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3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"/>
    </mc:Choice>
  </mc:AlternateContent>
  <xr:revisionPtr revIDLastSave="0" documentId="13_ncr:1_{6B6663FF-EB28-437D-9E73-27A9BFBE3AF5}" xr6:coauthVersionLast="47" xr6:coauthVersionMax="47" xr10:uidLastSave="{00000000-0000-0000-0000-000000000000}"/>
  <bookViews>
    <workbookView xWindow="-120" yWindow="-120" windowWidth="29040" windowHeight="15720" tabRatio="728" firstSheet="2" activeTab="59" xr2:uid="{00000000-000D-0000-FFFF-FFFF00000000}"/>
  </bookViews>
  <sheets>
    <sheet name="1" sheetId="15" state="hidden" r:id="rId1"/>
    <sheet name="2" sheetId="16" state="hidden" r:id="rId2"/>
    <sheet name="3" sheetId="17" r:id="rId3"/>
    <sheet name="4" sheetId="18" state="hidden" r:id="rId4"/>
    <sheet name="5" sheetId="19" state="hidden" r:id="rId5"/>
    <sheet name="6" sheetId="20" state="hidden" r:id="rId6"/>
    <sheet name="7" sheetId="21" state="hidden" r:id="rId7"/>
    <sheet name="8" sheetId="22" state="hidden" r:id="rId8"/>
    <sheet name="9" sheetId="23" state="hidden" r:id="rId9"/>
    <sheet name="10" sheetId="24" state="hidden" r:id="rId10"/>
    <sheet name="11" sheetId="25" state="hidden" r:id="rId11"/>
    <sheet name="12" sheetId="26" state="hidden" r:id="rId12"/>
    <sheet name="13" sheetId="27" state="hidden" r:id="rId13"/>
    <sheet name="14" sheetId="28" state="hidden" r:id="rId14"/>
    <sheet name="15" sheetId="29" state="hidden" r:id="rId15"/>
    <sheet name="17" sheetId="31" state="hidden" r:id="rId16"/>
    <sheet name="18" sheetId="32" state="hidden" r:id="rId17"/>
    <sheet name="19" sheetId="33" state="hidden" r:id="rId18"/>
    <sheet name="16" sheetId="30" state="hidden" r:id="rId19"/>
    <sheet name="20" sheetId="34" state="hidden" r:id="rId20"/>
    <sheet name="21" sheetId="36" state="hidden" r:id="rId21"/>
    <sheet name="22" sheetId="37" state="hidden" r:id="rId22"/>
    <sheet name="23" sheetId="38" state="hidden" r:id="rId23"/>
    <sheet name="24" sheetId="39" state="hidden" r:id="rId24"/>
    <sheet name="25" sheetId="40" state="hidden" r:id="rId25"/>
    <sheet name="26" sheetId="41" state="hidden" r:id="rId26"/>
    <sheet name="27" sheetId="42" state="hidden" r:id="rId27"/>
    <sheet name="28" sheetId="43" state="hidden" r:id="rId28"/>
    <sheet name="29" sheetId="44" state="hidden" r:id="rId29"/>
    <sheet name="30" sheetId="45" state="hidden" r:id="rId30"/>
    <sheet name="31" sheetId="46" state="hidden" r:id="rId31"/>
    <sheet name="32" sheetId="47" state="hidden" r:id="rId32"/>
    <sheet name="33" sheetId="48" state="hidden" r:id="rId33"/>
    <sheet name="34" sheetId="49" state="hidden" r:id="rId34"/>
    <sheet name="35" sheetId="50" state="hidden" r:id="rId35"/>
    <sheet name="36" sheetId="51" state="hidden" r:id="rId36"/>
    <sheet name="37" sheetId="52" state="hidden" r:id="rId37"/>
    <sheet name="38" sheetId="53" state="hidden" r:id="rId38"/>
    <sheet name="39" sheetId="54" state="hidden" r:id="rId39"/>
    <sheet name="40" sheetId="55" state="hidden" r:id="rId40"/>
    <sheet name="41" sheetId="56" state="hidden" r:id="rId41"/>
    <sheet name="42" sheetId="57" state="hidden" r:id="rId42"/>
    <sheet name="43" sheetId="58" state="hidden" r:id="rId43"/>
    <sheet name="44" sheetId="59" state="hidden" r:id="rId44"/>
    <sheet name="45" sheetId="60" state="hidden" r:id="rId45"/>
    <sheet name="46" sheetId="14" state="hidden" r:id="rId46"/>
    <sheet name="47" sheetId="61" state="hidden" r:id="rId47"/>
    <sheet name="48" sheetId="62" state="hidden" r:id="rId48"/>
    <sheet name="49" sheetId="63" state="hidden" r:id="rId49"/>
    <sheet name="50" sheetId="64" state="hidden" r:id="rId50"/>
    <sheet name="51" sheetId="65" state="hidden" r:id="rId51"/>
    <sheet name="52" sheetId="66" state="hidden" r:id="rId52"/>
    <sheet name="53" sheetId="67" state="hidden" r:id="rId53"/>
    <sheet name="ОстатОборач" sheetId="5" r:id="rId54"/>
    <sheet name="ДинамФинан" sheetId="1" r:id="rId55"/>
    <sheet name="ДинамПродаж" sheetId="6" r:id="rId56"/>
    <sheet name="Сравн по нед" sheetId="4" r:id="rId57"/>
    <sheet name="Текущая" sheetId="2" r:id="rId58"/>
    <sheet name="Сводный за нед" sheetId="8" r:id="rId59"/>
    <sheet name="Детализция" sheetId="9" r:id="rId60"/>
    <sheet name="Воронка" sheetId="13" r:id="rId61"/>
    <sheet name="Cебес" sheetId="7" r:id="rId62"/>
    <sheet name="Тарифы" sheetId="12" r:id="rId63"/>
  </sheets>
  <externalReferences>
    <externalReference r:id="rId64"/>
  </externalReferences>
  <definedNames>
    <definedName name="_xlnm._FilterDatabase" localSheetId="61" hidden="1">Cебес!$A$1:$F$1</definedName>
    <definedName name="_xlnm._FilterDatabase" localSheetId="60" hidden="1">Воронка!$A$1:$AS$74</definedName>
    <definedName name="_xlnm._FilterDatabase" localSheetId="59" hidden="1">Детализция!$A$1:$BL$2581</definedName>
    <definedName name="_xlnm._FilterDatabase" localSheetId="55" hidden="1">ДинамПродаж!$A$5:$BP$54</definedName>
    <definedName name="_xlnm._FilterDatabase" localSheetId="54" hidden="1">ДинамФинан!$B$2:$T$2</definedName>
    <definedName name="_xlnm._FilterDatabase" localSheetId="53" hidden="1">ОстатОборач!$A$1:$BC$87</definedName>
    <definedName name="_xlnm._FilterDatabase" localSheetId="58" hidden="1">'Сводный за нед'!$A$1:$P$1</definedName>
    <definedName name="_xlnm._FilterDatabase" localSheetId="56" hidden="1">'Сравн по нед'!$A$3:$AF$3</definedName>
    <definedName name="_xlnm._FilterDatabase" localSheetId="57" hidden="1">Текущая!$A$2:$AP$51</definedName>
    <definedName name="discontinueDiscount" localSheetId="45">#REF!</definedName>
    <definedName name="discontinueDiscount" localSheetId="46">#REF!</definedName>
    <definedName name="discontinueDiscount" localSheetId="55">#REF!</definedName>
    <definedName name="discontinueDiscount" localSheetId="56">#REF!</definedName>
    <definedName name="discontinueDiscount" localSheetId="57">#REF!</definedName>
    <definedName name="discontinueDiscount">#REF!</definedName>
    <definedName name="formUrl" localSheetId="45">#REF!</definedName>
    <definedName name="formUrl" localSheetId="46">#REF!</definedName>
    <definedName name="formUrl" localSheetId="55">#REF!</definedName>
    <definedName name="formUrl" localSheetId="56">#REF!</definedName>
    <definedName name="formUrl" localSheetId="57">#REF!</definedName>
    <definedName name="formUrl">#REF!</definedName>
    <definedName name="g" localSheetId="45">#REF!</definedName>
    <definedName name="g" localSheetId="46">#REF!</definedName>
    <definedName name="g" localSheetId="55">#REF!</definedName>
    <definedName name="g" localSheetId="56">#REF!</definedName>
    <definedName name="g" localSheetId="57">#REF!</definedName>
    <definedName name="g">#REF!</definedName>
    <definedName name="groupByArticles" localSheetId="45">#REF!</definedName>
    <definedName name="groupByArticles" localSheetId="46">#REF!</definedName>
    <definedName name="groupByArticles" localSheetId="55">#REF!</definedName>
    <definedName name="groupByArticles" localSheetId="56">#REF!</definedName>
    <definedName name="groupByArticles" localSheetId="57">#REF!</definedName>
    <definedName name="groupByArticles">#REF!</definedName>
    <definedName name="h" localSheetId="45">#REF!</definedName>
    <definedName name="h" localSheetId="46">#REF!</definedName>
    <definedName name="h" localSheetId="55">#REF!</definedName>
    <definedName name="h" localSheetId="56">#REF!</definedName>
    <definedName name="h" localSheetId="57">#REF!</definedName>
    <definedName name="h">#REF!</definedName>
    <definedName name="instructionsUrl" localSheetId="45">#REF!</definedName>
    <definedName name="instructionsUrl" localSheetId="46">#REF!</definedName>
    <definedName name="instructionsUrl" localSheetId="55">#REF!</definedName>
    <definedName name="instructionsUrl" localSheetId="56">#REF!</definedName>
    <definedName name="instructionsUrl" localSheetId="57">#REF!</definedName>
    <definedName name="instructionsUrl">#REF!</definedName>
    <definedName name="loadingPeriod" localSheetId="45">#REF!</definedName>
    <definedName name="loadingPeriod" localSheetId="46">#REF!</definedName>
    <definedName name="loadingPeriod" localSheetId="55">#REF!</definedName>
    <definedName name="loadingPeriod" localSheetId="56">#REF!</definedName>
    <definedName name="loadingPeriod" localSheetId="57">#REF!</definedName>
    <definedName name="loadingPeriod">#REF!</definedName>
    <definedName name="loadsPerMonth" localSheetId="45">#REF!</definedName>
    <definedName name="loadsPerMonth" localSheetId="46">#REF!</definedName>
    <definedName name="loadsPerMonth" localSheetId="55">#REF!</definedName>
    <definedName name="loadsPerMonth" localSheetId="56">#REF!</definedName>
    <definedName name="loadsPerMonth" localSheetId="57">#REF!</definedName>
    <definedName name="loadsPerMonth">#REF!</definedName>
    <definedName name="logArticles" localSheetId="45">#REF!</definedName>
    <definedName name="logArticles" localSheetId="46">#REF!</definedName>
    <definedName name="logArticles" localSheetId="55">#REF!</definedName>
    <definedName name="logArticles" localSheetId="56">#REF!</definedName>
    <definedName name="logArticles" localSheetId="57">#REF!</definedName>
    <definedName name="logArticles">#REF!</definedName>
    <definedName name="logDeficiency" localSheetId="45">#REF!</definedName>
    <definedName name="logDeficiency" localSheetId="46">#REF!</definedName>
    <definedName name="logDeficiency" localSheetId="55">#REF!</definedName>
    <definedName name="logDeficiency" localSheetId="56">#REF!</definedName>
    <definedName name="logDeficiency" localSheetId="57">#REF!</definedName>
    <definedName name="logDeficiency">#REF!</definedName>
    <definedName name="logMovements" localSheetId="45">#REF!</definedName>
    <definedName name="logMovements" localSheetId="46">#REF!</definedName>
    <definedName name="logMovements" localSheetId="55">#REF!</definedName>
    <definedName name="logMovements" localSheetId="56">#REF!</definedName>
    <definedName name="logMovements" localSheetId="57">#REF!</definedName>
    <definedName name="logMovements">#REF!</definedName>
    <definedName name="logPredict" localSheetId="45">#REF!</definedName>
    <definedName name="logPredict" localSheetId="46">#REF!</definedName>
    <definedName name="logPredict" localSheetId="55">#REF!</definedName>
    <definedName name="logPredict" localSheetId="56">#REF!</definedName>
    <definedName name="logPredict" localSheetId="57">#REF!</definedName>
    <definedName name="logPredict">#REF!</definedName>
    <definedName name="logRemains" localSheetId="45">#REF!</definedName>
    <definedName name="logRemains" localSheetId="46">#REF!</definedName>
    <definedName name="logRemains" localSheetId="55">#REF!</definedName>
    <definedName name="logRemains" localSheetId="56">#REF!</definedName>
    <definedName name="logRemains" localSheetId="57">#REF!</definedName>
    <definedName name="logRemains">#REF!</definedName>
    <definedName name="logSells" localSheetId="45">#REF!</definedName>
    <definedName name="logSells" localSheetId="46">#REF!</definedName>
    <definedName name="logSells" localSheetId="55">#REF!</definedName>
    <definedName name="logSells" localSheetId="56">#REF!</definedName>
    <definedName name="logSells" localSheetId="57">#REF!</definedName>
    <definedName name="logSells">#REF!</definedName>
    <definedName name="logStore" localSheetId="45">#REF!</definedName>
    <definedName name="logStore" localSheetId="46">#REF!</definedName>
    <definedName name="logStore" localSheetId="55">#REF!</definedName>
    <definedName name="logStore" localSheetId="56">#REF!</definedName>
    <definedName name="logStore" localSheetId="57">#REF!</definedName>
    <definedName name="logStore">#REF!</definedName>
    <definedName name="logTransit" localSheetId="45">#REF!</definedName>
    <definedName name="logTransit" localSheetId="46">#REF!</definedName>
    <definedName name="logTransit" localSheetId="55">#REF!</definedName>
    <definedName name="logTransit" localSheetId="56">#REF!</definedName>
    <definedName name="logTransit" localSheetId="57">#REF!</definedName>
    <definedName name="logTransit">#REF!</definedName>
    <definedName name="logTurnover" localSheetId="45">#REF!</definedName>
    <definedName name="logTurnover" localSheetId="46">#REF!</definedName>
    <definedName name="logTurnover" localSheetId="55">#REF!</definedName>
    <definedName name="logTurnover" localSheetId="56">#REF!</definedName>
    <definedName name="logTurnover" localSheetId="57">#REF!</definedName>
    <definedName name="logTurnover">#REF!</definedName>
    <definedName name="logWaiting" localSheetId="45">#REF!</definedName>
    <definedName name="logWaiting" localSheetId="46">#REF!</definedName>
    <definedName name="logWaiting" localSheetId="55">#REF!</definedName>
    <definedName name="logWaiting" localSheetId="56">#REF!</definedName>
    <definedName name="logWaiting" localSheetId="57">#REF!</definedName>
    <definedName name="logWaiting">#REF!</definedName>
    <definedName name="minRemains" localSheetId="45">#REF!</definedName>
    <definedName name="minRemains" localSheetId="46">#REF!</definedName>
    <definedName name="minRemains" localSheetId="55">#REF!</definedName>
    <definedName name="minRemains" localSheetId="56">#REF!</definedName>
    <definedName name="minRemains" localSheetId="57">#REF!</definedName>
    <definedName name="minRemains">#REF!</definedName>
    <definedName name="packSize" localSheetId="45">#REF!</definedName>
    <definedName name="packSize" localSheetId="46">#REF!</definedName>
    <definedName name="packSize" localSheetId="55">#REF!</definedName>
    <definedName name="packSize" localSheetId="56">#REF!</definedName>
    <definedName name="packSize" localSheetId="57">#REF!</definedName>
    <definedName name="packSize">#REF!</definedName>
    <definedName name="regionSellsPerMonth" localSheetId="45">#REF!</definedName>
    <definedName name="regionSellsPerMonth" localSheetId="46">#REF!</definedName>
    <definedName name="regionSellsPerMonth" localSheetId="55">#REF!</definedName>
    <definedName name="regionSellsPerMonth" localSheetId="56">#REF!</definedName>
    <definedName name="regionSellsPerMonth" localSheetId="57">#REF!</definedName>
    <definedName name="regionSellsPerMonth">#REF!</definedName>
    <definedName name="sellsPeriod" localSheetId="45">#REF!</definedName>
    <definedName name="sellsPeriod" localSheetId="46">#REF!</definedName>
    <definedName name="sellsPeriod" localSheetId="55">#REF!</definedName>
    <definedName name="sellsPeriod" localSheetId="56">#REF!</definedName>
    <definedName name="sellsPeriod" localSheetId="57">#REF!</definedName>
    <definedName name="sellsPeriod">#REF!</definedName>
    <definedName name="t" localSheetId="45">#REF!</definedName>
    <definedName name="t" localSheetId="46">#REF!</definedName>
    <definedName name="t" localSheetId="55">#REF!</definedName>
    <definedName name="t" localSheetId="56">#REF!</definedName>
    <definedName name="t" localSheetId="57">#REF!</definedName>
    <definedName name="t">#REF!</definedName>
    <definedName name="x" localSheetId="45">#REF!</definedName>
    <definedName name="x" localSheetId="46">#REF!</definedName>
    <definedName name="x" localSheetId="55">#REF!</definedName>
    <definedName name="x" localSheetId="56">#REF!</definedName>
    <definedName name="x" localSheetId="57">#REF!</definedName>
    <definedName name="x">#REF!</definedName>
    <definedName name="y" localSheetId="45">#REF!</definedName>
    <definedName name="y" localSheetId="46">#REF!</definedName>
    <definedName name="y" localSheetId="55">#REF!</definedName>
    <definedName name="y" localSheetId="56">#REF!</definedName>
    <definedName name="y" localSheetId="57">#REF!</definedName>
    <definedName name="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5" l="1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E4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91" i="5"/>
  <c r="G48" i="1" a="1"/>
  <c r="F13" i="1" a="1"/>
  <c r="O19" i="1" a="1"/>
  <c r="P50" i="1" a="1"/>
  <c r="O23" i="1" a="1"/>
  <c r="I15" i="1" a="1"/>
  <c r="H48" i="1" a="1"/>
  <c r="H16" i="1" a="1"/>
  <c r="N43" i="1" a="1"/>
  <c r="I19" i="1" a="1"/>
  <c r="H35" i="1" a="1"/>
  <c r="L40" i="1" a="1"/>
  <c r="N48" i="1" a="1"/>
  <c r="O20" i="1" a="1"/>
  <c r="O49" i="1" a="1"/>
  <c r="M18" i="1" a="1"/>
  <c r="F3" i="1" a="1"/>
  <c r="L7" i="1" a="1"/>
  <c r="F30" i="1" a="1"/>
  <c r="N50" i="1" a="1"/>
  <c r="N10" i="1" a="1"/>
  <c r="H25" i="1" a="1"/>
  <c r="M30" i="1" a="1"/>
  <c r="P12" i="1" a="1"/>
  <c r="G26" i="1" a="1"/>
  <c r="F17" i="1" a="1"/>
  <c r="G7" i="1" a="1"/>
  <c r="K20" i="1" a="1"/>
  <c r="N11" i="1" a="1"/>
  <c r="K28" i="1" a="1"/>
  <c r="L44" i="1" a="1"/>
  <c r="H30" i="1" a="1"/>
  <c r="K47" i="1" a="1"/>
  <c r="K11" i="1" a="1"/>
  <c r="P13" i="1" a="1"/>
  <c r="O15" i="1" a="1"/>
  <c r="F24" i="1" a="1"/>
  <c r="M43" i="1" a="1"/>
  <c r="N39" i="1" a="1"/>
  <c r="M42" i="1" a="1"/>
  <c r="N16" i="1" a="1"/>
  <c r="K24" i="1" a="1"/>
  <c r="J4" i="1" a="1"/>
  <c r="G16" i="1" a="1"/>
  <c r="J49" i="1" a="1"/>
  <c r="P36" i="1" a="1"/>
  <c r="I48" i="1" a="1"/>
  <c r="J42" i="1" a="1"/>
  <c r="H28" i="1" a="1"/>
  <c r="M26" i="1" a="1"/>
  <c r="P5" i="1" a="1"/>
  <c r="O36" i="1" a="1"/>
  <c r="P51" i="1" a="1"/>
  <c r="H21" i="1" a="1"/>
  <c r="I24" i="1" a="1"/>
  <c r="H29" i="1" a="1"/>
  <c r="P3" i="1" a="1"/>
  <c r="O33" i="1" a="1"/>
  <c r="K48" i="1" a="1"/>
  <c r="J9" i="1" a="1"/>
  <c r="F39" i="1" a="1"/>
  <c r="N15" i="1" a="1"/>
  <c r="H34" i="1" a="1"/>
  <c r="M21" i="1" a="1"/>
  <c r="M45" i="1" a="1"/>
  <c r="L37" i="1" a="1"/>
  <c r="I6" i="1" a="1"/>
  <c r="G21" i="1" a="1"/>
  <c r="O45" i="1" a="1"/>
  <c r="J6" i="1" a="1"/>
  <c r="K45" i="1" a="1"/>
  <c r="G13" i="1" a="1"/>
  <c r="I42" i="1" a="1"/>
  <c r="O13" i="1" a="1"/>
  <c r="K46" i="1" a="1"/>
  <c r="J15" i="1" a="1"/>
  <c r="P25" i="1" a="1"/>
  <c r="G40" i="1" a="1"/>
  <c r="G36" i="1" a="1"/>
  <c r="L50" i="1" a="1"/>
  <c r="K18" i="1" a="1"/>
  <c r="J17" i="1" a="1"/>
  <c r="M3" i="1" a="1"/>
  <c r="N44" i="1" a="1"/>
  <c r="M7" i="1" a="1"/>
  <c r="P16" i="1" a="1"/>
  <c r="L9" i="1" a="1"/>
  <c r="P31" i="1" a="1"/>
  <c r="I51" i="1" a="1"/>
  <c r="H44" i="1" a="1"/>
  <c r="F10" i="1" a="1"/>
  <c r="M8" i="1" a="1"/>
  <c r="G43" i="1" a="1"/>
  <c r="F29" i="1" a="1"/>
  <c r="N9" i="1" a="1"/>
  <c r="G44" i="1" a="1"/>
  <c r="O5" i="1" a="1"/>
  <c r="P7" i="1" a="1"/>
  <c r="I21" i="1" a="1"/>
  <c r="N37" i="1" a="1"/>
  <c r="I14" i="1" a="1"/>
  <c r="M15" i="1" a="1"/>
  <c r="J25" i="1" a="1"/>
  <c r="N42" i="1" a="1"/>
  <c r="M12" i="1" a="1"/>
  <c r="N45" i="1" a="1"/>
  <c r="H11" i="1" a="1"/>
  <c r="G47" i="1" a="1"/>
  <c r="N38" i="1" a="1"/>
  <c r="F20" i="1" a="1"/>
  <c r="M44" i="1" a="1"/>
  <c r="L27" i="1" a="1"/>
  <c r="F15" i="1" a="1"/>
  <c r="H3" i="1" a="1"/>
  <c r="I50" i="1" a="1"/>
  <c r="N31" i="1" a="1"/>
  <c r="P42" i="1" a="1"/>
  <c r="O40" i="1" a="1"/>
  <c r="L35" i="1" a="1"/>
  <c r="H14" i="1" a="1"/>
  <c r="N17" i="1" a="1"/>
  <c r="H6" i="1" a="1"/>
  <c r="G24" i="1" a="1"/>
  <c r="G33" i="1" a="1"/>
  <c r="H9" i="1" a="1"/>
  <c r="I13" i="1" a="1"/>
  <c r="O31" i="1" a="1"/>
  <c r="K42" i="1" a="1"/>
  <c r="K14" i="1" a="1"/>
  <c r="O51" i="1" a="1"/>
  <c r="L21" i="1" a="1"/>
  <c r="J47" i="1" a="1"/>
  <c r="H8" i="1" a="1"/>
  <c r="P45" i="1" a="1"/>
  <c r="G28" i="1" a="1"/>
  <c r="G22" i="1" a="1"/>
  <c r="N14" i="1" a="1"/>
  <c r="H20" i="1" a="1"/>
  <c r="K3" i="1" a="1"/>
  <c r="F23" i="1" a="1"/>
  <c r="F22" i="1" a="1"/>
  <c r="P28" i="1" a="1"/>
  <c r="H7" i="1" a="1"/>
  <c r="P17" i="1" a="1"/>
  <c r="L45" i="1" a="1"/>
  <c r="O39" i="1" a="1"/>
  <c r="N34" i="1" a="1"/>
  <c r="I4" i="1" a="1"/>
  <c r="N29" i="1" a="1"/>
  <c r="L6" i="1" a="1"/>
  <c r="O27" i="1" a="1"/>
  <c r="H41" i="1" a="1"/>
  <c r="K50" i="1" a="1"/>
  <c r="P35" i="1" a="1"/>
  <c r="K4" i="1" a="1"/>
  <c r="J36" i="1" a="1"/>
  <c r="H32" i="1" a="1"/>
  <c r="K9" i="1" a="1"/>
  <c r="N32" i="1" a="1"/>
  <c r="I28" i="1" a="1"/>
  <c r="J11" i="1" a="1"/>
  <c r="I34" i="1" a="1"/>
  <c r="M13" i="1" a="1"/>
  <c r="P10" i="1" a="1"/>
  <c r="H33" i="1" a="1"/>
  <c r="O7" i="1" a="1"/>
  <c r="J29" i="1" a="1"/>
  <c r="J48" i="1" a="1"/>
  <c r="N51" i="1" a="1"/>
  <c r="O37" i="1" a="1"/>
  <c r="L48" i="1" a="1"/>
  <c r="F49" i="1" a="1"/>
  <c r="F6" i="1" a="1"/>
  <c r="P6" i="1" a="1"/>
  <c r="N30" i="1" a="1"/>
  <c r="M35" i="1" a="1"/>
  <c r="K37" i="1" a="1"/>
  <c r="K7" i="1" a="1"/>
  <c r="F18" i="1" a="1"/>
  <c r="H26" i="1" a="1"/>
  <c r="H10" i="1" a="1"/>
  <c r="F16" i="1" a="1"/>
  <c r="P30" i="1" a="1"/>
  <c r="N47" i="1" a="1"/>
  <c r="L23" i="1" a="1"/>
  <c r="M32" i="1" a="1"/>
  <c r="J22" i="1" a="1"/>
  <c r="I7" i="1" a="1"/>
  <c r="G17" i="1" a="1"/>
  <c r="M38" i="1" a="1"/>
  <c r="P29" i="1" a="1"/>
  <c r="I16" i="1" a="1"/>
  <c r="K43" i="1" a="1"/>
  <c r="P41" i="1" a="1"/>
  <c r="N19" i="1" a="1"/>
  <c r="N49" i="1" a="1"/>
  <c r="L11" i="1" a="1"/>
  <c r="O43" i="1" a="1"/>
  <c r="G3" i="1" a="1"/>
  <c r="M31" i="1" a="1"/>
  <c r="F50" i="1" a="1"/>
  <c r="N24" i="1" a="1"/>
  <c r="I12" i="1" a="1"/>
  <c r="M22" i="1" a="1"/>
  <c r="J26" i="1" a="1"/>
  <c r="F46" i="1" a="1"/>
  <c r="M49" i="1" a="1"/>
  <c r="G51" i="1" a="1"/>
  <c r="P24" i="1" a="1"/>
  <c r="L33" i="1" a="1"/>
  <c r="L15" i="1" a="1"/>
  <c r="L25" i="1" a="1"/>
  <c r="I35" i="1" a="1"/>
  <c r="K51" i="1" a="1"/>
  <c r="P20" i="1" a="1"/>
  <c r="P27" i="1" a="1"/>
  <c r="P4" i="1" a="1"/>
  <c r="K21" i="1" a="1"/>
  <c r="J38" i="1" a="1"/>
  <c r="K30" i="1" a="1"/>
  <c r="K23" i="1" a="1"/>
  <c r="M11" i="1" a="1"/>
  <c r="F32" i="1" a="1"/>
  <c r="O17" i="1" a="1"/>
  <c r="F41" i="1" a="1"/>
  <c r="J43" i="1" a="1"/>
  <c r="O38" i="1" a="1"/>
  <c r="L16" i="1" a="1"/>
  <c r="N36" i="1" a="1"/>
  <c r="L17" i="1" a="1"/>
  <c r="I45" i="1" a="1"/>
  <c r="M16" i="1" a="1"/>
  <c r="H19" i="1" a="1"/>
  <c r="O26" i="1" a="1"/>
  <c r="O8" i="1" a="1"/>
  <c r="M23" i="1" a="1"/>
  <c r="M50" i="1" a="1"/>
  <c r="M20" i="1" a="1"/>
  <c r="H37" i="1" a="1"/>
  <c r="G11" i="1" a="1"/>
  <c r="K40" i="1" a="1"/>
  <c r="F48" i="1" a="1"/>
  <c r="L20" i="1" a="1"/>
  <c r="K39" i="1" a="1"/>
  <c r="O50" i="1" a="1"/>
  <c r="K27" i="1" a="1"/>
  <c r="G50" i="1" a="1"/>
  <c r="J44" i="1" a="1"/>
  <c r="J7" i="1" a="1"/>
  <c r="N23" i="1" a="1"/>
  <c r="F14" i="1" a="1"/>
  <c r="K16" i="1" a="1"/>
  <c r="P38" i="1" a="1"/>
  <c r="O4" i="1" a="1"/>
  <c r="L26" i="1" a="1"/>
  <c r="M29" i="1" a="1"/>
  <c r="G39" i="1" a="1"/>
  <c r="J23" i="1" a="1"/>
  <c r="P21" i="1" a="1"/>
  <c r="O42" i="1" a="1"/>
  <c r="P33" i="1" a="1"/>
  <c r="O11" i="1" a="1"/>
  <c r="H43" i="1" a="1"/>
  <c r="P43" i="1" a="1"/>
  <c r="I8" i="1" a="1"/>
  <c r="G25" i="1" a="1"/>
  <c r="L39" i="1" a="1"/>
  <c r="F12" i="1" a="1"/>
  <c r="O16" i="1" a="1"/>
  <c r="K41" i="1" a="1"/>
  <c r="F37" i="1" a="1"/>
  <c r="M14" i="1" a="1"/>
  <c r="N27" i="1" a="1"/>
  <c r="J14" i="1" a="1"/>
  <c r="F27" i="1" a="1"/>
  <c r="K33" i="1" a="1"/>
  <c r="J18" i="1" a="1"/>
  <c r="G37" i="1" a="1"/>
  <c r="L43" i="1" a="1"/>
  <c r="M51" i="1" a="1"/>
  <c r="F42" i="1" a="1"/>
  <c r="F25" i="1" a="1"/>
  <c r="N41" i="1" a="1"/>
  <c r="K26" i="1" a="1"/>
  <c r="G4" i="1" a="1"/>
  <c r="I31" i="1" a="1"/>
  <c r="G31" i="1" a="1"/>
  <c r="H24" i="1" a="1"/>
  <c r="J16" i="1" a="1"/>
  <c r="L22" i="1" a="1"/>
  <c r="M27" i="1" a="1"/>
  <c r="L19" i="1" a="1"/>
  <c r="I9" i="1" a="1"/>
  <c r="N8" i="1" a="1"/>
  <c r="F43" i="1" a="1"/>
  <c r="I27" i="1" a="1"/>
  <c r="O47" i="1" a="1"/>
  <c r="J40" i="1" a="1"/>
  <c r="O10" i="1" a="1"/>
  <c r="H31" i="1" a="1"/>
  <c r="F40" i="1" a="1"/>
  <c r="J35" i="1" a="1"/>
  <c r="I40" i="1" a="1"/>
  <c r="J51" i="1" a="1"/>
  <c r="H38" i="1" a="1"/>
  <c r="N6" i="1" a="1"/>
  <c r="I47" i="1" a="1"/>
  <c r="G23" i="1" a="1"/>
  <c r="I11" i="1" a="1"/>
  <c r="G20" i="1" a="1"/>
  <c r="M25" i="1" a="1"/>
  <c r="L12" i="1" a="1"/>
  <c r="I25" i="1" a="1"/>
  <c r="N4" i="1" a="1"/>
  <c r="K31" i="1" a="1"/>
  <c r="J3" i="1" a="1"/>
  <c r="I49" i="1" a="1"/>
  <c r="K19" i="1" a="1"/>
  <c r="H17" i="1" a="1"/>
  <c r="J27" i="1" a="1"/>
  <c r="G46" i="1" a="1"/>
  <c r="O46" i="1" a="1"/>
  <c r="N46" i="1" a="1"/>
  <c r="L41" i="1" a="1"/>
  <c r="L18" i="1" a="1"/>
  <c r="F35" i="1" a="1"/>
  <c r="N18" i="1" a="1"/>
  <c r="O14" i="1" a="1"/>
  <c r="J24" i="1" a="1"/>
  <c r="K15" i="1" a="1"/>
  <c r="P8" i="1" a="1"/>
  <c r="K12" i="1" a="1"/>
  <c r="P9" i="1" a="1"/>
  <c r="O9" i="1" a="1"/>
  <c r="N12" i="1" a="1"/>
  <c r="O21" i="1" a="1"/>
  <c r="H12" i="1" a="1"/>
  <c r="H13" i="1" a="1"/>
  <c r="K36" i="1" a="1"/>
  <c r="P40" i="1" a="1"/>
  <c r="I36" i="1" a="1"/>
  <c r="K29" i="1" a="1"/>
  <c r="N13" i="1" a="1"/>
  <c r="J39" i="1" a="1"/>
  <c r="G19" i="1" a="1"/>
  <c r="M24" i="1" a="1"/>
  <c r="J33" i="1" a="1"/>
  <c r="M47" i="1" a="1"/>
  <c r="N7" i="1" a="1"/>
  <c r="H4" i="1" a="1"/>
  <c r="L13" i="1" a="1"/>
  <c r="O44" i="1" a="1"/>
  <c r="O48" i="1" a="1"/>
  <c r="J13" i="1" a="1"/>
  <c r="N22" i="1" a="1"/>
  <c r="K49" i="1" a="1"/>
  <c r="M17" i="1" a="1"/>
  <c r="H27" i="1" a="1"/>
  <c r="J30" i="1" a="1"/>
  <c r="F47" i="1" a="1"/>
  <c r="I26" i="1" a="1"/>
  <c r="I22" i="1" a="1"/>
  <c r="G38" i="1" a="1"/>
  <c r="J10" i="1" a="1"/>
  <c r="P47" i="1" a="1"/>
  <c r="G42" i="1" a="1"/>
  <c r="K17" i="1" a="1"/>
  <c r="H45" i="1" a="1"/>
  <c r="I3" i="1" a="1"/>
  <c r="F51" i="1" a="1"/>
  <c r="F21" i="1" a="1"/>
  <c r="M4" i="1" a="1"/>
  <c r="F34" i="1" a="1"/>
  <c r="L47" i="1" a="1"/>
  <c r="L36" i="1" a="1"/>
  <c r="P32" i="1" a="1"/>
  <c r="O25" i="1" a="1"/>
  <c r="F38" i="1" a="1"/>
  <c r="K22" i="1" a="1"/>
  <c r="F8" i="1" a="1"/>
  <c r="K32" i="1" a="1"/>
  <c r="G6" i="1" a="1"/>
  <c r="M28" i="1" a="1"/>
  <c r="K10" i="1" a="1"/>
  <c r="G41" i="1" a="1"/>
  <c r="K35" i="1" a="1"/>
  <c r="M37" i="1" a="1"/>
  <c r="M34" i="1" a="1"/>
  <c r="H47" i="1" a="1"/>
  <c r="F31" i="1" a="1"/>
  <c r="G14" i="1" a="1"/>
  <c r="H39" i="1" a="1"/>
  <c r="N33" i="1" a="1"/>
  <c r="K44" i="1" a="1"/>
  <c r="M10" i="1" a="1"/>
  <c r="F11" i="1" a="1"/>
  <c r="O35" i="1" a="1"/>
  <c r="J50" i="1" a="1"/>
  <c r="P37" i="1" a="1"/>
  <c r="L38" i="1" a="1"/>
  <c r="L34" i="1" a="1"/>
  <c r="G32" i="1" a="1"/>
  <c r="G18" i="1" a="1"/>
  <c r="I23" i="1" a="1"/>
  <c r="L46" i="1" a="1"/>
  <c r="G8" i="1" a="1"/>
  <c r="I20" i="1" a="1"/>
  <c r="I32" i="1" a="1"/>
  <c r="J31" i="1" a="1"/>
  <c r="G29" i="1" a="1"/>
  <c r="N28" i="1" a="1"/>
  <c r="O34" i="1" a="1"/>
  <c r="M40" i="1" a="1"/>
  <c r="M19" i="1" a="1"/>
  <c r="P26" i="1" a="1"/>
  <c r="I41" i="1" a="1"/>
  <c r="L24" i="1" a="1"/>
  <c r="F36" i="1" a="1"/>
  <c r="L4" i="1" a="1"/>
  <c r="N26" i="1" a="1"/>
  <c r="J12" i="1" a="1"/>
  <c r="K13" i="1" a="1"/>
  <c r="O29" i="1" a="1"/>
  <c r="N25" i="1" a="1"/>
  <c r="J41" i="1" a="1"/>
  <c r="H42" i="1" a="1"/>
  <c r="J37" i="1" a="1"/>
  <c r="G12" i="1" a="1"/>
  <c r="G30" i="1" a="1"/>
  <c r="N5" i="1" a="1"/>
  <c r="M46" i="1" a="1"/>
  <c r="G10" i="1" a="1"/>
  <c r="M9" i="1" a="1"/>
  <c r="P15" i="1" a="1"/>
  <c r="I10" i="1" a="1"/>
  <c r="H36" i="1" a="1"/>
  <c r="F26" i="1" a="1"/>
  <c r="F28" i="1" a="1"/>
  <c r="L49" i="1" a="1"/>
  <c r="F45" i="1" a="1"/>
  <c r="I44" i="1" a="1"/>
  <c r="O30" i="1" a="1"/>
  <c r="L10" i="1" a="1"/>
  <c r="F44" i="1" a="1"/>
  <c r="L3" i="1" a="1"/>
  <c r="J20" i="1" a="1"/>
  <c r="I17" i="1" a="1"/>
  <c r="M33" i="1" a="1"/>
  <c r="I37" i="1" a="1"/>
  <c r="N3" i="1" a="1"/>
  <c r="M6" i="1" a="1"/>
  <c r="M39" i="1" a="1"/>
  <c r="J34" i="1" a="1"/>
  <c r="H46" i="1" a="1"/>
  <c r="G9" i="1" a="1"/>
  <c r="J46" i="1" a="1"/>
  <c r="P22" i="1" a="1"/>
  <c r="H18" i="1" a="1"/>
  <c r="P49" i="1" a="1"/>
  <c r="P34" i="1" a="1"/>
  <c r="K25" i="1" a="1"/>
  <c r="M48" i="1" a="1"/>
  <c r="P14" i="1" a="1"/>
  <c r="N40" i="1" a="1"/>
  <c r="G45" i="1" a="1"/>
  <c r="F7" i="1" a="1"/>
  <c r="F9" i="1" a="1"/>
  <c r="I39" i="1" a="1"/>
  <c r="O12" i="1" a="1"/>
  <c r="L29" i="1" a="1"/>
  <c r="K8" i="1" a="1"/>
  <c r="G34" i="1" a="1"/>
  <c r="K6" i="1" a="1"/>
  <c r="O24" i="1" a="1"/>
  <c r="I38" i="1" a="1"/>
  <c r="F4" i="1" a="1"/>
  <c r="J32" i="1" a="1"/>
  <c r="L51" i="1" a="1"/>
  <c r="J19" i="1" a="1"/>
  <c r="I33" i="1" a="1"/>
  <c r="L42" i="1" a="1"/>
  <c r="P19" i="1" a="1"/>
  <c r="N21" i="1" a="1"/>
  <c r="H51" i="1" a="1"/>
  <c r="P46" i="1" a="1"/>
  <c r="P48" i="1" a="1"/>
  <c r="M36" i="1" a="1"/>
  <c r="P11" i="1" a="1"/>
  <c r="I30" i="1" a="1"/>
  <c r="F33" i="1" a="1"/>
  <c r="J28" i="1" a="1"/>
  <c r="J8" i="1" a="1"/>
  <c r="L28" i="1" a="1"/>
  <c r="G35" i="1" a="1"/>
  <c r="O32" i="1" a="1"/>
  <c r="H22" i="1" a="1"/>
  <c r="O41" i="1" a="1"/>
  <c r="M41" i="1" a="1"/>
  <c r="L30" i="1" a="1"/>
  <c r="G49" i="1" a="1"/>
  <c r="L14" i="1" a="1"/>
  <c r="I29" i="1" a="1"/>
  <c r="L31" i="1" a="1"/>
  <c r="H40" i="1" a="1"/>
  <c r="O28" i="1" a="1"/>
  <c r="H50" i="1" a="1"/>
  <c r="H23" i="1" a="1"/>
  <c r="P23" i="1" a="1"/>
  <c r="H15" i="1" a="1"/>
  <c r="O6" i="1" a="1"/>
  <c r="P18" i="1" a="1"/>
  <c r="N35" i="1" a="1"/>
  <c r="L8" i="1" a="1"/>
  <c r="N20" i="1" a="1"/>
  <c r="J21" i="1" a="1"/>
  <c r="P39" i="1" a="1"/>
  <c r="K38" i="1" a="1"/>
  <c r="L32" i="1" a="1"/>
  <c r="H49" i="1" a="1"/>
  <c r="J45" i="1" a="1"/>
  <c r="G27" i="1" a="1"/>
  <c r="O3" i="1" a="1"/>
  <c r="K34" i="1" a="1"/>
  <c r="I46" i="1" a="1"/>
  <c r="O22" i="1" a="1"/>
  <c r="G15" i="1" a="1"/>
  <c r="I43" i="1" a="1"/>
  <c r="I18" i="1" a="1"/>
  <c r="F19" i="1" a="1"/>
  <c r="P44" i="1" a="1"/>
  <c r="O18" i="1" a="1"/>
  <c r="H44" i="1" l="1"/>
  <c r="F39" i="1"/>
  <c r="F8" i="1"/>
  <c r="I33" i="1"/>
  <c r="R33" i="1" s="1"/>
  <c r="P14" i="1"/>
  <c r="H49" i="1"/>
  <c r="L41" i="1"/>
  <c r="L30" i="1"/>
  <c r="O14" i="1"/>
  <c r="K43" i="1"/>
  <c r="P29" i="1"/>
  <c r="P45" i="1"/>
  <c r="L32" i="1"/>
  <c r="G38" i="1"/>
  <c r="M13" i="1"/>
  <c r="G43" i="1"/>
  <c r="N50" i="1"/>
  <c r="O11" i="1"/>
  <c r="O24" i="1"/>
  <c r="M46" i="1"/>
  <c r="L46" i="1"/>
  <c r="H33" i="1"/>
  <c r="L10" i="1"/>
  <c r="P40" i="1"/>
  <c r="K10" i="1"/>
  <c r="H43" i="1"/>
  <c r="O45" i="1"/>
  <c r="J10" i="1"/>
  <c r="F40" i="1"/>
  <c r="L29" i="1"/>
  <c r="I48" i="1"/>
  <c r="R48" i="1" s="1"/>
  <c r="H32" i="1"/>
  <c r="F45" i="1"/>
  <c r="G34" i="1"/>
  <c r="L31" i="1"/>
  <c r="O28" i="1"/>
  <c r="G19" i="1"/>
  <c r="F16" i="1"/>
  <c r="P51" i="1"/>
  <c r="M41" i="1"/>
  <c r="N30" i="1"/>
  <c r="P21" i="1"/>
  <c r="O51" i="1"/>
  <c r="P27" i="1"/>
  <c r="G21" i="1"/>
  <c r="G7" i="1"/>
  <c r="G44" i="1"/>
  <c r="M30" i="1"/>
  <c r="I38" i="1"/>
  <c r="R38" i="1" s="1"/>
  <c r="G27" i="1"/>
  <c r="F21" i="1"/>
  <c r="F7" i="1"/>
  <c r="M51" i="1"/>
  <c r="H38" i="1"/>
  <c r="M35" i="1"/>
  <c r="F27" i="1"/>
  <c r="P17" i="1"/>
  <c r="P6" i="1"/>
  <c r="F49" i="1"/>
  <c r="O40" i="1"/>
  <c r="O29" i="1"/>
  <c r="P26" i="1"/>
  <c r="F17" i="1"/>
  <c r="K32" i="1"/>
  <c r="P23" i="1"/>
  <c r="J48" i="1"/>
  <c r="N40" i="1"/>
  <c r="I32" i="1"/>
  <c r="R32" i="1" s="1"/>
  <c r="O26" i="1"/>
  <c r="G23" i="1"/>
  <c r="K37" i="1"/>
  <c r="P34" i="1"/>
  <c r="N45" i="1"/>
  <c r="P28" i="1"/>
  <c r="F23" i="1"/>
  <c r="K42" i="1"/>
  <c r="J37" i="1"/>
  <c r="O34" i="1"/>
  <c r="P19" i="1"/>
  <c r="G16" i="1"/>
  <c r="O12" i="1"/>
  <c r="J9" i="1"/>
  <c r="H50" i="1"/>
  <c r="M47" i="1"/>
  <c r="F50" i="1"/>
  <c r="J42" i="1"/>
  <c r="O39" i="1"/>
  <c r="N36" i="1"/>
  <c r="P25" i="1"/>
  <c r="O15" i="1"/>
  <c r="M12" i="1"/>
  <c r="L4" i="1"/>
  <c r="L47" i="1"/>
  <c r="G39" i="1"/>
  <c r="F34" i="1"/>
  <c r="K31" i="1"/>
  <c r="N28" i="1"/>
  <c r="G25" i="1"/>
  <c r="G8" i="1"/>
  <c r="N41" i="1"/>
  <c r="M36" i="1"/>
  <c r="N15" i="1"/>
  <c r="I4" i="1"/>
  <c r="R4" i="1" s="1"/>
  <c r="P49" i="1"/>
  <c r="H48" i="1"/>
  <c r="K46" i="1"/>
  <c r="I42" i="1"/>
  <c r="R42" i="1" s="1"/>
  <c r="L35" i="1"/>
  <c r="M28" i="1"/>
  <c r="N22" i="1"/>
  <c r="N20" i="1"/>
  <c r="P18" i="1"/>
  <c r="L13" i="1"/>
  <c r="I11" i="1"/>
  <c r="R11" i="1" s="1"/>
  <c r="F9" i="1"/>
  <c r="M50" i="1"/>
  <c r="M45" i="1"/>
  <c r="P38" i="1"/>
  <c r="N34" i="1"/>
  <c r="G32" i="1"/>
  <c r="O25" i="1"/>
  <c r="O23" i="1"/>
  <c r="O19" i="1"/>
  <c r="M15" i="1"/>
  <c r="J51" i="1"/>
  <c r="O44" i="1"/>
  <c r="H42" i="1"/>
  <c r="J41" i="1"/>
  <c r="I31" i="1"/>
  <c r="R31" i="1" s="1"/>
  <c r="M26" i="1"/>
  <c r="M24" i="1"/>
  <c r="M22" i="1"/>
  <c r="N17" i="1"/>
  <c r="K13" i="1"/>
  <c r="H11" i="1"/>
  <c r="N49" i="1"/>
  <c r="O43" i="1"/>
  <c r="H36" i="1"/>
  <c r="P32" i="1"/>
  <c r="J29" i="1"/>
  <c r="J12" i="1"/>
  <c r="I46" i="1"/>
  <c r="R46" i="1" s="1"/>
  <c r="L24" i="1"/>
  <c r="M19" i="1"/>
  <c r="G11" i="1"/>
  <c r="O7" i="1"/>
  <c r="J31" i="1"/>
  <c r="P43" i="1"/>
  <c r="L6" i="1"/>
  <c r="P7" i="1"/>
  <c r="G47" i="1"/>
  <c r="M34" i="1"/>
  <c r="K6" i="1"/>
  <c r="P48" i="1"/>
  <c r="G42" i="1"/>
  <c r="J35" i="1"/>
  <c r="L26" i="1"/>
  <c r="L22" i="1"/>
  <c r="M17" i="1"/>
  <c r="J13" i="1"/>
  <c r="M49" i="1"/>
  <c r="K45" i="1"/>
  <c r="F42" i="1"/>
  <c r="G41" i="1"/>
  <c r="N38" i="1"/>
  <c r="O37" i="1"/>
  <c r="G36" i="1"/>
  <c r="L34" i="1"/>
  <c r="O32" i="1"/>
  <c r="G30" i="1"/>
  <c r="J28" i="1"/>
  <c r="J25" i="1"/>
  <c r="J23" i="1"/>
  <c r="J21" i="1"/>
  <c r="L19" i="1"/>
  <c r="J16" i="1"/>
  <c r="K15" i="1"/>
  <c r="G12" i="1"/>
  <c r="N7" i="1"/>
  <c r="H6" i="1"/>
  <c r="M3" i="1"/>
  <c r="K30" i="1"/>
  <c r="N39" i="1"/>
  <c r="K29" i="1"/>
  <c r="J46" i="1"/>
  <c r="L28" i="1"/>
  <c r="M39" i="1"/>
  <c r="H30" i="1"/>
  <c r="J40" i="1"/>
  <c r="G31" i="1"/>
  <c r="K27" i="1"/>
  <c r="L20" i="1"/>
  <c r="L18" i="1"/>
  <c r="I14" i="1"/>
  <c r="R14" i="1" s="1"/>
  <c r="O8" i="1"/>
  <c r="K50" i="1"/>
  <c r="N48" i="1"/>
  <c r="F47" i="1"/>
  <c r="N43" i="1"/>
  <c r="H51" i="1"/>
  <c r="J50" i="1"/>
  <c r="H46" i="1"/>
  <c r="K44" i="1"/>
  <c r="P42" i="1"/>
  <c r="I40" i="1"/>
  <c r="R40" i="1" s="1"/>
  <c r="K39" i="1"/>
  <c r="I35" i="1"/>
  <c r="R35" i="1" s="1"/>
  <c r="L33" i="1"/>
  <c r="H29" i="1"/>
  <c r="H28" i="1"/>
  <c r="K26" i="1"/>
  <c r="K24" i="1"/>
  <c r="K22" i="1"/>
  <c r="K20" i="1"/>
  <c r="K18" i="1"/>
  <c r="H14" i="1"/>
  <c r="H13" i="1"/>
  <c r="F11" i="1"/>
  <c r="O9" i="1"/>
  <c r="N8" i="1"/>
  <c r="O4" i="1"/>
  <c r="I47" i="1"/>
  <c r="R47" i="1" s="1"/>
  <c r="P44" i="1"/>
  <c r="I37" i="1"/>
  <c r="R37" i="1" s="1"/>
  <c r="J36" i="1"/>
  <c r="N26" i="1"/>
  <c r="N24" i="1"/>
  <c r="P16" i="1"/>
  <c r="L12" i="1"/>
  <c r="F43" i="1"/>
  <c r="F38" i="1"/>
  <c r="I36" i="1"/>
  <c r="R36" i="1" s="1"/>
  <c r="N27" i="1"/>
  <c r="O21" i="1"/>
  <c r="O16" i="1"/>
  <c r="N14" i="1"/>
  <c r="I10" i="1"/>
  <c r="R10" i="1" s="1"/>
  <c r="K40" i="1"/>
  <c r="K35" i="1"/>
  <c r="P33" i="1"/>
  <c r="L27" i="1"/>
  <c r="N25" i="1"/>
  <c r="M20" i="1"/>
  <c r="M18" i="1"/>
  <c r="L14" i="1"/>
  <c r="K12" i="1"/>
  <c r="L50" i="1"/>
  <c r="L45" i="1"/>
  <c r="O38" i="1"/>
  <c r="F37" i="1"/>
  <c r="F32" i="1"/>
  <c r="N21" i="1"/>
  <c r="K16" i="1"/>
  <c r="L15" i="1"/>
  <c r="H10" i="1"/>
  <c r="P3" i="1"/>
  <c r="I51" i="1"/>
  <c r="R51" i="1" s="1"/>
  <c r="L44" i="1"/>
  <c r="M33" i="1"/>
  <c r="L49" i="1"/>
  <c r="M48" i="1"/>
  <c r="O47" i="1"/>
  <c r="H45" i="1"/>
  <c r="M43" i="1"/>
  <c r="P41" i="1"/>
  <c r="F41" i="1"/>
  <c r="M38" i="1"/>
  <c r="N37" i="1"/>
  <c r="P36" i="1"/>
  <c r="F36" i="1"/>
  <c r="I34" i="1"/>
  <c r="R34" i="1" s="1"/>
  <c r="N32" i="1"/>
  <c r="F30" i="1"/>
  <c r="I27" i="1"/>
  <c r="R27" i="1" s="1"/>
  <c r="J26" i="1"/>
  <c r="I25" i="1"/>
  <c r="R25" i="1" s="1"/>
  <c r="I23" i="1"/>
  <c r="R23" i="1" s="1"/>
  <c r="I21" i="1"/>
  <c r="R21" i="1" s="1"/>
  <c r="I19" i="1"/>
  <c r="R19" i="1" s="1"/>
  <c r="J18" i="1"/>
  <c r="I17" i="1"/>
  <c r="R17" i="1" s="1"/>
  <c r="I16" i="1"/>
  <c r="R16" i="1" s="1"/>
  <c r="I7" i="1"/>
  <c r="R7" i="1" s="1"/>
  <c r="G6" i="1"/>
  <c r="L3" i="1"/>
  <c r="G51" i="1"/>
  <c r="I50" i="1"/>
  <c r="R50" i="1" s="1"/>
  <c r="J49" i="1"/>
  <c r="G46" i="1"/>
  <c r="J44" i="1"/>
  <c r="O42" i="1"/>
  <c r="H40" i="1"/>
  <c r="J39" i="1"/>
  <c r="K38" i="1"/>
  <c r="H35" i="1"/>
  <c r="K33" i="1"/>
  <c r="P30" i="1"/>
  <c r="G28" i="1"/>
  <c r="J22" i="1"/>
  <c r="J20" i="1"/>
  <c r="F15" i="1"/>
  <c r="G14" i="1"/>
  <c r="N9" i="1"/>
  <c r="M8" i="1"/>
  <c r="N4" i="1"/>
  <c r="L48" i="1"/>
  <c r="N47" i="1"/>
  <c r="G45" i="1"/>
  <c r="L43" i="1"/>
  <c r="N42" i="1"/>
  <c r="O41" i="1"/>
  <c r="G40" i="1"/>
  <c r="O36" i="1"/>
  <c r="H34" i="1"/>
  <c r="M32" i="1"/>
  <c r="O31" i="1"/>
  <c r="F29" i="1"/>
  <c r="H27" i="1"/>
  <c r="G26" i="1"/>
  <c r="H25" i="1"/>
  <c r="H23" i="1"/>
  <c r="I22" i="1"/>
  <c r="R22" i="1" s="1"/>
  <c r="H21" i="1"/>
  <c r="I20" i="1"/>
  <c r="R20" i="1" s="1"/>
  <c r="H19" i="1"/>
  <c r="I18" i="1"/>
  <c r="R18" i="1" s="1"/>
  <c r="H17" i="1"/>
  <c r="H16" i="1"/>
  <c r="H7" i="1"/>
  <c r="F6" i="1"/>
  <c r="K3" i="1"/>
  <c r="I49" i="1"/>
  <c r="R49" i="1" s="1"/>
  <c r="K48" i="1"/>
  <c r="P46" i="1"/>
  <c r="I44" i="1"/>
  <c r="R44" i="1" s="1"/>
  <c r="L42" i="1"/>
  <c r="I39" i="1"/>
  <c r="R39" i="1" s="1"/>
  <c r="J38" i="1"/>
  <c r="L37" i="1"/>
  <c r="J33" i="1"/>
  <c r="M31" i="1"/>
  <c r="O30" i="1"/>
  <c r="F28" i="1"/>
  <c r="F26" i="1"/>
  <c r="F24" i="1"/>
  <c r="F22" i="1"/>
  <c r="H20" i="1"/>
  <c r="F14" i="1"/>
  <c r="P12" i="1"/>
  <c r="P11" i="1"/>
  <c r="M9" i="1"/>
  <c r="M4" i="1"/>
  <c r="G29" i="1"/>
  <c r="K28" i="1"/>
  <c r="O27" i="1"/>
  <c r="F25" i="1"/>
  <c r="J24" i="1"/>
  <c r="N23" i="1"/>
  <c r="H18" i="1"/>
  <c r="L17" i="1"/>
  <c r="J15" i="1"/>
  <c r="P13" i="1"/>
  <c r="G13" i="1"/>
  <c r="N11" i="1"/>
  <c r="F10" i="1"/>
  <c r="I9" i="1"/>
  <c r="R9" i="1" s="1"/>
  <c r="L8" i="1"/>
  <c r="O6" i="1"/>
  <c r="H4" i="1"/>
  <c r="J3" i="1"/>
  <c r="I24" i="1"/>
  <c r="R24" i="1" s="1"/>
  <c r="M23" i="1"/>
  <c r="L21" i="1"/>
  <c r="P20" i="1"/>
  <c r="G18" i="1"/>
  <c r="K17" i="1"/>
  <c r="I15" i="1"/>
  <c r="R15" i="1" s="1"/>
  <c r="O13" i="1"/>
  <c r="F13" i="1"/>
  <c r="M11" i="1"/>
  <c r="P10" i="1"/>
  <c r="H9" i="1"/>
  <c r="K8" i="1"/>
  <c r="N6" i="1"/>
  <c r="G4" i="1"/>
  <c r="J30" i="1"/>
  <c r="N16" i="1"/>
  <c r="I12" i="1"/>
  <c r="R12" i="1" s="1"/>
  <c r="K7" i="1"/>
  <c r="P5" i="1"/>
  <c r="I3" i="1"/>
  <c r="R3" i="1" s="1"/>
  <c r="H22" i="1"/>
  <c r="L51" i="1"/>
  <c r="P50" i="1"/>
  <c r="G48" i="1"/>
  <c r="K47" i="1"/>
  <c r="O46" i="1"/>
  <c r="F44" i="1"/>
  <c r="I41" i="1"/>
  <c r="R41" i="1" s="1"/>
  <c r="M40" i="1"/>
  <c r="H37" i="1"/>
  <c r="L36" i="1"/>
  <c r="P35" i="1"/>
  <c r="F31" i="1"/>
  <c r="N29" i="1"/>
  <c r="I26" i="1"/>
  <c r="R26" i="1" s="1"/>
  <c r="M25" i="1"/>
  <c r="P22" i="1"/>
  <c r="G20" i="1"/>
  <c r="K19" i="1"/>
  <c r="O18" i="1"/>
  <c r="K14" i="1"/>
  <c r="N10" i="1"/>
  <c r="G50" i="1"/>
  <c r="K49" i="1"/>
  <c r="O48" i="1"/>
  <c r="F46" i="1"/>
  <c r="J45" i="1"/>
  <c r="N44" i="1"/>
  <c r="I43" i="1"/>
  <c r="R43" i="1" s="1"/>
  <c r="M42" i="1"/>
  <c r="H39" i="1"/>
  <c r="L38" i="1"/>
  <c r="P37" i="1"/>
  <c r="G35" i="1"/>
  <c r="K34" i="1"/>
  <c r="F33" i="1"/>
  <c r="J32" i="1"/>
  <c r="N31" i="1"/>
  <c r="I28" i="1"/>
  <c r="R28" i="1" s="1"/>
  <c r="M27" i="1"/>
  <c r="H24" i="1"/>
  <c r="G22" i="1"/>
  <c r="K21" i="1"/>
  <c r="O20" i="1"/>
  <c r="F18" i="1"/>
  <c r="J17" i="1"/>
  <c r="G15" i="1"/>
  <c r="N13" i="1"/>
  <c r="L11" i="1"/>
  <c r="G9" i="1"/>
  <c r="J8" i="1"/>
  <c r="M6" i="1"/>
  <c r="P4" i="1"/>
  <c r="F4" i="1"/>
  <c r="K51" i="1"/>
  <c r="O50" i="1"/>
  <c r="F48" i="1"/>
  <c r="J47" i="1"/>
  <c r="N46" i="1"/>
  <c r="M44" i="1"/>
  <c r="H41" i="1"/>
  <c r="L40" i="1"/>
  <c r="P39" i="1"/>
  <c r="G37" i="1"/>
  <c r="K36" i="1"/>
  <c r="O35" i="1"/>
  <c r="J34" i="1"/>
  <c r="N33" i="1"/>
  <c r="I30" i="1"/>
  <c r="R30" i="1" s="1"/>
  <c r="M29" i="1"/>
  <c r="H26" i="1"/>
  <c r="L25" i="1"/>
  <c r="P24" i="1"/>
  <c r="G24" i="1"/>
  <c r="K23" i="1"/>
  <c r="O22" i="1"/>
  <c r="F20" i="1"/>
  <c r="J19" i="1"/>
  <c r="N18" i="1"/>
  <c r="M16" i="1"/>
  <c r="J14" i="1"/>
  <c r="H12" i="1"/>
  <c r="M10" i="1"/>
  <c r="P9" i="1"/>
  <c r="J7" i="1"/>
  <c r="O5" i="1"/>
  <c r="H3" i="1"/>
  <c r="I8" i="1"/>
  <c r="R8" i="1" s="1"/>
  <c r="J6" i="1"/>
  <c r="K4" i="1"/>
  <c r="K11" i="1"/>
  <c r="L9" i="1"/>
  <c r="M7" i="1"/>
  <c r="N5" i="1"/>
  <c r="O3" i="1"/>
  <c r="G3" i="1"/>
  <c r="L16" i="1"/>
  <c r="M14" i="1"/>
  <c r="N12" i="1"/>
  <c r="F12" i="1"/>
  <c r="O10" i="1"/>
  <c r="G10" i="1"/>
  <c r="P8" i="1"/>
  <c r="H8" i="1"/>
  <c r="I6" i="1"/>
  <c r="R6" i="1" s="1"/>
  <c r="J4" i="1"/>
  <c r="N51" i="1"/>
  <c r="F51" i="1"/>
  <c r="O49" i="1"/>
  <c r="G49" i="1"/>
  <c r="P47" i="1"/>
  <c r="H47" i="1"/>
  <c r="I45" i="1"/>
  <c r="R45" i="1" s="1"/>
  <c r="J43" i="1"/>
  <c r="K41" i="1"/>
  <c r="L39" i="1"/>
  <c r="M37" i="1"/>
  <c r="N35" i="1"/>
  <c r="F35" i="1"/>
  <c r="O33" i="1"/>
  <c r="G33" i="1"/>
  <c r="P31" i="1"/>
  <c r="H31" i="1"/>
  <c r="I29" i="1"/>
  <c r="R29" i="1" s="1"/>
  <c r="J27" i="1"/>
  <c r="K25" i="1"/>
  <c r="L23" i="1"/>
  <c r="M21" i="1"/>
  <c r="N19" i="1"/>
  <c r="F19" i="1"/>
  <c r="O17" i="1"/>
  <c r="G17" i="1"/>
  <c r="P15" i="1"/>
  <c r="H15" i="1"/>
  <c r="I13" i="1"/>
  <c r="R13" i="1" s="1"/>
  <c r="J11" i="1"/>
  <c r="K9" i="1"/>
  <c r="L7" i="1"/>
  <c r="N3" i="1"/>
  <c r="F3" i="1"/>
  <c r="Q56" i="1"/>
  <c r="S56" i="1"/>
  <c r="A83" i="7"/>
  <c r="B83" i="7" s="1"/>
  <c r="AS91" i="5"/>
  <c r="A4" i="7"/>
  <c r="B4" i="7" s="1"/>
  <c r="A5" i="7"/>
  <c r="B5" i="7" s="1"/>
  <c r="A6" i="7"/>
  <c r="A7" i="7"/>
  <c r="A8" i="7"/>
  <c r="E8" i="7" s="1"/>
  <c r="A9" i="7"/>
  <c r="C9" i="7" s="1"/>
  <c r="A10" i="7"/>
  <c r="G10" i="7" s="1"/>
  <c r="A11" i="7"/>
  <c r="A12" i="7"/>
  <c r="B12" i="7" s="1"/>
  <c r="A13" i="7"/>
  <c r="B13" i="7" s="1"/>
  <c r="A14" i="7"/>
  <c r="G14" i="7" s="1"/>
  <c r="A15" i="7"/>
  <c r="D15" i="7" s="1"/>
  <c r="A16" i="7"/>
  <c r="B16" i="7" s="1"/>
  <c r="A17" i="7"/>
  <c r="B17" i="7" s="1"/>
  <c r="A18" i="7"/>
  <c r="B18" i="7" s="1"/>
  <c r="A19" i="7"/>
  <c r="A20" i="7"/>
  <c r="G20" i="7" s="1"/>
  <c r="A21" i="7"/>
  <c r="E21" i="7" s="1"/>
  <c r="A22" i="7"/>
  <c r="C22" i="7" s="1"/>
  <c r="A23" i="7"/>
  <c r="D23" i="7" s="1"/>
  <c r="A24" i="7"/>
  <c r="A25" i="7"/>
  <c r="B25" i="7" s="1"/>
  <c r="A26" i="7"/>
  <c r="G26" i="7" s="1"/>
  <c r="A27" i="7"/>
  <c r="E27" i="7" s="1"/>
  <c r="A28" i="7"/>
  <c r="B28" i="7" s="1"/>
  <c r="A29" i="7"/>
  <c r="A30" i="7"/>
  <c r="A31" i="7"/>
  <c r="D31" i="7" s="1"/>
  <c r="A32" i="7"/>
  <c r="B32" i="7" s="1"/>
  <c r="A33" i="7"/>
  <c r="C33" i="7" s="1"/>
  <c r="A34" i="7"/>
  <c r="D34" i="7" s="1"/>
  <c r="A35" i="7"/>
  <c r="B35" i="7" s="1"/>
  <c r="A36" i="7"/>
  <c r="B36" i="7" s="1"/>
  <c r="A37" i="7"/>
  <c r="C37" i="7" s="1"/>
  <c r="A38" i="7"/>
  <c r="G38" i="7" s="1"/>
  <c r="A39" i="7"/>
  <c r="A40" i="7"/>
  <c r="E40" i="7" s="1"/>
  <c r="A41" i="7"/>
  <c r="C41" i="7" s="1"/>
  <c r="A42" i="7"/>
  <c r="C42" i="7" s="1"/>
  <c r="A43" i="7"/>
  <c r="E43" i="7" s="1"/>
  <c r="A44" i="7"/>
  <c r="B44" i="7" s="1"/>
  <c r="A45" i="7"/>
  <c r="B45" i="7" s="1"/>
  <c r="A46" i="7"/>
  <c r="E46" i="7" s="1"/>
  <c r="A47" i="7"/>
  <c r="D47" i="7" s="1"/>
  <c r="A48" i="7"/>
  <c r="B48" i="7" s="1"/>
  <c r="A49" i="7"/>
  <c r="C49" i="7" s="1"/>
  <c r="A50" i="7"/>
  <c r="B50" i="7" s="1"/>
  <c r="A51" i="7"/>
  <c r="E51" i="7" s="1"/>
  <c r="A52" i="7"/>
  <c r="B52" i="7" s="1"/>
  <c r="A53" i="7"/>
  <c r="E53" i="7" s="1"/>
  <c r="A54" i="7"/>
  <c r="C54" i="7" s="1"/>
  <c r="A55" i="7"/>
  <c r="C55" i="7" s="1"/>
  <c r="A56" i="7"/>
  <c r="E56" i="7" s="1"/>
  <c r="A57" i="7"/>
  <c r="C57" i="7" s="1"/>
  <c r="A58" i="7"/>
  <c r="D58" i="7" s="1"/>
  <c r="A59" i="7"/>
  <c r="A60" i="7"/>
  <c r="A61" i="7"/>
  <c r="D61" i="7" s="1"/>
  <c r="A62" i="7"/>
  <c r="C62" i="7" s="1"/>
  <c r="A63" i="7"/>
  <c r="D63" i="7" s="1"/>
  <c r="A64" i="7"/>
  <c r="E64" i="7" s="1"/>
  <c r="A65" i="7"/>
  <c r="B65" i="7" s="1"/>
  <c r="A66" i="7"/>
  <c r="B66" i="7" s="1"/>
  <c r="A67" i="7"/>
  <c r="C67" i="7" s="1"/>
  <c r="A68" i="7"/>
  <c r="E68" i="7" s="1"/>
  <c r="A69" i="7"/>
  <c r="C69" i="7" s="1"/>
  <c r="A70" i="7"/>
  <c r="A71" i="7"/>
  <c r="B71" i="7" s="1"/>
  <c r="A72" i="7"/>
  <c r="E72" i="7" s="1"/>
  <c r="A73" i="7"/>
  <c r="A74" i="7"/>
  <c r="G74" i="7" s="1"/>
  <c r="A75" i="7"/>
  <c r="B75" i="7" s="1"/>
  <c r="A76" i="7"/>
  <c r="B76" i="7" s="1"/>
  <c r="A77" i="7"/>
  <c r="B77" i="7" s="1"/>
  <c r="A78" i="7"/>
  <c r="C78" i="7" s="1"/>
  <c r="A79" i="7"/>
  <c r="D79" i="7" s="1"/>
  <c r="A80" i="7"/>
  <c r="D80" i="7" s="1"/>
  <c r="A81" i="7"/>
  <c r="B81" i="7" s="1"/>
  <c r="A82" i="7"/>
  <c r="B82" i="7" s="1"/>
  <c r="A4" i="8"/>
  <c r="B4" i="8"/>
  <c r="C4" i="8"/>
  <c r="D4" i="8"/>
  <c r="A5" i="8"/>
  <c r="B5" i="8"/>
  <c r="B6" i="4" s="1"/>
  <c r="C5" i="8"/>
  <c r="C6" i="4" s="1"/>
  <c r="D5" i="8"/>
  <c r="A6" i="8"/>
  <c r="A7" i="4" s="1"/>
  <c r="B6" i="8"/>
  <c r="C6" i="8"/>
  <c r="D6" i="8"/>
  <c r="A7" i="8"/>
  <c r="A8" i="4" s="1"/>
  <c r="B7" i="8"/>
  <c r="C7" i="8"/>
  <c r="C8" i="4" s="1"/>
  <c r="D7" i="8"/>
  <c r="A8" i="8"/>
  <c r="B8" i="8"/>
  <c r="C8" i="8"/>
  <c r="D8" i="8"/>
  <c r="A9" i="8"/>
  <c r="B9" i="8"/>
  <c r="B10" i="4" s="1"/>
  <c r="C9" i="8"/>
  <c r="C10" i="4" s="1"/>
  <c r="D9" i="8"/>
  <c r="A10" i="8"/>
  <c r="A11" i="4" s="1"/>
  <c r="B10" i="8"/>
  <c r="C10" i="8"/>
  <c r="C11" i="4" s="1"/>
  <c r="D10" i="8"/>
  <c r="A11" i="8"/>
  <c r="A12" i="4" s="1"/>
  <c r="B11" i="8"/>
  <c r="C11" i="8"/>
  <c r="C12" i="4" s="1"/>
  <c r="D11" i="8"/>
  <c r="A12" i="8"/>
  <c r="B12" i="8"/>
  <c r="C12" i="8"/>
  <c r="D12" i="8"/>
  <c r="A13" i="8"/>
  <c r="B13" i="8"/>
  <c r="B14" i="4" s="1"/>
  <c r="C13" i="8"/>
  <c r="C14" i="4" s="1"/>
  <c r="D13" i="8"/>
  <c r="A14" i="8"/>
  <c r="A15" i="4" s="1"/>
  <c r="B14" i="8"/>
  <c r="C14" i="8"/>
  <c r="C15" i="4" s="1"/>
  <c r="D14" i="8"/>
  <c r="A15" i="8"/>
  <c r="B15" i="8"/>
  <c r="C15" i="8"/>
  <c r="C16" i="4" s="1"/>
  <c r="D15" i="8"/>
  <c r="A16" i="8"/>
  <c r="B16" i="8"/>
  <c r="C16" i="8"/>
  <c r="D16" i="8"/>
  <c r="A17" i="8"/>
  <c r="B17" i="8"/>
  <c r="B18" i="4" s="1"/>
  <c r="C17" i="8"/>
  <c r="D17" i="8"/>
  <c r="A18" i="8"/>
  <c r="B18" i="8"/>
  <c r="C18" i="8"/>
  <c r="D18" i="8"/>
  <c r="A19" i="8"/>
  <c r="A20" i="4" s="1"/>
  <c r="B19" i="8"/>
  <c r="B20" i="4" s="1"/>
  <c r="C19" i="8"/>
  <c r="C20" i="4" s="1"/>
  <c r="D19" i="8"/>
  <c r="A20" i="8"/>
  <c r="B20" i="8"/>
  <c r="C20" i="8"/>
  <c r="D20" i="8"/>
  <c r="A21" i="8"/>
  <c r="B21" i="8"/>
  <c r="B22" i="4" s="1"/>
  <c r="C21" i="8"/>
  <c r="C22" i="4" s="1"/>
  <c r="D21" i="8"/>
  <c r="A22" i="8"/>
  <c r="A23" i="4" s="1"/>
  <c r="B22" i="8"/>
  <c r="C22" i="8"/>
  <c r="D22" i="8"/>
  <c r="A23" i="8"/>
  <c r="B23" i="8"/>
  <c r="B24" i="4" s="1"/>
  <c r="C23" i="8"/>
  <c r="C24" i="4" s="1"/>
  <c r="D23" i="8"/>
  <c r="A24" i="8"/>
  <c r="A25" i="4" s="1"/>
  <c r="B24" i="8"/>
  <c r="B25" i="4" s="1"/>
  <c r="C24" i="8"/>
  <c r="D24" i="8"/>
  <c r="A25" i="8"/>
  <c r="A26" i="4" s="1"/>
  <c r="B25" i="8"/>
  <c r="B26" i="4" s="1"/>
  <c r="C25" i="8"/>
  <c r="C26" i="4" s="1"/>
  <c r="D25" i="8"/>
  <c r="A26" i="8"/>
  <c r="A27" i="4" s="1"/>
  <c r="B26" i="8"/>
  <c r="C26" i="8"/>
  <c r="D26" i="8"/>
  <c r="A27" i="8"/>
  <c r="B27" i="8"/>
  <c r="B28" i="4" s="1"/>
  <c r="C27" i="8"/>
  <c r="C28" i="4" s="1"/>
  <c r="D27" i="8"/>
  <c r="A28" i="8"/>
  <c r="B28" i="8"/>
  <c r="C28" i="8"/>
  <c r="D28" i="8"/>
  <c r="A29" i="8"/>
  <c r="B29" i="8"/>
  <c r="B30" i="4" s="1"/>
  <c r="C29" i="8"/>
  <c r="C30" i="4" s="1"/>
  <c r="D29" i="8"/>
  <c r="A30" i="8"/>
  <c r="A31" i="4" s="1"/>
  <c r="B30" i="8"/>
  <c r="C30" i="8"/>
  <c r="D30" i="8"/>
  <c r="A31" i="8"/>
  <c r="A32" i="4" s="1"/>
  <c r="B31" i="8"/>
  <c r="B32" i="4" s="1"/>
  <c r="C31" i="8"/>
  <c r="C32" i="4" s="1"/>
  <c r="D31" i="8"/>
  <c r="A32" i="8"/>
  <c r="B32" i="8"/>
  <c r="B33" i="4" s="1"/>
  <c r="C32" i="8"/>
  <c r="D32" i="8"/>
  <c r="A33" i="8"/>
  <c r="B33" i="8"/>
  <c r="B34" i="4" s="1"/>
  <c r="C33" i="8"/>
  <c r="D33" i="8"/>
  <c r="A34" i="8"/>
  <c r="B34" i="8"/>
  <c r="C34" i="8"/>
  <c r="C35" i="4" s="1"/>
  <c r="D34" i="8"/>
  <c r="A35" i="8"/>
  <c r="B35" i="8"/>
  <c r="C35" i="8"/>
  <c r="C36" i="4" s="1"/>
  <c r="D35" i="8"/>
  <c r="A36" i="8"/>
  <c r="A37" i="4" s="1"/>
  <c r="B36" i="8"/>
  <c r="C36" i="8"/>
  <c r="D36" i="8"/>
  <c r="A37" i="8"/>
  <c r="A38" i="4" s="1"/>
  <c r="B37" i="8"/>
  <c r="B38" i="4" s="1"/>
  <c r="C37" i="8"/>
  <c r="C38" i="4" s="1"/>
  <c r="D37" i="8"/>
  <c r="A38" i="8"/>
  <c r="A39" i="4" s="1"/>
  <c r="B38" i="8"/>
  <c r="C38" i="8"/>
  <c r="D38" i="8"/>
  <c r="A39" i="8"/>
  <c r="A40" i="4" s="1"/>
  <c r="B39" i="8"/>
  <c r="C39" i="8"/>
  <c r="C40" i="4" s="1"/>
  <c r="D39" i="8"/>
  <c r="A40" i="8"/>
  <c r="B40" i="8"/>
  <c r="C40" i="8"/>
  <c r="D40" i="8"/>
  <c r="A41" i="8"/>
  <c r="B41" i="8"/>
  <c r="B42" i="4" s="1"/>
  <c r="C41" i="8"/>
  <c r="C42" i="4" s="1"/>
  <c r="D41" i="8"/>
  <c r="A42" i="8"/>
  <c r="A43" i="4" s="1"/>
  <c r="B42" i="8"/>
  <c r="C42" i="8"/>
  <c r="D42" i="8"/>
  <c r="A43" i="8"/>
  <c r="A44" i="4" s="1"/>
  <c r="B43" i="8"/>
  <c r="B44" i="4" s="1"/>
  <c r="C43" i="8"/>
  <c r="C44" i="4" s="1"/>
  <c r="D43" i="8"/>
  <c r="A44" i="8"/>
  <c r="B44" i="8"/>
  <c r="C44" i="8"/>
  <c r="D44" i="8"/>
  <c r="A45" i="8"/>
  <c r="B45" i="8"/>
  <c r="C45" i="8"/>
  <c r="C46" i="4" s="1"/>
  <c r="D45" i="8"/>
  <c r="A46" i="8"/>
  <c r="B46" i="8"/>
  <c r="C46" i="8"/>
  <c r="C47" i="4" s="1"/>
  <c r="D46" i="8"/>
  <c r="A47" i="8"/>
  <c r="B47" i="8"/>
  <c r="C47" i="8"/>
  <c r="C48" i="4" s="1"/>
  <c r="D47" i="8"/>
  <c r="A48" i="8"/>
  <c r="B48" i="8"/>
  <c r="B49" i="4" s="1"/>
  <c r="C48" i="8"/>
  <c r="D48" i="8"/>
  <c r="A49" i="8"/>
  <c r="B49" i="8"/>
  <c r="B50" i="4" s="1"/>
  <c r="C49" i="8"/>
  <c r="D49" i="8"/>
  <c r="A50" i="8"/>
  <c r="B50" i="8"/>
  <c r="C50" i="8"/>
  <c r="D50" i="8"/>
  <c r="A51" i="8"/>
  <c r="A52" i="4" s="1"/>
  <c r="B51" i="8"/>
  <c r="C51" i="8"/>
  <c r="C52" i="4" s="1"/>
  <c r="D51" i="8"/>
  <c r="A52" i="8"/>
  <c r="B52" i="8"/>
  <c r="C52" i="8"/>
  <c r="D52" i="8"/>
  <c r="A53" i="8"/>
  <c r="B53" i="8"/>
  <c r="B54" i="4" s="1"/>
  <c r="C53" i="8"/>
  <c r="C54" i="4" s="1"/>
  <c r="D53" i="8"/>
  <c r="A54" i="8"/>
  <c r="A55" i="4" s="1"/>
  <c r="B54" i="8"/>
  <c r="C54" i="8"/>
  <c r="D54" i="8"/>
  <c r="A55" i="8"/>
  <c r="B55" i="8"/>
  <c r="C55" i="8"/>
  <c r="C56" i="4" s="1"/>
  <c r="D55" i="8"/>
  <c r="A56" i="8"/>
  <c r="A57" i="4" s="1"/>
  <c r="B56" i="8"/>
  <c r="B57" i="4" s="1"/>
  <c r="C56" i="8"/>
  <c r="D56" i="8"/>
  <c r="A57" i="8"/>
  <c r="A58" i="4" s="1"/>
  <c r="B57" i="8"/>
  <c r="C57" i="8"/>
  <c r="D57" i="8"/>
  <c r="A58" i="8"/>
  <c r="A59" i="4" s="1"/>
  <c r="B58" i="8"/>
  <c r="C58" i="8"/>
  <c r="C59" i="4" s="1"/>
  <c r="D58" i="8"/>
  <c r="A59" i="8"/>
  <c r="B59" i="8"/>
  <c r="C59" i="8"/>
  <c r="C60" i="4" s="1"/>
  <c r="D59" i="8"/>
  <c r="A60" i="8"/>
  <c r="B60" i="8"/>
  <c r="C60" i="8"/>
  <c r="D60" i="8"/>
  <c r="A61" i="8"/>
  <c r="B61" i="8"/>
  <c r="B62" i="4" s="1"/>
  <c r="C61" i="8"/>
  <c r="C62" i="4" s="1"/>
  <c r="D61" i="8"/>
  <c r="A62" i="8"/>
  <c r="A63" i="4" s="1"/>
  <c r="B62" i="8"/>
  <c r="C62" i="8"/>
  <c r="D62" i="8"/>
  <c r="A63" i="8"/>
  <c r="A64" i="4" s="1"/>
  <c r="B63" i="8"/>
  <c r="C63" i="8"/>
  <c r="C64" i="4" s="1"/>
  <c r="D63" i="8"/>
  <c r="A64" i="8"/>
  <c r="B64" i="8"/>
  <c r="C64" i="8"/>
  <c r="C65" i="4" s="1"/>
  <c r="D64" i="8"/>
  <c r="A65" i="8"/>
  <c r="B65" i="8"/>
  <c r="B66" i="4" s="1"/>
  <c r="C65" i="8"/>
  <c r="D65" i="8"/>
  <c r="A66" i="8"/>
  <c r="B66" i="8"/>
  <c r="C66" i="8"/>
  <c r="D66" i="8"/>
  <c r="A67" i="8"/>
  <c r="A68" i="4" s="1"/>
  <c r="B67" i="8"/>
  <c r="C67" i="8"/>
  <c r="C68" i="4" s="1"/>
  <c r="D67" i="8"/>
  <c r="A68" i="8"/>
  <c r="A69" i="4" s="1"/>
  <c r="B68" i="8"/>
  <c r="B69" i="4" s="1"/>
  <c r="C68" i="8"/>
  <c r="D68" i="8"/>
  <c r="A69" i="8"/>
  <c r="A70" i="2" s="1"/>
  <c r="B69" i="8"/>
  <c r="B70" i="2" s="1"/>
  <c r="C69" i="8"/>
  <c r="D69" i="8"/>
  <c r="D70" i="2" s="1"/>
  <c r="A70" i="8"/>
  <c r="M70" i="8" s="1"/>
  <c r="B70" i="8"/>
  <c r="C70" i="8"/>
  <c r="C71" i="2" s="1"/>
  <c r="D70" i="8"/>
  <c r="A71" i="8"/>
  <c r="E71" i="8" s="1"/>
  <c r="B71" i="8"/>
  <c r="C71" i="8"/>
  <c r="C72" i="2" s="1"/>
  <c r="D71" i="8"/>
  <c r="D74" i="6" s="1"/>
  <c r="A72" i="8"/>
  <c r="L72" i="8" s="1"/>
  <c r="B72" i="8"/>
  <c r="C72" i="8"/>
  <c r="D72" i="8"/>
  <c r="A73" i="8"/>
  <c r="O73" i="8" s="1"/>
  <c r="B73" i="8"/>
  <c r="B76" i="6" s="1"/>
  <c r="C73" i="8"/>
  <c r="C74" i="4" s="1"/>
  <c r="D73" i="8"/>
  <c r="A74" i="8"/>
  <c r="P74" i="8" s="1"/>
  <c r="B74" i="8"/>
  <c r="C74" i="8"/>
  <c r="C75" i="2" s="1"/>
  <c r="D74" i="8"/>
  <c r="D75" i="2" s="1"/>
  <c r="A75" i="8"/>
  <c r="Z75" i="8" s="1"/>
  <c r="B75" i="8"/>
  <c r="C75" i="8"/>
  <c r="C76" i="4" s="1"/>
  <c r="D75" i="8"/>
  <c r="D78" i="6" s="1"/>
  <c r="A76" i="8"/>
  <c r="E76" i="8" s="1"/>
  <c r="B76" i="8"/>
  <c r="B77" i="2" s="1"/>
  <c r="C76" i="8"/>
  <c r="D76" i="8"/>
  <c r="A77" i="8"/>
  <c r="B77" i="8"/>
  <c r="B78" i="4" s="1"/>
  <c r="C77" i="8"/>
  <c r="C78" i="4" s="1"/>
  <c r="D77" i="8"/>
  <c r="A78" i="8"/>
  <c r="A79" i="4" s="1"/>
  <c r="B78" i="8"/>
  <c r="C78" i="8"/>
  <c r="C79" i="4" s="1"/>
  <c r="D78" i="8"/>
  <c r="D79" i="2" s="1"/>
  <c r="A79" i="8"/>
  <c r="A80" i="4" s="1"/>
  <c r="B79" i="8"/>
  <c r="C79" i="8"/>
  <c r="D79" i="8"/>
  <c r="D80" i="2" s="1"/>
  <c r="A80" i="8"/>
  <c r="E80" i="8" s="1"/>
  <c r="B80" i="8"/>
  <c r="B81" i="4" s="1"/>
  <c r="C80" i="8"/>
  <c r="D80" i="8"/>
  <c r="A81" i="8"/>
  <c r="G81" i="8" s="1"/>
  <c r="B81" i="8"/>
  <c r="B82" i="2" s="1"/>
  <c r="C81" i="8"/>
  <c r="D81" i="8"/>
  <c r="A82" i="8"/>
  <c r="A83" i="2" s="1"/>
  <c r="B82" i="8"/>
  <c r="C82" i="8"/>
  <c r="D82" i="8"/>
  <c r="D83" i="2" s="1"/>
  <c r="A3" i="7"/>
  <c r="C3" i="7" s="1"/>
  <c r="E84" i="4"/>
  <c r="O55" i="1" a="1"/>
  <c r="N53" i="1" a="1"/>
  <c r="P55" i="1" a="1"/>
  <c r="P52" i="1" a="1"/>
  <c r="P53" i="1" a="1"/>
  <c r="G5" i="1" a="1"/>
  <c r="M5" i="1" a="1"/>
  <c r="O52" i="1" a="1"/>
  <c r="N54" i="1" a="1"/>
  <c r="K5" i="1" a="1"/>
  <c r="P54" i="1" a="1"/>
  <c r="N52" i="1" a="1"/>
  <c r="N55" i="1" a="1"/>
  <c r="O54" i="1" a="1"/>
  <c r="L5" i="1" a="1"/>
  <c r="O53" i="1" a="1"/>
  <c r="E37" i="7" l="1"/>
  <c r="L5" i="1"/>
  <c r="G5" i="1"/>
  <c r="M5" i="1"/>
  <c r="K5" i="1"/>
  <c r="T32" i="1"/>
  <c r="E32" i="1"/>
  <c r="E44" i="1"/>
  <c r="T44" i="1"/>
  <c r="T20" i="1"/>
  <c r="E20" i="1"/>
  <c r="T30" i="1"/>
  <c r="E30" i="1"/>
  <c r="E12" i="1"/>
  <c r="T12" i="1"/>
  <c r="T34" i="1"/>
  <c r="E34" i="1"/>
  <c r="E46" i="1"/>
  <c r="T46" i="1"/>
  <c r="T47" i="1"/>
  <c r="E47" i="1"/>
  <c r="E22" i="1"/>
  <c r="T22" i="1"/>
  <c r="E7" i="1"/>
  <c r="T7" i="1"/>
  <c r="T13" i="1"/>
  <c r="E13" i="1"/>
  <c r="T45" i="1"/>
  <c r="E45" i="1"/>
  <c r="T41" i="1"/>
  <c r="E41" i="1"/>
  <c r="E19" i="1"/>
  <c r="T19" i="1"/>
  <c r="E11" i="1"/>
  <c r="T11" i="1"/>
  <c r="E31" i="1"/>
  <c r="T31" i="1"/>
  <c r="T40" i="1"/>
  <c r="E40" i="1"/>
  <c r="T21" i="1"/>
  <c r="E21" i="1"/>
  <c r="E37" i="1"/>
  <c r="T37" i="1"/>
  <c r="E28" i="1"/>
  <c r="T28" i="1"/>
  <c r="T6" i="1"/>
  <c r="E6" i="1"/>
  <c r="E38" i="1"/>
  <c r="T38" i="1"/>
  <c r="E33" i="1"/>
  <c r="T33" i="1"/>
  <c r="T4" i="1"/>
  <c r="E4" i="1"/>
  <c r="E23" i="1"/>
  <c r="T23" i="1"/>
  <c r="E29" i="1"/>
  <c r="T29" i="1"/>
  <c r="E49" i="1"/>
  <c r="T49" i="1"/>
  <c r="T8" i="1"/>
  <c r="E8" i="1"/>
  <c r="T24" i="1"/>
  <c r="E24" i="1"/>
  <c r="T25" i="1"/>
  <c r="E25" i="1"/>
  <c r="E50" i="1"/>
  <c r="T50" i="1"/>
  <c r="E16" i="1"/>
  <c r="T16" i="1"/>
  <c r="T14" i="1"/>
  <c r="E14" i="1"/>
  <c r="T51" i="1"/>
  <c r="E51" i="1"/>
  <c r="T36" i="1"/>
  <c r="E36" i="1"/>
  <c r="T39" i="1"/>
  <c r="E39" i="1"/>
  <c r="E18" i="1"/>
  <c r="T18" i="1"/>
  <c r="E17" i="1"/>
  <c r="T17" i="1"/>
  <c r="E35" i="1"/>
  <c r="T35" i="1"/>
  <c r="E48" i="1"/>
  <c r="T48" i="1"/>
  <c r="T43" i="1"/>
  <c r="E43" i="1"/>
  <c r="T15" i="1"/>
  <c r="E15" i="1"/>
  <c r="E3" i="1"/>
  <c r="T3" i="1"/>
  <c r="T26" i="1"/>
  <c r="E26" i="1"/>
  <c r="T9" i="1"/>
  <c r="E9" i="1"/>
  <c r="T10" i="1"/>
  <c r="E10" i="1"/>
  <c r="E27" i="1"/>
  <c r="T27" i="1"/>
  <c r="T42" i="1"/>
  <c r="E42" i="1"/>
  <c r="N55" i="1"/>
  <c r="P55" i="1"/>
  <c r="O55" i="1"/>
  <c r="E83" i="7"/>
  <c r="G83" i="7"/>
  <c r="D83" i="7"/>
  <c r="C83" i="7"/>
  <c r="G21" i="7"/>
  <c r="D71" i="7"/>
  <c r="E54" i="7"/>
  <c r="G53" i="7"/>
  <c r="B37" i="7"/>
  <c r="D77" i="7"/>
  <c r="C82" i="7"/>
  <c r="E77" i="7"/>
  <c r="D37" i="7"/>
  <c r="B62" i="7"/>
  <c r="G80" i="7"/>
  <c r="G37" i="7"/>
  <c r="C17" i="7"/>
  <c r="B27" i="7"/>
  <c r="F81" i="8"/>
  <c r="E81" i="8"/>
  <c r="C26" i="7"/>
  <c r="D76" i="2"/>
  <c r="C76" i="2"/>
  <c r="A71" i="2"/>
  <c r="A70" i="4"/>
  <c r="G69" i="7"/>
  <c r="D10" i="7"/>
  <c r="E69" i="7"/>
  <c r="B57" i="7"/>
  <c r="E44" i="7"/>
  <c r="C34" i="7"/>
  <c r="D69" i="7"/>
  <c r="G9" i="7"/>
  <c r="B69" i="7"/>
  <c r="D43" i="7"/>
  <c r="B33" i="7"/>
  <c r="E9" i="7"/>
  <c r="B9" i="7"/>
  <c r="D76" i="7"/>
  <c r="B74" i="4"/>
  <c r="G22" i="7"/>
  <c r="E5" i="7"/>
  <c r="B40" i="7"/>
  <c r="B22" i="7"/>
  <c r="E13" i="7"/>
  <c r="D5" i="7"/>
  <c r="Y75" i="8"/>
  <c r="G62" i="7"/>
  <c r="P75" i="8"/>
  <c r="O70" i="8"/>
  <c r="O75" i="8"/>
  <c r="E28" i="7"/>
  <c r="C10" i="7"/>
  <c r="A79" i="2"/>
  <c r="B78" i="7"/>
  <c r="C18" i="7"/>
  <c r="B78" i="2"/>
  <c r="B74" i="2"/>
  <c r="G68" i="7"/>
  <c r="B56" i="7"/>
  <c r="G16" i="7"/>
  <c r="B34" i="7"/>
  <c r="O82" i="8"/>
  <c r="E14" i="7"/>
  <c r="G82" i="8"/>
  <c r="C74" i="7"/>
  <c r="B41" i="7"/>
  <c r="D14" i="7"/>
  <c r="G5" i="7"/>
  <c r="X75" i="8"/>
  <c r="B49" i="7"/>
  <c r="E41" i="7"/>
  <c r="G34" i="7"/>
  <c r="C76" i="6"/>
  <c r="M75" i="8"/>
  <c r="A76" i="2"/>
  <c r="A76" i="4"/>
  <c r="O74" i="8"/>
  <c r="A75" i="4"/>
  <c r="E76" i="7"/>
  <c r="E62" i="7"/>
  <c r="G54" i="7"/>
  <c r="G46" i="7"/>
  <c r="M71" i="8"/>
  <c r="C81" i="7"/>
  <c r="D62" i="7"/>
  <c r="L71" i="8"/>
  <c r="A75" i="2"/>
  <c r="B54" i="7"/>
  <c r="E45" i="7"/>
  <c r="C23" i="7"/>
  <c r="P80" i="8"/>
  <c r="C72" i="4"/>
  <c r="M80" i="8"/>
  <c r="B74" i="7"/>
  <c r="D67" i="7"/>
  <c r="D44" i="7"/>
  <c r="C14" i="7"/>
  <c r="O80" i="8"/>
  <c r="W79" i="8"/>
  <c r="B67" i="7"/>
  <c r="B14" i="7"/>
  <c r="P78" i="8"/>
  <c r="F76" i="8"/>
  <c r="E78" i="7"/>
  <c r="B72" i="7"/>
  <c r="B43" i="7"/>
  <c r="D28" i="7"/>
  <c r="A80" i="2"/>
  <c r="D78" i="7"/>
  <c r="C65" i="7"/>
  <c r="D72" i="2"/>
  <c r="E71" i="7"/>
  <c r="E57" i="7"/>
  <c r="D27" i="7"/>
  <c r="E12" i="7"/>
  <c r="O54" i="1"/>
  <c r="N53" i="1"/>
  <c r="P52" i="1"/>
  <c r="N54" i="1"/>
  <c r="N52" i="1"/>
  <c r="O52" i="1"/>
  <c r="O53" i="1"/>
  <c r="P53" i="1"/>
  <c r="P54" i="1"/>
  <c r="B73" i="5"/>
  <c r="B160" i="5" s="1"/>
  <c r="B73" i="6"/>
  <c r="B71" i="4"/>
  <c r="B71" i="2"/>
  <c r="B23" i="4"/>
  <c r="B43" i="4"/>
  <c r="B81" i="5"/>
  <c r="B168" i="5" s="1"/>
  <c r="B81" i="6"/>
  <c r="B79" i="4"/>
  <c r="B79" i="2"/>
  <c r="B63" i="4"/>
  <c r="B47" i="4"/>
  <c r="B27" i="4"/>
  <c r="B11" i="4"/>
  <c r="B55" i="4"/>
  <c r="B39" i="4"/>
  <c r="B85" i="5"/>
  <c r="B172" i="5" s="1"/>
  <c r="B85" i="6"/>
  <c r="B83" i="4"/>
  <c r="B83" i="2"/>
  <c r="B67" i="4"/>
  <c r="B51" i="4"/>
  <c r="B31" i="4"/>
  <c r="B15" i="4"/>
  <c r="C82" i="5"/>
  <c r="C169" i="5" s="1"/>
  <c r="C82" i="6"/>
  <c r="C80" i="2"/>
  <c r="C80" i="4"/>
  <c r="B7" i="4"/>
  <c r="B77" i="5"/>
  <c r="B164" i="5" s="1"/>
  <c r="B77" i="6"/>
  <c r="B75" i="2"/>
  <c r="B75" i="4"/>
  <c r="B59" i="4"/>
  <c r="B35" i="4"/>
  <c r="B19" i="4"/>
  <c r="A81" i="4"/>
  <c r="A46" i="4"/>
  <c r="C85" i="5"/>
  <c r="C172" i="5" s="1"/>
  <c r="C85" i="6"/>
  <c r="C83" i="4"/>
  <c r="C81" i="5"/>
  <c r="C168" i="5" s="1"/>
  <c r="C81" i="6"/>
  <c r="C77" i="5"/>
  <c r="C164" i="5" s="1"/>
  <c r="C77" i="6"/>
  <c r="C75" i="4"/>
  <c r="C73" i="5"/>
  <c r="C160" i="5" s="1"/>
  <c r="C73" i="6"/>
  <c r="C67" i="4"/>
  <c r="C63" i="4"/>
  <c r="C55" i="4"/>
  <c r="C51" i="4"/>
  <c r="C43" i="4"/>
  <c r="C39" i="4"/>
  <c r="C31" i="4"/>
  <c r="C27" i="4"/>
  <c r="C23" i="4"/>
  <c r="W80" i="8"/>
  <c r="C83" i="2"/>
  <c r="A74" i="2"/>
  <c r="A14" i="4"/>
  <c r="C6" i="7"/>
  <c r="G6" i="7"/>
  <c r="B6" i="7"/>
  <c r="C73" i="7"/>
  <c r="E73" i="7"/>
  <c r="B73" i="7"/>
  <c r="B60" i="7"/>
  <c r="D60" i="7"/>
  <c r="E60" i="7"/>
  <c r="W73" i="8"/>
  <c r="C79" i="2"/>
  <c r="C53" i="4"/>
  <c r="C41" i="4"/>
  <c r="G77" i="8"/>
  <c r="A80" i="5"/>
  <c r="A80" i="6"/>
  <c r="A78" i="4"/>
  <c r="E77" i="8"/>
  <c r="I77" i="8"/>
  <c r="L77" i="8"/>
  <c r="A78" i="2"/>
  <c r="M77" i="8"/>
  <c r="P77" i="8"/>
  <c r="W77" i="8"/>
  <c r="Y77" i="8"/>
  <c r="F73" i="8"/>
  <c r="A76" i="5"/>
  <c r="AA73" i="8"/>
  <c r="X73" i="8"/>
  <c r="Y73" i="8"/>
  <c r="Z73" i="8"/>
  <c r="A76" i="6"/>
  <c r="I73" i="8"/>
  <c r="L73" i="8"/>
  <c r="M73" i="8"/>
  <c r="P73" i="8"/>
  <c r="A66" i="4"/>
  <c r="A62" i="4"/>
  <c r="A54" i="4"/>
  <c r="A42" i="4"/>
  <c r="A34" i="4"/>
  <c r="A30" i="4"/>
  <c r="A22" i="4"/>
  <c r="D83" i="6"/>
  <c r="D81" i="2"/>
  <c r="D79" i="6"/>
  <c r="D77" i="2"/>
  <c r="D75" i="6"/>
  <c r="D73" i="2"/>
  <c r="AA77" i="8"/>
  <c r="H73" i="8"/>
  <c r="D19" i="7"/>
  <c r="B19" i="7"/>
  <c r="C19" i="7"/>
  <c r="E19" i="7"/>
  <c r="C83" i="5"/>
  <c r="C170" i="5" s="1"/>
  <c r="C81" i="2"/>
  <c r="C83" i="6"/>
  <c r="C81" i="4"/>
  <c r="C79" i="5"/>
  <c r="C166" i="5" s="1"/>
  <c r="C77" i="4"/>
  <c r="C79" i="6"/>
  <c r="C77" i="2"/>
  <c r="C75" i="5"/>
  <c r="C162" i="5" s="1"/>
  <c r="C73" i="2"/>
  <c r="C73" i="4"/>
  <c r="C75" i="6"/>
  <c r="C69" i="4"/>
  <c r="C61" i="4"/>
  <c r="C57" i="4"/>
  <c r="C49" i="4"/>
  <c r="C45" i="4"/>
  <c r="C37" i="4"/>
  <c r="C33" i="4"/>
  <c r="C29" i="4"/>
  <c r="C25" i="4"/>
  <c r="C21" i="4"/>
  <c r="C17" i="4"/>
  <c r="C13" i="4"/>
  <c r="C9" i="4"/>
  <c r="C5" i="4"/>
  <c r="Z77" i="8"/>
  <c r="E73" i="8"/>
  <c r="D50" i="7"/>
  <c r="C50" i="7"/>
  <c r="G50" i="7"/>
  <c r="H81" i="8"/>
  <c r="A84" i="5"/>
  <c r="A84" i="6"/>
  <c r="L81" i="8"/>
  <c r="M81" i="8"/>
  <c r="O81" i="8"/>
  <c r="P81" i="8"/>
  <c r="A82" i="2"/>
  <c r="X81" i="8"/>
  <c r="Y81" i="8"/>
  <c r="Z81" i="8"/>
  <c r="A82" i="4"/>
  <c r="W81" i="8"/>
  <c r="AA81" i="8"/>
  <c r="A72" i="5"/>
  <c r="A18" i="4"/>
  <c r="A10" i="4"/>
  <c r="B83" i="5"/>
  <c r="B170" i="5" s="1"/>
  <c r="B83" i="6"/>
  <c r="B81" i="2"/>
  <c r="B79" i="5"/>
  <c r="B166" i="5" s="1"/>
  <c r="B77" i="4"/>
  <c r="B79" i="6"/>
  <c r="B75" i="5"/>
  <c r="B162" i="5" s="1"/>
  <c r="B75" i="6"/>
  <c r="B73" i="2"/>
  <c r="B73" i="4"/>
  <c r="B65" i="4"/>
  <c r="B61" i="4"/>
  <c r="B53" i="4"/>
  <c r="B45" i="4"/>
  <c r="B41" i="4"/>
  <c r="B29" i="4"/>
  <c r="B21" i="4"/>
  <c r="B17" i="4"/>
  <c r="B13" i="4"/>
  <c r="B9" i="4"/>
  <c r="B5" i="4"/>
  <c r="X77" i="8"/>
  <c r="A50" i="4"/>
  <c r="A29" i="4"/>
  <c r="D11" i="7"/>
  <c r="C11" i="7"/>
  <c r="F80" i="8"/>
  <c r="A83" i="5"/>
  <c r="Z80" i="8"/>
  <c r="AA80" i="8"/>
  <c r="A83" i="6"/>
  <c r="A81" i="2"/>
  <c r="G76" i="8"/>
  <c r="A79" i="5"/>
  <c r="O76" i="8"/>
  <c r="A79" i="6"/>
  <c r="P76" i="8"/>
  <c r="M76" i="8"/>
  <c r="Y76" i="8"/>
  <c r="A77" i="4"/>
  <c r="Z76" i="8"/>
  <c r="A77" i="2"/>
  <c r="G72" i="8"/>
  <c r="A75" i="5"/>
  <c r="M72" i="8"/>
  <c r="O72" i="8"/>
  <c r="A75" i="6"/>
  <c r="A73" i="2"/>
  <c r="F73" i="2" s="1"/>
  <c r="AJ73" i="2" s="1"/>
  <c r="X72" i="8"/>
  <c r="A73" i="4"/>
  <c r="Y72" i="8"/>
  <c r="AA72" i="8"/>
  <c r="A65" i="4"/>
  <c r="A53" i="4"/>
  <c r="A45" i="4"/>
  <c r="A41" i="4"/>
  <c r="A33" i="4"/>
  <c r="A21" i="4"/>
  <c r="A13" i="4"/>
  <c r="A9" i="4"/>
  <c r="A5" i="4"/>
  <c r="O77" i="8"/>
  <c r="A74" i="4"/>
  <c r="A61" i="4"/>
  <c r="A6" i="4"/>
  <c r="F77" i="8"/>
  <c r="A49" i="4"/>
  <c r="A17" i="4"/>
  <c r="C71" i="4"/>
  <c r="B37" i="4"/>
  <c r="D39" i="7"/>
  <c r="C39" i="7"/>
  <c r="B12" i="4"/>
  <c r="B82" i="5"/>
  <c r="B169" i="5" s="1"/>
  <c r="B82" i="6"/>
  <c r="B80" i="4"/>
  <c r="B80" i="2"/>
  <c r="B78" i="5"/>
  <c r="B165" i="5" s="1"/>
  <c r="B78" i="6"/>
  <c r="B76" i="4"/>
  <c r="B76" i="2"/>
  <c r="B74" i="5"/>
  <c r="B161" i="5" s="1"/>
  <c r="B74" i="6"/>
  <c r="B72" i="4"/>
  <c r="B72" i="2"/>
  <c r="B68" i="4"/>
  <c r="B64" i="4"/>
  <c r="B60" i="4"/>
  <c r="B56" i="4"/>
  <c r="B52" i="4"/>
  <c r="B48" i="4"/>
  <c r="B40" i="4"/>
  <c r="B36" i="4"/>
  <c r="B16" i="4"/>
  <c r="B8" i="4"/>
  <c r="B80" i="7"/>
  <c r="E80" i="7"/>
  <c r="B29" i="7"/>
  <c r="E29" i="7"/>
  <c r="D30" i="7"/>
  <c r="B30" i="7"/>
  <c r="C30" i="7"/>
  <c r="E30" i="7"/>
  <c r="G30" i="7"/>
  <c r="C7" i="4"/>
  <c r="D74" i="7"/>
  <c r="B55" i="7"/>
  <c r="G42" i="7"/>
  <c r="B42" i="7"/>
  <c r="D42" i="7"/>
  <c r="D7" i="7"/>
  <c r="C7" i="7"/>
  <c r="C19" i="4"/>
  <c r="B68" i="7"/>
  <c r="C68" i="7"/>
  <c r="D68" i="7"/>
  <c r="C35" i="7"/>
  <c r="D35" i="7"/>
  <c r="E35" i="7"/>
  <c r="C21" i="7"/>
  <c r="B21" i="7"/>
  <c r="D21" i="7"/>
  <c r="F79" i="8"/>
  <c r="A82" i="5"/>
  <c r="A82" i="6"/>
  <c r="G75" i="8"/>
  <c r="A78" i="5"/>
  <c r="A78" i="6"/>
  <c r="F71" i="8"/>
  <c r="A74" i="5"/>
  <c r="A74" i="6"/>
  <c r="A72" i="4"/>
  <c r="A56" i="4"/>
  <c r="A24" i="4"/>
  <c r="AA79" i="8"/>
  <c r="F75" i="8"/>
  <c r="B61" i="7"/>
  <c r="E61" i="7"/>
  <c r="D85" i="6"/>
  <c r="D81" i="6"/>
  <c r="D77" i="6"/>
  <c r="D73" i="6"/>
  <c r="Y79" i="8"/>
  <c r="E75" i="8"/>
  <c r="G71" i="7"/>
  <c r="N71" i="8" s="1"/>
  <c r="D12" i="7"/>
  <c r="X79" i="8"/>
  <c r="A60" i="4"/>
  <c r="A48" i="4"/>
  <c r="A36" i="4"/>
  <c r="D66" i="7"/>
  <c r="C66" i="7"/>
  <c r="G66" i="7"/>
  <c r="B46" i="7"/>
  <c r="C46" i="7"/>
  <c r="D46" i="7"/>
  <c r="D18" i="7"/>
  <c r="G18" i="7"/>
  <c r="H82" i="8"/>
  <c r="A85" i="5"/>
  <c r="P82" i="8"/>
  <c r="A83" i="4"/>
  <c r="W82" i="8"/>
  <c r="A85" i="6"/>
  <c r="H78" i="8"/>
  <c r="A81" i="5"/>
  <c r="A81" i="6"/>
  <c r="G78" i="8"/>
  <c r="S78" i="8" s="1"/>
  <c r="O78" i="8"/>
  <c r="F74" i="8"/>
  <c r="A77" i="5"/>
  <c r="A77" i="6"/>
  <c r="E74" i="8"/>
  <c r="N74" i="8" s="1"/>
  <c r="E70" i="8"/>
  <c r="A73" i="5"/>
  <c r="A73" i="6"/>
  <c r="A67" i="4"/>
  <c r="A51" i="4"/>
  <c r="A35" i="4"/>
  <c r="A19" i="4"/>
  <c r="O79" i="8"/>
  <c r="M74" i="8"/>
  <c r="Z71" i="8"/>
  <c r="D82" i="7"/>
  <c r="F82" i="7" s="1"/>
  <c r="G82" i="7"/>
  <c r="D59" i="7"/>
  <c r="C59" i="7"/>
  <c r="C53" i="7"/>
  <c r="B53" i="7"/>
  <c r="D53" i="7"/>
  <c r="D82" i="2"/>
  <c r="D84" i="6"/>
  <c r="D80" i="6"/>
  <c r="D78" i="2"/>
  <c r="D76" i="6"/>
  <c r="D74" i="2"/>
  <c r="M79" i="8"/>
  <c r="Y71" i="8"/>
  <c r="A71" i="4"/>
  <c r="A47" i="4"/>
  <c r="C70" i="7"/>
  <c r="B70" i="7"/>
  <c r="G70" i="7"/>
  <c r="C38" i="7"/>
  <c r="B38" i="7"/>
  <c r="E24" i="7"/>
  <c r="B24" i="7"/>
  <c r="C84" i="5"/>
  <c r="C171" i="5" s="1"/>
  <c r="C82" i="4"/>
  <c r="C82" i="2"/>
  <c r="C84" i="6"/>
  <c r="C80" i="5"/>
  <c r="C167" i="5" s="1"/>
  <c r="C78" i="2"/>
  <c r="C80" i="6"/>
  <c r="C76" i="5"/>
  <c r="C163" i="5" s="1"/>
  <c r="C74" i="2"/>
  <c r="C72" i="5"/>
  <c r="C159" i="5" s="1"/>
  <c r="C70" i="2"/>
  <c r="C66" i="4"/>
  <c r="C50" i="4"/>
  <c r="C34" i="4"/>
  <c r="C18" i="4"/>
  <c r="L79" i="8"/>
  <c r="W71" i="8"/>
  <c r="A72" i="2"/>
  <c r="C70" i="4"/>
  <c r="C58" i="4"/>
  <c r="A28" i="4"/>
  <c r="A16" i="4"/>
  <c r="G58" i="7"/>
  <c r="B58" i="7"/>
  <c r="C58" i="7"/>
  <c r="B84" i="5"/>
  <c r="B171" i="5" s="1"/>
  <c r="B84" i="6"/>
  <c r="B80" i="5"/>
  <c r="B167" i="5" s="1"/>
  <c r="B80" i="6"/>
  <c r="B76" i="5"/>
  <c r="B163" i="5" s="1"/>
  <c r="B72" i="5"/>
  <c r="B159" i="5" s="1"/>
  <c r="E79" i="8"/>
  <c r="P71" i="8"/>
  <c r="D71" i="2"/>
  <c r="B82" i="4"/>
  <c r="B70" i="4"/>
  <c r="B58" i="4"/>
  <c r="B46" i="4"/>
  <c r="B64" i="7"/>
  <c r="G64" i="7"/>
  <c r="B51" i="7"/>
  <c r="C51" i="7"/>
  <c r="D51" i="7"/>
  <c r="G4" i="7"/>
  <c r="D26" i="7"/>
  <c r="E4" i="7"/>
  <c r="B26" i="7"/>
  <c r="B20" i="7"/>
  <c r="E20" i="7"/>
  <c r="D82" i="6"/>
  <c r="C25" i="7"/>
  <c r="E25" i="7"/>
  <c r="C78" i="5"/>
  <c r="C165" i="5" s="1"/>
  <c r="C78" i="6"/>
  <c r="C74" i="5"/>
  <c r="C161" i="5" s="1"/>
  <c r="C74" i="6"/>
  <c r="B10" i="7"/>
  <c r="B8" i="7"/>
  <c r="E70" i="7"/>
  <c r="B59" i="7"/>
  <c r="C43" i="7"/>
  <c r="B39" i="7"/>
  <c r="C27" i="7"/>
  <c r="B23" i="7"/>
  <c r="B11" i="7"/>
  <c r="B7" i="7"/>
  <c r="G52" i="7"/>
  <c r="E36" i="7"/>
  <c r="D75" i="7"/>
  <c r="C71" i="7"/>
  <c r="D64" i="7"/>
  <c r="G59" i="7"/>
  <c r="E55" i="7"/>
  <c r="D52" i="7"/>
  <c r="G48" i="7"/>
  <c r="G39" i="7"/>
  <c r="D36" i="7"/>
  <c r="G32" i="7"/>
  <c r="G23" i="7"/>
  <c r="D20" i="7"/>
  <c r="E16" i="7"/>
  <c r="G11" i="7"/>
  <c r="G7" i="7"/>
  <c r="D4" i="7"/>
  <c r="E75" i="7"/>
  <c r="G78" i="7"/>
  <c r="C75" i="7"/>
  <c r="E59" i="7"/>
  <c r="D55" i="7"/>
  <c r="C52" i="7"/>
  <c r="E48" i="7"/>
  <c r="G43" i="7"/>
  <c r="E39" i="7"/>
  <c r="C36" i="7"/>
  <c r="E32" i="7"/>
  <c r="G27" i="7"/>
  <c r="E23" i="7"/>
  <c r="C20" i="7"/>
  <c r="D16" i="7"/>
  <c r="E11" i="7"/>
  <c r="E7" i="7"/>
  <c r="C4" i="7"/>
  <c r="G75" i="7"/>
  <c r="G36" i="7"/>
  <c r="G55" i="7"/>
  <c r="E52" i="7"/>
  <c r="E67" i="7"/>
  <c r="D48" i="7"/>
  <c r="D32" i="7"/>
  <c r="E81" i="7"/>
  <c r="C79" i="7"/>
  <c r="D72" i="7"/>
  <c r="D56" i="7"/>
  <c r="G72" i="7"/>
  <c r="N80" i="8"/>
  <c r="G67" i="7"/>
  <c r="E65" i="7"/>
  <c r="C63" i="7"/>
  <c r="G51" i="7"/>
  <c r="E49" i="7"/>
  <c r="C47" i="7"/>
  <c r="D40" i="7"/>
  <c r="G35" i="7"/>
  <c r="E33" i="7"/>
  <c r="C31" i="7"/>
  <c r="D24" i="7"/>
  <c r="G19" i="7"/>
  <c r="E17" i="7"/>
  <c r="C15" i="7"/>
  <c r="D8" i="7"/>
  <c r="D81" i="7"/>
  <c r="B79" i="7"/>
  <c r="G76" i="7"/>
  <c r="N76" i="8" s="1"/>
  <c r="E74" i="7"/>
  <c r="C72" i="7"/>
  <c r="D65" i="7"/>
  <c r="B63" i="7"/>
  <c r="G60" i="7"/>
  <c r="E58" i="7"/>
  <c r="C56" i="7"/>
  <c r="D49" i="7"/>
  <c r="B47" i="7"/>
  <c r="G44" i="7"/>
  <c r="E42" i="7"/>
  <c r="C40" i="7"/>
  <c r="D33" i="7"/>
  <c r="B31" i="7"/>
  <c r="G28" i="7"/>
  <c r="E26" i="7"/>
  <c r="C24" i="7"/>
  <c r="D17" i="7"/>
  <c r="B15" i="7"/>
  <c r="G12" i="7"/>
  <c r="E10" i="7"/>
  <c r="C8" i="7"/>
  <c r="C76" i="7"/>
  <c r="C60" i="7"/>
  <c r="C44" i="7"/>
  <c r="C28" i="7"/>
  <c r="C12" i="7"/>
  <c r="G73" i="7"/>
  <c r="G57" i="7"/>
  <c r="G41" i="7"/>
  <c r="G25" i="7"/>
  <c r="C5" i="7"/>
  <c r="E82" i="7"/>
  <c r="C80" i="7"/>
  <c r="D73" i="7"/>
  <c r="E66" i="7"/>
  <c r="C64" i="7"/>
  <c r="D57" i="7"/>
  <c r="F57" i="7" s="1"/>
  <c r="E50" i="7"/>
  <c r="C48" i="7"/>
  <c r="D41" i="7"/>
  <c r="E34" i="7"/>
  <c r="C32" i="7"/>
  <c r="D25" i="7"/>
  <c r="E18" i="7"/>
  <c r="C16" i="7"/>
  <c r="D9" i="7"/>
  <c r="G77" i="7"/>
  <c r="G61" i="7"/>
  <c r="G45" i="7"/>
  <c r="G29" i="7"/>
  <c r="G13" i="7"/>
  <c r="G79" i="7"/>
  <c r="G63" i="7"/>
  <c r="G47" i="7"/>
  <c r="G31" i="7"/>
  <c r="G15" i="7"/>
  <c r="G56" i="7"/>
  <c r="G81" i="7"/>
  <c r="E79" i="7"/>
  <c r="C77" i="7"/>
  <c r="F77" i="7" s="1"/>
  <c r="D70" i="7"/>
  <c r="G65" i="7"/>
  <c r="E63" i="7"/>
  <c r="C61" i="7"/>
  <c r="D54" i="7"/>
  <c r="G49" i="7"/>
  <c r="E47" i="7"/>
  <c r="C45" i="7"/>
  <c r="D38" i="7"/>
  <c r="G33" i="7"/>
  <c r="E31" i="7"/>
  <c r="C29" i="7"/>
  <c r="D22" i="7"/>
  <c r="G17" i="7"/>
  <c r="E15" i="7"/>
  <c r="C13" i="7"/>
  <c r="D6" i="7"/>
  <c r="D45" i="7"/>
  <c r="G40" i="7"/>
  <c r="E38" i="7"/>
  <c r="D29" i="7"/>
  <c r="G24" i="7"/>
  <c r="E22" i="7"/>
  <c r="D13" i="7"/>
  <c r="G8" i="7"/>
  <c r="E6" i="7"/>
  <c r="AA78" i="8"/>
  <c r="F78" i="8"/>
  <c r="AA70" i="8"/>
  <c r="E82" i="8"/>
  <c r="Z79" i="8"/>
  <c r="Z78" i="8"/>
  <c r="E78" i="8"/>
  <c r="AA76" i="8"/>
  <c r="AA75" i="8"/>
  <c r="AA74" i="8"/>
  <c r="Z72" i="8"/>
  <c r="X71" i="8"/>
  <c r="Z70" i="8"/>
  <c r="F82" i="8"/>
  <c r="AA82" i="8"/>
  <c r="Y78" i="8"/>
  <c r="Z74" i="8"/>
  <c r="Y70" i="8"/>
  <c r="Z82" i="8"/>
  <c r="X78" i="8"/>
  <c r="Y74" i="8"/>
  <c r="X70" i="8"/>
  <c r="Y82" i="8"/>
  <c r="Y80" i="8"/>
  <c r="W78" i="8"/>
  <c r="X76" i="8"/>
  <c r="X74" i="8"/>
  <c r="W72" i="8"/>
  <c r="W70" i="8"/>
  <c r="X82" i="8"/>
  <c r="X80" i="8"/>
  <c r="P79" i="8"/>
  <c r="W76" i="8"/>
  <c r="W75" i="8"/>
  <c r="W74" i="8"/>
  <c r="P72" i="8"/>
  <c r="O71" i="8"/>
  <c r="P70" i="8"/>
  <c r="M82" i="8"/>
  <c r="L74" i="8"/>
  <c r="I72" i="8"/>
  <c r="L70" i="8"/>
  <c r="H72" i="8"/>
  <c r="I70" i="8"/>
  <c r="H80" i="8"/>
  <c r="H79" i="8"/>
  <c r="L82" i="8"/>
  <c r="L76" i="8"/>
  <c r="I80" i="8"/>
  <c r="I79" i="8"/>
  <c r="L78" i="8"/>
  <c r="L75" i="8"/>
  <c r="I74" i="8"/>
  <c r="F72" i="8"/>
  <c r="G70" i="8"/>
  <c r="I82" i="8"/>
  <c r="I81" i="8"/>
  <c r="G80" i="8"/>
  <c r="G79" i="8"/>
  <c r="I78" i="8"/>
  <c r="H77" i="8"/>
  <c r="H76" i="8"/>
  <c r="H75" i="8"/>
  <c r="G74" i="8"/>
  <c r="G73" i="8"/>
  <c r="E72" i="8"/>
  <c r="G71" i="8"/>
  <c r="F70" i="8"/>
  <c r="L80" i="8"/>
  <c r="M78" i="8"/>
  <c r="I71" i="8"/>
  <c r="H70" i="8"/>
  <c r="I76" i="8"/>
  <c r="I75" i="8"/>
  <c r="H74" i="8"/>
  <c r="H71" i="8"/>
  <c r="AA71" i="8"/>
  <c r="D3" i="7"/>
  <c r="G3" i="7"/>
  <c r="B3" i="7"/>
  <c r="E3" i="7"/>
  <c r="AR91" i="5"/>
  <c r="AT91" i="5"/>
  <c r="AU91" i="5"/>
  <c r="AV91" i="5"/>
  <c r="AW91" i="5"/>
  <c r="AX91" i="5"/>
  <c r="AY91" i="5"/>
  <c r="AZ91" i="5"/>
  <c r="BA91" i="5"/>
  <c r="BB91" i="5"/>
  <c r="BC91" i="5"/>
  <c r="BD80" i="5" a="1"/>
  <c r="AJ78" i="5" a="1"/>
  <c r="AQ76" i="6" a="1"/>
  <c r="AV83" i="6" a="1"/>
  <c r="BF81" i="6" a="1"/>
  <c r="BD72" i="5" a="1"/>
  <c r="M52" i="1" a="1"/>
  <c r="AQ79" i="6" a="1"/>
  <c r="BF83" i="6" a="1"/>
  <c r="AN73" i="5" a="1"/>
  <c r="BF80" i="6" a="1"/>
  <c r="BF75" i="6" a="1"/>
  <c r="BD73" i="5" a="1"/>
  <c r="G53" i="1" a="1"/>
  <c r="AN85" i="6" a="1"/>
  <c r="BC80" i="5" a="1"/>
  <c r="F5" i="1" a="1"/>
  <c r="M55" i="1" a="1"/>
  <c r="AM72" i="5" a="1"/>
  <c r="AH78" i="5" a="1"/>
  <c r="L53" i="1" a="1"/>
  <c r="BC81" i="5" a="1"/>
  <c r="AQ75" i="6" a="1"/>
  <c r="G55" i="1" a="1"/>
  <c r="AN82" i="6" a="1"/>
  <c r="AU80" i="5" a="1"/>
  <c r="BA82" i="6" a="1"/>
  <c r="BC73" i="5" a="1"/>
  <c r="BE83" i="6" a="1"/>
  <c r="AQ81" i="6" a="1"/>
  <c r="AG80" i="5" a="1"/>
  <c r="L55" i="1" a="1"/>
  <c r="AG82" i="5" a="1"/>
  <c r="K53" i="1" a="1"/>
  <c r="AX75" i="5" a="1"/>
  <c r="BE82" i="6" a="1"/>
  <c r="BC78" i="5" a="1"/>
  <c r="BD81" i="5" a="1"/>
  <c r="BF79" i="6" a="1"/>
  <c r="AS76" i="5" a="1"/>
  <c r="AU72" i="5" a="1"/>
  <c r="BD78" i="5" a="1"/>
  <c r="AI83" i="6" a="1"/>
  <c r="BB78" i="5" a="1"/>
  <c r="AW83" i="6" a="1"/>
  <c r="BD76" i="5" a="1"/>
  <c r="AY78" i="5" a="1"/>
  <c r="AM73" i="5" a="1"/>
  <c r="AP83" i="5" a="1"/>
  <c r="AQ73" i="6" a="1"/>
  <c r="AI84" i="5" a="1"/>
  <c r="BC82" i="5" a="1"/>
  <c r="AT73" i="5" a="1"/>
  <c r="BD77" i="5" a="1"/>
  <c r="AT85" i="5" a="1"/>
  <c r="BA72" i="5" a="1"/>
  <c r="BC84" i="5" a="1"/>
  <c r="AQ84" i="5" a="1"/>
  <c r="BF78" i="6" a="1"/>
  <c r="BF84" i="6" a="1"/>
  <c r="AQ80" i="6" a="1"/>
  <c r="AI72" i="5" a="1"/>
  <c r="AS84" i="5" a="1"/>
  <c r="AQ82" i="6" a="1"/>
  <c r="BD75" i="5" a="1"/>
  <c r="AO79" i="5" a="1"/>
  <c r="BD83" i="5" a="1"/>
  <c r="AY82" i="6" a="1"/>
  <c r="BF82" i="6" a="1"/>
  <c r="AP83" i="6" a="1"/>
  <c r="AY84" i="5" a="1"/>
  <c r="BD82" i="5" a="1"/>
  <c r="BF77" i="6" a="1"/>
  <c r="AI82" i="6" a="1"/>
  <c r="BC75" i="5" a="1"/>
  <c r="AK83" i="6" a="1"/>
  <c r="AZ72" i="5" a="1"/>
  <c r="AH84" i="5" a="1"/>
  <c r="AL72" i="5" a="1"/>
  <c r="AQ77" i="6" a="1"/>
  <c r="AG84" i="5" a="1"/>
  <c r="BC76" i="5" a="1"/>
  <c r="AQ78" i="6" a="1"/>
  <c r="AQ83" i="6" a="1"/>
  <c r="BD85" i="5" a="1"/>
  <c r="AM80" i="5" a="1"/>
  <c r="BB73" i="5" a="1"/>
  <c r="BF85" i="6" a="1"/>
  <c r="M53" i="1" a="1"/>
  <c r="BC83" i="5" a="1"/>
  <c r="AM83" i="6" a="1"/>
  <c r="AO83" i="6" a="1"/>
  <c r="AV72" i="5" a="1"/>
  <c r="AN72" i="5" a="1"/>
  <c r="AZ78" i="5" a="1"/>
  <c r="BC72" i="5" a="1"/>
  <c r="AV78" i="5" a="1"/>
  <c r="BC77" i="5" a="1"/>
  <c r="AP82" i="6" a="1"/>
  <c r="BC85" i="5" a="1"/>
  <c r="AW84" i="5" a="1"/>
  <c r="BD79" i="5" a="1"/>
  <c r="AQ74" i="6" a="1"/>
  <c r="BF73" i="6" a="1"/>
  <c r="BC74" i="5" a="1"/>
  <c r="AQ84" i="6" a="1"/>
  <c r="E83" i="4"/>
  <c r="AY81" i="5" a="1"/>
  <c r="F83" i="7" l="1"/>
  <c r="F79" i="2"/>
  <c r="AJ79" i="2" s="1"/>
  <c r="F5" i="1"/>
  <c r="BD73" i="5"/>
  <c r="BD78" i="5"/>
  <c r="BF75" i="6"/>
  <c r="BD72" i="5"/>
  <c r="BD77" i="5"/>
  <c r="BF80" i="6"/>
  <c r="BF85" i="6"/>
  <c r="BD76" i="5"/>
  <c r="BD82" i="5"/>
  <c r="BD75" i="5"/>
  <c r="BD83" i="5"/>
  <c r="BD81" i="5"/>
  <c r="BD79" i="5"/>
  <c r="BD80" i="5"/>
  <c r="BD85" i="5"/>
  <c r="F54" i="7"/>
  <c r="A160" i="5"/>
  <c r="A165" i="5"/>
  <c r="F75" i="2"/>
  <c r="AJ75" i="2" s="1"/>
  <c r="F71" i="7"/>
  <c r="A159" i="5"/>
  <c r="A164" i="5"/>
  <c r="F33" i="7"/>
  <c r="F76" i="7"/>
  <c r="F49" i="7"/>
  <c r="A161" i="5"/>
  <c r="A166" i="5"/>
  <c r="F78" i="7"/>
  <c r="A171" i="5"/>
  <c r="F41" i="7"/>
  <c r="A172" i="5"/>
  <c r="BC72" i="5"/>
  <c r="BC80" i="5"/>
  <c r="BC73" i="5"/>
  <c r="BC81" i="5"/>
  <c r="BC74" i="5"/>
  <c r="BC82" i="5"/>
  <c r="BC75" i="5"/>
  <c r="BC83" i="5"/>
  <c r="BC76" i="5"/>
  <c r="BC78" i="5"/>
  <c r="BC77" i="5"/>
  <c r="BC84" i="5"/>
  <c r="BC85" i="5"/>
  <c r="BC90" i="5"/>
  <c r="G55" i="1"/>
  <c r="L55" i="1"/>
  <c r="M55" i="1"/>
  <c r="BF81" i="6"/>
  <c r="BF82" i="6"/>
  <c r="BF77" i="6"/>
  <c r="BF73" i="6"/>
  <c r="BF84" i="6"/>
  <c r="BF78" i="6"/>
  <c r="BF79" i="6"/>
  <c r="BF83" i="6"/>
  <c r="M53" i="1"/>
  <c r="K53" i="1"/>
  <c r="L53" i="1"/>
  <c r="G53" i="1"/>
  <c r="M52" i="1"/>
  <c r="F81" i="2"/>
  <c r="AJ81" i="2" s="1"/>
  <c r="F44" i="7"/>
  <c r="V72" i="8"/>
  <c r="F17" i="7"/>
  <c r="F5" i="7"/>
  <c r="F37" i="7"/>
  <c r="F23" i="7"/>
  <c r="F71" i="2"/>
  <c r="AJ71" i="2" s="1"/>
  <c r="F76" i="2"/>
  <c r="AJ76" i="2" s="1"/>
  <c r="F18" i="7"/>
  <c r="F62" i="7"/>
  <c r="F67" i="7"/>
  <c r="F22" i="7"/>
  <c r="F28" i="7"/>
  <c r="F58" i="7"/>
  <c r="F69" i="7"/>
  <c r="F78" i="2"/>
  <c r="AJ78" i="2" s="1"/>
  <c r="F30" i="7"/>
  <c r="F72" i="2"/>
  <c r="AJ72" i="2" s="1"/>
  <c r="A169" i="5"/>
  <c r="A162" i="5"/>
  <c r="A170" i="5"/>
  <c r="F73" i="7"/>
  <c r="F65" i="7"/>
  <c r="F43" i="7"/>
  <c r="F74" i="7"/>
  <c r="F9" i="7"/>
  <c r="F26" i="7"/>
  <c r="F42" i="7"/>
  <c r="F50" i="7"/>
  <c r="F19" i="7"/>
  <c r="N81" i="8"/>
  <c r="Q81" i="8" s="1"/>
  <c r="R81" i="8" s="1"/>
  <c r="S81" i="8" s="1"/>
  <c r="F53" i="7"/>
  <c r="N77" i="8"/>
  <c r="Q77" i="8" s="1"/>
  <c r="R77" i="8" s="1"/>
  <c r="T77" i="8" s="1"/>
  <c r="F34" i="7"/>
  <c r="F7" i="7"/>
  <c r="F51" i="7"/>
  <c r="F11" i="7"/>
  <c r="F74" i="2"/>
  <c r="AJ74" i="2" s="1"/>
  <c r="F80" i="7"/>
  <c r="F55" i="7"/>
  <c r="F10" i="7"/>
  <c r="F31" i="7"/>
  <c r="F77" i="2"/>
  <c r="AJ77" i="2" s="1"/>
  <c r="N73" i="8"/>
  <c r="Q73" i="8" s="1"/>
  <c r="R73" i="8" s="1"/>
  <c r="N79" i="8"/>
  <c r="Q79" i="8" s="1"/>
  <c r="R79" i="8" s="1"/>
  <c r="T79" i="8" s="1"/>
  <c r="A168" i="5"/>
  <c r="F14" i="7"/>
  <c r="F21" i="7"/>
  <c r="A167" i="5"/>
  <c r="A163" i="5"/>
  <c r="V77" i="8"/>
  <c r="F64" i="7"/>
  <c r="F39" i="7"/>
  <c r="F66" i="7"/>
  <c r="F68" i="7"/>
  <c r="F80" i="2"/>
  <c r="AJ80" i="2" s="1"/>
  <c r="N78" i="8"/>
  <c r="Q78" i="8" s="1"/>
  <c r="R78" i="8" s="1"/>
  <c r="F25" i="7"/>
  <c r="F40" i="7"/>
  <c r="N70" i="8"/>
  <c r="Q70" i="8" s="1"/>
  <c r="R70" i="8" s="1"/>
  <c r="S70" i="8" s="1"/>
  <c r="F32" i="7"/>
  <c r="F12" i="7"/>
  <c r="N75" i="8"/>
  <c r="Q75" i="8" s="1"/>
  <c r="R75" i="8" s="1"/>
  <c r="S75" i="8" s="1"/>
  <c r="F46" i="7"/>
  <c r="F81" i="7"/>
  <c r="F27" i="7"/>
  <c r="F8" i="7"/>
  <c r="F63" i="7"/>
  <c r="F35" i="7"/>
  <c r="Q80" i="8"/>
  <c r="R80" i="8" s="1"/>
  <c r="T80" i="8" s="1"/>
  <c r="F38" i="7"/>
  <c r="F60" i="7"/>
  <c r="F56" i="7"/>
  <c r="F82" i="2"/>
  <c r="AJ82" i="2" s="1"/>
  <c r="F61" i="7"/>
  <c r="F6" i="7"/>
  <c r="F70" i="7"/>
  <c r="AQ84" i="6"/>
  <c r="AQ73" i="6"/>
  <c r="AQ78" i="6"/>
  <c r="AQ75" i="6"/>
  <c r="AQ83" i="6"/>
  <c r="AQ82" i="6"/>
  <c r="AQ77" i="6"/>
  <c r="AQ74" i="6"/>
  <c r="AQ81" i="6"/>
  <c r="AQ79" i="6"/>
  <c r="AQ76" i="6"/>
  <c r="AQ80" i="6"/>
  <c r="V73" i="8"/>
  <c r="V79" i="8"/>
  <c r="V81" i="8"/>
  <c r="J72" i="8"/>
  <c r="K72" i="8" s="1"/>
  <c r="F15" i="7"/>
  <c r="F59" i="7"/>
  <c r="F24" i="7"/>
  <c r="F72" i="7"/>
  <c r="F83" i="2"/>
  <c r="AJ83" i="2" s="1"/>
  <c r="F52" i="7"/>
  <c r="F16" i="7"/>
  <c r="F75" i="7"/>
  <c r="F4" i="7"/>
  <c r="AN73" i="5"/>
  <c r="AN72" i="5"/>
  <c r="BB78" i="5"/>
  <c r="BB73" i="5"/>
  <c r="AL72" i="5"/>
  <c r="BA72" i="5"/>
  <c r="AZ78" i="5"/>
  <c r="AZ72" i="5"/>
  <c r="AJ78" i="5"/>
  <c r="AY78" i="5"/>
  <c r="AY81" i="5"/>
  <c r="AY84" i="5"/>
  <c r="AI72" i="5"/>
  <c r="AI84" i="5"/>
  <c r="AX75" i="5"/>
  <c r="AH84" i="5"/>
  <c r="AH78" i="5"/>
  <c r="AG82" i="5"/>
  <c r="AG84" i="5"/>
  <c r="AG80" i="5"/>
  <c r="AM72" i="5"/>
  <c r="AM73" i="5"/>
  <c r="AM80" i="5"/>
  <c r="AW84" i="5"/>
  <c r="AV72" i="5"/>
  <c r="AV78" i="5"/>
  <c r="AU72" i="5"/>
  <c r="AU80" i="5"/>
  <c r="AS84" i="5"/>
  <c r="AS76" i="5"/>
  <c r="AQ84" i="5"/>
  <c r="AO79" i="5"/>
  <c r="AT85" i="5"/>
  <c r="AT73" i="5"/>
  <c r="AP83" i="5"/>
  <c r="F20" i="7"/>
  <c r="Q71" i="8"/>
  <c r="R71" i="8" s="1"/>
  <c r="T71" i="8" s="1"/>
  <c r="F79" i="7"/>
  <c r="F36" i="7"/>
  <c r="F48" i="7"/>
  <c r="F47" i="7"/>
  <c r="F13" i="7"/>
  <c r="F29" i="7"/>
  <c r="Q76" i="8"/>
  <c r="R76" i="8" s="1"/>
  <c r="Q74" i="8"/>
  <c r="R74" i="8" s="1"/>
  <c r="T74" i="8" s="1"/>
  <c r="F45" i="7"/>
  <c r="V71" i="8"/>
  <c r="V80" i="8"/>
  <c r="V74" i="8"/>
  <c r="V75" i="8"/>
  <c r="V76" i="8"/>
  <c r="V78" i="8"/>
  <c r="J79" i="8"/>
  <c r="J78" i="8"/>
  <c r="J82" i="8"/>
  <c r="J80" i="8"/>
  <c r="T78" i="8"/>
  <c r="N72" i="8"/>
  <c r="J73" i="8"/>
  <c r="J74" i="8"/>
  <c r="K74" i="8" s="1"/>
  <c r="J81" i="8"/>
  <c r="J76" i="8"/>
  <c r="J77" i="8"/>
  <c r="N82" i="8"/>
  <c r="V70" i="8"/>
  <c r="J70" i="8"/>
  <c r="V82" i="8"/>
  <c r="J75" i="8"/>
  <c r="J71" i="8"/>
  <c r="BE83" i="6"/>
  <c r="AW83" i="6"/>
  <c r="AO83" i="6"/>
  <c r="AM83" i="6"/>
  <c r="AK83" i="6"/>
  <c r="BE82" i="6"/>
  <c r="BA82" i="6"/>
  <c r="AY82" i="6"/>
  <c r="AN85" i="6"/>
  <c r="AV83" i="6"/>
  <c r="AP83" i="6"/>
  <c r="AP82" i="6"/>
  <c r="AN82" i="6"/>
  <c r="AI82" i="6"/>
  <c r="AI83" i="6"/>
  <c r="BC79" i="5" a="1"/>
  <c r="BB85" i="6" a="1"/>
  <c r="AL76" i="5" a="1"/>
  <c r="AW80" i="5" a="1"/>
  <c r="AS78" i="5" a="1"/>
  <c r="AP85" i="5" a="1"/>
  <c r="AH164" i="5" a="1"/>
  <c r="AX77" i="5" a="1"/>
  <c r="AS160" i="5" a="1"/>
  <c r="AT81" i="5" a="1"/>
  <c r="AO160" i="5" a="1"/>
  <c r="BB77" i="5" a="1"/>
  <c r="AY73" i="5" a="1"/>
  <c r="E82" i="2" a="1"/>
  <c r="AJ79" i="5" a="1"/>
  <c r="AI79" i="5" a="1"/>
  <c r="AS77" i="5" a="1"/>
  <c r="AU78" i="5" a="1"/>
  <c r="BC164" i="5" a="1"/>
  <c r="BC160" i="5" a="1"/>
  <c r="AW82" i="6" a="1"/>
  <c r="AT76" i="5" a="1"/>
  <c r="AR79" i="6" a="1"/>
  <c r="BB82" i="6" a="1"/>
  <c r="AN81" i="5" a="1"/>
  <c r="AQ76" i="5" a="1"/>
  <c r="AI74" i="5" a="1"/>
  <c r="AX160" i="5" a="1"/>
  <c r="AK80" i="5" a="1"/>
  <c r="AJ160" i="5" a="1"/>
  <c r="AG79" i="5" a="1"/>
  <c r="AR77" i="6" a="1"/>
  <c r="F55" i="1" a="1"/>
  <c r="AV169" i="5" a="1"/>
  <c r="AR85" i="6" a="1"/>
  <c r="M54" i="1" a="1"/>
  <c r="AP164" i="5" a="1"/>
  <c r="AU74" i="5" a="1"/>
  <c r="AN76" i="5" a="1"/>
  <c r="AM77" i="5" a="1"/>
  <c r="BB83" i="5" a="1"/>
  <c r="AS85" i="5" a="1"/>
  <c r="BC162" i="5" a="1"/>
  <c r="AZ73" i="5" a="1"/>
  <c r="AN164" i="5" a="1"/>
  <c r="AT80" i="5" a="1"/>
  <c r="AZ159" i="5" a="1"/>
  <c r="AI85" i="6" a="1"/>
  <c r="AV159" i="5" a="1"/>
  <c r="AQ160" i="5" a="1"/>
  <c r="AO159" i="5" a="1"/>
  <c r="AZ77" i="5" a="1"/>
  <c r="AK160" i="5" a="1"/>
  <c r="L54" i="1" a="1"/>
  <c r="AR82" i="6" a="1"/>
  <c r="AM85" i="5" a="1"/>
  <c r="AI159" i="5" a="1"/>
  <c r="BA164" i="5" a="1"/>
  <c r="AP74" i="5" a="1"/>
  <c r="AL83" i="5" a="1"/>
  <c r="AL160" i="5" a="1"/>
  <c r="BD164" i="5" a="1"/>
  <c r="F52" i="1" a="1"/>
  <c r="BA75" i="5" a="1"/>
  <c r="I5" i="1" a="1"/>
  <c r="BD160" i="5" a="1"/>
  <c r="AY85" i="5" a="1"/>
  <c r="AL159" i="5" a="1"/>
  <c r="AJ82" i="5" a="1"/>
  <c r="AM84" i="5" a="1"/>
  <c r="AV74" i="5" a="1"/>
  <c r="AV85" i="6" a="1"/>
  <c r="BC83" i="6" a="1"/>
  <c r="AM75" i="5" a="1"/>
  <c r="AH81" i="5" a="1"/>
  <c r="AV82" i="6" a="1"/>
  <c r="AZ160" i="5" a="1"/>
  <c r="AS80" i="5" a="1"/>
  <c r="AS73" i="5" a="1"/>
  <c r="AT77" i="5" a="1"/>
  <c r="AO162" i="5" a="1"/>
  <c r="L52" i="1" a="1"/>
  <c r="AS81" i="5" a="1"/>
  <c r="AV82" i="5" a="1"/>
  <c r="AL82" i="5" a="1"/>
  <c r="AJ84" i="5" a="1"/>
  <c r="AI78" i="5" a="1"/>
  <c r="AM160" i="5" a="1"/>
  <c r="AS82" i="6" a="1"/>
  <c r="F53" i="1" a="1"/>
  <c r="BA77" i="5" a="1"/>
  <c r="AK79" i="5" a="1"/>
  <c r="AQ72" i="5" a="1"/>
  <c r="AN84" i="5" a="1"/>
  <c r="BB80" i="5" a="1"/>
  <c r="AH75" i="5" a="1"/>
  <c r="AG159" i="5" a="1"/>
  <c r="BA81" i="5" a="1"/>
  <c r="AW76" i="5" a="1"/>
  <c r="AO83" i="5" a="1"/>
  <c r="AY164" i="5" a="1"/>
  <c r="AV80" i="5" a="1"/>
  <c r="AO85" i="6" a="1"/>
  <c r="G54" i="1" a="1"/>
  <c r="BA79" i="5" a="1"/>
  <c r="AG81" i="5" a="1"/>
  <c r="AW83" i="5" a="1"/>
  <c r="AL78" i="5" a="1"/>
  <c r="AY160" i="5" a="1"/>
  <c r="AX80" i="5" a="1"/>
  <c r="AU79" i="5" a="1"/>
  <c r="BD74" i="5" a="1"/>
  <c r="AG77" i="5" a="1"/>
  <c r="BB74" i="5" a="1"/>
  <c r="AG83" i="5" a="1"/>
  <c r="BB81" i="5" a="1"/>
  <c r="AJ83" i="5" a="1"/>
  <c r="AT75" i="5" a="1"/>
  <c r="AS72" i="5" a="1"/>
  <c r="AU85" i="5" a="1"/>
  <c r="AH160" i="5" a="1"/>
  <c r="AW165" i="5" a="1"/>
  <c r="AZ81" i="5" a="1"/>
  <c r="AR80" i="6" a="1"/>
  <c r="AL77" i="5" a="1"/>
  <c r="BB159" i="5" a="1"/>
  <c r="AZ76" i="5" a="1"/>
  <c r="BD165" i="5" a="1"/>
  <c r="E74" i="2" a="1"/>
  <c r="AG76" i="5" a="1"/>
  <c r="AN83" i="6" a="1"/>
  <c r="AG85" i="5" a="1"/>
  <c r="AX76" i="5" a="1"/>
  <c r="AY165" i="5" a="1"/>
  <c r="AV77" i="5" a="1"/>
  <c r="AQ74" i="5" a="1"/>
  <c r="AK74" i="5" a="1"/>
  <c r="AO80" i="5" a="1"/>
  <c r="AK164" i="5" a="1"/>
  <c r="AQ85" i="5" a="1"/>
  <c r="AO78" i="5" a="1"/>
  <c r="AX167" i="5" a="1"/>
  <c r="E78" i="2" a="1"/>
  <c r="AY72" i="5" a="1"/>
  <c r="AX81" i="5" a="1"/>
  <c r="K54" i="1" a="1"/>
  <c r="AV73" i="5" a="1"/>
  <c r="BA85" i="6" a="1"/>
  <c r="AO82" i="5" a="1"/>
  <c r="AI85" i="5" a="1"/>
  <c r="AG164" i="5" a="1"/>
  <c r="AW75" i="5" a="1"/>
  <c r="BB85" i="5" a="1"/>
  <c r="AU77" i="5" a="1"/>
  <c r="AK165" i="5" a="1"/>
  <c r="BB160" i="5" a="1"/>
  <c r="AN80" i="5" a="1"/>
  <c r="AQ81" i="5" a="1"/>
  <c r="AU84" i="5" a="1"/>
  <c r="AX74" i="5" a="1"/>
  <c r="AL81" i="5" a="1"/>
  <c r="AU159" i="5" a="1"/>
  <c r="AI73" i="5" a="1"/>
  <c r="AS79" i="6" a="1"/>
  <c r="AX83" i="6" a="1"/>
  <c r="AJ85" i="6" a="1"/>
  <c r="AU82" i="5" a="1"/>
  <c r="AW77" i="5" a="1"/>
  <c r="AK84" i="5" a="1"/>
  <c r="AS79" i="5" a="1"/>
  <c r="AM83" i="5" a="1"/>
  <c r="AX82" i="5" a="1"/>
  <c r="AR83" i="6" a="1"/>
  <c r="AY75" i="5" a="1"/>
  <c r="AI76" i="5" a="1"/>
  <c r="AH169" i="5" a="1"/>
  <c r="AX165" i="5" a="1"/>
  <c r="AX164" i="5" a="1"/>
  <c r="AR75" i="6" a="1"/>
  <c r="AM162" i="5" a="1"/>
  <c r="AS74" i="5" a="1"/>
  <c r="AH159" i="5" a="1"/>
  <c r="AZ82" i="5" a="1"/>
  <c r="AW79" i="5" a="1"/>
  <c r="AV164" i="5" a="1"/>
  <c r="AT84" i="5" a="1"/>
  <c r="AS159" i="5" a="1"/>
  <c r="AG160" i="5" a="1"/>
  <c r="BB76" i="5" a="1"/>
  <c r="AK72" i="5" a="1"/>
  <c r="AK75" i="5" a="1"/>
  <c r="AR81" i="6" a="1"/>
  <c r="AZ84" i="5" a="1"/>
  <c r="BB84" i="5" a="1"/>
  <c r="AV84" i="5" a="1"/>
  <c r="AK76" i="5" a="1"/>
  <c r="AO164" i="5" a="1"/>
  <c r="AU83" i="5" a="1"/>
  <c r="AZ75" i="5" a="1"/>
  <c r="AP80" i="5" a="1"/>
  <c r="AZ85" i="6" a="1"/>
  <c r="AU81" i="5" a="1"/>
  <c r="AM82" i="5" a="1"/>
  <c r="AQ82" i="5" a="1"/>
  <c r="AT79" i="5" a="1"/>
  <c r="AI80" i="5" a="1"/>
  <c r="AH82" i="5" a="1"/>
  <c r="BD85" i="6" a="1"/>
  <c r="AK81" i="5" a="1"/>
  <c r="AL85" i="5" a="1"/>
  <c r="AL79" i="5" a="1"/>
  <c r="AL73" i="5" a="1"/>
  <c r="AG75" i="5" a="1"/>
  <c r="AW85" i="6" a="1"/>
  <c r="BA76" i="5" a="1"/>
  <c r="AN77" i="5" a="1"/>
  <c r="AP77" i="5" a="1"/>
  <c r="BD84" i="5" a="1"/>
  <c r="E73" i="2" a="1"/>
  <c r="AW78" i="5" a="1"/>
  <c r="AM81" i="5" a="1"/>
  <c r="AW85" i="5" a="1"/>
  <c r="BB79" i="5" a="1"/>
  <c r="AR78" i="6" a="1"/>
  <c r="BD163" i="5" a="1"/>
  <c r="AT74" i="5" a="1"/>
  <c r="AZ79" i="5" a="1"/>
  <c r="AO84" i="5" a="1"/>
  <c r="AU164" i="5" a="1"/>
  <c r="AO82" i="6" a="1"/>
  <c r="AX78" i="5" a="1"/>
  <c r="AT72" i="5" a="1"/>
  <c r="AS84" i="6" a="1"/>
  <c r="AQ164" i="5" a="1"/>
  <c r="AI160" i="5" a="1"/>
  <c r="BB75" i="5" a="1"/>
  <c r="AZ83" i="5" a="1"/>
  <c r="AL84" i="5" a="1"/>
  <c r="AV75" i="5" a="1"/>
  <c r="AW74" i="5" a="1"/>
  <c r="AU160" i="5" a="1"/>
  <c r="AX84" i="5" a="1"/>
  <c r="AZ164" i="5" a="1"/>
  <c r="AP160" i="5" a="1"/>
  <c r="AT78" i="5" a="1"/>
  <c r="AY83" i="6" a="1"/>
  <c r="AK159" i="5" a="1"/>
  <c r="AJ81" i="5" a="1"/>
  <c r="BD170" i="5" a="1"/>
  <c r="AH72" i="5" a="1"/>
  <c r="AG74" i="5" a="1"/>
  <c r="AP72" i="5" a="1"/>
  <c r="AW164" i="5" a="1"/>
  <c r="AN74" i="5" a="1"/>
  <c r="AL80" i="5" a="1"/>
  <c r="AZ74" i="5" a="1"/>
  <c r="E77" i="2" a="1"/>
  <c r="AS78" i="6" a="1"/>
  <c r="BA78" i="5" a="1"/>
  <c r="AO72" i="5" a="1"/>
  <c r="AY74" i="5" a="1"/>
  <c r="AM159" i="5" a="1"/>
  <c r="AK85" i="5" a="1"/>
  <c r="G52" i="1" a="1"/>
  <c r="K55" i="1" a="1"/>
  <c r="AH74" i="5" a="1"/>
  <c r="BC159" i="5" a="1"/>
  <c r="AJ159" i="5" a="1"/>
  <c r="BA83" i="5" a="1"/>
  <c r="AZ83" i="6" a="1"/>
  <c r="AY85" i="6" a="1"/>
  <c r="AM165" i="5" a="1"/>
  <c r="AT164" i="5" a="1"/>
  <c r="BF74" i="6" a="1"/>
  <c r="AR73" i="6" a="1"/>
  <c r="AQ75" i="5" a="1"/>
  <c r="BD82" i="6" a="1"/>
  <c r="AU76" i="5" a="1"/>
  <c r="AM85" i="6" a="1"/>
  <c r="AQ78" i="5" a="1"/>
  <c r="AL85" i="6" a="1"/>
  <c r="AJ85" i="5" a="1"/>
  <c r="AQ77" i="5" a="1"/>
  <c r="AP73" i="5" a="1"/>
  <c r="AP159" i="5" a="1"/>
  <c r="AO76" i="5" a="1"/>
  <c r="AT83" i="5" a="1"/>
  <c r="AL83" i="6" a="1"/>
  <c r="AP81" i="5" a="1"/>
  <c r="AW81" i="5" a="1"/>
  <c r="BE85" i="6" a="1"/>
  <c r="AI164" i="5" a="1"/>
  <c r="H5" i="1" a="1"/>
  <c r="AN83" i="5" a="1"/>
  <c r="E81" i="2" a="1"/>
  <c r="AX82" i="6" a="1"/>
  <c r="AU82" i="6" a="1"/>
  <c r="AW171" i="5" a="1"/>
  <c r="AL75" i="5" a="1"/>
  <c r="AX85" i="5" a="1"/>
  <c r="AI81" i="5" a="1"/>
  <c r="AS75" i="6" a="1"/>
  <c r="AS83" i="5" a="1"/>
  <c r="AO73" i="5" a="1"/>
  <c r="AR84" i="6" a="1"/>
  <c r="AL164" i="5" a="1"/>
  <c r="AX83" i="5" a="1"/>
  <c r="AK82" i="6" a="1"/>
  <c r="AO75" i="5" a="1"/>
  <c r="AM76" i="5" a="1"/>
  <c r="BC171" i="5" a="1"/>
  <c r="AG78" i="5" a="1"/>
  <c r="BA161" i="5" a="1"/>
  <c r="AP76" i="5" a="1"/>
  <c r="AH83" i="5" a="1"/>
  <c r="F54" i="1" a="1"/>
  <c r="BC165" i="5" a="1"/>
  <c r="AG72" i="5" a="1"/>
  <c r="AS76" i="6" a="1"/>
  <c r="AQ172" i="5" a="1"/>
  <c r="AM79" i="5" a="1"/>
  <c r="AZ169" i="5" a="1"/>
  <c r="BD159" i="5" a="1"/>
  <c r="AY76" i="5" a="1"/>
  <c r="AS73" i="6" a="1"/>
  <c r="BD83" i="6" a="1"/>
  <c r="AN159" i="5" a="1"/>
  <c r="AS75" i="5" a="1"/>
  <c r="BA160" i="5" a="1"/>
  <c r="BB164" i="5" a="1"/>
  <c r="AO81" i="5" a="1"/>
  <c r="AV85" i="5" a="1"/>
  <c r="AH73" i="5" a="1"/>
  <c r="E72" i="2" a="1"/>
  <c r="AJ72" i="5" a="1"/>
  <c r="AX159" i="5" a="1"/>
  <c r="AT160" i="5" a="1"/>
  <c r="BA82" i="5" a="1"/>
  <c r="AM78" i="5" a="1"/>
  <c r="AI171" i="5" a="1"/>
  <c r="AJ74" i="5" a="1"/>
  <c r="AY79" i="5" a="1"/>
  <c r="AT82" i="5" a="1"/>
  <c r="AK172" i="5" a="1"/>
  <c r="AS172" i="5" a="1"/>
  <c r="BA74" i="5" a="1"/>
  <c r="AX171" i="5" a="1"/>
  <c r="AY83" i="5" a="1"/>
  <c r="AQ83" i="5" a="1"/>
  <c r="AS81" i="6" a="1"/>
  <c r="AK73" i="5" a="1"/>
  <c r="AZ82" i="6" a="1"/>
  <c r="AH165" i="5" a="1"/>
  <c r="AN169" i="5" a="1"/>
  <c r="K52" i="1" a="1"/>
  <c r="AJ73" i="5" a="1"/>
  <c r="AX172" i="5" a="1"/>
  <c r="AN160" i="5" a="1"/>
  <c r="BB83" i="6" a="1"/>
  <c r="AL165" i="5" a="1"/>
  <c r="AJ80" i="5" a="1"/>
  <c r="BA80" i="5" a="1"/>
  <c r="AJ75" i="5" a="1"/>
  <c r="AU73" i="5" a="1"/>
  <c r="AV83" i="5" a="1"/>
  <c r="AY80" i="5" a="1"/>
  <c r="AJ172" i="5" a="1"/>
  <c r="AU75" i="5" a="1"/>
  <c r="BB165" i="5" a="1"/>
  <c r="AW72" i="5" a="1"/>
  <c r="AO74" i="5" a="1"/>
  <c r="BA85" i="5" a="1"/>
  <c r="AW159" i="5" a="1"/>
  <c r="AI75" i="5" a="1"/>
  <c r="AH85" i="5" a="1"/>
  <c r="AK77" i="5" a="1"/>
  <c r="AV81" i="5" a="1"/>
  <c r="AP79" i="5" a="1"/>
  <c r="AX72" i="5" a="1"/>
  <c r="AU171" i="5" a="1"/>
  <c r="BA84" i="5" a="1"/>
  <c r="AJ77" i="5" a="1"/>
  <c r="AP75" i="5" a="1"/>
  <c r="AR74" i="6" a="1"/>
  <c r="AH76" i="5" a="1"/>
  <c r="AH79" i="5" a="1"/>
  <c r="AV76" i="5" a="1"/>
  <c r="AJ82" i="6" a="1"/>
  <c r="BA165" i="5" a="1"/>
  <c r="AK78" i="5" a="1"/>
  <c r="AI77" i="5" a="1"/>
  <c r="AY77" i="5" a="1"/>
  <c r="AN75" i="5" a="1"/>
  <c r="BD169" i="5" a="1"/>
  <c r="AM74" i="5" a="1"/>
  <c r="AS74" i="6" a="1"/>
  <c r="AK83" i="5" a="1"/>
  <c r="BC82" i="6" a="1"/>
  <c r="AJ164" i="5" a="1"/>
  <c r="AS85" i="6" a="1"/>
  <c r="AI83" i="5" a="1"/>
  <c r="AW160" i="5" a="1"/>
  <c r="AP84" i="5" a="1"/>
  <c r="AU165" i="5" a="1"/>
  <c r="BA162" i="5" a="1"/>
  <c r="AW73" i="5" a="1"/>
  <c r="BC85" i="6" a="1"/>
  <c r="AS80" i="6" a="1"/>
  <c r="AH80" i="5" a="1"/>
  <c r="AX79" i="5" a="1"/>
  <c r="AS82" i="5" a="1"/>
  <c r="BD167" i="5" a="1"/>
  <c r="AM82" i="6" a="1"/>
  <c r="AG73" i="5" a="1"/>
  <c r="AY82" i="5" a="1"/>
  <c r="AV165" i="5" a="1"/>
  <c r="AU85" i="6" a="1"/>
  <c r="AP82" i="5" a="1"/>
  <c r="AY172" i="5" a="1"/>
  <c r="AL74" i="5" a="1"/>
  <c r="AT159" i="5" a="1"/>
  <c r="AM164" i="5" a="1"/>
  <c r="AS83" i="6" a="1"/>
  <c r="AO77" i="5" a="1"/>
  <c r="AQ162" i="5" a="1"/>
  <c r="AK82" i="5" a="1"/>
  <c r="AZ80" i="5" a="1"/>
  <c r="AZ165" i="5" a="1"/>
  <c r="AO85" i="5" a="1"/>
  <c r="AL82" i="6" a="1"/>
  <c r="AH161" i="5" a="1"/>
  <c r="AP85" i="6" a="1"/>
  <c r="BB82" i="5" a="1"/>
  <c r="AN85" i="5" a="1"/>
  <c r="AQ79" i="5" a="1"/>
  <c r="AQ85" i="6" a="1"/>
  <c r="AN82" i="5" a="1"/>
  <c r="AJ83" i="6" a="1"/>
  <c r="BF76" i="6" a="1"/>
  <c r="AV160" i="5" a="1"/>
  <c r="AX85" i="6" a="1"/>
  <c r="BA73" i="5" a="1"/>
  <c r="AQ73" i="5" a="1"/>
  <c r="AG172" i="5" a="1"/>
  <c r="AK171" i="5" a="1"/>
  <c r="AK85" i="6" a="1"/>
  <c r="AP78" i="5" a="1"/>
  <c r="BA159" i="5" a="1"/>
  <c r="AS77" i="6" a="1"/>
  <c r="AI82" i="5" a="1"/>
  <c r="AN78" i="5" a="1"/>
  <c r="AN79" i="5" a="1"/>
  <c r="BA83" i="6" a="1"/>
  <c r="AQ159" i="5" a="1"/>
  <c r="AQ80" i="5" a="1"/>
  <c r="AU83" i="6" a="1"/>
  <c r="AJ76" i="5" a="1"/>
  <c r="AQ171" i="5" a="1"/>
  <c r="AH77" i="5" a="1"/>
  <c r="AW82" i="5" a="1"/>
  <c r="AX73" i="5" a="1"/>
  <c r="AR76" i="6" a="1"/>
  <c r="AV79" i="5" a="1"/>
  <c r="AP161" i="5" a="1"/>
  <c r="AP165" i="5" a="1"/>
  <c r="BC169" i="5" a="1"/>
  <c r="AU161" i="5" a="1"/>
  <c r="BB72" i="5" a="1"/>
  <c r="AZ161" i="5" a="1"/>
  <c r="BA171" i="5" a="1"/>
  <c r="AM172" i="5" a="1"/>
  <c r="AS164" i="5" a="1"/>
  <c r="AZ85" i="5" a="1"/>
  <c r="AT161" i="5" a="1"/>
  <c r="BD82" i="6" l="1"/>
  <c r="BF74" i="6"/>
  <c r="AX84" i="5"/>
  <c r="BD84" i="5"/>
  <c r="AV84" i="5"/>
  <c r="BB84" i="5"/>
  <c r="AT84" i="5"/>
  <c r="AW79" i="5"/>
  <c r="AU84" i="5"/>
  <c r="BD74" i="5"/>
  <c r="AJ84" i="5"/>
  <c r="BC79" i="5"/>
  <c r="H5" i="1"/>
  <c r="I5" i="1"/>
  <c r="R5" i="1" s="1"/>
  <c r="BD163" i="5"/>
  <c r="BD169" i="5"/>
  <c r="BD167" i="5"/>
  <c r="BD164" i="5"/>
  <c r="AS164" i="5"/>
  <c r="BD159" i="5"/>
  <c r="AK159" i="5"/>
  <c r="BA159" i="5"/>
  <c r="AS159" i="5"/>
  <c r="BC159" i="5"/>
  <c r="AL159" i="5"/>
  <c r="BB159" i="5"/>
  <c r="AQ159" i="5"/>
  <c r="AI171" i="5"/>
  <c r="AX171" i="5"/>
  <c r="AW171" i="5"/>
  <c r="BD165" i="5"/>
  <c r="AM165" i="5"/>
  <c r="BC165" i="5"/>
  <c r="AP165" i="5"/>
  <c r="BD160" i="5"/>
  <c r="AQ160" i="5"/>
  <c r="AV160" i="5"/>
  <c r="AK160" i="5"/>
  <c r="BB160" i="5"/>
  <c r="AI160" i="5"/>
  <c r="BA160" i="5"/>
  <c r="AO160" i="5"/>
  <c r="BD170" i="5"/>
  <c r="F55" i="1"/>
  <c r="K55" i="1"/>
  <c r="BF76" i="6"/>
  <c r="M54" i="1"/>
  <c r="L54" i="1"/>
  <c r="G54" i="1"/>
  <c r="F54" i="1"/>
  <c r="K54" i="1"/>
  <c r="F53" i="1"/>
  <c r="F52" i="1"/>
  <c r="L52" i="1"/>
  <c r="K52" i="1"/>
  <c r="G52" i="1"/>
  <c r="AZ83" i="6"/>
  <c r="AZ82" i="6"/>
  <c r="BB76" i="5"/>
  <c r="AW81" i="5"/>
  <c r="AU83" i="5"/>
  <c r="AL81" i="5"/>
  <c r="AW73" i="5"/>
  <c r="AP73" i="5"/>
  <c r="AM79" i="5"/>
  <c r="AX74" i="5"/>
  <c r="AY74" i="5"/>
  <c r="AN160" i="5"/>
  <c r="AX85" i="6"/>
  <c r="BC83" i="6"/>
  <c r="BC160" i="5"/>
  <c r="BA83" i="6"/>
  <c r="AV73" i="5"/>
  <c r="AO73" i="5"/>
  <c r="AW160" i="5"/>
  <c r="AT160" i="5"/>
  <c r="BA78" i="5"/>
  <c r="BE85" i="6"/>
  <c r="AP78" i="5"/>
  <c r="AL165" i="5"/>
  <c r="AJ83" i="6"/>
  <c r="AL83" i="6"/>
  <c r="AG73" i="5"/>
  <c r="AY160" i="5"/>
  <c r="AL160" i="5"/>
  <c r="AJ160" i="5"/>
  <c r="BD83" i="6"/>
  <c r="AY77" i="5"/>
  <c r="AO78" i="5"/>
  <c r="AQ78" i="5"/>
  <c r="AU78" i="5"/>
  <c r="AZ76" i="5"/>
  <c r="AN78" i="5"/>
  <c r="AQ73" i="5"/>
  <c r="AV85" i="6"/>
  <c r="AK76" i="5"/>
  <c r="AJ73" i="5"/>
  <c r="AW78" i="5"/>
  <c r="AU160" i="5"/>
  <c r="AH73" i="5"/>
  <c r="AU83" i="6"/>
  <c r="BA73" i="5"/>
  <c r="AM76" i="5"/>
  <c r="AS85" i="5"/>
  <c r="BB83" i="6"/>
  <c r="AL73" i="5"/>
  <c r="AM160" i="5"/>
  <c r="AX83" i="6"/>
  <c r="AX78" i="5"/>
  <c r="AI76" i="5"/>
  <c r="AL78" i="5"/>
  <c r="AG78" i="5"/>
  <c r="AI78" i="5"/>
  <c r="AY73" i="5"/>
  <c r="AK78" i="5"/>
  <c r="AM78" i="5"/>
  <c r="AS160" i="5"/>
  <c r="AI73" i="5"/>
  <c r="AG160" i="5"/>
  <c r="AN83" i="6"/>
  <c r="AX73" i="5"/>
  <c r="AS78" i="5"/>
  <c r="AY83" i="6"/>
  <c r="AS73" i="5"/>
  <c r="AZ73" i="5"/>
  <c r="AN76" i="5"/>
  <c r="AT78" i="5"/>
  <c r="AZ160" i="5"/>
  <c r="AG85" i="5"/>
  <c r="AL85" i="5"/>
  <c r="AK85" i="5"/>
  <c r="AS80" i="5"/>
  <c r="AJ85" i="5"/>
  <c r="AI77" i="5"/>
  <c r="AN85" i="5"/>
  <c r="AM85" i="5"/>
  <c r="AK172" i="5"/>
  <c r="AG172" i="5"/>
  <c r="AJ172" i="5"/>
  <c r="BB85" i="5"/>
  <c r="AM172" i="5"/>
  <c r="AW85" i="5"/>
  <c r="AT83" i="5"/>
  <c r="BB82" i="6"/>
  <c r="AS75" i="5"/>
  <c r="AV83" i="5"/>
  <c r="BB75" i="5"/>
  <c r="BB82" i="5"/>
  <c r="AQ83" i="5"/>
  <c r="AW82" i="6"/>
  <c r="AQ172" i="5"/>
  <c r="AN83" i="5"/>
  <c r="BA83" i="5"/>
  <c r="AW75" i="5"/>
  <c r="AQ82" i="5"/>
  <c r="AW77" i="5"/>
  <c r="AI83" i="5"/>
  <c r="AL75" i="5"/>
  <c r="AX82" i="5"/>
  <c r="AO82" i="5"/>
  <c r="AZ83" i="5"/>
  <c r="AO83" i="5"/>
  <c r="AK75" i="5"/>
  <c r="AT164" i="5"/>
  <c r="AP77" i="5"/>
  <c r="AW83" i="5"/>
  <c r="AO75" i="5"/>
  <c r="AU75" i="5"/>
  <c r="AS82" i="5"/>
  <c r="AY83" i="5"/>
  <c r="AM83" i="5"/>
  <c r="AY75" i="5"/>
  <c r="BA75" i="5"/>
  <c r="AS74" i="5"/>
  <c r="AX172" i="5"/>
  <c r="AK83" i="5"/>
  <c r="AQ75" i="5"/>
  <c r="AH75" i="5"/>
  <c r="AJ75" i="5"/>
  <c r="AP75" i="5"/>
  <c r="AP79" i="5"/>
  <c r="AU82" i="5"/>
  <c r="AI82" i="5"/>
  <c r="AS172" i="5"/>
  <c r="AV77" i="5"/>
  <c r="AL83" i="5"/>
  <c r="AT75" i="5"/>
  <c r="AM75" i="5"/>
  <c r="AY82" i="5"/>
  <c r="AQ162" i="5"/>
  <c r="AO82" i="6"/>
  <c r="AL82" i="6"/>
  <c r="AJ83" i="5"/>
  <c r="AV75" i="5"/>
  <c r="AZ82" i="5"/>
  <c r="AN82" i="5"/>
  <c r="AJ82" i="6"/>
  <c r="AU82" i="6"/>
  <c r="BA85" i="5"/>
  <c r="AH83" i="5"/>
  <c r="AI75" i="5"/>
  <c r="AV82" i="5"/>
  <c r="AW82" i="5"/>
  <c r="BC82" i="6"/>
  <c r="AJ77" i="5"/>
  <c r="AX85" i="5"/>
  <c r="AS83" i="5"/>
  <c r="AN75" i="5"/>
  <c r="AL82" i="5"/>
  <c r="BA82" i="5"/>
  <c r="AK77" i="5"/>
  <c r="BB83" i="5"/>
  <c r="AH77" i="5"/>
  <c r="AZ77" i="5"/>
  <c r="AX83" i="5"/>
  <c r="AZ75" i="5"/>
  <c r="AP82" i="5"/>
  <c r="AK82" i="5"/>
  <c r="AM82" i="5"/>
  <c r="AX82" i="6"/>
  <c r="AH85" i="5"/>
  <c r="AT82" i="5"/>
  <c r="AI85" i="5"/>
  <c r="AK164" i="5"/>
  <c r="AJ82" i="5"/>
  <c r="AG83" i="5"/>
  <c r="AG75" i="5"/>
  <c r="AH82" i="5"/>
  <c r="AV79" i="5"/>
  <c r="AN79" i="5"/>
  <c r="AS79" i="5"/>
  <c r="AW72" i="5"/>
  <c r="AK72" i="5"/>
  <c r="AO72" i="5"/>
  <c r="AK82" i="6"/>
  <c r="AQ79" i="5"/>
  <c r="AZ161" i="5"/>
  <c r="AJ72" i="5"/>
  <c r="AK74" i="5"/>
  <c r="AX72" i="5"/>
  <c r="AT79" i="5"/>
  <c r="AQ74" i="5"/>
  <c r="AU73" i="5"/>
  <c r="AY85" i="5"/>
  <c r="AS72" i="5"/>
  <c r="AG79" i="5"/>
  <c r="AV82" i="6"/>
  <c r="BA161" i="5"/>
  <c r="AP72" i="5"/>
  <c r="AQ85" i="5"/>
  <c r="AG74" i="5"/>
  <c r="BB74" i="5"/>
  <c r="AK73" i="5"/>
  <c r="BA77" i="5"/>
  <c r="AY79" i="5"/>
  <c r="AP85" i="5"/>
  <c r="AY72" i="5"/>
  <c r="AM82" i="6"/>
  <c r="AP74" i="5"/>
  <c r="AG72" i="5"/>
  <c r="AL74" i="5"/>
  <c r="AP161" i="5"/>
  <c r="BB72" i="5"/>
  <c r="AH72" i="5"/>
  <c r="AQ72" i="5"/>
  <c r="AT72" i="5"/>
  <c r="T75" i="8"/>
  <c r="AZ74" i="5"/>
  <c r="AU77" i="5"/>
  <c r="AT76" i="5"/>
  <c r="BA76" i="5"/>
  <c r="AO85" i="5"/>
  <c r="AZ85" i="5"/>
  <c r="AZ85" i="6"/>
  <c r="AU79" i="5"/>
  <c r="AP80" i="5"/>
  <c r="AN74" i="5"/>
  <c r="AQ80" i="5"/>
  <c r="AZ81" i="5"/>
  <c r="AN80" i="5"/>
  <c r="BB77" i="5"/>
  <c r="AQ77" i="5"/>
  <c r="AP84" i="5"/>
  <c r="AU85" i="5"/>
  <c r="AU74" i="5"/>
  <c r="AL76" i="5"/>
  <c r="AT80" i="5"/>
  <c r="AX80" i="5"/>
  <c r="AP85" i="6"/>
  <c r="AM77" i="5"/>
  <c r="AM84" i="5"/>
  <c r="BA79" i="5"/>
  <c r="AW74" i="5"/>
  <c r="AO76" i="5"/>
  <c r="AK80" i="5"/>
  <c r="BB85" i="6"/>
  <c r="AI79" i="5"/>
  <c r="AL77" i="5"/>
  <c r="AZ79" i="5"/>
  <c r="AW76" i="5"/>
  <c r="AV80" i="5"/>
  <c r="AY76" i="5"/>
  <c r="AQ81" i="5"/>
  <c r="BC171" i="5"/>
  <c r="AS77" i="5"/>
  <c r="AK79" i="5"/>
  <c r="AG76" i="5"/>
  <c r="AI80" i="5"/>
  <c r="AY85" i="6"/>
  <c r="AH81" i="5"/>
  <c r="AZ84" i="5"/>
  <c r="BA74" i="5"/>
  <c r="AI74" i="5"/>
  <c r="AX76" i="5"/>
  <c r="AI85" i="6"/>
  <c r="AS81" i="5"/>
  <c r="AT74" i="5"/>
  <c r="AQ76" i="5"/>
  <c r="AV76" i="5"/>
  <c r="AJ80" i="5"/>
  <c r="AQ85" i="6"/>
  <c r="AX81" i="5"/>
  <c r="AJ76" i="5"/>
  <c r="AP76" i="5"/>
  <c r="AN84" i="5"/>
  <c r="AP81" i="5"/>
  <c r="AO85" i="6"/>
  <c r="BB81" i="5"/>
  <c r="AL79" i="5"/>
  <c r="AZ80" i="5"/>
  <c r="AO84" i="5"/>
  <c r="AO80" i="5"/>
  <c r="AU85" i="6"/>
  <c r="AN77" i="5"/>
  <c r="BA84" i="5"/>
  <c r="AG77" i="5"/>
  <c r="AH74" i="5"/>
  <c r="AV81" i="5"/>
  <c r="AI81" i="5"/>
  <c r="BA85" i="6"/>
  <c r="AM81" i="5"/>
  <c r="AX79" i="5"/>
  <c r="AV85" i="5"/>
  <c r="AU76" i="5"/>
  <c r="AL80" i="5"/>
  <c r="AJ85" i="6"/>
  <c r="BD85" i="6"/>
  <c r="AT81" i="5"/>
  <c r="AO81" i="5"/>
  <c r="AJ74" i="5"/>
  <c r="AT77" i="5"/>
  <c r="AJ79" i="5"/>
  <c r="AH76" i="5"/>
  <c r="AU81" i="5"/>
  <c r="AK81" i="5"/>
  <c r="AM85" i="6"/>
  <c r="AN81" i="5"/>
  <c r="AX77" i="5"/>
  <c r="AL85" i="6"/>
  <c r="AO77" i="5"/>
  <c r="BB79" i="5"/>
  <c r="AJ81" i="5"/>
  <c r="AO74" i="5"/>
  <c r="AH79" i="5"/>
  <c r="AV74" i="5"/>
  <c r="AK84" i="5"/>
  <c r="AY80" i="5"/>
  <c r="BB80" i="5"/>
  <c r="BC85" i="6"/>
  <c r="AK85" i="6"/>
  <c r="AG81" i="5"/>
  <c r="AH80" i="5"/>
  <c r="BA80" i="5"/>
  <c r="AM74" i="5"/>
  <c r="AL84" i="5"/>
  <c r="BA81" i="5"/>
  <c r="AW80" i="5"/>
  <c r="AW85" i="6"/>
  <c r="T81" i="8"/>
  <c r="S80" i="8"/>
  <c r="E82" i="2"/>
  <c r="G82" i="2" s="1"/>
  <c r="E74" i="2"/>
  <c r="G74" i="2" s="1"/>
  <c r="AR76" i="6"/>
  <c r="AS83" i="6"/>
  <c r="AS76" i="6"/>
  <c r="AS75" i="6"/>
  <c r="AS78" i="6"/>
  <c r="AR77" i="6"/>
  <c r="AS82" i="6"/>
  <c r="AR74" i="6"/>
  <c r="AS77" i="6"/>
  <c r="AS73" i="6"/>
  <c r="AS74" i="6"/>
  <c r="AR79" i="6"/>
  <c r="AS79" i="6"/>
  <c r="AR80" i="6"/>
  <c r="E77" i="2"/>
  <c r="G77" i="2" s="1"/>
  <c r="AS80" i="6"/>
  <c r="AR73" i="6"/>
  <c r="E72" i="2"/>
  <c r="G72" i="2" s="1"/>
  <c r="AR78" i="6"/>
  <c r="AR83" i="6"/>
  <c r="AR84" i="6"/>
  <c r="AR82" i="6"/>
  <c r="AS84" i="6"/>
  <c r="AR75" i="6"/>
  <c r="AS85" i="6"/>
  <c r="AR81" i="6"/>
  <c r="AR85" i="6"/>
  <c r="E78" i="2"/>
  <c r="G78" i="2" s="1"/>
  <c r="AS81" i="6"/>
  <c r="E81" i="2"/>
  <c r="G81" i="2" s="1"/>
  <c r="E73" i="2"/>
  <c r="G73" i="2" s="1"/>
  <c r="T73" i="8"/>
  <c r="S73" i="8"/>
  <c r="AP159" i="5"/>
  <c r="AO162" i="5"/>
  <c r="AV165" i="5"/>
  <c r="AZ169" i="5"/>
  <c r="AP164" i="5"/>
  <c r="AO164" i="5"/>
  <c r="AM159" i="5"/>
  <c r="AX160" i="5"/>
  <c r="AZ159" i="5"/>
  <c r="AU171" i="5"/>
  <c r="AW164" i="5"/>
  <c r="AI164" i="5"/>
  <c r="AU159" i="5"/>
  <c r="AT159" i="5"/>
  <c r="AH161" i="5"/>
  <c r="AZ165" i="5"/>
  <c r="AV169" i="5"/>
  <c r="AG164" i="5"/>
  <c r="AX165" i="5"/>
  <c r="AY172" i="5"/>
  <c r="AU161" i="5"/>
  <c r="AL164" i="5"/>
  <c r="AK165" i="5"/>
  <c r="AG159" i="5"/>
  <c r="AI159" i="5"/>
  <c r="AT161" i="5"/>
  <c r="AQ164" i="5"/>
  <c r="AW165" i="5"/>
  <c r="AH164" i="5"/>
  <c r="AY164" i="5"/>
  <c r="BA165" i="5"/>
  <c r="BB164" i="5"/>
  <c r="AP160" i="5"/>
  <c r="BC162" i="5"/>
  <c r="AV159" i="5"/>
  <c r="AX159" i="5"/>
  <c r="AY165" i="5"/>
  <c r="BA164" i="5"/>
  <c r="AJ159" i="5"/>
  <c r="AW159" i="5"/>
  <c r="AH169" i="5"/>
  <c r="AX167" i="5"/>
  <c r="BA171" i="5"/>
  <c r="AN159" i="5"/>
  <c r="BC169" i="5"/>
  <c r="AM164" i="5"/>
  <c r="BA162" i="5"/>
  <c r="AN164" i="5"/>
  <c r="AX164" i="5"/>
  <c r="AJ164" i="5"/>
  <c r="AO159" i="5"/>
  <c r="AH160" i="5"/>
  <c r="AK171" i="5"/>
  <c r="AU165" i="5"/>
  <c r="AH159" i="5"/>
  <c r="AU164" i="5"/>
  <c r="AQ171" i="5"/>
  <c r="AH165" i="5"/>
  <c r="BB165" i="5"/>
  <c r="BC164" i="5"/>
  <c r="AV164" i="5"/>
  <c r="AM162" i="5"/>
  <c r="AZ164" i="5"/>
  <c r="AN169" i="5"/>
  <c r="K76" i="8"/>
  <c r="S71" i="8"/>
  <c r="S79" i="8"/>
  <c r="Q72" i="8"/>
  <c r="R72" i="8" s="1"/>
  <c r="K77" i="8"/>
  <c r="K75" i="8"/>
  <c r="K81" i="8"/>
  <c r="K78" i="8"/>
  <c r="K70" i="8"/>
  <c r="K80" i="8"/>
  <c r="K73" i="8"/>
  <c r="S77" i="8"/>
  <c r="K79" i="8"/>
  <c r="Q82" i="8"/>
  <c r="R82" i="8" s="1"/>
  <c r="T70" i="8"/>
  <c r="K82" i="8"/>
  <c r="K71" i="8"/>
  <c r="S74" i="8"/>
  <c r="S76" i="8"/>
  <c r="T76" i="8"/>
  <c r="AM166" i="5" a="1"/>
  <c r="AZ172" i="5" a="1"/>
  <c r="AH171" i="5" a="1"/>
  <c r="BB172" i="5" a="1"/>
  <c r="BD162" i="5" a="1"/>
  <c r="AJ166" i="5" a="1"/>
  <c r="AV172" i="5" a="1"/>
  <c r="AP171" i="5" a="1"/>
  <c r="AG161" i="5" a="1"/>
  <c r="BB161" i="5" a="1"/>
  <c r="AQ169" i="5" a="1"/>
  <c r="AN162" i="5" a="1"/>
  <c r="H55" i="1" a="1"/>
  <c r="BA163" i="5" a="1"/>
  <c r="AZ167" i="5" a="1"/>
  <c r="BA170" i="5" a="1"/>
  <c r="AJ169" i="5" a="1"/>
  <c r="AT162" i="5" a="1"/>
  <c r="AN166" i="5" a="1"/>
  <c r="AL172" i="5" a="1"/>
  <c r="AN171" i="5" a="1"/>
  <c r="AQ161" i="5" a="1"/>
  <c r="BD161" i="5" a="1"/>
  <c r="AU166" i="5" a="1"/>
  <c r="AN172" i="5" a="1"/>
  <c r="AL171" i="5" a="1"/>
  <c r="AW161" i="5" a="1"/>
  <c r="AT165" i="5" a="1"/>
  <c r="AW168" i="5" a="1"/>
  <c r="BC167" i="5" a="1"/>
  <c r="AG162" i="5" a="1"/>
  <c r="AT167" i="5" a="1"/>
  <c r="AN168" i="5" a="1"/>
  <c r="AG167" i="5" a="1"/>
  <c r="AM167" i="5" a="1"/>
  <c r="AU168" i="5" a="1"/>
  <c r="AO166" i="5" a="1"/>
  <c r="AH172" i="5" a="1"/>
  <c r="BD171" i="5" a="1"/>
  <c r="AX161" i="5" a="1"/>
  <c r="AK161" i="5" a="1"/>
  <c r="AX163" i="5" a="1"/>
  <c r="AQ168" i="5" a="1"/>
  <c r="AL162" i="5" a="1"/>
  <c r="AM170" i="5" a="1"/>
  <c r="BB163" i="5" a="1"/>
  <c r="H53" i="1" a="1"/>
  <c r="J5" i="1" a="1"/>
  <c r="AL169" i="5" a="1"/>
  <c r="AS166" i="5" a="1"/>
  <c r="BD172" i="5" a="1"/>
  <c r="AM171" i="5" a="1"/>
  <c r="AS165" i="5" a="1"/>
  <c r="AO161" i="5" a="1"/>
  <c r="AJ163" i="5" a="1"/>
  <c r="AS169" i="5" a="1"/>
  <c r="AS170" i="5" a="1"/>
  <c r="AL163" i="5" a="1"/>
  <c r="AP162" i="5" a="1"/>
  <c r="AW167" i="5" a="1"/>
  <c r="AN163" i="5" a="1"/>
  <c r="AQ163" i="5" a="1"/>
  <c r="AP166" i="5" a="1"/>
  <c r="BC172" i="5" a="1"/>
  <c r="AG171" i="5" a="1"/>
  <c r="AG165" i="5" a="1"/>
  <c r="AM161" i="5" a="1"/>
  <c r="AS168" i="5" a="1"/>
  <c r="BC170" i="5" a="1"/>
  <c r="AW169" i="5" a="1"/>
  <c r="AU169" i="5" a="1"/>
  <c r="BA167" i="5" a="1"/>
  <c r="AP168" i="5" a="1"/>
  <c r="AT170" i="5" a="1"/>
  <c r="I52" i="1" a="1"/>
  <c r="BC166" i="5" a="1"/>
  <c r="AO172" i="5" a="1"/>
  <c r="AZ171" i="5" a="1"/>
  <c r="AI165" i="5" a="1"/>
  <c r="AS162" i="5" a="1"/>
  <c r="AS163" i="5" a="1"/>
  <c r="AT169" i="5" a="1"/>
  <c r="AG169" i="5" a="1"/>
  <c r="AH168" i="5" a="1"/>
  <c r="AQ170" i="5" a="1"/>
  <c r="AX170" i="5" a="1"/>
  <c r="AY168" i="5" a="1"/>
  <c r="AK162" i="5" a="1"/>
  <c r="AI166" i="5" a="1"/>
  <c r="AT166" i="5" a="1"/>
  <c r="AI172" i="5" a="1"/>
  <c r="BB171" i="5" a="1"/>
  <c r="AV161" i="5" a="1"/>
  <c r="AO165" i="5" a="1"/>
  <c r="AI163" i="5" a="1"/>
  <c r="AM163" i="5" a="1"/>
  <c r="AO170" i="5" a="1"/>
  <c r="AG163" i="5" a="1"/>
  <c r="AY162" i="5" a="1"/>
  <c r="AU167" i="5" a="1"/>
  <c r="I55" i="1" a="1"/>
  <c r="AL168" i="5" a="1"/>
  <c r="AL166" i="5" a="1"/>
  <c r="BA166" i="5" a="1"/>
  <c r="AU172" i="5" a="1"/>
  <c r="AK166" i="5" a="1"/>
  <c r="AW166" i="5" a="1"/>
  <c r="AT163" i="5" a="1"/>
  <c r="AU163" i="5" a="1"/>
  <c r="BB168" i="5" a="1"/>
  <c r="AN167" i="5" a="1"/>
  <c r="AV168" i="5" a="1"/>
  <c r="AY166" i="5" a="1"/>
  <c r="BD168" i="5" a="1"/>
  <c r="AI167" i="5" a="1"/>
  <c r="AK167" i="5" a="1"/>
  <c r="AG170" i="5" a="1"/>
  <c r="AO168" i="5" a="1"/>
  <c r="AX162" i="5" a="1"/>
  <c r="AZ166" i="5" a="1"/>
  <c r="AK168" i="5" a="1"/>
  <c r="AJ162" i="5" a="1"/>
  <c r="AH162" i="5" a="1"/>
  <c r="AY169" i="5" a="1"/>
  <c r="AI169" i="5" a="1"/>
  <c r="AY170" i="5" a="1"/>
  <c r="AO163" i="5" a="1"/>
  <c r="AP163" i="5" a="1"/>
  <c r="AI161" i="5" a="1"/>
  <c r="AG168" i="5" a="1"/>
  <c r="AN165" i="5" a="1"/>
  <c r="AO169" i="5" a="1"/>
  <c r="AV162" i="5" a="1"/>
  <c r="AO171" i="5" a="1"/>
  <c r="AZ168" i="5" a="1"/>
  <c r="AW162" i="5" a="1"/>
  <c r="I54" i="1" a="1"/>
  <c r="AJ170" i="5" a="1"/>
  <c r="AY167" i="5" a="1"/>
  <c r="AS171" i="5" a="1"/>
  <c r="AK169" i="5" a="1"/>
  <c r="BA169" i="5" a="1"/>
  <c r="AT171" i="5" a="1"/>
  <c r="AI162" i="5" a="1"/>
  <c r="AQ167" i="5" a="1"/>
  <c r="AX169" i="5" a="1"/>
  <c r="AI168" i="5" a="1"/>
  <c r="AJ171" i="5" a="1"/>
  <c r="AX166" i="5" a="1"/>
  <c r="BC161" i="5" a="1"/>
  <c r="AK163" i="5" a="1"/>
  <c r="H52" i="1" a="1"/>
  <c r="AP170" i="5" a="1"/>
  <c r="AH170" i="5" a="1"/>
  <c r="AK170" i="5" a="1"/>
  <c r="BB169" i="5" a="1"/>
  <c r="AJ167" i="5" a="1"/>
  <c r="BB166" i="5" a="1"/>
  <c r="AS161" i="5" a="1"/>
  <c r="AV170" i="5" a="1"/>
  <c r="BB162" i="5" a="1"/>
  <c r="AT172" i="5" a="1"/>
  <c r="AY161" i="5" a="1"/>
  <c r="AU170" i="5" a="1"/>
  <c r="AX168" i="5" a="1"/>
  <c r="AL167" i="5" a="1"/>
  <c r="BB170" i="5" a="1"/>
  <c r="BC163" i="5" a="1"/>
  <c r="AH163" i="5" a="1"/>
  <c r="AW170" i="5" a="1"/>
  <c r="AY159" i="5" a="1"/>
  <c r="AJ161" i="5" a="1"/>
  <c r="AM169" i="5" a="1"/>
  <c r="BA168" i="5" a="1"/>
  <c r="AV167" i="5" a="1"/>
  <c r="AJ165" i="5" a="1"/>
  <c r="AL170" i="5" a="1"/>
  <c r="AN170" i="5" a="1"/>
  <c r="AJ168" i="5" a="1"/>
  <c r="BA172" i="5" a="1"/>
  <c r="AQ165" i="5" a="1"/>
  <c r="AP169" i="5" a="1"/>
  <c r="AY163" i="5" a="1"/>
  <c r="AH167" i="5" a="1"/>
  <c r="AZ170" i="5" a="1"/>
  <c r="AW172" i="5" a="1"/>
  <c r="AN161" i="5" a="1"/>
  <c r="AT168" i="5" a="1"/>
  <c r="AP172" i="5" a="1"/>
  <c r="AV163" i="5" a="1"/>
  <c r="AZ163" i="5" a="1"/>
  <c r="AL161" i="5" a="1"/>
  <c r="BB167" i="5" a="1"/>
  <c r="AS167" i="5" a="1"/>
  <c r="AG166" i="5" a="1"/>
  <c r="AW163" i="5" a="1"/>
  <c r="AY171" i="5" a="1"/>
  <c r="H54" i="1" a="1"/>
  <c r="AP167" i="5" a="1"/>
  <c r="AQ166" i="5" a="1"/>
  <c r="AM168" i="5" a="1"/>
  <c r="AZ162" i="5" a="1"/>
  <c r="AH166" i="5" a="1"/>
  <c r="AO167" i="5" a="1"/>
  <c r="BC168" i="5" a="1"/>
  <c r="I53" i="1" a="1"/>
  <c r="AV166" i="5" a="1"/>
  <c r="AI170" i="5" a="1"/>
  <c r="BD166" i="5" a="1"/>
  <c r="AV171" i="5" a="1"/>
  <c r="AU162" i="5" a="1"/>
  <c r="AV171" i="5" l="1"/>
  <c r="BD166" i="5"/>
  <c r="AV166" i="5"/>
  <c r="AH166" i="5"/>
  <c r="AQ166" i="5"/>
  <c r="AY171" i="5"/>
  <c r="AG166" i="5"/>
  <c r="AL161" i="5"/>
  <c r="AP172" i="5"/>
  <c r="AN161" i="5"/>
  <c r="AW172" i="5"/>
  <c r="AQ165" i="5"/>
  <c r="BA172" i="5"/>
  <c r="AJ165" i="5"/>
  <c r="AJ161" i="5"/>
  <c r="AY159" i="5"/>
  <c r="AY161" i="5"/>
  <c r="AT172" i="5"/>
  <c r="AS161" i="5"/>
  <c r="BB166" i="5"/>
  <c r="BC161" i="5"/>
  <c r="AX166" i="5"/>
  <c r="AJ171" i="5"/>
  <c r="AT171" i="5"/>
  <c r="AS171" i="5"/>
  <c r="AO171" i="5"/>
  <c r="AN165" i="5"/>
  <c r="AI161" i="5"/>
  <c r="AK168" i="5"/>
  <c r="AZ166" i="5"/>
  <c r="BD168" i="5"/>
  <c r="AY166" i="5"/>
  <c r="AW166" i="5"/>
  <c r="AK166" i="5"/>
  <c r="AU172" i="5"/>
  <c r="BA166" i="5"/>
  <c r="AL166" i="5"/>
  <c r="AO165" i="5"/>
  <c r="AV161" i="5"/>
  <c r="BB171" i="5"/>
  <c r="AI172" i="5"/>
  <c r="AT166" i="5"/>
  <c r="AI166" i="5"/>
  <c r="AS162" i="5"/>
  <c r="AI165" i="5"/>
  <c r="AZ171" i="5"/>
  <c r="AO172" i="5"/>
  <c r="BC166" i="5"/>
  <c r="AM161" i="5"/>
  <c r="AG165" i="5"/>
  <c r="AG171" i="5"/>
  <c r="BC172" i="5"/>
  <c r="AP166" i="5"/>
  <c r="AO161" i="5"/>
  <c r="AS165" i="5"/>
  <c r="AM171" i="5"/>
  <c r="BD172" i="5"/>
  <c r="AS166" i="5"/>
  <c r="AK161" i="5"/>
  <c r="AX161" i="5"/>
  <c r="BD171" i="5"/>
  <c r="AH172" i="5"/>
  <c r="AO166" i="5"/>
  <c r="AT165" i="5"/>
  <c r="AW161" i="5"/>
  <c r="AL171" i="5"/>
  <c r="AN172" i="5"/>
  <c r="AU166" i="5"/>
  <c r="BD161" i="5"/>
  <c r="AQ161" i="5"/>
  <c r="AN171" i="5"/>
  <c r="AL172" i="5"/>
  <c r="AN166" i="5"/>
  <c r="BB161" i="5"/>
  <c r="AG161" i="5"/>
  <c r="AP171" i="5"/>
  <c r="AV172" i="5"/>
  <c r="AJ166" i="5"/>
  <c r="BD162" i="5"/>
  <c r="BB172" i="5"/>
  <c r="AH171" i="5"/>
  <c r="AZ172" i="5"/>
  <c r="AM166" i="5"/>
  <c r="J5" i="1"/>
  <c r="T5" i="1" s="1"/>
  <c r="E5" i="1"/>
  <c r="H55" i="1"/>
  <c r="I55" i="1"/>
  <c r="R55" i="1" s="1"/>
  <c r="I54" i="1"/>
  <c r="R54" i="1" s="1"/>
  <c r="H54" i="1"/>
  <c r="E54" i="1" s="1"/>
  <c r="H53" i="1"/>
  <c r="E53" i="1" s="1"/>
  <c r="I53" i="1"/>
  <c r="R53" i="1" s="1"/>
  <c r="I52" i="1"/>
  <c r="R52" i="1" s="1"/>
  <c r="H52" i="1"/>
  <c r="AG169" i="5"/>
  <c r="AW169" i="5"/>
  <c r="AO169" i="5"/>
  <c r="AZ162" i="5"/>
  <c r="AN162" i="5"/>
  <c r="AP162" i="5"/>
  <c r="AV167" i="5"/>
  <c r="AG167" i="5"/>
  <c r="AT167" i="5"/>
  <c r="AS167" i="5"/>
  <c r="AP169" i="5"/>
  <c r="AY169" i="5"/>
  <c r="AY162" i="5"/>
  <c r="AM169" i="5"/>
  <c r="AU162" i="5"/>
  <c r="BB162" i="5"/>
  <c r="AK162" i="5"/>
  <c r="AI162" i="5"/>
  <c r="AL169" i="5"/>
  <c r="BA169" i="5"/>
  <c r="AI169" i="5"/>
  <c r="AO170" i="5"/>
  <c r="AX170" i="5"/>
  <c r="AL170" i="5"/>
  <c r="AQ170" i="5"/>
  <c r="AJ162" i="5"/>
  <c r="AW170" i="5"/>
  <c r="AG170" i="5"/>
  <c r="AO167" i="5"/>
  <c r="AS170" i="5"/>
  <c r="AZ167" i="5"/>
  <c r="AW162" i="5"/>
  <c r="AT170" i="5"/>
  <c r="AL162" i="5"/>
  <c r="AS169" i="5"/>
  <c r="BC170" i="5"/>
  <c r="AH167" i="5"/>
  <c r="AX169" i="5"/>
  <c r="BB170" i="5"/>
  <c r="AP167" i="5"/>
  <c r="BB169" i="5"/>
  <c r="BA170" i="5"/>
  <c r="AT162" i="5"/>
  <c r="AU169" i="5"/>
  <c r="AH170" i="5"/>
  <c r="AV162" i="5"/>
  <c r="AK169" i="5"/>
  <c r="AN170" i="5"/>
  <c r="AI167" i="5"/>
  <c r="AJ169" i="5"/>
  <c r="AP170" i="5"/>
  <c r="AH162" i="5"/>
  <c r="AT169" i="5"/>
  <c r="AU170" i="5"/>
  <c r="BA167" i="5"/>
  <c r="AQ169" i="5"/>
  <c r="AJ170" i="5"/>
  <c r="AJ167" i="5"/>
  <c r="AZ170" i="5"/>
  <c r="AK170" i="5"/>
  <c r="AY167" i="5"/>
  <c r="AG162" i="5"/>
  <c r="AY170" i="5"/>
  <c r="AI170" i="5"/>
  <c r="AW167" i="5"/>
  <c r="AM170" i="5"/>
  <c r="AV170" i="5"/>
  <c r="AX162" i="5"/>
  <c r="AU167" i="5"/>
  <c r="BB168" i="5"/>
  <c r="AT168" i="5"/>
  <c r="AV168" i="5"/>
  <c r="AX168" i="5"/>
  <c r="AW168" i="5"/>
  <c r="AU168" i="5"/>
  <c r="AL168" i="5"/>
  <c r="AG168" i="5"/>
  <c r="AL167" i="5"/>
  <c r="AM163" i="5"/>
  <c r="AN168" i="5"/>
  <c r="AN167" i="5"/>
  <c r="AL163" i="5"/>
  <c r="AY168" i="5"/>
  <c r="BC167" i="5"/>
  <c r="BA163" i="5"/>
  <c r="AS168" i="5"/>
  <c r="AM167" i="5"/>
  <c r="BB163" i="5"/>
  <c r="AI168" i="5"/>
  <c r="AZ163" i="5"/>
  <c r="AH163" i="5"/>
  <c r="AQ168" i="5"/>
  <c r="AT163" i="5"/>
  <c r="AU163" i="5"/>
  <c r="BA168" i="5"/>
  <c r="AN163" i="5"/>
  <c r="AV163" i="5"/>
  <c r="AO168" i="5"/>
  <c r="AG163" i="5"/>
  <c r="AP163" i="5"/>
  <c r="BC168" i="5"/>
  <c r="BC163" i="5"/>
  <c r="AJ163" i="5"/>
  <c r="AP168" i="5"/>
  <c r="AK163" i="5"/>
  <c r="AS163" i="5"/>
  <c r="AJ168" i="5"/>
  <c r="AQ163" i="5"/>
  <c r="AQ167" i="5"/>
  <c r="AZ168" i="5"/>
  <c r="AW163" i="5"/>
  <c r="AM168" i="5"/>
  <c r="AX163" i="5"/>
  <c r="AH168" i="5"/>
  <c r="AI163" i="5"/>
  <c r="BB167" i="5"/>
  <c r="AY163" i="5"/>
  <c r="AK167" i="5"/>
  <c r="AO163" i="5"/>
  <c r="S72" i="8"/>
  <c r="T72" i="8"/>
  <c r="S82" i="8"/>
  <c r="T82" i="8"/>
  <c r="J53" i="1" a="1"/>
  <c r="J52" i="1" a="1"/>
  <c r="J55" i="1" a="1"/>
  <c r="J54" i="1" a="1"/>
  <c r="J55" i="1" l="1"/>
  <c r="V55" i="1" s="1"/>
  <c r="E55" i="1"/>
  <c r="J54" i="1"/>
  <c r="T54" i="1" s="1"/>
  <c r="J53" i="1"/>
  <c r="T53" i="1" s="1"/>
  <c r="J52" i="1"/>
  <c r="T52" i="1" s="1"/>
  <c r="E52" i="1"/>
  <c r="W50" i="1"/>
  <c r="T55" i="1" l="1"/>
  <c r="X55" i="1" s="1"/>
  <c r="U47" i="1"/>
  <c r="U51" i="1" l="1"/>
  <c r="W55" i="1"/>
  <c r="A70" i="6" l="1"/>
  <c r="A71" i="6"/>
  <c r="A72" i="6"/>
  <c r="BF70" i="6" a="1"/>
  <c r="BF71" i="6" a="1"/>
  <c r="AQ72" i="6" a="1"/>
  <c r="BF71" i="6" l="1"/>
  <c r="BF70" i="6"/>
  <c r="AQ72" i="6"/>
  <c r="L69" i="8"/>
  <c r="X69" i="8"/>
  <c r="Z69" i="8"/>
  <c r="W69" i="8"/>
  <c r="Y69" i="8"/>
  <c r="AA69" i="8"/>
  <c r="M68" i="8"/>
  <c r="Y68" i="8"/>
  <c r="W68" i="8"/>
  <c r="AA68" i="8"/>
  <c r="X68" i="8"/>
  <c r="Z68" i="8"/>
  <c r="O67" i="8"/>
  <c r="Z67" i="8"/>
  <c r="X67" i="8"/>
  <c r="Y67" i="8"/>
  <c r="AA67" i="8"/>
  <c r="W67" i="8"/>
  <c r="G66" i="8"/>
  <c r="W66" i="8"/>
  <c r="AA66" i="8"/>
  <c r="Y66" i="8"/>
  <c r="X66" i="8"/>
  <c r="Z66" i="8"/>
  <c r="H65" i="8"/>
  <c r="X65" i="8"/>
  <c r="Z65" i="8"/>
  <c r="AA65" i="8"/>
  <c r="W65" i="8"/>
  <c r="Y65" i="8"/>
  <c r="M64" i="8"/>
  <c r="Y64" i="8"/>
  <c r="W64" i="8"/>
  <c r="AA64" i="8"/>
  <c r="X64" i="8"/>
  <c r="Z64" i="8"/>
  <c r="F63" i="8"/>
  <c r="Z63" i="8"/>
  <c r="X63" i="8"/>
  <c r="W63" i="8"/>
  <c r="Y63" i="8"/>
  <c r="AA63" i="8"/>
  <c r="E62" i="8"/>
  <c r="N62" i="8" s="1"/>
  <c r="W62" i="8"/>
  <c r="AA62" i="8"/>
  <c r="Y62" i="8"/>
  <c r="Z62" i="8"/>
  <c r="X62" i="8"/>
  <c r="O61" i="8"/>
  <c r="X61" i="8"/>
  <c r="Z61" i="8"/>
  <c r="W61" i="8"/>
  <c r="Y61" i="8"/>
  <c r="AA61" i="8"/>
  <c r="G60" i="8"/>
  <c r="Y60" i="8"/>
  <c r="W60" i="8"/>
  <c r="AA60" i="8"/>
  <c r="X60" i="8"/>
  <c r="Z60" i="8"/>
  <c r="I59" i="8"/>
  <c r="Z59" i="8"/>
  <c r="X59" i="8"/>
  <c r="Y59" i="8"/>
  <c r="AA59" i="8"/>
  <c r="W59" i="8"/>
  <c r="L58" i="8"/>
  <c r="W58" i="8"/>
  <c r="AA58" i="8"/>
  <c r="Y58" i="8"/>
  <c r="X58" i="8"/>
  <c r="Z58" i="8"/>
  <c r="G57" i="8"/>
  <c r="X57" i="8"/>
  <c r="Z57" i="8"/>
  <c r="AA57" i="8"/>
  <c r="W57" i="8"/>
  <c r="Y57" i="8"/>
  <c r="O56" i="8"/>
  <c r="Y56" i="8"/>
  <c r="W56" i="8"/>
  <c r="AA56" i="8"/>
  <c r="X56" i="8"/>
  <c r="Z56" i="8"/>
  <c r="F55" i="8"/>
  <c r="Z55" i="8"/>
  <c r="X55" i="8"/>
  <c r="W55" i="8"/>
  <c r="Y55" i="8"/>
  <c r="AA55" i="8"/>
  <c r="G54" i="8"/>
  <c r="W54" i="8"/>
  <c r="AA54" i="8"/>
  <c r="Y54" i="8"/>
  <c r="Z54" i="8"/>
  <c r="X54" i="8"/>
  <c r="G53" i="8"/>
  <c r="X53" i="8"/>
  <c r="Z53" i="8"/>
  <c r="W53" i="8"/>
  <c r="Y53" i="8"/>
  <c r="AA53" i="8"/>
  <c r="Y52" i="8"/>
  <c r="W52" i="8"/>
  <c r="AA52" i="8"/>
  <c r="X52" i="8"/>
  <c r="Z52" i="8"/>
  <c r="G51" i="8"/>
  <c r="Z51" i="8"/>
  <c r="X51" i="8"/>
  <c r="Y51" i="8"/>
  <c r="AA51" i="8"/>
  <c r="W51" i="8"/>
  <c r="I50" i="8"/>
  <c r="W50" i="8"/>
  <c r="AA50" i="8"/>
  <c r="Y50" i="8"/>
  <c r="X50" i="8"/>
  <c r="Z50" i="8"/>
  <c r="E49" i="8"/>
  <c r="N49" i="8" s="1"/>
  <c r="X49" i="8"/>
  <c r="Z49" i="8"/>
  <c r="AA49" i="8"/>
  <c r="W49" i="8"/>
  <c r="Y49" i="8"/>
  <c r="H48" i="8"/>
  <c r="Y48" i="8"/>
  <c r="W48" i="8"/>
  <c r="AA48" i="8"/>
  <c r="X48" i="8"/>
  <c r="Z48" i="8"/>
  <c r="L47" i="8"/>
  <c r="Z47" i="8"/>
  <c r="X47" i="8"/>
  <c r="W47" i="8"/>
  <c r="Y47" i="8"/>
  <c r="AA47" i="8"/>
  <c r="E46" i="8"/>
  <c r="N46" i="8" s="1"/>
  <c r="W46" i="8"/>
  <c r="AA46" i="8"/>
  <c r="Y46" i="8"/>
  <c r="Z46" i="8"/>
  <c r="X46" i="8"/>
  <c r="H45" i="8"/>
  <c r="X45" i="8"/>
  <c r="Z45" i="8"/>
  <c r="W45" i="8"/>
  <c r="Y45" i="8"/>
  <c r="AA45" i="8"/>
  <c r="M44" i="8"/>
  <c r="Y44" i="8"/>
  <c r="W44" i="8"/>
  <c r="AA44" i="8"/>
  <c r="X44" i="8"/>
  <c r="Z44" i="8"/>
  <c r="H43" i="8"/>
  <c r="Z43" i="8"/>
  <c r="X43" i="8"/>
  <c r="Y43" i="8"/>
  <c r="AA43" i="8"/>
  <c r="W43" i="8"/>
  <c r="L42" i="8"/>
  <c r="W42" i="8"/>
  <c r="AA42" i="8"/>
  <c r="Y42" i="8"/>
  <c r="X42" i="8"/>
  <c r="Z42" i="8"/>
  <c r="P41" i="8"/>
  <c r="X41" i="8"/>
  <c r="Z41" i="8"/>
  <c r="AA41" i="8"/>
  <c r="W41" i="8"/>
  <c r="Y41" i="8"/>
  <c r="I40" i="8"/>
  <c r="Y40" i="8"/>
  <c r="W40" i="8"/>
  <c r="AA40" i="8"/>
  <c r="X40" i="8"/>
  <c r="Z40" i="8"/>
  <c r="Z39" i="8"/>
  <c r="X39" i="8"/>
  <c r="W39" i="8"/>
  <c r="Y39" i="8"/>
  <c r="AA39" i="8"/>
  <c r="P38" i="8"/>
  <c r="W38" i="8"/>
  <c r="AA38" i="8"/>
  <c r="Y38" i="8"/>
  <c r="Z38" i="8"/>
  <c r="X38" i="8"/>
  <c r="M37" i="8"/>
  <c r="X37" i="8"/>
  <c r="Z37" i="8"/>
  <c r="W37" i="8"/>
  <c r="Y37" i="8"/>
  <c r="AA37" i="8"/>
  <c r="F36" i="8"/>
  <c r="Y36" i="8"/>
  <c r="W36" i="8"/>
  <c r="AA36" i="8"/>
  <c r="X36" i="8"/>
  <c r="Z36" i="8"/>
  <c r="Z35" i="8"/>
  <c r="X35" i="8"/>
  <c r="Y35" i="8"/>
  <c r="AA35" i="8"/>
  <c r="W35" i="8"/>
  <c r="O34" i="8"/>
  <c r="W34" i="8"/>
  <c r="AA34" i="8"/>
  <c r="Y34" i="8"/>
  <c r="X34" i="8"/>
  <c r="Z34" i="8"/>
  <c r="X33" i="8"/>
  <c r="Z33" i="8"/>
  <c r="AA33" i="8"/>
  <c r="W33" i="8"/>
  <c r="Y33" i="8"/>
  <c r="F32" i="8"/>
  <c r="Y32" i="8"/>
  <c r="W32" i="8"/>
  <c r="AA32" i="8"/>
  <c r="X32" i="8"/>
  <c r="Z32" i="8"/>
  <c r="Z31" i="8"/>
  <c r="X31" i="8"/>
  <c r="W31" i="8"/>
  <c r="Y31" i="8"/>
  <c r="AA31" i="8"/>
  <c r="W30" i="8"/>
  <c r="AA30" i="8"/>
  <c r="Y30" i="8"/>
  <c r="Z30" i="8"/>
  <c r="X30" i="8"/>
  <c r="M29" i="8"/>
  <c r="X29" i="8"/>
  <c r="Z29" i="8"/>
  <c r="W29" i="8"/>
  <c r="Y29" i="8"/>
  <c r="AA29" i="8"/>
  <c r="F28" i="8"/>
  <c r="Y28" i="8"/>
  <c r="W28" i="8"/>
  <c r="AA28" i="8"/>
  <c r="X28" i="8"/>
  <c r="Z28" i="8"/>
  <c r="Z27" i="8"/>
  <c r="X27" i="8"/>
  <c r="Y27" i="8"/>
  <c r="AA27" i="8"/>
  <c r="W27" i="8"/>
  <c r="O26" i="8"/>
  <c r="W26" i="8"/>
  <c r="AA26" i="8"/>
  <c r="Y26" i="8"/>
  <c r="X26" i="8"/>
  <c r="Z26" i="8"/>
  <c r="X25" i="8"/>
  <c r="Z25" i="8"/>
  <c r="AA25" i="8"/>
  <c r="W25" i="8"/>
  <c r="Y25" i="8"/>
  <c r="Y24" i="8"/>
  <c r="W24" i="8"/>
  <c r="AA24" i="8"/>
  <c r="X24" i="8"/>
  <c r="Z24" i="8"/>
  <c r="P23" i="8"/>
  <c r="Z23" i="8"/>
  <c r="X23" i="8"/>
  <c r="W23" i="8"/>
  <c r="Y23" i="8"/>
  <c r="AA23" i="8"/>
  <c r="W22" i="8"/>
  <c r="AA22" i="8"/>
  <c r="Y22" i="8"/>
  <c r="Z22" i="8"/>
  <c r="X22" i="8"/>
  <c r="E21" i="8"/>
  <c r="N21" i="8" s="1"/>
  <c r="X21" i="8"/>
  <c r="Z21" i="8"/>
  <c r="W21" i="8"/>
  <c r="Y21" i="8"/>
  <c r="AA21" i="8"/>
  <c r="Y20" i="8"/>
  <c r="W20" i="8"/>
  <c r="AA20" i="8"/>
  <c r="X20" i="8"/>
  <c r="Z20" i="8"/>
  <c r="Z19" i="8"/>
  <c r="X19" i="8"/>
  <c r="Y19" i="8"/>
  <c r="AA19" i="8"/>
  <c r="W19" i="8"/>
  <c r="F18" i="8"/>
  <c r="W18" i="8"/>
  <c r="AA18" i="8"/>
  <c r="Y18" i="8"/>
  <c r="X18" i="8"/>
  <c r="Z18" i="8"/>
  <c r="X17" i="8"/>
  <c r="Z17" i="8"/>
  <c r="AA17" i="8"/>
  <c r="W17" i="8"/>
  <c r="Y17" i="8"/>
  <c r="G16" i="8"/>
  <c r="Y16" i="8"/>
  <c r="W16" i="8"/>
  <c r="AA16" i="8"/>
  <c r="X16" i="8"/>
  <c r="Z16" i="8"/>
  <c r="Z15" i="8"/>
  <c r="X15" i="8"/>
  <c r="W15" i="8"/>
  <c r="Y15" i="8"/>
  <c r="AA15" i="8"/>
  <c r="W14" i="8"/>
  <c r="AA14" i="8"/>
  <c r="Y14" i="8"/>
  <c r="Z14" i="8"/>
  <c r="X14" i="8"/>
  <c r="H13" i="8"/>
  <c r="X13" i="8"/>
  <c r="Z13" i="8"/>
  <c r="W13" i="8"/>
  <c r="Y13" i="8"/>
  <c r="AA13" i="8"/>
  <c r="Y12" i="8"/>
  <c r="W12" i="8"/>
  <c r="AA12" i="8"/>
  <c r="X12" i="8"/>
  <c r="Z12" i="8"/>
  <c r="Z11" i="8"/>
  <c r="X11" i="8"/>
  <c r="Y11" i="8"/>
  <c r="AA11" i="8"/>
  <c r="W11" i="8"/>
  <c r="W10" i="8"/>
  <c r="AA10" i="8"/>
  <c r="Y10" i="8"/>
  <c r="X10" i="8"/>
  <c r="Z10" i="8"/>
  <c r="X9" i="8"/>
  <c r="Z9" i="8"/>
  <c r="AA9" i="8"/>
  <c r="W9" i="8"/>
  <c r="Y9" i="8"/>
  <c r="Y8" i="8"/>
  <c r="W8" i="8"/>
  <c r="AA8" i="8"/>
  <c r="X8" i="8"/>
  <c r="Z8" i="8"/>
  <c r="F7" i="8"/>
  <c r="Z7" i="8"/>
  <c r="X7" i="8"/>
  <c r="W7" i="8"/>
  <c r="Y7" i="8"/>
  <c r="AA7" i="8"/>
  <c r="W6" i="8"/>
  <c r="AA6" i="8"/>
  <c r="Y6" i="8"/>
  <c r="Z6" i="8"/>
  <c r="X6" i="8"/>
  <c r="O5" i="8"/>
  <c r="X5" i="8"/>
  <c r="Z5" i="8"/>
  <c r="W5" i="8"/>
  <c r="Y5" i="8"/>
  <c r="AA5" i="8"/>
  <c r="Y4" i="8"/>
  <c r="W4" i="8"/>
  <c r="AA4" i="8"/>
  <c r="X4" i="8"/>
  <c r="Z4" i="8"/>
  <c r="G68" i="8"/>
  <c r="I62" i="8"/>
  <c r="E59" i="8"/>
  <c r="N59" i="8" s="1"/>
  <c r="M66" i="8"/>
  <c r="M57" i="8"/>
  <c r="O53" i="8"/>
  <c r="M60" i="8"/>
  <c r="L63" i="8"/>
  <c r="L55" i="8"/>
  <c r="O36" i="8"/>
  <c r="G69" i="8"/>
  <c r="M69" i="8"/>
  <c r="H69" i="8"/>
  <c r="O69" i="8"/>
  <c r="E69" i="8"/>
  <c r="N69" i="8" s="1"/>
  <c r="I69" i="8"/>
  <c r="P69" i="8"/>
  <c r="H68" i="8"/>
  <c r="O68" i="8"/>
  <c r="E68" i="8"/>
  <c r="N68" i="8" s="1"/>
  <c r="I68" i="8"/>
  <c r="P68" i="8"/>
  <c r="F68" i="8"/>
  <c r="L68" i="8"/>
  <c r="E67" i="8"/>
  <c r="N67" i="8" s="1"/>
  <c r="I67" i="8"/>
  <c r="P67" i="8"/>
  <c r="F67" i="8"/>
  <c r="L67" i="8"/>
  <c r="G67" i="8"/>
  <c r="M67" i="8"/>
  <c r="H66" i="8"/>
  <c r="E66" i="8"/>
  <c r="N66" i="8" s="1"/>
  <c r="I66" i="8"/>
  <c r="O66" i="8"/>
  <c r="F66" i="8"/>
  <c r="L66" i="8"/>
  <c r="P66" i="8"/>
  <c r="E65" i="8"/>
  <c r="N65" i="8" s="1"/>
  <c r="I65" i="8"/>
  <c r="P65" i="8"/>
  <c r="F65" i="8"/>
  <c r="L65" i="8"/>
  <c r="G65" i="8"/>
  <c r="M65" i="8"/>
  <c r="H64" i="8"/>
  <c r="O64" i="8"/>
  <c r="E64" i="8"/>
  <c r="N64" i="8" s="1"/>
  <c r="I64" i="8"/>
  <c r="P64" i="8"/>
  <c r="F64" i="8"/>
  <c r="L64" i="8"/>
  <c r="G63" i="8"/>
  <c r="M63" i="8"/>
  <c r="H63" i="8"/>
  <c r="O63" i="8"/>
  <c r="E63" i="8"/>
  <c r="N63" i="8" s="1"/>
  <c r="I63" i="8"/>
  <c r="P63" i="8"/>
  <c r="F62" i="8"/>
  <c r="L62" i="8"/>
  <c r="G62" i="8"/>
  <c r="M62" i="8"/>
  <c r="H62" i="8"/>
  <c r="O62" i="8"/>
  <c r="E61" i="8"/>
  <c r="N61" i="8" s="1"/>
  <c r="I61" i="8"/>
  <c r="P61" i="8"/>
  <c r="F61" i="8"/>
  <c r="L61" i="8"/>
  <c r="G61" i="8"/>
  <c r="M61" i="8"/>
  <c r="H60" i="8"/>
  <c r="O60" i="8"/>
  <c r="E60" i="8"/>
  <c r="N60" i="8" s="1"/>
  <c r="I60" i="8"/>
  <c r="P60" i="8"/>
  <c r="F60" i="8"/>
  <c r="L60" i="8"/>
  <c r="F59" i="8"/>
  <c r="L59" i="8"/>
  <c r="G59" i="8"/>
  <c r="M59" i="8"/>
  <c r="H59" i="8"/>
  <c r="O59" i="8"/>
  <c r="G58" i="8"/>
  <c r="M58" i="8"/>
  <c r="H58" i="8"/>
  <c r="O58" i="8"/>
  <c r="E58" i="8"/>
  <c r="N58" i="8" s="1"/>
  <c r="I58" i="8"/>
  <c r="P58" i="8"/>
  <c r="H57" i="8"/>
  <c r="O57" i="8"/>
  <c r="E57" i="8"/>
  <c r="N57" i="8" s="1"/>
  <c r="I57" i="8"/>
  <c r="P57" i="8"/>
  <c r="F57" i="8"/>
  <c r="L57" i="8"/>
  <c r="E56" i="8"/>
  <c r="N56" i="8" s="1"/>
  <c r="I56" i="8"/>
  <c r="P56" i="8"/>
  <c r="F56" i="8"/>
  <c r="L56" i="8"/>
  <c r="G56" i="8"/>
  <c r="M56" i="8"/>
  <c r="G55" i="8"/>
  <c r="M55" i="8"/>
  <c r="H55" i="8"/>
  <c r="O55" i="8"/>
  <c r="E55" i="8"/>
  <c r="N55" i="8" s="1"/>
  <c r="I55" i="8"/>
  <c r="P55" i="8"/>
  <c r="H54" i="8"/>
  <c r="O54" i="8"/>
  <c r="E54" i="8"/>
  <c r="N54" i="8" s="1"/>
  <c r="I54" i="8"/>
  <c r="P54" i="8"/>
  <c r="F54" i="8"/>
  <c r="L54" i="8"/>
  <c r="F53" i="8"/>
  <c r="L53" i="8"/>
  <c r="H53" i="8"/>
  <c r="P53" i="8"/>
  <c r="I53" i="8"/>
  <c r="E53" i="8"/>
  <c r="N53" i="8" s="1"/>
  <c r="M53" i="8"/>
  <c r="F52" i="8"/>
  <c r="O52" i="8"/>
  <c r="G52" i="8"/>
  <c r="L52" i="8"/>
  <c r="P52" i="8"/>
  <c r="E52" i="8"/>
  <c r="N52" i="8" s="1"/>
  <c r="H52" i="8"/>
  <c r="I52" i="8"/>
  <c r="E51" i="8"/>
  <c r="N51" i="8" s="1"/>
  <c r="I51" i="8"/>
  <c r="O51" i="8"/>
  <c r="F51" i="8"/>
  <c r="L51" i="8"/>
  <c r="P51" i="8"/>
  <c r="H51" i="8"/>
  <c r="M51" i="8"/>
  <c r="G50" i="8"/>
  <c r="M50" i="8"/>
  <c r="H50" i="8"/>
  <c r="L50" i="8"/>
  <c r="E50" i="8"/>
  <c r="N50" i="8" s="1"/>
  <c r="O50" i="8"/>
  <c r="F50" i="8"/>
  <c r="P50" i="8"/>
  <c r="G49" i="8"/>
  <c r="L49" i="8"/>
  <c r="P49" i="8"/>
  <c r="H49" i="8"/>
  <c r="M49" i="8"/>
  <c r="F49" i="8"/>
  <c r="O49" i="8"/>
  <c r="I49" i="8"/>
  <c r="F48" i="8"/>
  <c r="L48" i="8"/>
  <c r="P48" i="8"/>
  <c r="G48" i="8"/>
  <c r="M48" i="8"/>
  <c r="I48" i="8"/>
  <c r="E48" i="8"/>
  <c r="N48" i="8" s="1"/>
  <c r="O48" i="8"/>
  <c r="E47" i="8"/>
  <c r="N47" i="8" s="1"/>
  <c r="I47" i="8"/>
  <c r="F47" i="8"/>
  <c r="O47" i="8"/>
  <c r="M47" i="8"/>
  <c r="G47" i="8"/>
  <c r="P47" i="8"/>
  <c r="H47" i="8"/>
  <c r="G46" i="8"/>
  <c r="M46" i="8"/>
  <c r="H46" i="8"/>
  <c r="F46" i="8"/>
  <c r="P46" i="8"/>
  <c r="I46" i="8"/>
  <c r="L46" i="8"/>
  <c r="F45" i="8"/>
  <c r="O45" i="8"/>
  <c r="G45" i="8"/>
  <c r="L45" i="8"/>
  <c r="P45" i="8"/>
  <c r="I45" i="8"/>
  <c r="M45" i="8"/>
  <c r="E45" i="8"/>
  <c r="N45" i="8" s="1"/>
  <c r="E44" i="8"/>
  <c r="N44" i="8" s="1"/>
  <c r="I44" i="8"/>
  <c r="O44" i="8"/>
  <c r="F44" i="8"/>
  <c r="L44" i="8"/>
  <c r="P44" i="8"/>
  <c r="G44" i="8"/>
  <c r="H44" i="8"/>
  <c r="F43" i="8"/>
  <c r="L43" i="8"/>
  <c r="P43" i="8"/>
  <c r="G43" i="8"/>
  <c r="M43" i="8"/>
  <c r="I43" i="8"/>
  <c r="E43" i="8"/>
  <c r="O43" i="8"/>
  <c r="E42" i="8"/>
  <c r="N42" i="8" s="1"/>
  <c r="I42" i="8"/>
  <c r="F42" i="8"/>
  <c r="O42" i="8"/>
  <c r="M42" i="8"/>
  <c r="G42" i="8"/>
  <c r="P42" i="8"/>
  <c r="H42" i="8"/>
  <c r="H41" i="8"/>
  <c r="E41" i="8"/>
  <c r="N41" i="8" s="1"/>
  <c r="I41" i="8"/>
  <c r="O41" i="8"/>
  <c r="G41" i="8"/>
  <c r="L41" i="8"/>
  <c r="M41" i="8"/>
  <c r="G40" i="8"/>
  <c r="L40" i="8"/>
  <c r="P40" i="8"/>
  <c r="H40" i="8"/>
  <c r="M40" i="8"/>
  <c r="E40" i="8"/>
  <c r="N40" i="8" s="1"/>
  <c r="F40" i="8"/>
  <c r="O40" i="8"/>
  <c r="F39" i="8"/>
  <c r="L39" i="8"/>
  <c r="P39" i="8"/>
  <c r="G39" i="8"/>
  <c r="M39" i="8"/>
  <c r="E39" i="8"/>
  <c r="N39" i="8" s="1"/>
  <c r="O39" i="8"/>
  <c r="H39" i="8"/>
  <c r="I39" i="8"/>
  <c r="E38" i="8"/>
  <c r="N38" i="8" s="1"/>
  <c r="I38" i="8"/>
  <c r="F38" i="8"/>
  <c r="O38" i="8"/>
  <c r="H38" i="8"/>
  <c r="L38" i="8"/>
  <c r="M38" i="8"/>
  <c r="E37" i="8"/>
  <c r="N37" i="8" s="1"/>
  <c r="I37" i="8"/>
  <c r="O37" i="8"/>
  <c r="F37" i="8"/>
  <c r="L37" i="8"/>
  <c r="P37" i="8"/>
  <c r="G37" i="8"/>
  <c r="H37" i="8"/>
  <c r="H36" i="8"/>
  <c r="M36" i="8"/>
  <c r="E36" i="8"/>
  <c r="N36" i="8" s="1"/>
  <c r="I36" i="8"/>
  <c r="G36" i="8"/>
  <c r="P36" i="8"/>
  <c r="L36" i="8"/>
  <c r="G35" i="8"/>
  <c r="L35" i="8"/>
  <c r="P35" i="8"/>
  <c r="H35" i="8"/>
  <c r="M35" i="8"/>
  <c r="E35" i="8"/>
  <c r="N35" i="8" s="1"/>
  <c r="F35" i="8"/>
  <c r="O35" i="8"/>
  <c r="F34" i="8"/>
  <c r="L34" i="8"/>
  <c r="G34" i="8"/>
  <c r="M34" i="8"/>
  <c r="I34" i="8"/>
  <c r="P34" i="8"/>
  <c r="E34" i="8"/>
  <c r="N34" i="8" s="1"/>
  <c r="H34" i="8"/>
  <c r="G33" i="8"/>
  <c r="L33" i="8"/>
  <c r="P33" i="8"/>
  <c r="H33" i="8"/>
  <c r="M33" i="8"/>
  <c r="F33" i="8"/>
  <c r="O33" i="8"/>
  <c r="I33" i="8"/>
  <c r="E33" i="8"/>
  <c r="N33" i="8" s="1"/>
  <c r="G32" i="8"/>
  <c r="M32" i="8"/>
  <c r="H32" i="8"/>
  <c r="L32" i="8"/>
  <c r="E32" i="8"/>
  <c r="N32" i="8" s="1"/>
  <c r="O32" i="8"/>
  <c r="I32" i="8"/>
  <c r="P32" i="8"/>
  <c r="H31" i="8"/>
  <c r="M31" i="8"/>
  <c r="E31" i="8"/>
  <c r="I31" i="8"/>
  <c r="G31" i="8"/>
  <c r="P31" i="8"/>
  <c r="F31" i="8"/>
  <c r="L31" i="8"/>
  <c r="O31" i="8"/>
  <c r="H30" i="8"/>
  <c r="E30" i="8"/>
  <c r="N30" i="8" s="1"/>
  <c r="I30" i="8"/>
  <c r="O30" i="8"/>
  <c r="M30" i="8"/>
  <c r="F30" i="8"/>
  <c r="P30" i="8"/>
  <c r="G30" i="8"/>
  <c r="L30" i="8"/>
  <c r="E29" i="8"/>
  <c r="I29" i="8"/>
  <c r="F29" i="8"/>
  <c r="O29" i="8"/>
  <c r="H29" i="8"/>
  <c r="L29" i="8"/>
  <c r="P29" i="8"/>
  <c r="G29" i="8"/>
  <c r="G28" i="8"/>
  <c r="M28" i="8"/>
  <c r="H28" i="8"/>
  <c r="L28" i="8"/>
  <c r="E28" i="8"/>
  <c r="N28" i="8" s="1"/>
  <c r="O28" i="8"/>
  <c r="I28" i="8"/>
  <c r="P28" i="8"/>
  <c r="H27" i="8"/>
  <c r="M27" i="8"/>
  <c r="E27" i="8"/>
  <c r="N27" i="8" s="1"/>
  <c r="I27" i="8"/>
  <c r="G27" i="8"/>
  <c r="P27" i="8"/>
  <c r="F27" i="8"/>
  <c r="L27" i="8"/>
  <c r="O27" i="8"/>
  <c r="G26" i="8"/>
  <c r="L26" i="8"/>
  <c r="P26" i="8"/>
  <c r="H26" i="8"/>
  <c r="M26" i="8"/>
  <c r="E26" i="8"/>
  <c r="N26" i="8" s="1"/>
  <c r="F26" i="8"/>
  <c r="I26" i="8"/>
  <c r="F25" i="8"/>
  <c r="O25" i="8"/>
  <c r="G25" i="8"/>
  <c r="L25" i="8"/>
  <c r="P25" i="8"/>
  <c r="E25" i="8"/>
  <c r="N25" i="8" s="1"/>
  <c r="H25" i="8"/>
  <c r="M25" i="8"/>
  <c r="E24" i="8"/>
  <c r="N24" i="8" s="1"/>
  <c r="I24" i="8"/>
  <c r="F24" i="8"/>
  <c r="O24" i="8"/>
  <c r="H24" i="8"/>
  <c r="L24" i="8"/>
  <c r="G24" i="8"/>
  <c r="M24" i="8"/>
  <c r="P24" i="8"/>
  <c r="H23" i="8"/>
  <c r="M23" i="8"/>
  <c r="E23" i="8"/>
  <c r="N23" i="8" s="1"/>
  <c r="I23" i="8"/>
  <c r="L23" i="8"/>
  <c r="F23" i="8"/>
  <c r="O23" i="8"/>
  <c r="G23" i="8"/>
  <c r="G22" i="8"/>
  <c r="L22" i="8"/>
  <c r="P22" i="8"/>
  <c r="H22" i="8"/>
  <c r="M22" i="8"/>
  <c r="F22" i="8"/>
  <c r="O22" i="8"/>
  <c r="I22" i="8"/>
  <c r="E22" i="8"/>
  <c r="N22" i="8" s="1"/>
  <c r="F21" i="8"/>
  <c r="O21" i="8"/>
  <c r="G21" i="8"/>
  <c r="L21" i="8"/>
  <c r="P21" i="8"/>
  <c r="I21" i="8"/>
  <c r="M21" i="8"/>
  <c r="H21" i="8"/>
  <c r="E20" i="8"/>
  <c r="N20" i="8" s="1"/>
  <c r="I20" i="8"/>
  <c r="F20" i="8"/>
  <c r="O20" i="8"/>
  <c r="M20" i="8"/>
  <c r="G20" i="8"/>
  <c r="P20" i="8"/>
  <c r="H20" i="8"/>
  <c r="L20" i="8"/>
  <c r="H19" i="8"/>
  <c r="M19" i="8"/>
  <c r="E19" i="8"/>
  <c r="N19" i="8" s="1"/>
  <c r="I19" i="8"/>
  <c r="G19" i="8"/>
  <c r="P19" i="8"/>
  <c r="O19" i="8"/>
  <c r="F19" i="8"/>
  <c r="G18" i="8"/>
  <c r="L18" i="8"/>
  <c r="P18" i="8"/>
  <c r="H18" i="8"/>
  <c r="M18" i="8"/>
  <c r="E18" i="8"/>
  <c r="N18" i="8" s="1"/>
  <c r="I18" i="8"/>
  <c r="O18" i="8"/>
  <c r="E17" i="8"/>
  <c r="N17" i="8" s="1"/>
  <c r="F17" i="8"/>
  <c r="O17" i="8"/>
  <c r="G17" i="8"/>
  <c r="L17" i="8"/>
  <c r="P17" i="8"/>
  <c r="H17" i="8"/>
  <c r="I17" i="8"/>
  <c r="M17" i="8"/>
  <c r="H16" i="8"/>
  <c r="M16" i="8"/>
  <c r="E16" i="8"/>
  <c r="N16" i="8" s="1"/>
  <c r="I16" i="8"/>
  <c r="F16" i="8"/>
  <c r="O16" i="8"/>
  <c r="P16" i="8"/>
  <c r="L16" i="8"/>
  <c r="G15" i="8"/>
  <c r="L15" i="8"/>
  <c r="P15" i="8"/>
  <c r="H15" i="8"/>
  <c r="M15" i="8"/>
  <c r="E15" i="8"/>
  <c r="N15" i="8" s="1"/>
  <c r="I15" i="8"/>
  <c r="O15" i="8"/>
  <c r="F15" i="8"/>
  <c r="F14" i="8"/>
  <c r="O14" i="8"/>
  <c r="G14" i="8"/>
  <c r="L14" i="8"/>
  <c r="P14" i="8"/>
  <c r="H14" i="8"/>
  <c r="M14" i="8"/>
  <c r="E14" i="8"/>
  <c r="N14" i="8" s="1"/>
  <c r="I14" i="8"/>
  <c r="E13" i="8"/>
  <c r="N13" i="8" s="1"/>
  <c r="I13" i="8"/>
  <c r="F13" i="8"/>
  <c r="O13" i="8"/>
  <c r="G13" i="8"/>
  <c r="L13" i="8"/>
  <c r="P13" i="8"/>
  <c r="M13" i="8"/>
  <c r="H12" i="8"/>
  <c r="M12" i="8"/>
  <c r="E12" i="8"/>
  <c r="N12" i="8" s="1"/>
  <c r="I12" i="8"/>
  <c r="F12" i="8"/>
  <c r="O12" i="8"/>
  <c r="L12" i="8"/>
  <c r="P12" i="8"/>
  <c r="G12" i="8"/>
  <c r="G11" i="8"/>
  <c r="L11" i="8"/>
  <c r="P11" i="8"/>
  <c r="H11" i="8"/>
  <c r="M11" i="8"/>
  <c r="E11" i="8"/>
  <c r="N11" i="8" s="1"/>
  <c r="I11" i="8"/>
  <c r="F11" i="8"/>
  <c r="O11" i="8"/>
  <c r="F10" i="8"/>
  <c r="O10" i="8"/>
  <c r="G10" i="8"/>
  <c r="L10" i="8"/>
  <c r="P10" i="8"/>
  <c r="H10" i="8"/>
  <c r="M10" i="8"/>
  <c r="E10" i="8"/>
  <c r="N10" i="8" s="1"/>
  <c r="E9" i="8"/>
  <c r="N9" i="8" s="1"/>
  <c r="I9" i="8"/>
  <c r="F9" i="8"/>
  <c r="O9" i="8"/>
  <c r="G9" i="8"/>
  <c r="L9" i="8"/>
  <c r="P9" i="8"/>
  <c r="M9" i="8"/>
  <c r="H9" i="8"/>
  <c r="F69" i="8"/>
  <c r="H67" i="8"/>
  <c r="O65" i="8"/>
  <c r="G64" i="8"/>
  <c r="P62" i="8"/>
  <c r="H61" i="8"/>
  <c r="P59" i="8"/>
  <c r="F58" i="8"/>
  <c r="H56" i="8"/>
  <c r="M54" i="8"/>
  <c r="M52" i="8"/>
  <c r="O46" i="8"/>
  <c r="F41" i="8"/>
  <c r="G38" i="8"/>
  <c r="I35" i="8"/>
  <c r="I25" i="8"/>
  <c r="L19" i="8"/>
  <c r="I10" i="8"/>
  <c r="F8" i="8"/>
  <c r="L8" i="8"/>
  <c r="G8" i="8"/>
  <c r="M8" i="8"/>
  <c r="H8" i="8"/>
  <c r="O8" i="8"/>
  <c r="E8" i="8"/>
  <c r="N8" i="8" s="1"/>
  <c r="I8" i="8"/>
  <c r="G7" i="8"/>
  <c r="M7" i="8"/>
  <c r="H7" i="8"/>
  <c r="O7" i="8"/>
  <c r="E7" i="8"/>
  <c r="N7" i="8" s="1"/>
  <c r="I7" i="8"/>
  <c r="P7" i="8"/>
  <c r="H6" i="8"/>
  <c r="O6" i="8"/>
  <c r="E6" i="8"/>
  <c r="N6" i="8" s="1"/>
  <c r="I6" i="8"/>
  <c r="P6" i="8"/>
  <c r="F6" i="8"/>
  <c r="L6" i="8"/>
  <c r="G6" i="8"/>
  <c r="M6" i="8"/>
  <c r="E5" i="8"/>
  <c r="N5" i="8" s="1"/>
  <c r="I5" i="8"/>
  <c r="P5" i="8"/>
  <c r="F5" i="8"/>
  <c r="L5" i="8"/>
  <c r="G5" i="8"/>
  <c r="M5" i="8"/>
  <c r="G4" i="8"/>
  <c r="M4" i="8"/>
  <c r="H4" i="8"/>
  <c r="E4" i="8"/>
  <c r="N4" i="8" s="1"/>
  <c r="I4" i="8"/>
  <c r="O4" i="8"/>
  <c r="L4" i="8"/>
  <c r="P4" i="8"/>
  <c r="P8" i="8"/>
  <c r="H5" i="8"/>
  <c r="L7" i="8"/>
  <c r="F4" i="8"/>
  <c r="D40" i="6"/>
  <c r="D39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3" i="8"/>
  <c r="C3" i="8"/>
  <c r="B3" i="8"/>
  <c r="A3" i="8"/>
  <c r="D38" i="6"/>
  <c r="AQ70" i="6" a="1"/>
  <c r="AS70" i="6" a="1"/>
  <c r="BF72" i="6" a="1"/>
  <c r="AQ71" i="6" a="1"/>
  <c r="AS72" i="6" a="1"/>
  <c r="AS71" i="6" a="1"/>
  <c r="AR70" i="6" a="1"/>
  <c r="AR72" i="6" a="1"/>
  <c r="AR71" i="6" a="1"/>
  <c r="AQ71" i="6" l="1"/>
  <c r="BF72" i="6"/>
  <c r="AQ70" i="6"/>
  <c r="AS70" i="6"/>
  <c r="AR70" i="6"/>
  <c r="AR71" i="6"/>
  <c r="AS71" i="6"/>
  <c r="AR72" i="6"/>
  <c r="AS72" i="6"/>
  <c r="L76" i="2"/>
  <c r="N83" i="2"/>
  <c r="I80" i="2"/>
  <c r="AD76" i="2"/>
  <c r="O83" i="2"/>
  <c r="W76" i="2"/>
  <c r="I83" i="2"/>
  <c r="N79" i="2"/>
  <c r="O79" i="2"/>
  <c r="K76" i="2"/>
  <c r="W71" i="2"/>
  <c r="K75" i="2"/>
  <c r="AN75" i="2" s="1"/>
  <c r="AE76" i="2"/>
  <c r="J76" i="2"/>
  <c r="K80" i="2"/>
  <c r="AD80" i="2"/>
  <c r="N76" i="2"/>
  <c r="AC82" i="2"/>
  <c r="AC74" i="2"/>
  <c r="P76" i="2"/>
  <c r="AE73" i="2"/>
  <c r="AE72" i="2"/>
  <c r="J82" i="2"/>
  <c r="K78" i="2"/>
  <c r="O73" i="2"/>
  <c r="L71" i="2"/>
  <c r="K72" i="2"/>
  <c r="O75" i="2"/>
  <c r="I78" i="2"/>
  <c r="W74" i="2"/>
  <c r="P73" i="2"/>
  <c r="X75" i="2"/>
  <c r="O76" i="2"/>
  <c r="P71" i="2"/>
  <c r="I79" i="2"/>
  <c r="N72" i="2"/>
  <c r="K74" i="2"/>
  <c r="W75" i="2"/>
  <c r="W81" i="2"/>
  <c r="AC72" i="2"/>
  <c r="N74" i="2"/>
  <c r="O77" i="2"/>
  <c r="P80" i="2"/>
  <c r="AE71" i="2"/>
  <c r="J79" i="2"/>
  <c r="O74" i="2"/>
  <c r="P82" i="2"/>
  <c r="K73" i="2"/>
  <c r="AD79" i="2"/>
  <c r="I73" i="2"/>
  <c r="H82" i="2"/>
  <c r="I75" i="2"/>
  <c r="AE74" i="2"/>
  <c r="P72" i="2"/>
  <c r="AD81" i="2"/>
  <c r="AD74" i="2"/>
  <c r="AE82" i="2"/>
  <c r="W78" i="2"/>
  <c r="O71" i="2"/>
  <c r="I76" i="2"/>
  <c r="K82" i="2"/>
  <c r="H80" i="2"/>
  <c r="L74" i="2"/>
  <c r="L72" i="2"/>
  <c r="AE81" i="2"/>
  <c r="L78" i="2"/>
  <c r="AD78" i="2"/>
  <c r="X77" i="2"/>
  <c r="P77" i="2"/>
  <c r="AC83" i="2"/>
  <c r="AD83" i="2"/>
  <c r="O82" i="2"/>
  <c r="P74" i="2"/>
  <c r="P81" i="2"/>
  <c r="J71" i="2"/>
  <c r="L79" i="2"/>
  <c r="O81" i="2"/>
  <c r="J75" i="2"/>
  <c r="H74" i="2"/>
  <c r="AE79" i="2"/>
  <c r="J73" i="2"/>
  <c r="I82" i="2"/>
  <c r="L80" i="2"/>
  <c r="W77" i="2"/>
  <c r="AC73" i="2"/>
  <c r="L73" i="2"/>
  <c r="I71" i="2"/>
  <c r="J72" i="2"/>
  <c r="L75" i="2"/>
  <c r="J74" i="2"/>
  <c r="N78" i="2"/>
  <c r="N82" i="2"/>
  <c r="P78" i="2"/>
  <c r="AE75" i="2"/>
  <c r="L83" i="2"/>
  <c r="X80" i="2"/>
  <c r="AD75" i="2"/>
  <c r="N73" i="2"/>
  <c r="K81" i="2"/>
  <c r="I81" i="2"/>
  <c r="AD82" i="2"/>
  <c r="W82" i="2"/>
  <c r="AC78" i="2"/>
  <c r="W79" i="2"/>
  <c r="O72" i="2"/>
  <c r="X79" i="2"/>
  <c r="N71" i="2"/>
  <c r="X71" i="2"/>
  <c r="AC76" i="2"/>
  <c r="P83" i="2"/>
  <c r="N75" i="2"/>
  <c r="AC80" i="2"/>
  <c r="W72" i="2"/>
  <c r="AE78" i="2"/>
  <c r="X82" i="2"/>
  <c r="AC77" i="2"/>
  <c r="P75" i="2"/>
  <c r="W80" i="2"/>
  <c r="AE83" i="2"/>
  <c r="AC71" i="2"/>
  <c r="I77" i="2"/>
  <c r="AE80" i="2"/>
  <c r="J83" i="2"/>
  <c r="AC81" i="2"/>
  <c r="AD72" i="2"/>
  <c r="L77" i="2"/>
  <c r="I72" i="2"/>
  <c r="AD73" i="2"/>
  <c r="AD71" i="2"/>
  <c r="K77" i="2"/>
  <c r="W73" i="2"/>
  <c r="AC75" i="2"/>
  <c r="O78" i="2"/>
  <c r="X72" i="2"/>
  <c r="K79" i="2"/>
  <c r="N80" i="2"/>
  <c r="H73" i="2"/>
  <c r="U73" i="2"/>
  <c r="X81" i="2"/>
  <c r="X76" i="2"/>
  <c r="P79" i="2"/>
  <c r="X74" i="2"/>
  <c r="X78" i="2"/>
  <c r="K71" i="2"/>
  <c r="O80" i="2"/>
  <c r="K83" i="2"/>
  <c r="L81" i="2"/>
  <c r="AC79" i="2"/>
  <c r="J80" i="2"/>
  <c r="N77" i="2"/>
  <c r="J78" i="2"/>
  <c r="L82" i="2"/>
  <c r="I74" i="2"/>
  <c r="AE77" i="2"/>
  <c r="J77" i="2"/>
  <c r="AD77" i="2"/>
  <c r="H78" i="2"/>
  <c r="W83" i="2"/>
  <c r="N81" i="2"/>
  <c r="J81" i="2"/>
  <c r="U76" i="2"/>
  <c r="U74" i="2"/>
  <c r="X83" i="2"/>
  <c r="U72" i="2"/>
  <c r="U77" i="2"/>
  <c r="H71" i="2"/>
  <c r="U82" i="2"/>
  <c r="U80" i="2"/>
  <c r="U83" i="2"/>
  <c r="H76" i="2"/>
  <c r="X73" i="2"/>
  <c r="U78" i="2"/>
  <c r="H72" i="2"/>
  <c r="H79" i="2"/>
  <c r="U71" i="2"/>
  <c r="H81" i="2"/>
  <c r="U79" i="2"/>
  <c r="U81" i="2"/>
  <c r="H75" i="2"/>
  <c r="H83" i="2"/>
  <c r="H77" i="2"/>
  <c r="U75" i="2"/>
  <c r="V66" i="8"/>
  <c r="J58" i="8"/>
  <c r="K58" i="8" s="1"/>
  <c r="J66" i="8"/>
  <c r="K66" i="8" s="1"/>
  <c r="N43" i="8"/>
  <c r="Q43" i="8" s="1"/>
  <c r="R43" i="8" s="1"/>
  <c r="T43" i="8" s="1"/>
  <c r="N29" i="8"/>
  <c r="Q29" i="8" s="1"/>
  <c r="R29" i="8" s="1"/>
  <c r="T29" i="8" s="1"/>
  <c r="N31" i="8"/>
  <c r="Q31" i="8" s="1"/>
  <c r="R31" i="8" s="1"/>
  <c r="T31" i="8" s="1"/>
  <c r="J64" i="8"/>
  <c r="K64" i="8" s="1"/>
  <c r="V44" i="8"/>
  <c r="V35" i="8"/>
  <c r="V29" i="8"/>
  <c r="V43" i="8"/>
  <c r="V51" i="8"/>
  <c r="J43" i="8"/>
  <c r="V12" i="8"/>
  <c r="V6" i="8"/>
  <c r="J65" i="8"/>
  <c r="K65" i="8" s="1"/>
  <c r="V13" i="8"/>
  <c r="V61" i="8"/>
  <c r="V11" i="8"/>
  <c r="V59" i="8"/>
  <c r="V67" i="8"/>
  <c r="J61" i="8"/>
  <c r="V27" i="8"/>
  <c r="V47" i="8"/>
  <c r="V42" i="8"/>
  <c r="V5" i="8"/>
  <c r="V10" i="8"/>
  <c r="V48" i="8"/>
  <c r="V8" i="8"/>
  <c r="V54" i="8"/>
  <c r="V62" i="8"/>
  <c r="V52" i="8"/>
  <c r="V21" i="8"/>
  <c r="V49" i="8"/>
  <c r="V18" i="8"/>
  <c r="V53" i="8"/>
  <c r="V69" i="8"/>
  <c r="V19" i="8"/>
  <c r="V45" i="8"/>
  <c r="V37" i="8"/>
  <c r="V14" i="8"/>
  <c r="V9" i="8"/>
  <c r="J60" i="8"/>
  <c r="V7" i="8"/>
  <c r="V58" i="8"/>
  <c r="V34" i="8"/>
  <c r="V20" i="8"/>
  <c r="V23" i="8"/>
  <c r="V24" i="8"/>
  <c r="V31" i="8"/>
  <c r="V40" i="8"/>
  <c r="V25" i="8"/>
  <c r="V22" i="8"/>
  <c r="V30" i="8"/>
  <c r="V38" i="8"/>
  <c r="V26" i="8"/>
  <c r="V32" i="8"/>
  <c r="V55" i="8"/>
  <c r="V56" i="8"/>
  <c r="V60" i="8"/>
  <c r="V63" i="8"/>
  <c r="V64" i="8"/>
  <c r="V68" i="8"/>
  <c r="V16" i="8"/>
  <c r="V4" i="8"/>
  <c r="V15" i="8"/>
  <c r="V28" i="8"/>
  <c r="V33" i="8"/>
  <c r="V36" i="8"/>
  <c r="V39" i="8"/>
  <c r="V46" i="8"/>
  <c r="V50" i="8"/>
  <c r="V57" i="8"/>
  <c r="V65" i="8"/>
  <c r="Y3" i="8"/>
  <c r="W3" i="8"/>
  <c r="AA3" i="8"/>
  <c r="X3" i="8"/>
  <c r="Z3" i="8"/>
  <c r="V17" i="8"/>
  <c r="V41" i="8"/>
  <c r="J57" i="8"/>
  <c r="J56" i="8"/>
  <c r="J62" i="8"/>
  <c r="J38" i="8"/>
  <c r="J49" i="8"/>
  <c r="Q66" i="8"/>
  <c r="R66" i="8" s="1"/>
  <c r="S66" i="8" s="1"/>
  <c r="Q11" i="8"/>
  <c r="R11" i="8" s="1"/>
  <c r="S11" i="8" s="1"/>
  <c r="Q12" i="8"/>
  <c r="R12" i="8" s="1"/>
  <c r="Q24" i="8"/>
  <c r="R24" i="8" s="1"/>
  <c r="S24" i="8" s="1"/>
  <c r="J6" i="8"/>
  <c r="J8" i="8"/>
  <c r="Q10" i="8"/>
  <c r="R10" i="8" s="1"/>
  <c r="T10" i="8" s="1"/>
  <c r="J11" i="8"/>
  <c r="K11" i="8" s="1"/>
  <c r="J20" i="8"/>
  <c r="K20" i="8" s="1"/>
  <c r="Q23" i="8"/>
  <c r="R23" i="8" s="1"/>
  <c r="Q28" i="8"/>
  <c r="R28" i="8" s="1"/>
  <c r="T28" i="8" s="1"/>
  <c r="Q41" i="8"/>
  <c r="R41" i="8" s="1"/>
  <c r="Q47" i="8"/>
  <c r="R47" i="8" s="1"/>
  <c r="Q50" i="8"/>
  <c r="R50" i="8" s="1"/>
  <c r="Q13" i="8"/>
  <c r="R13" i="8" s="1"/>
  <c r="S13" i="8" s="1"/>
  <c r="Q38" i="8"/>
  <c r="R38" i="8" s="1"/>
  <c r="Q42" i="8"/>
  <c r="R42" i="8" s="1"/>
  <c r="T42" i="8" s="1"/>
  <c r="J48" i="8"/>
  <c r="J53" i="8"/>
  <c r="Q22" i="8"/>
  <c r="R22" i="8" s="1"/>
  <c r="J22" i="8"/>
  <c r="Q25" i="8"/>
  <c r="R25" i="8" s="1"/>
  <c r="Q45" i="8"/>
  <c r="R45" i="8" s="1"/>
  <c r="S45" i="8" s="1"/>
  <c r="Q48" i="8"/>
  <c r="R48" i="8" s="1"/>
  <c r="J54" i="8"/>
  <c r="J13" i="8"/>
  <c r="K13" i="8" s="1"/>
  <c r="J55" i="8"/>
  <c r="K55" i="8" s="1"/>
  <c r="J28" i="8"/>
  <c r="J50" i="8"/>
  <c r="J68" i="8"/>
  <c r="J16" i="8"/>
  <c r="J37" i="8"/>
  <c r="J45" i="8"/>
  <c r="Q4" i="8"/>
  <c r="R4" i="8" s="1"/>
  <c r="Q8" i="8"/>
  <c r="R8" i="8" s="1"/>
  <c r="J9" i="8"/>
  <c r="J10" i="8"/>
  <c r="K10" i="8" s="1"/>
  <c r="Q14" i="8"/>
  <c r="R14" i="8" s="1"/>
  <c r="T14" i="8" s="1"/>
  <c r="Q15" i="8"/>
  <c r="R15" i="8" s="1"/>
  <c r="S15" i="8" s="1"/>
  <c r="Q16" i="8"/>
  <c r="R16" i="8" s="1"/>
  <c r="S16" i="8" s="1"/>
  <c r="Q17" i="8"/>
  <c r="R17" i="8" s="1"/>
  <c r="S17" i="8" s="1"/>
  <c r="Q19" i="8"/>
  <c r="R19" i="8" s="1"/>
  <c r="S19" i="8" s="1"/>
  <c r="Q20" i="8"/>
  <c r="R20" i="8" s="1"/>
  <c r="T20" i="8" s="1"/>
  <c r="Q26" i="8"/>
  <c r="R26" i="8" s="1"/>
  <c r="S26" i="8" s="1"/>
  <c r="Q27" i="8"/>
  <c r="R27" i="8" s="1"/>
  <c r="T27" i="8" s="1"/>
  <c r="J30" i="8"/>
  <c r="Q32" i="8"/>
  <c r="R32" i="8" s="1"/>
  <c r="T32" i="8" s="1"/>
  <c r="Q39" i="8"/>
  <c r="R39" i="8" s="1"/>
  <c r="S39" i="8" s="1"/>
  <c r="Q40" i="8"/>
  <c r="R40" i="8" s="1"/>
  <c r="J46" i="8"/>
  <c r="Q55" i="8"/>
  <c r="R55" i="8" s="1"/>
  <c r="Q57" i="8"/>
  <c r="R57" i="8" s="1"/>
  <c r="Q60" i="8"/>
  <c r="R60" i="8" s="1"/>
  <c r="S60" i="8" s="1"/>
  <c r="Q65" i="8"/>
  <c r="R65" i="8" s="1"/>
  <c r="Q68" i="8"/>
  <c r="R68" i="8" s="1"/>
  <c r="S68" i="8" s="1"/>
  <c r="Q62" i="8"/>
  <c r="R62" i="8" s="1"/>
  <c r="T62" i="8" s="1"/>
  <c r="J4" i="8"/>
  <c r="J5" i="8"/>
  <c r="K5" i="8" s="1"/>
  <c r="Q6" i="8"/>
  <c r="R6" i="8" s="1"/>
  <c r="S6" i="8" s="1"/>
  <c r="J12" i="8"/>
  <c r="Q18" i="8"/>
  <c r="R18" i="8" s="1"/>
  <c r="S18" i="8" s="1"/>
  <c r="J21" i="8"/>
  <c r="J24" i="8"/>
  <c r="J31" i="8"/>
  <c r="J32" i="8"/>
  <c r="Q33" i="8"/>
  <c r="R33" i="8" s="1"/>
  <c r="T33" i="8" s="1"/>
  <c r="J33" i="8"/>
  <c r="K33" i="8" s="1"/>
  <c r="Q34" i="8"/>
  <c r="R34" i="8" s="1"/>
  <c r="S34" i="8" s="1"/>
  <c r="Q35" i="8"/>
  <c r="R35" i="8" s="1"/>
  <c r="J42" i="8"/>
  <c r="J44" i="8"/>
  <c r="K44" i="8" s="1"/>
  <c r="J47" i="8"/>
  <c r="J51" i="8"/>
  <c r="K51" i="8" s="1"/>
  <c r="Q52" i="8"/>
  <c r="R52" i="8" s="1"/>
  <c r="T52" i="8" s="1"/>
  <c r="J52" i="8"/>
  <c r="Q53" i="8"/>
  <c r="R53" i="8" s="1"/>
  <c r="Q58" i="8"/>
  <c r="R58" i="8" s="1"/>
  <c r="J59" i="8"/>
  <c r="Q61" i="8"/>
  <c r="R61" i="8" s="1"/>
  <c r="S61" i="8" s="1"/>
  <c r="Q69" i="8"/>
  <c r="R69" i="8" s="1"/>
  <c r="T69" i="8" s="1"/>
  <c r="J69" i="8"/>
  <c r="Q59" i="8"/>
  <c r="R59" i="8" s="1"/>
  <c r="I3" i="8"/>
  <c r="H3" i="8"/>
  <c r="G3" i="8"/>
  <c r="Q5" i="8"/>
  <c r="R5" i="8" s="1"/>
  <c r="Q7" i="8"/>
  <c r="R7" i="8" s="1"/>
  <c r="J7" i="8"/>
  <c r="J23" i="8"/>
  <c r="K23" i="8" s="1"/>
  <c r="J26" i="8"/>
  <c r="K26" i="8" s="1"/>
  <c r="J29" i="8"/>
  <c r="J34" i="8"/>
  <c r="J36" i="8"/>
  <c r="Q37" i="8"/>
  <c r="R37" i="8" s="1"/>
  <c r="S37" i="8" s="1"/>
  <c r="J39" i="8"/>
  <c r="J40" i="8"/>
  <c r="J41" i="8"/>
  <c r="Q51" i="8"/>
  <c r="R51" i="8" s="1"/>
  <c r="S51" i="8" s="1"/>
  <c r="Q63" i="8"/>
  <c r="R63" i="8" s="1"/>
  <c r="S63" i="8" s="1"/>
  <c r="J63" i="8"/>
  <c r="J67" i="8"/>
  <c r="Q49" i="8"/>
  <c r="R49" i="8" s="1"/>
  <c r="Q9" i="8"/>
  <c r="R9" i="8" s="1"/>
  <c r="J14" i="8"/>
  <c r="K14" i="8" s="1"/>
  <c r="J15" i="8"/>
  <c r="K15" i="8" s="1"/>
  <c r="J17" i="8"/>
  <c r="J18" i="8"/>
  <c r="J19" i="8"/>
  <c r="Q21" i="8"/>
  <c r="R21" i="8" s="1"/>
  <c r="S21" i="8" s="1"/>
  <c r="J25" i="8"/>
  <c r="J27" i="8"/>
  <c r="Q30" i="8"/>
  <c r="R30" i="8" s="1"/>
  <c r="S30" i="8" s="1"/>
  <c r="J35" i="8"/>
  <c r="Q36" i="8"/>
  <c r="R36" i="8" s="1"/>
  <c r="S36" i="8" s="1"/>
  <c r="Q44" i="8"/>
  <c r="R44" i="8" s="1"/>
  <c r="S44" i="8" s="1"/>
  <c r="Q46" i="8"/>
  <c r="R46" i="8" s="1"/>
  <c r="Q54" i="8"/>
  <c r="R54" i="8" s="1"/>
  <c r="S54" i="8" s="1"/>
  <c r="Q56" i="8"/>
  <c r="R56" i="8" s="1"/>
  <c r="Q64" i="8"/>
  <c r="R64" i="8" s="1"/>
  <c r="S64" i="8" s="1"/>
  <c r="Q67" i="8"/>
  <c r="R67" i="8" s="1"/>
  <c r="S67" i="8" s="1"/>
  <c r="E3" i="8"/>
  <c r="N3" i="8" s="1"/>
  <c r="L3" i="8"/>
  <c r="F3" i="8"/>
  <c r="M3" i="8"/>
  <c r="O3" i="8"/>
  <c r="P3" i="8"/>
  <c r="C6" i="5"/>
  <c r="C6" i="6"/>
  <c r="C4" i="2"/>
  <c r="C4" i="4"/>
  <c r="C72" i="6"/>
  <c r="C71" i="5"/>
  <c r="C158" i="5" s="1"/>
  <c r="C71" i="6"/>
  <c r="C69" i="2"/>
  <c r="C70" i="5"/>
  <c r="C157" i="5" s="1"/>
  <c r="C70" i="6"/>
  <c r="C68" i="2"/>
  <c r="C69" i="5"/>
  <c r="C69" i="6"/>
  <c r="C67" i="2"/>
  <c r="C68" i="5"/>
  <c r="C68" i="6"/>
  <c r="C66" i="2"/>
  <c r="C67" i="5"/>
  <c r="C67" i="6"/>
  <c r="C65" i="2"/>
  <c r="C66" i="5"/>
  <c r="C66" i="6"/>
  <c r="C64" i="2"/>
  <c r="C65" i="5"/>
  <c r="C65" i="6"/>
  <c r="C63" i="2"/>
  <c r="C64" i="5"/>
  <c r="C64" i="6"/>
  <c r="C62" i="2"/>
  <c r="C63" i="5"/>
  <c r="C63" i="6"/>
  <c r="C61" i="2"/>
  <c r="C62" i="5"/>
  <c r="C62" i="6"/>
  <c r="C60" i="2"/>
  <c r="C61" i="5"/>
  <c r="C61" i="6"/>
  <c r="C59" i="2"/>
  <c r="C60" i="5"/>
  <c r="C60" i="6"/>
  <c r="C58" i="2"/>
  <c r="C59" i="5"/>
  <c r="C59" i="6"/>
  <c r="C57" i="2"/>
  <c r="C58" i="5"/>
  <c r="C58" i="6"/>
  <c r="C56" i="2"/>
  <c r="C57" i="5"/>
  <c r="C57" i="6"/>
  <c r="C55" i="2"/>
  <c r="C56" i="5"/>
  <c r="C56" i="6"/>
  <c r="C54" i="2"/>
  <c r="C55" i="5"/>
  <c r="C55" i="6"/>
  <c r="C53" i="2"/>
  <c r="C54" i="5"/>
  <c r="C54" i="6"/>
  <c r="C52" i="2"/>
  <c r="C53" i="5"/>
  <c r="C53" i="6"/>
  <c r="C51" i="2"/>
  <c r="C52" i="5"/>
  <c r="C52" i="6"/>
  <c r="C50" i="2"/>
  <c r="C51" i="5"/>
  <c r="C51" i="6"/>
  <c r="C49" i="2"/>
  <c r="C50" i="5"/>
  <c r="C50" i="6"/>
  <c r="C48" i="2"/>
  <c r="C49" i="5"/>
  <c r="C49" i="6"/>
  <c r="C47" i="2"/>
  <c r="C48" i="5"/>
  <c r="C48" i="6"/>
  <c r="C46" i="2"/>
  <c r="C47" i="5"/>
  <c r="C47" i="6"/>
  <c r="C45" i="2"/>
  <c r="C46" i="5"/>
  <c r="C46" i="6"/>
  <c r="C44" i="2"/>
  <c r="C45" i="5"/>
  <c r="C45" i="6"/>
  <c r="C43" i="2"/>
  <c r="C44" i="5"/>
  <c r="C44" i="6"/>
  <c r="C42" i="2"/>
  <c r="C43" i="5"/>
  <c r="C43" i="6"/>
  <c r="C41" i="2"/>
  <c r="C42" i="5"/>
  <c r="C42" i="6"/>
  <c r="C40" i="2"/>
  <c r="C41" i="5"/>
  <c r="C41" i="6"/>
  <c r="C39" i="2"/>
  <c r="C40" i="5"/>
  <c r="C40" i="6"/>
  <c r="C38" i="2"/>
  <c r="C39" i="5"/>
  <c r="C39" i="6"/>
  <c r="C37" i="2"/>
  <c r="C38" i="5"/>
  <c r="C38" i="6"/>
  <c r="C36" i="2"/>
  <c r="C37" i="5"/>
  <c r="C37" i="6"/>
  <c r="C35" i="2"/>
  <c r="C36" i="5"/>
  <c r="C36" i="6"/>
  <c r="C34" i="2"/>
  <c r="C35" i="5"/>
  <c r="C35" i="6"/>
  <c r="C33" i="2"/>
  <c r="C34" i="5"/>
  <c r="C34" i="6"/>
  <c r="C32" i="2"/>
  <c r="C33" i="5"/>
  <c r="C33" i="6"/>
  <c r="C31" i="2"/>
  <c r="C32" i="5"/>
  <c r="C32" i="6"/>
  <c r="C30" i="2"/>
  <c r="C31" i="5"/>
  <c r="C31" i="6"/>
  <c r="C29" i="2"/>
  <c r="C30" i="5"/>
  <c r="C30" i="6"/>
  <c r="C28" i="2"/>
  <c r="C29" i="5"/>
  <c r="C29" i="6"/>
  <c r="C27" i="2"/>
  <c r="C28" i="5"/>
  <c r="C28" i="6"/>
  <c r="C26" i="2"/>
  <c r="C27" i="5"/>
  <c r="C27" i="6"/>
  <c r="C25" i="2"/>
  <c r="C26" i="5"/>
  <c r="C26" i="6"/>
  <c r="C24" i="2"/>
  <c r="C25" i="5"/>
  <c r="C25" i="6"/>
  <c r="C23" i="2"/>
  <c r="C24" i="5"/>
  <c r="C24" i="6"/>
  <c r="C22" i="2"/>
  <c r="C23" i="5"/>
  <c r="C23" i="6"/>
  <c r="C21" i="2"/>
  <c r="C22" i="5"/>
  <c r="C22" i="6"/>
  <c r="C20" i="2"/>
  <c r="C21" i="5"/>
  <c r="C21" i="6"/>
  <c r="C19" i="2"/>
  <c r="B6" i="5"/>
  <c r="B6" i="6"/>
  <c r="B4" i="2"/>
  <c r="B4" i="4"/>
  <c r="B72" i="6"/>
  <c r="B71" i="5"/>
  <c r="B158" i="5" s="1"/>
  <c r="B71" i="6"/>
  <c r="B69" i="2"/>
  <c r="B70" i="5"/>
  <c r="B157" i="5" s="1"/>
  <c r="B70" i="6"/>
  <c r="B68" i="2"/>
  <c r="B69" i="5"/>
  <c r="B69" i="6"/>
  <c r="B67" i="2"/>
  <c r="B68" i="5"/>
  <c r="B68" i="6"/>
  <c r="B66" i="2"/>
  <c r="B67" i="5"/>
  <c r="B67" i="6"/>
  <c r="B65" i="2"/>
  <c r="B66" i="5"/>
  <c r="B66" i="6"/>
  <c r="B64" i="2"/>
  <c r="B65" i="5"/>
  <c r="B65" i="6"/>
  <c r="B63" i="2"/>
  <c r="B64" i="5"/>
  <c r="B64" i="6"/>
  <c r="B62" i="2"/>
  <c r="B63" i="5"/>
  <c r="B63" i="6"/>
  <c r="B61" i="2"/>
  <c r="B62" i="5"/>
  <c r="B62" i="6"/>
  <c r="B60" i="2"/>
  <c r="B61" i="5"/>
  <c r="B61" i="6"/>
  <c r="B59" i="2"/>
  <c r="B60" i="5"/>
  <c r="B60" i="6"/>
  <c r="B58" i="2"/>
  <c r="B59" i="5"/>
  <c r="B59" i="6"/>
  <c r="B57" i="2"/>
  <c r="B58" i="5"/>
  <c r="B58" i="6"/>
  <c r="B56" i="2"/>
  <c r="B57" i="5"/>
  <c r="B57" i="6"/>
  <c r="B55" i="2"/>
  <c r="B56" i="5"/>
  <c r="B56" i="6"/>
  <c r="B54" i="2"/>
  <c r="B55" i="5"/>
  <c r="B55" i="6"/>
  <c r="B53" i="2"/>
  <c r="B54" i="5"/>
  <c r="B54" i="6"/>
  <c r="B52" i="2"/>
  <c r="B53" i="5"/>
  <c r="B53" i="6"/>
  <c r="B51" i="2"/>
  <c r="B52" i="5"/>
  <c r="B52" i="6"/>
  <c r="B50" i="2"/>
  <c r="B51" i="5"/>
  <c r="B51" i="6"/>
  <c r="B49" i="2"/>
  <c r="B50" i="5"/>
  <c r="B50" i="6"/>
  <c r="B48" i="2"/>
  <c r="B49" i="5"/>
  <c r="B49" i="6"/>
  <c r="B47" i="2"/>
  <c r="B48" i="5"/>
  <c r="B48" i="6"/>
  <c r="B46" i="2"/>
  <c r="B47" i="5"/>
  <c r="B47" i="6"/>
  <c r="B45" i="2"/>
  <c r="B46" i="5"/>
  <c r="B46" i="6"/>
  <c r="B44" i="2"/>
  <c r="B45" i="5"/>
  <c r="B45" i="6"/>
  <c r="B43" i="2"/>
  <c r="B44" i="5"/>
  <c r="B44" i="6"/>
  <c r="B42" i="2"/>
  <c r="B43" i="5"/>
  <c r="B43" i="6"/>
  <c r="B41" i="2"/>
  <c r="B42" i="5"/>
  <c r="B42" i="6"/>
  <c r="B40" i="2"/>
  <c r="B41" i="5"/>
  <c r="B41" i="6"/>
  <c r="B39" i="2"/>
  <c r="B40" i="5"/>
  <c r="B40" i="6"/>
  <c r="B38" i="2"/>
  <c r="B39" i="5"/>
  <c r="B39" i="6"/>
  <c r="B37" i="2"/>
  <c r="B38" i="5"/>
  <c r="B38" i="6"/>
  <c r="B36" i="2"/>
  <c r="B37" i="5"/>
  <c r="B37" i="6"/>
  <c r="B35" i="2"/>
  <c r="B36" i="5"/>
  <c r="B36" i="6"/>
  <c r="B34" i="2"/>
  <c r="B35" i="5"/>
  <c r="B35" i="6"/>
  <c r="B33" i="2"/>
  <c r="B34" i="5"/>
  <c r="B34" i="6"/>
  <c r="B32" i="2"/>
  <c r="B33" i="5"/>
  <c r="B33" i="6"/>
  <c r="B31" i="2"/>
  <c r="B32" i="5"/>
  <c r="B32" i="6"/>
  <c r="B30" i="2"/>
  <c r="B31" i="5"/>
  <c r="B31" i="6"/>
  <c r="B29" i="2"/>
  <c r="B30" i="5"/>
  <c r="B30" i="6"/>
  <c r="B28" i="2"/>
  <c r="B29" i="5"/>
  <c r="B29" i="6"/>
  <c r="B27" i="2"/>
  <c r="B28" i="5"/>
  <c r="B28" i="6"/>
  <c r="B26" i="2"/>
  <c r="B27" i="5"/>
  <c r="B27" i="6"/>
  <c r="B25" i="2"/>
  <c r="A6" i="5"/>
  <c r="A6" i="6"/>
  <c r="A4" i="4"/>
  <c r="A4" i="2"/>
  <c r="A71" i="5"/>
  <c r="A69" i="2"/>
  <c r="A70" i="5"/>
  <c r="A68" i="2"/>
  <c r="A69" i="5"/>
  <c r="A69" i="6"/>
  <c r="A67" i="2"/>
  <c r="A68" i="5"/>
  <c r="A68" i="6"/>
  <c r="A66" i="2"/>
  <c r="A67" i="5"/>
  <c r="A67" i="6"/>
  <c r="A65" i="2"/>
  <c r="A66" i="5"/>
  <c r="A66" i="6"/>
  <c r="A64" i="2"/>
  <c r="A65" i="5"/>
  <c r="A65" i="6"/>
  <c r="A63" i="2"/>
  <c r="A64" i="5"/>
  <c r="A64" i="6"/>
  <c r="A62" i="2"/>
  <c r="A63" i="5"/>
  <c r="A63" i="6"/>
  <c r="A61" i="2"/>
  <c r="A62" i="5"/>
  <c r="A62" i="6"/>
  <c r="A60" i="2"/>
  <c r="A61" i="5"/>
  <c r="A61" i="6"/>
  <c r="A59" i="2"/>
  <c r="A60" i="5"/>
  <c r="A60" i="6"/>
  <c r="A58" i="2"/>
  <c r="A59" i="5"/>
  <c r="A59" i="6"/>
  <c r="A57" i="2"/>
  <c r="A58" i="5"/>
  <c r="A58" i="6"/>
  <c r="A56" i="2"/>
  <c r="A57" i="5"/>
  <c r="A57" i="6"/>
  <c r="A55" i="2"/>
  <c r="A56" i="5"/>
  <c r="A56" i="6"/>
  <c r="A54" i="2"/>
  <c r="A55" i="5"/>
  <c r="A55" i="6"/>
  <c r="A53" i="2"/>
  <c r="A54" i="5"/>
  <c r="A54" i="6"/>
  <c r="A52" i="2"/>
  <c r="A53" i="5"/>
  <c r="A53" i="6"/>
  <c r="A51" i="2"/>
  <c r="A52" i="5"/>
  <c r="A52" i="6"/>
  <c r="A50" i="2"/>
  <c r="D6" i="6"/>
  <c r="D4" i="2"/>
  <c r="D72" i="6"/>
  <c r="D71" i="6"/>
  <c r="D69" i="2"/>
  <c r="D70" i="6"/>
  <c r="D68" i="2"/>
  <c r="D69" i="6"/>
  <c r="D67" i="2"/>
  <c r="D68" i="6"/>
  <c r="D66" i="2"/>
  <c r="D67" i="6"/>
  <c r="D65" i="2"/>
  <c r="D66" i="6"/>
  <c r="D64" i="2"/>
  <c r="D65" i="6"/>
  <c r="D63" i="2"/>
  <c r="D64" i="6"/>
  <c r="D62" i="2"/>
  <c r="D63" i="6"/>
  <c r="D61" i="2"/>
  <c r="D62" i="6"/>
  <c r="D60" i="2"/>
  <c r="D61" i="6"/>
  <c r="D59" i="2"/>
  <c r="D60" i="6"/>
  <c r="D58" i="2"/>
  <c r="D59" i="6"/>
  <c r="D57" i="2"/>
  <c r="D58" i="6"/>
  <c r="D56" i="2"/>
  <c r="D57" i="6"/>
  <c r="D55" i="2"/>
  <c r="D56" i="6"/>
  <c r="D54" i="2"/>
  <c r="D55" i="6"/>
  <c r="D53" i="2"/>
  <c r="D54" i="6"/>
  <c r="D52" i="2"/>
  <c r="D53" i="6"/>
  <c r="D51" i="2"/>
  <c r="D52" i="6"/>
  <c r="D50" i="2"/>
  <c r="D51" i="6"/>
  <c r="D49" i="2"/>
  <c r="D50" i="6"/>
  <c r="D48" i="2"/>
  <c r="D49" i="6"/>
  <c r="D47" i="2"/>
  <c r="D48" i="6"/>
  <c r="D46" i="2"/>
  <c r="D47" i="6"/>
  <c r="D45" i="2"/>
  <c r="D46" i="6"/>
  <c r="D44" i="2"/>
  <c r="D45" i="6"/>
  <c r="D43" i="2"/>
  <c r="D44" i="6"/>
  <c r="D42" i="2"/>
  <c r="D43" i="6"/>
  <c r="D41" i="2"/>
  <c r="D42" i="6"/>
  <c r="D40" i="2"/>
  <c r="D41" i="6"/>
  <c r="D39" i="2"/>
  <c r="C20" i="5"/>
  <c r="C20" i="6"/>
  <c r="C19" i="5"/>
  <c r="C19" i="6"/>
  <c r="C18" i="5"/>
  <c r="C18" i="6"/>
  <c r="C17" i="5"/>
  <c r="C17" i="6"/>
  <c r="C16" i="5"/>
  <c r="C16" i="6"/>
  <c r="C15" i="5"/>
  <c r="C15" i="6"/>
  <c r="C14" i="6"/>
  <c r="C14" i="5"/>
  <c r="C13" i="6"/>
  <c r="C13" i="5"/>
  <c r="C12" i="6"/>
  <c r="C12" i="5"/>
  <c r="C11" i="5"/>
  <c r="C11" i="6"/>
  <c r="C10" i="6"/>
  <c r="C10" i="5"/>
  <c r="C9" i="6"/>
  <c r="C9" i="5"/>
  <c r="C8" i="6"/>
  <c r="C8" i="5"/>
  <c r="C7" i="5"/>
  <c r="C7" i="6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B26" i="5"/>
  <c r="B26" i="6"/>
  <c r="B25" i="5"/>
  <c r="B25" i="6"/>
  <c r="B24" i="5"/>
  <c r="B24" i="6"/>
  <c r="B23" i="5"/>
  <c r="B23" i="6"/>
  <c r="B22" i="5"/>
  <c r="B22" i="6"/>
  <c r="B21" i="5"/>
  <c r="B21" i="6"/>
  <c r="B20" i="5"/>
  <c r="B20" i="6"/>
  <c r="B19" i="5"/>
  <c r="B19" i="6"/>
  <c r="B18" i="5"/>
  <c r="B18" i="6"/>
  <c r="B17" i="5"/>
  <c r="B17" i="6"/>
  <c r="B16" i="5"/>
  <c r="B16" i="6"/>
  <c r="B15" i="5"/>
  <c r="B15" i="6"/>
  <c r="B14" i="5"/>
  <c r="B14" i="6"/>
  <c r="B13" i="5"/>
  <c r="B13" i="6"/>
  <c r="B12" i="5"/>
  <c r="B12" i="6"/>
  <c r="B11" i="5"/>
  <c r="B11" i="6"/>
  <c r="B10" i="5"/>
  <c r="B10" i="6"/>
  <c r="B9" i="5"/>
  <c r="B9" i="6"/>
  <c r="B8" i="5"/>
  <c r="B8" i="6"/>
  <c r="B7" i="5"/>
  <c r="B7" i="6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A51" i="5"/>
  <c r="A51" i="6"/>
  <c r="A50" i="5"/>
  <c r="A50" i="6"/>
  <c r="A49" i="5"/>
  <c r="A49" i="6"/>
  <c r="A48" i="5"/>
  <c r="A48" i="6"/>
  <c r="A47" i="5"/>
  <c r="A47" i="6"/>
  <c r="A46" i="5"/>
  <c r="A46" i="6"/>
  <c r="A45" i="5"/>
  <c r="A45" i="6"/>
  <c r="A44" i="5"/>
  <c r="A44" i="6"/>
  <c r="A43" i="5"/>
  <c r="A43" i="6"/>
  <c r="A42" i="5"/>
  <c r="A42" i="6"/>
  <c r="A41" i="5"/>
  <c r="A41" i="6"/>
  <c r="A40" i="5"/>
  <c r="A40" i="6"/>
  <c r="A39" i="5"/>
  <c r="A39" i="6"/>
  <c r="A38" i="6"/>
  <c r="A38" i="5"/>
  <c r="A37" i="5"/>
  <c r="A37" i="6"/>
  <c r="A36" i="5"/>
  <c r="A36" i="6"/>
  <c r="A35" i="5"/>
  <c r="A35" i="6"/>
  <c r="A34" i="6"/>
  <c r="A34" i="5"/>
  <c r="A33" i="5"/>
  <c r="A33" i="6"/>
  <c r="A32" i="5"/>
  <c r="A32" i="6"/>
  <c r="A31" i="5"/>
  <c r="A31" i="6"/>
  <c r="A30" i="6"/>
  <c r="A30" i="5"/>
  <c r="A29" i="5"/>
  <c r="A29" i="6"/>
  <c r="A28" i="5"/>
  <c r="A28" i="6"/>
  <c r="A27" i="5"/>
  <c r="A27" i="6"/>
  <c r="A26" i="6"/>
  <c r="A26" i="5"/>
  <c r="A25" i="5"/>
  <c r="A25" i="6"/>
  <c r="A24" i="5"/>
  <c r="A24" i="6"/>
  <c r="A23" i="5"/>
  <c r="A23" i="6"/>
  <c r="A22" i="6"/>
  <c r="A22" i="5"/>
  <c r="A21" i="5"/>
  <c r="A21" i="6"/>
  <c r="A20" i="5"/>
  <c r="A20" i="6"/>
  <c r="A19" i="5"/>
  <c r="A19" i="6"/>
  <c r="A18" i="6"/>
  <c r="A18" i="5"/>
  <c r="A17" i="5"/>
  <c r="A17" i="6"/>
  <c r="A16" i="5"/>
  <c r="A16" i="6"/>
  <c r="A15" i="5"/>
  <c r="A15" i="6"/>
  <c r="A14" i="6"/>
  <c r="A14" i="5"/>
  <c r="A13" i="5"/>
  <c r="A13" i="6"/>
  <c r="A12" i="5"/>
  <c r="A12" i="6"/>
  <c r="A11" i="5"/>
  <c r="A11" i="6"/>
  <c r="A10" i="6"/>
  <c r="A10" i="5"/>
  <c r="A9" i="5"/>
  <c r="A9" i="6"/>
  <c r="A8" i="5"/>
  <c r="A8" i="6"/>
  <c r="A7" i="5"/>
  <c r="A7" i="6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W83" i="8"/>
  <c r="AR69" i="5" a="1"/>
  <c r="AS26" i="5" a="1"/>
  <c r="G23" i="4"/>
  <c r="E13" i="4"/>
  <c r="G18" i="4"/>
  <c r="I75" i="4"/>
  <c r="T18" i="4"/>
  <c r="E47" i="4"/>
  <c r="E6" i="4"/>
  <c r="S62" i="4"/>
  <c r="S82" i="4"/>
  <c r="U18" i="4"/>
  <c r="I21" i="4"/>
  <c r="E38" i="4"/>
  <c r="S35" i="4"/>
  <c r="O50" i="4"/>
  <c r="F8" i="4"/>
  <c r="S76" i="4"/>
  <c r="O78" i="4"/>
  <c r="Q50" i="4"/>
  <c r="G34" i="4"/>
  <c r="J5" i="4"/>
  <c r="F45" i="4"/>
  <c r="T49" i="4"/>
  <c r="J57" i="4"/>
  <c r="O9" i="4"/>
  <c r="F81" i="4"/>
  <c r="I34" i="4"/>
  <c r="T16" i="4"/>
  <c r="P77" i="4"/>
  <c r="Q23" i="4"/>
  <c r="O81" i="4"/>
  <c r="Q41" i="4"/>
  <c r="E53" i="4"/>
  <c r="BD58" i="5" a="1"/>
  <c r="O31" i="4"/>
  <c r="Q59" i="4"/>
  <c r="I82" i="4"/>
  <c r="T65" i="4"/>
  <c r="E61" i="4"/>
  <c r="J11" i="4"/>
  <c r="BD31" i="5" a="1"/>
  <c r="F51" i="4"/>
  <c r="F15" i="4"/>
  <c r="J58" i="4"/>
  <c r="I67" i="4"/>
  <c r="P57" i="4"/>
  <c r="S27" i="4"/>
  <c r="Q34" i="4"/>
  <c r="AI72" i="6" a="1"/>
  <c r="F47" i="4"/>
  <c r="O30" i="4"/>
  <c r="BF48" i="6" a="1"/>
  <c r="S54" i="4"/>
  <c r="S67" i="4"/>
  <c r="Q65" i="4"/>
  <c r="AI71" i="6" a="1"/>
  <c r="J25" i="4"/>
  <c r="S66" i="4"/>
  <c r="G41" i="4"/>
  <c r="E75" i="2" a="1"/>
  <c r="AN10" i="5" a="1"/>
  <c r="S22" i="4"/>
  <c r="P10" i="4"/>
  <c r="G45" i="4"/>
  <c r="BD53" i="5" a="1"/>
  <c r="F57" i="4"/>
  <c r="S57" i="4"/>
  <c r="BF44" i="6" a="1"/>
  <c r="T81" i="4"/>
  <c r="G32" i="4"/>
  <c r="Q15" i="4"/>
  <c r="I9" i="4"/>
  <c r="P33" i="4"/>
  <c r="T35" i="4"/>
  <c r="I10" i="4"/>
  <c r="I26" i="4"/>
  <c r="I7" i="4"/>
  <c r="G47" i="4"/>
  <c r="J17" i="4"/>
  <c r="AU34" i="5" a="1"/>
  <c r="AR167" i="5" a="1"/>
  <c r="P24" i="4"/>
  <c r="O73" i="4"/>
  <c r="T14" i="4"/>
  <c r="E81" i="4"/>
  <c r="AR75" i="5" a="1"/>
  <c r="O75" i="4"/>
  <c r="BC34" i="5" a="1"/>
  <c r="F17" i="4"/>
  <c r="AH53" i="5" a="1"/>
  <c r="AK10" i="5" a="1"/>
  <c r="E78" i="4"/>
  <c r="P83" i="4"/>
  <c r="T78" i="4"/>
  <c r="I38" i="4"/>
  <c r="F83" i="4"/>
  <c r="E42" i="4"/>
  <c r="O18" i="4"/>
  <c r="J19" i="4"/>
  <c r="AU55" i="5" a="1"/>
  <c r="Q52" i="4"/>
  <c r="S37" i="4"/>
  <c r="P36" i="4"/>
  <c r="J55" i="4"/>
  <c r="U31" i="4"/>
  <c r="P7" i="4"/>
  <c r="U28" i="4"/>
  <c r="AX53" i="5" a="1"/>
  <c r="F39" i="4"/>
  <c r="BD36" i="5" a="1"/>
  <c r="P54" i="4"/>
  <c r="AR76" i="5" a="1"/>
  <c r="P50" i="4"/>
  <c r="E44" i="4"/>
  <c r="AX26" i="5" a="1"/>
  <c r="BD54" i="5" a="1"/>
  <c r="P42" i="4"/>
  <c r="Q68" i="4"/>
  <c r="T57" i="4"/>
  <c r="AQ29" i="6" a="1"/>
  <c r="BD40" i="5" a="1"/>
  <c r="E43" i="4"/>
  <c r="G50" i="4"/>
  <c r="E17" i="4"/>
  <c r="O42" i="4"/>
  <c r="BD56" i="5" a="1"/>
  <c r="P20" i="4"/>
  <c r="J7" i="4"/>
  <c r="J26" i="4"/>
  <c r="E14" i="4"/>
  <c r="T75" i="4"/>
  <c r="S41" i="4"/>
  <c r="U65" i="4"/>
  <c r="AV69" i="5" a="1"/>
  <c r="AU25" i="5" a="1"/>
  <c r="F70" i="4"/>
  <c r="BD37" i="5" a="1"/>
  <c r="S40" i="4"/>
  <c r="P18" i="4"/>
  <c r="S80" i="4"/>
  <c r="J16" i="4"/>
  <c r="AT34" i="5" a="1"/>
  <c r="F40" i="4"/>
  <c r="O62" i="4"/>
  <c r="G48" i="4"/>
  <c r="I8" i="4"/>
  <c r="G24" i="4"/>
  <c r="F76" i="4"/>
  <c r="O44" i="4"/>
  <c r="S19" i="4"/>
  <c r="P40" i="4"/>
  <c r="T77" i="4"/>
  <c r="G77" i="4"/>
  <c r="S12" i="4"/>
  <c r="S11" i="4"/>
  <c r="J35" i="4"/>
  <c r="O38" i="4"/>
  <c r="Q18" i="4"/>
  <c r="U14" i="4"/>
  <c r="BC26" i="5" a="1"/>
  <c r="F74" i="4"/>
  <c r="T23" i="4"/>
  <c r="AP58" i="5" a="1"/>
  <c r="I6" i="4"/>
  <c r="F75" i="4"/>
  <c r="AT15" i="5" a="1"/>
  <c r="P35" i="4"/>
  <c r="AR35" i="5" a="1"/>
  <c r="AY43" i="5" a="1"/>
  <c r="P38" i="4"/>
  <c r="AZ19" i="5" a="1"/>
  <c r="AR54" i="5" a="1"/>
  <c r="I20" i="4"/>
  <c r="F65" i="4"/>
  <c r="O59" i="4"/>
  <c r="G7" i="4"/>
  <c r="E64" i="4"/>
  <c r="BF28" i="6" a="1"/>
  <c r="AQ59" i="6" a="1"/>
  <c r="BC12" i="5" a="1"/>
  <c r="G66" i="4"/>
  <c r="O56" i="4"/>
  <c r="I77" i="4"/>
  <c r="J81" i="4"/>
  <c r="F24" i="4"/>
  <c r="BD69" i="5" a="1"/>
  <c r="AQ36" i="6" a="1"/>
  <c r="O66" i="4"/>
  <c r="U50" i="4"/>
  <c r="O6" i="4"/>
  <c r="S32" i="4"/>
  <c r="AH9" i="5" a="1"/>
  <c r="T51" i="4"/>
  <c r="Q48" i="4"/>
  <c r="G71" i="4"/>
  <c r="J80" i="4"/>
  <c r="Q77" i="4"/>
  <c r="S63" i="4"/>
  <c r="G74" i="4"/>
  <c r="P53" i="4"/>
  <c r="I14" i="4"/>
  <c r="Q60" i="4"/>
  <c r="AZ69" i="5" a="1"/>
  <c r="AR74" i="5" a="1"/>
  <c r="F33" i="4"/>
  <c r="BD66" i="5" a="1"/>
  <c r="Q72" i="4"/>
  <c r="I32" i="4"/>
  <c r="T20" i="4"/>
  <c r="Q27" i="4"/>
  <c r="T71" i="4"/>
  <c r="S68" i="4"/>
  <c r="Q45" i="4"/>
  <c r="P22" i="4"/>
  <c r="I78" i="4"/>
  <c r="G15" i="4"/>
  <c r="T58" i="4"/>
  <c r="I74" i="4"/>
  <c r="AR79" i="5" a="1"/>
  <c r="AM54" i="5" a="1"/>
  <c r="P80" i="4"/>
  <c r="AQ20" i="6" a="1"/>
  <c r="AO63" i="5" a="1"/>
  <c r="P71" i="4"/>
  <c r="G14" i="4"/>
  <c r="BD50" i="5" a="1"/>
  <c r="AZ27" i="5" a="1"/>
  <c r="P30" i="4"/>
  <c r="T34" i="4"/>
  <c r="S44" i="4"/>
  <c r="BC10" i="5" a="1"/>
  <c r="G16" i="4"/>
  <c r="Q55" i="4"/>
  <c r="BC8" i="5" a="1"/>
  <c r="O72" i="4"/>
  <c r="P81" i="4"/>
  <c r="AV53" i="5" a="1"/>
  <c r="J39" i="4"/>
  <c r="T53" i="4"/>
  <c r="O45" i="4"/>
  <c r="P5" i="4"/>
  <c r="Q46" i="4"/>
  <c r="I13" i="4"/>
  <c r="J43" i="4"/>
  <c r="BC69" i="5" a="1"/>
  <c r="F60" i="4"/>
  <c r="F5" i="4"/>
  <c r="AG53" i="5" a="1"/>
  <c r="F12" i="4"/>
  <c r="G65" i="4"/>
  <c r="Q7" i="4"/>
  <c r="S15" i="4"/>
  <c r="AV10" i="5" a="1"/>
  <c r="P37" i="4"/>
  <c r="AP10" i="5" a="1"/>
  <c r="O49" i="4"/>
  <c r="AR168" i="5" a="1"/>
  <c r="F31" i="4"/>
  <c r="S18" i="4"/>
  <c r="F52" i="4"/>
  <c r="E22" i="4"/>
  <c r="Q29" i="4"/>
  <c r="BD26" i="5" a="1"/>
  <c r="T41" i="4"/>
  <c r="G28" i="4"/>
  <c r="T56" i="4"/>
  <c r="E35" i="4"/>
  <c r="E28" i="4"/>
  <c r="U16" i="4"/>
  <c r="P44" i="4"/>
  <c r="O48" i="4"/>
  <c r="Q28" i="4"/>
  <c r="BC36" i="5" a="1"/>
  <c r="P49" i="4"/>
  <c r="O8" i="4"/>
  <c r="T33" i="4"/>
  <c r="J23" i="4"/>
  <c r="I12" i="4"/>
  <c r="BF17" i="6" a="1"/>
  <c r="Q67" i="4"/>
  <c r="I71" i="4"/>
  <c r="I56" i="4"/>
  <c r="E57" i="4"/>
  <c r="S25" i="4"/>
  <c r="E60" i="4"/>
  <c r="BC65" i="5" a="1"/>
  <c r="S23" i="4"/>
  <c r="U7" i="4"/>
  <c r="F28" i="4"/>
  <c r="S64" i="4"/>
  <c r="O26" i="4"/>
  <c r="I19" i="4"/>
  <c r="I41" i="4"/>
  <c r="G49" i="4"/>
  <c r="Q49" i="4"/>
  <c r="I61" i="4"/>
  <c r="BD63" i="5" a="1"/>
  <c r="BF49" i="6" a="1"/>
  <c r="I52" i="4"/>
  <c r="I35" i="4"/>
  <c r="P74" i="4"/>
  <c r="J51" i="4"/>
  <c r="AQ45" i="6" a="1"/>
  <c r="T59" i="4"/>
  <c r="F46" i="4"/>
  <c r="Q75" i="4"/>
  <c r="BF37" i="6" a="1"/>
  <c r="J29" i="4"/>
  <c r="S72" i="4"/>
  <c r="F79" i="4"/>
  <c r="F49" i="4"/>
  <c r="AO67" i="5" a="1"/>
  <c r="O55" i="4"/>
  <c r="U58" i="4"/>
  <c r="P69" i="4"/>
  <c r="Q63" i="4"/>
  <c r="I83" i="4"/>
  <c r="BC40" i="5" a="1"/>
  <c r="T11" i="4"/>
  <c r="O68" i="4"/>
  <c r="E45" i="4"/>
  <c r="F30" i="4"/>
  <c r="G25" i="4"/>
  <c r="I22" i="4"/>
  <c r="G31" i="4"/>
  <c r="P51" i="4"/>
  <c r="AQ32" i="6" a="1"/>
  <c r="BD13" i="5" a="1"/>
  <c r="F54" i="4"/>
  <c r="BF12" i="6" a="1"/>
  <c r="P62" i="4"/>
  <c r="Q57" i="4"/>
  <c r="Q83" i="4"/>
  <c r="G17" i="4"/>
  <c r="P82" i="4"/>
  <c r="O27" i="4"/>
  <c r="T54" i="4"/>
  <c r="J14" i="4"/>
  <c r="BF66" i="6" a="1"/>
  <c r="AQ44" i="6" a="1"/>
  <c r="J42" i="4"/>
  <c r="BD16" i="5" a="1"/>
  <c r="J64" i="4"/>
  <c r="AW27" i="5" a="1"/>
  <c r="I16" i="4"/>
  <c r="Q12" i="4"/>
  <c r="AR164" i="5" a="1"/>
  <c r="T42" i="4"/>
  <c r="F62" i="4"/>
  <c r="AL26" i="5" a="1"/>
  <c r="J74" i="4"/>
  <c r="J68" i="4"/>
  <c r="T50" i="4"/>
  <c r="G38" i="4"/>
  <c r="AX34" i="5" a="1"/>
  <c r="E21" i="4"/>
  <c r="U49" i="4"/>
  <c r="S9" i="4"/>
  <c r="T83" i="4"/>
  <c r="S59" i="4"/>
  <c r="P63" i="4"/>
  <c r="AS69" i="5" a="1"/>
  <c r="AR170" i="5" a="1"/>
  <c r="AU53" i="5" a="1"/>
  <c r="AI70" i="6" a="1"/>
  <c r="AR165" i="5" a="1"/>
  <c r="I17" i="4"/>
  <c r="AQ41" i="6" a="1"/>
  <c r="BF50" i="6" a="1"/>
  <c r="G9" i="4"/>
  <c r="Q10" i="4"/>
  <c r="S51" i="4"/>
  <c r="T68" i="4"/>
  <c r="G36" i="4"/>
  <c r="F44" i="4"/>
  <c r="G29" i="4"/>
  <c r="AV65" i="5" a="1"/>
  <c r="I23" i="4"/>
  <c r="T27" i="4"/>
  <c r="BC46" i="5" a="1"/>
  <c r="BC55" i="5" a="1"/>
  <c r="T76" i="4"/>
  <c r="F16" i="4"/>
  <c r="G20" i="4"/>
  <c r="U19" i="4"/>
  <c r="BC18" i="5" a="1"/>
  <c r="E80" i="2" a="1"/>
  <c r="S53" i="4"/>
  <c r="T30" i="4"/>
  <c r="S5" i="4"/>
  <c r="E69" i="4"/>
  <c r="O76" i="4"/>
  <c r="S65" i="4"/>
  <c r="G72" i="4"/>
  <c r="S52" i="4"/>
  <c r="Q13" i="4"/>
  <c r="AH11" i="5" a="1"/>
  <c r="AR172" i="5" a="1"/>
  <c r="BC13" i="5" a="1"/>
  <c r="T5" i="4"/>
  <c r="O65" i="4"/>
  <c r="P58" i="4"/>
  <c r="Q33" i="4"/>
  <c r="BF9" i="6" a="1"/>
  <c r="I48" i="4"/>
  <c r="E59" i="4"/>
  <c r="E76" i="4"/>
  <c r="AQ53" i="6" a="1"/>
  <c r="P76" i="4"/>
  <c r="J56" i="4"/>
  <c r="AS53" i="5" a="1"/>
  <c r="I73" i="4"/>
  <c r="E66" i="4"/>
  <c r="F56" i="4"/>
  <c r="S39" i="4"/>
  <c r="BF13" i="6" a="1"/>
  <c r="E32" i="4"/>
  <c r="E10" i="4"/>
  <c r="O33" i="4"/>
  <c r="F66" i="4"/>
  <c r="O12" i="4"/>
  <c r="T60" i="4"/>
  <c r="S28" i="4"/>
  <c r="P47" i="4"/>
  <c r="S49" i="4"/>
  <c r="O25" i="4"/>
  <c r="BD34" i="5" a="1"/>
  <c r="E55" i="4"/>
  <c r="E76" i="2" a="1"/>
  <c r="AO26" i="5" a="1"/>
  <c r="G33" i="4"/>
  <c r="AH18" i="5" a="1"/>
  <c r="J73" i="4"/>
  <c r="BF14" i="6" a="1"/>
  <c r="Q9" i="4"/>
  <c r="P32" i="4"/>
  <c r="R19" i="4"/>
  <c r="T46" i="4"/>
  <c r="T64" i="4"/>
  <c r="BC66" i="5" a="1"/>
  <c r="Q38" i="4"/>
  <c r="J32" i="4"/>
  <c r="G10" i="4"/>
  <c r="I5" i="4"/>
  <c r="F71" i="4"/>
  <c r="F14" i="4"/>
  <c r="AI42" i="6" a="1"/>
  <c r="BF68" i="6" a="1"/>
  <c r="U61" i="4"/>
  <c r="P67" i="4"/>
  <c r="BA10" i="5" a="1"/>
  <c r="U68" i="4"/>
  <c r="G21" i="4"/>
  <c r="G75" i="4"/>
  <c r="I37" i="4"/>
  <c r="AQ13" i="6" a="1"/>
  <c r="S58" i="4"/>
  <c r="P29" i="4"/>
  <c r="BF58" i="6" a="1"/>
  <c r="G70" i="4"/>
  <c r="J67" i="4"/>
  <c r="O19" i="4"/>
  <c r="AR161" i="5" a="1"/>
  <c r="AQ44" i="5" a="1"/>
  <c r="Q40" i="4"/>
  <c r="BD65" i="5" a="1"/>
  <c r="AR72" i="5" a="1"/>
  <c r="E71" i="4"/>
  <c r="J34" i="4"/>
  <c r="BA18" i="5" a="1"/>
  <c r="I30" i="4"/>
  <c r="T22" i="4"/>
  <c r="J46" i="4"/>
  <c r="F80" i="4"/>
  <c r="J37" i="4"/>
  <c r="Q42" i="4"/>
  <c r="AG26" i="5" a="1"/>
  <c r="AQ14" i="6" a="1"/>
  <c r="I15" i="4"/>
  <c r="BF42" i="6" a="1"/>
  <c r="AR73" i="5" a="1"/>
  <c r="E50" i="4"/>
  <c r="S6" i="4"/>
  <c r="F34" i="4"/>
  <c r="O83" i="4"/>
  <c r="E65" i="4"/>
  <c r="T31" i="4"/>
  <c r="O20" i="4"/>
  <c r="BF20" i="6" a="1"/>
  <c r="E82" i="4"/>
  <c r="I69" i="4"/>
  <c r="P39" i="4"/>
  <c r="E48" i="4"/>
  <c r="AQ52" i="6" a="1"/>
  <c r="P16" i="4"/>
  <c r="I29" i="4"/>
  <c r="E63" i="4"/>
  <c r="T66" i="4"/>
  <c r="U64" i="4"/>
  <c r="Q36" i="4"/>
  <c r="AI79" i="6" a="1"/>
  <c r="G55" i="4"/>
  <c r="BC57" i="5" a="1"/>
  <c r="S21" i="4"/>
  <c r="G83" i="4"/>
  <c r="Q21" i="4"/>
  <c r="J70" i="4"/>
  <c r="AL34" i="5" a="1"/>
  <c r="BF38" i="6" a="1"/>
  <c r="E72" i="4"/>
  <c r="AQ9" i="6" a="1"/>
  <c r="BD55" i="5" a="1"/>
  <c r="O39" i="4"/>
  <c r="I63" i="4"/>
  <c r="BF41" i="6" a="1"/>
  <c r="O57" i="4"/>
  <c r="AR34" i="5" a="1"/>
  <c r="G68" i="4"/>
  <c r="F36" i="4"/>
  <c r="AM67" i="5" a="1"/>
  <c r="O32" i="4"/>
  <c r="I47" i="4"/>
  <c r="O10" i="4"/>
  <c r="I49" i="4"/>
  <c r="P64" i="4"/>
  <c r="AY69" i="5" a="1"/>
  <c r="AM41" i="5" a="1"/>
  <c r="O77" i="4"/>
  <c r="AX69" i="5" a="1"/>
  <c r="O36" i="4"/>
  <c r="P13" i="4"/>
  <c r="AI25" i="6" a="1"/>
  <c r="O63" i="4"/>
  <c r="Q8" i="4"/>
  <c r="J38" i="4"/>
  <c r="J48" i="4"/>
  <c r="BC53" i="5" a="1"/>
  <c r="AW10" i="5" a="1"/>
  <c r="AQ26" i="6" a="1"/>
  <c r="I39" i="4"/>
  <c r="S42" i="4"/>
  <c r="BF52" i="6" a="1"/>
  <c r="U60" i="4"/>
  <c r="U20" i="4"/>
  <c r="J8" i="4"/>
  <c r="AQ65" i="6" a="1"/>
  <c r="E30" i="4"/>
  <c r="E19" i="4"/>
  <c r="O16" i="4"/>
  <c r="BD12" i="5" a="1"/>
  <c r="E9" i="4"/>
  <c r="F10" i="4"/>
  <c r="Q78" i="4"/>
  <c r="BB69" i="5" a="1"/>
  <c r="G13" i="4"/>
  <c r="P68" i="4"/>
  <c r="BB43" i="5" a="1"/>
  <c r="F59" i="4"/>
  <c r="F53" i="4"/>
  <c r="O80" i="4"/>
  <c r="S75" i="4"/>
  <c r="J63" i="4"/>
  <c r="Q82" i="4"/>
  <c r="P19" i="4"/>
  <c r="AR166" i="5" a="1"/>
  <c r="S47" i="4"/>
  <c r="E5" i="4"/>
  <c r="F37" i="4"/>
  <c r="E18" i="4"/>
  <c r="T26" i="4"/>
  <c r="E62" i="4"/>
  <c r="BF47" i="6" a="1"/>
  <c r="BF62" i="6" a="1"/>
  <c r="AR171" i="5" a="1"/>
  <c r="AQ69" i="5" a="1"/>
  <c r="G35" i="4"/>
  <c r="T6" i="4"/>
  <c r="E29" i="4"/>
  <c r="I25" i="4"/>
  <c r="BF30" i="6" a="1"/>
  <c r="AR169" i="5" a="1"/>
  <c r="T9" i="4"/>
  <c r="S10" i="4"/>
  <c r="E24" i="4"/>
  <c r="T69" i="4"/>
  <c r="AV34" i="5" a="1"/>
  <c r="G6" i="4"/>
  <c r="E71" i="2" a="1"/>
  <c r="P9" i="4"/>
  <c r="Q79" i="4"/>
  <c r="T62" i="4"/>
  <c r="E12" i="4"/>
  <c r="E40" i="4"/>
  <c r="O54" i="4"/>
  <c r="G69" i="4"/>
  <c r="G61" i="4"/>
  <c r="BC56" i="5" a="1"/>
  <c r="E79" i="4"/>
  <c r="J9" i="4"/>
  <c r="J59" i="4"/>
  <c r="J22" i="4"/>
  <c r="T47" i="4"/>
  <c r="AW69" i="5" a="1"/>
  <c r="J33" i="4"/>
  <c r="I36" i="4"/>
  <c r="Q44" i="4"/>
  <c r="AK18" i="5" a="1"/>
  <c r="AX10" i="5" a="1"/>
  <c r="J62" i="4"/>
  <c r="J31" i="4"/>
  <c r="BD57" i="5" a="1"/>
  <c r="Q30" i="4"/>
  <c r="O17" i="4"/>
  <c r="U35" i="4"/>
  <c r="F29" i="4"/>
  <c r="Q43" i="4"/>
  <c r="AR83" i="5" a="1"/>
  <c r="E56" i="4"/>
  <c r="P79" i="4"/>
  <c r="S7" i="4"/>
  <c r="F43" i="4"/>
  <c r="E75" i="4"/>
  <c r="Q58" i="4"/>
  <c r="T73" i="4"/>
  <c r="AY53" i="5" a="1"/>
  <c r="AQ35" i="5" a="1"/>
  <c r="U69" i="4"/>
  <c r="P61" i="4"/>
  <c r="J60" i="4"/>
  <c r="I51" i="4"/>
  <c r="BF25" i="6" a="1"/>
  <c r="I59" i="4"/>
  <c r="P72" i="4"/>
  <c r="T82" i="4"/>
  <c r="S81" i="4"/>
  <c r="F19" i="4"/>
  <c r="T8" i="4"/>
  <c r="E54" i="4"/>
  <c r="BF64" i="6" a="1"/>
  <c r="S17" i="4"/>
  <c r="T24" i="4"/>
  <c r="Q62" i="4"/>
  <c r="G19" i="4"/>
  <c r="I28" i="4"/>
  <c r="S36" i="4"/>
  <c r="E39" i="4"/>
  <c r="G81" i="4"/>
  <c r="G42" i="4"/>
  <c r="BF22" i="6" a="1"/>
  <c r="I27" i="4"/>
  <c r="U83" i="4"/>
  <c r="S16" i="4"/>
  <c r="AH69" i="5" a="1"/>
  <c r="I60" i="4"/>
  <c r="Q71" i="4"/>
  <c r="S77" i="4"/>
  <c r="J79" i="4"/>
  <c r="BF36" i="6" a="1"/>
  <c r="F38" i="4"/>
  <c r="AQ53" i="5" a="1"/>
  <c r="I45" i="4"/>
  <c r="U23" i="4"/>
  <c r="F77" i="4"/>
  <c r="O11" i="4"/>
  <c r="P26" i="4"/>
  <c r="T19" i="4"/>
  <c r="P56" i="4"/>
  <c r="J47" i="4"/>
  <c r="F61" i="4"/>
  <c r="S70" i="4"/>
  <c r="S13" i="4"/>
  <c r="Q51" i="4"/>
  <c r="O51" i="4"/>
  <c r="O28" i="4"/>
  <c r="T79" i="4"/>
  <c r="T44" i="4"/>
  <c r="O82" i="4"/>
  <c r="BF16" i="6" a="1"/>
  <c r="E79" i="2" a="1"/>
  <c r="O23" i="4"/>
  <c r="G78" i="4"/>
  <c r="BC62" i="5" a="1"/>
  <c r="U77" i="4"/>
  <c r="O79" i="4"/>
  <c r="BD46" i="5" a="1"/>
  <c r="E77" i="4"/>
  <c r="Q31" i="4"/>
  <c r="T40" i="4"/>
  <c r="AS63" i="5" a="1"/>
  <c r="G58" i="4"/>
  <c r="G79" i="4"/>
  <c r="E15" i="4"/>
  <c r="I64" i="4"/>
  <c r="AS29" i="5" a="1"/>
  <c r="P78" i="4"/>
  <c r="Q19" i="4"/>
  <c r="F50" i="4"/>
  <c r="E46" i="4"/>
  <c r="G76" i="4"/>
  <c r="P25" i="4"/>
  <c r="P48" i="4"/>
  <c r="I46" i="4"/>
  <c r="E73" i="4"/>
  <c r="J82" i="4"/>
  <c r="F58" i="4"/>
  <c r="AR81" i="5" a="1"/>
  <c r="G8" i="4"/>
  <c r="AT10" i="5" a="1"/>
  <c r="AK25" i="5" a="1"/>
  <c r="BD10" i="5" a="1"/>
  <c r="G54" i="4"/>
  <c r="BF45" i="6" a="1"/>
  <c r="AJ10" i="5" a="1"/>
  <c r="T80" i="4"/>
  <c r="J69" i="4"/>
  <c r="I80" i="4"/>
  <c r="S78" i="4"/>
  <c r="O15" i="4"/>
  <c r="I70" i="4"/>
  <c r="AR163" i="5" a="1"/>
  <c r="P46" i="4"/>
  <c r="E49" i="4"/>
  <c r="P27" i="4"/>
  <c r="F25" i="4"/>
  <c r="P34" i="4"/>
  <c r="O52" i="4"/>
  <c r="Q32" i="4"/>
  <c r="F23" i="4"/>
  <c r="G67" i="4"/>
  <c r="AU10" i="5" a="1"/>
  <c r="Q53" i="4"/>
  <c r="AN26" i="5" a="1"/>
  <c r="J24" i="4"/>
  <c r="U62" i="4"/>
  <c r="S50" i="4"/>
  <c r="G5" i="4"/>
  <c r="Q24" i="4"/>
  <c r="F13" i="4"/>
  <c r="Q80" i="4"/>
  <c r="F26" i="4"/>
  <c r="AH26" i="5" a="1"/>
  <c r="E74" i="4"/>
  <c r="E26" i="4"/>
  <c r="AM18" i="5" a="1"/>
  <c r="AR78" i="5" a="1"/>
  <c r="BC35" i="5" a="1"/>
  <c r="BC58" i="5" a="1"/>
  <c r="AR82" i="5" a="1"/>
  <c r="F63" i="4"/>
  <c r="I24" i="4"/>
  <c r="O70" i="4"/>
  <c r="T55" i="4"/>
  <c r="BD47" i="5" a="1"/>
  <c r="G57" i="4"/>
  <c r="E16" i="4"/>
  <c r="F27" i="4"/>
  <c r="I31" i="4"/>
  <c r="S30" i="4"/>
  <c r="E51" i="4"/>
  <c r="S73" i="4"/>
  <c r="T48" i="4"/>
  <c r="AR160" i="5" a="1"/>
  <c r="E20" i="4"/>
  <c r="BF33" i="6" a="1"/>
  <c r="AQ33" i="6" a="1"/>
  <c r="P52" i="4"/>
  <c r="O21" i="4"/>
  <c r="Q22" i="4"/>
  <c r="T70" i="4"/>
  <c r="E80" i="4"/>
  <c r="T39" i="4"/>
  <c r="E83" i="2" a="1"/>
  <c r="T36" i="4"/>
  <c r="Q20" i="4"/>
  <c r="Q47" i="4"/>
  <c r="J45" i="4"/>
  <c r="AR85" i="5" a="1"/>
  <c r="I58" i="4"/>
  <c r="G53" i="4"/>
  <c r="F21" i="4"/>
  <c r="P55" i="4"/>
  <c r="S74" i="4"/>
  <c r="AR84" i="5" a="1"/>
  <c r="P73" i="4"/>
  <c r="T45" i="4"/>
  <c r="T37" i="4"/>
  <c r="E52" i="4"/>
  <c r="S34" i="4"/>
  <c r="Q14" i="4"/>
  <c r="P41" i="4"/>
  <c r="G22" i="4"/>
  <c r="E33" i="4"/>
  <c r="G40" i="4"/>
  <c r="G56" i="4"/>
  <c r="G73" i="4"/>
  <c r="R65" i="4"/>
  <c r="AZ71" i="5" a="1"/>
  <c r="F9" i="4"/>
  <c r="BC48" i="5" a="1"/>
  <c r="AL69" i="5" a="1"/>
  <c r="BF53" i="6" a="1"/>
  <c r="BD21" i="5" a="1"/>
  <c r="BC71" i="5" a="1"/>
  <c r="S45" i="4"/>
  <c r="AL53" i="5" a="1"/>
  <c r="E11" i="4"/>
  <c r="AW53" i="5" a="1"/>
  <c r="J12" i="4"/>
  <c r="BF61" i="6" a="1"/>
  <c r="P28" i="4"/>
  <c r="AQ11" i="6" a="1"/>
  <c r="Q73" i="4"/>
  <c r="I40" i="4"/>
  <c r="P12" i="4"/>
  <c r="G60" i="4"/>
  <c r="Q39" i="4"/>
  <c r="J10" i="4"/>
  <c r="BC39" i="5" a="1"/>
  <c r="BC54" i="5" a="1"/>
  <c r="O24" i="4"/>
  <c r="AQ34" i="5" a="1"/>
  <c r="I62" i="4"/>
  <c r="S14" i="4"/>
  <c r="O41" i="4"/>
  <c r="F68" i="4"/>
  <c r="I81" i="4"/>
  <c r="Q56" i="4"/>
  <c r="S43" i="4"/>
  <c r="Q81" i="4"/>
  <c r="BA27" i="5" a="1"/>
  <c r="G52" i="4"/>
  <c r="J30" i="4"/>
  <c r="J71" i="4"/>
  <c r="F78" i="4"/>
  <c r="G30" i="4"/>
  <c r="U74" i="4"/>
  <c r="AR159" i="5" a="1"/>
  <c r="AI64" i="6" a="1"/>
  <c r="T12" i="4"/>
  <c r="AN66" i="5" a="1"/>
  <c r="O14" i="4"/>
  <c r="I42" i="4"/>
  <c r="AZ54" i="5" a="1"/>
  <c r="AZ18" i="5" a="1"/>
  <c r="J61" i="4"/>
  <c r="J49" i="4"/>
  <c r="F69" i="4"/>
  <c r="J78" i="4"/>
  <c r="J54" i="4"/>
  <c r="BB49" i="5" a="1"/>
  <c r="BF31" i="6" a="1"/>
  <c r="BA26" i="5" a="1"/>
  <c r="BE6" i="6" a="1"/>
  <c r="T7" i="4"/>
  <c r="Q61" i="4"/>
  <c r="AQ43" i="6" a="1"/>
  <c r="J66" i="4"/>
  <c r="Q37" i="4"/>
  <c r="F11" i="4"/>
  <c r="O29" i="4"/>
  <c r="J50" i="4"/>
  <c r="S69" i="4"/>
  <c r="AR52" i="5" a="1"/>
  <c r="AO10" i="5" a="1"/>
  <c r="U25" i="4"/>
  <c r="BD20" i="5" a="1"/>
  <c r="E34" i="4"/>
  <c r="U42" i="4"/>
  <c r="AM10" i="5" a="1"/>
  <c r="J76" i="4"/>
  <c r="J20" i="4"/>
  <c r="O40" i="4"/>
  <c r="T43" i="4"/>
  <c r="AN69" i="5" a="1"/>
  <c r="BD48" i="5" a="1"/>
  <c r="BC64" i="5" a="1"/>
  <c r="BC50" i="5" a="1"/>
  <c r="BC42" i="5" a="1"/>
  <c r="BF34" i="6" a="1"/>
  <c r="AQ18" i="6" a="1"/>
  <c r="BF10" i="6" a="1"/>
  <c r="S83" i="4"/>
  <c r="Q17" i="4"/>
  <c r="F6" i="4"/>
  <c r="E68" i="4"/>
  <c r="U8" i="4"/>
  <c r="G11" i="4"/>
  <c r="G63" i="4"/>
  <c r="AR18" i="5" a="1"/>
  <c r="P59" i="4"/>
  <c r="J21" i="4"/>
  <c r="F64" i="4"/>
  <c r="I53" i="4"/>
  <c r="BF63" i="6" a="1"/>
  <c r="AT69" i="5" a="1"/>
  <c r="F72" i="4"/>
  <c r="F7" i="4"/>
  <c r="AQ27" i="6" a="1"/>
  <c r="AS33" i="5" a="1"/>
  <c r="AQ16" i="6" a="1"/>
  <c r="I43" i="4"/>
  <c r="E8" i="4"/>
  <c r="U39" i="4"/>
  <c r="AQ21" i="6" a="1"/>
  <c r="BC31" i="5" a="1"/>
  <c r="O13" i="4"/>
  <c r="S61" i="4"/>
  <c r="BD24" i="5" a="1"/>
  <c r="P14" i="4"/>
  <c r="P11" i="4"/>
  <c r="O37" i="4"/>
  <c r="AI24" i="6" a="1"/>
  <c r="E23" i="4"/>
  <c r="T10" i="4"/>
  <c r="BD71" i="5" a="1"/>
  <c r="BF26" i="6" a="1"/>
  <c r="T74" i="4"/>
  <c r="G12" i="4"/>
  <c r="AQ39" i="6" a="1"/>
  <c r="BC49" i="5" a="1"/>
  <c r="BC16" i="5" a="1"/>
  <c r="F22" i="4"/>
  <c r="AY52" i="5" a="1"/>
  <c r="AS17" i="5" a="1"/>
  <c r="O60" i="4"/>
  <c r="G37" i="4"/>
  <c r="T28" i="4"/>
  <c r="BD43" i="5" a="1"/>
  <c r="O74" i="4"/>
  <c r="S20" i="4"/>
  <c r="O34" i="4"/>
  <c r="E58" i="4"/>
  <c r="AS68" i="5" a="1"/>
  <c r="P43" i="4"/>
  <c r="I50" i="4"/>
  <c r="J75" i="4"/>
  <c r="F55" i="4"/>
  <c r="G27" i="4"/>
  <c r="J40" i="4"/>
  <c r="BC47" i="5" a="1"/>
  <c r="BA54" i="5" a="1"/>
  <c r="F67" i="4"/>
  <c r="BF51" i="6" a="1"/>
  <c r="BF43" i="6" a="1"/>
  <c r="BF35" i="6" a="1"/>
  <c r="BF27" i="6" a="1"/>
  <c r="BF19" i="6" a="1"/>
  <c r="O67" i="4"/>
  <c r="Q54" i="4"/>
  <c r="G64" i="4"/>
  <c r="U54" i="4"/>
  <c r="I79" i="4"/>
  <c r="AM62" i="5" a="1"/>
  <c r="P6" i="4"/>
  <c r="G80" i="4"/>
  <c r="G46" i="4"/>
  <c r="BC37" i="5" a="1"/>
  <c r="AR162" i="5" a="1"/>
  <c r="T21" i="4"/>
  <c r="P23" i="4"/>
  <c r="Q76" i="4"/>
  <c r="Q16" i="4"/>
  <c r="AJ53" i="5" a="1"/>
  <c r="BD8" i="5" a="1"/>
  <c r="F20" i="4"/>
  <c r="S24" i="4"/>
  <c r="S56" i="4"/>
  <c r="I76" i="4"/>
  <c r="O53" i="4"/>
  <c r="I57" i="4"/>
  <c r="E67" i="4"/>
  <c r="S8" i="4"/>
  <c r="F73" i="4"/>
  <c r="BA69" i="5" a="1"/>
  <c r="Q69" i="4"/>
  <c r="S60" i="4"/>
  <c r="AW23" i="5" a="1"/>
  <c r="J52" i="4"/>
  <c r="AI34" i="5" a="1"/>
  <c r="F41" i="4"/>
  <c r="BF67" i="6" a="1"/>
  <c r="G44" i="4"/>
  <c r="AV26" i="5" a="1"/>
  <c r="P75" i="4"/>
  <c r="O61" i="4"/>
  <c r="BC60" i="5" a="1"/>
  <c r="J65" i="4"/>
  <c r="F32" i="4"/>
  <c r="E37" i="4"/>
  <c r="BC63" i="5" a="1"/>
  <c r="BF40" i="6" a="1"/>
  <c r="J41" i="4"/>
  <c r="J53" i="4"/>
  <c r="O71" i="4"/>
  <c r="S71" i="4"/>
  <c r="BF55" i="6" a="1"/>
  <c r="U47" i="4"/>
  <c r="AQ30" i="6" a="1"/>
  <c r="O46" i="4"/>
  <c r="BC24" i="5" a="1"/>
  <c r="S26" i="4"/>
  <c r="T67" i="4"/>
  <c r="Q64" i="4"/>
  <c r="BF8" i="6" a="1"/>
  <c r="P70" i="4"/>
  <c r="P21" i="4"/>
  <c r="BD42" i="5" a="1"/>
  <c r="AQ64" i="6" a="1"/>
  <c r="Q70" i="4"/>
  <c r="AZ7" i="5" a="1"/>
  <c r="AR77" i="5" a="1"/>
  <c r="BD18" i="5" a="1"/>
  <c r="AP43" i="5" a="1"/>
  <c r="G39" i="4"/>
  <c r="BF21" i="6" a="1"/>
  <c r="O35" i="4"/>
  <c r="Q11" i="4"/>
  <c r="T61" i="4"/>
  <c r="O84" i="4"/>
  <c r="Q25" i="4"/>
  <c r="F35" i="4"/>
  <c r="J13" i="4"/>
  <c r="BF59" i="6" a="1"/>
  <c r="E41" i="4"/>
  <c r="E36" i="4"/>
  <c r="AQ40" i="6" a="1"/>
  <c r="AQ42" i="6" a="1"/>
  <c r="O47" i="4"/>
  <c r="S79" i="4"/>
  <c r="G59" i="4"/>
  <c r="J83" i="4"/>
  <c r="S33" i="4"/>
  <c r="AQ50" i="6" a="1"/>
  <c r="AQ35" i="6" a="1"/>
  <c r="S31" i="4"/>
  <c r="AQ61" i="6" a="1"/>
  <c r="AI7" i="6" a="1"/>
  <c r="T15" i="4"/>
  <c r="S55" i="4"/>
  <c r="I54" i="4"/>
  <c r="G51" i="4"/>
  <c r="AQ49" i="6" a="1"/>
  <c r="P65" i="4"/>
  <c r="I72" i="4"/>
  <c r="BC51" i="5" a="1"/>
  <c r="I65" i="4"/>
  <c r="Q6" i="4"/>
  <c r="AX56" i="5" a="1"/>
  <c r="I44" i="4"/>
  <c r="F82" i="4"/>
  <c r="O7" i="4"/>
  <c r="J36" i="4"/>
  <c r="S46" i="4"/>
  <c r="P31" i="4"/>
  <c r="E31" i="4"/>
  <c r="J6" i="4"/>
  <c r="AR80" i="5" a="1"/>
  <c r="BF65" i="6" a="1"/>
  <c r="O5" i="4"/>
  <c r="BF60" i="6" a="1"/>
  <c r="G62" i="4"/>
  <c r="I18" i="4"/>
  <c r="AQ12" i="6" a="1"/>
  <c r="AV70" i="5" a="1"/>
  <c r="AU27" i="5" a="1"/>
  <c r="BF7" i="6" a="1"/>
  <c r="P15" i="4"/>
  <c r="AQ37" i="6" a="1"/>
  <c r="S29" i="4"/>
  <c r="O58" i="4"/>
  <c r="P17" i="4"/>
  <c r="BD23" i="5" a="1"/>
  <c r="BD60" i="5" a="1"/>
  <c r="G26" i="4"/>
  <c r="AQ47" i="6" a="1"/>
  <c r="BF15" i="6" a="1"/>
  <c r="S38" i="4"/>
  <c r="E25" i="4"/>
  <c r="E27" i="4"/>
  <c r="I11" i="4"/>
  <c r="T72" i="4"/>
  <c r="AQ22" i="6" a="1"/>
  <c r="AM34" i="5" a="1"/>
  <c r="AR46" i="5" a="1"/>
  <c r="O69" i="4"/>
  <c r="T29" i="4"/>
  <c r="P8" i="4"/>
  <c r="T17" i="4"/>
  <c r="T13" i="4"/>
  <c r="O43" i="4"/>
  <c r="O22" i="4"/>
  <c r="BF6" i="6" a="1"/>
  <c r="BC21" i="5" a="1"/>
  <c r="P45" i="4"/>
  <c r="J18" i="4"/>
  <c r="I55" i="4"/>
  <c r="BC7" i="5" a="1"/>
  <c r="T52" i="4"/>
  <c r="AQ7" i="6" a="1"/>
  <c r="J27" i="4"/>
  <c r="O64" i="4"/>
  <c r="U56" i="4"/>
  <c r="AI53" i="5" a="1"/>
  <c r="Q26" i="4"/>
  <c r="S48" i="4"/>
  <c r="E7" i="4"/>
  <c r="Q74" i="4"/>
  <c r="U72" i="4"/>
  <c r="BF57" i="6" a="1"/>
  <c r="AJ45" i="5" a="1"/>
  <c r="I66" i="4"/>
  <c r="AN34" i="5" a="1"/>
  <c r="BC23" i="5" a="1"/>
  <c r="AI49" i="6" a="1"/>
  <c r="J15" i="4"/>
  <c r="BF69" i="6" a="1"/>
  <c r="AY39" i="5" a="1"/>
  <c r="Q66" i="4"/>
  <c r="AQ31" i="6" a="1"/>
  <c r="Q35" i="4"/>
  <c r="Q5" i="4"/>
  <c r="J28" i="4"/>
  <c r="T38" i="4"/>
  <c r="AM11" i="5" a="1"/>
  <c r="BC17" i="5" a="1"/>
  <c r="I33" i="4"/>
  <c r="T25" i="4"/>
  <c r="G43" i="4"/>
  <c r="AU18" i="5" a="1"/>
  <c r="BC67" i="5" a="1"/>
  <c r="BF39" i="6" a="1"/>
  <c r="AQ23" i="6" a="1"/>
  <c r="F18" i="4"/>
  <c r="AN19" i="5" a="1"/>
  <c r="T63" i="4"/>
  <c r="BF18" i="6" a="1"/>
  <c r="J72" i="4"/>
  <c r="P66" i="4"/>
  <c r="AI10" i="5" a="1"/>
  <c r="BD45" i="5" a="1"/>
  <c r="T32" i="4"/>
  <c r="BA34" i="5" a="1"/>
  <c r="AL9" i="5" a="1"/>
  <c r="F42" i="4"/>
  <c r="BF32" i="6" a="1"/>
  <c r="J77" i="4"/>
  <c r="AH27" i="5" a="1"/>
  <c r="E70" i="4"/>
  <c r="BD29" i="5" a="1"/>
  <c r="P60" i="4"/>
  <c r="I68" i="4"/>
  <c r="F48" i="4"/>
  <c r="G82" i="4"/>
  <c r="AO53" i="5" a="1"/>
  <c r="BF29" i="6" a="1"/>
  <c r="J44" i="4"/>
  <c r="BF56" i="6" a="1"/>
  <c r="BC35" i="5" l="1"/>
  <c r="BC51" i="5"/>
  <c r="BD54" i="5"/>
  <c r="BC54" i="5"/>
  <c r="BF65" i="6"/>
  <c r="BD43" i="5"/>
  <c r="BF12" i="6"/>
  <c r="BF20" i="6"/>
  <c r="BF28" i="6"/>
  <c r="BF36" i="6"/>
  <c r="BF44" i="6"/>
  <c r="BF60" i="6"/>
  <c r="BD65" i="5"/>
  <c r="BC65" i="5"/>
  <c r="BD71" i="5"/>
  <c r="BC71" i="5"/>
  <c r="BD12" i="5"/>
  <c r="BC12" i="5"/>
  <c r="BF45" i="6"/>
  <c r="BD37" i="5"/>
  <c r="BC37" i="5"/>
  <c r="BF56" i="6"/>
  <c r="BD29" i="5"/>
  <c r="BF61" i="6"/>
  <c r="BF22" i="6"/>
  <c r="BF67" i="6"/>
  <c r="BF13" i="6"/>
  <c r="BD21" i="5"/>
  <c r="BC21" i="5"/>
  <c r="BF14" i="6"/>
  <c r="BF31" i="6"/>
  <c r="BF62" i="6"/>
  <c r="BF37" i="6"/>
  <c r="BD66" i="5"/>
  <c r="BC66" i="5"/>
  <c r="BF38" i="6"/>
  <c r="BC7" i="5"/>
  <c r="BD23" i="5"/>
  <c r="BC23" i="5"/>
  <c r="BC39" i="5"/>
  <c r="BC62" i="5"/>
  <c r="BF8" i="6"/>
  <c r="BF16" i="6"/>
  <c r="BF32" i="6"/>
  <c r="BF40" i="6"/>
  <c r="BF48" i="6"/>
  <c r="BF52" i="6"/>
  <c r="BD57" i="5"/>
  <c r="BC57" i="5"/>
  <c r="BF68" i="6"/>
  <c r="BF55" i="6"/>
  <c r="BD55" i="5"/>
  <c r="BC55" i="5"/>
  <c r="BD46" i="5"/>
  <c r="BC46" i="5"/>
  <c r="BD56" i="5"/>
  <c r="BC56" i="5"/>
  <c r="BF15" i="6"/>
  <c r="BF47" i="6"/>
  <c r="BD8" i="5"/>
  <c r="BC8" i="5"/>
  <c r="BD16" i="5"/>
  <c r="BC16" i="5"/>
  <c r="BD24" i="5"/>
  <c r="BC24" i="5"/>
  <c r="BD40" i="5"/>
  <c r="BC40" i="5"/>
  <c r="BD48" i="5"/>
  <c r="BC48" i="5"/>
  <c r="BF63" i="6"/>
  <c r="BD36" i="5"/>
  <c r="BC36" i="5"/>
  <c r="BF21" i="6"/>
  <c r="BF66" i="6"/>
  <c r="BD45" i="5"/>
  <c r="BF6" i="6"/>
  <c r="BF7" i="6"/>
  <c r="BC67" i="5"/>
  <c r="BD31" i="5"/>
  <c r="BC31" i="5"/>
  <c r="BD47" i="5"/>
  <c r="BC47" i="5"/>
  <c r="BF57" i="6"/>
  <c r="BF9" i="6"/>
  <c r="BF17" i="6"/>
  <c r="BF25" i="6"/>
  <c r="BF33" i="6"/>
  <c r="BF41" i="6"/>
  <c r="BF49" i="6"/>
  <c r="BF58" i="6"/>
  <c r="BD63" i="5"/>
  <c r="BC63" i="5"/>
  <c r="BF39" i="6"/>
  <c r="BD20" i="5"/>
  <c r="BD60" i="5"/>
  <c r="BC60" i="5"/>
  <c r="BF30" i="6"/>
  <c r="BC17" i="5"/>
  <c r="BC49" i="5"/>
  <c r="BF53" i="6"/>
  <c r="BD58" i="5"/>
  <c r="BC58" i="5"/>
  <c r="BF69" i="6"/>
  <c r="BD10" i="5"/>
  <c r="BC10" i="5"/>
  <c r="BD18" i="5"/>
  <c r="BC18" i="5"/>
  <c r="BD26" i="5"/>
  <c r="BC26" i="5"/>
  <c r="BD34" i="5"/>
  <c r="BC34" i="5"/>
  <c r="BF42" i="6"/>
  <c r="BF50" i="6"/>
  <c r="BD53" i="5"/>
  <c r="BC53" i="5"/>
  <c r="BF64" i="6"/>
  <c r="BD69" i="5"/>
  <c r="BC69" i="5"/>
  <c r="BF10" i="6"/>
  <c r="BF18" i="6"/>
  <c r="BF26" i="6"/>
  <c r="BF34" i="6"/>
  <c r="BD42" i="5"/>
  <c r="BC42" i="5"/>
  <c r="BD50" i="5"/>
  <c r="BC50" i="5"/>
  <c r="BF59" i="6"/>
  <c r="BC64" i="5"/>
  <c r="BF29" i="6"/>
  <c r="BD13" i="5"/>
  <c r="BC13" i="5"/>
  <c r="BF19" i="6"/>
  <c r="BF27" i="6"/>
  <c r="BF35" i="6"/>
  <c r="BF43" i="6"/>
  <c r="BF51" i="6"/>
  <c r="S31" i="8"/>
  <c r="BE6" i="6"/>
  <c r="R77" i="2"/>
  <c r="Z77" i="2" s="1"/>
  <c r="Q82" i="2"/>
  <c r="V82" i="2" s="1"/>
  <c r="AQ13" i="6"/>
  <c r="AQ21" i="6"/>
  <c r="AQ14" i="6"/>
  <c r="AQ23" i="6"/>
  <c r="AQ39" i="6"/>
  <c r="AQ16" i="6"/>
  <c r="AQ40" i="6"/>
  <c r="AQ49" i="6"/>
  <c r="AQ53" i="6"/>
  <c r="AQ18" i="6"/>
  <c r="AQ26" i="6"/>
  <c r="AQ59" i="6"/>
  <c r="AQ22" i="6"/>
  <c r="AQ41" i="6"/>
  <c r="AQ42" i="6"/>
  <c r="AQ11" i="6"/>
  <c r="AQ27" i="6"/>
  <c r="AQ35" i="6"/>
  <c r="AQ43" i="6"/>
  <c r="AQ29" i="6"/>
  <c r="AQ45" i="6"/>
  <c r="AQ61" i="6"/>
  <c r="AQ30" i="6"/>
  <c r="AQ31" i="6"/>
  <c r="AQ52" i="6"/>
  <c r="AQ65" i="6"/>
  <c r="AQ37" i="6"/>
  <c r="AQ7" i="6"/>
  <c r="AQ47" i="6"/>
  <c r="AQ32" i="6"/>
  <c r="AQ9" i="6"/>
  <c r="AQ33" i="6"/>
  <c r="AQ50" i="6"/>
  <c r="AQ64" i="6"/>
  <c r="AQ12" i="6"/>
  <c r="AQ20" i="6"/>
  <c r="AQ36" i="6"/>
  <c r="AQ44" i="6"/>
  <c r="E76" i="2"/>
  <c r="G76" i="2" s="1"/>
  <c r="E79" i="2"/>
  <c r="G79" i="2" s="1"/>
  <c r="E83" i="2"/>
  <c r="G83" i="2" s="1"/>
  <c r="E80" i="2"/>
  <c r="G80" i="2" s="1"/>
  <c r="E71" i="2"/>
  <c r="G71" i="2" s="1"/>
  <c r="E75" i="2"/>
  <c r="G75" i="2" s="1"/>
  <c r="M52" i="4"/>
  <c r="D52" i="4"/>
  <c r="D73" i="4"/>
  <c r="D40" i="4"/>
  <c r="D50" i="4"/>
  <c r="M50" i="4"/>
  <c r="D39" i="4"/>
  <c r="D7" i="4"/>
  <c r="D64" i="4"/>
  <c r="D79" i="4"/>
  <c r="M79" i="4"/>
  <c r="D9" i="4"/>
  <c r="D67" i="4"/>
  <c r="D44" i="4"/>
  <c r="M44" i="4"/>
  <c r="D15" i="4"/>
  <c r="D62" i="4"/>
  <c r="D55" i="4"/>
  <c r="D66" i="4"/>
  <c r="D17" i="4"/>
  <c r="D33" i="4"/>
  <c r="D59" i="4"/>
  <c r="D30" i="4"/>
  <c r="D54" i="4"/>
  <c r="D81" i="4"/>
  <c r="D27" i="4"/>
  <c r="D13" i="4"/>
  <c r="D47" i="4"/>
  <c r="D11" i="4"/>
  <c r="M43" i="4"/>
  <c r="D43" i="4"/>
  <c r="D41" i="4"/>
  <c r="D51" i="4"/>
  <c r="M51" i="4"/>
  <c r="D75" i="4"/>
  <c r="D48" i="4"/>
  <c r="D8" i="4"/>
  <c r="D45" i="4"/>
  <c r="M45" i="4"/>
  <c r="D80" i="4"/>
  <c r="D60" i="4"/>
  <c r="D35" i="4"/>
  <c r="D82" i="4"/>
  <c r="D22" i="4"/>
  <c r="D70" i="4"/>
  <c r="D68" i="4"/>
  <c r="D77" i="4"/>
  <c r="M53" i="4"/>
  <c r="D53" i="4"/>
  <c r="D65" i="4"/>
  <c r="D32" i="4"/>
  <c r="M49" i="4"/>
  <c r="D49" i="4"/>
  <c r="D26" i="4"/>
  <c r="D10" i="4"/>
  <c r="D36" i="4"/>
  <c r="D78" i="4"/>
  <c r="D5" i="4"/>
  <c r="D38" i="4"/>
  <c r="D20" i="4"/>
  <c r="D12" i="4"/>
  <c r="D16" i="4"/>
  <c r="D58" i="4"/>
  <c r="D37" i="4"/>
  <c r="D69" i="4"/>
  <c r="D14" i="4"/>
  <c r="D6" i="4"/>
  <c r="D76" i="4"/>
  <c r="D19" i="4"/>
  <c r="D24" i="4"/>
  <c r="D29" i="4"/>
  <c r="D61" i="4"/>
  <c r="D18" i="4"/>
  <c r="D83" i="4"/>
  <c r="D63" i="4"/>
  <c r="D25" i="4"/>
  <c r="D57" i="4"/>
  <c r="D23" i="4"/>
  <c r="D72" i="4"/>
  <c r="D56" i="4"/>
  <c r="D74" i="4"/>
  <c r="D21" i="4"/>
  <c r="D42" i="4"/>
  <c r="M42" i="4"/>
  <c r="D34" i="4"/>
  <c r="D46" i="4"/>
  <c r="D71" i="4"/>
  <c r="D28" i="4"/>
  <c r="D31" i="4"/>
  <c r="AL77" i="2"/>
  <c r="R71" i="2"/>
  <c r="Z71" i="2" s="1"/>
  <c r="R83" i="2"/>
  <c r="Z83" i="2" s="1"/>
  <c r="R72" i="2"/>
  <c r="Z72" i="2" s="1"/>
  <c r="AM83" i="2"/>
  <c r="AM77" i="2"/>
  <c r="Q71" i="2"/>
  <c r="V71" i="2" s="1"/>
  <c r="R80" i="2"/>
  <c r="Z80" i="2" s="1"/>
  <c r="AM72" i="2"/>
  <c r="AM71" i="2"/>
  <c r="M75" i="2"/>
  <c r="T75" i="2" s="1"/>
  <c r="R73" i="2"/>
  <c r="Z73" i="2" s="1"/>
  <c r="AM78" i="2"/>
  <c r="AM74" i="2"/>
  <c r="Q77" i="2"/>
  <c r="V77" i="2" s="1"/>
  <c r="Q80" i="2"/>
  <c r="V80" i="2" s="1"/>
  <c r="S29" i="8"/>
  <c r="AM73" i="2"/>
  <c r="Q81" i="2"/>
  <c r="V81" i="2" s="1"/>
  <c r="AM76" i="2"/>
  <c r="Q83" i="2"/>
  <c r="V83" i="2" s="1"/>
  <c r="AD39" i="4"/>
  <c r="Z27" i="4"/>
  <c r="N27" i="4"/>
  <c r="AD27" i="4"/>
  <c r="N43" i="4"/>
  <c r="W43" i="4"/>
  <c r="Z43" i="4"/>
  <c r="Y39" i="4"/>
  <c r="Z75" i="4"/>
  <c r="N75" i="4"/>
  <c r="Y52" i="4"/>
  <c r="Y7" i="4"/>
  <c r="AD20" i="4"/>
  <c r="AD8" i="4"/>
  <c r="AA75" i="4"/>
  <c r="AA39" i="4"/>
  <c r="AC8" i="4"/>
  <c r="AC52" i="4"/>
  <c r="N39" i="4"/>
  <c r="Z39" i="4"/>
  <c r="Z52" i="4"/>
  <c r="N52" i="4"/>
  <c r="W52" i="4"/>
  <c r="N76" i="4"/>
  <c r="Z76" i="4"/>
  <c r="Y84" i="4"/>
  <c r="AA76" i="4"/>
  <c r="Y75" i="4"/>
  <c r="AA20" i="4"/>
  <c r="Y76" i="4"/>
  <c r="AD68" i="4"/>
  <c r="AC39" i="4"/>
  <c r="N23" i="4"/>
  <c r="Z23" i="4"/>
  <c r="AC26" i="4"/>
  <c r="AD52" i="4"/>
  <c r="Y8" i="4"/>
  <c r="AD31" i="4"/>
  <c r="N80" i="4"/>
  <c r="Z80" i="4"/>
  <c r="AA43" i="4"/>
  <c r="AD44" i="4"/>
  <c r="AD64" i="4"/>
  <c r="AC27" i="4"/>
  <c r="AA7" i="4"/>
  <c r="AA52" i="4"/>
  <c r="AC20" i="4"/>
  <c r="AA64" i="4"/>
  <c r="AC43" i="4"/>
  <c r="AA80" i="4"/>
  <c r="AD25" i="4"/>
  <c r="Z8" i="4"/>
  <c r="N8" i="4"/>
  <c r="AC80" i="4"/>
  <c r="AA44" i="4"/>
  <c r="AD23" i="4"/>
  <c r="Y27" i="4"/>
  <c r="AD43" i="4"/>
  <c r="AD12" i="4"/>
  <c r="Y31" i="4"/>
  <c r="AD75" i="4"/>
  <c r="AA69" i="4"/>
  <c r="AC7" i="4"/>
  <c r="AC23" i="4"/>
  <c r="AA12" i="4"/>
  <c r="AA8" i="4"/>
  <c r="Y43" i="4"/>
  <c r="AA23" i="4"/>
  <c r="AD7" i="4"/>
  <c r="AD80" i="4"/>
  <c r="Y64" i="4"/>
  <c r="AC44" i="4"/>
  <c r="Y80" i="4"/>
  <c r="AC55" i="4"/>
  <c r="AD50" i="4"/>
  <c r="AC12" i="4"/>
  <c r="Y23" i="4"/>
  <c r="AC37" i="4"/>
  <c r="Z57" i="4"/>
  <c r="N57" i="4"/>
  <c r="AC64" i="4"/>
  <c r="N64" i="4"/>
  <c r="Z64" i="4"/>
  <c r="Z37" i="4"/>
  <c r="N37" i="4"/>
  <c r="N7" i="4"/>
  <c r="Z7" i="4"/>
  <c r="AD55" i="4"/>
  <c r="AA57" i="4"/>
  <c r="AD11" i="4"/>
  <c r="AD26" i="4"/>
  <c r="N55" i="4"/>
  <c r="Z55" i="4"/>
  <c r="AA55" i="4"/>
  <c r="Z59" i="4"/>
  <c r="N59" i="4"/>
  <c r="Y58" i="4"/>
  <c r="Z69" i="4"/>
  <c r="N69" i="4"/>
  <c r="AC57" i="4"/>
  <c r="N44" i="4"/>
  <c r="W44" i="4"/>
  <c r="Z44" i="4"/>
  <c r="AD57" i="4"/>
  <c r="AA37" i="4"/>
  <c r="AD58" i="4"/>
  <c r="Y57" i="4"/>
  <c r="N58" i="4"/>
  <c r="Z58" i="4"/>
  <c r="Y37" i="4"/>
  <c r="AC58" i="4"/>
  <c r="AD37" i="4"/>
  <c r="AA58" i="4"/>
  <c r="Y55" i="4"/>
  <c r="AR72" i="5"/>
  <c r="AA63" i="4"/>
  <c r="Y82" i="4"/>
  <c r="Y33" i="4"/>
  <c r="AA49" i="4"/>
  <c r="Y12" i="4"/>
  <c r="N14" i="4"/>
  <c r="Z14" i="4"/>
  <c r="AC50" i="4"/>
  <c r="AD15" i="4"/>
  <c r="AC60" i="4"/>
  <c r="Z49" i="4"/>
  <c r="W49" i="4"/>
  <c r="N49" i="4"/>
  <c r="AA32" i="4"/>
  <c r="AR79" i="5"/>
  <c r="AR81" i="5"/>
  <c r="N81" i="4"/>
  <c r="Z81" i="4"/>
  <c r="Y50" i="4"/>
  <c r="AC40" i="4"/>
  <c r="AA68" i="4"/>
  <c r="Z31" i="4"/>
  <c r="N31" i="4"/>
  <c r="N11" i="4"/>
  <c r="Z11" i="4"/>
  <c r="Y16" i="4"/>
  <c r="Z32" i="4"/>
  <c r="N32" i="4"/>
  <c r="Y36" i="4"/>
  <c r="Y20" i="4"/>
  <c r="Y25" i="4"/>
  <c r="AA60" i="4"/>
  <c r="AA83" i="4"/>
  <c r="AC9" i="4"/>
  <c r="N40" i="4"/>
  <c r="Z40" i="4"/>
  <c r="Z12" i="4"/>
  <c r="N12" i="4"/>
  <c r="AC69" i="4"/>
  <c r="AA42" i="4"/>
  <c r="N34" i="4"/>
  <c r="Z34" i="4"/>
  <c r="N61" i="4"/>
  <c r="Z61" i="4"/>
  <c r="AD82" i="4"/>
  <c r="AR75" i="5"/>
  <c r="N83" i="4"/>
  <c r="Z83" i="4"/>
  <c r="Y26" i="4"/>
  <c r="AD51" i="4"/>
  <c r="Y35" i="4"/>
  <c r="AA28" i="4"/>
  <c r="AC25" i="4"/>
  <c r="AR78" i="5"/>
  <c r="Y77" i="4"/>
  <c r="AA33" i="4"/>
  <c r="AD63" i="4"/>
  <c r="Z36" i="4"/>
  <c r="N36" i="4"/>
  <c r="AR76" i="5"/>
  <c r="AD71" i="4"/>
  <c r="Y79" i="4"/>
  <c r="AD28" i="4"/>
  <c r="AR73" i="5"/>
  <c r="N15" i="4"/>
  <c r="Z15" i="4"/>
  <c r="AD70" i="4"/>
  <c r="Z24" i="4"/>
  <c r="N24" i="4"/>
  <c r="AA14" i="4"/>
  <c r="AA56" i="4"/>
  <c r="Y81" i="4"/>
  <c r="Z35" i="4"/>
  <c r="N35" i="4"/>
  <c r="Y28" i="4"/>
  <c r="AR166" i="5"/>
  <c r="AA38" i="4"/>
  <c r="Y68" i="4"/>
  <c r="AA59" i="4"/>
  <c r="AD14" i="4"/>
  <c r="AD83" i="4"/>
  <c r="AR170" i="5"/>
  <c r="Z25" i="4"/>
  <c r="N25" i="4"/>
  <c r="Z20" i="4"/>
  <c r="N20" i="4"/>
  <c r="N79" i="4"/>
  <c r="W79" i="4"/>
  <c r="Z79" i="4"/>
  <c r="Z68" i="4"/>
  <c r="N68" i="4"/>
  <c r="AC63" i="4"/>
  <c r="AA16" i="4"/>
  <c r="Y66" i="4"/>
  <c r="AA9" i="4"/>
  <c r="AD53" i="4"/>
  <c r="AD32" i="4"/>
  <c r="AR168" i="5"/>
  <c r="AC82" i="4"/>
  <c r="AD16" i="4"/>
  <c r="Z82" i="4"/>
  <c r="N82" i="4"/>
  <c r="AR169" i="5"/>
  <c r="Y70" i="4"/>
  <c r="AC59" i="4"/>
  <c r="AC81" i="4"/>
  <c r="Y38" i="4"/>
  <c r="AD69" i="4"/>
  <c r="Z16" i="4"/>
  <c r="N16" i="4"/>
  <c r="Y6" i="4"/>
  <c r="Z62" i="4"/>
  <c r="N62" i="4"/>
  <c r="N54" i="4"/>
  <c r="Z54" i="4"/>
  <c r="N71" i="4"/>
  <c r="Z71" i="4"/>
  <c r="AC32" i="4"/>
  <c r="AA81" i="4"/>
  <c r="AD61" i="4"/>
  <c r="Z26" i="4"/>
  <c r="N26" i="4"/>
  <c r="Y69" i="4"/>
  <c r="AD38" i="4"/>
  <c r="N46" i="4"/>
  <c r="Z46" i="4"/>
  <c r="AR172" i="5"/>
  <c r="AC24" i="4"/>
  <c r="Z77" i="4"/>
  <c r="N77" i="4"/>
  <c r="AC41" i="4"/>
  <c r="N53" i="4"/>
  <c r="W53" i="4"/>
  <c r="Z53" i="4"/>
  <c r="AD40" i="4"/>
  <c r="AC53" i="4"/>
  <c r="Y14" i="4"/>
  <c r="Y18" i="4"/>
  <c r="Y62" i="4"/>
  <c r="AR82" i="5"/>
  <c r="AR160" i="5"/>
  <c r="N18" i="4"/>
  <c r="Z18" i="4"/>
  <c r="Y11" i="4"/>
  <c r="AC62" i="4"/>
  <c r="AD66" i="4"/>
  <c r="Y51" i="4"/>
  <c r="AA17" i="4"/>
  <c r="AC70" i="4"/>
  <c r="Y71" i="4"/>
  <c r="AC15" i="4"/>
  <c r="AA15" i="4"/>
  <c r="AC83" i="4"/>
  <c r="AC16" i="4"/>
  <c r="AC31" i="4"/>
  <c r="AC79" i="4"/>
  <c r="AA31" i="4"/>
  <c r="AR74" i="5"/>
  <c r="Y40" i="4"/>
  <c r="Y72" i="4"/>
  <c r="AD33" i="4"/>
  <c r="Y32" i="4"/>
  <c r="AR83" i="5"/>
  <c r="AC61" i="4"/>
  <c r="Y56" i="4"/>
  <c r="AC71" i="4"/>
  <c r="AC75" i="4"/>
  <c r="N28" i="4"/>
  <c r="Z28" i="4"/>
  <c r="Z17" i="4"/>
  <c r="N17" i="4"/>
  <c r="AD60" i="4"/>
  <c r="AC49" i="4"/>
  <c r="N70" i="4"/>
  <c r="Z70" i="4"/>
  <c r="AA82" i="4"/>
  <c r="AC51" i="4"/>
  <c r="AR80" i="5"/>
  <c r="Y44" i="4"/>
  <c r="AR85" i="5"/>
  <c r="AA77" i="4"/>
  <c r="Y60" i="4"/>
  <c r="AA40" i="4"/>
  <c r="N33" i="4"/>
  <c r="Z33" i="4"/>
  <c r="Y83" i="4"/>
  <c r="AA46" i="4"/>
  <c r="AD59" i="4"/>
  <c r="Z63" i="4"/>
  <c r="N63" i="4"/>
  <c r="Z50" i="4"/>
  <c r="N50" i="4"/>
  <c r="W50" i="4"/>
  <c r="AA79" i="4"/>
  <c r="AA51" i="4"/>
  <c r="AC66" i="4"/>
  <c r="Y17" i="4"/>
  <c r="AC14" i="4"/>
  <c r="AA27" i="4"/>
  <c r="Y53" i="4"/>
  <c r="AA25" i="4"/>
  <c r="AD17" i="4"/>
  <c r="Y63" i="4"/>
  <c r="Y59" i="4"/>
  <c r="AA41" i="4"/>
  <c r="AA11" i="4"/>
  <c r="AR77" i="5"/>
  <c r="AC33" i="4"/>
  <c r="AA66" i="4"/>
  <c r="AA50" i="4"/>
  <c r="AA53" i="4"/>
  <c r="AA24" i="4"/>
  <c r="AC38" i="4"/>
  <c r="AD62" i="4"/>
  <c r="AA62" i="4"/>
  <c r="AC28" i="4"/>
  <c r="N67" i="4"/>
  <c r="Z67" i="4"/>
  <c r="Y49" i="4"/>
  <c r="AC68" i="4"/>
  <c r="N38" i="4"/>
  <c r="Z38" i="4"/>
  <c r="AR84" i="5"/>
  <c r="Z66" i="4"/>
  <c r="N66" i="4"/>
  <c r="AC10" i="4"/>
  <c r="Y48" i="4"/>
  <c r="AD76" i="4"/>
  <c r="AC11" i="4"/>
  <c r="AA35" i="4"/>
  <c r="Y22" i="4"/>
  <c r="AD81" i="4"/>
  <c r="N60" i="4"/>
  <c r="Z60" i="4"/>
  <c r="AA26" i="4"/>
  <c r="AD79" i="4"/>
  <c r="AA61" i="4"/>
  <c r="AC76" i="4"/>
  <c r="AA70" i="4"/>
  <c r="Y67" i="4"/>
  <c r="Y15" i="4"/>
  <c r="AC17" i="4"/>
  <c r="AD5" i="4"/>
  <c r="AC19" i="4"/>
  <c r="AC78" i="4"/>
  <c r="N13" i="4"/>
  <c r="Z13" i="4"/>
  <c r="AD67" i="4"/>
  <c r="AD21" i="4"/>
  <c r="AA18" i="4"/>
  <c r="AD47" i="4"/>
  <c r="N29" i="4"/>
  <c r="Z29" i="4"/>
  <c r="AR161" i="5"/>
  <c r="Y19" i="4"/>
  <c r="N78" i="4"/>
  <c r="Z78" i="4"/>
  <c r="N51" i="4"/>
  <c r="W51" i="4"/>
  <c r="Z51" i="4"/>
  <c r="AD49" i="4"/>
  <c r="AD77" i="4"/>
  <c r="AD48" i="4"/>
  <c r="Y29" i="4"/>
  <c r="AD73" i="4"/>
  <c r="AA74" i="4"/>
  <c r="AA19" i="4"/>
  <c r="Y42" i="4"/>
  <c r="AA78" i="4"/>
  <c r="AC36" i="4"/>
  <c r="Z21" i="4"/>
  <c r="N21" i="4"/>
  <c r="AD46" i="4"/>
  <c r="AC47" i="4"/>
  <c r="AC73" i="4"/>
  <c r="AD72" i="4"/>
  <c r="AA36" i="4"/>
  <c r="AC48" i="4"/>
  <c r="AD74" i="4"/>
  <c r="N19" i="4"/>
  <c r="Z19" i="4"/>
  <c r="AC42" i="4"/>
  <c r="N41" i="4"/>
  <c r="Z41" i="4"/>
  <c r="AD36" i="4"/>
  <c r="AC77" i="4"/>
  <c r="AC21" i="4"/>
  <c r="N10" i="4"/>
  <c r="Z10" i="4"/>
  <c r="Y47" i="4"/>
  <c r="Y61" i="4"/>
  <c r="Y73" i="4"/>
  <c r="AD42" i="4"/>
  <c r="Y10" i="4"/>
  <c r="AC18" i="4"/>
  <c r="AC46" i="4"/>
  <c r="Y24" i="4"/>
  <c r="Z48" i="4"/>
  <c r="N48" i="4"/>
  <c r="AA10" i="4"/>
  <c r="AD18" i="4"/>
  <c r="N30" i="4"/>
  <c r="Z30" i="4"/>
  <c r="Y46" i="4"/>
  <c r="N47" i="4"/>
  <c r="W47" i="4"/>
  <c r="Z47" i="4"/>
  <c r="AC72" i="4"/>
  <c r="AC65" i="4"/>
  <c r="AC56" i="4"/>
  <c r="AC54" i="4"/>
  <c r="Y41" i="4"/>
  <c r="AC35" i="4"/>
  <c r="AA21" i="4"/>
  <c r="AA22" i="4"/>
  <c r="AC6" i="4"/>
  <c r="AA71" i="4"/>
  <c r="AD34" i="4"/>
  <c r="Z9" i="4"/>
  <c r="N9" i="4"/>
  <c r="Y54" i="4"/>
  <c r="AD41" i="4"/>
  <c r="AD35" i="4"/>
  <c r="AD45" i="4"/>
  <c r="AD65" i="4"/>
  <c r="AC13" i="4"/>
  <c r="AC67" i="4"/>
  <c r="AA45" i="4"/>
  <c r="Y21" i="4"/>
  <c r="N22" i="4"/>
  <c r="Z22" i="4"/>
  <c r="AD29" i="4"/>
  <c r="Y34" i="4"/>
  <c r="N5" i="4"/>
  <c r="Z5" i="4"/>
  <c r="AD19" i="4"/>
  <c r="AD78" i="4"/>
  <c r="AC45" i="4"/>
  <c r="AA47" i="4"/>
  <c r="AA29" i="4"/>
  <c r="N65" i="4"/>
  <c r="Z65" i="4"/>
  <c r="AD24" i="4"/>
  <c r="AC22" i="4"/>
  <c r="AA30" i="4"/>
  <c r="AA13" i="4"/>
  <c r="AD54" i="4"/>
  <c r="AC5" i="4"/>
  <c r="Z56" i="4"/>
  <c r="N56" i="4"/>
  <c r="Y13" i="4"/>
  <c r="AA5" i="4"/>
  <c r="AD56" i="4"/>
  <c r="AD13" i="4"/>
  <c r="AA67" i="4"/>
  <c r="AA48" i="4"/>
  <c r="AD22" i="4"/>
  <c r="AC29" i="4"/>
  <c r="AA54" i="4"/>
  <c r="N45" i="4"/>
  <c r="W45" i="4"/>
  <c r="Z45" i="4"/>
  <c r="Y5" i="4"/>
  <c r="AA72" i="4"/>
  <c r="Y65" i="4"/>
  <c r="Y78" i="4"/>
  <c r="AA65" i="4"/>
  <c r="AD10" i="4"/>
  <c r="AD30" i="4"/>
  <c r="AC34" i="4"/>
  <c r="AD9" i="4"/>
  <c r="Z73" i="4"/>
  <c r="N73" i="4"/>
  <c r="AR164" i="5"/>
  <c r="N42" i="4"/>
  <c r="W42" i="4"/>
  <c r="Z42" i="4"/>
  <c r="AD6" i="4"/>
  <c r="AA73" i="4"/>
  <c r="AR162" i="5"/>
  <c r="Z6" i="4"/>
  <c r="N6" i="4"/>
  <c r="AR171" i="5"/>
  <c r="AR167" i="5"/>
  <c r="Y74" i="4"/>
  <c r="AA6" i="4"/>
  <c r="AA34" i="4"/>
  <c r="AR165" i="5"/>
  <c r="Y30" i="4"/>
  <c r="N74" i="4"/>
  <c r="Z74" i="4"/>
  <c r="AC74" i="4"/>
  <c r="Y45" i="4"/>
  <c r="AC30" i="4"/>
  <c r="AR159" i="5"/>
  <c r="Z72" i="4"/>
  <c r="N72" i="4"/>
  <c r="AR163" i="5"/>
  <c r="Y9" i="4"/>
  <c r="K40" i="8"/>
  <c r="K69" i="8"/>
  <c r="K32" i="8"/>
  <c r="K46" i="8"/>
  <c r="K48" i="8"/>
  <c r="K27" i="8"/>
  <c r="K39" i="8"/>
  <c r="K31" i="8"/>
  <c r="K45" i="8"/>
  <c r="K25" i="8"/>
  <c r="K37" i="8"/>
  <c r="K49" i="8"/>
  <c r="K61" i="8"/>
  <c r="K36" i="8"/>
  <c r="K59" i="8"/>
  <c r="K24" i="8"/>
  <c r="K16" i="8"/>
  <c r="K38" i="8"/>
  <c r="K19" i="8"/>
  <c r="K34" i="8"/>
  <c r="K21" i="8"/>
  <c r="K30" i="8"/>
  <c r="K68" i="8"/>
  <c r="K62" i="8"/>
  <c r="K18" i="8"/>
  <c r="K50" i="8"/>
  <c r="K56" i="8"/>
  <c r="K17" i="8"/>
  <c r="K29" i="8"/>
  <c r="K52" i="8"/>
  <c r="K12" i="8"/>
  <c r="K28" i="8"/>
  <c r="K57" i="8"/>
  <c r="K7" i="8"/>
  <c r="K47" i="8"/>
  <c r="K4" i="8"/>
  <c r="K54" i="8"/>
  <c r="K67" i="8"/>
  <c r="K42" i="8"/>
  <c r="K43" i="8"/>
  <c r="K63" i="8"/>
  <c r="K8" i="8"/>
  <c r="AN81" i="2"/>
  <c r="M81" i="2"/>
  <c r="K22" i="8"/>
  <c r="K6" i="8"/>
  <c r="K60" i="8"/>
  <c r="AN82" i="2"/>
  <c r="AL82" i="2"/>
  <c r="M82" i="2"/>
  <c r="K9" i="8"/>
  <c r="K35" i="8"/>
  <c r="K41" i="8"/>
  <c r="K53" i="8"/>
  <c r="AL71" i="2"/>
  <c r="AN71" i="2"/>
  <c r="M73" i="2"/>
  <c r="AN73" i="2"/>
  <c r="AL73" i="2"/>
  <c r="Q74" i="2"/>
  <c r="V74" i="2" s="1"/>
  <c r="Q76" i="2"/>
  <c r="V76" i="2" s="1"/>
  <c r="R78" i="2"/>
  <c r="Z78" i="2" s="1"/>
  <c r="R74" i="2"/>
  <c r="Z74" i="2" s="1"/>
  <c r="AL81" i="2"/>
  <c r="AL74" i="2"/>
  <c r="M74" i="2"/>
  <c r="AN74" i="2"/>
  <c r="R81" i="2"/>
  <c r="Z81" i="2" s="1"/>
  <c r="R75" i="2"/>
  <c r="Z75" i="2" s="1"/>
  <c r="AL72" i="2"/>
  <c r="M72" i="2"/>
  <c r="AK72" i="2" s="1"/>
  <c r="AN72" i="2"/>
  <c r="M71" i="2"/>
  <c r="M76" i="2"/>
  <c r="AN76" i="2"/>
  <c r="AL76" i="2"/>
  <c r="Q72" i="2"/>
  <c r="M80" i="2"/>
  <c r="AK80" i="2" s="1"/>
  <c r="AN80" i="2"/>
  <c r="AL80" i="2"/>
  <c r="AL78" i="2"/>
  <c r="M78" i="2"/>
  <c r="AN78" i="2"/>
  <c r="M83" i="2"/>
  <c r="AN83" i="2"/>
  <c r="AL83" i="2"/>
  <c r="M79" i="2"/>
  <c r="AN79" i="2"/>
  <c r="AM79" i="2"/>
  <c r="AL79" i="2"/>
  <c r="AM82" i="2"/>
  <c r="R82" i="2"/>
  <c r="Z82" i="2" s="1"/>
  <c r="AL75" i="2"/>
  <c r="AN77" i="2"/>
  <c r="M77" i="2"/>
  <c r="Q75" i="2"/>
  <c r="R76" i="2"/>
  <c r="Z76" i="2" s="1"/>
  <c r="R79" i="2"/>
  <c r="Z79" i="2" s="1"/>
  <c r="AM80" i="2"/>
  <c r="AM75" i="2"/>
  <c r="Q79" i="2"/>
  <c r="V79" i="2" s="1"/>
  <c r="AM81" i="2"/>
  <c r="Q78" i="2"/>
  <c r="Q73" i="2"/>
  <c r="V73" i="2" s="1"/>
  <c r="AZ7" i="5"/>
  <c r="AH9" i="5"/>
  <c r="AL9" i="5"/>
  <c r="AT10" i="5"/>
  <c r="AV10" i="5"/>
  <c r="BA10" i="5"/>
  <c r="AO10" i="5"/>
  <c r="AJ10" i="5"/>
  <c r="AK10" i="5"/>
  <c r="AM10" i="5"/>
  <c r="AN10" i="5"/>
  <c r="AP10" i="5"/>
  <c r="AI10" i="5"/>
  <c r="AU10" i="5"/>
  <c r="AW10" i="5"/>
  <c r="AX10" i="5"/>
  <c r="AH11" i="5"/>
  <c r="AM11" i="5"/>
  <c r="AT15" i="5"/>
  <c r="AS17" i="5"/>
  <c r="AM18" i="5"/>
  <c r="AK18" i="5"/>
  <c r="AZ18" i="5"/>
  <c r="BA18" i="5"/>
  <c r="AR18" i="5"/>
  <c r="AH18" i="5"/>
  <c r="AU18" i="5"/>
  <c r="AN19" i="5"/>
  <c r="AZ19" i="5"/>
  <c r="AW23" i="5"/>
  <c r="AK25" i="5"/>
  <c r="AU25" i="5"/>
  <c r="AH26" i="5"/>
  <c r="AS26" i="5"/>
  <c r="AN26" i="5"/>
  <c r="BA26" i="5"/>
  <c r="AV26" i="5"/>
  <c r="AG26" i="5"/>
  <c r="AO26" i="5"/>
  <c r="AL26" i="5"/>
  <c r="AX26" i="5"/>
  <c r="AZ27" i="5"/>
  <c r="AU27" i="5"/>
  <c r="BA27" i="5"/>
  <c r="AW27" i="5"/>
  <c r="AH27" i="5"/>
  <c r="AS29" i="5"/>
  <c r="AS33" i="5"/>
  <c r="AL34" i="5"/>
  <c r="AV34" i="5"/>
  <c r="AR34" i="5"/>
  <c r="AI34" i="5"/>
  <c r="AX34" i="5"/>
  <c r="AN34" i="5"/>
  <c r="AM34" i="5"/>
  <c r="AQ34" i="5"/>
  <c r="BA34" i="5"/>
  <c r="AT34" i="5"/>
  <c r="AU34" i="5"/>
  <c r="AQ35" i="5"/>
  <c r="AR35" i="5"/>
  <c r="AY39" i="5"/>
  <c r="AM41" i="5"/>
  <c r="AP43" i="5"/>
  <c r="AY43" i="5"/>
  <c r="BB43" i="5"/>
  <c r="AQ44" i="5"/>
  <c r="AJ45" i="5"/>
  <c r="AR46" i="5"/>
  <c r="BB49" i="5"/>
  <c r="AR52" i="5"/>
  <c r="AY52" i="5"/>
  <c r="AL53" i="5"/>
  <c r="AU53" i="5"/>
  <c r="AO53" i="5"/>
  <c r="AY53" i="5"/>
  <c r="AG53" i="5"/>
  <c r="AH53" i="5"/>
  <c r="AS53" i="5"/>
  <c r="AV53" i="5"/>
  <c r="AX53" i="5"/>
  <c r="AW53" i="5"/>
  <c r="AI53" i="5"/>
  <c r="AJ53" i="5"/>
  <c r="AQ53" i="5"/>
  <c r="AZ54" i="5"/>
  <c r="AM54" i="5"/>
  <c r="BA54" i="5"/>
  <c r="AR54" i="5"/>
  <c r="AU55" i="5"/>
  <c r="AX56" i="5"/>
  <c r="AP58" i="5"/>
  <c r="AM62" i="5"/>
  <c r="AO63" i="5"/>
  <c r="AS63" i="5"/>
  <c r="AV65" i="5"/>
  <c r="AN66" i="5"/>
  <c r="AM67" i="5"/>
  <c r="AO67" i="5"/>
  <c r="AS68" i="5"/>
  <c r="AL69" i="5"/>
  <c r="AN69" i="5"/>
  <c r="AW69" i="5"/>
  <c r="AS69" i="5"/>
  <c r="AT69" i="5"/>
  <c r="AH69" i="5"/>
  <c r="AV69" i="5"/>
  <c r="AY69" i="5"/>
  <c r="AX69" i="5"/>
  <c r="BB69" i="5"/>
  <c r="AR69" i="5"/>
  <c r="AZ69" i="5"/>
  <c r="AQ69" i="5"/>
  <c r="BA69" i="5"/>
  <c r="AV70" i="5"/>
  <c r="AZ71" i="5"/>
  <c r="A157" i="5"/>
  <c r="A158" i="5"/>
  <c r="S28" i="8"/>
  <c r="T66" i="8"/>
  <c r="S43" i="8"/>
  <c r="S27" i="8"/>
  <c r="S69" i="8"/>
  <c r="T44" i="8"/>
  <c r="S20" i="8"/>
  <c r="T11" i="8"/>
  <c r="T18" i="8"/>
  <c r="T30" i="8"/>
  <c r="T37" i="8"/>
  <c r="S23" i="8"/>
  <c r="T23" i="8"/>
  <c r="S14" i="8"/>
  <c r="T13" i="8"/>
  <c r="T36" i="8"/>
  <c r="A93" i="5"/>
  <c r="AC4" i="2"/>
  <c r="V3" i="8"/>
  <c r="AI25" i="6"/>
  <c r="AI49" i="6"/>
  <c r="AI24" i="6"/>
  <c r="AI64" i="6"/>
  <c r="AI7" i="6"/>
  <c r="AI70" i="6"/>
  <c r="AI71" i="6"/>
  <c r="AI72" i="6"/>
  <c r="AI79" i="6"/>
  <c r="AI42" i="6"/>
  <c r="T17" i="8"/>
  <c r="T68" i="8"/>
  <c r="T63" i="8"/>
  <c r="T39" i="8"/>
  <c r="S33" i="8"/>
  <c r="T60" i="8"/>
  <c r="S32" i="8"/>
  <c r="S12" i="8"/>
  <c r="T12" i="8"/>
  <c r="T24" i="8"/>
  <c r="S10" i="8"/>
  <c r="T16" i="8"/>
  <c r="T26" i="8"/>
  <c r="T21" i="8"/>
  <c r="S22" i="8"/>
  <c r="T22" i="8"/>
  <c r="T19" i="8"/>
  <c r="T45" i="8"/>
  <c r="S42" i="8"/>
  <c r="T25" i="8"/>
  <c r="S25" i="8"/>
  <c r="T64" i="8"/>
  <c r="T34" i="8"/>
  <c r="T54" i="8"/>
  <c r="T6" i="8"/>
  <c r="T61" i="8"/>
  <c r="T51" i="8"/>
  <c r="S62" i="8"/>
  <c r="T15" i="8"/>
  <c r="T67" i="8"/>
  <c r="S57" i="8"/>
  <c r="T57" i="8"/>
  <c r="S49" i="8"/>
  <c r="T49" i="8"/>
  <c r="T59" i="8"/>
  <c r="S59" i="8"/>
  <c r="S56" i="8"/>
  <c r="T56" i="8"/>
  <c r="S52" i="8"/>
  <c r="S50" i="8"/>
  <c r="T50" i="8"/>
  <c r="S35" i="8"/>
  <c r="T35" i="8"/>
  <c r="T58" i="8"/>
  <c r="S58" i="8"/>
  <c r="S46" i="8"/>
  <c r="T46" i="8"/>
  <c r="S9" i="8"/>
  <c r="T9" i="8"/>
  <c r="S40" i="8"/>
  <c r="T40" i="8"/>
  <c r="S65" i="8"/>
  <c r="T65" i="8"/>
  <c r="S48" i="8"/>
  <c r="T48" i="8"/>
  <c r="S7" i="8"/>
  <c r="T7" i="8"/>
  <c r="S41" i="8"/>
  <c r="T41" i="8"/>
  <c r="T53" i="8"/>
  <c r="S53" i="8"/>
  <c r="S4" i="8"/>
  <c r="T4" i="8"/>
  <c r="T55" i="8"/>
  <c r="S55" i="8"/>
  <c r="S5" i="8"/>
  <c r="T5" i="8"/>
  <c r="S47" i="8"/>
  <c r="T47" i="8"/>
  <c r="S8" i="8"/>
  <c r="T8" i="8"/>
  <c r="S38" i="8"/>
  <c r="T38" i="8"/>
  <c r="Q3" i="8"/>
  <c r="R3" i="8" s="1"/>
  <c r="R83" i="8" s="1"/>
  <c r="J3" i="8"/>
  <c r="K3" i="8" s="1"/>
  <c r="AV22" i="5" a="1"/>
  <c r="BD30" i="5" a="1"/>
  <c r="BF23" i="6" a="1"/>
  <c r="AM51" i="5" a="1"/>
  <c r="R47" i="4"/>
  <c r="AU8" i="5" a="1"/>
  <c r="AI45" i="5" a="1"/>
  <c r="AZ16" i="5" a="1"/>
  <c r="AS42" i="5" a="1"/>
  <c r="AS13" i="6" a="1"/>
  <c r="K34" i="4"/>
  <c r="AY20" i="5" a="1"/>
  <c r="BA47" i="5" a="1"/>
  <c r="AX27" i="5" a="1"/>
  <c r="H15" i="4"/>
  <c r="AR41" i="5" a="1"/>
  <c r="AU57" i="5" a="1"/>
  <c r="AI24" i="5" a="1"/>
  <c r="AL50" i="5" a="1"/>
  <c r="AN14" i="5" a="1"/>
  <c r="AI71" i="5" a="1"/>
  <c r="AW66" i="5" a="1"/>
  <c r="AG52" i="5" a="1"/>
  <c r="AQ41" i="5" a="1"/>
  <c r="AG55" i="5" a="1"/>
  <c r="AV56" i="5" a="1"/>
  <c r="R64" i="4"/>
  <c r="AT15" i="6" a="1"/>
  <c r="AT67" i="6" a="1"/>
  <c r="AG23" i="5" a="1"/>
  <c r="AI58" i="6" a="1"/>
  <c r="AR47" i="6" a="1"/>
  <c r="AX64" i="5" a="1"/>
  <c r="AS65" i="5" a="1"/>
  <c r="BB65" i="5" a="1"/>
  <c r="AS31" i="5" a="1"/>
  <c r="AW21" i="5" a="1"/>
  <c r="BB37" i="5" a="1"/>
  <c r="H46" i="4"/>
  <c r="BB36" i="5" a="1"/>
  <c r="AX50" i="5" a="1"/>
  <c r="K5" i="4"/>
  <c r="AG48" i="5" a="1"/>
  <c r="R66" i="4"/>
  <c r="AR41" i="6" a="1"/>
  <c r="BB18" i="5" a="1"/>
  <c r="K35" i="4"/>
  <c r="AU60" i="5" a="1"/>
  <c r="U15" i="4"/>
  <c r="AN20" i="5" a="1"/>
  <c r="AU51" i="5" a="1"/>
  <c r="BC32" i="5" a="1"/>
  <c r="AP32" i="5" a="1"/>
  <c r="K19" i="4"/>
  <c r="AS39" i="5" a="1"/>
  <c r="AZ65" i="5" a="1"/>
  <c r="AL71" i="5" a="1"/>
  <c r="AK8" i="5" a="1"/>
  <c r="AY14" i="5" a="1"/>
  <c r="AI47" i="6" a="1"/>
  <c r="AS24" i="6" a="1"/>
  <c r="AY10" i="5" a="1"/>
  <c r="AI20" i="6" a="1"/>
  <c r="AH61" i="5" a="1"/>
  <c r="AU9" i="5" a="1"/>
  <c r="AJ43" i="5" a="1"/>
  <c r="AT36" i="6" a="1"/>
  <c r="AV13" i="5" a="1"/>
  <c r="AK67" i="5" a="1"/>
  <c r="AS32" i="6" a="1"/>
  <c r="AI39" i="6" a="1"/>
  <c r="AX14" i="5" a="1"/>
  <c r="AW56" i="5" a="1"/>
  <c r="K14" i="4"/>
  <c r="AT71" i="6" a="1"/>
  <c r="AS45" i="5" a="1"/>
  <c r="BA68" i="5" a="1"/>
  <c r="AH15" i="5" a="1"/>
  <c r="U66" i="4"/>
  <c r="AZ43" i="5" a="1"/>
  <c r="R15" i="4"/>
  <c r="AR25" i="5" a="1"/>
  <c r="AH42" i="5" a="1"/>
  <c r="AV60" i="5" a="1"/>
  <c r="AW70" i="5" a="1"/>
  <c r="AZ35" i="5" a="1"/>
  <c r="AK22" i="5" a="1"/>
  <c r="AS45" i="6" a="1"/>
  <c r="AR58" i="6" a="1"/>
  <c r="AK71" i="5" a="1"/>
  <c r="AG13" i="5" a="1"/>
  <c r="R8" i="4"/>
  <c r="R30" i="4"/>
  <c r="AV44" i="5" a="1"/>
  <c r="K77" i="4"/>
  <c r="AO27" i="5" a="1"/>
  <c r="AI9" i="5" a="1"/>
  <c r="AX38" i="5" a="1"/>
  <c r="AT84" i="6" a="1"/>
  <c r="AI34" i="6" a="1"/>
  <c r="AR65" i="6" a="1"/>
  <c r="AX61" i="5" a="1"/>
  <c r="AO9" i="5" a="1"/>
  <c r="BD22" i="5" a="1"/>
  <c r="AI11" i="6" a="1"/>
  <c r="BC29" i="5" a="1"/>
  <c r="H41" i="4"/>
  <c r="AS50" i="5" a="1"/>
  <c r="AJ23" i="5" a="1"/>
  <c r="AN38" i="5" a="1"/>
  <c r="AI63" i="5" a="1"/>
  <c r="AW71" i="5" a="1"/>
  <c r="AQ38" i="6" a="1"/>
  <c r="AI48" i="6" a="1"/>
  <c r="AR38" i="6" a="1"/>
  <c r="AK7" i="5" a="1"/>
  <c r="AT35" i="5" a="1"/>
  <c r="AX67" i="5" a="1"/>
  <c r="AL67" i="5" a="1"/>
  <c r="AI68" i="6" a="1"/>
  <c r="AR42" i="6" a="1"/>
  <c r="BC19" i="5" a="1"/>
  <c r="AQ15" i="6" a="1"/>
  <c r="AZ40" i="5" a="1"/>
  <c r="AJ25" i="5" a="1"/>
  <c r="BA71" i="5" a="1"/>
  <c r="AL49" i="5" a="1"/>
  <c r="K66" i="4"/>
  <c r="AZ34" i="5" a="1"/>
  <c r="AJ24" i="5" a="1"/>
  <c r="AW20" i="5" a="1"/>
  <c r="AQ68" i="5" a="1"/>
  <c r="BC22" i="5" a="1"/>
  <c r="BF11" i="6" a="1"/>
  <c r="BC45" i="5" a="1"/>
  <c r="AX30" i="5" a="1"/>
  <c r="U51" i="4"/>
  <c r="AN67" i="5" a="1"/>
  <c r="AR50" i="5" a="1"/>
  <c r="K51" i="4"/>
  <c r="AN49" i="5" a="1"/>
  <c r="BB17" i="5" a="1"/>
  <c r="AV46" i="5" a="1"/>
  <c r="AQ46" i="5" a="1"/>
  <c r="AS44" i="5" a="1"/>
  <c r="AR17" i="5" a="1"/>
  <c r="AI67" i="5" a="1"/>
  <c r="AL46" i="5" a="1"/>
  <c r="K12" i="4"/>
  <c r="AR15" i="5" a="1"/>
  <c r="BD9" i="5" a="1"/>
  <c r="AR9" i="5" a="1"/>
  <c r="AQ48" i="6" a="1"/>
  <c r="AS58" i="6" a="1"/>
  <c r="AS36" i="5" a="1"/>
  <c r="AN64" i="5" a="1"/>
  <c r="AL54" i="5" a="1"/>
  <c r="H83" i="4"/>
  <c r="AX25" i="5" a="1"/>
  <c r="AS24" i="5" a="1"/>
  <c r="AR45" i="6" a="1"/>
  <c r="R24" i="4"/>
  <c r="AZ61" i="5" a="1"/>
  <c r="AP68" i="5" a="1"/>
  <c r="BA8" i="5" a="1"/>
  <c r="AY47" i="5" a="1"/>
  <c r="AX19" i="5" a="1"/>
  <c r="AM49" i="5" a="1"/>
  <c r="AN37" i="5" a="1"/>
  <c r="AR46" i="6" a="1"/>
  <c r="AR34" i="6" a="1"/>
  <c r="AW43" i="5" a="1"/>
  <c r="AQ61" i="5" a="1"/>
  <c r="AU23" i="5" a="1"/>
  <c r="AQ65" i="5" a="1"/>
  <c r="AR44" i="6" a="1"/>
  <c r="AU71" i="5" a="1"/>
  <c r="AT33" i="5" a="1"/>
  <c r="AO12" i="5" a="1"/>
  <c r="AT58" i="5" a="1"/>
  <c r="AS64" i="5" a="1"/>
  <c r="AO58" i="5" a="1"/>
  <c r="AM65" i="5" a="1"/>
  <c r="AY29" i="5" a="1"/>
  <c r="BA45" i="5" a="1"/>
  <c r="AW52" i="5" a="1"/>
  <c r="BB40" i="5" a="1"/>
  <c r="K73" i="4"/>
  <c r="AS32" i="5" a="1"/>
  <c r="AS14" i="6" a="1"/>
  <c r="BA41" i="5" a="1"/>
  <c r="K79" i="4"/>
  <c r="BA30" i="5" a="1"/>
  <c r="AR56" i="5" a="1"/>
  <c r="AP16" i="5" a="1"/>
  <c r="AL61" i="5" a="1"/>
  <c r="AT64" i="5" a="1"/>
  <c r="AK30" i="5" a="1"/>
  <c r="AO59" i="5" a="1"/>
  <c r="AJ56" i="5" a="1"/>
  <c r="AP11" i="5" a="1"/>
  <c r="AO51" i="5" a="1"/>
  <c r="BB33" i="5" a="1"/>
  <c r="AJ18" i="5" a="1"/>
  <c r="AL45" i="5" a="1"/>
  <c r="AN24" i="5" a="1"/>
  <c r="K42" i="4"/>
  <c r="U12" i="4"/>
  <c r="H16" i="4"/>
  <c r="AS70" i="5" a="1"/>
  <c r="AJ54" i="5" a="1"/>
  <c r="AQ19" i="6" a="1"/>
  <c r="AL10" i="5" a="1"/>
  <c r="AV58" i="5" a="1"/>
  <c r="AU24" i="5" a="1"/>
  <c r="AO54" i="5" a="1"/>
  <c r="AQ39" i="5" a="1"/>
  <c r="AK37" i="5" a="1"/>
  <c r="BB60" i="5" a="1"/>
  <c r="AK17" i="5" a="1"/>
  <c r="BA14" i="5" a="1"/>
  <c r="H39" i="4"/>
  <c r="AM39" i="5" a="1"/>
  <c r="AP33" i="5" a="1"/>
  <c r="BD68" i="5" a="1"/>
  <c r="AW11" i="5" a="1"/>
  <c r="BB39" i="5" a="1"/>
  <c r="AS61" i="5" a="1"/>
  <c r="BB7" i="5" a="1"/>
  <c r="K8" i="4"/>
  <c r="AQ38" i="5" a="1"/>
  <c r="AL14" i="5" a="1"/>
  <c r="AS59" i="6" a="1"/>
  <c r="AV49" i="5" a="1"/>
  <c r="H33" i="4"/>
  <c r="K48" i="4"/>
  <c r="H43" i="4"/>
  <c r="AV24" i="5" a="1"/>
  <c r="AQ17" i="5" a="1"/>
  <c r="AH49" i="5" a="1"/>
  <c r="AP49" i="5" a="1"/>
  <c r="AU48" i="5" a="1"/>
  <c r="R23" i="4"/>
  <c r="AS47" i="5" a="1"/>
  <c r="H72" i="4"/>
  <c r="R35" i="4"/>
  <c r="AX51" i="5" a="1"/>
  <c r="AS60" i="6" a="1"/>
  <c r="AJ7" i="5" a="1"/>
  <c r="AR51" i="6" a="1"/>
  <c r="AR59" i="5" a="1"/>
  <c r="K49" i="4"/>
  <c r="AS51" i="5" a="1"/>
  <c r="AU59" i="5" a="1"/>
  <c r="AR50" i="6" a="1"/>
  <c r="AV8" i="5" a="1"/>
  <c r="AN59" i="5" a="1"/>
  <c r="H27" i="4"/>
  <c r="AI46" i="6" a="1"/>
  <c r="AQ54" i="6" a="1"/>
  <c r="AQ34" i="6" a="1"/>
  <c r="BB34" i="5" a="1"/>
  <c r="AN71" i="5" a="1"/>
  <c r="AT26" i="6" a="1"/>
  <c r="AI67" i="6" a="1"/>
  <c r="BB21" i="5" a="1"/>
  <c r="AI45" i="6" a="1"/>
  <c r="AP17" i="5" a="1"/>
  <c r="U81" i="4"/>
  <c r="AW9" i="5" a="1"/>
  <c r="BA29" i="5" a="1"/>
  <c r="H61" i="4"/>
  <c r="AG28" i="5" a="1"/>
  <c r="AR19" i="5" a="1"/>
  <c r="AV23" i="5" a="1"/>
  <c r="AJ39" i="5" a="1"/>
  <c r="BD44" i="5" a="1"/>
  <c r="AP40" i="5" a="1"/>
  <c r="AG67" i="5" a="1"/>
  <c r="AQ71" i="5" a="1"/>
  <c r="AL47" i="5" a="1"/>
  <c r="AM21" i="5" a="1"/>
  <c r="AZ57" i="5" a="1"/>
  <c r="AG27" i="5" a="1"/>
  <c r="H5" i="4"/>
  <c r="AQ57" i="6" a="1"/>
  <c r="AI6" i="6" a="1"/>
  <c r="AV21" i="5" a="1"/>
  <c r="U6" i="4"/>
  <c r="K18" i="4"/>
  <c r="AR28" i="5" a="1"/>
  <c r="AI61" i="5" a="1"/>
  <c r="AM20" i="5" a="1"/>
  <c r="AR44" i="5" a="1"/>
  <c r="AI37" i="5" a="1"/>
  <c r="AZ29" i="5" a="1"/>
  <c r="AQ36" i="5" a="1"/>
  <c r="AM42" i="5" a="1"/>
  <c r="AJ19" i="5" a="1"/>
  <c r="AS35" i="5" a="1"/>
  <c r="AO62" i="5" a="1"/>
  <c r="AH37" i="5" a="1"/>
  <c r="BD27" i="5" a="1"/>
  <c r="AT50" i="5" a="1"/>
  <c r="AT41" i="5" a="1"/>
  <c r="AQ37" i="5" a="1"/>
  <c r="AH66" i="5" a="1"/>
  <c r="AU33" i="5" a="1"/>
  <c r="K24" i="4"/>
  <c r="AI62" i="6" a="1"/>
  <c r="AM17" i="5" a="1"/>
  <c r="AZ55" i="5" a="1"/>
  <c r="AU65" i="5" a="1"/>
  <c r="BA46" i="5" a="1"/>
  <c r="R67" i="4"/>
  <c r="AT29" i="5" a="1"/>
  <c r="H6" i="4"/>
  <c r="AZ15" i="5" a="1"/>
  <c r="H82" i="4"/>
  <c r="AX44" i="5" a="1"/>
  <c r="AQ62" i="6" a="1"/>
  <c r="BF46" i="6" a="1"/>
  <c r="BF54" i="6" a="1"/>
  <c r="BD64" i="5" a="1"/>
  <c r="AV54" i="5" a="1"/>
  <c r="AT68" i="6" a="1"/>
  <c r="AL55" i="5" a="1"/>
  <c r="AV63" i="5" a="1"/>
  <c r="AW19" i="5" a="1"/>
  <c r="AT8" i="6" a="1"/>
  <c r="K83" i="4"/>
  <c r="AL8" i="5" a="1"/>
  <c r="AJ14" i="5" a="1"/>
  <c r="AP63" i="5" a="1"/>
  <c r="AU56" i="5" a="1"/>
  <c r="AP20" i="5" a="1"/>
  <c r="H74" i="4"/>
  <c r="AS38" i="5" a="1"/>
  <c r="AM40" i="5" a="1"/>
  <c r="BD25" i="5" a="1"/>
  <c r="AW7" i="5" a="1"/>
  <c r="H53" i="4"/>
  <c r="AN33" i="5" a="1"/>
  <c r="AO55" i="5" a="1"/>
  <c r="AR60" i="5" a="1"/>
  <c r="AO56" i="5" a="1"/>
  <c r="AM59" i="5" a="1"/>
  <c r="AR48" i="5" a="1"/>
  <c r="BA44" i="5" a="1"/>
  <c r="AN68" i="5" a="1"/>
  <c r="AQ60" i="6" a="1"/>
  <c r="AT41" i="6" a="1"/>
  <c r="AI15" i="6" a="1"/>
  <c r="AK64" i="5" a="1"/>
  <c r="BB28" i="5" a="1"/>
  <c r="BC33" i="5" a="1"/>
  <c r="AQ13" i="5" a="1"/>
  <c r="K72" i="4"/>
  <c r="K9" i="4"/>
  <c r="AU46" i="5" a="1"/>
  <c r="AS29" i="6" a="1"/>
  <c r="R11" i="4"/>
  <c r="H7" i="4"/>
  <c r="U41" i="4"/>
  <c r="AI16" i="5" a="1"/>
  <c r="AM33" i="5" a="1"/>
  <c r="AN52" i="5" a="1"/>
  <c r="AK57" i="5" a="1"/>
  <c r="AX9" i="5" a="1"/>
  <c r="AJ69" i="5" a="1"/>
  <c r="AT80" i="6" a="1"/>
  <c r="AS20" i="6" a="1"/>
  <c r="R7" i="4"/>
  <c r="AS35" i="6" a="1"/>
  <c r="AT22" i="5" a="1"/>
  <c r="AR63" i="5" a="1"/>
  <c r="AR32" i="5" a="1"/>
  <c r="AR14" i="5" a="1"/>
  <c r="AL25" i="5" a="1"/>
  <c r="AT54" i="5" a="1"/>
  <c r="AS17" i="6" a="1"/>
  <c r="AR31" i="5" a="1"/>
  <c r="H44" i="4"/>
  <c r="AV32" i="5" a="1"/>
  <c r="AX47" i="5" a="1"/>
  <c r="K56" i="4"/>
  <c r="AS11" i="6" a="1"/>
  <c r="AS16" i="6" a="1"/>
  <c r="AG63" i="5" a="1"/>
  <c r="AL17" i="5" a="1"/>
  <c r="AK9" i="5" a="1"/>
  <c r="AS36" i="6" a="1"/>
  <c r="AH44" i="5" a="1"/>
  <c r="AZ66" i="5" a="1"/>
  <c r="AO21" i="5" a="1"/>
  <c r="BB27" i="5" a="1"/>
  <c r="AR64" i="6" a="1"/>
  <c r="AL20" i="5" a="1"/>
  <c r="BB59" i="5" a="1"/>
  <c r="AI8" i="6" a="1"/>
  <c r="AT61" i="5" a="1"/>
  <c r="BA33" i="5" a="1"/>
  <c r="AQ10" i="5" a="1"/>
  <c r="AJ60" i="5" a="1"/>
  <c r="AX46" i="5" a="1"/>
  <c r="AT60" i="6" a="1"/>
  <c r="AS40" i="5" a="1"/>
  <c r="U17" i="4"/>
  <c r="AJ36" i="5" a="1"/>
  <c r="BA56" i="5" a="1"/>
  <c r="AM64" i="5" a="1"/>
  <c r="AS67" i="5" a="1"/>
  <c r="AK15" i="5" a="1"/>
  <c r="AK41" i="5" a="1"/>
  <c r="AT61" i="6" a="1"/>
  <c r="K63" i="4"/>
  <c r="AS71" i="5" a="1"/>
  <c r="AW30" i="5" a="1"/>
  <c r="AN17" i="5" a="1"/>
  <c r="AS25" i="5" a="1"/>
  <c r="BA13" i="5" a="1"/>
  <c r="AZ30" i="5" a="1"/>
  <c r="AW68" i="5" a="1"/>
  <c r="AI52" i="6" a="1"/>
  <c r="AW8" i="5" a="1"/>
  <c r="AI22" i="5" a="1"/>
  <c r="AJ71" i="5" a="1"/>
  <c r="AN39" i="5" a="1"/>
  <c r="AT31" i="6" a="1"/>
  <c r="AT68" i="5" a="1"/>
  <c r="AO13" i="5" a="1"/>
  <c r="K33" i="4"/>
  <c r="K74" i="4"/>
  <c r="AT17" i="5" a="1"/>
  <c r="R17" i="4"/>
  <c r="AT10" i="6" a="1"/>
  <c r="AR56" i="6" a="1"/>
  <c r="AY18" i="5" a="1"/>
  <c r="AP19" i="5" a="1"/>
  <c r="AV51" i="5" a="1"/>
  <c r="AO47" i="5" a="1"/>
  <c r="AR51" i="5" a="1"/>
  <c r="BD14" i="5" a="1"/>
  <c r="AM70" i="5" a="1"/>
  <c r="BD52" i="5" a="1"/>
  <c r="AR15" i="6" a="1"/>
  <c r="AH55" i="5" a="1"/>
  <c r="BD39" i="5" a="1"/>
  <c r="AS11" i="5" a="1"/>
  <c r="AH39" i="5" a="1"/>
  <c r="AP24" i="5" a="1"/>
  <c r="AH28" i="5" a="1"/>
  <c r="AR39" i="6" a="1"/>
  <c r="H77" i="4"/>
  <c r="AP52" i="5" a="1"/>
  <c r="AR17" i="6" a="1"/>
  <c r="AV29" i="5" a="1"/>
  <c r="AT74" i="6" a="1"/>
  <c r="BD19" i="5" a="1"/>
  <c r="AG45" i="5" a="1"/>
  <c r="AR69" i="6" a="1"/>
  <c r="AR33" i="6" a="1"/>
  <c r="AG51" i="5" a="1"/>
  <c r="U53" i="4"/>
  <c r="AR30" i="5" a="1"/>
  <c r="AS56" i="6" a="1"/>
  <c r="AN61" i="5" a="1"/>
  <c r="AY45" i="5" a="1"/>
  <c r="AJ22" i="5" a="1"/>
  <c r="AG49" i="5" a="1"/>
  <c r="H9" i="4"/>
  <c r="AS6" i="6" a="1"/>
  <c r="BC27" i="5" a="1"/>
  <c r="BB71" i="5" a="1"/>
  <c r="BB41" i="5" a="1"/>
  <c r="AT20" i="5" a="1"/>
  <c r="AI52" i="5" a="1"/>
  <c r="K23" i="4"/>
  <c r="AY58" i="5" a="1"/>
  <c r="BB55" i="5" a="1"/>
  <c r="AT73" i="6" a="1"/>
  <c r="AU67" i="5" a="1"/>
  <c r="BB25" i="5" a="1"/>
  <c r="AI61" i="6" a="1"/>
  <c r="AG59" i="5" a="1"/>
  <c r="AG43" i="5" a="1"/>
  <c r="AS30" i="5" a="1"/>
  <c r="AS47" i="6" a="1"/>
  <c r="AR22" i="5" a="1"/>
  <c r="AQ59" i="5" a="1"/>
  <c r="AW17" i="5" a="1"/>
  <c r="AK47" i="5" a="1"/>
  <c r="AG71" i="5" a="1"/>
  <c r="BB45" i="5" a="1"/>
  <c r="H68" i="4"/>
  <c r="AM58" i="5" a="1"/>
  <c r="AK48" i="5" a="1"/>
  <c r="AH16" i="5" a="1"/>
  <c r="AS31" i="6" a="1"/>
  <c r="R76" i="4"/>
  <c r="AI7" i="5" a="1"/>
  <c r="AU45" i="5" a="1"/>
  <c r="AO49" i="5" a="1"/>
  <c r="K57" i="4"/>
  <c r="AJ70" i="5" a="1"/>
  <c r="AN22" i="5" a="1"/>
  <c r="AP42" i="5" a="1"/>
  <c r="U82" i="4"/>
  <c r="AI36" i="5" a="1"/>
  <c r="AR63" i="6" a="1"/>
  <c r="AJ59" i="5" a="1"/>
  <c r="AY61" i="5" a="1"/>
  <c r="AR53" i="6" a="1"/>
  <c r="AI70" i="5" a="1"/>
  <c r="AU43" i="5" a="1"/>
  <c r="BB70" i="5" a="1"/>
  <c r="AL63" i="5" a="1"/>
  <c r="H25" i="4"/>
  <c r="AV15" i="5" a="1"/>
  <c r="U40" i="4"/>
  <c r="AM36" i="5" a="1"/>
  <c r="AJ51" i="5" a="1"/>
  <c r="AM44" i="5" a="1"/>
  <c r="BA70" i="5" a="1"/>
  <c r="R80" i="4"/>
  <c r="AK60" i="5" a="1"/>
  <c r="AP21" i="5" a="1"/>
  <c r="AG46" i="5" a="1"/>
  <c r="R78" i="4"/>
  <c r="R6" i="4"/>
  <c r="AM27" i="5" a="1"/>
  <c r="AN8" i="5" a="1"/>
  <c r="AL33" i="5" a="1"/>
  <c r="BA60" i="5" a="1"/>
  <c r="AK52" i="5" a="1"/>
  <c r="AK59" i="5" a="1"/>
  <c r="AI38" i="6" a="1"/>
  <c r="AT50" i="6" a="1"/>
  <c r="AV30" i="5" a="1"/>
  <c r="AN40" i="5" a="1"/>
  <c r="AI65" i="5" a="1"/>
  <c r="AN30" i="5" a="1"/>
  <c r="AK16" i="5" a="1"/>
  <c r="AH67" i="5" a="1"/>
  <c r="AS64" i="6" a="1"/>
  <c r="AP30" i="5" a="1"/>
  <c r="AR58" i="5" a="1"/>
  <c r="AL11" i="5" a="1"/>
  <c r="AO23" i="5" a="1"/>
  <c r="AO25" i="5" a="1"/>
  <c r="AT65" i="6" a="1"/>
  <c r="U21" i="4"/>
  <c r="AQ66" i="6" a="1"/>
  <c r="AH30" i="5" a="1"/>
  <c r="AY37" i="5" a="1"/>
  <c r="AV16" i="5" a="1"/>
  <c r="AO15" i="5" a="1"/>
  <c r="BB29" i="5" a="1"/>
  <c r="U59" i="4"/>
  <c r="AO22" i="5" a="1"/>
  <c r="AT14" i="5" a="1"/>
  <c r="AG70" i="5" a="1"/>
  <c r="AG157" i="5" a="1"/>
  <c r="AL70" i="5" a="1"/>
  <c r="AH52" i="5" a="1"/>
  <c r="H14" i="4"/>
  <c r="AV43" i="5" a="1"/>
  <c r="BC43" i="5" a="1"/>
  <c r="H42" i="4"/>
  <c r="AK28" i="5" a="1"/>
  <c r="K43" i="4"/>
  <c r="AN42" i="5" a="1"/>
  <c r="U9" i="4"/>
  <c r="AY17" i="5" a="1"/>
  <c r="R62" i="4"/>
  <c r="H51" i="4"/>
  <c r="AJ61" i="5" a="1"/>
  <c r="BB50" i="5" a="1"/>
  <c r="AZ58" i="5" a="1"/>
  <c r="AT16" i="5" a="1"/>
  <c r="AP23" i="5" a="1"/>
  <c r="AX45" i="5" a="1"/>
  <c r="AN12" i="5" a="1"/>
  <c r="BB64" i="5" a="1"/>
  <c r="AY8" i="5" a="1"/>
  <c r="BD35" i="5" a="1"/>
  <c r="AZ42" i="5" a="1"/>
  <c r="AR21" i="5" a="1"/>
  <c r="AU28" i="5" a="1"/>
  <c r="AW24" i="5" a="1"/>
  <c r="R56" i="4"/>
  <c r="BD17" i="5" a="1"/>
  <c r="AL19" i="5" a="1"/>
  <c r="BD51" i="5" a="1"/>
  <c r="BB15" i="5" a="1"/>
  <c r="AW54" i="5" a="1"/>
  <c r="AS57" i="6" a="1"/>
  <c r="U63" i="4"/>
  <c r="AT7" i="5" a="1"/>
  <c r="AJ49" i="5" a="1"/>
  <c r="R53" i="4"/>
  <c r="AM15" i="5" a="1"/>
  <c r="U10" i="4"/>
  <c r="BA23" i="5" a="1"/>
  <c r="AS69" i="6" a="1"/>
  <c r="AT43" i="6" a="1"/>
  <c r="BB22" i="5" a="1"/>
  <c r="K20" i="4"/>
  <c r="AI26" i="5" a="1"/>
  <c r="H23" i="4"/>
  <c r="AT59" i="6" a="1"/>
  <c r="H52" i="4"/>
  <c r="U46" i="4"/>
  <c r="AT83" i="6" a="1"/>
  <c r="AL22" i="5" a="1"/>
  <c r="AS65" i="6" a="1"/>
  <c r="AN58" i="5" a="1"/>
  <c r="AV68" i="5" a="1"/>
  <c r="AX24" i="5" a="1"/>
  <c r="AH71" i="5" a="1"/>
  <c r="AU13" i="5" a="1"/>
  <c r="AQ64" i="5" a="1"/>
  <c r="AQ54" i="5" a="1"/>
  <c r="K16" i="4"/>
  <c r="K39" i="4"/>
  <c r="AN57" i="5" a="1"/>
  <c r="AY49" i="5" a="1"/>
  <c r="AV17" i="5" a="1"/>
  <c r="BA58" i="5" a="1"/>
  <c r="J84" i="4"/>
  <c r="AW22" i="5" a="1"/>
  <c r="AX40" i="5" a="1"/>
  <c r="AK68" i="5" a="1"/>
  <c r="BB10" i="5" a="1"/>
  <c r="BB24" i="5" a="1"/>
  <c r="AM26" i="5" a="1"/>
  <c r="AY15" i="5" a="1"/>
  <c r="AR11" i="5" a="1"/>
  <c r="AI29" i="5" a="1"/>
  <c r="AS49" i="6" a="1"/>
  <c r="AM24" i="5" a="1"/>
  <c r="AM63" i="5" a="1"/>
  <c r="U76" i="4"/>
  <c r="AP27" i="5" a="1"/>
  <c r="G84" i="4"/>
  <c r="AX20" i="5" a="1"/>
  <c r="AU61" i="5" a="1"/>
  <c r="AS59" i="5" a="1"/>
  <c r="BB47" i="5" a="1"/>
  <c r="AJ21" i="5" a="1"/>
  <c r="AQ40" i="5" a="1"/>
  <c r="AY65" i="5" a="1"/>
  <c r="AX35" i="5" a="1"/>
  <c r="AI69" i="5" a="1"/>
  <c r="AM28" i="5" a="1"/>
  <c r="U32" i="4"/>
  <c r="AS18" i="5" a="1"/>
  <c r="AT42" i="6" a="1"/>
  <c r="U71" i="4"/>
  <c r="AG66" i="5" a="1"/>
  <c r="AW57" i="5" a="1"/>
  <c r="AS21" i="6" a="1"/>
  <c r="AM29" i="5" a="1"/>
  <c r="AL27" i="5" a="1"/>
  <c r="AR31" i="6" a="1"/>
  <c r="AW26" i="5" a="1"/>
  <c r="AI21" i="5" a="1"/>
  <c r="AT66" i="5" a="1"/>
  <c r="AR26" i="5" a="1"/>
  <c r="AJ41" i="5" a="1"/>
  <c r="R33" i="4"/>
  <c r="AZ24" i="5" a="1"/>
  <c r="AV41" i="5" a="1"/>
  <c r="AT12" i="5" a="1"/>
  <c r="AR68" i="5" a="1"/>
  <c r="AP48" i="5" a="1"/>
  <c r="AR25" i="6" a="1"/>
  <c r="AM30" i="5" a="1"/>
  <c r="AO8" i="5" a="1"/>
  <c r="K30" i="4"/>
  <c r="AS46" i="5" a="1"/>
  <c r="AH38" i="5" a="1"/>
  <c r="AX23" i="5" a="1"/>
  <c r="AW67" i="5" a="1"/>
  <c r="R14" i="4"/>
  <c r="BC14" i="5" a="1"/>
  <c r="AQ51" i="6" a="1"/>
  <c r="AR158" i="5" a="1"/>
  <c r="AK34" i="5" a="1"/>
  <c r="AO35" i="5" a="1"/>
  <c r="AQ63" i="6" a="1"/>
  <c r="AW65" i="5" a="1"/>
  <c r="BC20" i="5" a="1"/>
  <c r="BC11" i="5" a="1"/>
  <c r="AO20" i="5" a="1"/>
  <c r="AQ68" i="6" a="1"/>
  <c r="AW46" i="5" a="1"/>
  <c r="AS41" i="6" a="1"/>
  <c r="AR36" i="6" a="1"/>
  <c r="AT40" i="6" a="1"/>
  <c r="AS15" i="5" a="1"/>
  <c r="AI19" i="6" a="1"/>
  <c r="BA15" i="5" a="1"/>
  <c r="AQ52" i="5" a="1"/>
  <c r="AQ8" i="5" a="1"/>
  <c r="AM38" i="5" a="1"/>
  <c r="AQ63" i="5" a="1"/>
  <c r="AM37" i="5" a="1"/>
  <c r="AX49" i="5" a="1"/>
  <c r="AJ62" i="5" a="1"/>
  <c r="BC9" i="5" a="1"/>
  <c r="AH12" i="5" a="1"/>
  <c r="AQ45" i="5" a="1"/>
  <c r="AL158" i="5" a="1"/>
  <c r="AK31" i="5" a="1"/>
  <c r="BB53" i="5" a="1"/>
  <c r="AV52" i="5" a="1"/>
  <c r="AZ28" i="5" a="1"/>
  <c r="BC15" i="5" a="1"/>
  <c r="BB68" i="5" a="1"/>
  <c r="AR12" i="6" a="1"/>
  <c r="AI32" i="5" a="1"/>
  <c r="AR6" i="6" a="1"/>
  <c r="AP59" i="5" a="1"/>
  <c r="AQ14" i="5" a="1"/>
  <c r="AS12" i="5" a="1"/>
  <c r="AT19" i="5" a="1"/>
  <c r="AM7" i="5" a="1"/>
  <c r="AN55" i="5" a="1"/>
  <c r="AI69" i="6" a="1"/>
  <c r="AH33" i="5" a="1"/>
  <c r="AX8" i="5" a="1"/>
  <c r="AT85" i="6" a="1"/>
  <c r="AT42" i="5" a="1"/>
  <c r="AM56" i="5" a="1"/>
  <c r="AS50" i="6" a="1"/>
  <c r="AM71" i="5" a="1"/>
  <c r="K21" i="4"/>
  <c r="AI43" i="6" a="1"/>
  <c r="AJ68" i="5" a="1"/>
  <c r="AL43" i="5" a="1"/>
  <c r="AH62" i="5" a="1"/>
  <c r="AI54" i="6" a="1"/>
  <c r="AR18" i="6" a="1"/>
  <c r="AS30" i="6" a="1"/>
  <c r="AN13" i="5" a="1"/>
  <c r="R81" i="4"/>
  <c r="AI66" i="6" a="1"/>
  <c r="K31" i="4"/>
  <c r="AI8" i="5" a="1"/>
  <c r="AM23" i="5" a="1"/>
  <c r="AT55" i="6" a="1"/>
  <c r="AS12" i="6" a="1"/>
  <c r="AR10" i="5" a="1"/>
  <c r="AQ32" i="5" a="1"/>
  <c r="K46" i="4"/>
  <c r="H79" i="4"/>
  <c r="AR53" i="5" a="1"/>
  <c r="AJ9" i="5" a="1"/>
  <c r="AX7" i="5" a="1"/>
  <c r="AS25" i="6" a="1"/>
  <c r="AI42" i="5" a="1"/>
  <c r="AS34" i="6" a="1"/>
  <c r="AZ41" i="5" a="1"/>
  <c r="BB63" i="5" a="1"/>
  <c r="AK36" i="5" a="1"/>
  <c r="AW36" i="5" a="1"/>
  <c r="AY24" i="5" a="1"/>
  <c r="AK51" i="5" a="1"/>
  <c r="AT18" i="5" a="1"/>
  <c r="K11" i="4"/>
  <c r="AO71" i="5" a="1"/>
  <c r="AT11" i="5" a="1"/>
  <c r="AR7" i="5" a="1"/>
  <c r="AI17" i="6" a="1"/>
  <c r="AU38" i="5" a="1"/>
  <c r="AO50" i="5" a="1"/>
  <c r="S84" i="4"/>
  <c r="R22" i="4"/>
  <c r="AR26" i="6" a="1"/>
  <c r="AU68" i="5" a="1"/>
  <c r="BC68" i="5" a="1"/>
  <c r="AP51" i="5" a="1"/>
  <c r="K27" i="4"/>
  <c r="AU35" i="5" a="1"/>
  <c r="AR67" i="6" a="1"/>
  <c r="BA7" i="5" a="1"/>
  <c r="AR47" i="5" a="1"/>
  <c r="AW16" i="5" a="1"/>
  <c r="AX70" i="5" a="1"/>
  <c r="AL51" i="5" a="1"/>
  <c r="AI53" i="6" a="1"/>
  <c r="AK19" i="5" a="1"/>
  <c r="AT48" i="5" a="1"/>
  <c r="AQ28" i="6" a="1"/>
  <c r="AU64" i="5" a="1"/>
  <c r="AR30" i="6" a="1"/>
  <c r="AN18" i="5" a="1"/>
  <c r="AI35" i="6" a="1"/>
  <c r="BD67" i="5" a="1"/>
  <c r="U45" i="4"/>
  <c r="AQ24" i="6" a="1"/>
  <c r="BD38" i="5" a="1"/>
  <c r="AW50" i="5" a="1"/>
  <c r="AY7" i="5" a="1"/>
  <c r="AI59" i="6" a="1"/>
  <c r="AS16" i="5" a="1"/>
  <c r="AS28" i="6" a="1"/>
  <c r="BD62" i="5" a="1"/>
  <c r="BC28" i="5" a="1"/>
  <c r="H10" i="4"/>
  <c r="AZ67" i="5" a="1"/>
  <c r="R9" i="4"/>
  <c r="R48" i="4"/>
  <c r="AN15" i="5" a="1"/>
  <c r="AT56" i="5" a="1"/>
  <c r="AJ20" i="5" a="1"/>
  <c r="BA42" i="5" a="1"/>
  <c r="AT51" i="6" a="1"/>
  <c r="AH65" i="5" a="1"/>
  <c r="AT38" i="6" a="1"/>
  <c r="AQ62" i="5" a="1"/>
  <c r="AS54" i="6" a="1"/>
  <c r="AS15" i="6" a="1"/>
  <c r="U57" i="4"/>
  <c r="AV14" i="5" a="1"/>
  <c r="AV9" i="5" a="1"/>
  <c r="AT21" i="5" a="1"/>
  <c r="AI63" i="6" a="1"/>
  <c r="AX18" i="5" a="1"/>
  <c r="H66" i="4"/>
  <c r="AK33" i="5" a="1"/>
  <c r="AR55" i="5" a="1"/>
  <c r="BA67" i="5" a="1"/>
  <c r="BA65" i="5" a="1"/>
  <c r="BA37" i="5" a="1"/>
  <c r="AI57" i="6" a="1"/>
  <c r="U55" i="4"/>
  <c r="U37" i="4"/>
  <c r="AJ17" i="5" a="1"/>
  <c r="AJ26" i="5" a="1"/>
  <c r="AX31" i="5" a="1"/>
  <c r="AN25" i="5" a="1"/>
  <c r="R28" i="4"/>
  <c r="AI49" i="5" a="1"/>
  <c r="AK65" i="5" a="1"/>
  <c r="AU32" i="5" a="1"/>
  <c r="AP44" i="5" a="1"/>
  <c r="AL58" i="5" a="1"/>
  <c r="AH22" i="5" a="1"/>
  <c r="AL59" i="5" a="1"/>
  <c r="AI33" i="5" a="1"/>
  <c r="BB42" i="5" a="1"/>
  <c r="AQ23" i="5" a="1"/>
  <c r="AT47" i="5" a="1"/>
  <c r="AT57" i="5" a="1"/>
  <c r="AS23" i="5" a="1"/>
  <c r="AP54" i="5" a="1"/>
  <c r="AG65" i="5" a="1"/>
  <c r="AW59" i="5" a="1"/>
  <c r="AR40" i="6" a="1"/>
  <c r="AO11" i="5" a="1"/>
  <c r="AJ12" i="5" a="1"/>
  <c r="AT39" i="6" a="1"/>
  <c r="H70" i="4"/>
  <c r="AR7" i="6" a="1"/>
  <c r="AM22" i="5" a="1"/>
  <c r="AZ46" i="5" a="1"/>
  <c r="AT9" i="5" a="1"/>
  <c r="AS42" i="6" a="1"/>
  <c r="AS26" i="6" a="1"/>
  <c r="AG33" i="5" a="1"/>
  <c r="AL35" i="5" a="1"/>
  <c r="H75" i="4"/>
  <c r="AG12" i="5" a="1"/>
  <c r="AS68" i="6" a="1"/>
  <c r="R79" i="4"/>
  <c r="BA55" i="5" a="1"/>
  <c r="H50" i="4"/>
  <c r="AT24" i="5" a="1"/>
  <c r="AU22" i="5" a="1"/>
  <c r="AT70" i="5" a="1"/>
  <c r="AH51" i="5" a="1"/>
  <c r="AW44" i="5" a="1"/>
  <c r="AS13" i="5" a="1"/>
  <c r="BB20" i="5" a="1"/>
  <c r="AL48" i="5" a="1"/>
  <c r="R39" i="4"/>
  <c r="R60" i="4"/>
  <c r="AO36" i="5" a="1"/>
  <c r="AO42" i="5" a="1"/>
  <c r="BA51" i="5" a="1"/>
  <c r="AP14" i="5" a="1"/>
  <c r="AR11" i="6" a="1"/>
  <c r="BA25" i="5" a="1"/>
  <c r="U34" i="4"/>
  <c r="BA49" i="5" a="1"/>
  <c r="BC38" i="5" a="1"/>
  <c r="AQ10" i="6" a="1"/>
  <c r="U29" i="4"/>
  <c r="AV25" i="5" a="1"/>
  <c r="AV67" i="5" a="1"/>
  <c r="AS54" i="5" a="1"/>
  <c r="AZ10" i="5" a="1"/>
  <c r="AH17" i="5" a="1"/>
  <c r="AP18" i="5" a="1"/>
  <c r="P84" i="4"/>
  <c r="R26" i="4"/>
  <c r="U70" i="4"/>
  <c r="AI15" i="5" a="1"/>
  <c r="R45" i="4"/>
  <c r="U78" i="4"/>
  <c r="R43" i="4"/>
  <c r="AS33" i="6" a="1"/>
  <c r="R54" i="4"/>
  <c r="BA35" i="5" a="1"/>
  <c r="AZ11" i="5" a="1"/>
  <c r="AY36" i="5" a="1"/>
  <c r="AW60" i="5" a="1"/>
  <c r="AR49" i="5" a="1"/>
  <c r="K82" i="4"/>
  <c r="AH25" i="5" a="1"/>
  <c r="AY51" i="5" a="1"/>
  <c r="AO38" i="5" a="1"/>
  <c r="AY60" i="5" a="1"/>
  <c r="BD61" i="5" a="1"/>
  <c r="BC61" i="5" a="1"/>
  <c r="R34" i="4"/>
  <c r="AJ42" i="5" a="1"/>
  <c r="AR29" i="5" a="1"/>
  <c r="AV35" i="5" a="1"/>
  <c r="H13" i="4"/>
  <c r="AY11" i="5" a="1"/>
  <c r="AH24" i="5" a="1"/>
  <c r="AU39" i="5" a="1"/>
  <c r="AT57" i="6" a="1"/>
  <c r="AI21" i="6" a="1"/>
  <c r="AU70" i="5" a="1"/>
  <c r="AV27" i="5" a="1"/>
  <c r="AZ9" i="5" a="1"/>
  <c r="BA16" i="5" a="1"/>
  <c r="BB38" i="5" a="1"/>
  <c r="AR14" i="6" a="1"/>
  <c r="AO41" i="5" a="1"/>
  <c r="AO61" i="5" a="1"/>
  <c r="AQ55" i="5" a="1"/>
  <c r="AU19" i="5" a="1"/>
  <c r="AG7" i="5" a="1"/>
  <c r="AP55" i="5" a="1"/>
  <c r="AK27" i="5" a="1"/>
  <c r="AX21" i="5" a="1"/>
  <c r="AS61" i="6" a="1"/>
  <c r="AT51" i="5" a="1"/>
  <c r="AW62" i="5" a="1"/>
  <c r="H49" i="4"/>
  <c r="AN28" i="5" a="1"/>
  <c r="AT40" i="5" a="1"/>
  <c r="BA32" i="5" a="1"/>
  <c r="K60" i="4"/>
  <c r="R63" i="4"/>
  <c r="H71" i="4"/>
  <c r="AP57" i="5" a="1"/>
  <c r="AK45" i="5" a="1"/>
  <c r="AR9" i="6" a="1"/>
  <c r="AU15" i="5" a="1"/>
  <c r="BA62" i="5" a="1"/>
  <c r="AY54" i="5" a="1"/>
  <c r="BF24" i="6" a="1"/>
  <c r="AT78" i="6" a="1"/>
  <c r="AI25" i="5" a="1"/>
  <c r="AQ19" i="5" a="1"/>
  <c r="AW58" i="5" a="1"/>
  <c r="R13" i="4"/>
  <c r="AV47" i="5" a="1"/>
  <c r="K55" i="4"/>
  <c r="AR19" i="6" a="1"/>
  <c r="AO19" i="5" a="1"/>
  <c r="AW55" i="5" a="1"/>
  <c r="K58" i="4"/>
  <c r="BC6" i="5" a="1"/>
  <c r="BC70" i="5" a="1"/>
  <c r="BB8" i="5" a="1"/>
  <c r="K62" i="4"/>
  <c r="AJ8" i="5" a="1"/>
  <c r="AX43" i="5" a="1"/>
  <c r="AO68" i="5" a="1"/>
  <c r="AP50" i="5" a="1"/>
  <c r="AQ27" i="5" a="1"/>
  <c r="U36" i="4"/>
  <c r="AM66" i="5" a="1"/>
  <c r="AV38" i="5" a="1"/>
  <c r="R42" i="4"/>
  <c r="BD70" i="5" a="1"/>
  <c r="AY70" i="5" a="1"/>
  <c r="BD6" i="5" a="1"/>
  <c r="K61" i="4"/>
  <c r="AU17" i="5" a="1"/>
  <c r="BA24" i="5" a="1"/>
  <c r="AG62" i="5" a="1"/>
  <c r="AT67" i="5" a="1"/>
  <c r="K40" i="4"/>
  <c r="AZ8" i="5" a="1"/>
  <c r="H20" i="4"/>
  <c r="AI28" i="5" a="1"/>
  <c r="AX17" i="5" a="1"/>
  <c r="AQ28" i="5" a="1"/>
  <c r="AG17" i="5" a="1"/>
  <c r="AH29" i="5" a="1"/>
  <c r="BB14" i="5" a="1"/>
  <c r="K37" i="4"/>
  <c r="AP64" i="5" a="1"/>
  <c r="AM35" i="5" a="1"/>
  <c r="BA52" i="5" a="1"/>
  <c r="AL7" i="5" a="1"/>
  <c r="AY33" i="5" a="1"/>
  <c r="AQ58" i="6" a="1"/>
  <c r="AW32" i="5" a="1"/>
  <c r="AI18" i="5" a="1"/>
  <c r="AG58" i="5" a="1"/>
  <c r="AI46" i="5" a="1"/>
  <c r="AW49" i="5" a="1"/>
  <c r="R74" i="4"/>
  <c r="AP70" i="5" a="1"/>
  <c r="AK29" i="5" a="1"/>
  <c r="AP25" i="5" a="1"/>
  <c r="AR62" i="5" a="1"/>
  <c r="AG37" i="5" a="1"/>
  <c r="BB66" i="5" a="1"/>
  <c r="AP15" i="5" a="1"/>
  <c r="AI14" i="5" a="1"/>
  <c r="AG68" i="5" a="1"/>
  <c r="AU66" i="5" a="1"/>
  <c r="H67" i="4"/>
  <c r="AO70" i="5" a="1"/>
  <c r="AI41" i="5" a="1"/>
  <c r="BA48" i="5" a="1"/>
  <c r="AJ58" i="5" a="1"/>
  <c r="AO16" i="5" a="1"/>
  <c r="AQ69" i="6" a="1"/>
  <c r="AN31" i="5" a="1"/>
  <c r="AY41" i="5" a="1"/>
  <c r="AT13" i="5" a="1"/>
  <c r="AX63" i="5" a="1"/>
  <c r="AK20" i="5" a="1"/>
  <c r="AR59" i="6" a="1"/>
  <c r="AN51" i="5" a="1"/>
  <c r="AG38" i="5" a="1"/>
  <c r="K76" i="4"/>
  <c r="AJ30" i="5" a="1"/>
  <c r="AZ56" i="5" a="1"/>
  <c r="H19" i="4"/>
  <c r="AR61" i="5" a="1"/>
  <c r="AI32" i="6" a="1"/>
  <c r="AY63" i="5" a="1"/>
  <c r="AG60" i="5" a="1"/>
  <c r="BC30" i="5" a="1"/>
  <c r="AR35" i="6" a="1"/>
  <c r="AG35" i="5" a="1"/>
  <c r="AM57" i="5" a="1"/>
  <c r="AL68" i="5" a="1"/>
  <c r="AT52" i="5" a="1"/>
  <c r="AS60" i="5" a="1"/>
  <c r="AQ48" i="5" a="1"/>
  <c r="AZ12" i="5" a="1"/>
  <c r="H36" i="4"/>
  <c r="AL38" i="5" a="1"/>
  <c r="AQ20" i="5" a="1"/>
  <c r="AY12" i="5" a="1"/>
  <c r="AT32" i="5" a="1"/>
  <c r="AJ57" i="5" a="1"/>
  <c r="AT13" i="6" a="1"/>
  <c r="AT54" i="6" a="1"/>
  <c r="BD33" i="5" a="1"/>
  <c r="AW15" i="5" a="1"/>
  <c r="AT14" i="6" a="1"/>
  <c r="AV12" i="5" a="1"/>
  <c r="AN65" i="5" a="1"/>
  <c r="AV66" i="5" a="1"/>
  <c r="AJ65" i="5" a="1"/>
  <c r="R75" i="4"/>
  <c r="AY28" i="5" a="1"/>
  <c r="AT17" i="6" a="1"/>
  <c r="AI12" i="5" a="1"/>
  <c r="AT82" i="6" a="1"/>
  <c r="AG54" i="5" a="1"/>
  <c r="AT70" i="6" a="1"/>
  <c r="AT53" i="5" a="1"/>
  <c r="AI47" i="5" a="1"/>
  <c r="AY27" i="5" a="1"/>
  <c r="AI44" i="5" a="1"/>
  <c r="AX48" i="5" a="1"/>
  <c r="AT46" i="5" a="1"/>
  <c r="AK39" i="5" a="1"/>
  <c r="AU49" i="5" a="1"/>
  <c r="AS19" i="5" a="1"/>
  <c r="AT23" i="5" a="1"/>
  <c r="K38" i="4"/>
  <c r="AO52" i="5" a="1"/>
  <c r="AT11" i="6" a="1"/>
  <c r="AP13" i="5" a="1"/>
  <c r="R68" i="4"/>
  <c r="AR16" i="6" a="1"/>
  <c r="H73" i="4"/>
  <c r="AI18" i="6" a="1"/>
  <c r="AY21" i="5" a="1"/>
  <c r="AZ21" i="5" a="1"/>
  <c r="AG61" i="5" a="1"/>
  <c r="AM12" i="5" a="1"/>
  <c r="U13" i="4"/>
  <c r="BA43" i="5" a="1"/>
  <c r="AT25" i="6" a="1"/>
  <c r="AI17" i="5" a="1"/>
  <c r="AV19" i="5" a="1"/>
  <c r="AW31" i="5" a="1"/>
  <c r="K78" i="4"/>
  <c r="AT30" i="5" a="1"/>
  <c r="AL31" i="5" a="1"/>
  <c r="AO65" i="5" a="1"/>
  <c r="AP34" i="5" a="1"/>
  <c r="AO39" i="5" a="1"/>
  <c r="AY59" i="5" a="1"/>
  <c r="R25" i="4"/>
  <c r="AU62" i="5" a="1"/>
  <c r="BB12" i="5" a="1"/>
  <c r="BB13" i="5" a="1"/>
  <c r="H65" i="4"/>
  <c r="AK11" i="5" a="1"/>
  <c r="BD11" i="5" a="1"/>
  <c r="AR20" i="6" a="1"/>
  <c r="AZ25" i="5" a="1"/>
  <c r="AP12" i="5" a="1"/>
  <c r="AI30" i="6" a="1"/>
  <c r="AJ50" i="5" a="1"/>
  <c r="AK26" i="5" a="1"/>
  <c r="AS7" i="6" a="1"/>
  <c r="AR37" i="6" a="1"/>
  <c r="AK44" i="5" a="1"/>
  <c r="BC59" i="5" a="1"/>
  <c r="AT24" i="6" a="1"/>
  <c r="K28" i="4"/>
  <c r="AX36" i="5" a="1"/>
  <c r="AK32" i="5" a="1"/>
  <c r="AT52" i="6" a="1"/>
  <c r="AX11" i="5" a="1"/>
  <c r="BD157" i="5" a="1"/>
  <c r="AI23" i="6" a="1"/>
  <c r="U24" i="4"/>
  <c r="AP31" i="5" a="1"/>
  <c r="AP37" i="5" a="1"/>
  <c r="AX32" i="5" a="1"/>
  <c r="K44" i="4"/>
  <c r="AI35" i="5" a="1"/>
  <c r="H28" i="4"/>
  <c r="AI39" i="5" a="1"/>
  <c r="H80" i="4"/>
  <c r="AJ33" i="5" a="1"/>
  <c r="AY16" i="5" a="1"/>
  <c r="R40" i="4"/>
  <c r="AS49" i="5" a="1"/>
  <c r="AS58" i="5" a="1"/>
  <c r="AQ70" i="5" a="1"/>
  <c r="AO44" i="5" a="1"/>
  <c r="AI30" i="5" a="1"/>
  <c r="AL29" i="5" a="1"/>
  <c r="AN29" i="5" a="1"/>
  <c r="AN27" i="5" a="1"/>
  <c r="AQ58" i="5" a="1"/>
  <c r="R55" i="4"/>
  <c r="R52" i="4"/>
  <c r="AH47" i="5" a="1"/>
  <c r="K68" i="4"/>
  <c r="AT49" i="5" a="1"/>
  <c r="AW42" i="5" a="1"/>
  <c r="AU50" i="5" a="1"/>
  <c r="AU16" i="5" a="1"/>
  <c r="K59" i="4"/>
  <c r="AT31" i="5" a="1"/>
  <c r="AQ67" i="5" a="1"/>
  <c r="AI14" i="6" a="1"/>
  <c r="BA64" i="5" a="1"/>
  <c r="AO46" i="5" a="1"/>
  <c r="H21" i="4"/>
  <c r="AT45" i="5" a="1"/>
  <c r="AH13" i="5" a="1"/>
  <c r="AT43" i="5" a="1"/>
  <c r="AU12" i="5" a="1"/>
  <c r="AN9" i="5" a="1"/>
  <c r="AQ30" i="5" a="1"/>
  <c r="AZ45" i="5" a="1"/>
  <c r="AM32" i="5" a="1"/>
  <c r="AQ56" i="5" a="1"/>
  <c r="U5" i="4"/>
  <c r="K25" i="4"/>
  <c r="AR28" i="6" a="1"/>
  <c r="AK63" i="5" a="1"/>
  <c r="AK66" i="5" a="1"/>
  <c r="K70" i="4"/>
  <c r="R49" i="4"/>
  <c r="H26" i="4"/>
  <c r="AR67" i="5" a="1"/>
  <c r="AT12" i="6" a="1"/>
  <c r="R72" i="4"/>
  <c r="AT66" i="6" a="1"/>
  <c r="H24" i="4"/>
  <c r="AN48" i="5" a="1"/>
  <c r="AS8" i="5" a="1"/>
  <c r="AZ52" i="5" a="1"/>
  <c r="AP56" i="5" a="1"/>
  <c r="AK42" i="5" a="1"/>
  <c r="K81" i="4"/>
  <c r="AO64" i="5" a="1"/>
  <c r="AQ55" i="6" a="1"/>
  <c r="AP62" i="5" a="1"/>
  <c r="R16" i="4"/>
  <c r="AY71" i="5" a="1"/>
  <c r="AH46" i="5" a="1"/>
  <c r="AT46" i="6" a="1"/>
  <c r="AU14" i="5" a="1"/>
  <c r="AQ46" i="6" a="1"/>
  <c r="K80" i="4"/>
  <c r="AU52" i="5" a="1"/>
  <c r="AM16" i="5" a="1"/>
  <c r="AG29" i="5" a="1"/>
  <c r="AS52" i="6" a="1"/>
  <c r="AR10" i="6" a="1"/>
  <c r="H54" i="4"/>
  <c r="K69" i="4"/>
  <c r="AT64" i="6" a="1"/>
  <c r="AS55" i="6" a="1"/>
  <c r="AP8" i="5" a="1"/>
  <c r="H32" i="4"/>
  <c r="AR16" i="5" a="1"/>
  <c r="H62" i="4"/>
  <c r="AX39" i="5" a="1"/>
  <c r="AI51" i="6" a="1"/>
  <c r="AG39" i="5" a="1"/>
  <c r="AS63" i="6" a="1"/>
  <c r="AV71" i="5" a="1"/>
  <c r="AQ66" i="5" a="1"/>
  <c r="AP26" i="5" a="1"/>
  <c r="U33" i="4"/>
  <c r="AX71" i="5" a="1"/>
  <c r="AR38" i="5" a="1"/>
  <c r="AH20" i="5" a="1"/>
  <c r="R41" i="4"/>
  <c r="AQ17" i="6" a="1"/>
  <c r="U48" i="4"/>
  <c r="AY56" i="5" a="1"/>
  <c r="BA20" i="5" a="1"/>
  <c r="AM43" i="5" a="1"/>
  <c r="AN21" i="5" a="1"/>
  <c r="AL37" i="5" a="1"/>
  <c r="U52" i="4"/>
  <c r="U43" i="4"/>
  <c r="AW33" i="5" a="1"/>
  <c r="AZ31" i="5" a="1"/>
  <c r="I84" i="4"/>
  <c r="AT27" i="6" a="1"/>
  <c r="AG36" i="5" a="1"/>
  <c r="AI43" i="5" a="1"/>
  <c r="AH45" i="5" a="1"/>
  <c r="AR70" i="5" a="1"/>
  <c r="AM60" i="5" a="1"/>
  <c r="AG21" i="5" a="1"/>
  <c r="AW29" i="5" a="1"/>
  <c r="AY68" i="5" a="1"/>
  <c r="AH32" i="5" a="1"/>
  <c r="AN62" i="5" a="1"/>
  <c r="AW47" i="5" a="1"/>
  <c r="AV62" i="5" a="1"/>
  <c r="AJ55" i="5" a="1"/>
  <c r="AR40" i="5" a="1"/>
  <c r="AW25" i="5" a="1"/>
  <c r="AZ59" i="5" a="1"/>
  <c r="AT23" i="6" a="1"/>
  <c r="AI36" i="6" a="1"/>
  <c r="AV64" i="5" a="1"/>
  <c r="K64" i="4"/>
  <c r="AQ51" i="5" a="1"/>
  <c r="AW35" i="5" a="1"/>
  <c r="AH54" i="5" a="1"/>
  <c r="AY42" i="5" a="1"/>
  <c r="AT55" i="5" a="1"/>
  <c r="H58" i="4"/>
  <c r="AR20" i="5" a="1"/>
  <c r="AO14" i="5" a="1"/>
  <c r="AN16" i="5" a="1"/>
  <c r="U73" i="4"/>
  <c r="K22" i="4"/>
  <c r="H81" i="4"/>
  <c r="AR61" i="6" a="1"/>
  <c r="AI66" i="5" a="1"/>
  <c r="AY48" i="5" a="1"/>
  <c r="R61" i="4"/>
  <c r="AO29" i="5" a="1"/>
  <c r="AT76" i="6" a="1"/>
  <c r="AM48" i="5" a="1"/>
  <c r="AO24" i="5" a="1"/>
  <c r="BD59" i="5" a="1"/>
  <c r="AG25" i="5" a="1"/>
  <c r="BD15" i="5" a="1"/>
  <c r="AY38" i="5" a="1"/>
  <c r="AQ43" i="5" a="1"/>
  <c r="AY32" i="5" a="1"/>
  <c r="AL60" i="5" a="1"/>
  <c r="AL23" i="5" a="1"/>
  <c r="AS28" i="5" a="1"/>
  <c r="AL36" i="5" a="1"/>
  <c r="AR43" i="6" a="1"/>
  <c r="AR57" i="5" a="1"/>
  <c r="AU41" i="5" a="1"/>
  <c r="AU47" i="5" a="1"/>
  <c r="AM31" i="5" a="1"/>
  <c r="AT62" i="6" a="1"/>
  <c r="AG11" i="5" a="1"/>
  <c r="AT49" i="6" a="1"/>
  <c r="AQ24" i="5" a="1"/>
  <c r="BB62" i="5" a="1"/>
  <c r="AM69" i="5" a="1"/>
  <c r="AT56" i="6" a="1"/>
  <c r="Q84" i="4"/>
  <c r="AR13" i="6" a="1"/>
  <c r="AY62" i="5" a="1"/>
  <c r="AZ63" i="5" a="1"/>
  <c r="AL24" i="5" a="1"/>
  <c r="AT33" i="6" a="1"/>
  <c r="BB56" i="5" a="1"/>
  <c r="U22" i="4"/>
  <c r="AT8" i="5" a="1"/>
  <c r="AH68" i="5" a="1"/>
  <c r="BB51" i="5" a="1"/>
  <c r="AI55" i="6" a="1"/>
  <c r="AU69" i="5" a="1"/>
  <c r="AQ11" i="5" a="1"/>
  <c r="AK21" i="5" a="1"/>
  <c r="AH14" i="5" a="1"/>
  <c r="AI60" i="5" a="1"/>
  <c r="AR36" i="5" a="1"/>
  <c r="AP39" i="5" a="1"/>
  <c r="AI27" i="5" a="1"/>
  <c r="AK38" i="5" a="1"/>
  <c r="H18" i="4"/>
  <c r="AR71" i="5" a="1"/>
  <c r="AI11" i="5" a="1"/>
  <c r="AP71" i="5" a="1"/>
  <c r="AW45" i="5" a="1"/>
  <c r="K7" i="4"/>
  <c r="AR24" i="6" a="1"/>
  <c r="R21" i="4"/>
  <c r="AK35" i="5" a="1"/>
  <c r="AQ50" i="5" a="1"/>
  <c r="AJ46" i="5" a="1"/>
  <c r="H17" i="4"/>
  <c r="AT18" i="6" a="1"/>
  <c r="AY57" i="5" a="1"/>
  <c r="AN43" i="5" a="1"/>
  <c r="AT38" i="5" a="1"/>
  <c r="AI64" i="5" a="1"/>
  <c r="AR12" i="5" a="1"/>
  <c r="AI55" i="5" a="1"/>
  <c r="AI20" i="5" a="1"/>
  <c r="R50" i="4"/>
  <c r="AN44" i="5" a="1"/>
  <c r="AL42" i="5" a="1"/>
  <c r="AP38" i="5" a="1"/>
  <c r="AY13" i="5" a="1"/>
  <c r="BA12" i="5" a="1"/>
  <c r="AT44" i="6" a="1"/>
  <c r="AT62" i="5" a="1"/>
  <c r="K6" i="4"/>
  <c r="AN47" i="5" a="1"/>
  <c r="AN54" i="5" a="1"/>
  <c r="AS53" i="6" a="1"/>
  <c r="AS41" i="5" a="1"/>
  <c r="R31" i="4"/>
  <c r="AI33" i="6" a="1"/>
  <c r="K15" i="4"/>
  <c r="BB19" i="5" a="1"/>
  <c r="AQ16" i="5" a="1"/>
  <c r="AX16" i="5" a="1"/>
  <c r="AR22" i="6" a="1"/>
  <c r="AL39" i="5" a="1"/>
  <c r="BA63" i="5" a="1"/>
  <c r="BA39" i="5" a="1"/>
  <c r="AO32" i="5" a="1"/>
  <c r="AH34" i="5" a="1"/>
  <c r="AX58" i="5" a="1"/>
  <c r="BA40" i="5" a="1"/>
  <c r="BB67" i="5" a="1"/>
  <c r="AW51" i="5" a="1"/>
  <c r="K75" i="4"/>
  <c r="AQ21" i="5" a="1"/>
  <c r="AI40" i="5" a="1"/>
  <c r="K50" i="4"/>
  <c r="AI51" i="5" a="1"/>
  <c r="AS10" i="6" a="1"/>
  <c r="AL40" i="5" a="1"/>
  <c r="BD32" i="5" a="1"/>
  <c r="AO30" i="5" a="1"/>
  <c r="AP9" i="5" a="1"/>
  <c r="AJ11" i="5" a="1"/>
  <c r="AS19" i="6" a="1"/>
  <c r="AS37" i="6" a="1"/>
  <c r="AU30" i="5" a="1"/>
  <c r="BC52" i="5" a="1"/>
  <c r="R46" i="4"/>
  <c r="AT36" i="5" a="1"/>
  <c r="K29" i="4"/>
  <c r="AJ40" i="5" a="1"/>
  <c r="AS23" i="6" a="1"/>
  <c r="H76" i="4"/>
  <c r="AQ42" i="5" a="1"/>
  <c r="H55" i="4"/>
  <c r="AJ31" i="5" a="1"/>
  <c r="AR45" i="5" a="1"/>
  <c r="AT75" i="6" a="1"/>
  <c r="AS7" i="5" a="1"/>
  <c r="AJ15" i="5" a="1"/>
  <c r="AX68" i="5" a="1"/>
  <c r="AT19" i="6" a="1"/>
  <c r="U11" i="4"/>
  <c r="AP7" i="5" a="1"/>
  <c r="AX65" i="5" a="1"/>
  <c r="AS27" i="6" a="1"/>
  <c r="H34" i="4"/>
  <c r="AO28" i="5" a="1"/>
  <c r="AR32" i="6" a="1"/>
  <c r="AO57" i="5" a="1"/>
  <c r="AQ56" i="6" a="1"/>
  <c r="AR55" i="6" a="1"/>
  <c r="AY25" i="5" a="1"/>
  <c r="BB32" i="5" a="1"/>
  <c r="AR52" i="6" a="1"/>
  <c r="AT22" i="6" a="1"/>
  <c r="AX59" i="5" a="1"/>
  <c r="AW34" i="5" a="1"/>
  <c r="AG22" i="5" a="1"/>
  <c r="BA66" i="5" a="1"/>
  <c r="AG40" i="5" a="1"/>
  <c r="AL32" i="5" a="1"/>
  <c r="AQ33" i="5" a="1"/>
  <c r="AI19" i="5" a="1"/>
  <c r="AT21" i="6" a="1"/>
  <c r="R36" i="4"/>
  <c r="AQ7" i="5" a="1"/>
  <c r="H57" i="4"/>
  <c r="AY9" i="5" a="1"/>
  <c r="AK46" i="5" a="1"/>
  <c r="AN50" i="5" a="1"/>
  <c r="AM25" i="5" a="1"/>
  <c r="AM19" i="5" a="1"/>
  <c r="AN32" i="5" a="1"/>
  <c r="AS62" i="5" a="1"/>
  <c r="AP45" i="5" a="1"/>
  <c r="AN23" i="5" a="1"/>
  <c r="AK14" i="5" a="1"/>
  <c r="AI65" i="6" a="1"/>
  <c r="AL30" i="5" a="1"/>
  <c r="R12" i="4"/>
  <c r="AQ22" i="5" a="1"/>
  <c r="AQ67" i="6" a="1"/>
  <c r="AU42" i="5" a="1"/>
  <c r="AN35" i="5" a="1"/>
  <c r="BD41" i="5" a="1"/>
  <c r="BC44" i="5" a="1"/>
  <c r="AT39" i="5" a="1"/>
  <c r="AQ49" i="5" a="1"/>
  <c r="AP65" i="5" a="1"/>
  <c r="AL52" i="5" a="1"/>
  <c r="AS8" i="6" a="1"/>
  <c r="K36" i="4"/>
  <c r="AT37" i="6" a="1"/>
  <c r="AK40" i="5" a="1"/>
  <c r="AU26" i="5" a="1"/>
  <c r="AJ38" i="5" a="1"/>
  <c r="AS44" i="6" a="1"/>
  <c r="BB48" i="5" a="1"/>
  <c r="AH63" i="5" a="1"/>
  <c r="AI48" i="5" a="1"/>
  <c r="AV33" i="5" a="1"/>
  <c r="AL12" i="5" a="1"/>
  <c r="AT30" i="6" a="1"/>
  <c r="AK56" i="5" a="1"/>
  <c r="AS22" i="6" a="1"/>
  <c r="AN7" i="5" a="1"/>
  <c r="AQ18" i="5" a="1"/>
  <c r="BD158" i="5" a="1"/>
  <c r="AI12" i="6" a="1"/>
  <c r="AX41" i="5" a="1"/>
  <c r="AI31" i="6" a="1"/>
  <c r="AZ33" i="5" a="1"/>
  <c r="AS9" i="5" a="1"/>
  <c r="K53" i="4"/>
  <c r="AT28" i="5" a="1"/>
  <c r="BA22" i="5" a="1"/>
  <c r="AY64" i="5" a="1"/>
  <c r="AQ25" i="6" a="1"/>
  <c r="AZ62" i="5" a="1"/>
  <c r="AI31" i="5" a="1"/>
  <c r="AI60" i="6" a="1"/>
  <c r="AR65" i="5" a="1"/>
  <c r="AK61" i="5" a="1"/>
  <c r="AV61" i="5" a="1"/>
  <c r="AZ39" i="5" a="1"/>
  <c r="R38" i="4"/>
  <c r="AY40" i="5" a="1"/>
  <c r="R59" i="4"/>
  <c r="AH10" i="5" a="1"/>
  <c r="AR27" i="5" a="1"/>
  <c r="AK49" i="5" a="1"/>
  <c r="R77" i="4"/>
  <c r="AK12" i="5" a="1"/>
  <c r="R82" i="4"/>
  <c r="AO31" i="5" a="1"/>
  <c r="AN60" i="5" a="1"/>
  <c r="AN63" i="5" a="1"/>
  <c r="AW48" i="5" a="1"/>
  <c r="AO40" i="5" a="1"/>
  <c r="U30" i="4"/>
  <c r="K10" i="4"/>
  <c r="AG15" i="5" a="1"/>
  <c r="AU21" i="5" a="1"/>
  <c r="BA28" i="5" a="1"/>
  <c r="BB30" i="5" a="1"/>
  <c r="R83" i="4"/>
  <c r="AZ60" i="5" a="1"/>
  <c r="R51" i="4"/>
  <c r="AR23" i="5" a="1"/>
  <c r="AG20" i="5" a="1"/>
  <c r="K52" i="4"/>
  <c r="BC41" i="5" a="1"/>
  <c r="AS52" i="5" a="1"/>
  <c r="BC25" i="5" a="1"/>
  <c r="R32" i="4"/>
  <c r="BD7" i="5" a="1"/>
  <c r="AI62" i="5" a="1"/>
  <c r="AZ64" i="5" a="1"/>
  <c r="AT35" i="6" a="1"/>
  <c r="AW18" i="5" a="1"/>
  <c r="AM45" i="5" a="1"/>
  <c r="AR57" i="6" a="1"/>
  <c r="AU37" i="5" a="1"/>
  <c r="AY34" i="5" a="1"/>
  <c r="AT28" i="6" a="1"/>
  <c r="AZ37" i="5" a="1"/>
  <c r="BB54" i="5" a="1"/>
  <c r="AR60" i="6" a="1"/>
  <c r="AH21" i="5" a="1"/>
  <c r="AV39" i="5" a="1"/>
  <c r="AI23" i="5" a="1"/>
  <c r="AT65" i="5" a="1"/>
  <c r="AJ48" i="5" a="1"/>
  <c r="AX42" i="5" a="1"/>
  <c r="AK24" i="5" a="1"/>
  <c r="AI16" i="6" a="1"/>
  <c r="BB16" i="5" a="1"/>
  <c r="AP53" i="5" a="1"/>
  <c r="AH31" i="5" a="1"/>
  <c r="AI56" i="5" a="1"/>
  <c r="AS48" i="5" a="1"/>
  <c r="AZ68" i="5" a="1"/>
  <c r="AY22" i="5" a="1"/>
  <c r="AM55" i="5" a="1"/>
  <c r="H48" i="4"/>
  <c r="H40" i="4"/>
  <c r="AI57" i="5" a="1"/>
  <c r="AV28" i="5" a="1"/>
  <c r="K71" i="4"/>
  <c r="AY55" i="5" a="1"/>
  <c r="AZ53" i="5" a="1"/>
  <c r="AR27" i="6" a="1"/>
  <c r="AJ44" i="5" a="1"/>
  <c r="AK62" i="5" a="1"/>
  <c r="BB46" i="5" a="1"/>
  <c r="AY50" i="5" a="1"/>
  <c r="AR33" i="5" a="1"/>
  <c r="AS37" i="5" a="1"/>
  <c r="AT48" i="6" a="1"/>
  <c r="AT77" i="6" a="1"/>
  <c r="H60" i="4"/>
  <c r="BA57" i="5" a="1"/>
  <c r="AI28" i="6" a="1"/>
  <c r="K17" i="4"/>
  <c r="H22" i="4"/>
  <c r="AG69" i="5" a="1"/>
  <c r="AS10" i="5" a="1"/>
  <c r="K26" i="4"/>
  <c r="AG18" i="5" a="1"/>
  <c r="BA11" i="5" a="1"/>
  <c r="U75" i="4"/>
  <c r="AL56" i="5" a="1"/>
  <c r="AL41" i="5" a="1"/>
  <c r="AM9" i="5" a="1"/>
  <c r="AH40" i="5" a="1"/>
  <c r="AR42" i="5" a="1"/>
  <c r="U27" i="4"/>
  <c r="K47" i="4"/>
  <c r="AS43" i="6" a="1"/>
  <c r="AI68" i="5" a="1"/>
  <c r="AJ32" i="5" a="1"/>
  <c r="AO45" i="5" a="1"/>
  <c r="AV40" i="5" a="1"/>
  <c r="BD28" i="5" a="1"/>
  <c r="H78" i="4"/>
  <c r="AH48" i="5" a="1"/>
  <c r="AU54" i="5" a="1"/>
  <c r="AM50" i="5" a="1"/>
  <c r="AW64" i="5" a="1"/>
  <c r="AO33" i="5" a="1"/>
  <c r="K13" i="4"/>
  <c r="BA36" i="5" a="1"/>
  <c r="AL18" i="5" a="1"/>
  <c r="BB52" i="5" a="1"/>
  <c r="AM68" i="5" a="1"/>
  <c r="AV37" i="5" a="1"/>
  <c r="AJ66" i="5" a="1"/>
  <c r="AS55" i="5" a="1"/>
  <c r="AG19" i="5" a="1"/>
  <c r="R70" i="4"/>
  <c r="AH19" i="5" a="1"/>
  <c r="AU40" i="5" a="1"/>
  <c r="BA19" i="5" a="1"/>
  <c r="AY23" i="5" a="1"/>
  <c r="R71" i="4"/>
  <c r="AU11" i="5" a="1"/>
  <c r="AH36" i="5" a="1"/>
  <c r="AV20" i="5" a="1"/>
  <c r="AT71" i="5" a="1"/>
  <c r="BA53" i="5" a="1"/>
  <c r="AN36" i="5" a="1"/>
  <c r="BA31" i="5" a="1"/>
  <c r="AL28" i="5" a="1"/>
  <c r="AV59" i="5" a="1"/>
  <c r="AG41" i="5" a="1"/>
  <c r="AV42" i="5" a="1"/>
  <c r="AV11" i="5" a="1"/>
  <c r="AH8" i="5" a="1"/>
  <c r="AT9" i="6" a="1"/>
  <c r="AS57" i="5" a="1"/>
  <c r="AY67" i="5" a="1"/>
  <c r="K67" i="4"/>
  <c r="AN45" i="5" a="1"/>
  <c r="AZ47" i="5" a="1"/>
  <c r="AK53" i="5" a="1"/>
  <c r="H35" i="4"/>
  <c r="AX60" i="5" a="1"/>
  <c r="AR43" i="5" a="1"/>
  <c r="AK69" i="5" a="1"/>
  <c r="AH58" i="5" a="1"/>
  <c r="AK13" i="5" a="1"/>
  <c r="K32" i="4"/>
  <c r="AR64" i="5" a="1"/>
  <c r="R29" i="4"/>
  <c r="AL21" i="5" a="1"/>
  <c r="AZ48" i="5" a="1"/>
  <c r="AM47" i="5" a="1"/>
  <c r="AL16" i="5" a="1"/>
  <c r="AN41" i="5" a="1"/>
  <c r="AX52" i="5" a="1"/>
  <c r="AL44" i="5" a="1"/>
  <c r="AI27" i="6" a="1"/>
  <c r="AZ32" i="5" a="1"/>
  <c r="AT16" i="6" a="1"/>
  <c r="AJ67" i="5" a="1"/>
  <c r="AR29" i="6" a="1"/>
  <c r="AG32" i="5" a="1"/>
  <c r="AT63" i="6" a="1"/>
  <c r="AG14" i="5" a="1"/>
  <c r="AW61" i="5" a="1"/>
  <c r="AR54" i="6" a="1"/>
  <c r="AG44" i="5" a="1"/>
  <c r="BB11" i="5" a="1"/>
  <c r="AX22" i="5" a="1"/>
  <c r="H64" i="4"/>
  <c r="AR49" i="6" a="1"/>
  <c r="AS9" i="6" a="1"/>
  <c r="H45" i="4"/>
  <c r="BA50" i="5" a="1"/>
  <c r="AQ47" i="5" a="1"/>
  <c r="AZ44" i="5" a="1"/>
  <c r="AQ26" i="5" a="1"/>
  <c r="AT59" i="5" a="1"/>
  <c r="R58" i="4"/>
  <c r="AT44" i="5" a="1"/>
  <c r="AN53" i="5" a="1"/>
  <c r="AO66" i="5" a="1"/>
  <c r="AJ37" i="5" a="1"/>
  <c r="AS40" i="6" a="1"/>
  <c r="AG57" i="5" a="1"/>
  <c r="AR13" i="5" a="1"/>
  <c r="AZ17" i="5" a="1"/>
  <c r="AP61" i="5" a="1"/>
  <c r="AU31" i="5" a="1"/>
  <c r="AI59" i="5" a="1"/>
  <c r="AG42" i="5" a="1"/>
  <c r="AM14" i="5" a="1"/>
  <c r="AR24" i="5" a="1"/>
  <c r="AT58" i="6" a="1"/>
  <c r="AH43" i="5" a="1"/>
  <c r="AX13" i="5" a="1"/>
  <c r="AK55" i="5" a="1"/>
  <c r="AO48" i="5" a="1"/>
  <c r="AX55" i="5" a="1"/>
  <c r="AI22" i="6" a="1"/>
  <c r="AX12" i="5" a="1"/>
  <c r="AG10" i="5" a="1"/>
  <c r="AX37" i="5" a="1"/>
  <c r="AZ23" i="5" a="1"/>
  <c r="AZ50" i="5" a="1"/>
  <c r="H11" i="4"/>
  <c r="F84" i="4"/>
  <c r="AP28" i="5" a="1"/>
  <c r="U67" i="4"/>
  <c r="AX62" i="5" a="1"/>
  <c r="AU29" i="5" a="1"/>
  <c r="AJ63" i="5" a="1"/>
  <c r="AO17" i="5" a="1"/>
  <c r="BA38" i="5" a="1"/>
  <c r="AG30" i="5" a="1"/>
  <c r="AP69" i="5" a="1"/>
  <c r="AR68" i="6" a="1"/>
  <c r="AX57" i="5" a="1"/>
  <c r="H29" i="4"/>
  <c r="AN11" i="5" a="1"/>
  <c r="BA9" i="5" a="1"/>
  <c r="AH23" i="5" a="1"/>
  <c r="AT63" i="5" a="1"/>
  <c r="AY46" i="5" a="1"/>
  <c r="AZ22" i="5" a="1"/>
  <c r="AV55" i="5" a="1"/>
  <c r="AS14" i="5" a="1"/>
  <c r="AM46" i="5" a="1"/>
  <c r="R69" i="4"/>
  <c r="BB35" i="5" a="1"/>
  <c r="AR62" i="6" a="1"/>
  <c r="AJ47" i="5" a="1"/>
  <c r="AK43" i="5" a="1"/>
  <c r="AT29" i="6" a="1"/>
  <c r="AH57" i="5" a="1"/>
  <c r="AI56" i="6" a="1"/>
  <c r="AT26" i="5" a="1"/>
  <c r="AI13" i="5" a="1"/>
  <c r="AQ6" i="6" a="1"/>
  <c r="AY35" i="5" a="1"/>
  <c r="AU58" i="5" a="1"/>
  <c r="AT25" i="5" a="1"/>
  <c r="R57" i="4"/>
  <c r="AY26" i="5" a="1"/>
  <c r="AT47" i="6" a="1"/>
  <c r="AL64" i="5" a="1"/>
  <c r="AJ64" i="5" a="1"/>
  <c r="AW40" i="5" a="1"/>
  <c r="AG31" i="5" a="1"/>
  <c r="BB61" i="5" a="1"/>
  <c r="U38" i="4"/>
  <c r="AG16" i="5" a="1"/>
  <c r="AS66" i="6" a="1"/>
  <c r="AK70" i="5" a="1"/>
  <c r="AX15" i="5" a="1"/>
  <c r="AG8" i="5" a="1"/>
  <c r="AJ28" i="5" a="1"/>
  <c r="AW41" i="5" a="1"/>
  <c r="H12" i="4"/>
  <c r="H69" i="4"/>
  <c r="BB31" i="5" a="1"/>
  <c r="AH70" i="5" a="1"/>
  <c r="AP41" i="5" a="1"/>
  <c r="BA59" i="5" a="1"/>
  <c r="AS43" i="5" a="1"/>
  <c r="R18" i="4"/>
  <c r="AY30" i="5" a="1"/>
  <c r="AT32" i="6" a="1"/>
  <c r="AZ51" i="5" a="1"/>
  <c r="U26" i="4"/>
  <c r="AV36" i="5" a="1"/>
  <c r="AO69" i="5" a="1"/>
  <c r="AL15" i="5" a="1"/>
  <c r="AT45" i="6" a="1"/>
  <c r="AP29" i="5" a="1"/>
  <c r="AT81" i="6" a="1"/>
  <c r="H8" i="4"/>
  <c r="AP66" i="5" a="1"/>
  <c r="R5" i="4"/>
  <c r="AS38" i="6" a="1"/>
  <c r="AI54" i="5" a="1"/>
  <c r="AM8" i="5" a="1"/>
  <c r="U80" i="4"/>
  <c r="AT34" i="6" a="1"/>
  <c r="AH41" i="5" a="1"/>
  <c r="AI38" i="5" a="1"/>
  <c r="AN56" i="5" a="1"/>
  <c r="R73" i="4"/>
  <c r="R44" i="4"/>
  <c r="AZ26" i="5" a="1"/>
  <c r="AM53" i="5" a="1"/>
  <c r="AT20" i="6" a="1"/>
  <c r="AR21" i="6" a="1"/>
  <c r="AO37" i="5" a="1"/>
  <c r="AM52" i="5" a="1"/>
  <c r="AS51" i="6" a="1"/>
  <c r="BB23" i="5" a="1"/>
  <c r="AP22" i="5" a="1"/>
  <c r="AG34" i="5" a="1"/>
  <c r="AG24" i="5" a="1"/>
  <c r="AV18" i="5" a="1"/>
  <c r="H38" i="4"/>
  <c r="AQ25" i="5" a="1"/>
  <c r="BD49" i="5" a="1"/>
  <c r="AS66" i="5" a="1"/>
  <c r="AK58" i="5" a="1"/>
  <c r="AG47" i="5" a="1"/>
  <c r="AW14" i="5" a="1"/>
  <c r="AJ35" i="5" a="1"/>
  <c r="BA21" i="5" a="1"/>
  <c r="AI58" i="5" a="1"/>
  <c r="AG9" i="5" a="1"/>
  <c r="AZ36" i="5" a="1"/>
  <c r="AJ13" i="5" a="1"/>
  <c r="AY44" i="5" a="1"/>
  <c r="AP60" i="5" a="1"/>
  <c r="AQ9" i="5" a="1"/>
  <c r="AV7" i="5" a="1"/>
  <c r="AS48" i="6" a="1"/>
  <c r="K65" i="4"/>
  <c r="AO34" i="5" a="1"/>
  <c r="H47" i="4"/>
  <c r="AL62" i="5" a="1"/>
  <c r="H30" i="4"/>
  <c r="BA61" i="5" a="1"/>
  <c r="AV31" i="5" a="1"/>
  <c r="AY31" i="5" a="1"/>
  <c r="AX54" i="5" a="1"/>
  <c r="AL66" i="5" a="1"/>
  <c r="AS56" i="5" a="1"/>
  <c r="BB44" i="5" a="1"/>
  <c r="AL65" i="5" a="1"/>
  <c r="AU20" i="5" a="1"/>
  <c r="AT69" i="6" a="1"/>
  <c r="AJ27" i="5" a="1"/>
  <c r="T84" i="4"/>
  <c r="AQ60" i="5" a="1"/>
  <c r="AI50" i="5" a="1"/>
  <c r="AK23" i="5" a="1"/>
  <c r="AU7" i="5" a="1"/>
  <c r="AL13" i="5" a="1"/>
  <c r="AO60" i="5" a="1"/>
  <c r="AU44" i="5" a="1"/>
  <c r="AO43" i="5" a="1"/>
  <c r="AI40" i="6" a="1"/>
  <c r="AO7" i="5" a="1"/>
  <c r="AS27" i="5" a="1"/>
  <c r="AS67" i="6" a="1"/>
  <c r="R20" i="4"/>
  <c r="AR37" i="5" a="1"/>
  <c r="AT7" i="6" a="1"/>
  <c r="K54" i="4"/>
  <c r="AR66" i="6" a="1"/>
  <c r="AJ52" i="5" a="1"/>
  <c r="AR8" i="6" a="1"/>
  <c r="AK50" i="5" a="1"/>
  <c r="AN70" i="5" a="1"/>
  <c r="H63" i="4"/>
  <c r="AW38" i="5" a="1"/>
  <c r="AS39" i="6" a="1"/>
  <c r="AS21" i="5" a="1"/>
  <c r="H59" i="4"/>
  <c r="AP36" i="5" a="1"/>
  <c r="AU36" i="5" a="1"/>
  <c r="AZ20" i="5" a="1"/>
  <c r="AH59" i="5" a="1"/>
  <c r="R10" i="4"/>
  <c r="AW12" i="5" a="1"/>
  <c r="AZ49" i="5" a="1"/>
  <c r="AP47" i="5" a="1"/>
  <c r="AQ29" i="5" a="1"/>
  <c r="AX33" i="5" a="1"/>
  <c r="AW28" i="5" a="1"/>
  <c r="H31" i="4"/>
  <c r="AR39" i="5" a="1"/>
  <c r="AG50" i="5" a="1"/>
  <c r="AQ8" i="6" a="1"/>
  <c r="AN46" i="5" a="1"/>
  <c r="U44" i="4"/>
  <c r="AT79" i="6" a="1"/>
  <c r="H37" i="4"/>
  <c r="BB26" i="5" a="1"/>
  <c r="AW63" i="5" a="1"/>
  <c r="AP35" i="5" a="1"/>
  <c r="AV57" i="5" a="1"/>
  <c r="AJ16" i="5" a="1"/>
  <c r="R27" i="4"/>
  <c r="AT60" i="5" a="1"/>
  <c r="AM13" i="5" a="1"/>
  <c r="AS18" i="6" a="1"/>
  <c r="AV45" i="5" a="1"/>
  <c r="R37" i="4"/>
  <c r="AG56" i="5" a="1"/>
  <c r="AY19" i="5" a="1"/>
  <c r="AW37" i="5" a="1"/>
  <c r="AX66" i="5" a="1"/>
  <c r="AL57" i="5" a="1"/>
  <c r="AV50" i="5" a="1"/>
  <c r="AR48" i="6" a="1"/>
  <c r="AH7" i="5" a="1"/>
  <c r="AT53" i="6" a="1"/>
  <c r="AU63" i="5" a="1"/>
  <c r="BB57" i="5" a="1"/>
  <c r="AS20" i="5" a="1"/>
  <c r="AY66" i="5" a="1"/>
  <c r="AT72" i="6" a="1"/>
  <c r="AZ13" i="5" a="1"/>
  <c r="K45" i="4"/>
  <c r="AS46" i="6" a="1"/>
  <c r="AQ31" i="5" a="1"/>
  <c r="AQ12" i="5" a="1"/>
  <c r="AP46" i="5" a="1"/>
  <c r="BB9" i="5" a="1"/>
  <c r="AR66" i="5" a="1"/>
  <c r="AP67" i="5" a="1"/>
  <c r="AS22" i="5" a="1"/>
  <c r="AT37" i="5" a="1"/>
  <c r="AJ34" i="5" a="1"/>
  <c r="AQ57" i="5" a="1"/>
  <c r="AZ38" i="5" a="1"/>
  <c r="AJ29" i="5" a="1"/>
  <c r="AH64" i="5" a="1"/>
  <c r="AS62" i="6" a="1"/>
  <c r="U79" i="4"/>
  <c r="BB58" i="5" a="1"/>
  <c r="AK54" i="5" a="1"/>
  <c r="AG64" i="5" a="1"/>
  <c r="AZ14" i="5" a="1"/>
  <c r="AR8" i="5" a="1"/>
  <c r="AX29" i="5" a="1"/>
  <c r="AT27" i="5" a="1"/>
  <c r="AH50" i="5" a="1"/>
  <c r="AM61" i="5" a="1"/>
  <c r="AZ70" i="5" a="1"/>
  <c r="AH56" i="5" a="1"/>
  <c r="AQ15" i="5" a="1"/>
  <c r="AH60" i="5" a="1"/>
  <c r="AO18" i="5" a="1"/>
  <c r="AX28" i="5" a="1"/>
  <c r="AW39" i="5" a="1"/>
  <c r="AS34" i="5" a="1"/>
  <c r="AR23" i="6" a="1"/>
  <c r="AH35" i="5" a="1"/>
  <c r="AW13" i="5" a="1"/>
  <c r="H56" i="4"/>
  <c r="AV48" i="5" a="1"/>
  <c r="K41" i="4"/>
  <c r="BA17" i="5" a="1"/>
  <c r="BC59" i="5" l="1"/>
  <c r="AY59" i="5"/>
  <c r="BC30" i="5"/>
  <c r="BD6" i="5"/>
  <c r="AY70" i="5"/>
  <c r="BD70" i="5"/>
  <c r="BC70" i="5"/>
  <c r="BC6" i="5"/>
  <c r="BC61" i="5"/>
  <c r="BD61" i="5"/>
  <c r="AQ10" i="6"/>
  <c r="BC38" i="5"/>
  <c r="AW50" i="5"/>
  <c r="BD38" i="5"/>
  <c r="AO50" i="5"/>
  <c r="AU38" i="5"/>
  <c r="AQ51" i="6"/>
  <c r="BC14" i="5"/>
  <c r="AG70" i="5"/>
  <c r="AT14" i="5"/>
  <c r="AM70" i="5"/>
  <c r="BD14" i="5"/>
  <c r="BD64" i="5"/>
  <c r="BF54" i="6"/>
  <c r="BF46" i="6"/>
  <c r="AQ34" i="6"/>
  <c r="AQ54" i="6"/>
  <c r="AI46" i="6"/>
  <c r="BC45" i="5"/>
  <c r="BF11" i="6"/>
  <c r="BC22" i="5"/>
  <c r="BC29" i="5"/>
  <c r="AI11" i="6"/>
  <c r="BD22" i="5"/>
  <c r="BF23" i="6"/>
  <c r="BD30" i="5"/>
  <c r="AV22" i="5"/>
  <c r="AN31" i="5"/>
  <c r="AH68" i="5"/>
  <c r="BD68" i="5"/>
  <c r="AS9" i="5"/>
  <c r="AQ54" i="5"/>
  <c r="AQ19" i="6"/>
  <c r="AI8" i="6"/>
  <c r="AV68" i="5"/>
  <c r="BA68" i="5"/>
  <c r="BD28" i="5"/>
  <c r="AK9" i="5"/>
  <c r="AY9" i="5"/>
  <c r="BF24" i="6"/>
  <c r="BA9" i="5"/>
  <c r="AN47" i="5"/>
  <c r="BC32" i="5"/>
  <c r="AY33" i="5"/>
  <c r="BC15" i="5"/>
  <c r="BD51" i="5"/>
  <c r="BD33" i="5"/>
  <c r="AM35" i="5"/>
  <c r="AM33" i="5"/>
  <c r="BD27" i="5"/>
  <c r="BD17" i="5"/>
  <c r="BC27" i="5"/>
  <c r="BC52" i="5"/>
  <c r="AK27" i="5"/>
  <c r="AL23" i="5"/>
  <c r="AH25" i="5"/>
  <c r="AV9" i="5"/>
  <c r="BD67" i="5"/>
  <c r="BC9" i="5"/>
  <c r="BD35" i="5"/>
  <c r="BC33" i="5"/>
  <c r="AM20" i="5"/>
  <c r="AX19" i="5"/>
  <c r="AW33" i="5"/>
  <c r="AO41" i="5"/>
  <c r="AI19" i="5"/>
  <c r="AL49" i="5"/>
  <c r="AQ41" i="5"/>
  <c r="BD19" i="5"/>
  <c r="BD49" i="5"/>
  <c r="AZ9" i="5"/>
  <c r="BD11" i="5"/>
  <c r="BD7" i="5"/>
  <c r="AQ49" i="5"/>
  <c r="AP9" i="5"/>
  <c r="AX11" i="5"/>
  <c r="BD15" i="5"/>
  <c r="BD25" i="5"/>
  <c r="BD44" i="5"/>
  <c r="BD9" i="5"/>
  <c r="BC19" i="5"/>
  <c r="BA57" i="5"/>
  <c r="BC25" i="5"/>
  <c r="BC44" i="5"/>
  <c r="BD32" i="5"/>
  <c r="AY11" i="5"/>
  <c r="BD59" i="5"/>
  <c r="AH17" i="5"/>
  <c r="BC28" i="5"/>
  <c r="AP51" i="5"/>
  <c r="BC11" i="5"/>
  <c r="BD62" i="5"/>
  <c r="BC68" i="5"/>
  <c r="BC20" i="5"/>
  <c r="BC43" i="5"/>
  <c r="AS11" i="5"/>
  <c r="BD39" i="5"/>
  <c r="AS52" i="5"/>
  <c r="BD41" i="5"/>
  <c r="AX43" i="5"/>
  <c r="AL40" i="5"/>
  <c r="AL70" i="5"/>
  <c r="BD52" i="5"/>
  <c r="BC41" i="5"/>
  <c r="AN35" i="5"/>
  <c r="BB8" i="5"/>
  <c r="BD157" i="5"/>
  <c r="BD158" i="5"/>
  <c r="AP19" i="5"/>
  <c r="AO43" i="5"/>
  <c r="AK35" i="5"/>
  <c r="AW19" i="5"/>
  <c r="AH43" i="5"/>
  <c r="AH35" i="5"/>
  <c r="BA35" i="5"/>
  <c r="AV19" i="5"/>
  <c r="AK19" i="5"/>
  <c r="AR68" i="5"/>
  <c r="AU39" i="5"/>
  <c r="AS49" i="5"/>
  <c r="AX50" i="5"/>
  <c r="AQ48" i="5"/>
  <c r="AV63" i="5"/>
  <c r="AN63" i="5"/>
  <c r="AI58" i="6"/>
  <c r="AI24" i="5"/>
  <c r="AZ32" i="5"/>
  <c r="AI8" i="5"/>
  <c r="AX52" i="5"/>
  <c r="AU40" i="5"/>
  <c r="AY32" i="5"/>
  <c r="AN70" i="5"/>
  <c r="BA52" i="5"/>
  <c r="AG40" i="5"/>
  <c r="AG63" i="5"/>
  <c r="AK52" i="5"/>
  <c r="AL63" i="5"/>
  <c r="AS48" i="5"/>
  <c r="AQ52" i="5"/>
  <c r="AZ63" i="5"/>
  <c r="AH8" i="5"/>
  <c r="AY58" i="5"/>
  <c r="AP52" i="5"/>
  <c r="AI63" i="5"/>
  <c r="AM8" i="5"/>
  <c r="AR33" i="5"/>
  <c r="AU68" i="5"/>
  <c r="AQ58" i="6"/>
  <c r="AL8" i="5"/>
  <c r="AU33" i="5"/>
  <c r="AZ40" i="5"/>
  <c r="AQ24" i="5"/>
  <c r="AK48" i="5"/>
  <c r="BA33" i="5"/>
  <c r="AT40" i="5"/>
  <c r="AG24" i="5"/>
  <c r="AV48" i="5"/>
  <c r="AJ68" i="5"/>
  <c r="BB40" i="5"/>
  <c r="AK24" i="5"/>
  <c r="AT48" i="5"/>
  <c r="AW68" i="5"/>
  <c r="AS40" i="5"/>
  <c r="AO24" i="5"/>
  <c r="AG16" i="5"/>
  <c r="AI63" i="6"/>
  <c r="AW40" i="5"/>
  <c r="AM32" i="5"/>
  <c r="BB16" i="5"/>
  <c r="AQ63" i="6"/>
  <c r="AR40" i="5"/>
  <c r="AW32" i="5"/>
  <c r="AN16" i="5"/>
  <c r="AU52" i="5"/>
  <c r="BA40" i="5"/>
  <c r="AG32" i="5"/>
  <c r="AJ16" i="5"/>
  <c r="AI18" i="5"/>
  <c r="AM26" i="5"/>
  <c r="AY10" i="5"/>
  <c r="AR26" i="5"/>
  <c r="AU26" i="5"/>
  <c r="AP26" i="5"/>
  <c r="BB58" i="5"/>
  <c r="BB26" i="5"/>
  <c r="AV52" i="5"/>
  <c r="BB18" i="5"/>
  <c r="AL52" i="5"/>
  <c r="AL10" i="5"/>
  <c r="AO18" i="5"/>
  <c r="AL19" i="5"/>
  <c r="AJ48" i="5"/>
  <c r="AK49" i="5"/>
  <c r="AX68" i="5"/>
  <c r="AP34" i="5"/>
  <c r="AT26" i="5"/>
  <c r="AI40" i="5"/>
  <c r="AY26" i="5"/>
  <c r="AI25" i="5"/>
  <c r="AJ34" i="5"/>
  <c r="AK26" i="5"/>
  <c r="AY18" i="5"/>
  <c r="BB10" i="5"/>
  <c r="AQ18" i="5"/>
  <c r="AO69" i="5"/>
  <c r="AK53" i="5"/>
  <c r="AQ10" i="5"/>
  <c r="AJ32" i="5"/>
  <c r="AZ25" i="5"/>
  <c r="AW18" i="5"/>
  <c r="AP69" i="5"/>
  <c r="AZ24" i="5"/>
  <c r="AI49" i="5"/>
  <c r="AV18" i="5"/>
  <c r="AT18" i="5"/>
  <c r="AK34" i="5"/>
  <c r="AP40" i="5"/>
  <c r="AR58" i="5"/>
  <c r="AZ26" i="5"/>
  <c r="BB53" i="5"/>
  <c r="AZ53" i="5"/>
  <c r="AI26" i="5"/>
  <c r="AJ26" i="5"/>
  <c r="AY34" i="5"/>
  <c r="AJ18" i="5"/>
  <c r="AP18" i="5"/>
  <c r="AQ26" i="5"/>
  <c r="AG10" i="5"/>
  <c r="AP53" i="5"/>
  <c r="AN18" i="5"/>
  <c r="AL18" i="5"/>
  <c r="AO34" i="5"/>
  <c r="AW34" i="5"/>
  <c r="AJ69" i="5"/>
  <c r="AK17" i="5"/>
  <c r="AW17" i="5"/>
  <c r="AK69" i="5"/>
  <c r="AQ70" i="5"/>
  <c r="BB63" i="5"/>
  <c r="AT70" i="5"/>
  <c r="AS18" i="5"/>
  <c r="AW70" i="5"/>
  <c r="AW9" i="5"/>
  <c r="AN24" i="5"/>
  <c r="AI67" i="6"/>
  <c r="AO56" i="5"/>
  <c r="AX16" i="5"/>
  <c r="AK8" i="5"/>
  <c r="AJ46" i="5"/>
  <c r="AW47" i="5"/>
  <c r="BA47" i="5"/>
  <c r="AI56" i="5"/>
  <c r="AV16" i="5"/>
  <c r="AL56" i="5"/>
  <c r="AN40" i="5"/>
  <c r="AR56" i="5"/>
  <c r="AT68" i="5"/>
  <c r="BB48" i="5"/>
  <c r="AH39" i="5"/>
  <c r="AX39" i="5"/>
  <c r="AP68" i="5"/>
  <c r="AX7" i="5"/>
  <c r="AZ68" i="5"/>
  <c r="AQ62" i="6"/>
  <c r="AX24" i="5"/>
  <c r="AL24" i="5"/>
  <c r="AY46" i="5"/>
  <c r="AO8" i="5"/>
  <c r="AY68" i="5"/>
  <c r="AR62" i="5"/>
  <c r="BB46" i="5"/>
  <c r="BA48" i="5"/>
  <c r="AZ62" i="5"/>
  <c r="AJ56" i="5"/>
  <c r="AS16" i="5"/>
  <c r="AI30" i="6"/>
  <c r="AW7" i="5"/>
  <c r="AW16" i="5"/>
  <c r="AK16" i="5"/>
  <c r="BA7" i="5"/>
  <c r="AG48" i="5"/>
  <c r="AY8" i="5"/>
  <c r="AK56" i="5"/>
  <c r="AI62" i="6"/>
  <c r="AK68" i="5"/>
  <c r="AN56" i="5"/>
  <c r="AU46" i="5"/>
  <c r="AO33" i="5"/>
  <c r="AV8" i="5"/>
  <c r="AQ67" i="6"/>
  <c r="AG56" i="5"/>
  <c r="AO46" i="5"/>
  <c r="AJ9" i="5"/>
  <c r="AM24" i="5"/>
  <c r="AI38" i="6"/>
  <c r="BA56" i="5"/>
  <c r="AY56" i="5"/>
  <c r="AS24" i="5"/>
  <c r="AK40" i="5"/>
  <c r="AQ38" i="6"/>
  <c r="AZ56" i="5"/>
  <c r="AT56" i="5"/>
  <c r="AW52" i="5"/>
  <c r="AN68" i="5"/>
  <c r="AM56" i="5"/>
  <c r="AW56" i="5"/>
  <c r="AI14" i="6"/>
  <c r="AJ40" i="5"/>
  <c r="BB32" i="5"/>
  <c r="AT32" i="5"/>
  <c r="AN8" i="5"/>
  <c r="BA62" i="5"/>
  <c r="AN62" i="5"/>
  <c r="AQ16" i="5"/>
  <c r="AK39" i="5"/>
  <c r="AK23" i="5"/>
  <c r="AW39" i="5"/>
  <c r="AR15" i="5"/>
  <c r="AP15" i="5"/>
  <c r="AI7" i="5"/>
  <c r="AZ47" i="5"/>
  <c r="AG69" i="5"/>
  <c r="AQ71" i="5"/>
  <c r="AH56" i="5"/>
  <c r="AY40" i="5"/>
  <c r="AI62" i="5"/>
  <c r="BA15" i="5"/>
  <c r="BA32" i="5"/>
  <c r="AS62" i="5"/>
  <c r="AH15" i="5"/>
  <c r="AH10" i="5"/>
  <c r="AR24" i="5"/>
  <c r="AX47" i="5"/>
  <c r="BA53" i="5"/>
  <c r="AH24" i="5"/>
  <c r="AJ7" i="5"/>
  <c r="AM53" i="5"/>
  <c r="AP8" i="5"/>
  <c r="AO31" i="5"/>
  <c r="AH30" i="5"/>
  <c r="AR8" i="5"/>
  <c r="AY31" i="5"/>
  <c r="AP30" i="5"/>
  <c r="AG18" i="5"/>
  <c r="AQ25" i="6"/>
  <c r="AR31" i="5"/>
  <c r="AI28" i="6"/>
  <c r="AU56" i="5"/>
  <c r="AI12" i="6"/>
  <c r="BA31" i="5"/>
  <c r="AO71" i="5"/>
  <c r="AJ52" i="5"/>
  <c r="AK65" i="5"/>
  <c r="AZ23" i="5"/>
  <c r="AI65" i="5"/>
  <c r="AO48" i="5"/>
  <c r="AL31" i="5"/>
  <c r="AG23" i="5"/>
  <c r="AM48" i="5"/>
  <c r="AW62" i="5"/>
  <c r="AR23" i="5"/>
  <c r="AH34" i="5"/>
  <c r="AT52" i="5"/>
  <c r="AK32" i="5"/>
  <c r="BA16" i="5"/>
  <c r="AI60" i="6"/>
  <c r="AL62" i="5"/>
  <c r="AN39" i="5"/>
  <c r="AT31" i="5"/>
  <c r="AV23" i="5"/>
  <c r="BB7" i="5"/>
  <c r="AT30" i="5"/>
  <c r="AX18" i="5"/>
  <c r="AN52" i="5"/>
  <c r="AR32" i="5"/>
  <c r="AP16" i="5"/>
  <c r="AL47" i="5"/>
  <c r="AO62" i="5"/>
  <c r="AG39" i="5"/>
  <c r="AV31" i="5"/>
  <c r="AN23" i="5"/>
  <c r="AP7" i="5"/>
  <c r="AY30" i="5"/>
  <c r="AN46" i="5"/>
  <c r="AH52" i="5"/>
  <c r="AI32" i="5"/>
  <c r="AG8" i="5"/>
  <c r="AU7" i="5"/>
  <c r="AG62" i="5"/>
  <c r="AS39" i="5"/>
  <c r="AH31" i="5"/>
  <c r="AS15" i="5"/>
  <c r="AV7" i="5"/>
  <c r="AQ28" i="6"/>
  <c r="AS10" i="5"/>
  <c r="AI69" i="5"/>
  <c r="AX48" i="5"/>
  <c r="AU32" i="5"/>
  <c r="AZ8" i="5"/>
  <c r="AH47" i="5"/>
  <c r="AQ57" i="6"/>
  <c r="AT39" i="5"/>
  <c r="AX23" i="5"/>
  <c r="AQ15" i="5"/>
  <c r="AM7" i="5"/>
  <c r="AW65" i="5"/>
  <c r="AR53" i="5"/>
  <c r="BB34" i="5"/>
  <c r="AZ48" i="5"/>
  <c r="AO32" i="5"/>
  <c r="AU8" i="5"/>
  <c r="AJ47" i="5"/>
  <c r="AI57" i="6"/>
  <c r="AV39" i="5"/>
  <c r="AS23" i="5"/>
  <c r="AG15" i="5"/>
  <c r="AO7" i="5"/>
  <c r="AN65" i="5"/>
  <c r="AR10" i="5"/>
  <c r="AW26" i="5"/>
  <c r="AQ40" i="5"/>
  <c r="AL32" i="5"/>
  <c r="BA8" i="5"/>
  <c r="AP71" i="5"/>
  <c r="AP47" i="5"/>
  <c r="AQ39" i="5"/>
  <c r="AI23" i="5"/>
  <c r="AV15" i="5"/>
  <c r="AT7" i="5"/>
  <c r="AJ65" i="5"/>
  <c r="AG34" i="5"/>
  <c r="AQ68" i="5"/>
  <c r="AH40" i="5"/>
  <c r="AJ24" i="5"/>
  <c r="AQ17" i="6"/>
  <c r="AK62" i="5"/>
  <c r="AR47" i="5"/>
  <c r="AQ31" i="5"/>
  <c r="AQ23" i="5"/>
  <c r="AZ15" i="5"/>
  <c r="AO29" i="5"/>
  <c r="AL65" i="5"/>
  <c r="AZ10" i="5"/>
  <c r="AG68" i="5"/>
  <c r="AH32" i="5"/>
  <c r="AY24" i="5"/>
  <c r="AI17" i="6"/>
  <c r="AH62" i="5"/>
  <c r="AT47" i="5"/>
  <c r="AI31" i="5"/>
  <c r="AT23" i="5"/>
  <c r="AX15" i="5"/>
  <c r="AI14" i="5"/>
  <c r="AY65" i="5"/>
  <c r="AZ46" i="5"/>
  <c r="AM52" i="5"/>
  <c r="AX32" i="5"/>
  <c r="AU16" i="5"/>
  <c r="AH14" i="5"/>
  <c r="AX62" i="5"/>
  <c r="AO47" i="5"/>
  <c r="AK31" i="5"/>
  <c r="AH23" i="5"/>
  <c r="AO15" i="5"/>
  <c r="BB47" i="5"/>
  <c r="AG55" i="5"/>
  <c r="BA63" i="5"/>
  <c r="AI52" i="5"/>
  <c r="AQ32" i="5"/>
  <c r="AZ16" i="5"/>
  <c r="AW14" i="5"/>
  <c r="BB62" i="5"/>
  <c r="AY47" i="5"/>
  <c r="AG31" i="5"/>
  <c r="BA23" i="5"/>
  <c r="AI15" i="5"/>
  <c r="AT62" i="5"/>
  <c r="AL55" i="5"/>
  <c r="AM46" i="5"/>
  <c r="AZ52" i="5"/>
  <c r="AP32" i="5"/>
  <c r="AR16" i="5"/>
  <c r="AQ60" i="6"/>
  <c r="AU62" i="5"/>
  <c r="AR39" i="5"/>
  <c r="AW31" i="5"/>
  <c r="BB23" i="5"/>
  <c r="AN7" i="5"/>
  <c r="AK47" i="5"/>
  <c r="BB56" i="5"/>
  <c r="AI16" i="5"/>
  <c r="AU9" i="5"/>
  <c r="AH48" i="5"/>
  <c r="AO40" i="5"/>
  <c r="AS8" i="5"/>
  <c r="AR57" i="5"/>
  <c r="AQ8" i="5"/>
  <c r="AY62" i="5"/>
  <c r="AP63" i="5"/>
  <c r="AP56" i="5"/>
  <c r="AQ63" i="5"/>
  <c r="AQ56" i="5"/>
  <c r="AT61" i="5"/>
  <c r="AZ58" i="5"/>
  <c r="AL38" i="5"/>
  <c r="AY16" i="5"/>
  <c r="AK7" i="5"/>
  <c r="AR22" i="5"/>
  <c r="AQ58" i="5"/>
  <c r="AT24" i="5"/>
  <c r="AL48" i="5"/>
  <c r="AH16" i="5"/>
  <c r="AM22" i="5"/>
  <c r="AX14" i="5"/>
  <c r="AU15" i="5"/>
  <c r="AM40" i="5"/>
  <c r="AP48" i="5"/>
  <c r="AO16" i="5"/>
  <c r="AQ46" i="6"/>
  <c r="AN61" i="5"/>
  <c r="AI47" i="5"/>
  <c r="AQ62" i="5"/>
  <c r="AQ9" i="5"/>
  <c r="AX40" i="5"/>
  <c r="AH63" i="5"/>
  <c r="AQ38" i="5"/>
  <c r="AW46" i="5"/>
  <c r="AU23" i="5"/>
  <c r="AV40" i="5"/>
  <c r="AT8" i="5"/>
  <c r="AO22" i="5"/>
  <c r="AT63" i="5"/>
  <c r="AY7" i="5"/>
  <c r="AV56" i="5"/>
  <c r="AI68" i="5"/>
  <c r="AS32" i="5"/>
  <c r="AJ8" i="5"/>
  <c r="AX63" i="5"/>
  <c r="AI66" i="6"/>
  <c r="AS46" i="5"/>
  <c r="AS56" i="5"/>
  <c r="AL68" i="5"/>
  <c r="AN32" i="5"/>
  <c r="AG14" i="5"/>
  <c r="AM63" i="5"/>
  <c r="AQ66" i="6"/>
  <c r="AG7" i="5"/>
  <c r="AT33" i="5"/>
  <c r="AO68" i="5"/>
  <c r="AV32" i="5"/>
  <c r="AY63" i="5"/>
  <c r="AY55" i="5"/>
  <c r="AY23" i="5"/>
  <c r="AN71" i="5"/>
  <c r="AG52" i="5"/>
  <c r="BA24" i="5"/>
  <c r="AQ8" i="6"/>
  <c r="AJ63" i="5"/>
  <c r="AX55" i="5"/>
  <c r="AV62" i="5"/>
  <c r="AU71" i="5"/>
  <c r="BB52" i="5"/>
  <c r="BB24" i="5"/>
  <c r="AR63" i="5"/>
  <c r="AU57" i="5"/>
  <c r="AZ55" i="5"/>
  <c r="AO52" i="5"/>
  <c r="AV24" i="5"/>
  <c r="AL57" i="5"/>
  <c r="BA55" i="5"/>
  <c r="AU63" i="5"/>
  <c r="AQ46" i="5"/>
  <c r="AN48" i="5"/>
  <c r="AM16" i="5"/>
  <c r="AK63" i="5"/>
  <c r="AX57" i="5"/>
  <c r="AT55" i="5"/>
  <c r="AL46" i="5"/>
  <c r="AM47" i="5"/>
  <c r="BB68" i="5"/>
  <c r="AU48" i="5"/>
  <c r="AL16" i="5"/>
  <c r="AW63" i="5"/>
  <c r="AQ30" i="5"/>
  <c r="AO55" i="5"/>
  <c r="AK71" i="5"/>
  <c r="AP62" i="5"/>
  <c r="AU24" i="5"/>
  <c r="AR48" i="5"/>
  <c r="AT16" i="5"/>
  <c r="AY22" i="5"/>
  <c r="AQ24" i="6"/>
  <c r="AS55" i="5"/>
  <c r="X49" i="4"/>
  <c r="X59" i="4"/>
  <c r="AV33" i="5"/>
  <c r="AX49" i="5"/>
  <c r="AO57" i="5"/>
  <c r="AV38" i="5"/>
  <c r="AK14" i="5"/>
  <c r="AX61" i="5"/>
  <c r="AI55" i="6"/>
  <c r="AG22" i="5"/>
  <c r="AZ38" i="5"/>
  <c r="AL20" i="5"/>
  <c r="AR21" i="5"/>
  <c r="AK61" i="5"/>
  <c r="AV21" i="5"/>
  <c r="AG33" i="5"/>
  <c r="BA37" i="5"/>
  <c r="AU41" i="5"/>
  <c r="AP37" i="5"/>
  <c r="AZ41" i="5"/>
  <c r="AO37" i="5"/>
  <c r="BB30" i="5"/>
  <c r="AW49" i="5"/>
  <c r="AO38" i="5"/>
  <c r="AZ61" i="5"/>
  <c r="AU14" i="5"/>
  <c r="AP44" i="5"/>
  <c r="AR25" i="5"/>
  <c r="AP41" i="5"/>
  <c r="AG30" i="5"/>
  <c r="AJ61" i="5"/>
  <c r="AZ14" i="5"/>
  <c r="AK45" i="5"/>
  <c r="AX37" i="5"/>
  <c r="AI53" i="6"/>
  <c r="AK41" i="5"/>
  <c r="BA30" i="5"/>
  <c r="AL60" i="5"/>
  <c r="AZ21" i="5"/>
  <c r="AI37" i="5"/>
  <c r="BA60" i="5"/>
  <c r="AG25" i="5"/>
  <c r="AS57" i="5"/>
  <c r="BA38" i="5"/>
  <c r="AU21" i="5"/>
  <c r="AN20" i="5"/>
  <c r="AV58" i="5"/>
  <c r="AP25" i="5"/>
  <c r="AI48" i="6"/>
  <c r="AR38" i="5"/>
  <c r="AX45" i="5"/>
  <c r="AU12" i="5"/>
  <c r="AW20" i="5"/>
  <c r="AM68" i="5"/>
  <c r="AH38" i="5"/>
  <c r="AY25" i="5"/>
  <c r="BB22" i="5"/>
  <c r="AJ38" i="5"/>
  <c r="AQ66" i="5"/>
  <c r="AM12" i="5"/>
  <c r="AQ6" i="6"/>
  <c r="AJ66" i="5"/>
  <c r="AW24" i="5"/>
  <c r="AV25" i="5"/>
  <c r="AL13" i="5"/>
  <c r="AN49" i="5"/>
  <c r="BB33" i="5"/>
  <c r="AL25" i="5"/>
  <c r="AV30" i="5"/>
  <c r="BB66" i="5"/>
  <c r="AH12" i="5"/>
  <c r="AK13" i="5"/>
  <c r="AY67" i="5"/>
  <c r="AR30" i="5"/>
  <c r="AL17" i="5"/>
  <c r="AZ22" i="5"/>
  <c r="AO28" i="5"/>
  <c r="AP12" i="5"/>
  <c r="AX13" i="5"/>
  <c r="AO49" i="5"/>
  <c r="AK58" i="5"/>
  <c r="AM17" i="5"/>
  <c r="BB67" i="5"/>
  <c r="AU22" i="5"/>
  <c r="BA28" i="5"/>
  <c r="AU29" i="5"/>
  <c r="AJ36" i="5"/>
  <c r="AX38" i="5"/>
  <c r="AZ30" i="5"/>
  <c r="AT67" i="5"/>
  <c r="AN22" i="5"/>
  <c r="AO58" i="5"/>
  <c r="AT17" i="5"/>
  <c r="AQ15" i="6"/>
  <c r="AK22" i="5"/>
  <c r="AY28" i="5"/>
  <c r="AW29" i="5"/>
  <c r="AM36" i="5"/>
  <c r="AR12" i="5"/>
  <c r="AY60" i="5"/>
  <c r="AT58" i="5"/>
  <c r="AQ17" i="5"/>
  <c r="AI15" i="6"/>
  <c r="AR14" i="5"/>
  <c r="AT28" i="5"/>
  <c r="AZ29" i="5"/>
  <c r="AP36" i="5"/>
  <c r="AG60" i="5"/>
  <c r="AU17" i="5"/>
  <c r="AU49" i="5"/>
  <c r="AR17" i="5"/>
  <c r="AO61" i="5"/>
  <c r="AM14" i="5"/>
  <c r="AJ28" i="5"/>
  <c r="AW44" i="5"/>
  <c r="AV36" i="5"/>
  <c r="AW8" i="5"/>
  <c r="AV49" i="5"/>
  <c r="AU58" i="5"/>
  <c r="AS14" i="5"/>
  <c r="AW58" i="5"/>
  <c r="AS41" i="5"/>
  <c r="AK33" i="5"/>
  <c r="AI17" i="5"/>
  <c r="AG9" i="5"/>
  <c r="AV57" i="5"/>
  <c r="AQ67" i="5"/>
  <c r="AG61" i="5"/>
  <c r="AK30" i="5"/>
  <c r="BA22" i="5"/>
  <c r="AT60" i="5"/>
  <c r="AS66" i="5"/>
  <c r="AN28" i="5"/>
  <c r="BB21" i="5"/>
  <c r="AT12" i="5"/>
  <c r="AP29" i="5"/>
  <c r="AU20" i="5"/>
  <c r="AM13" i="5"/>
  <c r="AP24" i="5"/>
  <c r="AQ61" i="5"/>
  <c r="BA49" i="5"/>
  <c r="AH67" i="5"/>
  <c r="BA58" i="5"/>
  <c r="AG41" i="5"/>
  <c r="AN17" i="5"/>
  <c r="AR9" i="5"/>
  <c r="AN57" i="5"/>
  <c r="AP67" i="5"/>
  <c r="AM61" i="5"/>
  <c r="AS38" i="5"/>
  <c r="AJ30" i="5"/>
  <c r="BA14" i="5"/>
  <c r="AN60" i="5"/>
  <c r="AI66" i="5"/>
  <c r="BB28" i="5"/>
  <c r="AS21" i="5"/>
  <c r="BA12" i="5"/>
  <c r="AN29" i="5"/>
  <c r="AS44" i="5"/>
  <c r="AT20" i="5"/>
  <c r="AT13" i="5"/>
  <c r="AW48" i="5"/>
  <c r="AR61" i="5"/>
  <c r="AZ57" i="5"/>
  <c r="AK38" i="5"/>
  <c r="AM58" i="5"/>
  <c r="AY41" i="5"/>
  <c r="AS25" i="5"/>
  <c r="AP17" i="5"/>
  <c r="AN38" i="5"/>
  <c r="AI57" i="5"/>
  <c r="AJ67" i="5"/>
  <c r="AV61" i="5"/>
  <c r="AI38" i="5"/>
  <c r="AU30" i="5"/>
  <c r="AV14" i="5"/>
  <c r="AQ55" i="6"/>
  <c r="AR66" i="5"/>
  <c r="AQ28" i="5"/>
  <c r="AX21" i="5"/>
  <c r="AJ12" i="5"/>
  <c r="AG29" i="5"/>
  <c r="AS37" i="5"/>
  <c r="BA20" i="5"/>
  <c r="AT36" i="5"/>
  <c r="AL58" i="5"/>
  <c r="AI52" i="6"/>
  <c r="AL67" i="5"/>
  <c r="AM49" i="5"/>
  <c r="AH58" i="5"/>
  <c r="AN41" i="5"/>
  <c r="AW25" i="5"/>
  <c r="BB17" i="5"/>
  <c r="AG38" i="5"/>
  <c r="AQ48" i="6"/>
  <c r="AW67" i="5"/>
  <c r="AY61" i="5"/>
  <c r="AP38" i="5"/>
  <c r="AQ22" i="5"/>
  <c r="AY14" i="5"/>
  <c r="AG44" i="5"/>
  <c r="AX66" i="5"/>
  <c r="AQ45" i="5"/>
  <c r="AJ21" i="5"/>
  <c r="AQ12" i="5"/>
  <c r="AH29" i="5"/>
  <c r="AM37" i="5"/>
  <c r="AR6" i="6"/>
  <c r="AX36" i="5"/>
  <c r="AZ49" i="5"/>
  <c r="AZ17" i="5"/>
  <c r="AY38" i="5"/>
  <c r="AM25" i="5"/>
  <c r="AJ58" i="5"/>
  <c r="AL41" i="5"/>
  <c r="AX25" i="5"/>
  <c r="AJ17" i="5"/>
  <c r="AN14" i="5"/>
  <c r="AL22" i="5"/>
  <c r="BA67" i="5"/>
  <c r="AL61" i="5"/>
  <c r="AW38" i="5"/>
  <c r="AP14" i="5"/>
  <c r="AH28" i="5"/>
  <c r="BA45" i="5"/>
  <c r="AG21" i="5"/>
  <c r="AI12" i="5"/>
  <c r="AR44" i="5"/>
  <c r="BB37" i="5"/>
  <c r="AS6" i="6"/>
  <c r="AR36" i="5"/>
  <c r="AI30" i="5"/>
  <c r="AR67" i="5"/>
  <c r="AX41" i="5"/>
  <c r="AH22" i="5"/>
  <c r="AG58" i="5"/>
  <c r="AH41" i="5"/>
  <c r="AN25" i="5"/>
  <c r="BA17" i="5"/>
  <c r="BB41" i="5"/>
  <c r="AX30" i="5"/>
  <c r="AS67" i="5"/>
  <c r="AU61" i="5"/>
  <c r="AM38" i="5"/>
  <c r="AS22" i="5"/>
  <c r="AO14" i="5"/>
  <c r="BB12" i="5"/>
  <c r="AT45" i="5"/>
  <c r="AT21" i="5"/>
  <c r="AZ12" i="5"/>
  <c r="AV44" i="5"/>
  <c r="AW37" i="5"/>
  <c r="BA13" i="5"/>
  <c r="AY36" i="5"/>
  <c r="AI40" i="6"/>
  <c r="AI23" i="6"/>
  <c r="AW41" i="5"/>
  <c r="AL14" i="5"/>
  <c r="AL33" i="5"/>
  <c r="AO25" i="5"/>
  <c r="BB9" i="5"/>
  <c r="AI47" i="6"/>
  <c r="AH61" i="5"/>
  <c r="AW61" i="5"/>
  <c r="AS61" i="5"/>
  <c r="BB38" i="5"/>
  <c r="AI22" i="5"/>
  <c r="AH45" i="5"/>
  <c r="AL28" i="5"/>
  <c r="AZ45" i="5"/>
  <c r="AH21" i="5"/>
  <c r="AG12" i="5"/>
  <c r="AM44" i="5"/>
  <c r="AH37" i="5"/>
  <c r="AO13" i="5"/>
  <c r="AL36" i="5"/>
  <c r="AV41" i="5"/>
  <c r="AO9" i="5"/>
  <c r="AQ33" i="5"/>
  <c r="AJ14" i="5"/>
  <c r="AH49" i="5"/>
  <c r="AJ33" i="5"/>
  <c r="BB25" i="5"/>
  <c r="AM9" i="5"/>
  <c r="AQ68" i="6"/>
  <c r="AT38" i="5"/>
  <c r="AW30" i="5"/>
  <c r="BB61" i="5"/>
  <c r="AM30" i="5"/>
  <c r="AT22" i="5"/>
  <c r="BB14" i="5"/>
  <c r="AY20" i="5"/>
  <c r="AV28" i="5"/>
  <c r="AL45" i="5"/>
  <c r="AQ21" i="5"/>
  <c r="AN12" i="5"/>
  <c r="AX44" i="5"/>
  <c r="AR13" i="5"/>
  <c r="AI36" i="5"/>
  <c r="AM57" i="5"/>
  <c r="AO17" i="5"/>
  <c r="AJ25" i="5"/>
  <c r="AQ69" i="6"/>
  <c r="AR49" i="5"/>
  <c r="AH33" i="5"/>
  <c r="AT25" i="5"/>
  <c r="AX9" i="5"/>
  <c r="AI68" i="6"/>
  <c r="AN67" i="5"/>
  <c r="AI61" i="5"/>
  <c r="AN30" i="5"/>
  <c r="AW22" i="5"/>
  <c r="AQ14" i="5"/>
  <c r="AG28" i="5"/>
  <c r="AM28" i="5"/>
  <c r="AR45" i="5"/>
  <c r="AP21" i="5"/>
  <c r="BB44" i="5"/>
  <c r="BB20" i="5"/>
  <c r="AW13" i="5"/>
  <c r="AW36" i="5"/>
  <c r="AP49" i="5"/>
  <c r="AX33" i="5"/>
  <c r="BA61" i="5"/>
  <c r="AI69" i="6"/>
  <c r="AY49" i="5"/>
  <c r="AI33" i="5"/>
  <c r="AQ25" i="5"/>
  <c r="AI9" i="5"/>
  <c r="AY57" i="5"/>
  <c r="AL30" i="5"/>
  <c r="AZ60" i="5"/>
  <c r="AI56" i="6"/>
  <c r="AS30" i="5"/>
  <c r="AP22" i="5"/>
  <c r="AJ22" i="5"/>
  <c r="AH66" i="5"/>
  <c r="AI28" i="5"/>
  <c r="AV45" i="5"/>
  <c r="AN21" i="5"/>
  <c r="AI44" i="5"/>
  <c r="AS20" i="5"/>
  <c r="AV13" i="5"/>
  <c r="BB36" i="5"/>
  <c r="AX8" i="5"/>
  <c r="AG17" i="5"/>
  <c r="AX58" i="5"/>
  <c r="AG57" i="5"/>
  <c r="AS58" i="5"/>
  <c r="AT41" i="5"/>
  <c r="AP33" i="5"/>
  <c r="AV17" i="5"/>
  <c r="AT9" i="5"/>
  <c r="AH57" i="5"/>
  <c r="AV67" i="5"/>
  <c r="AP61" i="5"/>
  <c r="AQ56" i="6"/>
  <c r="AO30" i="5"/>
  <c r="AX22" i="5"/>
  <c r="AQ60" i="5"/>
  <c r="AT66" i="5"/>
  <c r="AU28" i="5"/>
  <c r="AK21" i="5"/>
  <c r="AY12" i="5"/>
  <c r="BB29" i="5"/>
  <c r="AY44" i="5"/>
  <c r="AV20" i="5"/>
  <c r="AY13" i="5"/>
  <c r="AU36" i="5"/>
  <c r="X67" i="4"/>
  <c r="AG53" i="4"/>
  <c r="X20" i="4"/>
  <c r="X11" i="4"/>
  <c r="X21" i="4"/>
  <c r="X62" i="4"/>
  <c r="X40" i="4"/>
  <c r="AG51" i="4"/>
  <c r="AG50" i="4"/>
  <c r="X15" i="4"/>
  <c r="X76" i="4"/>
  <c r="X44" i="4"/>
  <c r="AG52" i="4"/>
  <c r="X47" i="4"/>
  <c r="X42" i="4"/>
  <c r="X52" i="4"/>
  <c r="X50" i="4"/>
  <c r="X19" i="4"/>
  <c r="X60" i="4"/>
  <c r="AG43" i="4"/>
  <c r="AG44" i="4"/>
  <c r="X73" i="4"/>
  <c r="X43" i="4"/>
  <c r="X33" i="4"/>
  <c r="X32" i="4"/>
  <c r="X13" i="4"/>
  <c r="X35" i="4"/>
  <c r="X83" i="4"/>
  <c r="X9" i="4"/>
  <c r="X53" i="4"/>
  <c r="X5" i="4"/>
  <c r="X17" i="4"/>
  <c r="X65" i="4"/>
  <c r="X30" i="4"/>
  <c r="X12" i="4"/>
  <c r="X25" i="4"/>
  <c r="X14" i="4"/>
  <c r="X22" i="4"/>
  <c r="X63" i="4"/>
  <c r="X70" i="4"/>
  <c r="X77" i="4"/>
  <c r="X54" i="4"/>
  <c r="AG45" i="4"/>
  <c r="X41" i="4"/>
  <c r="X38" i="4"/>
  <c r="X18" i="4"/>
  <c r="X80" i="4"/>
  <c r="X71" i="4"/>
  <c r="X31" i="4"/>
  <c r="AG42" i="4"/>
  <c r="X45" i="4"/>
  <c r="X46" i="4"/>
  <c r="X16" i="4"/>
  <c r="AE35" i="4"/>
  <c r="AE74" i="4"/>
  <c r="AT76" i="6"/>
  <c r="BG76" i="6" s="1"/>
  <c r="AE28" i="4"/>
  <c r="AE69" i="4"/>
  <c r="AT71" i="6"/>
  <c r="AE39" i="4"/>
  <c r="AE68" i="4"/>
  <c r="AT70" i="6"/>
  <c r="AB19" i="4"/>
  <c r="D84" i="4"/>
  <c r="AE77" i="4"/>
  <c r="AT79" i="6"/>
  <c r="AE19" i="4"/>
  <c r="AE7" i="4"/>
  <c r="AE54" i="4"/>
  <c r="AE65" i="4"/>
  <c r="AE25" i="4"/>
  <c r="AE56" i="4"/>
  <c r="AE16" i="4"/>
  <c r="AB65" i="4"/>
  <c r="AE60" i="4"/>
  <c r="AE64" i="4"/>
  <c r="AE58" i="4"/>
  <c r="AE18" i="4"/>
  <c r="AE72" i="4"/>
  <c r="AT74" i="6"/>
  <c r="BG74" i="6" s="1"/>
  <c r="AE42" i="4"/>
  <c r="AE62" i="4"/>
  <c r="AE31" i="4"/>
  <c r="AE8" i="4"/>
  <c r="AE14" i="4"/>
  <c r="AE20" i="4"/>
  <c r="AE47" i="4"/>
  <c r="AE49" i="4"/>
  <c r="AE61" i="4"/>
  <c r="AE23" i="4"/>
  <c r="AE50" i="4"/>
  <c r="AE83" i="4"/>
  <c r="AT85" i="6"/>
  <c r="X39" i="4"/>
  <c r="X24" i="4"/>
  <c r="X58" i="4"/>
  <c r="X55" i="4"/>
  <c r="X29" i="4"/>
  <c r="X27" i="4"/>
  <c r="X7" i="4"/>
  <c r="X37" i="4"/>
  <c r="X10" i="4"/>
  <c r="X81" i="4"/>
  <c r="X8" i="4"/>
  <c r="X48" i="4"/>
  <c r="X68" i="4"/>
  <c r="X69" i="4"/>
  <c r="X74" i="4"/>
  <c r="X6" i="4"/>
  <c r="X51" i="4"/>
  <c r="X28" i="4"/>
  <c r="X26" i="4"/>
  <c r="X36" i="4"/>
  <c r="X75" i="4"/>
  <c r="X64" i="4"/>
  <c r="X78" i="4"/>
  <c r="AG79" i="4"/>
  <c r="X61" i="4"/>
  <c r="AO75" i="2"/>
  <c r="X72" i="4"/>
  <c r="X56" i="4"/>
  <c r="X79" i="4"/>
  <c r="AG49" i="4"/>
  <c r="X57" i="4"/>
  <c r="X66" i="4"/>
  <c r="X82" i="4"/>
  <c r="X34" i="4"/>
  <c r="X23" i="4"/>
  <c r="AE6" i="4"/>
  <c r="AE37" i="4"/>
  <c r="AE82" i="4"/>
  <c r="AT84" i="6"/>
  <c r="BG84" i="6" s="1"/>
  <c r="AT72" i="6"/>
  <c r="AE70" i="4"/>
  <c r="AE63" i="4"/>
  <c r="AE30" i="4"/>
  <c r="AE36" i="4"/>
  <c r="AE57" i="4"/>
  <c r="AE26" i="4"/>
  <c r="AE33" i="4"/>
  <c r="AE10" i="4"/>
  <c r="AK75" i="2"/>
  <c r="AB67" i="4"/>
  <c r="AE67" i="4"/>
  <c r="AA84" i="4"/>
  <c r="AB16" i="4"/>
  <c r="AE22" i="4"/>
  <c r="AJ37" i="5"/>
  <c r="AO66" i="5"/>
  <c r="AT17" i="6"/>
  <c r="AR60" i="5"/>
  <c r="AR24" i="6"/>
  <c r="AS52" i="6"/>
  <c r="AM15" i="5"/>
  <c r="AR37" i="5"/>
  <c r="AS15" i="6"/>
  <c r="AT14" i="6"/>
  <c r="AL44" i="5"/>
  <c r="BA71" i="5"/>
  <c r="AB74" i="4"/>
  <c r="AN43" i="5"/>
  <c r="AR36" i="6"/>
  <c r="BB51" i="5"/>
  <c r="AI50" i="5"/>
  <c r="AB18" i="4"/>
  <c r="AE11" i="4"/>
  <c r="AB22" i="4"/>
  <c r="AB46" i="4"/>
  <c r="BB65" i="5"/>
  <c r="AX60" i="5"/>
  <c r="AK20" i="5"/>
  <c r="AT52" i="6"/>
  <c r="AY15" i="5"/>
  <c r="AQ29" i="5"/>
  <c r="AR15" i="6"/>
  <c r="AS14" i="6"/>
  <c r="AG37" i="5"/>
  <c r="AN44" i="5"/>
  <c r="AL43" i="5"/>
  <c r="AQ43" i="5"/>
  <c r="AT36" i="6"/>
  <c r="AV51" i="5"/>
  <c r="AR34" i="6"/>
  <c r="AB7" i="4"/>
  <c r="AI32" i="6"/>
  <c r="BA44" i="5"/>
  <c r="AS53" i="6"/>
  <c r="AK29" i="5"/>
  <c r="AU37" i="5"/>
  <c r="BA70" i="5"/>
  <c r="AY17" i="5"/>
  <c r="AT48" i="6"/>
  <c r="AG71" i="5"/>
  <c r="AQ65" i="5"/>
  <c r="AS62" i="6"/>
  <c r="AP31" i="5"/>
  <c r="AR51" i="5"/>
  <c r="AJ19" i="5"/>
  <c r="AJ35" i="5"/>
  <c r="AS59" i="5"/>
  <c r="AH64" i="5"/>
  <c r="AS26" i="6"/>
  <c r="AH46" i="5"/>
  <c r="AQ57" i="5"/>
  <c r="AR20" i="5"/>
  <c r="AE79" i="4"/>
  <c r="AT81" i="6"/>
  <c r="BG81" i="6" s="1"/>
  <c r="AB13" i="4"/>
  <c r="AJ71" i="5"/>
  <c r="AZ39" i="5"/>
  <c r="AP23" i="5"/>
  <c r="AR58" i="6"/>
  <c r="AS9" i="6"/>
  <c r="AX31" i="5"/>
  <c r="BA36" i="5"/>
  <c r="AU67" i="5"/>
  <c r="AJ15" i="5"/>
  <c r="AR16" i="6"/>
  <c r="AN45" i="5"/>
  <c r="AR62" i="6"/>
  <c r="AJ29" i="5"/>
  <c r="BB35" i="5"/>
  <c r="AT45" i="6"/>
  <c r="BA19" i="5"/>
  <c r="AZ11" i="5"/>
  <c r="AU59" i="5"/>
  <c r="AG64" i="5"/>
  <c r="AN11" i="5"/>
  <c r="AR21" i="6"/>
  <c r="AK64" i="5"/>
  <c r="AJ64" i="5"/>
  <c r="AB75" i="4"/>
  <c r="AB34" i="4"/>
  <c r="AT82" i="6"/>
  <c r="AE80" i="4"/>
  <c r="AZ13" i="5"/>
  <c r="AI27" i="5"/>
  <c r="AE46" i="4"/>
  <c r="AN53" i="5"/>
  <c r="AZ70" i="5"/>
  <c r="AQ37" i="5"/>
  <c r="AT53" i="6"/>
  <c r="BB31" i="5"/>
  <c r="AJ20" i="5"/>
  <c r="AY66" i="5"/>
  <c r="AN15" i="5"/>
  <c r="AS16" i="6"/>
  <c r="AV71" i="5"/>
  <c r="AZ28" i="5"/>
  <c r="AB82" i="4"/>
  <c r="AB61" i="4"/>
  <c r="AE12" i="4"/>
  <c r="AE21" i="4"/>
  <c r="AE51" i="4"/>
  <c r="AK67" i="5"/>
  <c r="AL37" i="5"/>
  <c r="AI41" i="5"/>
  <c r="AX29" i="5"/>
  <c r="AL12" i="5"/>
  <c r="AT63" i="6"/>
  <c r="BA65" i="5"/>
  <c r="AS13" i="5"/>
  <c r="AT16" i="6"/>
  <c r="AS71" i="5"/>
  <c r="AO12" i="5"/>
  <c r="AR19" i="5"/>
  <c r="AQ59" i="5"/>
  <c r="AS64" i="5"/>
  <c r="AB29" i="4"/>
  <c r="AS67" i="6"/>
  <c r="AB55" i="4"/>
  <c r="AS50" i="6"/>
  <c r="AM66" i="5"/>
  <c r="AZ31" i="5"/>
  <c r="AR41" i="5"/>
  <c r="AM29" i="5"/>
  <c r="AL7" i="5"/>
  <c r="AT46" i="5"/>
  <c r="AR47" i="6"/>
  <c r="AU70" i="5"/>
  <c r="AT19" i="5"/>
  <c r="AT13" i="6"/>
  <c r="AT51" i="6"/>
  <c r="AR64" i="5"/>
  <c r="AE53" i="4"/>
  <c r="AR50" i="6"/>
  <c r="AJ49" i="5"/>
  <c r="AR28" i="5"/>
  <c r="AS63" i="6"/>
  <c r="AP45" i="5"/>
  <c r="AP65" i="5"/>
  <c r="AS70" i="5"/>
  <c r="AQ27" i="5"/>
  <c r="AR13" i="6"/>
  <c r="AR51" i="6"/>
  <c r="BB64" i="5"/>
  <c r="AE45" i="4"/>
  <c r="AB54" i="4"/>
  <c r="AB8" i="4"/>
  <c r="AT50" i="6"/>
  <c r="AQ47" i="5"/>
  <c r="AS41" i="6"/>
  <c r="AO23" i="5"/>
  <c r="AU44" i="5"/>
  <c r="AR71" i="5"/>
  <c r="AT68" i="6"/>
  <c r="AC84" i="4"/>
  <c r="AT47" i="6"/>
  <c r="AX46" i="5"/>
  <c r="AX65" i="5"/>
  <c r="AP70" i="5"/>
  <c r="AU66" i="5"/>
  <c r="AO27" i="5"/>
  <c r="AI43" i="6"/>
  <c r="AR59" i="6"/>
  <c r="AR9" i="6"/>
  <c r="AR14" i="6"/>
  <c r="AP35" i="5"/>
  <c r="AB78" i="4"/>
  <c r="AI16" i="6"/>
  <c r="AU47" i="5"/>
  <c r="AO39" i="5"/>
  <c r="AO70" i="5"/>
  <c r="BB55" i="5"/>
  <c r="AR12" i="6"/>
  <c r="AY64" i="5"/>
  <c r="AB51" i="4"/>
  <c r="AJ13" i="5"/>
  <c r="AT46" i="6"/>
  <c r="AB42" i="4"/>
  <c r="AS42" i="6"/>
  <c r="AI46" i="5"/>
  <c r="AK12" i="5"/>
  <c r="AT41" i="6"/>
  <c r="AQ20" i="5"/>
  <c r="AJ70" i="5"/>
  <c r="AJ41" i="5"/>
  <c r="AL66" i="5"/>
  <c r="AR68" i="6"/>
  <c r="AE5" i="4"/>
  <c r="AR31" i="6"/>
  <c r="AK46" i="5"/>
  <c r="AJ60" i="5"/>
  <c r="AV66" i="5"/>
  <c r="AJ54" i="5"/>
  <c r="AV42" i="5"/>
  <c r="AB48" i="4"/>
  <c r="AH36" i="5"/>
  <c r="AT43" i="5"/>
  <c r="AJ62" i="5"/>
  <c r="AM60" i="5"/>
  <c r="AI39" i="6"/>
  <c r="AU35" i="5"/>
  <c r="AT67" i="6"/>
  <c r="AT57" i="6"/>
  <c r="AB58" i="4"/>
  <c r="AB79" i="4"/>
  <c r="AE15" i="4"/>
  <c r="AE24" i="4"/>
  <c r="AB81" i="4"/>
  <c r="AB73" i="4"/>
  <c r="AB35" i="4"/>
  <c r="AT42" i="6"/>
  <c r="AP46" i="5"/>
  <c r="AH7" i="5"/>
  <c r="AR41" i="6"/>
  <c r="AX70" i="5"/>
  <c r="AS7" i="5"/>
  <c r="AY37" i="5"/>
  <c r="BA39" i="5"/>
  <c r="AS47" i="5"/>
  <c r="AS68" i="6"/>
  <c r="AR22" i="6"/>
  <c r="AR61" i="6"/>
  <c r="AL54" i="5"/>
  <c r="AR42" i="5"/>
  <c r="AS24" i="6"/>
  <c r="AU13" i="5"/>
  <c r="AI55" i="5"/>
  <c r="AM45" i="5"/>
  <c r="AX17" i="5"/>
  <c r="AI45" i="6"/>
  <c r="AM59" i="5"/>
  <c r="AB17" i="4"/>
  <c r="AW15" i="5"/>
  <c r="AB83" i="4"/>
  <c r="AR57" i="6"/>
  <c r="AB37" i="4"/>
  <c r="AB24" i="4"/>
  <c r="AE32" i="4"/>
  <c r="AB12" i="4"/>
  <c r="AB11" i="4"/>
  <c r="AB41" i="4"/>
  <c r="AW45" i="5"/>
  <c r="AI71" i="5"/>
  <c r="AI33" i="6"/>
  <c r="AZ66" i="5"/>
  <c r="AT37" i="5"/>
  <c r="AT29" i="5"/>
  <c r="AS23" i="6"/>
  <c r="AT22" i="6"/>
  <c r="AR70" i="5"/>
  <c r="AT66" i="6"/>
  <c r="AP54" i="5"/>
  <c r="AN42" i="5"/>
  <c r="AR27" i="6"/>
  <c r="AL50" i="5"/>
  <c r="BB71" i="5"/>
  <c r="AB68" i="4"/>
  <c r="AS33" i="6"/>
  <c r="AI70" i="5"/>
  <c r="AS66" i="6"/>
  <c r="AS44" i="6"/>
  <c r="AT51" i="5"/>
  <c r="AG42" i="5"/>
  <c r="AJ50" i="5"/>
  <c r="AB25" i="4"/>
  <c r="AS60" i="5"/>
  <c r="AW71" i="5"/>
  <c r="AU69" i="5"/>
  <c r="AT9" i="6"/>
  <c r="AR52" i="6"/>
  <c r="AO36" i="5"/>
  <c r="AV43" i="5"/>
  <c r="AR26" i="6"/>
  <c r="AS57" i="6"/>
  <c r="AO44" i="5"/>
  <c r="AW66" i="5"/>
  <c r="AV37" i="5"/>
  <c r="AP57" i="5"/>
  <c r="AM23" i="5"/>
  <c r="AI6" i="6"/>
  <c r="AT23" i="6"/>
  <c r="AR55" i="6"/>
  <c r="AB23" i="4"/>
  <c r="AB47" i="4"/>
  <c r="AB28" i="4"/>
  <c r="AE27" i="4"/>
  <c r="AB6" i="4"/>
  <c r="AB31" i="4"/>
  <c r="AE55" i="4"/>
  <c r="BA41" i="5"/>
  <c r="AZ67" i="5"/>
  <c r="AR33" i="6"/>
  <c r="AO65" i="5"/>
  <c r="AT24" i="6"/>
  <c r="AN33" i="5"/>
  <c r="AX20" i="5"/>
  <c r="AS65" i="5"/>
  <c r="AR23" i="6"/>
  <c r="AX67" i="5"/>
  <c r="AS55" i="6"/>
  <c r="AR44" i="6"/>
  <c r="AL51" i="5"/>
  <c r="AT19" i="6"/>
  <c r="AK50" i="5"/>
  <c r="AH60" i="5"/>
  <c r="AR65" i="6"/>
  <c r="AM19" i="5"/>
  <c r="AX35" i="5"/>
  <c r="AN55" i="5"/>
  <c r="AI21" i="6"/>
  <c r="AQ19" i="5"/>
  <c r="AS20" i="6"/>
  <c r="AG54" i="5"/>
  <c r="AH51" i="5"/>
  <c r="AT35" i="5"/>
  <c r="BB11" i="5"/>
  <c r="BA42" i="5"/>
  <c r="AO42" i="5"/>
  <c r="AJ59" i="5"/>
  <c r="AI51" i="6"/>
  <c r="AT27" i="6"/>
  <c r="AO64" i="5"/>
  <c r="AH50" i="5"/>
  <c r="AS34" i="6"/>
  <c r="AR10" i="6"/>
  <c r="AB70" i="4"/>
  <c r="AE13" i="4"/>
  <c r="AR46" i="6"/>
  <c r="AE17" i="4"/>
  <c r="AB49" i="4"/>
  <c r="AB9" i="4"/>
  <c r="AB62" i="4"/>
  <c r="AB59" i="4"/>
  <c r="AB38" i="4"/>
  <c r="AB36" i="4"/>
  <c r="AB32" i="4"/>
  <c r="AT53" i="5"/>
  <c r="AT49" i="5"/>
  <c r="BA46" i="5"/>
  <c r="AQ13" i="5"/>
  <c r="AR53" i="6"/>
  <c r="AK66" i="5"/>
  <c r="AR49" i="6"/>
  <c r="AS17" i="6"/>
  <c r="AI67" i="5"/>
  <c r="AR7" i="5"/>
  <c r="BA21" i="5"/>
  <c r="AU45" i="5"/>
  <c r="AL21" i="5"/>
  <c r="AK28" i="5"/>
  <c r="AM71" i="5"/>
  <c r="AS31" i="6"/>
  <c r="AS22" i="6"/>
  <c r="AM65" i="5"/>
  <c r="AL39" i="5"/>
  <c r="AQ7" i="5"/>
  <c r="AI60" i="5"/>
  <c r="AQ11" i="5"/>
  <c r="AN27" i="5"/>
  <c r="AH55" i="5"/>
  <c r="AS21" i="6"/>
  <c r="AS43" i="5"/>
  <c r="AO19" i="5"/>
  <c r="AT44" i="6"/>
  <c r="AS12" i="6"/>
  <c r="AY54" i="5"/>
  <c r="AU51" i="5"/>
  <c r="AZ35" i="5"/>
  <c r="AL11" i="5"/>
  <c r="AJ42" i="5"/>
  <c r="AM42" i="5"/>
  <c r="AI59" i="5"/>
  <c r="AS27" i="6"/>
  <c r="AP64" i="5"/>
  <c r="AP50" i="5"/>
  <c r="AT34" i="6"/>
  <c r="AT55" i="6"/>
  <c r="AU43" i="5"/>
  <c r="AR66" i="6"/>
  <c r="AR45" i="6"/>
  <c r="AT21" i="6"/>
  <c r="AI43" i="5"/>
  <c r="AT12" i="6"/>
  <c r="AX54" i="5"/>
  <c r="AZ51" i="5"/>
  <c r="AW35" i="5"/>
  <c r="AK42" i="5"/>
  <c r="AP59" i="5"/>
  <c r="AS51" i="6"/>
  <c r="AI19" i="6"/>
  <c r="BA50" i="5"/>
  <c r="AQ64" i="5"/>
  <c r="AT64" i="5"/>
  <c r="AU50" i="5"/>
  <c r="AT26" i="6"/>
  <c r="AS61" i="6"/>
  <c r="AH44" i="5"/>
  <c r="AB80" i="4"/>
  <c r="AV35" i="5"/>
  <c r="AR27" i="5"/>
  <c r="AV27" i="5"/>
  <c r="AS45" i="6"/>
  <c r="AS13" i="6"/>
  <c r="AZ43" i="5"/>
  <c r="AS36" i="6"/>
  <c r="AH54" i="5"/>
  <c r="AO51" i="5"/>
  <c r="AY35" i="5"/>
  <c r="AS42" i="5"/>
  <c r="AL59" i="5"/>
  <c r="AX59" i="5"/>
  <c r="AT43" i="6"/>
  <c r="AR19" i="6"/>
  <c r="AU64" i="5"/>
  <c r="AI59" i="6"/>
  <c r="AN50" i="5"/>
  <c r="AE9" i="4"/>
  <c r="AB53" i="4"/>
  <c r="AR67" i="6"/>
  <c r="AE38" i="4"/>
  <c r="AB44" i="4"/>
  <c r="AE44" i="4"/>
  <c r="AG66" i="5"/>
  <c r="BB39" i="5"/>
  <c r="AZ36" i="5"/>
  <c r="AI20" i="5"/>
  <c r="AT33" i="6"/>
  <c r="BB57" i="5"/>
  <c r="AY21" i="5"/>
  <c r="BA66" i="5"/>
  <c r="AR63" i="6"/>
  <c r="AT65" i="5"/>
  <c r="AQ36" i="5"/>
  <c r="AG13" i="5"/>
  <c r="AS48" i="6"/>
  <c r="AW60" i="5"/>
  <c r="AJ39" i="5"/>
  <c r="AT40" i="6"/>
  <c r="BB60" i="5"/>
  <c r="AS47" i="6"/>
  <c r="AT15" i="6"/>
  <c r="AT38" i="6"/>
  <c r="AP66" i="5"/>
  <c r="AS28" i="5"/>
  <c r="AT61" i="6"/>
  <c r="AL71" i="5"/>
  <c r="AG19" i="5"/>
  <c r="AI36" i="6"/>
  <c r="AT27" i="5"/>
  <c r="AJ55" i="5"/>
  <c r="AR37" i="6"/>
  <c r="AR43" i="5"/>
  <c r="AS28" i="6"/>
  <c r="AN54" i="5"/>
  <c r="AG51" i="5"/>
  <c r="AW11" i="5"/>
  <c r="AP42" i="5"/>
  <c r="AH42" i="5"/>
  <c r="BA59" i="5"/>
  <c r="AG59" i="5"/>
  <c r="AR43" i="6"/>
  <c r="AS19" i="6"/>
  <c r="AV64" i="5"/>
  <c r="AG50" i="5"/>
  <c r="AI18" i="6"/>
  <c r="AR39" i="6"/>
  <c r="AS38" i="6"/>
  <c r="AU65" i="5"/>
  <c r="AJ23" i="5"/>
  <c r="AS60" i="6"/>
  <c r="AT11" i="5"/>
  <c r="AK51" i="5"/>
  <c r="AJ27" i="5"/>
  <c r="AV55" i="5"/>
  <c r="AT37" i="6"/>
  <c r="AG43" i="5"/>
  <c r="AR28" i="6"/>
  <c r="AV54" i="5"/>
  <c r="AX51" i="5"/>
  <c r="AG11" i="5"/>
  <c r="AX42" i="5"/>
  <c r="AY42" i="5"/>
  <c r="AN59" i="5"/>
  <c r="AR59" i="5"/>
  <c r="AS43" i="6"/>
  <c r="AI64" i="5"/>
  <c r="AS59" i="6"/>
  <c r="AS50" i="5"/>
  <c r="AS18" i="6"/>
  <c r="AE48" i="4"/>
  <c r="AE75" i="4"/>
  <c r="AT77" i="6"/>
  <c r="BG77" i="6" s="1"/>
  <c r="AT83" i="6"/>
  <c r="AE81" i="4"/>
  <c r="AB26" i="4"/>
  <c r="AB39" i="4"/>
  <c r="N84" i="4"/>
  <c r="Z84" i="4"/>
  <c r="AM69" i="5"/>
  <c r="AR42" i="6"/>
  <c r="AR65" i="5"/>
  <c r="AM31" i="5"/>
  <c r="AS69" i="6"/>
  <c r="AS58" i="6"/>
  <c r="AV46" i="5"/>
  <c r="AZ20" i="5"/>
  <c r="AK70" i="5"/>
  <c r="AW28" i="5"/>
  <c r="AK60" i="5"/>
  <c r="AU31" i="5"/>
  <c r="AV12" i="5"/>
  <c r="AO45" i="5"/>
  <c r="AZ65" i="5"/>
  <c r="AR40" i="6"/>
  <c r="AT44" i="5"/>
  <c r="AS7" i="6"/>
  <c r="AG65" i="5"/>
  <c r="AW21" i="5"/>
  <c r="AB21" i="4"/>
  <c r="AT60" i="6"/>
  <c r="AU11" i="5"/>
  <c r="AJ43" i="5"/>
  <c r="AG27" i="5"/>
  <c r="AK55" i="5"/>
  <c r="AK43" i="5"/>
  <c r="AW54" i="5"/>
  <c r="AW51" i="5"/>
  <c r="AV11" i="5"/>
  <c r="BB42" i="5"/>
  <c r="AO59" i="5"/>
  <c r="AZ59" i="5"/>
  <c r="AI35" i="6"/>
  <c r="AS11" i="6"/>
  <c r="AL64" i="5"/>
  <c r="AT59" i="6"/>
  <c r="AT50" i="5"/>
  <c r="AT18" i="6"/>
  <c r="AR7" i="6"/>
  <c r="AU60" i="5"/>
  <c r="AW55" i="5"/>
  <c r="AY19" i="5"/>
  <c r="AI54" i="5"/>
  <c r="AK59" i="5"/>
  <c r="AV59" i="5"/>
  <c r="AR35" i="6"/>
  <c r="AW64" i="5"/>
  <c r="AB27" i="4"/>
  <c r="AB71" i="4"/>
  <c r="AB50" i="4"/>
  <c r="AR64" i="6"/>
  <c r="AZ34" i="5"/>
  <c r="AV60" i="5"/>
  <c r="AZ33" i="5"/>
  <c r="AP28" i="5"/>
  <c r="AT69" i="6"/>
  <c r="AI65" i="6"/>
  <c r="AT25" i="6"/>
  <c r="AY45" i="5"/>
  <c r="AL15" i="5"/>
  <c r="AH65" i="5"/>
  <c r="AI48" i="5"/>
  <c r="AN58" i="5"/>
  <c r="AR29" i="5"/>
  <c r="AS32" i="6"/>
  <c r="AP39" i="5"/>
  <c r="AN36" i="5"/>
  <c r="AR8" i="6"/>
  <c r="AI29" i="5"/>
  <c r="AT39" i="6"/>
  <c r="AG47" i="5"/>
  <c r="AO20" i="5"/>
  <c r="AN37" i="5"/>
  <c r="AR60" i="6"/>
  <c r="AS51" i="5"/>
  <c r="AX27" i="5"/>
  <c r="AM55" i="5"/>
  <c r="AT29" i="6"/>
  <c r="AU19" i="5"/>
  <c r="AU54" i="5"/>
  <c r="AI20" i="6"/>
  <c r="BA51" i="5"/>
  <c r="AO54" i="5"/>
  <c r="AI51" i="5"/>
  <c r="BA11" i="5"/>
  <c r="AL42" i="5"/>
  <c r="AZ42" i="5"/>
  <c r="AT59" i="5"/>
  <c r="AR54" i="6"/>
  <c r="AS35" i="6"/>
  <c r="AR11" i="6"/>
  <c r="AM64" i="5"/>
  <c r="AV50" i="5"/>
  <c r="AB15" i="4"/>
  <c r="AE41" i="4"/>
  <c r="AO60" i="5"/>
  <c r="AT58" i="6"/>
  <c r="AG67" i="5"/>
  <c r="AY48" i="5"/>
  <c r="AN9" i="5"/>
  <c r="AJ44" i="5"/>
  <c r="AG36" i="5"/>
  <c r="AR38" i="6"/>
  <c r="AL27" i="5"/>
  <c r="AT54" i="5"/>
  <c r="AR11" i="5"/>
  <c r="AQ42" i="5"/>
  <c r="AT11" i="6"/>
  <c r="AQ50" i="5"/>
  <c r="AE76" i="4"/>
  <c r="AT78" i="6"/>
  <c r="BG78" i="6" s="1"/>
  <c r="AB56" i="4"/>
  <c r="AR56" i="6"/>
  <c r="AE66" i="4"/>
  <c r="AB5" i="4"/>
  <c r="AI58" i="5"/>
  <c r="AL29" i="5"/>
  <c r="AM21" i="5"/>
  <c r="AR69" i="6"/>
  <c r="AI22" i="6"/>
  <c r="AB72" i="4"/>
  <c r="AS25" i="6"/>
  <c r="AI61" i="6"/>
  <c r="AK44" i="5"/>
  <c r="AP13" i="5"/>
  <c r="AG46" i="5"/>
  <c r="AK57" i="5"/>
  <c r="AY29" i="5"/>
  <c r="AT32" i="6"/>
  <c r="AS36" i="5"/>
  <c r="BA29" i="5"/>
  <c r="AS8" i="6"/>
  <c r="AG20" i="5"/>
  <c r="AI31" i="6"/>
  <c r="AT7" i="6"/>
  <c r="AT30" i="6"/>
  <c r="AV47" i="5"/>
  <c r="BB15" i="5"/>
  <c r="AZ37" i="5"/>
  <c r="AB76" i="4"/>
  <c r="AT65" i="6"/>
  <c r="AW43" i="5"/>
  <c r="AJ11" i="5"/>
  <c r="AY27" i="5"/>
  <c r="AS19" i="5"/>
  <c r="AQ51" i="5"/>
  <c r="AT20" i="6"/>
  <c r="AO35" i="5"/>
  <c r="AK54" i="5"/>
  <c r="AY51" i="5"/>
  <c r="AO11" i="5"/>
  <c r="AW42" i="5"/>
  <c r="AU42" i="5"/>
  <c r="AW59" i="5"/>
  <c r="AT35" i="6"/>
  <c r="AN64" i="5"/>
  <c r="AR50" i="5"/>
  <c r="AY50" i="5"/>
  <c r="AB14" i="4"/>
  <c r="AE40" i="4"/>
  <c r="AB43" i="4"/>
  <c r="AS34" i="5"/>
  <c r="AV29" i="5"/>
  <c r="AS45" i="5"/>
  <c r="AP60" i="5"/>
  <c r="BB45" i="5"/>
  <c r="AQ55" i="5"/>
  <c r="AR18" i="6"/>
  <c r="AB60" i="4"/>
  <c r="AB20" i="4"/>
  <c r="AE59" i="4"/>
  <c r="AE43" i="4"/>
  <c r="AT56" i="6"/>
  <c r="AB52" i="4"/>
  <c r="AB45" i="4"/>
  <c r="AB77" i="4"/>
  <c r="AB30" i="4"/>
  <c r="AE29" i="4"/>
  <c r="AT64" i="6"/>
  <c r="AJ57" i="5"/>
  <c r="AH20" i="5"/>
  <c r="AP20" i="5"/>
  <c r="AT71" i="5"/>
  <c r="AS49" i="6"/>
  <c r="AR25" i="6"/>
  <c r="AY71" i="5"/>
  <c r="AM39" i="5"/>
  <c r="BB13" i="5"/>
  <c r="AG45" i="5"/>
  <c r="AB10" i="4"/>
  <c r="AT57" i="5"/>
  <c r="AX28" i="5"/>
  <c r="AO21" i="5"/>
  <c r="AX12" i="5"/>
  <c r="AT31" i="6"/>
  <c r="AS30" i="6"/>
  <c r="AX71" i="5"/>
  <c r="AI45" i="5"/>
  <c r="AH13" i="5"/>
  <c r="AS65" i="6"/>
  <c r="AS35" i="5"/>
  <c r="AP27" i="5"/>
  <c r="AP55" i="5"/>
  <c r="AS29" i="6"/>
  <c r="AH19" i="5"/>
  <c r="AG35" i="5"/>
  <c r="AR20" i="6"/>
  <c r="AM27" i="5"/>
  <c r="BB54" i="5"/>
  <c r="AJ51" i="5"/>
  <c r="AP11" i="5"/>
  <c r="BA64" i="5"/>
  <c r="AI42" i="5"/>
  <c r="BB59" i="5"/>
  <c r="AS54" i="6"/>
  <c r="AX64" i="5"/>
  <c r="AM50" i="5"/>
  <c r="AT10" i="6"/>
  <c r="AB64" i="4"/>
  <c r="AS56" i="6"/>
  <c r="AB33" i="4"/>
  <c r="AB57" i="4"/>
  <c r="AB63" i="4"/>
  <c r="AS64" i="6"/>
  <c r="AK36" i="5"/>
  <c r="AK15" i="5"/>
  <c r="AT80" i="6"/>
  <c r="BG80" i="6" s="1"/>
  <c r="AE78" i="4"/>
  <c r="AS31" i="5"/>
  <c r="AR48" i="6"/>
  <c r="AS40" i="6"/>
  <c r="AS39" i="6"/>
  <c r="AI21" i="5"/>
  <c r="AI35" i="5"/>
  <c r="AS37" i="6"/>
  <c r="AT28" i="6"/>
  <c r="AN51" i="5"/>
  <c r="AI54" i="6"/>
  <c r="AE71" i="4"/>
  <c r="AT73" i="6"/>
  <c r="BG73" i="6" s="1"/>
  <c r="AE34" i="4"/>
  <c r="AS46" i="6"/>
  <c r="AB69" i="4"/>
  <c r="AB40" i="4"/>
  <c r="AE52" i="4"/>
  <c r="AB66" i="4"/>
  <c r="AD84" i="4"/>
  <c r="AW57" i="5"/>
  <c r="AN13" i="5"/>
  <c r="BB70" i="5"/>
  <c r="AT75" i="6"/>
  <c r="BG75" i="6" s="1"/>
  <c r="AE73" i="4"/>
  <c r="AT49" i="6"/>
  <c r="AR17" i="6"/>
  <c r="AH71" i="5"/>
  <c r="AK37" i="5"/>
  <c r="AW12" i="5"/>
  <c r="AI39" i="5"/>
  <c r="AG49" i="5"/>
  <c r="BA25" i="5"/>
  <c r="AR32" i="6"/>
  <c r="AJ31" i="5"/>
  <c r="AI13" i="5"/>
  <c r="AT8" i="6"/>
  <c r="AT62" i="6"/>
  <c r="AR30" i="6"/>
  <c r="AH70" i="5"/>
  <c r="AZ44" i="5"/>
  <c r="AS12" i="5"/>
  <c r="AS27" i="5"/>
  <c r="BA43" i="5"/>
  <c r="BB27" i="5"/>
  <c r="AR55" i="5"/>
  <c r="AR29" i="6"/>
  <c r="AM43" i="5"/>
  <c r="BB19" i="5"/>
  <c r="AI11" i="5"/>
  <c r="AS54" i="5"/>
  <c r="AM51" i="5"/>
  <c r="AL35" i="5"/>
  <c r="AK11" i="5"/>
  <c r="BB50" i="5"/>
  <c r="AT42" i="5"/>
  <c r="AH59" i="5"/>
  <c r="AT54" i="6"/>
  <c r="AI27" i="6"/>
  <c r="AZ64" i="5"/>
  <c r="AZ50" i="5"/>
  <c r="AI34" i="6"/>
  <c r="AS10" i="6"/>
  <c r="T77" i="2"/>
  <c r="AA77" i="2" s="1"/>
  <c r="AO77" i="2"/>
  <c r="AI77" i="2"/>
  <c r="T79" i="2"/>
  <c r="AA79" i="2" s="1"/>
  <c r="AO79" i="2"/>
  <c r="AI79" i="2"/>
  <c r="AK79" i="2"/>
  <c r="T82" i="2"/>
  <c r="AA82" i="2" s="1"/>
  <c r="AO82" i="2"/>
  <c r="AI82" i="2"/>
  <c r="AO74" i="2"/>
  <c r="T74" i="2"/>
  <c r="AA74" i="2" s="1"/>
  <c r="AK74" i="2"/>
  <c r="AI74" i="2"/>
  <c r="AK77" i="2"/>
  <c r="V72" i="2"/>
  <c r="AK82" i="2"/>
  <c r="AK73" i="2"/>
  <c r="AO73" i="2"/>
  <c r="AI73" i="2"/>
  <c r="T73" i="2"/>
  <c r="AA73" i="2" s="1"/>
  <c r="AO76" i="2"/>
  <c r="AI76" i="2"/>
  <c r="AK76" i="2"/>
  <c r="T76" i="2"/>
  <c r="AA76" i="2" s="1"/>
  <c r="V75" i="2"/>
  <c r="AA75" i="2"/>
  <c r="AI75" i="2"/>
  <c r="AI72" i="2"/>
  <c r="T72" i="2"/>
  <c r="AA72" i="2" s="1"/>
  <c r="AO72" i="2"/>
  <c r="AO83" i="2"/>
  <c r="AI83" i="2"/>
  <c r="T83" i="2"/>
  <c r="AA83" i="2" s="1"/>
  <c r="AK83" i="2"/>
  <c r="AI71" i="2"/>
  <c r="T71" i="2"/>
  <c r="AA71" i="2" s="1"/>
  <c r="AO71" i="2"/>
  <c r="AK71" i="2"/>
  <c r="T81" i="2"/>
  <c r="AA81" i="2" s="1"/>
  <c r="AO81" i="2"/>
  <c r="AI81" i="2"/>
  <c r="AK81" i="2"/>
  <c r="V78" i="2"/>
  <c r="T80" i="2"/>
  <c r="AA80" i="2" s="1"/>
  <c r="AO80" i="2"/>
  <c r="AI80" i="2"/>
  <c r="AI78" i="2"/>
  <c r="T78" i="2"/>
  <c r="AA78" i="2" s="1"/>
  <c r="AO78" i="2"/>
  <c r="AK78" i="2"/>
  <c r="AR158" i="5"/>
  <c r="AL158" i="5"/>
  <c r="AG157" i="5"/>
  <c r="S3" i="8"/>
  <c r="T3" i="8"/>
  <c r="D3" i="5"/>
  <c r="B93" i="5"/>
  <c r="C93" i="5"/>
  <c r="AA17" i="5" a="1"/>
  <c r="F82" i="5" a="1"/>
  <c r="Y67" i="5" a="1"/>
  <c r="AA157" i="5" a="1"/>
  <c r="AF7" i="5" a="1"/>
  <c r="G72" i="5" a="1"/>
  <c r="AF171" i="5" a="1"/>
  <c r="J20" i="5" a="1"/>
  <c r="AW29" i="6" a="1"/>
  <c r="M81" i="5" a="1"/>
  <c r="S58" i="5" a="1"/>
  <c r="X37" i="5" a="1"/>
  <c r="J82" i="5" a="1"/>
  <c r="AD82" i="5" a="1"/>
  <c r="H25" i="5" a="1"/>
  <c r="J47" i="5" a="1"/>
  <c r="AA76" i="5" a="1"/>
  <c r="AU28" i="6" a="1"/>
  <c r="G67" i="5" a="1"/>
  <c r="G28" i="5" a="1"/>
  <c r="Z67" i="5" a="1"/>
  <c r="AA31" i="5" a="1"/>
  <c r="AN47" i="6" a="1"/>
  <c r="R36" i="5" a="1"/>
  <c r="O158" i="5" a="1"/>
  <c r="J12" i="5" a="1"/>
  <c r="F57" i="5" a="1"/>
  <c r="BB15" i="6" a="1"/>
  <c r="AK20" i="6" a="1"/>
  <c r="AE15" i="5" a="1"/>
  <c r="BD35" i="6" a="1"/>
  <c r="BC59" i="6" a="1"/>
  <c r="AN11" i="6" a="1"/>
  <c r="O45" i="5" a="1"/>
  <c r="V81" i="5" a="1"/>
  <c r="Z31" i="5" a="1"/>
  <c r="W60" i="5" a="1"/>
  <c r="AF80" i="5" a="1"/>
  <c r="M43" i="5" a="1"/>
  <c r="AL15" i="6" a="1"/>
  <c r="AJ47" i="6" a="1"/>
  <c r="Z38" i="5" a="1"/>
  <c r="H75" i="5" a="1"/>
  <c r="AB19" i="5" a="1"/>
  <c r="Y10" i="5" a="1"/>
  <c r="AN25" i="6" a="1"/>
  <c r="V60" i="5" a="1"/>
  <c r="AZ8" i="6" a="1"/>
  <c r="X20" i="5" a="1"/>
  <c r="BB34" i="6" a="1"/>
  <c r="M49" i="5" a="1"/>
  <c r="BB14" i="6" a="1"/>
  <c r="AV68" i="6" a="1"/>
  <c r="AW25" i="6" a="1"/>
  <c r="BA72" i="6" a="1"/>
  <c r="BE24" i="6" a="1"/>
  <c r="V80" i="4"/>
  <c r="K7" i="5" a="1"/>
  <c r="T53" i="5" a="1"/>
  <c r="AJ63" i="6" a="1"/>
  <c r="AV53" i="6" a="1"/>
  <c r="K58" i="5" a="1"/>
  <c r="Y43" i="5" a="1"/>
  <c r="D44" i="5" a="1"/>
  <c r="I40" i="5" a="1"/>
  <c r="AP79" i="6" a="1"/>
  <c r="X40" i="5" a="1"/>
  <c r="N53" i="5" a="1"/>
  <c r="AF32" i="5" a="1"/>
  <c r="S23" i="5" a="1"/>
  <c r="AN12" i="6" a="1"/>
  <c r="E48" i="5" a="1"/>
  <c r="K40" i="5" a="1"/>
  <c r="AB47" i="5" a="1"/>
  <c r="V12" i="5" a="1"/>
  <c r="L48" i="5" a="1"/>
  <c r="AN29" i="6" a="1"/>
  <c r="L36" i="4"/>
  <c r="AZ49" i="6" a="1"/>
  <c r="I60" i="5" a="1"/>
  <c r="H28" i="5" a="1"/>
  <c r="BA26" i="6" a="1"/>
  <c r="AK18" i="6" a="1"/>
  <c r="E56" i="5" a="1"/>
  <c r="W10" i="5" a="1"/>
  <c r="T17" i="5" a="1"/>
  <c r="AB54" i="5" a="1"/>
  <c r="E72" i="5" a="1"/>
  <c r="AY19" i="6" a="1"/>
  <c r="AB68" i="5" a="1"/>
  <c r="BB45" i="6" a="1"/>
  <c r="E45" i="5" a="1"/>
  <c r="S22" i="5" a="1"/>
  <c r="AE20" i="5" a="1"/>
  <c r="S24" i="5" a="1"/>
  <c r="AW41" i="6" a="1"/>
  <c r="AD67" i="5" a="1"/>
  <c r="O10" i="5" a="1"/>
  <c r="AE42" i="5" a="1"/>
  <c r="AF25" i="5" a="1"/>
  <c r="V38" i="5" a="1"/>
  <c r="AO47" i="6" a="1"/>
  <c r="AM40" i="6" a="1"/>
  <c r="E68" i="5" a="1"/>
  <c r="K14" i="5" a="1"/>
  <c r="F50" i="5" a="1"/>
  <c r="AJ24" i="6" a="1"/>
  <c r="D26" i="5" a="1"/>
  <c r="I38" i="5" a="1"/>
  <c r="S63" i="5" a="1"/>
  <c r="Q54" i="5" a="1"/>
  <c r="R79" i="5" a="1"/>
  <c r="BA29" i="6" a="1"/>
  <c r="AY48" i="6" a="1"/>
  <c r="H83" i="5" a="1"/>
  <c r="AE70" i="5" a="1"/>
  <c r="AL33" i="6" a="1"/>
  <c r="K72" i="5" a="1"/>
  <c r="J53" i="5" a="1"/>
  <c r="Q59" i="5" a="1"/>
  <c r="AM14" i="6" a="1"/>
  <c r="BE66" i="6" a="1"/>
  <c r="Z34" i="5" a="1"/>
  <c r="BA41" i="6" a="1"/>
  <c r="AP29" i="6" a="1"/>
  <c r="P15" i="5" a="1"/>
  <c r="Q29" i="5" a="1"/>
  <c r="Y58" i="5" a="1"/>
  <c r="AZ25" i="6" a="1"/>
  <c r="AL29" i="6" a="1"/>
  <c r="AO18" i="6" a="1"/>
  <c r="Z7" i="5" a="1"/>
  <c r="AF38" i="5" a="1"/>
  <c r="E170" i="5" a="1"/>
  <c r="AM157" i="5" a="1"/>
  <c r="W13" i="5" a="1"/>
  <c r="V44" i="4"/>
  <c r="AF85" i="5" a="1"/>
  <c r="AC21" i="5" a="1"/>
  <c r="BE70" i="6" a="1"/>
  <c r="AV71" i="6" a="1"/>
  <c r="U47" i="5" a="1"/>
  <c r="BD53" i="6" a="1"/>
  <c r="AN158" i="5" a="1"/>
  <c r="L8" i="4"/>
  <c r="AX40" i="6" a="1"/>
  <c r="K158" i="5" a="1"/>
  <c r="U16" i="5" a="1"/>
  <c r="AW42" i="6" a="1"/>
  <c r="U26" i="5" a="1"/>
  <c r="P51" i="5" a="1"/>
  <c r="AO59" i="6" a="1"/>
  <c r="W170" i="5" a="1"/>
  <c r="AE69" i="5" a="1"/>
  <c r="AY24" i="6" a="1"/>
  <c r="AC10" i="5" a="1"/>
  <c r="AZ10" i="6" a="1"/>
  <c r="K11" i="5" a="1"/>
  <c r="R10" i="5" a="1"/>
  <c r="BA32" i="6" a="1"/>
  <c r="BB38" i="6" a="1"/>
  <c r="U81" i="5" a="1"/>
  <c r="L172" i="5" a="1"/>
  <c r="AB74" i="5" a="1"/>
  <c r="U10" i="5" a="1"/>
  <c r="AE33" i="5" a="1"/>
  <c r="AM25" i="6" a="1"/>
  <c r="U59" i="5" a="1"/>
  <c r="AC27" i="5" a="1"/>
  <c r="I11" i="5" a="1"/>
  <c r="AE168" i="5" a="1"/>
  <c r="Q58" i="5" a="1"/>
  <c r="V28" i="5" a="1"/>
  <c r="AF44" i="5" a="1"/>
  <c r="AO46" i="6" a="1"/>
  <c r="Y81" i="5" a="1"/>
  <c r="P48" i="5" a="1"/>
  <c r="BA66" i="6" a="1"/>
  <c r="AM19" i="6" a="1"/>
  <c r="AO157" i="5" a="1"/>
  <c r="AY61" i="6" a="1"/>
  <c r="AU39" i="6" a="1"/>
  <c r="V16" i="4"/>
  <c r="I45" i="5" a="1"/>
  <c r="AO63" i="6" a="1"/>
  <c r="R70" i="5" a="1"/>
  <c r="X79" i="5" a="1"/>
  <c r="AU65" i="6" a="1"/>
  <c r="M45" i="5" a="1"/>
  <c r="AL157" i="5" a="1"/>
  <c r="U78" i="5" a="1"/>
  <c r="T26" i="5" a="1"/>
  <c r="AD170" i="5" a="1"/>
  <c r="R42" i="5" a="1"/>
  <c r="L48" i="4"/>
  <c r="Y63" i="5" a="1"/>
  <c r="R7" i="5" a="1"/>
  <c r="AF81" i="5" a="1"/>
  <c r="O17" i="5" a="1"/>
  <c r="N59" i="5" a="1"/>
  <c r="BD61" i="6" a="1"/>
  <c r="V31" i="4"/>
  <c r="AZ39" i="6" a="1"/>
  <c r="K17" i="5" a="1"/>
  <c r="Y55" i="5" a="1"/>
  <c r="F64" i="5" a="1"/>
  <c r="AI9" i="6" a="1"/>
  <c r="AY65" i="6" a="1"/>
  <c r="X42" i="5" a="1"/>
  <c r="L53" i="4"/>
  <c r="L22" i="5" a="1"/>
  <c r="AE36" i="5" a="1"/>
  <c r="AP69" i="6" a="1"/>
  <c r="AU15" i="6" a="1"/>
  <c r="AY18" i="6" a="1"/>
  <c r="BB32" i="6" a="1"/>
  <c r="T84" i="5" a="1"/>
  <c r="Y46" i="5" a="1"/>
  <c r="L67" i="5" a="1"/>
  <c r="AY51" i="6" a="1"/>
  <c r="BB43" i="6" a="1"/>
  <c r="L34" i="5" a="1"/>
  <c r="T57" i="5" a="1"/>
  <c r="Z16" i="5" a="1"/>
  <c r="O63" i="5" a="1"/>
  <c r="AO9" i="6" a="1"/>
  <c r="AJ68" i="6" a="1"/>
  <c r="K23" i="5" a="1"/>
  <c r="V37" i="5" a="1"/>
  <c r="D54" i="5" a="1"/>
  <c r="AD53" i="5" a="1"/>
  <c r="AX15" i="6" a="1"/>
  <c r="BC157" i="5" a="1"/>
  <c r="AW62" i="6" a="1"/>
  <c r="AU30" i="6" a="1"/>
  <c r="AC54" i="5" a="1"/>
  <c r="V72" i="4"/>
  <c r="S165" i="5" a="1"/>
  <c r="BE67" i="6" a="1"/>
  <c r="BC21" i="6" a="1"/>
  <c r="G14" i="5" a="1"/>
  <c r="AF70" i="5" a="1"/>
  <c r="AN33" i="6" a="1"/>
  <c r="BC10" i="6" a="1"/>
  <c r="AL68" i="6" a="1"/>
  <c r="V57" i="4"/>
  <c r="V68" i="4"/>
  <c r="AZ53" i="6" a="1"/>
  <c r="J52" i="5" a="1"/>
  <c r="U54" i="5" a="1"/>
  <c r="AU71" i="6" a="1"/>
  <c r="AJ42" i="6" a="1"/>
  <c r="AF23" i="5" a="1"/>
  <c r="F21" i="5" a="1"/>
  <c r="T23" i="5" a="1"/>
  <c r="J64" i="5" a="1"/>
  <c r="AN53" i="6" a="1"/>
  <c r="AL53" i="6" a="1"/>
  <c r="BC31" i="6" a="1"/>
  <c r="BD69" i="6" a="1"/>
  <c r="AA69" i="5" a="1"/>
  <c r="AO64" i="6" a="1"/>
  <c r="I42" i="5" a="1"/>
  <c r="AC39" i="5" a="1"/>
  <c r="AK28" i="6" a="1"/>
  <c r="AB31" i="5" a="1"/>
  <c r="AO44" i="6" a="1"/>
  <c r="AB81" i="5" a="1"/>
  <c r="P59" i="5" a="1"/>
  <c r="AB165" i="5" a="1"/>
  <c r="H51" i="5" a="1"/>
  <c r="W65" i="5" a="1"/>
  <c r="AY56" i="6" a="1"/>
  <c r="V14" i="4"/>
  <c r="V83" i="4"/>
  <c r="V74" i="4"/>
  <c r="H68" i="5" a="1"/>
  <c r="X28" i="5" a="1"/>
  <c r="I36" i="5" a="1"/>
  <c r="AN31" i="6" a="1"/>
  <c r="J16" i="5" a="1"/>
  <c r="BB64" i="6" a="1"/>
  <c r="AC53" i="5" a="1"/>
  <c r="P52" i="5" a="1"/>
  <c r="D59" i="5" a="1"/>
  <c r="D172" i="5" a="1"/>
  <c r="G45" i="5" a="1"/>
  <c r="AM54" i="6" a="1"/>
  <c r="BD72" i="6" a="1"/>
  <c r="T68" i="5" a="1"/>
  <c r="AL27" i="6" a="1"/>
  <c r="AP48" i="6" a="1"/>
  <c r="AC32" i="5" a="1"/>
  <c r="N43" i="5" a="1"/>
  <c r="Q68" i="5" a="1"/>
  <c r="R17" i="5" a="1"/>
  <c r="P71" i="5" a="1"/>
  <c r="AD29" i="5" a="1"/>
  <c r="AU46" i="6" a="1"/>
  <c r="AV50" i="6" a="1"/>
  <c r="AF82" i="5" a="1"/>
  <c r="AV158" i="5" a="1"/>
  <c r="AD48" i="5" a="1"/>
  <c r="AE157" i="5" a="1"/>
  <c r="P12" i="5" a="1"/>
  <c r="Q33" i="5" a="1"/>
  <c r="AM49" i="6" a="1"/>
  <c r="AC74" i="5" a="1"/>
  <c r="AK65" i="6" a="1"/>
  <c r="BA17" i="6" a="1"/>
  <c r="K45" i="5" a="1"/>
  <c r="Q40" i="5" a="1"/>
  <c r="Y70" i="5" a="1"/>
  <c r="T62" i="5" a="1"/>
  <c r="BD39" i="6" a="1"/>
  <c r="BB71" i="6" a="1"/>
  <c r="M24" i="5" a="1"/>
  <c r="AC76" i="5" a="1"/>
  <c r="AV44" i="6" a="1"/>
  <c r="O38" i="5" a="1"/>
  <c r="H80" i="5" a="1"/>
  <c r="U63" i="5" a="1"/>
  <c r="BC25" i="6" a="1"/>
  <c r="AN41" i="6" a="1"/>
  <c r="AA70" i="5" a="1"/>
  <c r="U11" i="5" a="1"/>
  <c r="BD19" i="6" a="1"/>
  <c r="BD93" i="5" a="1"/>
  <c r="Q76" i="5" a="1"/>
  <c r="AB51" i="5" a="1"/>
  <c r="Q8" i="5" a="1"/>
  <c r="AE51" i="5" a="1"/>
  <c r="AX6" i="6" a="1"/>
  <c r="AN22" i="6" a="1"/>
  <c r="M15" i="5" a="1"/>
  <c r="AX17" i="6" a="1"/>
  <c r="R21" i="5" a="1"/>
  <c r="D16" i="5" a="1"/>
  <c r="AB48" i="5" a="1"/>
  <c r="F19" i="5" a="1"/>
  <c r="U163" i="5" a="1"/>
  <c r="H158" i="5" a="1"/>
  <c r="Q19" i="5" a="1"/>
  <c r="BE64" i="6" a="1"/>
  <c r="BC55" i="6" a="1"/>
  <c r="BD70" i="6" a="1"/>
  <c r="W39" i="5" a="1"/>
  <c r="V15" i="5" a="1"/>
  <c r="AO69" i="6" a="1"/>
  <c r="E54" i="5" a="1"/>
  <c r="G32" i="5" a="1"/>
  <c r="K39" i="5" a="1"/>
  <c r="BC158" i="5" a="1"/>
  <c r="G40" i="5" a="1"/>
  <c r="AA79" i="5" a="1"/>
  <c r="AX48" i="6" a="1"/>
  <c r="O75" i="5" a="1"/>
  <c r="U33" i="5" a="1"/>
  <c r="AU22" i="6" a="1"/>
  <c r="T40" i="5" a="1"/>
  <c r="AO49" i="6" a="1"/>
  <c r="N33" i="5" a="1"/>
  <c r="BA20" i="6" a="1"/>
  <c r="S160" i="5" a="1"/>
  <c r="L82" i="5" a="1"/>
  <c r="AW7" i="6" a="1"/>
  <c r="F46" i="5" a="1"/>
  <c r="Y78" i="5" a="1"/>
  <c r="F75" i="5" a="1"/>
  <c r="J23" i="5" a="1"/>
  <c r="Q65" i="5" a="1"/>
  <c r="AZ44" i="6" a="1"/>
  <c r="BD64" i="6" a="1"/>
  <c r="N56" i="5" a="1"/>
  <c r="I71" i="5" a="1"/>
  <c r="V31" i="5" a="1"/>
  <c r="Y22" i="5" a="1"/>
  <c r="AA62" i="5" a="1"/>
  <c r="BE46" i="6" a="1"/>
  <c r="K8" i="5" a="1"/>
  <c r="I23" i="5" a="1"/>
  <c r="AK51" i="6" a="1"/>
  <c r="X63" i="5" a="1"/>
  <c r="AK50" i="6" a="1"/>
  <c r="AE76" i="5" a="1"/>
  <c r="AB7" i="5" a="1"/>
  <c r="N171" i="5" a="1"/>
  <c r="AN58" i="6" a="1"/>
  <c r="AL39" i="6" a="1"/>
  <c r="U68" i="5" a="1"/>
  <c r="AP65" i="6" a="1"/>
  <c r="R68" i="5" a="1"/>
  <c r="AA74" i="5" a="1"/>
  <c r="O67" i="5" a="1"/>
  <c r="AN157" i="5" a="1"/>
  <c r="AM20" i="6" a="1"/>
  <c r="Z49" i="5" a="1"/>
  <c r="H67" i="5" a="1"/>
  <c r="J34" i="5" a="1"/>
  <c r="BB13" i="6" a="1"/>
  <c r="H78" i="5" a="1"/>
  <c r="AW15" i="6" a="1"/>
  <c r="AA165" i="5" a="1"/>
  <c r="Q71" i="5" a="1"/>
  <c r="BE10" i="6" a="1"/>
  <c r="J72" i="5" a="1"/>
  <c r="AC55" i="5" a="1"/>
  <c r="W34" i="5" a="1"/>
  <c r="V82" i="5" a="1"/>
  <c r="AP8" i="6" a="1"/>
  <c r="O84" i="5" a="1"/>
  <c r="AL44" i="6" a="1"/>
  <c r="S19" i="5" a="1"/>
  <c r="BE31" i="6" a="1"/>
  <c r="BD27" i="6" a="1"/>
  <c r="F65" i="5" a="1"/>
  <c r="T78" i="5" a="1"/>
  <c r="AE19" i="5" a="1"/>
  <c r="F73" i="5" a="1"/>
  <c r="BA71" i="6" a="1"/>
  <c r="BE30" i="6" a="1"/>
  <c r="F14" i="5" a="1"/>
  <c r="AC80" i="5" a="1"/>
  <c r="AO34" i="6" a="1"/>
  <c r="W76" i="5" a="1"/>
  <c r="G82" i="5" a="1"/>
  <c r="AA34" i="5" a="1"/>
  <c r="O157" i="5" a="1"/>
  <c r="N61" i="5" a="1"/>
  <c r="E18" i="5" a="1"/>
  <c r="L15" i="5" a="1"/>
  <c r="Z78" i="5" a="1"/>
  <c r="AD11" i="5" a="1"/>
  <c r="AV39" i="6" a="1"/>
  <c r="L19" i="4"/>
  <c r="Z69" i="5" a="1"/>
  <c r="AF158" i="5" a="1"/>
  <c r="AF22" i="5" a="1"/>
  <c r="Q67" i="5" a="1"/>
  <c r="G8" i="5" a="1"/>
  <c r="BD63" i="6" a="1"/>
  <c r="V84" i="5" a="1"/>
  <c r="AJ17" i="6" a="1"/>
  <c r="J28" i="5" a="1"/>
  <c r="BD52" i="6" a="1"/>
  <c r="L58" i="4"/>
  <c r="AU34" i="6" a="1"/>
  <c r="AA41" i="5" a="1"/>
  <c r="F56" i="5" a="1"/>
  <c r="Z47" i="5" a="1"/>
  <c r="AM8" i="6" a="1"/>
  <c r="L20" i="4"/>
  <c r="Y41" i="5" a="1"/>
  <c r="Z45" i="5" a="1"/>
  <c r="AN34" i="6" a="1"/>
  <c r="AB45" i="5" a="1"/>
  <c r="BE48" i="6" a="1"/>
  <c r="S81" i="5" a="1"/>
  <c r="P36" i="5" a="1"/>
  <c r="U170" i="5" a="1"/>
  <c r="V50" i="5" a="1"/>
  <c r="P57" i="5" a="1"/>
  <c r="AE28" i="5" a="1"/>
  <c r="W31" i="5" a="1"/>
  <c r="Y75" i="5" a="1"/>
  <c r="L6" i="4"/>
  <c r="AK42" i="6" a="1"/>
  <c r="AB15" i="5" a="1"/>
  <c r="AW63" i="6" a="1"/>
  <c r="K160" i="5" a="1"/>
  <c r="AX54" i="6" a="1"/>
  <c r="AF76" i="5" a="1"/>
  <c r="AD83" i="5" a="1"/>
  <c r="E51" i="5" a="1"/>
  <c r="R25" i="5" a="1"/>
  <c r="U69" i="5" a="1"/>
  <c r="L169" i="5" a="1"/>
  <c r="AI44" i="6" a="1"/>
  <c r="H168" i="5" a="1"/>
  <c r="AA14" i="5" a="1"/>
  <c r="AA38" i="5" a="1"/>
  <c r="AA16" i="5" a="1"/>
  <c r="Q55" i="5" a="1"/>
  <c r="AZ69" i="6" a="1"/>
  <c r="AC50" i="5" a="1"/>
  <c r="AL8" i="6" a="1"/>
  <c r="Q34" i="5" a="1"/>
  <c r="N8" i="5" a="1"/>
  <c r="P30" i="5" a="1"/>
  <c r="AZ7" i="6" a="1"/>
  <c r="Z77" i="5" a="1"/>
  <c r="AP52" i="6" a="1"/>
  <c r="BB30" i="6" a="1"/>
  <c r="R30" i="5" a="1"/>
  <c r="O37" i="5" a="1"/>
  <c r="H160" i="5" a="1"/>
  <c r="D84" i="5" a="1"/>
  <c r="E16" i="5" a="1"/>
  <c r="AA19" i="5" a="1"/>
  <c r="AZ35" i="6" a="1"/>
  <c r="J63" i="5" a="1"/>
  <c r="BC62" i="6" a="1"/>
  <c r="W79" i="5" a="1"/>
  <c r="AW16" i="6" a="1"/>
  <c r="AU11" i="6" a="1"/>
  <c r="AK13" i="6" a="1"/>
  <c r="S167" i="5" a="1"/>
  <c r="N35" i="5" a="1"/>
  <c r="F38" i="5" a="1"/>
  <c r="AF47" i="5" a="1"/>
  <c r="S12" i="5" a="1"/>
  <c r="BA157" i="5" a="1"/>
  <c r="L47" i="4"/>
  <c r="AD49" i="5" a="1"/>
  <c r="U38" i="5" a="1"/>
  <c r="AZ46" i="6" a="1"/>
  <c r="S25" i="5" a="1"/>
  <c r="BA31" i="6" a="1"/>
  <c r="I84" i="5" a="1"/>
  <c r="AV48" i="6" a="1"/>
  <c r="AP49" i="6" a="1"/>
  <c r="AZ17" i="6" a="1"/>
  <c r="I77" i="5" a="1"/>
  <c r="BA47" i="6" a="1"/>
  <c r="G85" i="5" a="1"/>
  <c r="L12" i="4"/>
  <c r="M50" i="5" a="1"/>
  <c r="M35" i="5" a="1"/>
  <c r="AD61" i="5" a="1"/>
  <c r="AE68" i="5" a="1"/>
  <c r="V60" i="4"/>
  <c r="X56" i="5" a="1"/>
  <c r="Q20" i="5" a="1"/>
  <c r="X74" i="5" a="1"/>
  <c r="BD71" i="6" a="1"/>
  <c r="AK72" i="6" a="1"/>
  <c r="X77" i="5" a="1"/>
  <c r="P27" i="5" a="1"/>
  <c r="O58" i="5" a="1"/>
  <c r="BE55" i="6" a="1"/>
  <c r="AC42" i="5" a="1"/>
  <c r="J25" i="5" a="1"/>
  <c r="F80" i="5" a="1"/>
  <c r="X64" i="5" a="1"/>
  <c r="AV22" i="6" a="1"/>
  <c r="AZ158" i="5" a="1"/>
  <c r="X17" i="5" a="1"/>
  <c r="R77" i="5" a="1"/>
  <c r="BB21" i="6" a="1"/>
  <c r="BB16" i="6" a="1"/>
  <c r="AD46" i="5" a="1"/>
  <c r="G76" i="5" a="1"/>
  <c r="AW19" i="6" a="1"/>
  <c r="AX68" i="6" a="1"/>
  <c r="Y44" i="5" a="1"/>
  <c r="J171" i="5" a="1"/>
  <c r="AF30" i="5" a="1"/>
  <c r="AC24" i="5" a="1"/>
  <c r="X43" i="5" a="1"/>
  <c r="M32" i="5" a="1"/>
  <c r="AX72" i="6" a="1"/>
  <c r="W36" i="5" a="1"/>
  <c r="Z58" i="5" a="1"/>
  <c r="W26" i="5" a="1"/>
  <c r="AD27" i="5" a="1"/>
  <c r="AJ59" i="6" a="1"/>
  <c r="K21" i="5" a="1"/>
  <c r="AB30" i="5" a="1"/>
  <c r="S79" i="5" a="1"/>
  <c r="AO25" i="6" a="1"/>
  <c r="G34" i="5" a="1"/>
  <c r="H60" i="5" a="1"/>
  <c r="Q39" i="5" a="1"/>
  <c r="U17" i="5" a="1"/>
  <c r="AY32" i="6" a="1"/>
  <c r="AM13" i="6" a="1"/>
  <c r="F69" i="5" a="1"/>
  <c r="U70" i="5" a="1"/>
  <c r="AB58" i="5" a="1"/>
  <c r="D41" i="5" a="1"/>
  <c r="BC70" i="6" a="1"/>
  <c r="K61" i="5" a="1"/>
  <c r="AY11" i="6" a="1"/>
  <c r="AD157" i="5" a="1"/>
  <c r="Y26" i="5" a="1"/>
  <c r="E24" i="5" a="1"/>
  <c r="O163" i="5" a="1"/>
  <c r="V34" i="5" a="1"/>
  <c r="E33" i="5" a="1"/>
  <c r="AB21" i="5" a="1"/>
  <c r="X84" i="5" a="1"/>
  <c r="R28" i="5" a="1"/>
  <c r="AP7" i="6" a="1"/>
  <c r="Q46" i="5" a="1"/>
  <c r="J37" i="5" a="1"/>
  <c r="AY45" i="6" a="1"/>
  <c r="S7" i="5" a="1"/>
  <c r="L68" i="5" a="1"/>
  <c r="V19" i="4"/>
  <c r="K82" i="5" a="1"/>
  <c r="I73" i="5" a="1"/>
  <c r="V7" i="4"/>
  <c r="J166" i="5" a="1"/>
  <c r="U44" i="5" a="1"/>
  <c r="W28" i="5" a="1"/>
  <c r="AY59" i="6" a="1"/>
  <c r="U55" i="5" a="1"/>
  <c r="AU45" i="6" a="1"/>
  <c r="Z63" i="5" a="1"/>
  <c r="AX46" i="6" a="1"/>
  <c r="L37" i="4"/>
  <c r="AK47" i="6" a="1"/>
  <c r="F67" i="5" a="1"/>
  <c r="AB33" i="5" a="1"/>
  <c r="BB60" i="6" a="1"/>
  <c r="AN7" i="6" a="1"/>
  <c r="S83" i="5" a="1"/>
  <c r="AG6" i="5" a="1"/>
  <c r="AO17" i="6" a="1"/>
  <c r="AF13" i="5" a="1"/>
  <c r="AV51" i="6" a="1"/>
  <c r="D63" i="5" a="1"/>
  <c r="AW24" i="6" a="1"/>
  <c r="F29" i="5" a="1"/>
  <c r="AE54" i="5" a="1"/>
  <c r="L44" i="5" a="1"/>
  <c r="I72" i="5" a="1"/>
  <c r="AK29" i="6" a="1"/>
  <c r="S55" i="5" a="1"/>
  <c r="P18" i="5" a="1"/>
  <c r="AW53" i="6" a="1"/>
  <c r="J70" i="5" a="1"/>
  <c r="D163" i="5" a="1"/>
  <c r="L62" i="4"/>
  <c r="J77" i="5" a="1"/>
  <c r="Y64" i="5" a="1"/>
  <c r="W37" i="5" a="1"/>
  <c r="BE38" i="6" a="1"/>
  <c r="AB69" i="5" a="1"/>
  <c r="AC15" i="5" a="1"/>
  <c r="Q78" i="5" a="1"/>
  <c r="AY47" i="6" a="1"/>
  <c r="AJ70" i="6" a="1"/>
  <c r="AP32" i="6" a="1"/>
  <c r="AD79" i="5" a="1"/>
  <c r="AD33" i="5" a="1"/>
  <c r="AD68" i="5" a="1"/>
  <c r="X51" i="5" a="1"/>
  <c r="H26" i="5" a="1"/>
  <c r="AN57" i="6" a="1"/>
  <c r="E44" i="5" a="1"/>
  <c r="AD43" i="5" a="1"/>
  <c r="Y169" i="5" a="1"/>
  <c r="M25" i="5" a="1"/>
  <c r="AF61" i="5" a="1"/>
  <c r="AD21" i="5" a="1"/>
  <c r="D79" i="5" a="1"/>
  <c r="AP46" i="6" a="1"/>
  <c r="BC46" i="6" a="1"/>
  <c r="R54" i="5" a="1"/>
  <c r="BE23" i="6" a="1"/>
  <c r="U65" i="5" a="1"/>
  <c r="U49" i="5" a="1"/>
  <c r="Y39" i="5" a="1"/>
  <c r="Q18" i="5" a="1"/>
  <c r="AP157" i="5" a="1"/>
  <c r="Z48" i="5" a="1"/>
  <c r="E31" i="5" a="1"/>
  <c r="AZ79" i="6" a="1"/>
  <c r="Q52" i="5" a="1"/>
  <c r="P23" i="5" a="1"/>
  <c r="AY60" i="6" a="1"/>
  <c r="AW64" i="6" a="1"/>
  <c r="Z60" i="5" a="1"/>
  <c r="V77" i="5" a="1"/>
  <c r="H41" i="5" a="1"/>
  <c r="AU7" i="6" a="1"/>
  <c r="P24" i="5" a="1"/>
  <c r="E62" i="5" a="1"/>
  <c r="AK45" i="6" a="1"/>
  <c r="AP158" i="5" a="1"/>
  <c r="W55" i="5" a="1"/>
  <c r="AM58" i="6" a="1"/>
  <c r="AN52" i="6" a="1"/>
  <c r="V5" i="4"/>
  <c r="AC69" i="5" a="1"/>
  <c r="L83" i="4"/>
  <c r="AX9" i="6" a="1"/>
  <c r="BC39" i="6" a="1"/>
  <c r="V80" i="5" a="1"/>
  <c r="H40" i="5" a="1"/>
  <c r="T85" i="5" a="1"/>
  <c r="X19" i="5" a="1"/>
  <c r="AX26" i="6" a="1"/>
  <c r="I61" i="5" a="1"/>
  <c r="O21" i="5" a="1"/>
  <c r="V63" i="5" a="1"/>
  <c r="AL72" i="6" a="1"/>
  <c r="AZ64" i="6" a="1"/>
  <c r="AJ30" i="6" a="1"/>
  <c r="AZ6" i="6" a="1"/>
  <c r="Q10" i="5" a="1"/>
  <c r="O33" i="5" a="1"/>
  <c r="G9" i="5" a="1"/>
  <c r="AA25" i="5" a="1"/>
  <c r="D8" i="5" a="1"/>
  <c r="U60" i="5" a="1"/>
  <c r="H11" i="5" a="1"/>
  <c r="AB66" i="5" a="1"/>
  <c r="AY21" i="6" a="1"/>
  <c r="T51" i="5" a="1"/>
  <c r="H49" i="5" a="1"/>
  <c r="U72" i="5" a="1"/>
  <c r="L74" i="4"/>
  <c r="Y80" i="5" a="1"/>
  <c r="BE56" i="6" a="1"/>
  <c r="K47" i="5" a="1"/>
  <c r="X16" i="5" a="1"/>
  <c r="Z71" i="5" a="1"/>
  <c r="BC7" i="6" a="1"/>
  <c r="V27" i="4"/>
  <c r="V34" i="4"/>
  <c r="AW45" i="6" a="1"/>
  <c r="U7" i="5" a="1"/>
  <c r="AB79" i="5" a="1"/>
  <c r="AU55" i="6" a="1"/>
  <c r="AF57" i="5" a="1"/>
  <c r="V24" i="4"/>
  <c r="AF19" i="5" a="1"/>
  <c r="D62" i="5" a="1"/>
  <c r="K66" i="5" a="1"/>
  <c r="AI29" i="6" a="1"/>
  <c r="AO11" i="6" a="1"/>
  <c r="L27" i="5" a="1"/>
  <c r="AB71" i="5" a="1"/>
  <c r="AF39" i="5" a="1"/>
  <c r="AO12" i="6" a="1"/>
  <c r="AU66" i="6" a="1"/>
  <c r="AF35" i="5" a="1"/>
  <c r="H9" i="5" a="1"/>
  <c r="S37" i="5" a="1"/>
  <c r="AL69" i="6" a="1"/>
  <c r="AL21" i="6" a="1"/>
  <c r="AP37" i="6" a="1"/>
  <c r="AZ24" i="6" a="1"/>
  <c r="AZ34" i="6" a="1"/>
  <c r="AX35" i="6" a="1"/>
  <c r="AU64" i="6" a="1"/>
  <c r="AF11" i="5" a="1"/>
  <c r="X72" i="5" a="1"/>
  <c r="AE63" i="5" a="1"/>
  <c r="T76" i="5" a="1"/>
  <c r="N34" i="5" a="1"/>
  <c r="U52" i="5" a="1"/>
  <c r="X29" i="5" a="1"/>
  <c r="BD37" i="6" a="1"/>
  <c r="X30" i="5" a="1"/>
  <c r="F85" i="5" a="1"/>
  <c r="Y50" i="5" a="1"/>
  <c r="BB22" i="6" a="1"/>
  <c r="U30" i="5" a="1"/>
  <c r="K68" i="5" a="1"/>
  <c r="V59" i="4"/>
  <c r="M10" i="5" a="1"/>
  <c r="T160" i="5" a="1"/>
  <c r="R23" i="5" a="1"/>
  <c r="D67" i="5" a="1"/>
  <c r="N24" i="5" a="1"/>
  <c r="T13" i="5" a="1"/>
  <c r="Z164" i="5" a="1"/>
  <c r="E57" i="5" a="1"/>
  <c r="AC7" i="5" a="1"/>
  <c r="AM31" i="6" a="1"/>
  <c r="AF62" i="5" a="1"/>
  <c r="D43" i="5" a="1"/>
  <c r="BD14" i="6" a="1"/>
  <c r="L32" i="4"/>
  <c r="M26" i="5" a="1"/>
  <c r="N57" i="5" a="1"/>
  <c r="BD32" i="6" a="1"/>
  <c r="P69" i="5" a="1"/>
  <c r="AC12" i="5" a="1"/>
  <c r="N9" i="5" a="1"/>
  <c r="AN61" i="6" a="1"/>
  <c r="AO20" i="6" a="1"/>
  <c r="BA12" i="6" a="1"/>
  <c r="U19" i="5" a="1"/>
  <c r="N10" i="5" a="1"/>
  <c r="V51" i="4"/>
  <c r="BA62" i="6" a="1"/>
  <c r="U79" i="5" a="1"/>
  <c r="O35" i="5" a="1"/>
  <c r="BB28" i="6" a="1"/>
  <c r="L61" i="4"/>
  <c r="E77" i="5" a="1"/>
  <c r="K170" i="5" a="1"/>
  <c r="O56" i="5" a="1"/>
  <c r="J32" i="5" a="1"/>
  <c r="H16" i="5" a="1"/>
  <c r="G160" i="5" a="1"/>
  <c r="P20" i="5" a="1"/>
  <c r="M51" i="5" a="1"/>
  <c r="H30" i="5" a="1"/>
  <c r="G50" i="5" a="1"/>
  <c r="F49" i="5" a="1"/>
  <c r="AE58" i="5" a="1"/>
  <c r="AN6" i="6" a="1"/>
  <c r="P25" i="5" a="1"/>
  <c r="AM23" i="6" a="1"/>
  <c r="AV36" i="6" a="1"/>
  <c r="T16" i="5" a="1"/>
  <c r="AI37" i="6" a="1"/>
  <c r="W8" i="5" a="1"/>
  <c r="F84" i="5" a="1"/>
  <c r="W69" i="5" a="1"/>
  <c r="N54" i="5" a="1"/>
  <c r="R34" i="5" a="1"/>
  <c r="S158" i="5" a="1"/>
  <c r="X171" i="5" a="1"/>
  <c r="V36" i="4"/>
  <c r="H84" i="4"/>
  <c r="AX53" i="6" a="1"/>
  <c r="X8" i="5" a="1"/>
  <c r="M172" i="5" a="1"/>
  <c r="T157" i="5" a="1"/>
  <c r="T14" i="5" a="1"/>
  <c r="V73" i="4"/>
  <c r="H18" i="5" a="1"/>
  <c r="AE171" i="5" a="1"/>
  <c r="I63" i="5" a="1"/>
  <c r="AZ51" i="6" a="1"/>
  <c r="T37" i="5" a="1"/>
  <c r="J58" i="5" a="1"/>
  <c r="AN62" i="6" a="1"/>
  <c r="AM36" i="6" a="1"/>
  <c r="AF52" i="5" a="1"/>
  <c r="AM44" i="6" a="1"/>
  <c r="AA61" i="5" a="1"/>
  <c r="AC71" i="5" a="1"/>
  <c r="AZ67" i="6" a="1"/>
  <c r="AL20" i="6" a="1"/>
  <c r="AB39" i="5" a="1"/>
  <c r="AI157" i="5" a="1"/>
  <c r="BD12" i="6" a="1"/>
  <c r="AD39" i="5" a="1"/>
  <c r="W14" i="5" a="1"/>
  <c r="AB17" i="5" a="1"/>
  <c r="I21" i="5" a="1"/>
  <c r="AJ158" i="5" a="1"/>
  <c r="I70" i="5" a="1"/>
  <c r="R39" i="5" a="1"/>
  <c r="V37" i="4"/>
  <c r="X15" i="5" a="1"/>
  <c r="V48" i="4"/>
  <c r="BD40" i="6" a="1"/>
  <c r="S49" i="5" a="1"/>
  <c r="AD31" i="5" a="1"/>
  <c r="AO43" i="6" a="1"/>
  <c r="X12" i="5" a="1"/>
  <c r="BC14" i="6" a="1"/>
  <c r="L18" i="4"/>
  <c r="N73" i="5" a="1"/>
  <c r="L25" i="5" a="1"/>
  <c r="U34" i="5" a="1"/>
  <c r="O76" i="5" a="1"/>
  <c r="AJ33" i="6" a="1"/>
  <c r="H69" i="5" a="1"/>
  <c r="O80" i="5" a="1"/>
  <c r="V58" i="5" a="1"/>
  <c r="I64" i="5" a="1"/>
  <c r="BB59" i="6" a="1"/>
  <c r="W49" i="5" a="1"/>
  <c r="N157" i="5" a="1"/>
  <c r="AP9" i="6" a="1"/>
  <c r="V41" i="5" a="1"/>
  <c r="S74" i="5" a="1"/>
  <c r="L49" i="4"/>
  <c r="BB63" i="6" a="1"/>
  <c r="Q51" i="5" a="1"/>
  <c r="R32" i="5" a="1"/>
  <c r="AN67" i="6" a="1"/>
  <c r="J56" i="5" a="1"/>
  <c r="D7" i="5" a="1"/>
  <c r="K35" i="5" a="1"/>
  <c r="T12" i="5" a="1"/>
  <c r="L69" i="5" a="1"/>
  <c r="AL6" i="6" a="1"/>
  <c r="U12" i="5" a="1"/>
  <c r="AF55" i="5" a="1"/>
  <c r="AZ33" i="6" a="1"/>
  <c r="AU23" i="6" a="1"/>
  <c r="L15" i="4"/>
  <c r="AC58" i="5" a="1"/>
  <c r="BB157" i="5" a="1"/>
  <c r="Q170" i="5" a="1"/>
  <c r="L56" i="5" a="1"/>
  <c r="I10" i="5" a="1"/>
  <c r="AB18" i="5" a="1"/>
  <c r="AD60" i="5" a="1"/>
  <c r="K10" i="5" a="1"/>
  <c r="T38" i="5" a="1"/>
  <c r="F32" i="5" a="1"/>
  <c r="V68" i="5" a="1"/>
  <c r="I58" i="5" a="1"/>
  <c r="BA27" i="6" a="1"/>
  <c r="AX13" i="6" a="1"/>
  <c r="S72" i="5" a="1"/>
  <c r="BD22" i="6" a="1"/>
  <c r="BA70" i="6" a="1"/>
  <c r="AD22" i="5" a="1"/>
  <c r="AZ66" i="6" a="1"/>
  <c r="T81" i="5" a="1"/>
  <c r="BC37" i="6" a="1"/>
  <c r="L40" i="4"/>
  <c r="S53" i="5" a="1"/>
  <c r="AE23" i="5" a="1"/>
  <c r="AJ19" i="6" a="1"/>
  <c r="M58" i="5" a="1"/>
  <c r="P32" i="5" a="1"/>
  <c r="E41" i="5" a="1"/>
  <c r="AA71" i="5" a="1"/>
  <c r="AD158" i="5" a="1"/>
  <c r="W164" i="5" a="1"/>
  <c r="D33" i="5" a="1"/>
  <c r="S84" i="5" a="1"/>
  <c r="AM65" i="6" a="1"/>
  <c r="AY12" i="6" a="1"/>
  <c r="Q45" i="5" a="1"/>
  <c r="L85" i="5" a="1"/>
  <c r="W59" i="5" a="1"/>
  <c r="H170" i="5" a="1"/>
  <c r="X52" i="5" a="1"/>
  <c r="AV37" i="6" a="1"/>
  <c r="N52" i="5" a="1"/>
  <c r="BC35" i="6" a="1"/>
  <c r="I82" i="5" a="1"/>
  <c r="E46" i="5" a="1"/>
  <c r="G157" i="5" a="1"/>
  <c r="T49" i="5" a="1"/>
  <c r="AJ14" i="6" a="1"/>
  <c r="AZ48" i="6" a="1"/>
  <c r="F53" i="5" a="1"/>
  <c r="AF68" i="5" a="1"/>
  <c r="AV32" i="6" a="1"/>
  <c r="AU21" i="6" a="1"/>
  <c r="BA64" i="6" a="1"/>
  <c r="AA33" i="5" a="1"/>
  <c r="S163" i="5" a="1"/>
  <c r="AM33" i="6" a="1"/>
  <c r="AO14" i="6" a="1"/>
  <c r="Y53" i="5" a="1"/>
  <c r="AX59" i="6" a="1"/>
  <c r="M40" i="5" a="1"/>
  <c r="V14" i="5" a="1"/>
  <c r="Y32" i="5" a="1"/>
  <c r="AZ55" i="6" a="1"/>
  <c r="D72" i="5" a="1"/>
  <c r="G38" i="5" a="1"/>
  <c r="N66" i="5" a="1"/>
  <c r="L32" i="5" a="1"/>
  <c r="G168" i="5" a="1"/>
  <c r="AC160" i="5" a="1"/>
  <c r="AJ23" i="6" a="1"/>
  <c r="Y38" i="5" a="1"/>
  <c r="Y18" i="5" a="1"/>
  <c r="O55" i="5" a="1"/>
  <c r="V33" i="4"/>
  <c r="Y11" i="5" a="1"/>
  <c r="G55" i="5" a="1"/>
  <c r="P55" i="5" a="1"/>
  <c r="Y49" i="5" a="1"/>
  <c r="AW48" i="6" a="1"/>
  <c r="AW65" i="6" a="1"/>
  <c r="AJ41" i="6" a="1"/>
  <c r="Q84" i="5" a="1"/>
  <c r="BD58" i="6" a="1"/>
  <c r="J9" i="5" a="1"/>
  <c r="M59" i="5" a="1"/>
  <c r="P39" i="5" a="1"/>
  <c r="J66" i="5" a="1"/>
  <c r="W73" i="5" a="1"/>
  <c r="V63" i="4"/>
  <c r="S38" i="5" a="1"/>
  <c r="W29" i="5" a="1"/>
  <c r="AC63" i="5" a="1"/>
  <c r="BD7" i="6" a="1"/>
  <c r="F170" i="5" a="1"/>
  <c r="H38" i="5" a="1"/>
  <c r="BA10" i="6" a="1"/>
  <c r="I54" i="5" a="1"/>
  <c r="K80" i="5" a="1"/>
  <c r="V29" i="5" a="1"/>
  <c r="O47" i="5" a="1"/>
  <c r="BB12" i="6" a="1"/>
  <c r="Y85" i="5" a="1"/>
  <c r="AJ11" i="6" a="1"/>
  <c r="M163" i="5" a="1"/>
  <c r="N63" i="5" a="1"/>
  <c r="X34" i="5" a="1"/>
  <c r="Q42" i="5" a="1"/>
  <c r="M80" i="5" a="1"/>
  <c r="H54" i="5" a="1"/>
  <c r="AB14" i="5" a="1"/>
  <c r="AV28" i="6" a="1"/>
  <c r="G11" i="5" a="1"/>
  <c r="E160" i="5" a="1"/>
  <c r="H33" i="5" a="1"/>
  <c r="AC79" i="5" a="1"/>
  <c r="AL22" i="6" a="1"/>
  <c r="AK9" i="6" a="1"/>
  <c r="BD10" i="6" a="1"/>
  <c r="G166" i="5" a="1"/>
  <c r="Y54" i="5" a="1"/>
  <c r="AZ65" i="6" a="1"/>
  <c r="T11" i="5" a="1"/>
  <c r="O170" i="5" a="1"/>
  <c r="AX41" i="6" a="1"/>
  <c r="Y84" i="5" a="1"/>
  <c r="BA36" i="6" a="1"/>
  <c r="AF84" i="5" a="1"/>
  <c r="X45" i="5" a="1"/>
  <c r="R29" i="5" a="1"/>
  <c r="BB44" i="6" a="1"/>
  <c r="D29" i="5" a="1"/>
  <c r="AE84" i="5" a="1"/>
  <c r="L9" i="5" a="1"/>
  <c r="P65" i="5" a="1"/>
  <c r="AD171" i="5" a="1"/>
  <c r="AE32" i="5" a="1"/>
  <c r="BE26" i="6" a="1"/>
  <c r="AI26" i="6" a="1"/>
  <c r="AC26" i="5" a="1"/>
  <c r="AV67" i="6" a="1"/>
  <c r="J29" i="5" a="1"/>
  <c r="AN50" i="6" a="1"/>
  <c r="AL49" i="6" a="1"/>
  <c r="BE65" i="6" a="1"/>
  <c r="AA64" i="5" a="1"/>
  <c r="S36" i="5" a="1"/>
  <c r="L64" i="4"/>
  <c r="N170" i="5" a="1"/>
  <c r="O65" i="5" a="1"/>
  <c r="AV60" i="6" a="1"/>
  <c r="P38" i="5" a="1"/>
  <c r="BA53" i="6" a="1"/>
  <c r="AM18" i="6" a="1"/>
  <c r="S85" i="5" a="1"/>
  <c r="P60" i="5" a="1"/>
  <c r="W25" i="5" a="1"/>
  <c r="AV10" i="6" a="1"/>
  <c r="E22" i="5" a="1"/>
  <c r="H39" i="5" a="1"/>
  <c r="AY10" i="6" a="1"/>
  <c r="AO54" i="6" a="1"/>
  <c r="D71" i="5" a="1"/>
  <c r="Z169" i="5" a="1"/>
  <c r="BD51" i="6" a="1"/>
  <c r="AM21" i="6" a="1"/>
  <c r="AX25" i="6" a="1"/>
  <c r="H79" i="5" a="1"/>
  <c r="AN68" i="6" a="1"/>
  <c r="AO68" i="6" a="1"/>
  <c r="BA11" i="6" a="1"/>
  <c r="H82" i="5" a="1"/>
  <c r="L158" i="5" a="1"/>
  <c r="BD47" i="6" a="1"/>
  <c r="X31" i="5" a="1"/>
  <c r="M73" i="5" a="1"/>
  <c r="D77" i="5" a="1"/>
  <c r="D27" i="5" a="1"/>
  <c r="F70" i="5" a="1"/>
  <c r="AM37" i="6" a="1"/>
  <c r="S70" i="5" a="1"/>
  <c r="AE25" i="5" a="1"/>
  <c r="Z74" i="5" a="1"/>
  <c r="N20" i="5" a="1"/>
  <c r="AK37" i="6" a="1"/>
  <c r="F45" i="5" a="1"/>
  <c r="Q35" i="5" a="1"/>
  <c r="AP68" i="6" a="1"/>
  <c r="AN40" i="6" a="1"/>
  <c r="P44" i="5" a="1"/>
  <c r="AJ58" i="6" a="1"/>
  <c r="M44" i="5" a="1"/>
  <c r="AY54" i="6" a="1"/>
  <c r="D61" i="5" a="1"/>
  <c r="F71" i="5" a="1"/>
  <c r="G16" i="5" a="1"/>
  <c r="V6" i="4"/>
  <c r="Q49" i="5" a="1"/>
  <c r="AU47" i="6" a="1"/>
  <c r="BD60" i="6" a="1"/>
  <c r="I34" i="5" a="1"/>
  <c r="D35" i="5" a="1"/>
  <c r="AK32" i="6" a="1"/>
  <c r="Z75" i="5" a="1"/>
  <c r="Y14" i="5" a="1"/>
  <c r="W16" i="5" a="1"/>
  <c r="AL63" i="6" a="1"/>
  <c r="AJ56" i="6" a="1"/>
  <c r="R163" i="5" a="1"/>
  <c r="P77" i="5" a="1"/>
  <c r="AV12" i="6" a="1"/>
  <c r="O26" i="5" a="1"/>
  <c r="N22" i="5" a="1"/>
  <c r="Z8" i="5" a="1"/>
  <c r="U76" i="5" a="1"/>
  <c r="AZ40" i="6" a="1"/>
  <c r="AU40" i="6" a="1"/>
  <c r="AO32" i="6" a="1"/>
  <c r="V74" i="5" a="1"/>
  <c r="X41" i="5" a="1"/>
  <c r="L46" i="4"/>
  <c r="R33" i="5" a="1"/>
  <c r="Q31" i="5" a="1"/>
  <c r="N84" i="5" a="1"/>
  <c r="J81" i="5" a="1"/>
  <c r="L54" i="5" a="1"/>
  <c r="AZ60" i="6" a="1"/>
  <c r="AL70" i="6" a="1"/>
  <c r="AY158" i="5" a="1"/>
  <c r="I7" i="5" a="1"/>
  <c r="X71" i="5" a="1"/>
  <c r="R31" i="5" a="1"/>
  <c r="N80" i="5" a="1"/>
  <c r="AE44" i="5" a="1"/>
  <c r="BC34" i="6" a="1"/>
  <c r="AZ27" i="6" a="1"/>
  <c r="BB48" i="6" a="1"/>
  <c r="BD59" i="6" a="1"/>
  <c r="AJ67" i="6" a="1"/>
  <c r="J7" i="5" a="1"/>
  <c r="AA15" i="5" a="1"/>
  <c r="AD63" i="5" a="1"/>
  <c r="AB8" i="5" a="1"/>
  <c r="E9" i="5" a="1"/>
  <c r="N78" i="5" a="1"/>
  <c r="BA45" i="6" a="1"/>
  <c r="V166" i="5" a="1"/>
  <c r="BE35" i="6" a="1"/>
  <c r="AC78" i="5" a="1"/>
  <c r="AE14" i="5" a="1"/>
  <c r="Z18" i="5" a="1"/>
  <c r="X27" i="5" a="1"/>
  <c r="V49" i="4"/>
  <c r="AU70" i="6" a="1"/>
  <c r="AZ42" i="6" a="1"/>
  <c r="N19" i="5" a="1"/>
  <c r="W171" i="5" a="1"/>
  <c r="P85" i="5" a="1"/>
  <c r="AB20" i="5" a="1"/>
  <c r="BD68" i="6" a="1"/>
  <c r="H81" i="5" a="1"/>
  <c r="AC60" i="5" a="1"/>
  <c r="L40" i="5" a="1"/>
  <c r="AD62" i="5" a="1"/>
  <c r="N172" i="5" a="1"/>
  <c r="P72" i="5" a="1"/>
  <c r="AO23" i="6" a="1"/>
  <c r="Z64" i="5" a="1"/>
  <c r="AN71" i="6" a="1"/>
  <c r="E67" i="5" a="1"/>
  <c r="K48" i="5" a="1"/>
  <c r="AD18" i="5" a="1"/>
  <c r="BB65" i="6" a="1"/>
  <c r="O85" i="5" a="1"/>
  <c r="U8" i="5" a="1"/>
  <c r="AF12" i="5" a="1"/>
  <c r="G36" i="5" a="1"/>
  <c r="G27" i="5" a="1"/>
  <c r="R49" i="5" a="1"/>
  <c r="L61" i="5" a="1"/>
  <c r="I28" i="5" a="1"/>
  <c r="F36" i="5" a="1"/>
  <c r="T42" i="5" a="1"/>
  <c r="E19" i="5" a="1"/>
  <c r="BA59" i="6" a="1"/>
  <c r="AY49" i="6" a="1"/>
  <c r="AK63" i="6" a="1"/>
  <c r="F35" i="5" a="1"/>
  <c r="Q168" i="5" a="1"/>
  <c r="L28" i="4"/>
  <c r="I160" i="5" a="1"/>
  <c r="AU60" i="6" a="1"/>
  <c r="V21" i="4"/>
  <c r="G25" i="5" a="1"/>
  <c r="AP50" i="6" a="1"/>
  <c r="L33" i="5" a="1"/>
  <c r="AP13" i="6" a="1"/>
  <c r="G53" i="5" a="1"/>
  <c r="U25" i="5" a="1"/>
  <c r="AY71" i="6" a="1"/>
  <c r="Z172" i="5" a="1"/>
  <c r="AK38" i="6" a="1"/>
  <c r="AE158" i="5" a="1"/>
  <c r="Y7" i="5" a="1"/>
  <c r="BE18" i="6" a="1"/>
  <c r="O57" i="5" a="1"/>
  <c r="T72" i="5" a="1"/>
  <c r="AO72" i="6" a="1"/>
  <c r="AD76" i="5" a="1"/>
  <c r="T15" i="5" a="1"/>
  <c r="BA30" i="6" a="1"/>
  <c r="AW44" i="6" a="1"/>
  <c r="AP56" i="6" a="1"/>
  <c r="O60" i="5" a="1"/>
  <c r="P28" i="5" a="1"/>
  <c r="AX10" i="6" a="1"/>
  <c r="AA52" i="5" a="1"/>
  <c r="AV7" i="6" a="1"/>
  <c r="AV9" i="6" a="1"/>
  <c r="D17" i="5" a="1"/>
  <c r="AE38" i="5" a="1"/>
  <c r="H12" i="5" a="1"/>
  <c r="K30" i="5" a="1"/>
  <c r="M54" i="5" a="1"/>
  <c r="L72" i="5" a="1"/>
  <c r="AA85" i="5" a="1"/>
  <c r="AC168" i="5" a="1"/>
  <c r="W35" i="5" a="1"/>
  <c r="L80" i="4"/>
  <c r="AZ41" i="6" a="1"/>
  <c r="N50" i="5" a="1"/>
  <c r="AF18" i="5" a="1"/>
  <c r="AJ8" i="6" a="1"/>
  <c r="E32" i="5" a="1"/>
  <c r="M8" i="5" a="1"/>
  <c r="U57" i="5" a="1"/>
  <c r="AN64" i="6" a="1"/>
  <c r="E49" i="5" a="1"/>
  <c r="BA33" i="6" a="1"/>
  <c r="D21" i="5" a="1"/>
  <c r="AJ7" i="6" a="1"/>
  <c r="AJ18" i="6" a="1"/>
  <c r="E172" i="5" a="1"/>
  <c r="G20" i="5" a="1"/>
  <c r="AX27" i="6" a="1"/>
  <c r="L75" i="4"/>
  <c r="P170" i="5" a="1"/>
  <c r="K22" i="5" a="1"/>
  <c r="AL57" i="6" a="1"/>
  <c r="F40" i="5" a="1"/>
  <c r="AE8" i="5" a="1"/>
  <c r="R82" i="5" a="1"/>
  <c r="BC32" i="6" a="1"/>
  <c r="AM158" i="5" a="1"/>
  <c r="AN45" i="6" a="1"/>
  <c r="BC23" i="6" a="1"/>
  <c r="AF169" i="5" a="1"/>
  <c r="BA14" i="6" a="1"/>
  <c r="V16" i="5" a="1"/>
  <c r="Q64" i="5" a="1"/>
  <c r="AI13" i="6" a="1"/>
  <c r="F158" i="5" a="1"/>
  <c r="BC43" i="6" a="1"/>
  <c r="T47" i="5" a="1"/>
  <c r="AN56" i="6" a="1"/>
  <c r="X59" i="5" a="1"/>
  <c r="W67" i="5" a="1"/>
  <c r="V172" i="5" a="1"/>
  <c r="AJ157" i="5" a="1"/>
  <c r="AL79" i="6" a="1"/>
  <c r="E65" i="5" a="1"/>
  <c r="V8" i="4"/>
  <c r="AD71" i="5" a="1"/>
  <c r="AK23" i="6" a="1"/>
  <c r="V66" i="5" a="1"/>
  <c r="AC19" i="5" a="1"/>
  <c r="AP38" i="6" a="1"/>
  <c r="P61" i="5" a="1"/>
  <c r="AB9" i="5" a="1"/>
  <c r="L43" i="4"/>
  <c r="AB170" i="5" a="1"/>
  <c r="P31" i="5" a="1"/>
  <c r="L160" i="5" a="1"/>
  <c r="Q41" i="5" a="1"/>
  <c r="V69" i="5" a="1"/>
  <c r="AX65" i="6" a="1"/>
  <c r="AC36" i="5" a="1"/>
  <c r="N12" i="5" a="1"/>
  <c r="AA60" i="5" a="1"/>
  <c r="Z51" i="5" a="1"/>
  <c r="AK31" i="6" a="1"/>
  <c r="AZ52" i="6" a="1"/>
  <c r="I50" i="5" a="1"/>
  <c r="BC26" i="6" a="1"/>
  <c r="AB76" i="5" a="1"/>
  <c r="AJ35" i="6" a="1"/>
  <c r="AL10" i="6" a="1"/>
  <c r="BC44" i="6" a="1"/>
  <c r="AC17" i="5" a="1"/>
  <c r="AO16" i="6" a="1"/>
  <c r="AW55" i="6" a="1"/>
  <c r="AC34" i="5" a="1"/>
  <c r="BC71" i="6" a="1"/>
  <c r="R161" i="5" a="1"/>
  <c r="AA29" i="5" a="1"/>
  <c r="AB25" i="5" a="1"/>
  <c r="AT6" i="6" a="1"/>
  <c r="BE68" i="6" a="1"/>
  <c r="Q22" i="5" a="1"/>
  <c r="AY13" i="6" a="1"/>
  <c r="S61" i="5" a="1"/>
  <c r="D9" i="5" a="1"/>
  <c r="BE62" i="6" a="1"/>
  <c r="AD172" i="5" a="1"/>
  <c r="V36" i="5" a="1"/>
  <c r="AJ6" i="6" a="1"/>
  <c r="E71" i="5" a="1"/>
  <c r="J19" i="5" a="1"/>
  <c r="AM32" i="6" a="1"/>
  <c r="AW49" i="6" a="1"/>
  <c r="N160" i="5" a="1"/>
  <c r="P33" i="5" a="1"/>
  <c r="AP28" i="6" a="1"/>
  <c r="P8" i="5" a="1"/>
  <c r="U28" i="5" a="1"/>
  <c r="D30" i="5" a="1"/>
  <c r="BE12" i="6" a="1"/>
  <c r="AN17" i="6" a="1"/>
  <c r="AN9" i="6" a="1"/>
  <c r="D24" i="5" a="1"/>
  <c r="BA57" i="6" a="1"/>
  <c r="D170" i="5" a="1"/>
  <c r="R83" i="5" a="1"/>
  <c r="L26" i="4"/>
  <c r="L59" i="5" a="1"/>
  <c r="V45" i="5" a="1"/>
  <c r="AU54" i="6" a="1"/>
  <c r="E34" i="5" a="1"/>
  <c r="Q44" i="5" a="1"/>
  <c r="O78" i="5" a="1"/>
  <c r="V50" i="4"/>
  <c r="AN23" i="6" a="1"/>
  <c r="H15" i="5" a="1"/>
  <c r="Z21" i="5" a="1"/>
  <c r="AA161" i="5" a="1"/>
  <c r="AO10" i="6" a="1"/>
  <c r="K54" i="5" a="1"/>
  <c r="AY64" i="6" a="1"/>
  <c r="BC18" i="6" a="1"/>
  <c r="AP61" i="6" a="1"/>
  <c r="AU36" i="6" a="1"/>
  <c r="H56" i="5" a="1"/>
  <c r="AA47" i="5" a="1"/>
  <c r="N15" i="5" a="1"/>
  <c r="N18" i="5" a="1"/>
  <c r="V35" i="4"/>
  <c r="M69" i="5" a="1"/>
  <c r="R73" i="5" a="1"/>
  <c r="V61" i="4"/>
  <c r="N25" i="5" a="1"/>
  <c r="Y71" i="5" a="1"/>
  <c r="R9" i="5" a="1"/>
  <c r="T48" i="5" a="1"/>
  <c r="AO28" i="6" a="1"/>
  <c r="S161" i="5" a="1"/>
  <c r="Y36" i="5" a="1"/>
  <c r="Z158" i="5" a="1"/>
  <c r="F42" i="5" a="1"/>
  <c r="X44" i="5" a="1"/>
  <c r="AN70" i="6" a="1"/>
  <c r="H58" i="5" a="1"/>
  <c r="X164" i="5" a="1"/>
  <c r="AL16" i="6" a="1"/>
  <c r="X55" i="5" a="1"/>
  <c r="X168" i="5" a="1"/>
  <c r="AE67" i="5" a="1"/>
  <c r="AK59" i="6" a="1"/>
  <c r="AK44" i="6" a="1"/>
  <c r="F60" i="5" a="1"/>
  <c r="V7" i="5" a="1"/>
  <c r="AM27" i="6" a="1"/>
  <c r="BB53" i="6" a="1"/>
  <c r="R60" i="5" a="1"/>
  <c r="R26" i="5" a="1"/>
  <c r="AD19" i="5" a="1"/>
  <c r="AZ29" i="6" a="1"/>
  <c r="X36" i="5" a="1"/>
  <c r="AM71" i="6" a="1"/>
  <c r="Q63" i="5" a="1"/>
  <c r="AK33" i="6" a="1"/>
  <c r="W17" i="5" a="1"/>
  <c r="P79" i="5" a="1"/>
  <c r="AO6" i="6" a="1"/>
  <c r="I51" i="5" a="1"/>
  <c r="T9" i="5" a="1"/>
  <c r="AB85" i="5" a="1"/>
  <c r="AP17" i="6" a="1"/>
  <c r="AZ56" i="6" a="1"/>
  <c r="AY34" i="6" a="1"/>
  <c r="V72" i="5" a="1"/>
  <c r="F59" i="5" a="1"/>
  <c r="L77" i="5" a="1"/>
  <c r="AZ38" i="6" a="1"/>
  <c r="I35" i="5" a="1"/>
  <c r="AO38" i="6" a="1"/>
  <c r="AE59" i="5" a="1"/>
  <c r="BA54" i="6" a="1"/>
  <c r="V30" i="5" a="1"/>
  <c r="M82" i="5" a="1"/>
  <c r="U32" i="5" a="1"/>
  <c r="V75" i="5" a="1"/>
  <c r="AZ14" i="6" a="1"/>
  <c r="AA83" i="5" a="1"/>
  <c r="AC18" i="5" a="1"/>
  <c r="S8" i="5" a="1"/>
  <c r="AJ27" i="6" a="1"/>
  <c r="AB43" i="5" a="1"/>
  <c r="E73" i="5" a="1"/>
  <c r="U22" i="5" a="1"/>
  <c r="Y15" i="5" a="1"/>
  <c r="Q81" i="5" a="1"/>
  <c r="AX16" i="6" a="1"/>
  <c r="BB46" i="6" a="1"/>
  <c r="AD64" i="5" a="1"/>
  <c r="M23" i="5" a="1"/>
  <c r="K31" i="5" a="1"/>
  <c r="BC22" i="6" a="1"/>
  <c r="S60" i="5" a="1"/>
  <c r="BC63" i="6" a="1"/>
  <c r="J11" i="5" a="1"/>
  <c r="R58" i="5" a="1"/>
  <c r="Y34" i="5" a="1"/>
  <c r="AD9" i="5" a="1"/>
  <c r="T172" i="5" a="1"/>
  <c r="V82" i="4"/>
  <c r="V56" i="5" a="1"/>
  <c r="H37" i="5" a="1"/>
  <c r="AD74" i="5" a="1"/>
  <c r="BB52" i="6" a="1"/>
  <c r="X18" i="5" a="1"/>
  <c r="Y157" i="5" a="1"/>
  <c r="F78" i="5" a="1"/>
  <c r="S64" i="5" a="1"/>
  <c r="V67" i="5" a="1"/>
  <c r="AO48" i="6" a="1"/>
  <c r="BD13" i="6" a="1"/>
  <c r="I39" i="5" a="1"/>
  <c r="S66" i="5" a="1"/>
  <c r="F15" i="5" a="1"/>
  <c r="X48" i="5" a="1"/>
  <c r="K85" i="5" a="1"/>
  <c r="V70" i="4"/>
  <c r="AA37" i="5" a="1"/>
  <c r="Y25" i="5" a="1"/>
  <c r="W54" i="5" a="1"/>
  <c r="AC46" i="5" a="1"/>
  <c r="BD54" i="6" a="1"/>
  <c r="AK41" i="6" a="1"/>
  <c r="AM46" i="6" a="1"/>
  <c r="AL56" i="6" a="1"/>
  <c r="F163" i="5" a="1"/>
  <c r="AI10" i="6" a="1"/>
  <c r="AZ28" i="6" a="1"/>
  <c r="S69" i="5" a="1"/>
  <c r="F22" i="5" a="1"/>
  <c r="AC170" i="5" a="1"/>
  <c r="V59" i="5" a="1"/>
  <c r="X67" i="5" a="1"/>
  <c r="AO62" i="6" a="1"/>
  <c r="E69" i="5" a="1"/>
  <c r="R15" i="5" a="1"/>
  <c r="AP12" i="6" a="1"/>
  <c r="AJ66" i="6" a="1"/>
  <c r="I32" i="5" a="1"/>
  <c r="V162" i="5" a="1"/>
  <c r="AY79" i="6" a="1"/>
  <c r="BE59" i="6" a="1"/>
  <c r="O69" i="5" a="1"/>
  <c r="U51" i="5" a="1"/>
  <c r="K74" i="5" a="1"/>
  <c r="AB80" i="5" a="1"/>
  <c r="S65" i="5" a="1"/>
  <c r="D76" i="5" a="1"/>
  <c r="W75" i="5" a="1"/>
  <c r="AO21" i="6" a="1"/>
  <c r="AO19" i="6" a="1"/>
  <c r="G65" i="5" a="1"/>
  <c r="AZ61" i="6" a="1"/>
  <c r="L66" i="5" a="1"/>
  <c r="Y33" i="5" a="1"/>
  <c r="J158" i="5" a="1"/>
  <c r="AL58" i="6" a="1"/>
  <c r="AN32" i="6" a="1"/>
  <c r="AV38" i="6" a="1"/>
  <c r="AV58" i="6" a="1"/>
  <c r="N17" i="5" a="1"/>
  <c r="V49" i="5" a="1"/>
  <c r="AY53" i="6" a="1"/>
  <c r="AB53" i="5" a="1"/>
  <c r="M64" i="5" a="1"/>
  <c r="AO29" i="6" a="1"/>
  <c r="W51" i="5" a="1"/>
  <c r="AV24" i="6" a="1"/>
  <c r="T44" i="5" a="1"/>
  <c r="AH157" i="5" a="1"/>
  <c r="AB55" i="5" a="1"/>
  <c r="AV26" i="6" a="1"/>
  <c r="AY28" i="6" a="1"/>
  <c r="BE60" i="6" a="1"/>
  <c r="S75" i="5" a="1"/>
  <c r="K172" i="5" a="1"/>
  <c r="V55" i="4"/>
  <c r="H77" i="5" a="1"/>
  <c r="E61" i="5" a="1"/>
  <c r="R61" i="5" a="1"/>
  <c r="AX56" i="6" a="1"/>
  <c r="G35" i="5" a="1"/>
  <c r="AN10" i="6" a="1"/>
  <c r="L82" i="4"/>
  <c r="BA58" i="6" a="1"/>
  <c r="AY29" i="6" a="1"/>
  <c r="J33" i="5" a="1"/>
  <c r="D64" i="5" a="1"/>
  <c r="U75" i="5" a="1"/>
  <c r="V40" i="5" a="1"/>
  <c r="H14" i="5" a="1"/>
  <c r="U84" i="4"/>
  <c r="X76" i="5" a="1"/>
  <c r="W20" i="5" a="1"/>
  <c r="M158" i="5" a="1"/>
  <c r="G165" i="5" a="1"/>
  <c r="AO79" i="6" a="1"/>
  <c r="G74" i="5" a="1"/>
  <c r="AF77" i="5" a="1"/>
  <c r="O27" i="5" a="1"/>
  <c r="BE53" i="6" a="1"/>
  <c r="AK69" i="6" a="1"/>
  <c r="BA49" i="6" a="1"/>
  <c r="AX29" i="6" a="1"/>
  <c r="AE21" i="5" a="1"/>
  <c r="AE57" i="5" a="1"/>
  <c r="S45" i="5" a="1"/>
  <c r="AE78" i="5" a="1"/>
  <c r="AK34" i="6" a="1"/>
  <c r="AJ69" i="6" a="1"/>
  <c r="Q23" i="5" a="1"/>
  <c r="AW33" i="6" a="1"/>
  <c r="AX20" i="6" a="1"/>
  <c r="AW38" i="6" a="1"/>
  <c r="AV23" i="6" a="1"/>
  <c r="M13" i="5" a="1"/>
  <c r="D20" i="5" a="1"/>
  <c r="R41" i="5" a="1"/>
  <c r="AJ50" i="6" a="1"/>
  <c r="V11" i="5" a="1"/>
  <c r="BE13" i="6" a="1"/>
  <c r="J10" i="5" a="1"/>
  <c r="D47" i="5" a="1"/>
  <c r="AA75" i="5" a="1"/>
  <c r="R84" i="5" a="1"/>
  <c r="S31" i="5" a="1"/>
  <c r="AE31" i="5" a="1"/>
  <c r="AK61" i="6" a="1"/>
  <c r="I79" i="5" a="1"/>
  <c r="Y17" i="5" a="1"/>
  <c r="Z80" i="5" a="1"/>
  <c r="L23" i="5" a="1"/>
  <c r="T45" i="5" a="1"/>
  <c r="H47" i="5" a="1"/>
  <c r="AF51" i="5" a="1"/>
  <c r="AW17" i="6" a="1"/>
  <c r="O61" i="5" a="1"/>
  <c r="G81" i="5" a="1"/>
  <c r="P158" i="5" a="1"/>
  <c r="AN63" i="6" a="1"/>
  <c r="O11" i="5" a="1"/>
  <c r="V164" i="5" a="1"/>
  <c r="AU52" i="6" a="1"/>
  <c r="L52" i="4"/>
  <c r="AL13" i="6" a="1"/>
  <c r="L70" i="4"/>
  <c r="L31" i="5" a="1"/>
  <c r="V43" i="5" a="1"/>
  <c r="AZ54" i="6" a="1"/>
  <c r="AY44" i="6" a="1"/>
  <c r="AL18" i="6" a="1"/>
  <c r="T83" i="5" a="1"/>
  <c r="L47" i="5" a="1"/>
  <c r="M52" i="5" a="1"/>
  <c r="P41" i="5" a="1"/>
  <c r="BC27" i="6" a="1"/>
  <c r="BB7" i="6" a="1"/>
  <c r="H59" i="5" a="1"/>
  <c r="S16" i="5" a="1"/>
  <c r="E75" i="5" a="1"/>
  <c r="AA26" i="5" a="1"/>
  <c r="K157" i="5" a="1"/>
  <c r="N60" i="5" a="1"/>
  <c r="K29" i="5" a="1"/>
  <c r="AA160" i="5" a="1"/>
  <c r="R75" i="5" a="1"/>
  <c r="O34" i="5" a="1"/>
  <c r="I9" i="5" a="1"/>
  <c r="M38" i="5" a="1"/>
  <c r="AJ62" i="6" a="1"/>
  <c r="R53" i="5" a="1"/>
  <c r="AY55" i="6" a="1"/>
  <c r="S32" i="5" a="1"/>
  <c r="AL47" i="6" a="1"/>
  <c r="AX69" i="6" a="1"/>
  <c r="AJ15" i="6" a="1"/>
  <c r="M63" i="5" a="1"/>
  <c r="AU58" i="6" a="1"/>
  <c r="J49" i="5" a="1"/>
  <c r="AV54" i="6" a="1"/>
  <c r="R66" i="5" a="1"/>
  <c r="AZ58" i="6" a="1"/>
  <c r="R37" i="5" a="1"/>
  <c r="Z27" i="5" a="1"/>
  <c r="AV55" i="6" a="1"/>
  <c r="AL17" i="6" a="1"/>
  <c r="AO30" i="6" a="1"/>
  <c r="AG158" i="5" a="1"/>
  <c r="D32" i="5" a="1"/>
  <c r="W27" i="5" a="1"/>
  <c r="P10" i="5" a="1"/>
  <c r="Y8" i="5" a="1"/>
  <c r="F63" i="5" a="1"/>
  <c r="AE56" i="5" a="1"/>
  <c r="W56" i="5" a="1"/>
  <c r="AW158" i="5" a="1"/>
  <c r="L56" i="4"/>
  <c r="L161" i="5" a="1"/>
  <c r="AU57" i="6" a="1"/>
  <c r="Y51" i="5" a="1"/>
  <c r="AK14" i="6" a="1"/>
  <c r="AA10" i="5" a="1"/>
  <c r="AZ62" i="6" a="1"/>
  <c r="AF21" i="5" a="1"/>
  <c r="L81" i="5" a="1"/>
  <c r="AF10" i="5" a="1"/>
  <c r="W42" i="5" a="1"/>
  <c r="X54" i="5" a="1"/>
  <c r="AF33" i="5" a="1"/>
  <c r="L41" i="5" a="1"/>
  <c r="V65" i="4"/>
  <c r="H76" i="5" a="1"/>
  <c r="AE53" i="5" a="1"/>
  <c r="S54" i="5" a="1"/>
  <c r="Y20" i="5" a="1"/>
  <c r="G7" i="5" a="1"/>
  <c r="M77" i="5" a="1"/>
  <c r="BE61" i="6" a="1"/>
  <c r="AD20" i="5" a="1"/>
  <c r="Y37" i="5" a="1"/>
  <c r="AE46" i="5" a="1"/>
  <c r="AO158" i="5" a="1"/>
  <c r="N37" i="5" a="1"/>
  <c r="V71" i="4"/>
  <c r="AF79" i="5" a="1"/>
  <c r="X60" i="5" a="1"/>
  <c r="BB79" i="6" a="1"/>
  <c r="Y83" i="5" a="1"/>
  <c r="K78" i="5" a="1"/>
  <c r="D46" i="5" a="1"/>
  <c r="AV17" i="6" a="1"/>
  <c r="R65" i="5" a="1"/>
  <c r="U80" i="5" a="1"/>
  <c r="AK39" i="6" a="1"/>
  <c r="N41" i="5" a="1"/>
  <c r="K159" i="5" a="1"/>
  <c r="AB23" i="5" a="1"/>
  <c r="AJ39" i="6" a="1"/>
  <c r="AB61" i="5" a="1"/>
  <c r="F44" i="5" a="1"/>
  <c r="R50" i="5" a="1"/>
  <c r="AJ36" i="6" a="1"/>
  <c r="AZ9" i="6" a="1"/>
  <c r="AO35" i="6" a="1"/>
  <c r="Q75" i="5" a="1"/>
  <c r="BB26" i="6" a="1"/>
  <c r="J60" i="5" a="1"/>
  <c r="AF24" i="5" a="1"/>
  <c r="F68" i="5" a="1"/>
  <c r="BD9" i="6" a="1"/>
  <c r="V29" i="4"/>
  <c r="AI41" i="6" a="1"/>
  <c r="BD15" i="6" a="1"/>
  <c r="AZ37" i="6" a="1"/>
  <c r="BD34" i="6" a="1"/>
  <c r="S172" i="5" a="1"/>
  <c r="AL66" i="6" a="1"/>
  <c r="L73" i="5" a="1"/>
  <c r="AA36" i="5" a="1"/>
  <c r="I65" i="5" a="1"/>
  <c r="P43" i="5" a="1"/>
  <c r="AC37" i="5" a="1"/>
  <c r="AX55" i="6" a="1"/>
  <c r="D14" i="5" a="1"/>
  <c r="AC22" i="5" a="1"/>
  <c r="G41" i="5" a="1"/>
  <c r="AX33" i="6" a="1"/>
  <c r="V62" i="5" a="1"/>
  <c r="AM43" i="6" a="1"/>
  <c r="AA45" i="5" a="1"/>
  <c r="F52" i="5" a="1"/>
  <c r="S78" i="5" a="1"/>
  <c r="Q70" i="5" a="1"/>
  <c r="S170" i="5" a="1"/>
  <c r="S67" i="5" a="1"/>
  <c r="F17" i="5" a="1"/>
  <c r="AU14" i="6" a="1"/>
  <c r="BE19" i="6" a="1"/>
  <c r="R158" i="5" a="1"/>
  <c r="AU6" i="6" a="1"/>
  <c r="AO61" i="6" a="1"/>
  <c r="AU31" i="6" a="1"/>
  <c r="V46" i="4"/>
  <c r="W78" i="5" a="1"/>
  <c r="AW36" i="6" a="1"/>
  <c r="AB59" i="5" a="1"/>
  <c r="V40" i="4"/>
  <c r="AU16" i="6" a="1"/>
  <c r="AB37" i="5" a="1"/>
  <c r="G15" i="5" a="1"/>
  <c r="T65" i="5" a="1"/>
  <c r="K77" i="5" a="1"/>
  <c r="AN46" i="6" a="1"/>
  <c r="G75" i="5" a="1"/>
  <c r="AX158" i="5" a="1"/>
  <c r="N28" i="5" a="1"/>
  <c r="T24" i="5" a="1"/>
  <c r="AD42" i="5" a="1"/>
  <c r="G37" i="5" a="1"/>
  <c r="J46" i="5" a="1"/>
  <c r="AL51" i="6" a="1"/>
  <c r="G60" i="5" a="1"/>
  <c r="AX60" i="6" a="1"/>
  <c r="D51" i="5" a="1"/>
  <c r="AU25" i="6" a="1"/>
  <c r="R80" i="5" a="1"/>
  <c r="V66" i="4"/>
  <c r="H164" i="5" a="1"/>
  <c r="AX67" i="6" a="1"/>
  <c r="AJ34" i="6" a="1"/>
  <c r="G69" i="5" a="1"/>
  <c r="W21" i="5" a="1"/>
  <c r="BE22" i="6" a="1"/>
  <c r="BA18" i="6" a="1"/>
  <c r="BC58" i="6" a="1"/>
  <c r="BB158" i="5" a="1"/>
  <c r="U62" i="5" a="1"/>
  <c r="AA172" i="5" a="1"/>
  <c r="AB34" i="5" a="1"/>
  <c r="E35" i="5" a="1"/>
  <c r="AC62" i="5" a="1"/>
  <c r="Y16" i="5" a="1"/>
  <c r="L23" i="4"/>
  <c r="AU50" i="6" a="1"/>
  <c r="AV15" i="6" a="1"/>
  <c r="E53" i="5" a="1"/>
  <c r="BA56" i="6" a="1"/>
  <c r="AF29" i="5" a="1"/>
  <c r="K53" i="5" a="1"/>
  <c r="M57" i="5" a="1"/>
  <c r="J17" i="5" a="1"/>
  <c r="O25" i="5" a="1"/>
  <c r="T46" i="5" a="1"/>
  <c r="Y12" i="5" a="1"/>
  <c r="AF40" i="5" a="1"/>
  <c r="P56" i="5" a="1"/>
  <c r="AA7" i="5" a="1"/>
  <c r="G66" i="5" a="1"/>
  <c r="T69" i="5" a="1"/>
  <c r="V39" i="5" a="1"/>
  <c r="D50" i="5" a="1"/>
  <c r="AV59" i="6" a="1"/>
  <c r="N67" i="5" a="1"/>
  <c r="M12" i="5" a="1"/>
  <c r="E10" i="5" a="1"/>
  <c r="X166" i="5" a="1"/>
  <c r="L33" i="4"/>
  <c r="AA22" i="5" a="1"/>
  <c r="P21" i="5" a="1"/>
  <c r="I171" i="5" a="1"/>
  <c r="AA80" i="5" a="1"/>
  <c r="G10" i="5" a="1"/>
  <c r="S40" i="5" a="1"/>
  <c r="D74" i="5" a="1"/>
  <c r="K52" i="5" a="1"/>
  <c r="X39" i="5" a="1"/>
  <c r="N40" i="5" a="1"/>
  <c r="J8" i="5" a="1"/>
  <c r="AA57" i="5" a="1"/>
  <c r="BE40" i="6" a="1"/>
  <c r="N7" i="5" a="1"/>
  <c r="L65" i="4"/>
  <c r="Y57" i="5" a="1"/>
  <c r="AK43" i="6" a="1"/>
  <c r="J78" i="5" a="1"/>
  <c r="P54" i="5" a="1"/>
  <c r="AE81" i="5" a="1"/>
  <c r="AK66" i="6" a="1"/>
  <c r="AJ43" i="6" a="1"/>
  <c r="M84" i="5" a="1"/>
  <c r="AP6" i="6" a="1"/>
  <c r="D52" i="5" a="1"/>
  <c r="AF69" i="5" a="1"/>
  <c r="T28" i="5" a="1"/>
  <c r="Z12" i="5" a="1"/>
  <c r="H73" i="5" a="1"/>
  <c r="AU158" i="5" a="1"/>
  <c r="V42" i="5" a="1"/>
  <c r="F77" i="5" a="1"/>
  <c r="AA81" i="5" a="1"/>
  <c r="AN26" i="6" a="1"/>
  <c r="AE79" i="5" a="1"/>
  <c r="BC9" i="6" a="1"/>
  <c r="S52" i="5" a="1"/>
  <c r="M78" i="5" a="1"/>
  <c r="Q27" i="5" a="1"/>
  <c r="AY6" i="6" a="1"/>
  <c r="E20" i="5" a="1"/>
  <c r="AA43" i="5" a="1"/>
  <c r="F79" i="5" a="1"/>
  <c r="W24" i="5" a="1"/>
  <c r="T31" i="5" a="1"/>
  <c r="AM60" i="6" a="1"/>
  <c r="AL34" i="6" a="1"/>
  <c r="D38" i="5" a="1"/>
  <c r="BB56" i="6" a="1"/>
  <c r="V25" i="4"/>
  <c r="P46" i="5" a="1"/>
  <c r="K49" i="5" a="1"/>
  <c r="AK58" i="6" a="1"/>
  <c r="AF53" i="5" a="1"/>
  <c r="W48" i="5" a="1"/>
  <c r="BB58" i="6" a="1"/>
  <c r="BE43" i="6" a="1"/>
  <c r="AV62" i="6" a="1"/>
  <c r="BD23" i="6" a="1"/>
  <c r="M22" i="5" a="1"/>
  <c r="W41" i="5" a="1"/>
  <c r="G44" i="5" a="1"/>
  <c r="T21" i="5" a="1"/>
  <c r="O50" i="5" a="1"/>
  <c r="Y164" i="5" a="1"/>
  <c r="N72" i="5" a="1"/>
  <c r="W45" i="5" a="1"/>
  <c r="AP72" i="6" a="1"/>
  <c r="O83" i="5" a="1"/>
  <c r="V56" i="4"/>
  <c r="L29" i="4"/>
  <c r="T8" i="5" a="1"/>
  <c r="AX8" i="6" a="1"/>
  <c r="Z53" i="5" a="1"/>
  <c r="V24" i="5" a="1"/>
  <c r="BA48" i="6" a="1"/>
  <c r="M47" i="5" a="1"/>
  <c r="F37" i="5" a="1"/>
  <c r="AN51" i="6" a="1"/>
  <c r="AD57" i="5" a="1"/>
  <c r="Q77" i="5" a="1"/>
  <c r="Y171" i="5" a="1"/>
  <c r="T34" i="5" a="1"/>
  <c r="G164" i="5" a="1"/>
  <c r="AO42" i="6" a="1"/>
  <c r="V57" i="5" a="1"/>
  <c r="U71" i="5" a="1"/>
  <c r="AE74" i="5" a="1"/>
  <c r="V35" i="5" a="1"/>
  <c r="AL11" i="6" a="1"/>
  <c r="BC8" i="6" a="1"/>
  <c r="N30" i="5" a="1"/>
  <c r="Z15" i="5" a="1"/>
  <c r="M71" i="5" a="1"/>
  <c r="BB37" i="6" a="1"/>
  <c r="R12" i="5" a="1"/>
  <c r="V39" i="4"/>
  <c r="L7" i="4"/>
  <c r="AX79" i="6" a="1"/>
  <c r="E13" i="5" a="1"/>
  <c r="AM30" i="6" a="1"/>
  <c r="J73" i="5" a="1"/>
  <c r="AU61" i="6" a="1"/>
  <c r="W70" i="5" a="1"/>
  <c r="AX44" i="6" a="1"/>
  <c r="G47" i="5" a="1"/>
  <c r="AA12" i="5" a="1"/>
  <c r="J38" i="5" a="1"/>
  <c r="BA35" i="6" a="1"/>
  <c r="AN49" i="6" a="1"/>
  <c r="AZ32" i="6" a="1"/>
  <c r="N71" i="5" a="1"/>
  <c r="AD35" i="5" a="1"/>
  <c r="BE36" i="6" a="1"/>
  <c r="L12" i="5" a="1"/>
  <c r="AU79" i="6" a="1"/>
  <c r="D73" i="5" a="1"/>
  <c r="AC77" i="5" a="1"/>
  <c r="BB6" i="6" a="1"/>
  <c r="BD41" i="6" a="1"/>
  <c r="W85" i="5" a="1"/>
  <c r="AB41" i="5" a="1"/>
  <c r="AW70" i="6" a="1"/>
  <c r="W22" i="5" a="1"/>
  <c r="AB77" i="5" a="1"/>
  <c r="K51" i="5" a="1"/>
  <c r="AJ12" i="6" a="1"/>
  <c r="T7" i="5" a="1"/>
  <c r="U40" i="5" a="1"/>
  <c r="AW50" i="6" a="1"/>
  <c r="BC64" i="6" a="1"/>
  <c r="T80" i="5" a="1"/>
  <c r="AY46" i="6" a="1"/>
  <c r="D58" i="5" a="1"/>
  <c r="BC16" i="6" a="1"/>
  <c r="J15" i="5" a="1"/>
  <c r="P78" i="5" a="1"/>
  <c r="P81" i="5" a="1"/>
  <c r="L51" i="5" a="1"/>
  <c r="J68" i="5" a="1"/>
  <c r="U14" i="5" a="1"/>
  <c r="I25" i="5" a="1"/>
  <c r="AF15" i="5" a="1"/>
  <c r="AD8" i="5" a="1"/>
  <c r="AN8" i="6" a="1"/>
  <c r="Q15" i="5" a="1"/>
  <c r="AV45" i="6" a="1"/>
  <c r="H34" i="5" a="1"/>
  <c r="G79" i="5" a="1"/>
  <c r="F160" i="5" a="1"/>
  <c r="Z43" i="5" a="1"/>
  <c r="BC93" i="5" a="1"/>
  <c r="AF42" i="5" a="1"/>
  <c r="BB55" i="6" a="1"/>
  <c r="X22" i="5" a="1"/>
  <c r="AT157" i="5" a="1"/>
  <c r="AX11" i="6" a="1"/>
  <c r="AB60" i="5" a="1"/>
  <c r="BB51" i="6" a="1"/>
  <c r="AU72" i="6" a="1"/>
  <c r="U58" i="5" a="1"/>
  <c r="BD8" i="6" a="1"/>
  <c r="AD25" i="5" a="1"/>
  <c r="BD26" i="6" a="1"/>
  <c r="H24" i="5" a="1"/>
  <c r="H43" i="5" a="1"/>
  <c r="R69" i="5" a="1"/>
  <c r="AD72" i="5" a="1"/>
  <c r="G23" i="5" a="1"/>
  <c r="AM79" i="6" a="1"/>
  <c r="AB26" i="5" a="1"/>
  <c r="Y79" i="5" a="1"/>
  <c r="AM35" i="6" a="1"/>
  <c r="AJ46" i="6" a="1"/>
  <c r="AB56" i="5" a="1"/>
  <c r="U83" i="5" a="1"/>
  <c r="Q50" i="5" a="1"/>
  <c r="BD44" i="6" a="1"/>
  <c r="F33" i="5" a="1"/>
  <c r="AP25" i="6" a="1"/>
  <c r="AX61" i="6" a="1"/>
  <c r="BB70" i="6" a="1"/>
  <c r="V64" i="5" a="1"/>
  <c r="X73" i="5" a="1"/>
  <c r="AJ25" i="6" a="1"/>
  <c r="AD81" i="5" a="1"/>
  <c r="AY43" i="6" a="1"/>
  <c r="L41" i="4"/>
  <c r="K63" i="5" a="1"/>
  <c r="F61" i="5" a="1"/>
  <c r="R38" i="5" a="1"/>
  <c r="AD40" i="5" a="1"/>
  <c r="AX12" i="6" a="1"/>
  <c r="K34" i="5" a="1"/>
  <c r="BA51" i="6" a="1"/>
  <c r="AK62" i="6" a="1"/>
  <c r="G78" i="5" a="1"/>
  <c r="T67" i="5" a="1"/>
  <c r="Y61" i="5" a="1"/>
  <c r="X47" i="5" a="1"/>
  <c r="H21" i="5" a="1"/>
  <c r="AF9" i="5" a="1"/>
  <c r="P14" i="5" a="1"/>
  <c r="E60" i="5" a="1"/>
  <c r="Y60" i="5" a="1"/>
  <c r="AZ11" i="6" a="1"/>
  <c r="S30" i="5" a="1"/>
  <c r="AC81" i="5" a="1"/>
  <c r="V76" i="5" a="1"/>
  <c r="I44" i="5" a="1"/>
  <c r="R24" i="5" a="1"/>
  <c r="G73" i="5" a="1"/>
  <c r="W50" i="5" a="1"/>
  <c r="AA169" i="5" a="1"/>
  <c r="AL12" i="6" a="1"/>
  <c r="W12" i="5" a="1"/>
  <c r="V19" i="5" a="1"/>
  <c r="AY38" i="6" a="1"/>
  <c r="R44" i="5" a="1"/>
  <c r="AW27" i="6" a="1"/>
  <c r="AB27" i="5" a="1"/>
  <c r="L45" i="5" a="1"/>
  <c r="J59" i="5" a="1"/>
  <c r="U171" i="5" a="1"/>
  <c r="S46" i="5" a="1"/>
  <c r="E50" i="5" a="1"/>
  <c r="U73" i="5" a="1"/>
  <c r="AC75" i="5" a="1"/>
  <c r="V42" i="4"/>
  <c r="P67" i="5" a="1"/>
  <c r="K15" i="5" a="1"/>
  <c r="L35" i="5" a="1"/>
  <c r="U50" i="5" a="1"/>
  <c r="BB68" i="6" a="1"/>
  <c r="AZ68" i="6" a="1"/>
  <c r="AM69" i="6" a="1"/>
  <c r="AL14" i="6" a="1"/>
  <c r="L35" i="4"/>
  <c r="V20" i="4"/>
  <c r="I158" i="5" a="1"/>
  <c r="AW10" i="6" a="1"/>
  <c r="T169" i="5" a="1"/>
  <c r="AU18" i="6" a="1"/>
  <c r="T18" i="5" a="1"/>
  <c r="I66" i="5" a="1"/>
  <c r="AP34" i="6" a="1"/>
  <c r="AY36" i="6" a="1"/>
  <c r="M27" i="5" a="1"/>
  <c r="BA50" i="6" a="1"/>
  <c r="O53" i="5" a="1"/>
  <c r="BE71" i="6" a="1"/>
  <c r="T20" i="5" a="1"/>
  <c r="AF16" i="5" a="1"/>
  <c r="F30" i="5" a="1"/>
  <c r="X32" i="5" a="1"/>
  <c r="H35" i="5" a="1"/>
  <c r="M37" i="5" a="1"/>
  <c r="AK53" i="6" a="1"/>
  <c r="G17" i="5" a="1"/>
  <c r="AW9" i="6" a="1"/>
  <c r="BC60" i="6" a="1"/>
  <c r="AK54" i="6" a="1"/>
  <c r="T19" i="5" a="1"/>
  <c r="BE52" i="6" a="1"/>
  <c r="AM7" i="6" a="1"/>
  <c r="D13" i="5" a="1"/>
  <c r="X163" i="5" a="1"/>
  <c r="BA40" i="6" a="1"/>
  <c r="S9" i="5" a="1"/>
  <c r="G43" i="5" a="1"/>
  <c r="K75" i="5" a="1"/>
  <c r="F31" i="5" a="1"/>
  <c r="Q26" i="5" a="1"/>
  <c r="X158" i="5" a="1"/>
  <c r="Z23" i="5" a="1"/>
  <c r="R19" i="5" a="1"/>
  <c r="AY17" i="6" a="1"/>
  <c r="E27" i="5" a="1"/>
  <c r="J24" i="5" a="1"/>
  <c r="AI158" i="5" a="1"/>
  <c r="AM59" i="6" a="1"/>
  <c r="BD38" i="6" a="1"/>
  <c r="Z168" i="5" a="1"/>
  <c r="BD6" i="6" a="1"/>
  <c r="R52" i="5" a="1"/>
  <c r="AK27" i="6" a="1"/>
  <c r="AL30" i="6" a="1"/>
  <c r="V43" i="4"/>
  <c r="N31" i="5" a="1"/>
  <c r="V15" i="4"/>
  <c r="L53" i="5" a="1"/>
  <c r="AL64" i="6" a="1"/>
  <c r="AE161" i="5" a="1"/>
  <c r="AC85" i="5" a="1"/>
  <c r="U20" i="5" a="1"/>
  <c r="H52" i="5" a="1"/>
  <c r="AC28" i="5" a="1"/>
  <c r="P17" i="5" a="1"/>
  <c r="BA39" i="6" a="1"/>
  <c r="V9" i="5" a="1"/>
  <c r="S43" i="5" a="1"/>
  <c r="O77" i="5" a="1"/>
  <c r="P76" i="5" a="1"/>
  <c r="W40" i="5" a="1"/>
  <c r="K73" i="5" a="1"/>
  <c r="S76" i="5" a="1"/>
  <c r="M65" i="5" a="1"/>
  <c r="AC70" i="5" a="1"/>
  <c r="Y73" i="5" a="1"/>
  <c r="V10" i="4"/>
  <c r="AD59" i="5" a="1"/>
  <c r="AY22" i="6" a="1"/>
  <c r="AC73" i="5" a="1"/>
  <c r="L24" i="5" a="1"/>
  <c r="AW61" i="6" a="1"/>
  <c r="L159" i="5" a="1"/>
  <c r="AF56" i="5" a="1"/>
  <c r="J39" i="5" a="1"/>
  <c r="R57" i="5" a="1"/>
  <c r="BB49" i="6" a="1"/>
  <c r="I172" i="5" a="1"/>
  <c r="AE50" i="5" a="1"/>
  <c r="AF41" i="5" a="1"/>
  <c r="AB57" i="5" a="1"/>
  <c r="L168" i="5" a="1"/>
  <c r="D31" i="5" a="1"/>
  <c r="AD65" i="5" a="1"/>
  <c r="V53" i="4"/>
  <c r="BA79" i="6" a="1"/>
  <c r="AU35" i="6" a="1"/>
  <c r="U39" i="5" a="1"/>
  <c r="AF63" i="5" a="1"/>
  <c r="L55" i="5" a="1"/>
  <c r="AY40" i="6" a="1"/>
  <c r="M42" i="5" a="1"/>
  <c r="AE45" i="5" a="1"/>
  <c r="AL60" i="6" a="1"/>
  <c r="Z33" i="5" a="1"/>
  <c r="AC49" i="5" a="1"/>
  <c r="M29" i="5" a="1"/>
  <c r="W77" i="5" a="1"/>
  <c r="O31" i="5" a="1"/>
  <c r="AE26" i="5" a="1"/>
  <c r="Y35" i="5" a="1"/>
  <c r="L17" i="4"/>
  <c r="Z83" i="5" a="1"/>
  <c r="T56" i="5" a="1"/>
  <c r="I13" i="5" a="1"/>
  <c r="I20" i="5" a="1"/>
  <c r="AX42" i="6" a="1"/>
  <c r="AV49" i="6" a="1"/>
  <c r="H72" i="5" a="1"/>
  <c r="V77" i="4"/>
  <c r="AP55" i="6" a="1"/>
  <c r="L79" i="5" a="1"/>
  <c r="N65" i="5" a="1"/>
  <c r="AE60" i="5" a="1"/>
  <c r="V8" i="5" a="1"/>
  <c r="AN20" i="6" a="1"/>
  <c r="AV66" i="6" a="1"/>
  <c r="G63" i="5" a="1"/>
  <c r="P160" i="5" a="1"/>
  <c r="V54" i="4"/>
  <c r="AF49" i="5" a="1"/>
  <c r="D82" i="5" a="1"/>
  <c r="BD57" i="6" a="1"/>
  <c r="AF14" i="5" a="1"/>
  <c r="BE8" i="6" a="1"/>
  <c r="L63" i="5" a="1"/>
  <c r="I68" i="5" a="1"/>
  <c r="P22" i="5" a="1"/>
  <c r="BB10" i="6" a="1"/>
  <c r="AU17" i="6" a="1"/>
  <c r="J169" i="5" a="1"/>
  <c r="F27" i="5" a="1"/>
  <c r="AN36" i="6" a="1"/>
  <c r="AU44" i="6" a="1"/>
  <c r="AL35" i="6" a="1"/>
  <c r="N29" i="5" a="1"/>
  <c r="AY42" i="6" a="1"/>
  <c r="AU69" i="6" a="1"/>
  <c r="V62" i="4"/>
  <c r="T22" i="5" a="1"/>
  <c r="I8" i="5" a="1"/>
  <c r="Q159" i="5" a="1"/>
  <c r="P53" i="5" a="1"/>
  <c r="AD10" i="5" a="1"/>
  <c r="BA158" i="5" a="1"/>
  <c r="X50" i="5" a="1"/>
  <c r="AM67" i="6" a="1"/>
  <c r="T58" i="5" a="1"/>
  <c r="AF83" i="5" a="1"/>
  <c r="P49" i="5" a="1"/>
  <c r="K33" i="5" a="1"/>
  <c r="O52" i="5" a="1"/>
  <c r="AK68" i="6" a="1"/>
  <c r="V18" i="4"/>
  <c r="AX38" i="6" a="1"/>
  <c r="L26" i="5" a="1"/>
  <c r="AA39" i="5" a="1"/>
  <c r="AO56" i="6" a="1"/>
  <c r="AN65" i="6" a="1"/>
  <c r="AE73" i="5" a="1"/>
  <c r="T64" i="5" a="1"/>
  <c r="V81" i="4"/>
  <c r="G51" i="5" a="1"/>
  <c r="AE12" i="5" a="1"/>
  <c r="X85" i="5" a="1"/>
  <c r="S21" i="5" a="1"/>
  <c r="H27" i="5" a="1"/>
  <c r="AD80" i="5" a="1"/>
  <c r="BC29" i="6" a="1"/>
  <c r="AX30" i="6" a="1"/>
  <c r="J48" i="5" a="1"/>
  <c r="H57" i="5" a="1"/>
  <c r="G18" i="5" a="1"/>
  <c r="BC41" i="6" a="1"/>
  <c r="AJ49" i="6" a="1"/>
  <c r="BE34" i="6" a="1"/>
  <c r="AY37" i="6" a="1"/>
  <c r="S48" i="5" a="1"/>
  <c r="V48" i="5" a="1"/>
  <c r="AC41" i="5" a="1"/>
  <c r="H32" i="5" a="1"/>
  <c r="AA20" i="5" a="1"/>
  <c r="AZ21" i="6" a="1"/>
  <c r="L52" i="5" a="1"/>
  <c r="AD28" i="5" a="1"/>
  <c r="BB35" i="6" a="1"/>
  <c r="D48" i="5" a="1"/>
  <c r="BC54" i="6" a="1"/>
  <c r="BE57" i="6" a="1"/>
  <c r="AY8" i="6" a="1"/>
  <c r="O82" i="5" a="1"/>
  <c r="U61" i="5" a="1"/>
  <c r="U42" i="5" a="1"/>
  <c r="F62" i="5" a="1"/>
  <c r="AF60" i="5" a="1"/>
  <c r="E52" i="5" a="1"/>
  <c r="J62" i="5" a="1"/>
  <c r="M17" i="5" a="1"/>
  <c r="I18" i="5" a="1"/>
  <c r="AA168" i="5" a="1"/>
  <c r="I56" i="5" a="1"/>
  <c r="AK57" i="6" a="1"/>
  <c r="K84" i="5" a="1"/>
  <c r="H45" i="5" a="1"/>
  <c r="AP36" i="6" a="1"/>
  <c r="L84" i="5" a="1"/>
  <c r="AE17" i="5" a="1"/>
  <c r="K76" i="5" a="1"/>
  <c r="X25" i="5" a="1"/>
  <c r="E42" i="5" a="1"/>
  <c r="X75" i="5" a="1"/>
  <c r="J36" i="5" a="1"/>
  <c r="M79" i="5" a="1"/>
  <c r="P13" i="5" a="1"/>
  <c r="AD38" i="5" a="1"/>
  <c r="O160" i="5" a="1"/>
  <c r="AC67" i="5" a="1"/>
  <c r="S18" i="5" a="1"/>
  <c r="K67" i="5" a="1"/>
  <c r="M75" i="5" a="1"/>
  <c r="H53" i="5" a="1"/>
  <c r="P7" i="5" a="1"/>
  <c r="Q24" i="5" a="1"/>
  <c r="AF59" i="5" a="1"/>
  <c r="AK6" i="6" a="1"/>
  <c r="AD58" i="5" a="1"/>
  <c r="AO22" i="6" a="1"/>
  <c r="J30" i="5" a="1"/>
  <c r="V83" i="5" a="1"/>
  <c r="AZ16" i="6" a="1"/>
  <c r="T30" i="5" a="1"/>
  <c r="O70" i="5" a="1"/>
  <c r="AK60" i="6" a="1"/>
  <c r="AP67" i="6" a="1"/>
  <c r="AM16" i="6" a="1"/>
  <c r="AV65" i="6" a="1"/>
  <c r="Z56" i="5" a="1"/>
  <c r="W72" i="5" a="1"/>
  <c r="D66" i="5" a="1"/>
  <c r="P9" i="5" a="1"/>
  <c r="K19" i="5" a="1"/>
  <c r="K69" i="5" a="1"/>
  <c r="M70" i="5" a="1"/>
  <c r="AY50" i="6" a="1"/>
  <c r="H84" i="5" a="1"/>
  <c r="L79" i="4"/>
  <c r="S51" i="5" a="1"/>
  <c r="L64" i="5" a="1"/>
  <c r="AJ57" i="6" a="1"/>
  <c r="AA58" i="5" a="1"/>
  <c r="K55" i="5" a="1"/>
  <c r="AM17" i="6" a="1"/>
  <c r="X58" i="5" a="1"/>
  <c r="AV41" i="6" a="1"/>
  <c r="AP58" i="6" a="1"/>
  <c r="T63" i="5" a="1"/>
  <c r="AX70" i="6" a="1"/>
  <c r="L45" i="4"/>
  <c r="BC72" i="6" a="1"/>
  <c r="U45" i="5" a="1"/>
  <c r="Q7" i="5" a="1"/>
  <c r="AJ16" i="6" a="1"/>
  <c r="V79" i="4"/>
  <c r="AD12" i="5" a="1"/>
  <c r="AY69" i="6" a="1"/>
  <c r="AB32" i="5" a="1"/>
  <c r="AN16" i="6" a="1"/>
  <c r="V58" i="4"/>
  <c r="AM28" i="6" a="1"/>
  <c r="H70" i="5" a="1"/>
  <c r="AN28" i="6" a="1"/>
  <c r="E28" i="5" a="1"/>
  <c r="S157" i="5" a="1"/>
  <c r="L14" i="5" a="1"/>
  <c r="V170" i="5" a="1"/>
  <c r="AU29" i="6" a="1"/>
  <c r="AA28" i="5" a="1"/>
  <c r="BE32" i="6" a="1"/>
  <c r="AN44" i="6" a="1"/>
  <c r="AF58" i="5" a="1"/>
  <c r="R16" i="5" a="1"/>
  <c r="AC84" i="5" a="1"/>
  <c r="AZ12" i="6" a="1"/>
  <c r="E157" i="5" a="1"/>
  <c r="Z20" i="5" a="1"/>
  <c r="AJ60" i="6" a="1"/>
  <c r="G62" i="5" a="1"/>
  <c r="BB61" i="6" a="1"/>
  <c r="I55" i="5" a="1"/>
  <c r="O172" i="5" a="1"/>
  <c r="R35" i="5" a="1"/>
  <c r="K32" i="5" a="1"/>
  <c r="Y59" i="5" a="1"/>
  <c r="Q48" i="5" a="1"/>
  <c r="D36" i="5" a="1"/>
  <c r="F39" i="5" a="1"/>
  <c r="N49" i="5" a="1"/>
  <c r="Q16" i="5" a="1"/>
  <c r="AO67" i="6" a="1"/>
  <c r="AF66" i="5" a="1"/>
  <c r="L21" i="4"/>
  <c r="AL24" i="6" a="1"/>
  <c r="V18" i="5" a="1"/>
  <c r="BC66" i="6" a="1"/>
  <c r="BE47" i="6" a="1"/>
  <c r="O24" i="5" a="1"/>
  <c r="AA73" i="5" a="1"/>
  <c r="J83" i="5" a="1"/>
  <c r="L57" i="5" a="1"/>
  <c r="L80" i="5" a="1"/>
  <c r="K27" i="5" a="1"/>
  <c r="U64" i="5" a="1"/>
  <c r="AL59" i="6" a="1"/>
  <c r="AW67" i="6" a="1"/>
  <c r="U18" i="5" a="1"/>
  <c r="AR157" i="5" a="1"/>
  <c r="G70" i="5" a="1"/>
  <c r="AP40" i="6" a="1"/>
  <c r="AY68" i="6" a="1"/>
  <c r="AC38" i="5" a="1"/>
  <c r="AF20" i="5" a="1"/>
  <c r="AA48" i="5" a="1"/>
  <c r="BA16" i="6" a="1"/>
  <c r="AU12" i="6" a="1"/>
  <c r="AA32" i="5" a="1"/>
  <c r="E43" i="5" a="1"/>
  <c r="K70" i="5" a="1"/>
  <c r="O71" i="5" a="1"/>
  <c r="E36" i="5" a="1"/>
  <c r="AY157" i="5" a="1"/>
  <c r="AY33" i="6" a="1"/>
  <c r="P42" i="5" a="1"/>
  <c r="AY16" i="6" a="1"/>
  <c r="AS158" i="5" a="1"/>
  <c r="BA8" i="6" a="1"/>
  <c r="AY52" i="6" a="1"/>
  <c r="V25" i="5" a="1"/>
  <c r="AN21" i="6" a="1"/>
  <c r="K79" i="5" a="1"/>
  <c r="AP22" i="6" a="1"/>
  <c r="AD66" i="5" a="1"/>
  <c r="AC157" i="5" a="1"/>
  <c r="K60" i="5" a="1"/>
  <c r="L10" i="4"/>
  <c r="AN24" i="6" a="1"/>
  <c r="AV64" i="6" a="1"/>
  <c r="T54" i="5" a="1"/>
  <c r="L10" i="5" a="1"/>
  <c r="H165" i="5" a="1"/>
  <c r="F48" i="5" a="1"/>
  <c r="N169" i="5" a="1"/>
  <c r="M56" i="5" a="1"/>
  <c r="N16" i="5" a="1"/>
  <c r="AZ43" i="6" a="1"/>
  <c r="AO60" i="6" a="1"/>
  <c r="AA159" i="5" a="1"/>
  <c r="H8" i="5" a="1"/>
  <c r="AD85" i="5" a="1"/>
  <c r="U27" i="5" a="1"/>
  <c r="AL45" i="6" a="1"/>
  <c r="AC25" i="5" a="1"/>
  <c r="K46" i="5" a="1"/>
  <c r="AV14" i="6" a="1"/>
  <c r="M159" i="5" a="1"/>
  <c r="AK19" i="6" a="1"/>
  <c r="Q38" i="5" a="1"/>
  <c r="AY39" i="6" a="1"/>
  <c r="U157" i="5" a="1"/>
  <c r="I26" i="5" a="1"/>
  <c r="AB24" i="5" a="1"/>
  <c r="O49" i="5" a="1"/>
  <c r="G59" i="5" a="1"/>
  <c r="AP70" i="6" a="1"/>
  <c r="AW21" i="6" a="1"/>
  <c r="AE66" i="5" a="1"/>
  <c r="L66" i="4"/>
  <c r="AV6" i="6" a="1"/>
  <c r="S11" i="5" a="1"/>
  <c r="M41" i="5" a="1"/>
  <c r="AE18" i="5" a="1"/>
  <c r="AW79" i="6" a="1"/>
  <c r="S15" i="5" a="1"/>
  <c r="Q21" i="5" a="1"/>
  <c r="AY23" i="6" a="1"/>
  <c r="AP43" i="6" a="1"/>
  <c r="AK157" i="5" a="1"/>
  <c r="O23" i="5" a="1"/>
  <c r="O8" i="5" a="1"/>
  <c r="N81" i="5" a="1"/>
  <c r="AV27" i="6" a="1"/>
  <c r="J31" i="5" a="1"/>
  <c r="L7" i="5" a="1"/>
  <c r="AW30" i="6" a="1"/>
  <c r="AE30" i="5" a="1"/>
  <c r="I17" i="5" a="1"/>
  <c r="N46" i="5" a="1"/>
  <c r="F13" i="5" a="1"/>
  <c r="O18" i="5" a="1"/>
  <c r="BC50" i="6" a="1"/>
  <c r="BA43" i="6" a="1"/>
  <c r="I170" i="5" a="1"/>
  <c r="AL67" i="6" a="1"/>
  <c r="BD20" i="6" a="1"/>
  <c r="V75" i="4"/>
  <c r="I29" i="5" a="1"/>
  <c r="AA53" i="5" a="1"/>
  <c r="M161" i="5" a="1"/>
  <c r="M157" i="5" a="1"/>
  <c r="T70" i="5" a="1"/>
  <c r="L38" i="4"/>
  <c r="AC52" i="5" a="1"/>
  <c r="AU56" i="6" a="1"/>
  <c r="S82" i="5" a="1"/>
  <c r="Z25" i="5" a="1"/>
  <c r="AO36" i="6" a="1"/>
  <c r="BE17" i="6" a="1"/>
  <c r="AE34" i="5" a="1"/>
  <c r="AC29" i="5" a="1"/>
  <c r="AI50" i="6" a="1"/>
  <c r="M30" i="5" a="1"/>
  <c r="AE35" i="5" a="1"/>
  <c r="X23" i="5" a="1"/>
  <c r="X7" i="5" a="1"/>
  <c r="AJ55" i="6" a="1"/>
  <c r="AY70" i="6" a="1"/>
  <c r="P11" i="5" a="1"/>
  <c r="AC8" i="5" a="1"/>
  <c r="BD50" i="6" a="1"/>
  <c r="AX14" i="6" a="1"/>
  <c r="J40" i="5" a="1"/>
  <c r="U84" i="5" a="1"/>
  <c r="W58" i="5" a="1"/>
  <c r="U35" i="5" a="1"/>
  <c r="AV13" i="6" a="1"/>
  <c r="AF28" i="5" a="1"/>
  <c r="J13" i="5" a="1"/>
  <c r="BC51" i="6" a="1"/>
  <c r="AE61" i="5" a="1"/>
  <c r="Q60" i="5" a="1"/>
  <c r="AJ26" i="6" a="1"/>
  <c r="AV79" i="6" a="1"/>
  <c r="L58" i="5" a="1"/>
  <c r="AC51" i="5" a="1"/>
  <c r="K64" i="5" a="1"/>
  <c r="AD7" i="5" a="1"/>
  <c r="AD55" i="5" a="1"/>
  <c r="V65" i="5" a="1"/>
  <c r="O41" i="5" a="1"/>
  <c r="AZ31" i="6" a="1"/>
  <c r="Y19" i="5" a="1"/>
  <c r="BA7" i="6" a="1"/>
  <c r="AU20" i="6" a="1"/>
  <c r="G57" i="5" a="1"/>
  <c r="AO66" i="6" a="1"/>
  <c r="E40" i="5" a="1"/>
  <c r="AA59" i="5" a="1"/>
  <c r="I157" i="5" a="1"/>
  <c r="AX31" i="6" a="1"/>
  <c r="J35" i="5" a="1"/>
  <c r="Q32" i="5" a="1"/>
  <c r="F47" i="5" a="1"/>
  <c r="AC44" i="5" a="1"/>
  <c r="AX63" i="6" a="1"/>
  <c r="AP62" i="6" a="1"/>
  <c r="AN55" i="6" a="1"/>
  <c r="BC67" i="6" a="1"/>
  <c r="W82" i="5" a="1"/>
  <c r="AU62" i="6" a="1"/>
  <c r="AM11" i="6" a="1"/>
  <c r="AZ59" i="6" a="1"/>
  <c r="O79" i="5" a="1"/>
  <c r="BA65" i="6" a="1"/>
  <c r="M31" i="5" a="1"/>
  <c r="BA34" i="6" a="1"/>
  <c r="AB36" i="5" a="1"/>
  <c r="X69" i="5" a="1"/>
  <c r="U15" i="5" a="1"/>
  <c r="AA82" i="5" a="1"/>
  <c r="R85" i="5" a="1"/>
  <c r="AM45" i="6" a="1"/>
  <c r="AW40" i="6" a="1"/>
  <c r="I80" i="5" a="1"/>
  <c r="P172" i="5" a="1"/>
  <c r="O171" i="5" a="1"/>
  <c r="AV19" i="6" a="1"/>
  <c r="U21" i="5" a="1"/>
  <c r="Z159" i="5" a="1"/>
  <c r="T27" i="5" a="1"/>
  <c r="AB35" i="5" a="1"/>
  <c r="J43" i="5" a="1"/>
  <c r="AM55" i="6" a="1"/>
  <c r="AC64" i="5" a="1"/>
  <c r="T73" i="5" a="1"/>
  <c r="R64" i="5" a="1"/>
  <c r="F76" i="5" a="1"/>
  <c r="AK46" i="6" a="1"/>
  <c r="E83" i="5" a="1"/>
  <c r="O19" i="5" a="1"/>
  <c r="AV69" i="6" a="1"/>
  <c r="V20" i="5" a="1"/>
  <c r="V163" i="5" a="1"/>
  <c r="D42" i="5" a="1"/>
  <c r="E17" i="5" a="1"/>
  <c r="BB24" i="6" a="1"/>
  <c r="F8" i="5" a="1"/>
  <c r="AP59" i="6" a="1"/>
  <c r="I74" i="5" a="1"/>
  <c r="AV18" i="6" a="1"/>
  <c r="D157" i="5" a="1"/>
  <c r="AJ31" i="6" a="1"/>
  <c r="AN30" i="6" a="1"/>
  <c r="N70" i="5" a="1"/>
  <c r="AU51" i="6" a="1"/>
  <c r="Q11" i="5" a="1"/>
  <c r="M55" i="5" a="1"/>
  <c r="H163" i="5" a="1"/>
  <c r="T41" i="5" a="1"/>
  <c r="E55" i="5" a="1"/>
  <c r="AB29" i="5" a="1"/>
  <c r="F34" i="5" a="1"/>
  <c r="G12" i="5" a="1"/>
  <c r="BA60" i="6" a="1"/>
  <c r="AW11" i="6" a="1"/>
  <c r="BE72" i="6" a="1"/>
  <c r="W62" i="5" a="1"/>
  <c r="AV42" i="6" a="1"/>
  <c r="AA27" i="5" a="1"/>
  <c r="G77" i="5" a="1"/>
  <c r="L57" i="4"/>
  <c r="V61" i="5" a="1"/>
  <c r="Z68" i="5" a="1"/>
  <c r="AZ157" i="5" a="1"/>
  <c r="BC20" i="6" a="1"/>
  <c r="AH158" i="5" a="1"/>
  <c r="E7" i="5" a="1"/>
  <c r="AJ54" i="6" a="1"/>
  <c r="AX21" i="6" a="1"/>
  <c r="AJ38" i="6" a="1"/>
  <c r="T25" i="5" a="1"/>
  <c r="BD11" i="6" a="1"/>
  <c r="E11" i="5" a="1"/>
  <c r="L25" i="4"/>
  <c r="R59" i="5" a="1"/>
  <c r="AM57" i="6" a="1"/>
  <c r="AU41" i="6" a="1"/>
  <c r="G46" i="5" a="1"/>
  <c r="AF54" i="5" a="1"/>
  <c r="Y28" i="5" a="1"/>
  <c r="AY7" i="6" a="1"/>
  <c r="E14" i="5" a="1"/>
  <c r="Y62" i="5" a="1"/>
  <c r="BE11" i="6" a="1"/>
  <c r="AD37" i="5" a="1"/>
  <c r="AU42" i="6" a="1"/>
  <c r="Y30" i="5" a="1"/>
  <c r="AK8" i="6" a="1"/>
  <c r="AF170" i="5" a="1"/>
  <c r="F172" i="5" a="1"/>
  <c r="AU48" i="6" a="1"/>
  <c r="AW58" i="6" a="1"/>
  <c r="BC19" i="6" a="1"/>
  <c r="AD75" i="5" a="1"/>
  <c r="AJ20" i="6" a="1"/>
  <c r="BB27" i="6" a="1"/>
  <c r="N75" i="5" a="1"/>
  <c r="I27" i="5" a="1"/>
  <c r="Y42" i="5" a="1"/>
  <c r="BB19" i="6" a="1"/>
  <c r="L28" i="5" a="1"/>
  <c r="J74" i="5" a="1"/>
  <c r="Z165" i="5" a="1"/>
  <c r="BE58" i="6" a="1"/>
  <c r="AB46" i="5" a="1"/>
  <c r="F11" i="5" a="1"/>
  <c r="P58" i="5" a="1"/>
  <c r="W47" i="5" a="1"/>
  <c r="AV157" i="5" a="1"/>
  <c r="AL38" i="6" a="1"/>
  <c r="F74" i="5" a="1"/>
  <c r="AU26" i="6" a="1"/>
  <c r="G49" i="5" a="1"/>
  <c r="O15" i="5" a="1"/>
  <c r="Q161" i="5" a="1"/>
  <c r="M53" i="5" a="1"/>
  <c r="Q72" i="5" a="1"/>
  <c r="AB49" i="5" a="1"/>
  <c r="BE29" i="6" a="1"/>
  <c r="AF26" i="5" a="1"/>
  <c r="BB47" i="6" a="1"/>
  <c r="Y74" i="5" a="1"/>
  <c r="AC161" i="5" a="1"/>
  <c r="R172" i="5" a="1"/>
  <c r="P70" i="5" a="1"/>
  <c r="L27" i="4"/>
  <c r="L72" i="4"/>
  <c r="AF45" i="5" a="1"/>
  <c r="AB44" i="5" a="1"/>
  <c r="AP11" i="6" a="1"/>
  <c r="J69" i="5" a="1"/>
  <c r="S27" i="5" a="1"/>
  <c r="K36" i="5" a="1"/>
  <c r="BE27" i="6" a="1"/>
  <c r="AU10" i="6" a="1"/>
  <c r="AX39" i="6" a="1"/>
  <c r="AV52" i="6" a="1"/>
  <c r="S35" i="5" a="1"/>
  <c r="W61" i="5" a="1"/>
  <c r="AE39" i="5" a="1"/>
  <c r="BC13" i="6" a="1"/>
  <c r="AO53" i="6" a="1"/>
  <c r="I85" i="5" a="1"/>
  <c r="V33" i="5" a="1"/>
  <c r="AN15" i="6" a="1"/>
  <c r="H50" i="5" a="1"/>
  <c r="J21" i="5" a="1"/>
  <c r="BD43" i="6" a="1"/>
  <c r="BC68" i="6" a="1"/>
  <c r="BE9" i="6" a="1"/>
  <c r="AC56" i="5" a="1"/>
  <c r="Q43" i="5" a="1"/>
  <c r="AX49" i="6" a="1"/>
  <c r="L68" i="4"/>
  <c r="U13" i="5" a="1"/>
  <c r="I22" i="5" a="1"/>
  <c r="AC172" i="5" a="1"/>
  <c r="S29" i="5" a="1"/>
  <c r="M60" i="5" a="1"/>
  <c r="AC65" i="5" a="1"/>
  <c r="G19" i="5" a="1"/>
  <c r="F18" i="5" a="1"/>
  <c r="D49" i="5" a="1"/>
  <c r="BD56" i="6" a="1"/>
  <c r="AM53" i="6" a="1"/>
  <c r="M170" i="5" a="1"/>
  <c r="AE55" i="5" a="1"/>
  <c r="BC40" i="6" a="1"/>
  <c r="Z54" i="5" a="1"/>
  <c r="Z19" i="5" a="1"/>
  <c r="I41" i="5" a="1"/>
  <c r="O40" i="5" a="1"/>
  <c r="D56" i="5" a="1"/>
  <c r="E59" i="5" a="1"/>
  <c r="Z79" i="5" a="1"/>
  <c r="AP60" i="6" a="1"/>
  <c r="Z35" i="5" a="1"/>
  <c r="P157" i="5" a="1"/>
  <c r="AO39" i="6" a="1"/>
  <c r="O43" i="5" a="1"/>
  <c r="L43" i="5" a="1"/>
  <c r="AA42" i="5" a="1"/>
  <c r="N23" i="5" a="1"/>
  <c r="R84" i="4"/>
  <c r="BA6" i="6" a="1"/>
  <c r="L54" i="4"/>
  <c r="L50" i="4"/>
  <c r="AO7" i="6" a="1"/>
  <c r="AD84" i="5" a="1"/>
  <c r="N47" i="5" a="1"/>
  <c r="G24" i="5" a="1"/>
  <c r="AD163" i="5" a="1"/>
  <c r="BD49" i="6" a="1"/>
  <c r="R157" i="5" a="1"/>
  <c r="AW68" i="6" a="1"/>
  <c r="Z62" i="5" a="1"/>
  <c r="AB82" i="5" a="1"/>
  <c r="F16" i="5" a="1"/>
  <c r="X53" i="5" a="1"/>
  <c r="BD25" i="6" a="1"/>
  <c r="I76" i="5" a="1"/>
  <c r="AE11" i="5" a="1"/>
  <c r="AV56" i="6" a="1"/>
  <c r="AK70" i="6" a="1"/>
  <c r="N32" i="5" a="1"/>
  <c r="L36" i="5" a="1"/>
  <c r="AM34" i="6" a="1"/>
  <c r="AM15" i="6" a="1"/>
  <c r="AN66" i="6" a="1"/>
  <c r="AW6" i="6" a="1"/>
  <c r="AO70" i="6" a="1"/>
  <c r="R51" i="5" a="1"/>
  <c r="AK17" i="6" a="1"/>
  <c r="AC23" i="5" a="1"/>
  <c r="AV63" i="6" a="1"/>
  <c r="AU49" i="6" a="1"/>
  <c r="R81" i="5" a="1"/>
  <c r="U53" i="5" a="1"/>
  <c r="BE7" i="6" a="1"/>
  <c r="G13" i="5" a="1"/>
  <c r="Y82" i="5" a="1"/>
  <c r="S73" i="5" a="1"/>
  <c r="K38" i="5" a="1"/>
  <c r="AP16" i="6" a="1"/>
  <c r="Z42" i="5" a="1"/>
  <c r="M28" i="5" a="1"/>
  <c r="BC56" i="6" a="1"/>
  <c r="AB84" i="5" a="1"/>
  <c r="AU27" i="6" a="1"/>
  <c r="E8" i="5" a="1"/>
  <c r="R27" i="5" a="1"/>
  <c r="AP26" i="6" a="1"/>
  <c r="AZ45" i="6" a="1"/>
  <c r="K50" i="5" a="1"/>
  <c r="BA69" i="6" a="1"/>
  <c r="S71" i="5" a="1"/>
  <c r="H71" i="5" a="1"/>
  <c r="Z41" i="5" a="1"/>
  <c r="O36" i="5" a="1"/>
  <c r="AA46" i="5" a="1"/>
  <c r="H66" i="5" a="1"/>
  <c r="AT158" i="5" a="1"/>
  <c r="J61" i="5" a="1"/>
  <c r="D55" i="5" a="1"/>
  <c r="Y56" i="5" a="1"/>
  <c r="D69" i="5" a="1"/>
  <c r="M39" i="5" a="1"/>
  <c r="BE20" i="6" a="1"/>
  <c r="AO52" i="6" a="1"/>
  <c r="D78" i="5" a="1"/>
  <c r="Q79" i="5" a="1"/>
  <c r="O66" i="5" a="1"/>
  <c r="BC11" i="6" a="1"/>
  <c r="L81" i="4"/>
  <c r="I33" i="5" a="1"/>
  <c r="S39" i="5" a="1"/>
  <c r="AP21" i="6" a="1"/>
  <c r="AZ70" i="6" a="1"/>
  <c r="I43" i="5" a="1"/>
  <c r="Z57" i="5" a="1"/>
  <c r="M11" i="5" a="1"/>
  <c r="S17" i="5" a="1"/>
  <c r="R45" i="5" a="1"/>
  <c r="R71" i="5" a="1"/>
  <c r="L73" i="4"/>
  <c r="X13" i="5" a="1"/>
  <c r="AB163" i="5" a="1"/>
  <c r="AL28" i="6" a="1"/>
  <c r="J54" i="5" a="1"/>
  <c r="V51" i="5" a="1"/>
  <c r="X82" i="5" a="1"/>
  <c r="K9" i="5" a="1"/>
  <c r="N74" i="5" a="1"/>
  <c r="P45" i="5" a="1"/>
  <c r="F169" i="5" a="1"/>
  <c r="AM61" i="6" a="1"/>
  <c r="BE69" i="6" a="1"/>
  <c r="F41" i="5" a="1"/>
  <c r="AY14" i="6" a="1"/>
  <c r="AX50" i="6" a="1"/>
  <c r="I46" i="5" a="1"/>
  <c r="T43" i="5" a="1"/>
  <c r="AL36" i="6" a="1"/>
  <c r="AV29" i="6" a="1"/>
  <c r="BB42" i="6" a="1"/>
  <c r="S41" i="5" a="1"/>
  <c r="AX36" i="6" a="1"/>
  <c r="Z52" i="5" a="1"/>
  <c r="AM64" i="6" a="1"/>
  <c r="AD160" i="5" a="1"/>
  <c r="Z76" i="5" a="1"/>
  <c r="F54" i="5" a="1"/>
  <c r="AC33" i="5" a="1"/>
  <c r="N14" i="5" a="1"/>
  <c r="AM22" i="6" a="1"/>
  <c r="F10" i="5" a="1"/>
  <c r="AC20" i="5" a="1"/>
  <c r="X157" i="5" a="1"/>
  <c r="AD16" i="5" a="1"/>
  <c r="AV34" i="6" a="1"/>
  <c r="H74" i="5" a="1"/>
  <c r="V26" i="5" a="1"/>
  <c r="AA158" i="5" a="1"/>
  <c r="V30" i="4"/>
  <c r="G163" i="5" a="1"/>
  <c r="BD45" i="6" a="1"/>
  <c r="AN14" i="6" a="1"/>
  <c r="AB158" i="5" a="1"/>
  <c r="BE37" i="6" a="1"/>
  <c r="AV21" i="6" a="1"/>
  <c r="X49" i="5" a="1"/>
  <c r="L42" i="4"/>
  <c r="I48" i="5" a="1"/>
  <c r="L163" i="5" a="1"/>
  <c r="Q36" i="5" a="1"/>
  <c r="Q28" i="5" a="1"/>
  <c r="AJ10" i="6" a="1"/>
  <c r="I67" i="5" a="1"/>
  <c r="K56" i="5" a="1"/>
  <c r="AD44" i="5" a="1"/>
  <c r="Q17" i="5" a="1"/>
  <c r="I47" i="5" a="1"/>
  <c r="AP18" i="6" a="1"/>
  <c r="AZ72" i="6" a="1"/>
  <c r="P66" i="5" a="1"/>
  <c r="AP57" i="6" a="1"/>
  <c r="AW34" i="6" a="1"/>
  <c r="BB20" i="6" a="1"/>
  <c r="AW28" i="6" a="1"/>
  <c r="N51" i="5" a="1"/>
  <c r="T77" i="5" a="1"/>
  <c r="AY27" i="6" a="1"/>
  <c r="AM51" i="6" a="1"/>
  <c r="W63" i="5" a="1"/>
  <c r="AE13" i="5" a="1"/>
  <c r="AX28" i="6" a="1"/>
  <c r="W66" i="5" a="1"/>
  <c r="M168" i="5" a="1"/>
  <c r="O64" i="5" a="1"/>
  <c r="AP33" i="6" a="1"/>
  <c r="V46" i="5" a="1"/>
  <c r="E163" i="5" a="1"/>
  <c r="X9" i="5" a="1"/>
  <c r="AZ63" i="6" a="1"/>
  <c r="AW14" i="6" a="1"/>
  <c r="AB22" i="5" a="1"/>
  <c r="Q73" i="5" a="1"/>
  <c r="AZ71" i="6" a="1"/>
  <c r="AY26" i="6" a="1"/>
  <c r="AE85" i="5" a="1"/>
  <c r="AW18" i="6" a="1"/>
  <c r="V11" i="4"/>
  <c r="R14" i="5" a="1"/>
  <c r="N159" i="5" a="1"/>
  <c r="BD42" i="6" a="1"/>
  <c r="Z81" i="5" a="1"/>
  <c r="AX157" i="5" a="1"/>
  <c r="W68" i="5" a="1"/>
  <c r="Q47" i="5" a="1"/>
  <c r="AL54" i="6" a="1"/>
  <c r="AF78" i="5" a="1"/>
  <c r="BE21" i="6" a="1"/>
  <c r="AL65" i="6" a="1"/>
  <c r="J84" i="5" a="1"/>
  <c r="I53" i="5" a="1"/>
  <c r="U160" i="5" a="1"/>
  <c r="AO65" i="6" a="1"/>
  <c r="AY57" i="6" a="1"/>
  <c r="F58" i="5" a="1"/>
  <c r="T52" i="5" a="1"/>
  <c r="AO15" i="6" a="1"/>
  <c r="BD31" i="6" a="1"/>
  <c r="J44" i="5" a="1"/>
  <c r="BC49" i="6" a="1"/>
  <c r="K65" i="5" a="1"/>
  <c r="AJ51" i="6" a="1"/>
  <c r="AU9" i="6" a="1"/>
  <c r="M9" i="5" a="1"/>
  <c r="AM47" i="6" a="1"/>
  <c r="J76" i="5" a="1"/>
  <c r="K57" i="5" a="1"/>
  <c r="U29" i="5" a="1"/>
  <c r="AD69" i="5" a="1"/>
  <c r="S42" i="5" a="1"/>
  <c r="AF160" i="5" a="1"/>
  <c r="Q12" i="5" a="1"/>
  <c r="AF17" i="5" a="1"/>
  <c r="AB159" i="5" a="1"/>
  <c r="W19" i="5" a="1"/>
  <c r="AB67" i="5" a="1"/>
  <c r="V73" i="5" a="1"/>
  <c r="W160" i="5" a="1"/>
  <c r="J14" i="5" a="1"/>
  <c r="F81" i="5" a="1"/>
  <c r="T82" i="5" a="1"/>
  <c r="AK56" i="6" a="1"/>
  <c r="R40" i="5" a="1"/>
  <c r="D57" i="5" a="1"/>
  <c r="BA21" i="6" a="1"/>
  <c r="AW69" i="6" a="1"/>
  <c r="AK21" i="6" a="1"/>
  <c r="P40" i="5" a="1"/>
  <c r="D168" i="5" a="1"/>
  <c r="AD161" i="5" a="1"/>
  <c r="AY15" i="6" a="1"/>
  <c r="BA15" i="6" a="1"/>
  <c r="AJ45" i="6" a="1"/>
  <c r="H55" i="5" a="1"/>
  <c r="G61" i="5" a="1"/>
  <c r="AL19" i="6" a="1"/>
  <c r="AU43" i="6" a="1"/>
  <c r="BB36" i="6" a="1"/>
  <c r="J160" i="5" a="1"/>
  <c r="AW52" i="6" a="1"/>
  <c r="L18" i="5" a="1"/>
  <c r="BB41" i="6" a="1"/>
  <c r="P16" i="5" a="1"/>
  <c r="W38" i="5" a="1"/>
  <c r="AK35" i="6" a="1"/>
  <c r="J67" i="5" a="1"/>
  <c r="AJ71" i="6" a="1"/>
  <c r="E25" i="5" a="1"/>
  <c r="AO50" i="6" a="1"/>
  <c r="BE50" i="6" a="1"/>
  <c r="G39" i="5" a="1"/>
  <c r="AJ29" i="6" a="1"/>
  <c r="D75" i="5" a="1"/>
  <c r="N36" i="5" a="1"/>
  <c r="AX43" i="6" a="1"/>
  <c r="AW37" i="6" a="1"/>
  <c r="AC11" i="5" a="1"/>
  <c r="BE39" i="6" a="1"/>
  <c r="W30" i="5" a="1"/>
  <c r="AM62" i="6" a="1"/>
  <c r="BB57" i="6" a="1"/>
  <c r="E82" i="5" a="1"/>
  <c r="D68" i="5" a="1"/>
  <c r="AE43" i="5" a="1"/>
  <c r="X14" i="5" a="1"/>
  <c r="BA55" i="6" a="1"/>
  <c r="D12" i="5" a="1"/>
  <c r="P80" i="5" a="1"/>
  <c r="Q69" i="5" a="1"/>
  <c r="Y76" i="5" a="1"/>
  <c r="AX71" i="6" a="1"/>
  <c r="W172" i="5" a="1"/>
  <c r="AA84" i="5" a="1"/>
  <c r="AA13" i="5" a="1"/>
  <c r="S44" i="5" a="1"/>
  <c r="H17" i="5" a="1"/>
  <c r="R72" i="5" a="1"/>
  <c r="AB38" i="5" a="1"/>
  <c r="I12" i="5" a="1"/>
  <c r="AC82" i="5" a="1"/>
  <c r="BD17" i="6" a="1"/>
  <c r="Z14" i="5" a="1"/>
  <c r="V28" i="4"/>
  <c r="AO24" i="6" a="1"/>
  <c r="BD16" i="6" a="1"/>
  <c r="Z39" i="5" a="1"/>
  <c r="AC14" i="5" a="1"/>
  <c r="Y31" i="5" a="1"/>
  <c r="AM41" i="6" a="1"/>
  <c r="M7" i="5" a="1"/>
  <c r="Z59" i="5" a="1"/>
  <c r="L30" i="5" a="1"/>
  <c r="Z24" i="5" a="1"/>
  <c r="D25" i="5" a="1"/>
  <c r="H63" i="5" a="1"/>
  <c r="AD32" i="5" a="1"/>
  <c r="M19" i="5" a="1"/>
  <c r="AZ19" i="6" a="1"/>
  <c r="AP41" i="6" a="1"/>
  <c r="L55" i="4"/>
  <c r="N13" i="5" a="1"/>
  <c r="AD13" i="5" a="1"/>
  <c r="AZ22" i="6" a="1"/>
  <c r="L76" i="4"/>
  <c r="AM42" i="6" a="1"/>
  <c r="AB161" i="5" a="1"/>
  <c r="L39" i="4"/>
  <c r="AF48" i="5" a="1"/>
  <c r="N69" i="5" a="1"/>
  <c r="L70" i="5" a="1"/>
  <c r="AL52" i="6" a="1"/>
  <c r="X83" i="5" a="1"/>
  <c r="AZ30" i="6" a="1"/>
  <c r="H7" i="5" a="1"/>
  <c r="O72" i="5" a="1"/>
  <c r="AK16" i="6" a="1"/>
  <c r="AV70" i="6" a="1"/>
  <c r="X65" i="5" a="1"/>
  <c r="AP51" i="6" a="1"/>
  <c r="E37" i="5" a="1"/>
  <c r="L17" i="5" a="1"/>
  <c r="G56" i="5" a="1"/>
  <c r="E38" i="5" a="1"/>
  <c r="AX19" i="6" a="1"/>
  <c r="E39" i="5" a="1"/>
  <c r="D83" i="5" a="1"/>
  <c r="Z50" i="5" a="1"/>
  <c r="AX37" i="6" a="1"/>
  <c r="AK71" i="6" a="1"/>
  <c r="W18" i="5" a="1"/>
  <c r="AE64" i="5" a="1"/>
  <c r="W163" i="5" a="1"/>
  <c r="N64" i="5" a="1"/>
  <c r="AF72" i="5" a="1"/>
  <c r="L67" i="4"/>
  <c r="Y48" i="5" a="1"/>
  <c r="O48" i="5" a="1"/>
  <c r="Z55" i="5" a="1"/>
  <c r="E29" i="5" a="1"/>
  <c r="AO58" i="6" a="1"/>
  <c r="AA21" i="5" a="1"/>
  <c r="AL50" i="6" a="1"/>
  <c r="P34" i="5" a="1"/>
  <c r="Y9" i="5" a="1"/>
  <c r="AC72" i="5" a="1"/>
  <c r="AV47" i="6" a="1"/>
  <c r="AU38" i="6" a="1"/>
  <c r="BA19" i="6" a="1"/>
  <c r="K171" i="5" a="1"/>
  <c r="G170" i="5" a="1"/>
  <c r="BC24" i="6" a="1"/>
  <c r="W157" i="5" a="1"/>
  <c r="Y72" i="5" a="1"/>
  <c r="AZ47" i="6" a="1"/>
  <c r="K169" i="5" a="1"/>
  <c r="AA67" i="5" a="1"/>
  <c r="D53" i="5" a="1"/>
  <c r="AK7" i="6" a="1"/>
  <c r="AY20" i="6" a="1"/>
  <c r="H13" i="5" a="1"/>
  <c r="AF27" i="5" a="1"/>
  <c r="AP15" i="6" a="1"/>
  <c r="BA25" i="6" a="1"/>
  <c r="BD62" i="6" a="1"/>
  <c r="BC52" i="6" a="1"/>
  <c r="H157" i="5" a="1"/>
  <c r="AA56" i="5" a="1"/>
  <c r="Y163" i="5" a="1"/>
  <c r="AW22" i="6" a="1"/>
  <c r="AV20" i="6" a="1"/>
  <c r="E64" i="5" a="1"/>
  <c r="L60" i="5" a="1"/>
  <c r="W52" i="5" a="1"/>
  <c r="X11" i="5" a="1"/>
  <c r="V160" i="5" a="1"/>
  <c r="V26" i="4"/>
  <c r="AL31" i="6" a="1"/>
  <c r="J85" i="5" a="1"/>
  <c r="R67" i="5" a="1"/>
  <c r="O9" i="5" a="1"/>
  <c r="Q157" i="5" a="1"/>
  <c r="AV31" i="6" a="1"/>
  <c r="AF37" i="5" a="1"/>
  <c r="K16" i="5" a="1"/>
  <c r="Y47" i="5" a="1"/>
  <c r="V10" i="5" a="1"/>
  <c r="BC17" i="6" a="1"/>
  <c r="X80" i="5" a="1"/>
  <c r="L83" i="5" a="1"/>
  <c r="AO51" i="6" a="1"/>
  <c r="BE33" i="6" a="1"/>
  <c r="E58" i="5" a="1"/>
  <c r="L39" i="5" a="1"/>
  <c r="AK49" i="6" a="1"/>
  <c r="E47" i="5" a="1"/>
  <c r="K59" i="5" a="1"/>
  <c r="U66" i="5" a="1"/>
  <c r="AD45" i="5" a="1"/>
  <c r="O20" i="5" a="1"/>
  <c r="L51" i="4"/>
  <c r="BB69" i="6" a="1"/>
  <c r="AE52" i="5" a="1"/>
  <c r="AM10" i="6" a="1"/>
  <c r="V54" i="5" a="1"/>
  <c r="O46" i="5" a="1"/>
  <c r="O169" i="5" a="1"/>
  <c r="I75" i="5" a="1"/>
  <c r="Z13" i="5" a="1"/>
  <c r="AO31" i="6" a="1"/>
  <c r="M76" i="5" a="1"/>
  <c r="M48" i="5" a="1"/>
  <c r="O13" i="5" a="1"/>
  <c r="AD14" i="5" a="1"/>
  <c r="J45" i="5" a="1"/>
  <c r="Z29" i="5" a="1"/>
  <c r="P73" i="5" a="1"/>
  <c r="BD29" i="6" a="1"/>
  <c r="O81" i="5" a="1"/>
  <c r="AK25" i="6" a="1"/>
  <c r="AV61" i="6" a="1"/>
  <c r="BD28" i="6" a="1"/>
  <c r="AV72" i="6" a="1"/>
  <c r="R47" i="5" a="1"/>
  <c r="Q80" i="5" a="1"/>
  <c r="BE41" i="6" a="1"/>
  <c r="AB64" i="5" a="1"/>
  <c r="BB66" i="6" a="1"/>
  <c r="AL40" i="6" a="1"/>
  <c r="AF64" i="5" a="1"/>
  <c r="AB13" i="5" a="1"/>
  <c r="L76" i="5" a="1"/>
  <c r="AB75" i="5" a="1"/>
  <c r="AB40" i="5" a="1"/>
  <c r="AA68" i="5" a="1"/>
  <c r="AC35" i="5" a="1"/>
  <c r="AU67" i="6" a="1"/>
  <c r="AA49" i="5" a="1"/>
  <c r="G31" i="5" a="1"/>
  <c r="T163" i="5" a="1"/>
  <c r="AA11" i="5" a="1"/>
  <c r="BA23" i="6" a="1"/>
  <c r="AF50" i="5" a="1"/>
  <c r="S20" i="5" a="1"/>
  <c r="AN18" i="6" a="1"/>
  <c r="AK30" i="6" a="1"/>
  <c r="F166" i="5" a="1"/>
  <c r="AM24" i="6" a="1"/>
  <c r="Z30" i="5" a="1"/>
  <c r="V13" i="4"/>
  <c r="N76" i="5" a="1"/>
  <c r="AV57" i="6" a="1"/>
  <c r="N26" i="5" a="1"/>
  <c r="AO8" i="6" a="1"/>
  <c r="E81" i="5" a="1"/>
  <c r="L21" i="5" a="1"/>
  <c r="D28" i="5" a="1"/>
  <c r="R62" i="5" a="1"/>
  <c r="AN37" i="6" a="1"/>
  <c r="R48" i="5" a="1"/>
  <c r="AF71" i="5" a="1"/>
  <c r="L166" i="5" a="1"/>
  <c r="S50" i="5" a="1"/>
  <c r="G64" i="5" a="1"/>
  <c r="AB65" i="5" a="1"/>
  <c r="U67" i="5" a="1"/>
  <c r="S77" i="5" a="1"/>
  <c r="L63" i="4"/>
  <c r="P83" i="5" a="1"/>
  <c r="AB172" i="5" a="1"/>
  <c r="F72" i="5" a="1"/>
  <c r="AV25" i="6" a="1"/>
  <c r="BB23" i="6" a="1"/>
  <c r="Q61" i="5" a="1"/>
  <c r="AD17" i="5" a="1"/>
  <c r="E66" i="5" a="1"/>
  <c r="AW43" i="6" a="1"/>
  <c r="AA8" i="5" a="1"/>
  <c r="I81" i="5" a="1"/>
  <c r="X62" i="5" a="1"/>
  <c r="AM50" i="6" a="1"/>
  <c r="AA66" i="5" a="1"/>
  <c r="BD67" i="6" a="1"/>
  <c r="M160" i="5" a="1"/>
  <c r="O14" i="5" a="1"/>
  <c r="AB160" i="5" a="1"/>
  <c r="AA23" i="5" a="1"/>
  <c r="AP44" i="6" a="1"/>
  <c r="N21" i="5" a="1"/>
  <c r="L165" i="5" a="1"/>
  <c r="F167" i="5" a="1"/>
  <c r="T29" i="5" a="1"/>
  <c r="I83" i="5" a="1"/>
  <c r="AZ15" i="6" a="1"/>
  <c r="AN60" i="6" a="1"/>
  <c r="I52" i="5" a="1"/>
  <c r="D23" i="5" a="1"/>
  <c r="J18" i="5" a="1"/>
  <c r="BD66" i="6" a="1"/>
  <c r="V32" i="4"/>
  <c r="BE79" i="6" a="1"/>
  <c r="AE40" i="5" a="1"/>
  <c r="AV8" i="6" a="1"/>
  <c r="V32" i="5" a="1"/>
  <c r="AB50" i="5" a="1"/>
  <c r="L30" i="4"/>
  <c r="E168" i="5" a="1"/>
  <c r="AU37" i="6" a="1"/>
  <c r="AD51" i="5" a="1"/>
  <c r="S28" i="5" a="1"/>
  <c r="E15" i="5" a="1"/>
  <c r="AL32" i="6" a="1"/>
  <c r="V12" i="4"/>
  <c r="AE160" i="5" a="1"/>
  <c r="L78" i="4"/>
  <c r="AK64" i="6" a="1"/>
  <c r="AN79" i="6" a="1"/>
  <c r="V76" i="4"/>
  <c r="H10" i="5" a="1"/>
  <c r="F83" i="5" a="1"/>
  <c r="F28" i="5" a="1"/>
  <c r="V78" i="5" a="1"/>
  <c r="AC165" i="5" a="1"/>
  <c r="M83" i="5" a="1"/>
  <c r="L75" i="5" a="1"/>
  <c r="AC66" i="5" a="1"/>
  <c r="J50" i="5" a="1"/>
  <c r="F25" i="5" a="1"/>
  <c r="AA9" i="5" a="1"/>
  <c r="AW12" i="6" a="1"/>
  <c r="X81" i="5" a="1"/>
  <c r="F157" i="5" a="1"/>
  <c r="R56" i="5" a="1"/>
  <c r="AC43" i="5" a="1"/>
  <c r="AE71" i="5" a="1"/>
  <c r="L24" i="4"/>
  <c r="R63" i="5" a="1"/>
  <c r="H48" i="5" a="1"/>
  <c r="AJ28" i="6" a="1"/>
  <c r="AF8" i="5" a="1"/>
  <c r="W81" i="5" a="1"/>
  <c r="U43" i="5" a="1"/>
  <c r="Q9" i="5" a="1"/>
  <c r="Y65" i="5" a="1"/>
  <c r="BE16" i="6" a="1"/>
  <c r="AB52" i="5" a="1"/>
  <c r="X70" i="5" a="1"/>
  <c r="AX62" i="6" a="1"/>
  <c r="AC48" i="5" a="1"/>
  <c r="AW51" i="6" a="1"/>
  <c r="AP10" i="6" a="1"/>
  <c r="BC48" i="6" a="1"/>
  <c r="T39" i="5" a="1"/>
  <c r="U37" i="5" a="1"/>
  <c r="Z36" i="5" a="1"/>
  <c r="AB78" i="5" a="1"/>
  <c r="R170" i="5" a="1"/>
  <c r="AZ23" i="6" a="1"/>
  <c r="Q172" i="5" a="1"/>
  <c r="AB42" i="5" a="1"/>
  <c r="AD36" i="5" a="1"/>
  <c r="AL37" i="6" a="1"/>
  <c r="W57" i="5" a="1"/>
  <c r="Q85" i="5" a="1"/>
  <c r="AL46" i="6" a="1"/>
  <c r="AC45" i="5" a="1"/>
  <c r="BB62" i="6" a="1"/>
  <c r="AJ44" i="6" a="1"/>
  <c r="U85" i="5" a="1"/>
  <c r="D70" i="5" a="1"/>
  <c r="P82" i="5" a="1"/>
  <c r="T32" i="5" a="1"/>
  <c r="Y167" i="5" a="1"/>
  <c r="R78" i="5" a="1"/>
  <c r="V157" i="5" a="1"/>
  <c r="K13" i="5" a="1"/>
  <c r="AW56" i="6" a="1"/>
  <c r="AE22" i="5" a="1"/>
  <c r="AE29" i="5" a="1"/>
  <c r="AC9" i="5" a="1"/>
  <c r="F9" i="5" a="1"/>
  <c r="I15" i="5" a="1"/>
  <c r="S14" i="5" a="1"/>
  <c r="BE45" i="6" a="1"/>
  <c r="M74" i="5" a="1"/>
  <c r="V13" i="5" a="1"/>
  <c r="U46" i="5" a="1"/>
  <c r="K161" i="5" a="1"/>
  <c r="X61" i="5" a="1"/>
  <c r="S80" i="5" a="1"/>
  <c r="BA52" i="6" a="1"/>
  <c r="Q160" i="5" a="1"/>
  <c r="AK158" i="5" a="1"/>
  <c r="AP42" i="6" a="1"/>
  <c r="AA72" i="5" a="1"/>
  <c r="AE75" i="5" a="1"/>
  <c r="AV35" i="6" a="1"/>
  <c r="AE41" i="5" a="1"/>
  <c r="J41" i="5" a="1"/>
  <c r="AM72" i="6" a="1"/>
  <c r="U23" i="5" a="1"/>
  <c r="M14" i="5" a="1"/>
  <c r="U74" i="5" a="1"/>
  <c r="BE63" i="6" a="1"/>
  <c r="V78" i="4"/>
  <c r="AE7" i="5" a="1"/>
  <c r="AC31" i="5" a="1"/>
  <c r="S56" i="5" a="1"/>
  <c r="AM63" i="6" a="1"/>
  <c r="BB72" i="6" a="1"/>
  <c r="O51" i="5" a="1"/>
  <c r="AQ158" i="5" a="1"/>
  <c r="AC57" i="5" a="1"/>
  <c r="AL55" i="6" a="1"/>
  <c r="L34" i="4"/>
  <c r="AA44" i="5" a="1"/>
  <c r="W83" i="5" a="1"/>
  <c r="R8" i="5" a="1"/>
  <c r="N55" i="5" a="1"/>
  <c r="P50" i="5" a="1"/>
  <c r="H61" i="5" a="1"/>
  <c r="N85" i="5" a="1"/>
  <c r="AB28" i="5" a="1"/>
  <c r="M62" i="5" a="1"/>
  <c r="AW60" i="6" a="1"/>
  <c r="AM48" i="6" a="1"/>
  <c r="AU53" i="6" a="1"/>
  <c r="U41" i="5" a="1"/>
  <c r="AO45" i="6" a="1"/>
  <c r="G42" i="5" a="1"/>
  <c r="AW71" i="6" a="1"/>
  <c r="N44" i="5" a="1"/>
  <c r="AE170" i="5" a="1"/>
  <c r="AA30" i="5" a="1"/>
  <c r="O44" i="5" a="1"/>
  <c r="AP45" i="6" a="1"/>
  <c r="H64" i="5" a="1"/>
  <c r="AE24" i="5" a="1"/>
  <c r="AP53" i="6" a="1"/>
  <c r="V17" i="5" a="1"/>
  <c r="AX18" i="6" a="1"/>
  <c r="AE10" i="5" a="1"/>
  <c r="N45" i="5" a="1"/>
  <c r="AC59" i="5" a="1"/>
  <c r="K44" i="5" a="1"/>
  <c r="E76" i="5" a="1"/>
  <c r="AC13" i="5" a="1"/>
  <c r="G68" i="5" a="1"/>
  <c r="BC12" i="6" a="1"/>
  <c r="D11" i="5" a="1"/>
  <c r="AF43" i="5" a="1"/>
  <c r="M67" i="5" a="1"/>
  <c r="AJ21" i="6" a="1"/>
  <c r="R13" i="5" a="1"/>
  <c r="W74" i="5" a="1"/>
  <c r="AJ64" i="6" a="1"/>
  <c r="AC30" i="5" a="1"/>
  <c r="L16" i="4"/>
  <c r="W32" i="5" a="1"/>
  <c r="AX34" i="6" a="1"/>
  <c r="M36" i="5" a="1"/>
  <c r="Z70" i="5" a="1"/>
  <c r="H31" i="5" a="1"/>
  <c r="AY58" i="6" a="1"/>
  <c r="Q14" i="5" a="1"/>
  <c r="V22" i="4"/>
  <c r="N42" i="5" a="1"/>
  <c r="Y45" i="5" a="1"/>
  <c r="BC79" i="6" a="1"/>
  <c r="Y24" i="5" a="1"/>
  <c r="R55" i="5" a="1"/>
  <c r="N38" i="5" a="1"/>
  <c r="AU33" i="6" a="1"/>
  <c r="K26" i="5" a="1"/>
  <c r="AA77" i="5" a="1"/>
  <c r="BD48" i="6" a="1"/>
  <c r="AD41" i="5" a="1"/>
  <c r="E23" i="5" a="1"/>
  <c r="G58" i="5" a="1"/>
  <c r="J79" i="5" a="1"/>
  <c r="J163" i="5" a="1"/>
  <c r="Y40" i="5" a="1"/>
  <c r="AO26" i="6" a="1"/>
  <c r="AM12" i="6" a="1"/>
  <c r="F23" i="5" a="1"/>
  <c r="AO37" i="6" a="1"/>
  <c r="BC36" i="6" a="1"/>
  <c r="S13" i="5" a="1"/>
  <c r="AZ13" i="6" a="1"/>
  <c r="AW20" i="6" a="1"/>
  <c r="AO13" i="6" a="1"/>
  <c r="E79" i="5" a="1"/>
  <c r="AC163" i="5" a="1"/>
  <c r="AX45" i="6" a="1"/>
  <c r="AK48" i="6" a="1"/>
  <c r="X10" i="5" a="1"/>
  <c r="AK26" i="6" a="1"/>
  <c r="L13" i="5" a="1"/>
  <c r="BB31" i="6" a="1"/>
  <c r="D39" i="5" a="1"/>
  <c r="K71" i="5" a="1"/>
  <c r="V53" i="5" a="1"/>
  <c r="N162" i="5" a="1"/>
  <c r="N83" i="5" a="1"/>
  <c r="T66" i="5" a="1"/>
  <c r="N77" i="5" a="1"/>
  <c r="D160" i="5" a="1"/>
  <c r="T50" i="5" a="1"/>
  <c r="V70" i="5" a="1"/>
  <c r="J51" i="5" a="1"/>
  <c r="J55" i="5" a="1"/>
  <c r="O28" i="5" a="1"/>
  <c r="AW39" i="6" a="1"/>
  <c r="AE37" i="5" a="1"/>
  <c r="AA50" i="5" a="1"/>
  <c r="AK36" i="6" a="1"/>
  <c r="AE27" i="5" a="1"/>
  <c r="O12" i="5" a="1"/>
  <c r="L44" i="4"/>
  <c r="AK10" i="6" a="1"/>
  <c r="U77" i="5" a="1"/>
  <c r="AD78" i="5" a="1"/>
  <c r="AJ48" i="6" a="1"/>
  <c r="AJ53" i="6" a="1"/>
  <c r="T60" i="5" a="1"/>
  <c r="AL41" i="6" a="1"/>
  <c r="AY9" i="6" a="1"/>
  <c r="V52" i="4"/>
  <c r="AA35" i="5" a="1"/>
  <c r="E74" i="5" a="1"/>
  <c r="U24" i="5" a="1"/>
  <c r="BD65" i="6" a="1"/>
  <c r="W80" i="5" a="1"/>
  <c r="BA67" i="6" a="1"/>
  <c r="I69" i="5" a="1"/>
  <c r="AP14" i="6" a="1"/>
  <c r="AB12" i="5" a="1"/>
  <c r="G54" i="5" a="1"/>
  <c r="V71" i="5" a="1"/>
  <c r="BC15" i="6" a="1"/>
  <c r="BE42" i="6" a="1"/>
  <c r="X33" i="5" a="1"/>
  <c r="N79" i="5" a="1"/>
  <c r="Z82" i="5" a="1"/>
  <c r="S59" i="5" a="1"/>
  <c r="AP23" i="6" a="1"/>
  <c r="G71" i="5" a="1"/>
  <c r="BA28" i="6" a="1"/>
  <c r="AD77" i="5" a="1"/>
  <c r="AU19" i="6" a="1"/>
  <c r="E84" i="5" a="1"/>
  <c r="AA54" i="5" a="1"/>
  <c r="P64" i="5" a="1"/>
  <c r="P68" i="5" a="1"/>
  <c r="K43" i="5" a="1"/>
  <c r="X170" i="5" a="1"/>
  <c r="AY72" i="6" a="1"/>
  <c r="Z85" i="5" a="1"/>
  <c r="AN43" i="6" a="1"/>
  <c r="T75" i="5" a="1"/>
  <c r="AO55" i="6" a="1"/>
  <c r="J27" i="5" a="1"/>
  <c r="V23" i="4"/>
  <c r="AU13" i="6" a="1"/>
  <c r="E70" i="5" a="1"/>
  <c r="D22" i="5" a="1"/>
  <c r="E30" i="5" a="1"/>
  <c r="N163" i="5" a="1"/>
  <c r="Z10" i="5" a="1"/>
  <c r="L22" i="4"/>
  <c r="Y69" i="5" a="1"/>
  <c r="AM56" i="6" a="1"/>
  <c r="AK24" i="6" a="1"/>
  <c r="I24" i="5" a="1"/>
  <c r="Z66" i="5" a="1"/>
  <c r="BA38" i="6" a="1"/>
  <c r="L11" i="5" a="1"/>
  <c r="AK67" i="6" a="1"/>
  <c r="T10" i="5" a="1"/>
  <c r="D15" i="5" a="1"/>
  <c r="AE9" i="5" a="1"/>
  <c r="Z37" i="5" a="1"/>
  <c r="G33" i="5" a="1"/>
  <c r="U9" i="5" a="1"/>
  <c r="AX58" i="6" a="1"/>
  <c r="AN72" i="6" a="1"/>
  <c r="AZ50" i="6" a="1"/>
  <c r="BB54" i="6" a="1"/>
  <c r="AK15" i="6" a="1"/>
  <c r="AW54" i="6" a="1"/>
  <c r="BA9" i="6" a="1"/>
  <c r="R43" i="5" a="1"/>
  <c r="BD46" i="6" a="1"/>
  <c r="L71" i="5" a="1"/>
  <c r="Q82" i="5" a="1"/>
  <c r="U82" i="5" a="1"/>
  <c r="M18" i="5" a="1"/>
  <c r="D34" i="5" a="1"/>
  <c r="Z84" i="5" a="1"/>
  <c r="L78" i="5" a="1"/>
  <c r="X21" i="5" a="1"/>
  <c r="AP27" i="6" a="1"/>
  <c r="AE47" i="5" a="1"/>
  <c r="AF46" i="5" a="1"/>
  <c r="G30" i="5" a="1"/>
  <c r="N39" i="5" a="1"/>
  <c r="K20" i="5" a="1"/>
  <c r="Q56" i="5" a="1"/>
  <c r="P163" i="5" a="1"/>
  <c r="AU63" i="6" a="1"/>
  <c r="V47" i="4"/>
  <c r="L13" i="4"/>
  <c r="BA24" i="6" a="1"/>
  <c r="BC69" i="6" a="1"/>
  <c r="I31" i="5" a="1"/>
  <c r="X167" i="5" a="1"/>
  <c r="K81" i="5" a="1"/>
  <c r="P62" i="5" a="1"/>
  <c r="D40" i="5" a="1"/>
  <c r="Z170" i="5" a="1"/>
  <c r="BD33" i="6" a="1"/>
  <c r="AP66" i="6" a="1"/>
  <c r="D10" i="5" a="1"/>
  <c r="AF163" i="5" a="1"/>
  <c r="E26" i="5" a="1"/>
  <c r="O39" i="5" a="1"/>
  <c r="G22" i="5" a="1"/>
  <c r="BB18" i="6" a="1"/>
  <c r="D80" i="5" a="1"/>
  <c r="U56" i="5" a="1"/>
  <c r="AD54" i="5" a="1"/>
  <c r="AN48" i="6" a="1"/>
  <c r="AF34" i="5" a="1"/>
  <c r="AO41" i="6" a="1"/>
  <c r="AK79" i="6" a="1"/>
  <c r="AX47" i="6" a="1"/>
  <c r="G84" i="5" a="1"/>
  <c r="AD26" i="5" a="1"/>
  <c r="R20" i="5" a="1"/>
  <c r="T59" i="5" a="1"/>
  <c r="AJ79" i="6" a="1"/>
  <c r="K18" i="5" a="1"/>
  <c r="Z73" i="5" a="1"/>
  <c r="AE77" i="5" a="1"/>
  <c r="AF65" i="5" a="1"/>
  <c r="AX51" i="6" a="1"/>
  <c r="H36" i="5" a="1"/>
  <c r="F43" i="5" a="1"/>
  <c r="L20" i="5" a="1"/>
  <c r="J75" i="5" a="1"/>
  <c r="AX32" i="6" a="1"/>
  <c r="AW31" i="6" a="1"/>
  <c r="Q83" i="5" a="1"/>
  <c r="W9" i="5" a="1"/>
  <c r="N48" i="5" a="1"/>
  <c r="AA78" i="5" a="1"/>
  <c r="BE28" i="6" a="1"/>
  <c r="AN54" i="6" a="1"/>
  <c r="AN69" i="6" a="1"/>
  <c r="Z26" i="5" a="1"/>
  <c r="BB25" i="6" a="1"/>
  <c r="AK52" i="6" a="1"/>
  <c r="AF74" i="5" a="1"/>
  <c r="L71" i="4"/>
  <c r="AW35" i="6" a="1"/>
  <c r="AL9" i="6" a="1"/>
  <c r="W71" i="5" a="1"/>
  <c r="L11" i="4"/>
  <c r="F66" i="5" a="1"/>
  <c r="AL23" i="6" a="1"/>
  <c r="J170" i="5" a="1"/>
  <c r="BD30" i="6" a="1"/>
  <c r="AS157" i="5" a="1"/>
  <c r="AE82" i="5" a="1"/>
  <c r="O30" i="5" a="1"/>
  <c r="AO33" i="6" a="1"/>
  <c r="BD18" i="6" a="1"/>
  <c r="AP19" i="6" a="1"/>
  <c r="X26" i="5" a="1"/>
  <c r="AM68" i="6" a="1"/>
  <c r="AZ57" i="6" a="1"/>
  <c r="I19" i="5" a="1"/>
  <c r="J26" i="5" a="1"/>
  <c r="AM39" i="6" a="1"/>
  <c r="J157" i="5" a="1"/>
  <c r="J65" i="5" a="1"/>
  <c r="BC33" i="6" a="1"/>
  <c r="V38" i="4"/>
  <c r="V22" i="5" a="1"/>
  <c r="T61" i="5" a="1"/>
  <c r="E21" i="5" a="1"/>
  <c r="I16" i="5" a="1"/>
  <c r="AK11" i="6" a="1"/>
  <c r="BB40" i="6" a="1"/>
  <c r="X46" i="5" a="1"/>
  <c r="AQ157" i="5" a="1"/>
  <c r="AU59" i="6" a="1"/>
  <c r="I57" i="5" a="1"/>
  <c r="AM38" i="6" a="1"/>
  <c r="BB33" i="6" a="1"/>
  <c r="BC61" i="6" a="1"/>
  <c r="AK12" i="6" a="1"/>
  <c r="AB10" i="5" a="1"/>
  <c r="AV33" i="6" a="1"/>
  <c r="AW23" i="6" a="1"/>
  <c r="AY31" i="6" a="1"/>
  <c r="AJ40" i="6" a="1"/>
  <c r="L157" i="5" a="1"/>
  <c r="D45" i="5" a="1"/>
  <c r="L16" i="5" a="1"/>
  <c r="W84" i="5" a="1"/>
  <c r="BA68" i="6" a="1"/>
  <c r="BC53" i="6" a="1"/>
  <c r="K168" i="5" a="1"/>
  <c r="AO57" i="6" a="1"/>
  <c r="H22" i="5" a="1"/>
  <c r="AW46" i="6" a="1"/>
  <c r="S47" i="5" a="1"/>
  <c r="AX52" i="6" a="1"/>
  <c r="L74" i="5" a="1"/>
  <c r="N62" i="5" a="1"/>
  <c r="BA44" i="6" a="1"/>
  <c r="AP39" i="6" a="1"/>
  <c r="BA61" i="6" a="1"/>
  <c r="F7" i="5" a="1"/>
  <c r="Z28" i="5" a="1"/>
  <c r="T79" i="5" a="1"/>
  <c r="T74" i="5" a="1"/>
  <c r="AX66" i="6" a="1"/>
  <c r="Y68" i="5" a="1"/>
  <c r="O68" i="5" a="1"/>
  <c r="Y52" i="5" a="1"/>
  <c r="V41" i="4"/>
  <c r="AX57" i="6" a="1"/>
  <c r="AY62" i="6" a="1"/>
  <c r="AJ13" i="6" a="1"/>
  <c r="L77" i="4"/>
  <c r="P26" i="5" a="1"/>
  <c r="AW13" i="6" a="1"/>
  <c r="Z11" i="5" a="1"/>
  <c r="P75" i="5" a="1"/>
  <c r="W168" i="5" a="1"/>
  <c r="AO71" i="6" a="1"/>
  <c r="R18" i="5" a="1"/>
  <c r="J71" i="5" a="1"/>
  <c r="V45" i="4"/>
  <c r="H23" i="5" a="1"/>
  <c r="Z65" i="5" a="1"/>
  <c r="AL48" i="6" a="1"/>
  <c r="AJ52" i="6" a="1"/>
  <c r="AF36" i="5" a="1"/>
  <c r="Q37" i="5" a="1"/>
  <c r="D81" i="5" a="1"/>
  <c r="S62" i="5" a="1"/>
  <c r="D65" i="5" a="1"/>
  <c r="BA46" i="6" a="1"/>
  <c r="R76" i="5" a="1"/>
  <c r="W7" i="5" a="1"/>
  <c r="V44" i="5" a="1"/>
  <c r="AJ22" i="6" a="1"/>
  <c r="S57" i="5" a="1"/>
  <c r="AY41" i="6" a="1"/>
  <c r="E78" i="5" a="1"/>
  <c r="AW72" i="6" a="1"/>
  <c r="T55" i="5" a="1"/>
  <c r="Y13" i="5" a="1"/>
  <c r="K28" i="5" a="1"/>
  <c r="AY30" i="6" a="1"/>
  <c r="AJ9" i="6" a="1"/>
  <c r="AU24" i="6" a="1"/>
  <c r="V55" i="5" a="1"/>
  <c r="AA24" i="5" a="1"/>
  <c r="AE83" i="5" a="1"/>
  <c r="S10" i="5" a="1"/>
  <c r="E167" i="5" a="1"/>
  <c r="W33" i="5" a="1"/>
  <c r="AM6" i="6" a="1"/>
  <c r="L8" i="5" a="1"/>
  <c r="AX7" i="6" a="1"/>
  <c r="Z9" i="5" a="1"/>
  <c r="BC30" i="6" a="1"/>
  <c r="AA55" i="5" a="1"/>
  <c r="F24" i="5" a="1"/>
  <c r="AN27" i="6" a="1"/>
  <c r="AA63" i="5" a="1"/>
  <c r="AD24" i="5" a="1"/>
  <c r="K37" i="5" a="1"/>
  <c r="L59" i="4"/>
  <c r="L170" i="5" a="1"/>
  <c r="E80" i="5" a="1"/>
  <c r="AJ61" i="6" a="1"/>
  <c r="I14" i="5" a="1"/>
  <c r="Z157" i="5" a="1"/>
  <c r="AA40" i="5" a="1"/>
  <c r="BB17" i="6" a="1"/>
  <c r="AZ20" i="6" a="1"/>
  <c r="BB39" i="6" a="1"/>
  <c r="AP24" i="6" a="1"/>
  <c r="W53" i="5" a="1"/>
  <c r="V64" i="4"/>
  <c r="P84" i="5" a="1"/>
  <c r="BC28" i="6" a="1"/>
  <c r="AP35" i="6" a="1"/>
  <c r="W44" i="5" a="1"/>
  <c r="AN13" i="6" a="1"/>
  <c r="V47" i="5" a="1"/>
  <c r="W46" i="5" a="1"/>
  <c r="AM26" i="6" a="1"/>
  <c r="W23" i="5" a="1"/>
  <c r="Y27" i="5" a="1"/>
  <c r="M46" i="5" a="1"/>
  <c r="AY66" i="6" a="1"/>
  <c r="AJ65" i="6" a="1"/>
  <c r="M34" i="5" a="1"/>
  <c r="V79" i="5" a="1"/>
  <c r="AB16" i="5" a="1"/>
  <c r="P63" i="5" a="1"/>
  <c r="J22" i="5" a="1"/>
  <c r="AL26" i="6" a="1"/>
  <c r="Q13" i="5" a="1"/>
  <c r="W43" i="5" a="1"/>
  <c r="AN38" i="6" a="1"/>
  <c r="AU68" i="6" a="1"/>
  <c r="BD21" i="6" a="1"/>
  <c r="L42" i="5" a="1"/>
  <c r="AE72" i="5" a="1"/>
  <c r="E12" i="5" a="1"/>
  <c r="N27" i="5" a="1"/>
  <c r="BB11" i="6" a="1"/>
  <c r="BC47" i="6" a="1"/>
  <c r="AP64" i="6" a="1"/>
  <c r="AN35" i="6" a="1"/>
  <c r="BB9" i="6" a="1"/>
  <c r="AD52" i="5" a="1"/>
  <c r="Q62" i="5" a="1"/>
  <c r="O59" i="5" a="1"/>
  <c r="AE49" i="5" a="1"/>
  <c r="K41" i="5" a="1"/>
  <c r="X35" i="5" a="1"/>
  <c r="BA42" i="6" a="1"/>
  <c r="L29" i="5" a="1"/>
  <c r="O74" i="5" a="1"/>
  <c r="O62" i="5" a="1"/>
  <c r="AE163" i="5" a="1"/>
  <c r="Q74" i="5" a="1"/>
  <c r="AV43" i="6" a="1"/>
  <c r="J172" i="5" a="1"/>
  <c r="M61" i="5" a="1"/>
  <c r="AP20" i="6" a="1"/>
  <c r="L46" i="5" a="1"/>
  <c r="G80" i="5" a="1"/>
  <c r="V69" i="4"/>
  <c r="O159" i="5" a="1"/>
  <c r="AN39" i="6" a="1"/>
  <c r="T36" i="5" a="1"/>
  <c r="K62" i="5" a="1"/>
  <c r="I49" i="5" a="1"/>
  <c r="K24" i="5" a="1"/>
  <c r="AD23" i="5" a="1"/>
  <c r="H62" i="5" a="1"/>
  <c r="AL25" i="6" a="1"/>
  <c r="AD56" i="5" a="1"/>
  <c r="AE65" i="5" a="1"/>
  <c r="P74" i="5" a="1"/>
  <c r="AP54" i="6" a="1"/>
  <c r="BB29" i="6" a="1"/>
  <c r="F12" i="5" a="1"/>
  <c r="Q25" i="5" a="1"/>
  <c r="R11" i="5" a="1"/>
  <c r="Y160" i="5" a="1"/>
  <c r="AC47" i="5" a="1"/>
  <c r="L14" i="4"/>
  <c r="AV11" i="6" a="1"/>
  <c r="N68" i="5" a="1"/>
  <c r="O7" i="5" a="1"/>
  <c r="BA13" i="6" a="1"/>
  <c r="BA22" i="6" a="1"/>
  <c r="AF75" i="5" a="1"/>
  <c r="J42" i="5" a="1"/>
  <c r="Z46" i="5" a="1"/>
  <c r="AW59" i="6" a="1"/>
  <c r="P29" i="5" a="1"/>
  <c r="AM70" i="6" a="1"/>
  <c r="AA170" i="5" a="1"/>
  <c r="AC16" i="5" a="1"/>
  <c r="BE14" i="6" a="1"/>
  <c r="I30" i="5" a="1"/>
  <c r="AE16" i="5" a="1"/>
  <c r="Y23" i="5" a="1"/>
  <c r="Q66" i="5" a="1"/>
  <c r="BC45" i="6" a="1"/>
  <c r="BD36" i="6" a="1"/>
  <c r="W11" i="5" a="1"/>
  <c r="AB73" i="5" a="1"/>
  <c r="X66" i="5" a="1"/>
  <c r="Z17" i="5" a="1"/>
  <c r="M16" i="5" a="1"/>
  <c r="U36" i="5" a="1"/>
  <c r="BE15" i="6" a="1"/>
  <c r="AY25" i="6" a="1"/>
  <c r="V67" i="4"/>
  <c r="AF73" i="5" a="1"/>
  <c r="AB72" i="5" a="1"/>
  <c r="AC83" i="5" a="1"/>
  <c r="AW8" i="6" a="1"/>
  <c r="P35" i="5" a="1"/>
  <c r="L37" i="5" a="1"/>
  <c r="AP47" i="6" a="1"/>
  <c r="H29" i="5" a="1"/>
  <c r="S68" i="5" a="1"/>
  <c r="I62" i="5" a="1"/>
  <c r="D37" i="5" a="1"/>
  <c r="AZ18" i="6" a="1"/>
  <c r="AD30" i="5" a="1"/>
  <c r="Z22" i="5" a="1"/>
  <c r="BE44" i="6" a="1"/>
  <c r="F26" i="5" a="1"/>
  <c r="Y29" i="5" a="1"/>
  <c r="AL71" i="6" a="1"/>
  <c r="D18" i="5" a="1"/>
  <c r="AJ37" i="6" a="1"/>
  <c r="S34" i="5" a="1"/>
  <c r="Z72" i="5" a="1"/>
  <c r="G52" i="5" a="1"/>
  <c r="U168" i="5" a="1"/>
  <c r="AD73" i="5" a="1"/>
  <c r="O73" i="5" a="1"/>
  <c r="M21" i="5" a="1"/>
  <c r="Y77" i="5" a="1"/>
  <c r="D19" i="5" a="1"/>
  <c r="I37" i="5" a="1"/>
  <c r="AV46" i="6" a="1"/>
  <c r="Y170" i="5" a="1"/>
  <c r="AC40" i="5" a="1"/>
  <c r="T170" i="5" a="1"/>
  <c r="BB8" i="6" a="1"/>
  <c r="AK22" i="6" a="1"/>
  <c r="W64" i="5" a="1"/>
  <c r="O32" i="5" a="1"/>
  <c r="W166" i="5" a="1"/>
  <c r="Z40" i="5" a="1"/>
  <c r="AW57" i="6" a="1"/>
  <c r="S26" i="5" a="1"/>
  <c r="E63" i="5" a="1"/>
  <c r="N82" i="5" a="1"/>
  <c r="AN59" i="6" a="1"/>
  <c r="AM52" i="6" a="1"/>
  <c r="BA37" i="6" a="1"/>
  <c r="T168" i="5" a="1"/>
  <c r="X68" i="5" a="1"/>
  <c r="F20" i="5" a="1"/>
  <c r="V85" i="5" a="1"/>
  <c r="AE48" i="5" a="1"/>
  <c r="I163" i="5" a="1"/>
  <c r="Q163" i="5" a="1"/>
  <c r="AP30" i="6" a="1"/>
  <c r="X160" i="5" a="1"/>
  <c r="F55" i="5" a="1"/>
  <c r="BB50" i="6" a="1"/>
  <c r="O54" i="5" a="1"/>
  <c r="Q158" i="5" a="1"/>
  <c r="AW157" i="5" a="1"/>
  <c r="AW66" i="6" a="1"/>
  <c r="AL62" i="6" a="1"/>
  <c r="Y21" i="5" a="1"/>
  <c r="I59" i="5" a="1"/>
  <c r="U48" i="5" a="1"/>
  <c r="D60" i="5" a="1"/>
  <c r="Z163" i="5" a="1"/>
  <c r="AB70" i="5" a="1"/>
  <c r="K42" i="5" a="1"/>
  <c r="H46" i="5" a="1"/>
  <c r="AW47" i="6" a="1"/>
  <c r="AU32" i="6" a="1"/>
  <c r="N11" i="5" a="1"/>
  <c r="Z61" i="5" a="1"/>
  <c r="AM66" i="6" a="1"/>
  <c r="P47" i="5" a="1"/>
  <c r="BA63" i="6" a="1"/>
  <c r="AX24" i="6" a="1"/>
  <c r="M20" i="5" a="1"/>
  <c r="AA51" i="5" a="1"/>
  <c r="X78" i="5" a="1"/>
  <c r="AB63" i="5" a="1"/>
  <c r="S33" i="5" a="1"/>
  <c r="AB83" i="5" a="1"/>
  <c r="O29" i="5" a="1"/>
  <c r="I78" i="5" a="1"/>
  <c r="L49" i="5" a="1"/>
  <c r="J57" i="5" a="1"/>
  <c r="AF157" i="5" a="1"/>
  <c r="F51" i="5" a="1"/>
  <c r="AN19" i="6" a="1"/>
  <c r="AE159" i="5" a="1"/>
  <c r="BC65" i="6" a="1"/>
  <c r="P37" i="5" a="1"/>
  <c r="AA65" i="5" a="1"/>
  <c r="BC57" i="6" a="1"/>
  <c r="Q30" i="5" a="1"/>
  <c r="AY67" i="6" a="1"/>
  <c r="AE62" i="5" a="1"/>
  <c r="AN42" i="6" a="1"/>
  <c r="R22" i="5" a="1"/>
  <c r="T35" i="5" a="1"/>
  <c r="AU8" i="6" a="1"/>
  <c r="G158" i="5" a="1"/>
  <c r="AY63" i="6" a="1"/>
  <c r="AJ72" i="6" a="1"/>
  <c r="K84" i="4"/>
  <c r="AJ32" i="6" a="1"/>
  <c r="AP71" i="6" a="1"/>
  <c r="Z32" i="5" a="1"/>
  <c r="BC6" i="6" a="1"/>
  <c r="Y158" i="5" a="1"/>
  <c r="H65" i="5" a="1"/>
  <c r="H19" i="5" a="1"/>
  <c r="AX22" i="6" a="1"/>
  <c r="J80" i="5" a="1"/>
  <c r="P19" i="5" a="1"/>
  <c r="M85" i="5" a="1"/>
  <c r="AD34" i="5" a="1"/>
  <c r="T71" i="5" a="1"/>
  <c r="L69" i="4"/>
  <c r="H85" i="5" a="1"/>
  <c r="AF31" i="5" a="1"/>
  <c r="M33" i="5" a="1"/>
  <c r="V17" i="4"/>
  <c r="AE80" i="5" a="1"/>
  <c r="H20" i="5" a="1"/>
  <c r="AB62" i="5" a="1"/>
  <c r="G83" i="5" a="1"/>
  <c r="AD15" i="5" a="1"/>
  <c r="AB11" i="5" a="1"/>
  <c r="AC61" i="5" a="1"/>
  <c r="AL42" i="6" a="1"/>
  <c r="BB67" i="6" a="1"/>
  <c r="G48" i="5" a="1"/>
  <c r="Q57" i="5" a="1"/>
  <c r="W15" i="5" a="1"/>
  <c r="Z44" i="5" a="1"/>
  <c r="M66" i="5" a="1"/>
  <c r="AX64" i="6" a="1"/>
  <c r="AV16" i="6" a="1"/>
  <c r="BD24" i="6" a="1"/>
  <c r="AL43" i="6" a="1"/>
  <c r="O16" i="5" a="1"/>
  <c r="X38" i="5" a="1"/>
  <c r="O42" i="5" a="1"/>
  <c r="M72" i="5" a="1"/>
  <c r="V21" i="5" a="1"/>
  <c r="AD70" i="5" a="1"/>
  <c r="AZ26" i="6" a="1"/>
  <c r="BD79" i="6" a="1"/>
  <c r="Y168" i="5" a="1"/>
  <c r="E85" i="5" a="1"/>
  <c r="L19" i="5" a="1"/>
  <c r="X24" i="5" a="1"/>
  <c r="AV30" i="6" a="1"/>
  <c r="AF67" i="5" a="1"/>
  <c r="BE49" i="6" a="1"/>
  <c r="H42" i="5" a="1"/>
  <c r="AK55" i="6" a="1"/>
  <c r="AP31" i="6" a="1"/>
  <c r="BE51" i="6" a="1"/>
  <c r="Q53" i="5" a="1"/>
  <c r="V171" i="5" a="1"/>
  <c r="L38" i="5" a="1"/>
  <c r="AM29" i="6" a="1"/>
  <c r="L60" i="4"/>
  <c r="BC42" i="6" a="1"/>
  <c r="R46" i="5" a="1"/>
  <c r="AO40" i="6" a="1"/>
  <c r="X57" i="5" a="1"/>
  <c r="L31" i="4"/>
  <c r="O22" i="5" a="1"/>
  <c r="AP63" i="6" a="1"/>
  <c r="M68" i="5" a="1"/>
  <c r="AD50" i="5" a="1"/>
  <c r="G26" i="5" a="1"/>
  <c r="AU157" i="5" a="1"/>
  <c r="BE54" i="6" a="1"/>
  <c r="L62" i="5" a="1"/>
  <c r="AY35" i="6" a="1"/>
  <c r="H44" i="5" a="1"/>
  <c r="AV40" i="6" a="1"/>
  <c r="AA18" i="5" a="1"/>
  <c r="AZ36" i="6" a="1"/>
  <c r="L65" i="5" a="1"/>
  <c r="U31" i="5" a="1"/>
  <c r="BC38" i="6" a="1"/>
  <c r="Y66" i="5" a="1"/>
  <c r="V52" i="5" a="1"/>
  <c r="D85" i="5" a="1"/>
  <c r="AW26" i="6" a="1"/>
  <c r="T33" i="5" a="1"/>
  <c r="N58" i="5" a="1"/>
  <c r="AX23" i="6" a="1"/>
  <c r="BD55" i="6" a="1"/>
  <c r="AD47" i="5" a="1"/>
  <c r="AH6" i="5" a="1"/>
  <c r="R74" i="5" a="1"/>
  <c r="AO27" i="6" a="1"/>
  <c r="AW32" i="6" a="1"/>
  <c r="K83" i="5" a="1"/>
  <c r="K12" i="5" a="1"/>
  <c r="K25" i="5" a="1"/>
  <c r="J168" i="5" a="1"/>
  <c r="AL7" i="6" a="1"/>
  <c r="AB157" i="5" a="1"/>
  <c r="AC68" i="5" a="1"/>
  <c r="K163" i="5" a="1"/>
  <c r="BE25" i="6" a="1"/>
  <c r="L50" i="5" a="1"/>
  <c r="G29" i="5" a="1"/>
  <c r="G21" i="5" a="1"/>
  <c r="V27" i="5" a="1"/>
  <c r="AL61" i="6" a="1"/>
  <c r="V23" i="5" a="1"/>
  <c r="AK40" i="6" a="1"/>
  <c r="AM9" i="6" a="1"/>
  <c r="BF86" i="6" l="1"/>
  <c r="W46" i="4"/>
  <c r="M46" i="4"/>
  <c r="M47" i="4"/>
  <c r="AG47" i="4" s="1"/>
  <c r="BC93" i="5"/>
  <c r="M48" i="4"/>
  <c r="W48" i="4"/>
  <c r="AJ158" i="5"/>
  <c r="BD93" i="5"/>
  <c r="BC86" i="5"/>
  <c r="BD86" i="5"/>
  <c r="BF90" i="6" s="1"/>
  <c r="M41" i="4"/>
  <c r="M20" i="4"/>
  <c r="W20" i="4"/>
  <c r="W41" i="4"/>
  <c r="M32" i="4"/>
  <c r="AH158" i="5"/>
  <c r="AM158" i="5"/>
  <c r="AY158" i="5"/>
  <c r="AW157" i="5"/>
  <c r="AN157" i="5"/>
  <c r="AT157" i="5"/>
  <c r="AX157" i="5"/>
  <c r="AY157" i="5"/>
  <c r="AV158" i="5"/>
  <c r="W32" i="4"/>
  <c r="M29" i="4"/>
  <c r="M17" i="4"/>
  <c r="M64" i="4"/>
  <c r="M72" i="4"/>
  <c r="M66" i="4"/>
  <c r="M39" i="4"/>
  <c r="M36" i="4"/>
  <c r="M76" i="4"/>
  <c r="M31" i="4"/>
  <c r="AV157" i="5"/>
  <c r="AK157" i="5"/>
  <c r="AZ157" i="5"/>
  <c r="BB157" i="5"/>
  <c r="AJ157" i="5"/>
  <c r="W29" i="4"/>
  <c r="W36" i="4"/>
  <c r="W31" i="4"/>
  <c r="W17" i="4"/>
  <c r="W66" i="4"/>
  <c r="W72" i="4"/>
  <c r="W64" i="4"/>
  <c r="W76" i="4"/>
  <c r="W39" i="4"/>
  <c r="M61" i="4"/>
  <c r="M38" i="4"/>
  <c r="M30" i="4"/>
  <c r="M28" i="4"/>
  <c r="M67" i="4"/>
  <c r="AL157" i="5"/>
  <c r="AH157" i="5"/>
  <c r="AQ157" i="5"/>
  <c r="BA157" i="5"/>
  <c r="AQ86" i="6"/>
  <c r="AS86" i="6"/>
  <c r="AR86" i="6"/>
  <c r="M19" i="4"/>
  <c r="M69" i="4"/>
  <c r="M68" i="4"/>
  <c r="M22" i="4"/>
  <c r="M77" i="4"/>
  <c r="M24" i="4"/>
  <c r="M60" i="4"/>
  <c r="M71" i="4"/>
  <c r="M37" i="4"/>
  <c r="M65" i="4"/>
  <c r="M34" i="4"/>
  <c r="M55" i="4"/>
  <c r="M40" i="4"/>
  <c r="M23" i="4"/>
  <c r="M58" i="4"/>
  <c r="M57" i="4"/>
  <c r="M27" i="4"/>
  <c r="M26" i="4"/>
  <c r="M80" i="4"/>
  <c r="M6" i="4"/>
  <c r="M25" i="4"/>
  <c r="M75" i="4"/>
  <c r="M7" i="4"/>
  <c r="M74" i="4"/>
  <c r="M18" i="4"/>
  <c r="M11" i="4"/>
  <c r="M13" i="4"/>
  <c r="M63" i="4"/>
  <c r="M83" i="4"/>
  <c r="M8" i="4"/>
  <c r="M15" i="4"/>
  <c r="M62" i="4"/>
  <c r="M12" i="4"/>
  <c r="M82" i="4"/>
  <c r="M54" i="4"/>
  <c r="M16" i="4"/>
  <c r="M56" i="4"/>
  <c r="M35" i="4"/>
  <c r="M78" i="4"/>
  <c r="M10" i="4"/>
  <c r="M59" i="4"/>
  <c r="M81" i="4"/>
  <c r="M73" i="4"/>
  <c r="M14" i="4"/>
  <c r="M70" i="4"/>
  <c r="M33" i="4"/>
  <c r="M21" i="4"/>
  <c r="X84" i="4"/>
  <c r="AP81" i="2"/>
  <c r="AG81" i="2" s="1"/>
  <c r="W38" i="4"/>
  <c r="W67" i="4"/>
  <c r="W61" i="4"/>
  <c r="W30" i="4"/>
  <c r="W28" i="4"/>
  <c r="AF19" i="4"/>
  <c r="W19" i="4"/>
  <c r="AF20" i="4"/>
  <c r="AF31" i="4"/>
  <c r="AM157" i="5"/>
  <c r="AF66" i="4"/>
  <c r="AF49" i="4"/>
  <c r="AU158" i="5"/>
  <c r="AF52" i="4"/>
  <c r="AF38" i="4"/>
  <c r="AI158" i="5"/>
  <c r="AF43" i="4"/>
  <c r="AF67" i="4"/>
  <c r="AF32" i="4"/>
  <c r="AF72" i="4"/>
  <c r="AF50" i="4"/>
  <c r="AF17" i="4"/>
  <c r="AF36" i="4"/>
  <c r="AF61" i="4"/>
  <c r="AF30" i="4"/>
  <c r="AF41" i="4"/>
  <c r="AF44" i="4"/>
  <c r="AF51" i="4"/>
  <c r="AF47" i="4"/>
  <c r="AF29" i="4"/>
  <c r="AE84" i="4"/>
  <c r="AT158" i="5"/>
  <c r="AF76" i="4"/>
  <c r="BC158" i="5"/>
  <c r="AU157" i="5"/>
  <c r="AI157" i="5"/>
  <c r="AB84" i="4"/>
  <c r="AF39" i="4"/>
  <c r="AR157" i="5"/>
  <c r="AF42" i="4"/>
  <c r="AS157" i="5"/>
  <c r="AF45" i="4"/>
  <c r="AF53" i="4"/>
  <c r="BC157" i="5"/>
  <c r="AF48" i="4"/>
  <c r="AF46" i="4"/>
  <c r="AF64" i="4"/>
  <c r="AF28" i="4"/>
  <c r="AO157" i="5"/>
  <c r="AF59" i="4"/>
  <c r="W59" i="4"/>
  <c r="AF11" i="4"/>
  <c r="W11" i="4"/>
  <c r="AF37" i="4"/>
  <c r="W37" i="4"/>
  <c r="AF23" i="4"/>
  <c r="W23" i="4"/>
  <c r="AF21" i="4"/>
  <c r="W21" i="4"/>
  <c r="AF78" i="4"/>
  <c r="W78" i="4"/>
  <c r="AF58" i="4"/>
  <c r="W58" i="4"/>
  <c r="AF57" i="4"/>
  <c r="W57" i="4"/>
  <c r="AF80" i="4"/>
  <c r="W80" i="4"/>
  <c r="AF73" i="4"/>
  <c r="W73" i="4"/>
  <c r="AF24" i="4"/>
  <c r="W24" i="4"/>
  <c r="AF7" i="4"/>
  <c r="W7" i="4"/>
  <c r="W5" i="4"/>
  <c r="AF82" i="4"/>
  <c r="W82" i="4"/>
  <c r="AF6" i="4"/>
  <c r="W6" i="4"/>
  <c r="AF63" i="4"/>
  <c r="W63" i="4"/>
  <c r="AF60" i="4"/>
  <c r="W60" i="4"/>
  <c r="AF26" i="4"/>
  <c r="W26" i="4"/>
  <c r="AF54" i="4"/>
  <c r="W54" i="4"/>
  <c r="AF22" i="4"/>
  <c r="W22" i="4"/>
  <c r="AF15" i="4"/>
  <c r="W15" i="4"/>
  <c r="AF81" i="4"/>
  <c r="W81" i="4"/>
  <c r="AF13" i="4"/>
  <c r="W13" i="4"/>
  <c r="AF56" i="4"/>
  <c r="W56" i="4"/>
  <c r="AF34" i="4"/>
  <c r="W34" i="4"/>
  <c r="AF62" i="4"/>
  <c r="W62" i="4"/>
  <c r="AF69" i="4"/>
  <c r="W69" i="4"/>
  <c r="AF33" i="4"/>
  <c r="W33" i="4"/>
  <c r="AF75" i="4"/>
  <c r="W75" i="4"/>
  <c r="AF65" i="4"/>
  <c r="W65" i="4"/>
  <c r="AF18" i="4"/>
  <c r="W18" i="4"/>
  <c r="AF70" i="4"/>
  <c r="W70" i="4"/>
  <c r="AF25" i="4"/>
  <c r="W25" i="4"/>
  <c r="AF83" i="4"/>
  <c r="W83" i="4"/>
  <c r="AF77" i="4"/>
  <c r="W77" i="4"/>
  <c r="AF12" i="4"/>
  <c r="W12" i="4"/>
  <c r="AF74" i="4"/>
  <c r="W74" i="4"/>
  <c r="AF71" i="4"/>
  <c r="W71" i="4"/>
  <c r="AF14" i="4"/>
  <c r="W14" i="4"/>
  <c r="AF40" i="4"/>
  <c r="W40" i="4"/>
  <c r="AF8" i="4"/>
  <c r="W8" i="4"/>
  <c r="AF55" i="4"/>
  <c r="W55" i="4"/>
  <c r="AF10" i="4"/>
  <c r="W10" i="4"/>
  <c r="AF27" i="4"/>
  <c r="W27" i="4"/>
  <c r="AF68" i="4"/>
  <c r="W68" i="4"/>
  <c r="AP157" i="5"/>
  <c r="AF35" i="4"/>
  <c r="W35" i="4"/>
  <c r="AF79" i="4"/>
  <c r="AF16" i="4"/>
  <c r="W16" i="4"/>
  <c r="AP80" i="2"/>
  <c r="AG80" i="2" s="1"/>
  <c r="AP73" i="2"/>
  <c r="AG73" i="2" s="1"/>
  <c r="AP74" i="2"/>
  <c r="AG74" i="2" s="1"/>
  <c r="AP79" i="2"/>
  <c r="AG79" i="2" s="1"/>
  <c r="AF79" i="2"/>
  <c r="AP78" i="2"/>
  <c r="AG78" i="2" s="1"/>
  <c r="AP72" i="2"/>
  <c r="AG72" i="2" s="1"/>
  <c r="AP71" i="2"/>
  <c r="AG71" i="2" s="1"/>
  <c r="AP75" i="2"/>
  <c r="AG75" i="2" s="1"/>
  <c r="AP83" i="2"/>
  <c r="AG83" i="2" s="1"/>
  <c r="AP82" i="2"/>
  <c r="AG82" i="2" s="1"/>
  <c r="AP76" i="2"/>
  <c r="AG76" i="2" s="1"/>
  <c r="AP77" i="2"/>
  <c r="AG77" i="2" s="1"/>
  <c r="D163" i="5"/>
  <c r="D172" i="5"/>
  <c r="D168" i="5"/>
  <c r="D170" i="5"/>
  <c r="D160" i="5"/>
  <c r="D73" i="5"/>
  <c r="D77" i="5"/>
  <c r="D78" i="5"/>
  <c r="D84" i="5"/>
  <c r="D72" i="5"/>
  <c r="D74" i="5"/>
  <c r="D83" i="5"/>
  <c r="D85" i="5"/>
  <c r="D81" i="5"/>
  <c r="D75" i="5"/>
  <c r="D79" i="5"/>
  <c r="D80" i="5"/>
  <c r="D76" i="5"/>
  <c r="D82" i="5"/>
  <c r="AF163" i="5"/>
  <c r="AF160" i="5"/>
  <c r="AF171" i="5"/>
  <c r="AF170" i="5"/>
  <c r="AF169" i="5"/>
  <c r="AF74" i="5"/>
  <c r="AF73" i="5"/>
  <c r="AF75" i="5"/>
  <c r="AF83" i="5"/>
  <c r="AF85" i="5"/>
  <c r="AF77" i="5"/>
  <c r="AF84" i="5"/>
  <c r="AF72" i="5"/>
  <c r="AF80" i="5"/>
  <c r="AF82" i="5"/>
  <c r="AF76" i="5"/>
  <c r="AF81" i="5"/>
  <c r="AF79" i="5"/>
  <c r="AF78" i="5"/>
  <c r="AE163" i="5"/>
  <c r="AE170" i="5"/>
  <c r="AE168" i="5"/>
  <c r="AE159" i="5"/>
  <c r="AE161" i="5"/>
  <c r="AE160" i="5"/>
  <c r="AE171" i="5"/>
  <c r="AE76" i="5"/>
  <c r="AE83" i="5"/>
  <c r="AE75" i="5"/>
  <c r="AE78" i="5"/>
  <c r="AE81" i="5"/>
  <c r="AE73" i="5"/>
  <c r="AE80" i="5"/>
  <c r="AE74" i="5"/>
  <c r="AE72" i="5"/>
  <c r="AE77" i="5"/>
  <c r="AE85" i="5"/>
  <c r="AE84" i="5"/>
  <c r="AE79" i="5"/>
  <c r="AE82" i="5"/>
  <c r="AD170" i="5"/>
  <c r="AD172" i="5"/>
  <c r="AD161" i="5"/>
  <c r="AD163" i="5"/>
  <c r="AD160" i="5"/>
  <c r="AD171" i="5"/>
  <c r="AD77" i="5"/>
  <c r="AD75" i="5"/>
  <c r="AD72" i="5"/>
  <c r="AD80" i="5"/>
  <c r="AD83" i="5"/>
  <c r="AD74" i="5"/>
  <c r="AD81" i="5"/>
  <c r="AD85" i="5"/>
  <c r="AD84" i="5"/>
  <c r="AD79" i="5"/>
  <c r="AD73" i="5"/>
  <c r="AD76" i="5"/>
  <c r="AD82" i="5"/>
  <c r="AD78" i="5"/>
  <c r="AC160" i="5"/>
  <c r="AC170" i="5"/>
  <c r="AC168" i="5"/>
  <c r="AC163" i="5"/>
  <c r="AC161" i="5"/>
  <c r="AC165" i="5"/>
  <c r="AC172" i="5"/>
  <c r="AC72" i="5"/>
  <c r="AC78" i="5"/>
  <c r="AC79" i="5"/>
  <c r="AC85" i="5"/>
  <c r="AC74" i="5"/>
  <c r="AC77" i="5"/>
  <c r="AC83" i="5"/>
  <c r="AC81" i="5"/>
  <c r="AC80" i="5"/>
  <c r="AC73" i="5"/>
  <c r="AC84" i="5"/>
  <c r="AC76" i="5"/>
  <c r="AC75" i="5"/>
  <c r="AC82" i="5"/>
  <c r="AB163" i="5"/>
  <c r="AB160" i="5"/>
  <c r="AB161" i="5"/>
  <c r="AB159" i="5"/>
  <c r="AB172" i="5"/>
  <c r="AB170" i="5"/>
  <c r="AB165" i="5"/>
  <c r="AB79" i="5"/>
  <c r="AB80" i="5"/>
  <c r="AB84" i="5"/>
  <c r="AB85" i="5"/>
  <c r="AB82" i="5"/>
  <c r="AB76" i="5"/>
  <c r="AB75" i="5"/>
  <c r="AB83" i="5"/>
  <c r="AB81" i="5"/>
  <c r="AB78" i="5"/>
  <c r="AB77" i="5"/>
  <c r="AB74" i="5"/>
  <c r="AB72" i="5"/>
  <c r="AB73" i="5"/>
  <c r="AA170" i="5"/>
  <c r="AA168" i="5"/>
  <c r="AA159" i="5"/>
  <c r="AA169" i="5"/>
  <c r="AA165" i="5"/>
  <c r="AA161" i="5"/>
  <c r="AA172" i="5"/>
  <c r="AA160" i="5"/>
  <c r="AA81" i="5"/>
  <c r="AA76" i="5"/>
  <c r="AA79" i="5"/>
  <c r="AA75" i="5"/>
  <c r="AA78" i="5"/>
  <c r="AA85" i="5"/>
  <c r="AA73" i="5"/>
  <c r="AA82" i="5"/>
  <c r="AA74" i="5"/>
  <c r="AA77" i="5"/>
  <c r="AA72" i="5"/>
  <c r="AA80" i="5"/>
  <c r="AA84" i="5"/>
  <c r="AA83" i="5"/>
  <c r="Z168" i="5"/>
  <c r="Z172" i="5"/>
  <c r="Z170" i="5"/>
  <c r="Z159" i="5"/>
  <c r="Z169" i="5"/>
  <c r="Z165" i="5"/>
  <c r="Z164" i="5"/>
  <c r="Z163" i="5"/>
  <c r="Z82" i="5"/>
  <c r="Z73" i="5"/>
  <c r="Z84" i="5"/>
  <c r="Z75" i="5"/>
  <c r="Z78" i="5"/>
  <c r="Z85" i="5"/>
  <c r="Z81" i="5"/>
  <c r="Z77" i="5"/>
  <c r="Z76" i="5"/>
  <c r="Z79" i="5"/>
  <c r="Z80" i="5"/>
  <c r="Z83" i="5"/>
  <c r="Z74" i="5"/>
  <c r="Z72" i="5"/>
  <c r="Y170" i="5"/>
  <c r="Y171" i="5"/>
  <c r="Y168" i="5"/>
  <c r="Y169" i="5"/>
  <c r="Y163" i="5"/>
  <c r="Y160" i="5"/>
  <c r="Y164" i="5"/>
  <c r="Y167" i="5"/>
  <c r="Y73" i="5"/>
  <c r="Y84" i="5"/>
  <c r="Y72" i="5"/>
  <c r="Y74" i="5"/>
  <c r="Y77" i="5"/>
  <c r="Y80" i="5"/>
  <c r="Y81" i="5"/>
  <c r="Y85" i="5"/>
  <c r="Y76" i="5"/>
  <c r="Y75" i="5"/>
  <c r="Y83" i="5"/>
  <c r="Y79" i="5"/>
  <c r="Y82" i="5"/>
  <c r="Y78" i="5"/>
  <c r="X163" i="5"/>
  <c r="X170" i="5"/>
  <c r="X171" i="5"/>
  <c r="X160" i="5"/>
  <c r="X168" i="5"/>
  <c r="X164" i="5"/>
  <c r="X167" i="5"/>
  <c r="X166" i="5"/>
  <c r="X74" i="5"/>
  <c r="X83" i="5"/>
  <c r="X85" i="5"/>
  <c r="X72" i="5"/>
  <c r="X77" i="5"/>
  <c r="X80" i="5"/>
  <c r="X76" i="5"/>
  <c r="X79" i="5"/>
  <c r="X82" i="5"/>
  <c r="X75" i="5"/>
  <c r="X78" i="5"/>
  <c r="X84" i="5"/>
  <c r="X73" i="5"/>
  <c r="X81" i="5"/>
  <c r="W163" i="5"/>
  <c r="W160" i="5"/>
  <c r="W172" i="5"/>
  <c r="W171" i="5"/>
  <c r="W164" i="5"/>
  <c r="W168" i="5"/>
  <c r="W166" i="5"/>
  <c r="W170" i="5"/>
  <c r="W75" i="5"/>
  <c r="W73" i="5"/>
  <c r="W74" i="5"/>
  <c r="W83" i="5"/>
  <c r="W84" i="5"/>
  <c r="W76" i="5"/>
  <c r="W79" i="5"/>
  <c r="W82" i="5"/>
  <c r="W80" i="5"/>
  <c r="W85" i="5"/>
  <c r="W77" i="5"/>
  <c r="W72" i="5"/>
  <c r="W78" i="5"/>
  <c r="W81" i="5"/>
  <c r="V160" i="5"/>
  <c r="V163" i="5"/>
  <c r="V171" i="5"/>
  <c r="V166" i="5"/>
  <c r="V162" i="5"/>
  <c r="V170" i="5"/>
  <c r="V164" i="5"/>
  <c r="V172" i="5"/>
  <c r="V73" i="5"/>
  <c r="V76" i="5"/>
  <c r="V77" i="5"/>
  <c r="V83" i="5"/>
  <c r="V78" i="5"/>
  <c r="V81" i="5"/>
  <c r="V79" i="5"/>
  <c r="V82" i="5"/>
  <c r="V84" i="5"/>
  <c r="V75" i="5"/>
  <c r="V80" i="5"/>
  <c r="V72" i="5"/>
  <c r="V85" i="5"/>
  <c r="V74" i="5"/>
  <c r="U160" i="5"/>
  <c r="U163" i="5"/>
  <c r="U168" i="5"/>
  <c r="U171" i="5"/>
  <c r="U170" i="5"/>
  <c r="U78" i="5"/>
  <c r="U81" i="5"/>
  <c r="U75" i="5"/>
  <c r="U76" i="5"/>
  <c r="U84" i="5"/>
  <c r="U80" i="5"/>
  <c r="U72" i="5"/>
  <c r="U73" i="5"/>
  <c r="U83" i="5"/>
  <c r="U82" i="5"/>
  <c r="U79" i="5"/>
  <c r="U74" i="5"/>
  <c r="U77" i="5"/>
  <c r="U85" i="5"/>
  <c r="T170" i="5"/>
  <c r="T172" i="5"/>
  <c r="T160" i="5"/>
  <c r="T169" i="5"/>
  <c r="T163" i="5"/>
  <c r="T168" i="5"/>
  <c r="T72" i="5"/>
  <c r="T79" i="5"/>
  <c r="T84" i="5"/>
  <c r="T75" i="5"/>
  <c r="T78" i="5"/>
  <c r="T85" i="5"/>
  <c r="T77" i="5"/>
  <c r="T73" i="5"/>
  <c r="T80" i="5"/>
  <c r="T74" i="5"/>
  <c r="T83" i="5"/>
  <c r="T76" i="5"/>
  <c r="T81" i="5"/>
  <c r="T82" i="5"/>
  <c r="S160" i="5"/>
  <c r="S170" i="5"/>
  <c r="S163" i="5"/>
  <c r="S167" i="5"/>
  <c r="S172" i="5"/>
  <c r="S165" i="5"/>
  <c r="S161" i="5"/>
  <c r="S72" i="5"/>
  <c r="S80" i="5"/>
  <c r="S85" i="5"/>
  <c r="S82" i="5"/>
  <c r="S73" i="5"/>
  <c r="S77" i="5"/>
  <c r="S74" i="5"/>
  <c r="S83" i="5"/>
  <c r="S78" i="5"/>
  <c r="S84" i="5"/>
  <c r="S76" i="5"/>
  <c r="S79" i="5"/>
  <c r="S75" i="5"/>
  <c r="S81" i="5"/>
  <c r="R170" i="5"/>
  <c r="R172" i="5"/>
  <c r="R161" i="5"/>
  <c r="R163" i="5"/>
  <c r="R73" i="5"/>
  <c r="R81" i="5"/>
  <c r="R82" i="5"/>
  <c r="R76" i="5"/>
  <c r="R79" i="5"/>
  <c r="R74" i="5"/>
  <c r="R77" i="5"/>
  <c r="R80" i="5"/>
  <c r="R83" i="5"/>
  <c r="R72" i="5"/>
  <c r="R85" i="5"/>
  <c r="R75" i="5"/>
  <c r="R78" i="5"/>
  <c r="R84" i="5"/>
  <c r="Q160" i="5"/>
  <c r="Q170" i="5"/>
  <c r="Q168" i="5"/>
  <c r="Q163" i="5"/>
  <c r="Q161" i="5"/>
  <c r="Q172" i="5"/>
  <c r="Q159" i="5"/>
  <c r="Q79" i="5"/>
  <c r="Q82" i="5"/>
  <c r="Q84" i="5"/>
  <c r="Q83" i="5"/>
  <c r="Q78" i="5"/>
  <c r="Q85" i="5"/>
  <c r="Q72" i="5"/>
  <c r="Q75" i="5"/>
  <c r="Q74" i="5"/>
  <c r="Q73" i="5"/>
  <c r="Q77" i="5"/>
  <c r="Q76" i="5"/>
  <c r="Q81" i="5"/>
  <c r="Q80" i="5"/>
  <c r="P170" i="5"/>
  <c r="P160" i="5"/>
  <c r="P163" i="5"/>
  <c r="P172" i="5"/>
  <c r="P83" i="5"/>
  <c r="P85" i="5"/>
  <c r="P84" i="5"/>
  <c r="P73" i="5"/>
  <c r="P72" i="5"/>
  <c r="P75" i="5"/>
  <c r="P78" i="5"/>
  <c r="P81" i="5"/>
  <c r="P74" i="5"/>
  <c r="P82" i="5"/>
  <c r="P77" i="5"/>
  <c r="P80" i="5"/>
  <c r="P76" i="5"/>
  <c r="P79" i="5"/>
  <c r="O160" i="5"/>
  <c r="O163" i="5"/>
  <c r="O170" i="5"/>
  <c r="O172" i="5"/>
  <c r="O159" i="5"/>
  <c r="O171" i="5"/>
  <c r="O169" i="5"/>
  <c r="O74" i="5"/>
  <c r="O75" i="5"/>
  <c r="O73" i="5"/>
  <c r="O80" i="5"/>
  <c r="O72" i="5"/>
  <c r="O77" i="5"/>
  <c r="O85" i="5"/>
  <c r="O81" i="5"/>
  <c r="O78" i="5"/>
  <c r="O82" i="5"/>
  <c r="O84" i="5"/>
  <c r="O79" i="5"/>
  <c r="O76" i="5"/>
  <c r="O83" i="5"/>
  <c r="N163" i="5"/>
  <c r="N170" i="5"/>
  <c r="N172" i="5"/>
  <c r="N160" i="5"/>
  <c r="N159" i="5"/>
  <c r="N169" i="5"/>
  <c r="N171" i="5"/>
  <c r="N162" i="5"/>
  <c r="N76" i="5"/>
  <c r="N72" i="5"/>
  <c r="N73" i="5"/>
  <c r="N80" i="5"/>
  <c r="N74" i="5"/>
  <c r="N83" i="5"/>
  <c r="N78" i="5"/>
  <c r="N81" i="5"/>
  <c r="N75" i="5"/>
  <c r="N85" i="5"/>
  <c r="N77" i="5"/>
  <c r="N84" i="5"/>
  <c r="N79" i="5"/>
  <c r="N82" i="5"/>
  <c r="M172" i="5"/>
  <c r="M160" i="5"/>
  <c r="M168" i="5"/>
  <c r="M159" i="5"/>
  <c r="M163" i="5"/>
  <c r="M170" i="5"/>
  <c r="M161" i="5"/>
  <c r="M73" i="5"/>
  <c r="M77" i="5"/>
  <c r="M83" i="5"/>
  <c r="M82" i="5"/>
  <c r="M84" i="5"/>
  <c r="M79" i="5"/>
  <c r="M75" i="5"/>
  <c r="M81" i="5"/>
  <c r="M78" i="5"/>
  <c r="M74" i="5"/>
  <c r="M80" i="5"/>
  <c r="M85" i="5"/>
  <c r="M76" i="5"/>
  <c r="M72" i="5"/>
  <c r="L172" i="5"/>
  <c r="L163" i="5"/>
  <c r="L170" i="5"/>
  <c r="L161" i="5"/>
  <c r="L159" i="5"/>
  <c r="L168" i="5"/>
  <c r="L166" i="5"/>
  <c r="L160" i="5"/>
  <c r="L165" i="5"/>
  <c r="L169" i="5"/>
  <c r="L78" i="5"/>
  <c r="L84" i="5"/>
  <c r="L81" i="5"/>
  <c r="L76" i="5"/>
  <c r="L82" i="5"/>
  <c r="L79" i="5"/>
  <c r="L85" i="5"/>
  <c r="L72" i="5"/>
  <c r="L83" i="5"/>
  <c r="L73" i="5"/>
  <c r="L75" i="5"/>
  <c r="L74" i="5"/>
  <c r="L77" i="5"/>
  <c r="L80" i="5"/>
  <c r="K163" i="5"/>
  <c r="K160" i="5"/>
  <c r="K159" i="5"/>
  <c r="K168" i="5"/>
  <c r="K172" i="5"/>
  <c r="K169" i="5"/>
  <c r="K171" i="5"/>
  <c r="K161" i="5"/>
  <c r="K170" i="5"/>
  <c r="K72" i="5"/>
  <c r="K79" i="5"/>
  <c r="K80" i="5"/>
  <c r="K81" i="5"/>
  <c r="K78" i="5"/>
  <c r="K75" i="5"/>
  <c r="K85" i="5"/>
  <c r="K82" i="5"/>
  <c r="K76" i="5"/>
  <c r="K84" i="5"/>
  <c r="K83" i="5"/>
  <c r="K74" i="5"/>
  <c r="K77" i="5"/>
  <c r="K73" i="5"/>
  <c r="J170" i="5"/>
  <c r="J172" i="5"/>
  <c r="J160" i="5"/>
  <c r="J163" i="5"/>
  <c r="J168" i="5"/>
  <c r="J171" i="5"/>
  <c r="J169" i="5"/>
  <c r="J166" i="5"/>
  <c r="J72" i="5"/>
  <c r="J81" i="5"/>
  <c r="J85" i="5"/>
  <c r="J76" i="5"/>
  <c r="J79" i="5"/>
  <c r="J84" i="5"/>
  <c r="J73" i="5"/>
  <c r="J78" i="5"/>
  <c r="J80" i="5"/>
  <c r="J82" i="5"/>
  <c r="J75" i="5"/>
  <c r="J77" i="5"/>
  <c r="J83" i="5"/>
  <c r="J74" i="5"/>
  <c r="I163" i="5"/>
  <c r="I160" i="5"/>
  <c r="I170" i="5"/>
  <c r="I171" i="5"/>
  <c r="I172" i="5"/>
  <c r="I82" i="5"/>
  <c r="I76" i="5"/>
  <c r="I77" i="5"/>
  <c r="I83" i="5"/>
  <c r="I74" i="5"/>
  <c r="I73" i="5"/>
  <c r="I80" i="5"/>
  <c r="I85" i="5"/>
  <c r="I84" i="5"/>
  <c r="I75" i="5"/>
  <c r="I81" i="5"/>
  <c r="I78" i="5"/>
  <c r="I79" i="5"/>
  <c r="I72" i="5"/>
  <c r="H160" i="5"/>
  <c r="H170" i="5"/>
  <c r="H163" i="5"/>
  <c r="H168" i="5"/>
  <c r="H165" i="5"/>
  <c r="H164" i="5"/>
  <c r="H83" i="5"/>
  <c r="H85" i="5"/>
  <c r="H82" i="5"/>
  <c r="H84" i="5"/>
  <c r="H76" i="5"/>
  <c r="H79" i="5"/>
  <c r="H80" i="5"/>
  <c r="H73" i="5"/>
  <c r="H74" i="5"/>
  <c r="H77" i="5"/>
  <c r="H72" i="5"/>
  <c r="H78" i="5"/>
  <c r="H75" i="5"/>
  <c r="H81" i="5"/>
  <c r="G160" i="5"/>
  <c r="G170" i="5"/>
  <c r="G163" i="5"/>
  <c r="G168" i="5"/>
  <c r="G165" i="5"/>
  <c r="G164" i="5"/>
  <c r="G166" i="5"/>
  <c r="G74" i="5"/>
  <c r="G82" i="5"/>
  <c r="G84" i="5"/>
  <c r="G73" i="5"/>
  <c r="G77" i="5"/>
  <c r="G80" i="5"/>
  <c r="G83" i="5"/>
  <c r="G72" i="5"/>
  <c r="G79" i="5"/>
  <c r="G85" i="5"/>
  <c r="G76" i="5"/>
  <c r="G75" i="5"/>
  <c r="G81" i="5"/>
  <c r="G78" i="5"/>
  <c r="F160" i="5"/>
  <c r="F172" i="5"/>
  <c r="F166" i="5"/>
  <c r="F169" i="5"/>
  <c r="F163" i="5"/>
  <c r="F167" i="5"/>
  <c r="F170" i="5"/>
  <c r="F75" i="5"/>
  <c r="F77" i="5"/>
  <c r="F73" i="5"/>
  <c r="F80" i="5"/>
  <c r="F72" i="5"/>
  <c r="F74" i="5"/>
  <c r="F83" i="5"/>
  <c r="F78" i="5"/>
  <c r="F82" i="5"/>
  <c r="F85" i="5"/>
  <c r="F76" i="5"/>
  <c r="F79" i="5"/>
  <c r="F81" i="5"/>
  <c r="F84" i="5"/>
  <c r="E163" i="5"/>
  <c r="E160" i="5"/>
  <c r="E168" i="5"/>
  <c r="E172" i="5"/>
  <c r="E170" i="5"/>
  <c r="E167" i="5"/>
  <c r="E76" i="5"/>
  <c r="E77" i="5"/>
  <c r="E72" i="5"/>
  <c r="E73" i="5"/>
  <c r="E80" i="5"/>
  <c r="E74" i="5"/>
  <c r="E83" i="5"/>
  <c r="E78" i="5"/>
  <c r="E85" i="5"/>
  <c r="E75" i="5"/>
  <c r="E81" i="5"/>
  <c r="E84" i="5"/>
  <c r="E79" i="5"/>
  <c r="E8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157" i="5"/>
  <c r="Y158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57" i="5"/>
  <c r="I158" i="5"/>
  <c r="AS158" i="5"/>
  <c r="AE158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157" i="5"/>
  <c r="X158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157" i="5"/>
  <c r="H158" i="5"/>
  <c r="AK158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157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157" i="5"/>
  <c r="G158" i="5"/>
  <c r="K158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157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157" i="5"/>
  <c r="F158" i="5"/>
  <c r="J158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157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157" i="5"/>
  <c r="AX158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157" i="5"/>
  <c r="L158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157" i="5"/>
  <c r="S158" i="5"/>
  <c r="BA158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157" i="5"/>
  <c r="R158" i="5"/>
  <c r="AF158" i="5"/>
  <c r="AZ158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157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157" i="5"/>
  <c r="Q158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157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157" i="5"/>
  <c r="P158" i="5"/>
  <c r="AQ158" i="5"/>
  <c r="AP158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157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157" i="5"/>
  <c r="O158" i="5"/>
  <c r="AG158" i="5"/>
  <c r="M158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157" i="5"/>
  <c r="AD158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157" i="5"/>
  <c r="AO158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157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157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157" i="5"/>
  <c r="AB158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157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157" i="5"/>
  <c r="AA158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157" i="5"/>
  <c r="AW158" i="5"/>
  <c r="AN158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157" i="5"/>
  <c r="Z158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157" i="5"/>
  <c r="BB158" i="5"/>
  <c r="AU6" i="6"/>
  <c r="AU71" i="6"/>
  <c r="BC79" i="6"/>
  <c r="BE71" i="6"/>
  <c r="AX69" i="6"/>
  <c r="AJ67" i="6"/>
  <c r="BE65" i="6"/>
  <c r="BC61" i="6"/>
  <c r="BB57" i="6"/>
  <c r="BA79" i="6"/>
  <c r="AL72" i="6"/>
  <c r="AO70" i="6"/>
  <c r="AV69" i="6"/>
  <c r="AV67" i="6"/>
  <c r="AU65" i="6"/>
  <c r="BB58" i="6"/>
  <c r="BE57" i="6"/>
  <c r="AP54" i="6"/>
  <c r="AP53" i="6"/>
  <c r="BA47" i="6"/>
  <c r="AJ43" i="6"/>
  <c r="AN6" i="6"/>
  <c r="AL79" i="6"/>
  <c r="AW71" i="6"/>
  <c r="BD70" i="6"/>
  <c r="AK68" i="6"/>
  <c r="BA67" i="6"/>
  <c r="AU66" i="6"/>
  <c r="AO65" i="6"/>
  <c r="AJ61" i="6"/>
  <c r="AJ6" i="6"/>
  <c r="AT6" i="6"/>
  <c r="BA72" i="6"/>
  <c r="AM71" i="6"/>
  <c r="AL71" i="6"/>
  <c r="AM70" i="6"/>
  <c r="BC69" i="6"/>
  <c r="BB68" i="6"/>
  <c r="BE67" i="6"/>
  <c r="AY66" i="6"/>
  <c r="AV66" i="6"/>
  <c r="AL65" i="6"/>
  <c r="AY63" i="6"/>
  <c r="BB62" i="6"/>
  <c r="AK61" i="6"/>
  <c r="AO59" i="6"/>
  <c r="AX59" i="6"/>
  <c r="AW58" i="6"/>
  <c r="AW55" i="6"/>
  <c r="AO54" i="6"/>
  <c r="AN53" i="6"/>
  <c r="AY51" i="6"/>
  <c r="AZ47" i="6"/>
  <c r="BD43" i="6"/>
  <c r="AX43" i="6"/>
  <c r="AZ6" i="6"/>
  <c r="AM72" i="6"/>
  <c r="AZ72" i="6"/>
  <c r="AN71" i="6"/>
  <c r="BA70" i="6"/>
  <c r="BE69" i="6"/>
  <c r="AN69" i="6"/>
  <c r="AV68" i="6"/>
  <c r="AY67" i="6"/>
  <c r="AN67" i="6"/>
  <c r="AX66" i="6"/>
  <c r="AP65" i="6"/>
  <c r="BD63" i="6"/>
  <c r="AP63" i="6"/>
  <c r="BA62" i="6"/>
  <c r="AZ61" i="6"/>
  <c r="AU59" i="6"/>
  <c r="AZ58" i="6"/>
  <c r="AV57" i="6"/>
  <c r="AP57" i="6"/>
  <c r="BA55" i="6"/>
  <c r="AW53" i="6"/>
  <c r="BB53" i="6"/>
  <c r="BE51" i="6"/>
  <c r="BB47" i="6"/>
  <c r="AY43" i="6"/>
  <c r="BA43" i="6"/>
  <c r="BB35" i="6"/>
  <c r="AW79" i="6"/>
  <c r="AN79" i="6"/>
  <c r="AP72" i="6"/>
  <c r="AJ70" i="6"/>
  <c r="AK69" i="6"/>
  <c r="AO68" i="6"/>
  <c r="AX68" i="6"/>
  <c r="AZ67" i="6"/>
  <c r="BA66" i="6"/>
  <c r="BA65" i="6"/>
  <c r="AW65" i="6"/>
  <c r="AV61" i="6"/>
  <c r="AW59" i="6"/>
  <c r="BE58" i="6"/>
  <c r="AN58" i="6"/>
  <c r="AW57" i="6"/>
  <c r="BC55" i="6"/>
  <c r="AL54" i="6"/>
  <c r="AZ54" i="6"/>
  <c r="AU53" i="6"/>
  <c r="AJ51" i="6"/>
  <c r="AU47" i="6"/>
  <c r="AL43" i="6"/>
  <c r="AX35" i="6"/>
  <c r="AO6" i="6"/>
  <c r="BB6" i="6"/>
  <c r="AZ79" i="6"/>
  <c r="AW72" i="6"/>
  <c r="AJ72" i="6"/>
  <c r="AU70" i="6"/>
  <c r="AO69" i="6"/>
  <c r="AL69" i="6"/>
  <c r="BD68" i="6"/>
  <c r="BC67" i="6"/>
  <c r="AL66" i="6"/>
  <c r="BD66" i="6"/>
  <c r="AK63" i="6"/>
  <c r="AN62" i="6"/>
  <c r="BA61" i="6"/>
  <c r="BE59" i="6"/>
  <c r="AK59" i="6"/>
  <c r="AM58" i="6"/>
  <c r="BC57" i="6"/>
  <c r="AJ55" i="6"/>
  <c r="AO55" i="6"/>
  <c r="BE54" i="6"/>
  <c r="BD53" i="6"/>
  <c r="AX53" i="6"/>
  <c r="AM51" i="6"/>
  <c r="AZ70" i="6"/>
  <c r="BA69" i="6"/>
  <c r="AU68" i="6"/>
  <c r="BB67" i="6"/>
  <c r="AW66" i="6"/>
  <c r="AM65" i="6"/>
  <c r="AY65" i="6"/>
  <c r="AO63" i="6"/>
  <c r="AK62" i="6"/>
  <c r="AV62" i="6"/>
  <c r="BD61" i="6"/>
  <c r="AY59" i="6"/>
  <c r="AU58" i="6"/>
  <c r="AU57" i="6"/>
  <c r="AZ55" i="6"/>
  <c r="BC54" i="6"/>
  <c r="BD54" i="6"/>
  <c r="AX51" i="6"/>
  <c r="AX47" i="6"/>
  <c r="BB43" i="6"/>
  <c r="AX6" i="6"/>
  <c r="AL6" i="6"/>
  <c r="AJ79" i="6"/>
  <c r="BA71" i="6"/>
  <c r="AZ71" i="6"/>
  <c r="BB70" i="6"/>
  <c r="AU69" i="6"/>
  <c r="AJ69" i="6"/>
  <c r="AW67" i="6"/>
  <c r="AN66" i="6"/>
  <c r="BD65" i="6"/>
  <c r="AU63" i="6"/>
  <c r="AX62" i="6"/>
  <c r="AL62" i="6"/>
  <c r="AU61" i="6"/>
  <c r="AM59" i="6"/>
  <c r="AK58" i="6"/>
  <c r="BD57" i="6"/>
  <c r="AM55" i="6"/>
  <c r="AP55" i="6"/>
  <c r="AM54" i="6"/>
  <c r="BE53" i="6"/>
  <c r="BA51" i="6"/>
  <c r="AP51" i="6"/>
  <c r="AO47" i="6"/>
  <c r="BE43" i="6"/>
  <c r="AP43" i="6"/>
  <c r="BE35" i="6"/>
  <c r="BA6" i="6"/>
  <c r="AM79" i="6"/>
  <c r="AO72" i="6"/>
  <c r="BB72" i="6"/>
  <c r="AO71" i="6"/>
  <c r="BE70" i="6"/>
  <c r="AV70" i="6"/>
  <c r="AP69" i="6"/>
  <c r="BE68" i="6"/>
  <c r="AP67" i="6"/>
  <c r="AM66" i="6"/>
  <c r="AN63" i="6"/>
  <c r="AO62" i="6"/>
  <c r="AX61" i="6"/>
  <c r="AL61" i="6"/>
  <c r="BD59" i="6"/>
  <c r="AP58" i="6"/>
  <c r="AZ57" i="6"/>
  <c r="AX57" i="6"/>
  <c r="AY53" i="6"/>
  <c r="AO53" i="6"/>
  <c r="AO51" i="6"/>
  <c r="AJ47" i="6"/>
  <c r="AZ43" i="6"/>
  <c r="AK35" i="6"/>
  <c r="BC6" i="6"/>
  <c r="AP79" i="6"/>
  <c r="AY72" i="6"/>
  <c r="AK71" i="6"/>
  <c r="AJ71" i="6"/>
  <c r="AL70" i="6"/>
  <c r="BC68" i="6"/>
  <c r="AZ68" i="6"/>
  <c r="AL67" i="6"/>
  <c r="BE66" i="6"/>
  <c r="AJ65" i="6"/>
  <c r="BE63" i="6"/>
  <c r="AM62" i="6"/>
  <c r="AY62" i="6"/>
  <c r="AL59" i="6"/>
  <c r="AX58" i="6"/>
  <c r="AV58" i="6"/>
  <c r="AK57" i="6"/>
  <c r="AK55" i="6"/>
  <c r="AL55" i="6"/>
  <c r="AK54" i="6"/>
  <c r="AJ53" i="6"/>
  <c r="AN51" i="6"/>
  <c r="AL51" i="6"/>
  <c r="AL47" i="6"/>
  <c r="AO43" i="6"/>
  <c r="BD79" i="6"/>
  <c r="AV6" i="6"/>
  <c r="AV72" i="6"/>
  <c r="AU67" i="6"/>
  <c r="BC65" i="6"/>
  <c r="AJ62" i="6"/>
  <c r="AP59" i="6"/>
  <c r="AN57" i="6"/>
  <c r="BD55" i="6"/>
  <c r="AU54" i="6"/>
  <c r="AV54" i="6"/>
  <c r="BA53" i="6"/>
  <c r="AK51" i="6"/>
  <c r="BC47" i="6"/>
  <c r="BD47" i="6"/>
  <c r="AU43" i="6"/>
  <c r="AY35" i="6"/>
  <c r="AM6" i="6"/>
  <c r="BE79" i="6"/>
  <c r="AV79" i="6"/>
  <c r="AX72" i="6"/>
  <c r="AY71" i="6"/>
  <c r="AP71" i="6"/>
  <c r="AM68" i="6"/>
  <c r="AJ68" i="6"/>
  <c r="AO66" i="6"/>
  <c r="AN65" i="6"/>
  <c r="BB65" i="6"/>
  <c r="AM63" i="6"/>
  <c r="BE62" i="6"/>
  <c r="BC59" i="6"/>
  <c r="BD58" i="6"/>
  <c r="AY57" i="6"/>
  <c r="BB54" i="6"/>
  <c r="AN54" i="6"/>
  <c r="BC53" i="6"/>
  <c r="AZ51" i="6"/>
  <c r="AP47" i="6"/>
  <c r="AN35" i="6"/>
  <c r="AW6" i="6"/>
  <c r="AK79" i="6"/>
  <c r="BE72" i="6"/>
  <c r="BB71" i="6"/>
  <c r="BC70" i="6"/>
  <c r="AW69" i="6"/>
  <c r="AN68" i="6"/>
  <c r="AP66" i="6"/>
  <c r="BB63" i="6"/>
  <c r="BA63" i="6"/>
  <c r="AP62" i="6"/>
  <c r="AY61" i="6"/>
  <c r="BA59" i="6"/>
  <c r="BC58" i="6"/>
  <c r="BA57" i="6"/>
  <c r="AX55" i="6"/>
  <c r="AY54" i="6"/>
  <c r="AV53" i="6"/>
  <c r="AL53" i="6"/>
  <c r="BC51" i="6"/>
  <c r="AN43" i="6"/>
  <c r="AV35" i="6"/>
  <c r="BD6" i="6"/>
  <c r="AO79" i="6"/>
  <c r="BB79" i="6"/>
  <c r="BD72" i="6"/>
  <c r="BC71" i="6"/>
  <c r="AY70" i="6"/>
  <c r="AX70" i="6"/>
  <c r="AZ69" i="6"/>
  <c r="BA68" i="6"/>
  <c r="AP68" i="6"/>
  <c r="AK66" i="6"/>
  <c r="AK65" i="6"/>
  <c r="BC63" i="6"/>
  <c r="AZ62" i="6"/>
  <c r="BE61" i="6"/>
  <c r="AV59" i="6"/>
  <c r="AL58" i="6"/>
  <c r="AY58" i="6"/>
  <c r="AO57" i="6"/>
  <c r="BE55" i="6"/>
  <c r="AW54" i="6"/>
  <c r="AJ54" i="6"/>
  <c r="AW51" i="6"/>
  <c r="BE47" i="6"/>
  <c r="AM47" i="6"/>
  <c r="BC43" i="6"/>
  <c r="AY79" i="6"/>
  <c r="AX71" i="6"/>
  <c r="AP70" i="6"/>
  <c r="BC66" i="6"/>
  <c r="AV63" i="6"/>
  <c r="AO61" i="6"/>
  <c r="BA58" i="6"/>
  <c r="AK6" i="6"/>
  <c r="AU72" i="6"/>
  <c r="AV71" i="6"/>
  <c r="AY69" i="6"/>
  <c r="AM67" i="6"/>
  <c r="AW63" i="6"/>
  <c r="AP61" i="6"/>
  <c r="AZ59" i="6"/>
  <c r="AM57" i="6"/>
  <c r="AU55" i="6"/>
  <c r="AV43" i="6"/>
  <c r="AJ35" i="6"/>
  <c r="AU79" i="6"/>
  <c r="AN72" i="6"/>
  <c r="AK70" i="6"/>
  <c r="BD69" i="6"/>
  <c r="AX67" i="6"/>
  <c r="AV65" i="6"/>
  <c r="AZ63" i="6"/>
  <c r="AW62" i="6"/>
  <c r="BB61" i="6"/>
  <c r="AJ59" i="6"/>
  <c r="AJ58" i="6"/>
  <c r="AL57" i="6"/>
  <c r="AN55" i="6"/>
  <c r="AX54" i="6"/>
  <c r="AV51" i="6"/>
  <c r="AW47" i="6"/>
  <c r="AV47" i="6"/>
  <c r="AM43" i="6"/>
  <c r="BA35" i="6"/>
  <c r="AP6" i="6"/>
  <c r="AY6" i="6"/>
  <c r="AX79" i="6"/>
  <c r="AK72" i="6"/>
  <c r="AM69" i="6"/>
  <c r="AW68" i="6"/>
  <c r="AL68" i="6"/>
  <c r="AO67" i="6"/>
  <c r="AJ66" i="6"/>
  <c r="BB66" i="6"/>
  <c r="AZ65" i="6"/>
  <c r="AL63" i="6"/>
  <c r="BC62" i="6"/>
  <c r="BD62" i="6"/>
  <c r="AN61" i="6"/>
  <c r="BB59" i="6"/>
  <c r="AO58" i="6"/>
  <c r="AV55" i="6"/>
  <c r="BB55" i="6"/>
  <c r="BA54" i="6"/>
  <c r="AZ53" i="6"/>
  <c r="BD51" i="6"/>
  <c r="BB51" i="6"/>
  <c r="AY47" i="6"/>
  <c r="AW43" i="6"/>
  <c r="BC72" i="6"/>
  <c r="BD71" i="6"/>
  <c r="AW70" i="6"/>
  <c r="AN70" i="6"/>
  <c r="BB69" i="6"/>
  <c r="AY68" i="6"/>
  <c r="AK67" i="6"/>
  <c r="BD67" i="6"/>
  <c r="AZ66" i="6"/>
  <c r="AX65" i="6"/>
  <c r="AJ63" i="6"/>
  <c r="AX63" i="6"/>
  <c r="AU62" i="6"/>
  <c r="AM61" i="6"/>
  <c r="AW61" i="6"/>
  <c r="AN59" i="6"/>
  <c r="AJ57" i="6"/>
  <c r="AY55" i="6"/>
  <c r="AK53" i="6"/>
  <c r="AM53" i="6"/>
  <c r="AU51" i="6"/>
  <c r="AN47" i="6"/>
  <c r="AK47" i="6"/>
  <c r="AK43" i="6"/>
  <c r="AP35" i="6"/>
  <c r="AL31" i="6"/>
  <c r="AX27" i="6"/>
  <c r="AK23" i="6"/>
  <c r="BC19" i="6"/>
  <c r="AJ11" i="6"/>
  <c r="AL7" i="6"/>
  <c r="BD49" i="6"/>
  <c r="BB49" i="6"/>
  <c r="AK45" i="6"/>
  <c r="AV38" i="6"/>
  <c r="BC38" i="6"/>
  <c r="AL34" i="6"/>
  <c r="BE29" i="6"/>
  <c r="BB25" i="6"/>
  <c r="AP25" i="6"/>
  <c r="BB21" i="6"/>
  <c r="AY13" i="6"/>
  <c r="AN9" i="6"/>
  <c r="BE64" i="6"/>
  <c r="AY60" i="6"/>
  <c r="BC60" i="6"/>
  <c r="AU56" i="6"/>
  <c r="AM52" i="6"/>
  <c r="AK39" i="6"/>
  <c r="AP36" i="6"/>
  <c r="BA32" i="6"/>
  <c r="AY31" i="6"/>
  <c r="AW31" i="6"/>
  <c r="AO27" i="6"/>
  <c r="AY19" i="6"/>
  <c r="AV15" i="6"/>
  <c r="AV11" i="6"/>
  <c r="BC7" i="6"/>
  <c r="AJ7" i="6"/>
  <c r="BE49" i="6"/>
  <c r="AP49" i="6"/>
  <c r="AY45" i="6"/>
  <c r="AZ38" i="6"/>
  <c r="AP34" i="6"/>
  <c r="AM25" i="6"/>
  <c r="AX21" i="6"/>
  <c r="AJ9" i="6"/>
  <c r="AL9" i="6"/>
  <c r="AP64" i="6"/>
  <c r="BA60" i="6"/>
  <c r="AK56" i="6"/>
  <c r="AZ56" i="6"/>
  <c r="AK52" i="6"/>
  <c r="BE39" i="6"/>
  <c r="AX36" i="6"/>
  <c r="BC36" i="6"/>
  <c r="BB31" i="6"/>
  <c r="BA27" i="6"/>
  <c r="AV23" i="6"/>
  <c r="BE19" i="6"/>
  <c r="BE15" i="6"/>
  <c r="BB11" i="6"/>
  <c r="AW7" i="6"/>
  <c r="AI10" i="6"/>
  <c r="BA49" i="6"/>
  <c r="AW45" i="6"/>
  <c r="AO38" i="6"/>
  <c r="AX29" i="6"/>
  <c r="AV29" i="6"/>
  <c r="AZ25" i="6"/>
  <c r="BC21" i="6"/>
  <c r="AK13" i="6"/>
  <c r="BD13" i="6"/>
  <c r="AW9" i="6"/>
  <c r="BA64" i="6"/>
  <c r="AJ64" i="6"/>
  <c r="AL60" i="6"/>
  <c r="AY56" i="6"/>
  <c r="AV52" i="6"/>
  <c r="BA36" i="6"/>
  <c r="AV32" i="6"/>
  <c r="AO35" i="6"/>
  <c r="AJ31" i="6"/>
  <c r="BC27" i="6"/>
  <c r="BE23" i="6"/>
  <c r="AZ23" i="6"/>
  <c r="AW15" i="6"/>
  <c r="BE11" i="6"/>
  <c r="AI13" i="6"/>
  <c r="AY49" i="6"/>
  <c r="AL38" i="6"/>
  <c r="AU38" i="6"/>
  <c r="BB34" i="6"/>
  <c r="BC29" i="6"/>
  <c r="BE25" i="6"/>
  <c r="AX25" i="6"/>
  <c r="AM21" i="6"/>
  <c r="AL13" i="6"/>
  <c r="AV9" i="6"/>
  <c r="AX64" i="6"/>
  <c r="AW60" i="6"/>
  <c r="AO52" i="6"/>
  <c r="BD39" i="6"/>
  <c r="BA39" i="6"/>
  <c r="AV36" i="6"/>
  <c r="BD35" i="6"/>
  <c r="AV31" i="6"/>
  <c r="AZ31" i="6"/>
  <c r="AN27" i="6"/>
  <c r="AX23" i="6"/>
  <c r="BD19" i="6"/>
  <c r="BA19" i="6"/>
  <c r="BD15" i="6"/>
  <c r="AM11" i="6"/>
  <c r="AM7" i="6"/>
  <c r="AL45" i="6"/>
  <c r="AY34" i="6"/>
  <c r="AJ29" i="6"/>
  <c r="AO25" i="6"/>
  <c r="BE21" i="6"/>
  <c r="AJ21" i="6"/>
  <c r="AJ13" i="6"/>
  <c r="AM9" i="6"/>
  <c r="AO64" i="6"/>
  <c r="BB60" i="6"/>
  <c r="AP56" i="6"/>
  <c r="AN56" i="6"/>
  <c r="BA52" i="6"/>
  <c r="AY39" i="6"/>
  <c r="BD36" i="6"/>
  <c r="AK36" i="6"/>
  <c r="AO31" i="6"/>
  <c r="AP27" i="6"/>
  <c r="AZ27" i="6"/>
  <c r="BD23" i="6"/>
  <c r="AV19" i="6"/>
  <c r="BC15" i="6"/>
  <c r="AZ15" i="6"/>
  <c r="AK11" i="6"/>
  <c r="AU7" i="6"/>
  <c r="AP7" i="6"/>
  <c r="AN49" i="6"/>
  <c r="AM45" i="6"/>
  <c r="BE45" i="6"/>
  <c r="AX38" i="6"/>
  <c r="AW34" i="6"/>
  <c r="AP29" i="6"/>
  <c r="BA25" i="6"/>
  <c r="AU21" i="6"/>
  <c r="AN21" i="6"/>
  <c r="AP13" i="6"/>
  <c r="AZ9" i="6"/>
  <c r="BB64" i="6"/>
  <c r="AZ64" i="6"/>
  <c r="BA56" i="6"/>
  <c r="AX52" i="6"/>
  <c r="AJ52" i="6"/>
  <c r="AJ39" i="6"/>
  <c r="AN36" i="6"/>
  <c r="AY36" i="6"/>
  <c r="BE31" i="6"/>
  <c r="AM27" i="6"/>
  <c r="AL23" i="6"/>
  <c r="AM15" i="6"/>
  <c r="AU11" i="6"/>
  <c r="AZ11" i="6"/>
  <c r="BB7" i="6"/>
  <c r="AI29" i="6"/>
  <c r="AM49" i="6"/>
  <c r="BA45" i="6"/>
  <c r="AJ38" i="6"/>
  <c r="AK38" i="6"/>
  <c r="AZ34" i="6"/>
  <c r="AK29" i="6"/>
  <c r="AY25" i="6"/>
  <c r="BC25" i="6"/>
  <c r="AO21" i="6"/>
  <c r="BE13" i="6"/>
  <c r="BD9" i="6"/>
  <c r="BE60" i="6"/>
  <c r="AU60" i="6"/>
  <c r="AM56" i="6"/>
  <c r="AV39" i="6"/>
  <c r="AZ39" i="6"/>
  <c r="AL36" i="6"/>
  <c r="AZ32" i="6"/>
  <c r="AU31" i="6"/>
  <c r="AV27" i="6"/>
  <c r="AU23" i="6"/>
  <c r="AP19" i="6"/>
  <c r="AL19" i="6"/>
  <c r="AK15" i="6"/>
  <c r="BC11" i="6"/>
  <c r="AP11" i="6"/>
  <c r="AZ7" i="6"/>
  <c r="AJ49" i="6"/>
  <c r="AX49" i="6"/>
  <c r="BB45" i="6"/>
  <c r="AY38" i="6"/>
  <c r="BE34" i="6"/>
  <c r="AO34" i="6"/>
  <c r="AZ29" i="6"/>
  <c r="AN25" i="6"/>
  <c r="AO13" i="6"/>
  <c r="BC9" i="6"/>
  <c r="BB9" i="6"/>
  <c r="AV60" i="6"/>
  <c r="BC56" i="6"/>
  <c r="BD56" i="6"/>
  <c r="AP52" i="6"/>
  <c r="AO39" i="6"/>
  <c r="AW39" i="6"/>
  <c r="BB36" i="6"/>
  <c r="AL35" i="6"/>
  <c r="AZ35" i="6"/>
  <c r="AM31" i="6"/>
  <c r="AW27" i="6"/>
  <c r="AL27" i="6"/>
  <c r="AP23" i="6"/>
  <c r="BB19" i="6"/>
  <c r="BA15" i="6"/>
  <c r="AL15" i="6"/>
  <c r="BA11" i="6"/>
  <c r="AV7" i="6"/>
  <c r="AX7" i="6"/>
  <c r="AU45" i="6"/>
  <c r="AX45" i="6"/>
  <c r="AN38" i="6"/>
  <c r="AJ34" i="6"/>
  <c r="AM29" i="6"/>
  <c r="AW29" i="6"/>
  <c r="AL25" i="6"/>
  <c r="AL21" i="6"/>
  <c r="AV21" i="6"/>
  <c r="AX13" i="6"/>
  <c r="BA9" i="6"/>
  <c r="AM64" i="6"/>
  <c r="AL56" i="6"/>
  <c r="BC52" i="6"/>
  <c r="BB39" i="6"/>
  <c r="AW35" i="6"/>
  <c r="AX31" i="6"/>
  <c r="BB27" i="6"/>
  <c r="AW23" i="6"/>
  <c r="AN19" i="6"/>
  <c r="AU15" i="6"/>
  <c r="AP15" i="6"/>
  <c r="AW11" i="6"/>
  <c r="AI37" i="6"/>
  <c r="BC49" i="6"/>
  <c r="AP45" i="6"/>
  <c r="BB38" i="6"/>
  <c r="BA38" i="6"/>
  <c r="AM34" i="6"/>
  <c r="AL29" i="6"/>
  <c r="AN29" i="6"/>
  <c r="AU25" i="6"/>
  <c r="BC13" i="6"/>
  <c r="BB13" i="6"/>
  <c r="AN64" i="6"/>
  <c r="AP60" i="6"/>
  <c r="AJ60" i="6"/>
  <c r="AW56" i="6"/>
  <c r="AY52" i="6"/>
  <c r="AN52" i="6"/>
  <c r="AX39" i="6"/>
  <c r="AO36" i="6"/>
  <c r="AP32" i="6"/>
  <c r="AK31" i="6"/>
  <c r="AY27" i="6"/>
  <c r="BC23" i="6"/>
  <c r="AX19" i="6"/>
  <c r="AM19" i="6"/>
  <c r="AO15" i="6"/>
  <c r="BD11" i="6"/>
  <c r="AX11" i="6"/>
  <c r="AO7" i="6"/>
  <c r="AZ49" i="6"/>
  <c r="AL49" i="6"/>
  <c r="AJ45" i="6"/>
  <c r="AW38" i="6"/>
  <c r="AN34" i="6"/>
  <c r="BC34" i="6"/>
  <c r="AY29" i="6"/>
  <c r="AW25" i="6"/>
  <c r="AV25" i="6"/>
  <c r="AZ21" i="6"/>
  <c r="AU13" i="6"/>
  <c r="AK9" i="6"/>
  <c r="AO9" i="6"/>
  <c r="AY64" i="6"/>
  <c r="AO60" i="6"/>
  <c r="AO56" i="6"/>
  <c r="AU52" i="6"/>
  <c r="AP39" i="6"/>
  <c r="AJ36" i="6"/>
  <c r="AM32" i="6"/>
  <c r="BC31" i="6"/>
  <c r="AK27" i="6"/>
  <c r="AM23" i="6"/>
  <c r="AZ19" i="6"/>
  <c r="AJ19" i="6"/>
  <c r="AN11" i="6"/>
  <c r="AY7" i="6"/>
  <c r="AK7" i="6"/>
  <c r="AW49" i="6"/>
  <c r="AV45" i="6"/>
  <c r="BD38" i="6"/>
  <c r="BD34" i="6"/>
  <c r="AU34" i="6"/>
  <c r="AU29" i="6"/>
  <c r="AK25" i="6"/>
  <c r="AY21" i="6"/>
  <c r="BD21" i="6"/>
  <c r="AW13" i="6"/>
  <c r="AU9" i="6"/>
  <c r="AK64" i="6"/>
  <c r="BC64" i="6"/>
  <c r="BB56" i="6"/>
  <c r="AV56" i="6"/>
  <c r="AZ52" i="6"/>
  <c r="AM39" i="6"/>
  <c r="AW36" i="6"/>
  <c r="AU35" i="6"/>
  <c r="AM35" i="6"/>
  <c r="AN31" i="6"/>
  <c r="AU27" i="6"/>
  <c r="BA23" i="6"/>
  <c r="BB23" i="6"/>
  <c r="AO19" i="6"/>
  <c r="AN15" i="6"/>
  <c r="AX15" i="6"/>
  <c r="AL11" i="6"/>
  <c r="AI44" i="6"/>
  <c r="AO49" i="6"/>
  <c r="AN45" i="6"/>
  <c r="AK34" i="6"/>
  <c r="BB29" i="6"/>
  <c r="BD29" i="6"/>
  <c r="AJ25" i="6"/>
  <c r="AW21" i="6"/>
  <c r="AN13" i="6"/>
  <c r="AP9" i="6"/>
  <c r="BD64" i="6"/>
  <c r="AN60" i="6"/>
  <c r="AZ60" i="6"/>
  <c r="AX56" i="6"/>
  <c r="BB52" i="6"/>
  <c r="BD52" i="6"/>
  <c r="AN39" i="6"/>
  <c r="BE36" i="6"/>
  <c r="AP31" i="6"/>
  <c r="BA31" i="6"/>
  <c r="BE27" i="6"/>
  <c r="AY23" i="6"/>
  <c r="AJ23" i="6"/>
  <c r="AU19" i="6"/>
  <c r="AO11" i="6"/>
  <c r="BE7" i="6"/>
  <c r="AK49" i="6"/>
  <c r="AU49" i="6"/>
  <c r="AZ45" i="6"/>
  <c r="AP38" i="6"/>
  <c r="AM38" i="6"/>
  <c r="AV34" i="6"/>
  <c r="AO29" i="6"/>
  <c r="BD25" i="6"/>
  <c r="BA13" i="6"/>
  <c r="BE9" i="6"/>
  <c r="AL64" i="6"/>
  <c r="AK60" i="6"/>
  <c r="AM60" i="6"/>
  <c r="BE56" i="6"/>
  <c r="AL52" i="6"/>
  <c r="AL39" i="6"/>
  <c r="AU39" i="6"/>
  <c r="AZ36" i="6"/>
  <c r="BC32" i="6"/>
  <c r="BD27" i="6"/>
  <c r="AO23" i="6"/>
  <c r="AK19" i="6"/>
  <c r="BB15" i="6"/>
  <c r="AY11" i="6"/>
  <c r="BD7" i="6"/>
  <c r="BA7" i="6"/>
  <c r="AV49" i="6"/>
  <c r="BD45" i="6"/>
  <c r="AX34" i="6"/>
  <c r="BA29" i="6"/>
  <c r="AK21" i="6"/>
  <c r="AP21" i="6"/>
  <c r="AM13" i="6"/>
  <c r="AY9" i="6"/>
  <c r="AV64" i="6"/>
  <c r="BD60" i="6"/>
  <c r="AJ56" i="6"/>
  <c r="AW52" i="6"/>
  <c r="AM36" i="6"/>
  <c r="BC35" i="6"/>
  <c r="BD31" i="6"/>
  <c r="AJ27" i="6"/>
  <c r="AN23" i="6"/>
  <c r="AW19" i="6"/>
  <c r="AY15" i="6"/>
  <c r="AJ15" i="6"/>
  <c r="AN7" i="6"/>
  <c r="AI9" i="6"/>
  <c r="BC45" i="6"/>
  <c r="AO45" i="6"/>
  <c r="BE38" i="6"/>
  <c r="BA34" i="6"/>
  <c r="BA21" i="6"/>
  <c r="AZ13" i="6"/>
  <c r="AV13" i="6"/>
  <c r="AX9" i="6"/>
  <c r="AW64" i="6"/>
  <c r="AU64" i="6"/>
  <c r="AX60" i="6"/>
  <c r="BE52" i="6"/>
  <c r="BC39" i="6"/>
  <c r="AU36" i="6"/>
  <c r="AN32" i="6"/>
  <c r="AK32" i="6"/>
  <c r="AU28" i="6"/>
  <c r="AK24" i="6"/>
  <c r="AY20" i="6"/>
  <c r="BA16" i="6"/>
  <c r="AZ16" i="6"/>
  <c r="AU8" i="6"/>
  <c r="BC48" i="6"/>
  <c r="BA44" i="6"/>
  <c r="AM44" i="6"/>
  <c r="AN40" i="6"/>
  <c r="AW33" i="6"/>
  <c r="BA30" i="6"/>
  <c r="AM26" i="6"/>
  <c r="AK22" i="6"/>
  <c r="AP22" i="6"/>
  <c r="AY18" i="6"/>
  <c r="AW10" i="6"/>
  <c r="BD10" i="6"/>
  <c r="AW41" i="6"/>
  <c r="AY37" i="6"/>
  <c r="AO17" i="6"/>
  <c r="BB17" i="6"/>
  <c r="AL50" i="6"/>
  <c r="AO46" i="6"/>
  <c r="AY46" i="6"/>
  <c r="AL42" i="6"/>
  <c r="AY32" i="6"/>
  <c r="AN28" i="6"/>
  <c r="AY24" i="6"/>
  <c r="AK20" i="6"/>
  <c r="AP20" i="6"/>
  <c r="AM16" i="6"/>
  <c r="BD8" i="6"/>
  <c r="AO48" i="6"/>
  <c r="AZ48" i="6"/>
  <c r="AO44" i="6"/>
  <c r="AU33" i="6"/>
  <c r="BE33" i="6"/>
  <c r="AJ30" i="6"/>
  <c r="AX26" i="6"/>
  <c r="AL22" i="6"/>
  <c r="BB18" i="6"/>
  <c r="AU14" i="6"/>
  <c r="AP14" i="6"/>
  <c r="AU41" i="6"/>
  <c r="AJ37" i="6"/>
  <c r="AN50" i="6"/>
  <c r="BA46" i="6"/>
  <c r="AM42" i="6"/>
  <c r="AX32" i="6"/>
  <c r="AO28" i="6"/>
  <c r="AV24" i="6"/>
  <c r="BE20" i="6"/>
  <c r="AP16" i="6"/>
  <c r="AJ16" i="6"/>
  <c r="AO8" i="6"/>
  <c r="AM48" i="6"/>
  <c r="AJ44" i="6"/>
  <c r="AU40" i="6"/>
  <c r="AN33" i="6"/>
  <c r="AL30" i="6"/>
  <c r="AX30" i="6"/>
  <c r="AO26" i="6"/>
  <c r="AO22" i="6"/>
  <c r="AL18" i="6"/>
  <c r="AW14" i="6"/>
  <c r="AN10" i="6"/>
  <c r="AN41" i="6"/>
  <c r="BE37" i="6"/>
  <c r="AV17" i="6"/>
  <c r="AP50" i="6"/>
  <c r="AW46" i="6"/>
  <c r="AL46" i="6"/>
  <c r="AK42" i="6"/>
  <c r="BB28" i="6"/>
  <c r="AW24" i="6"/>
  <c r="AN24" i="6"/>
  <c r="BB20" i="6"/>
  <c r="AY16" i="6"/>
  <c r="AP12" i="6"/>
  <c r="AL12" i="6"/>
  <c r="AX8" i="6"/>
  <c r="AJ8" i="6"/>
  <c r="BA48" i="6"/>
  <c r="AV44" i="6"/>
  <c r="BA40" i="6"/>
  <c r="AM40" i="6"/>
  <c r="AX33" i="6"/>
  <c r="AV30" i="6"/>
  <c r="BC30" i="6"/>
  <c r="BB26" i="6"/>
  <c r="AV22" i="6"/>
  <c r="BD18" i="6"/>
  <c r="AY14" i="6"/>
  <c r="AU10" i="6"/>
  <c r="AJ41" i="6"/>
  <c r="AX37" i="6"/>
  <c r="BC17" i="6"/>
  <c r="AG6" i="5"/>
  <c r="AU50" i="6"/>
  <c r="BB46" i="6"/>
  <c r="AO42" i="6"/>
  <c r="BD42" i="6"/>
  <c r="BB32" i="6"/>
  <c r="BD28" i="6"/>
  <c r="BB24" i="6"/>
  <c r="BD20" i="6"/>
  <c r="AO12" i="6"/>
  <c r="BC12" i="6"/>
  <c r="BA8" i="6"/>
  <c r="AI50" i="6"/>
  <c r="AN48" i="6"/>
  <c r="AY44" i="6"/>
  <c r="AV40" i="6"/>
  <c r="AU30" i="6"/>
  <c r="AM30" i="6"/>
  <c r="AN22" i="6"/>
  <c r="AV18" i="6"/>
  <c r="AJ18" i="6"/>
  <c r="AL14" i="6"/>
  <c r="AL10" i="6"/>
  <c r="BC41" i="6"/>
  <c r="BB41" i="6"/>
  <c r="AZ37" i="6"/>
  <c r="BE17" i="6"/>
  <c r="AH6" i="5"/>
  <c r="AN46" i="6"/>
  <c r="BB42" i="6"/>
  <c r="AX28" i="6"/>
  <c r="AW28" i="6"/>
  <c r="AN20" i="6"/>
  <c r="AX16" i="6"/>
  <c r="BB16" i="6"/>
  <c r="BD12" i="6"/>
  <c r="BB8" i="6"/>
  <c r="AX48" i="6"/>
  <c r="AX44" i="6"/>
  <c r="BD44" i="6"/>
  <c r="AW40" i="6"/>
  <c r="AP33" i="6"/>
  <c r="BA33" i="6"/>
  <c r="AN30" i="6"/>
  <c r="AV26" i="6"/>
  <c r="BE22" i="6"/>
  <c r="AM18" i="6"/>
  <c r="AM14" i="6"/>
  <c r="AK10" i="6"/>
  <c r="AX10" i="6"/>
  <c r="AZ41" i="6"/>
  <c r="AP37" i="6"/>
  <c r="AW37" i="6"/>
  <c r="AW17" i="6"/>
  <c r="AX50" i="6"/>
  <c r="BE46" i="6"/>
  <c r="AZ46" i="6"/>
  <c r="AU32" i="6"/>
  <c r="AZ28" i="6"/>
  <c r="AJ24" i="6"/>
  <c r="AL24" i="6"/>
  <c r="AW20" i="6"/>
  <c r="BE16" i="6"/>
  <c r="AK12" i="6"/>
  <c r="AZ12" i="6"/>
  <c r="AP8" i="6"/>
  <c r="AI26" i="6"/>
  <c r="BD48" i="6"/>
  <c r="AN44" i="6"/>
  <c r="AK40" i="6"/>
  <c r="AZ40" i="6"/>
  <c r="AL33" i="6"/>
  <c r="AY30" i="6"/>
  <c r="AZ26" i="6"/>
  <c r="BA22" i="6"/>
  <c r="BC18" i="6"/>
  <c r="AN18" i="6"/>
  <c r="AO10" i="6"/>
  <c r="BD41" i="6"/>
  <c r="AV41" i="6"/>
  <c r="AK37" i="6"/>
  <c r="AZ17" i="6"/>
  <c r="AL17" i="6"/>
  <c r="AV50" i="6"/>
  <c r="AJ46" i="6"/>
  <c r="AW42" i="6"/>
  <c r="BE32" i="6"/>
  <c r="AJ28" i="6"/>
  <c r="AO24" i="6"/>
  <c r="AO20" i="6"/>
  <c r="BE12" i="6"/>
  <c r="BC8" i="6"/>
  <c r="AK48" i="6"/>
  <c r="BE44" i="6"/>
  <c r="BD33" i="6"/>
  <c r="BE26" i="6"/>
  <c r="BB22" i="6"/>
  <c r="AU18" i="6"/>
  <c r="BA14" i="6"/>
  <c r="AJ14" i="6"/>
  <c r="BC37" i="6"/>
  <c r="BA37" i="6"/>
  <c r="BA17" i="6"/>
  <c r="BC50" i="6"/>
  <c r="AM46" i="6"/>
  <c r="BC42" i="6"/>
  <c r="AN42" i="6"/>
  <c r="AJ32" i="6"/>
  <c r="AO32" i="6"/>
  <c r="BE24" i="6"/>
  <c r="AZ20" i="6"/>
  <c r="AV20" i="6"/>
  <c r="AK16" i="6"/>
  <c r="AW12" i="6"/>
  <c r="AJ12" i="6"/>
  <c r="AM8" i="6"/>
  <c r="AU48" i="6"/>
  <c r="AL48" i="6"/>
  <c r="AW44" i="6"/>
  <c r="AY40" i="6"/>
  <c r="AJ40" i="6"/>
  <c r="AM33" i="6"/>
  <c r="AP30" i="6"/>
  <c r="AK26" i="6"/>
  <c r="AJ26" i="6"/>
  <c r="AO18" i="6"/>
  <c r="AX14" i="6"/>
  <c r="AZ10" i="6"/>
  <c r="AK41" i="6"/>
  <c r="AL37" i="6"/>
  <c r="AM37" i="6"/>
  <c r="AU17" i="6"/>
  <c r="BA50" i="6"/>
  <c r="BD50" i="6"/>
  <c r="AU42" i="6"/>
  <c r="BD32" i="6"/>
  <c r="BE28" i="6"/>
  <c r="AU24" i="6"/>
  <c r="BD24" i="6"/>
  <c r="BC16" i="6"/>
  <c r="BB12" i="6"/>
  <c r="BE8" i="6"/>
  <c r="AZ8" i="6"/>
  <c r="BE48" i="6"/>
  <c r="AP44" i="6"/>
  <c r="BC40" i="6"/>
  <c r="BB30" i="6"/>
  <c r="AK30" i="6"/>
  <c r="AN26" i="6"/>
  <c r="AW18" i="6"/>
  <c r="AX18" i="6"/>
  <c r="BC14" i="6"/>
  <c r="AV10" i="6"/>
  <c r="AX41" i="6"/>
  <c r="AU37" i="6"/>
  <c r="AY17" i="6"/>
  <c r="BD17" i="6"/>
  <c r="AW50" i="6"/>
  <c r="AV46" i="6"/>
  <c r="AY42" i="6"/>
  <c r="BC24" i="6"/>
  <c r="BC20" i="6"/>
  <c r="BD16" i="6"/>
  <c r="AY12" i="6"/>
  <c r="AV8" i="6"/>
  <c r="AY48" i="6"/>
  <c r="AJ48" i="6"/>
  <c r="BB40" i="6"/>
  <c r="AZ33" i="6"/>
  <c r="AO33" i="6"/>
  <c r="AZ30" i="6"/>
  <c r="AW26" i="6"/>
  <c r="AP26" i="6"/>
  <c r="AM22" i="6"/>
  <c r="AO14" i="6"/>
  <c r="BD14" i="6"/>
  <c r="AJ10" i="6"/>
  <c r="BA41" i="6"/>
  <c r="AL41" i="6"/>
  <c r="AY50" i="6"/>
  <c r="AO50" i="6"/>
  <c r="AU46" i="6"/>
  <c r="AV42" i="6"/>
  <c r="AV28" i="6"/>
  <c r="BC28" i="6"/>
  <c r="BA24" i="6"/>
  <c r="AL20" i="6"/>
  <c r="AU20" i="6"/>
  <c r="AV16" i="6"/>
  <c r="AX12" i="6"/>
  <c r="AN8" i="6"/>
  <c r="BB48" i="6"/>
  <c r="AV48" i="6"/>
  <c r="AL44" i="6"/>
  <c r="AP40" i="6"/>
  <c r="AJ33" i="6"/>
  <c r="AY33" i="6"/>
  <c r="BD26" i="6"/>
  <c r="AY22" i="6"/>
  <c r="AK14" i="6"/>
  <c r="AV14" i="6"/>
  <c r="BC10" i="6"/>
  <c r="AY41" i="6"/>
  <c r="BB37" i="6"/>
  <c r="AV37" i="6"/>
  <c r="AX17" i="6"/>
  <c r="AM50" i="6"/>
  <c r="AJ50" i="6"/>
  <c r="AK46" i="6"/>
  <c r="AP42" i="6"/>
  <c r="AW32" i="6"/>
  <c r="AM28" i="6"/>
  <c r="AZ24" i="6"/>
  <c r="AJ20" i="6"/>
  <c r="AM20" i="6"/>
  <c r="AN16" i="6"/>
  <c r="AU12" i="6"/>
  <c r="AY8" i="6"/>
  <c r="AP48" i="6"/>
  <c r="BB44" i="6"/>
  <c r="BE40" i="6"/>
  <c r="AV33" i="6"/>
  <c r="BD30" i="6"/>
  <c r="BA26" i="6"/>
  <c r="BD22" i="6"/>
  <c r="AZ22" i="6"/>
  <c r="BA18" i="6"/>
  <c r="AN14" i="6"/>
  <c r="AM10" i="6"/>
  <c r="AN37" i="6"/>
  <c r="AP17" i="6"/>
  <c r="AK50" i="6"/>
  <c r="AX46" i="6"/>
  <c r="AP46" i="6"/>
  <c r="BA42" i="6"/>
  <c r="AP28" i="6"/>
  <c r="AM24" i="6"/>
  <c r="AX20" i="6"/>
  <c r="AU16" i="6"/>
  <c r="BA12" i="6"/>
  <c r="AM12" i="6"/>
  <c r="AK8" i="6"/>
  <c r="AI41" i="6"/>
  <c r="BD40" i="6"/>
  <c r="AL40" i="6"/>
  <c r="BB33" i="6"/>
  <c r="BE30" i="6"/>
  <c r="AY26" i="6"/>
  <c r="AL26" i="6"/>
  <c r="AW22" i="6"/>
  <c r="BE18" i="6"/>
  <c r="AP18" i="6"/>
  <c r="AZ14" i="6"/>
  <c r="BE10" i="6"/>
  <c r="AM41" i="6"/>
  <c r="AO41" i="6"/>
  <c r="BD37" i="6"/>
  <c r="AK17" i="6"/>
  <c r="BE50" i="6"/>
  <c r="BC46" i="6"/>
  <c r="BE42" i="6"/>
  <c r="AJ42" i="6"/>
  <c r="AK28" i="6"/>
  <c r="AL28" i="6"/>
  <c r="AX24" i="6"/>
  <c r="BA20" i="6"/>
  <c r="AW16" i="6"/>
  <c r="AV12" i="6"/>
  <c r="AW8" i="6"/>
  <c r="AW48" i="6"/>
  <c r="AK44" i="6"/>
  <c r="BC44" i="6"/>
  <c r="AO40" i="6"/>
  <c r="AK33" i="6"/>
  <c r="AO30" i="6"/>
  <c r="BC26" i="6"/>
  <c r="AU22" i="6"/>
  <c r="AJ22" i="6"/>
  <c r="AZ18" i="6"/>
  <c r="BB14" i="6"/>
  <c r="BB10" i="6"/>
  <c r="AP10" i="6"/>
  <c r="AP41" i="6"/>
  <c r="AJ17" i="6"/>
  <c r="AZ50" i="6"/>
  <c r="AZ42" i="6"/>
  <c r="AL32" i="6"/>
  <c r="BA28" i="6"/>
  <c r="AY28" i="6"/>
  <c r="AP24" i="6"/>
  <c r="AO16" i="6"/>
  <c r="AL16" i="6"/>
  <c r="AN12" i="6"/>
  <c r="AL8" i="6"/>
  <c r="AZ44" i="6"/>
  <c r="AU44" i="6"/>
  <c r="AX40" i="6"/>
  <c r="BC33" i="6"/>
  <c r="AW30" i="6"/>
  <c r="AU26" i="6"/>
  <c r="BC22" i="6"/>
  <c r="AX22" i="6"/>
  <c r="AK18" i="6"/>
  <c r="BE14" i="6"/>
  <c r="BA10" i="6"/>
  <c r="AY10" i="6"/>
  <c r="BE41" i="6"/>
  <c r="AO37" i="6"/>
  <c r="AM17" i="6"/>
  <c r="AN17" i="6"/>
  <c r="BB50" i="6"/>
  <c r="BD46" i="6"/>
  <c r="AX42" i="6"/>
  <c r="A90" i="5"/>
  <c r="D161" i="5" a="1"/>
  <c r="AC169" i="5" a="1"/>
  <c r="Q166" i="5" a="1"/>
  <c r="AE166" i="5" a="1"/>
  <c r="S159" i="5" a="1"/>
  <c r="AB167" i="5" a="1"/>
  <c r="E165" i="5" a="1"/>
  <c r="AD162" i="5" a="1"/>
  <c r="AF164" i="5" a="1"/>
  <c r="H167" i="5" a="1"/>
  <c r="AA163" i="5" a="1"/>
  <c r="AF172" i="5" a="1"/>
  <c r="F171" i="5" a="1"/>
  <c r="S162" i="5" a="1"/>
  <c r="L5" i="4"/>
  <c r="M171" i="5" a="1"/>
  <c r="M167" i="5" a="1"/>
  <c r="J165" i="5" a="1"/>
  <c r="U159" i="5" a="1"/>
  <c r="I161" i="5" a="1"/>
  <c r="T158" i="5" a="1"/>
  <c r="Y159" i="5" a="1"/>
  <c r="AE165" i="5" a="1"/>
  <c r="T171" i="5" a="1"/>
  <c r="X165" i="5" a="1"/>
  <c r="R168" i="5" a="1"/>
  <c r="E164" i="5" a="1"/>
  <c r="AD167" i="5" a="1"/>
  <c r="V161" i="5" a="1"/>
  <c r="U164" i="5" a="1"/>
  <c r="I168" i="5" a="1"/>
  <c r="AC167" i="5" a="1"/>
  <c r="N167" i="5" a="1"/>
  <c r="W169" i="5" a="1"/>
  <c r="E161" i="5" a="1"/>
  <c r="I159" i="5" a="1"/>
  <c r="K167" i="5" a="1"/>
  <c r="K166" i="5" a="1"/>
  <c r="H171" i="5" a="1"/>
  <c r="T159" i="5" a="1"/>
  <c r="G162" i="5" a="1"/>
  <c r="Z162" i="5" a="1"/>
  <c r="F162" i="5" a="1"/>
  <c r="D158" i="5" a="1"/>
  <c r="L171" i="5" a="1"/>
  <c r="R165" i="5" a="1"/>
  <c r="U169" i="5" a="1"/>
  <c r="AD166" i="5" a="1"/>
  <c r="K162" i="5" a="1"/>
  <c r="R166" i="5" a="1"/>
  <c r="Y172" i="5" a="1"/>
  <c r="T162" i="5" a="1"/>
  <c r="W167" i="5" a="1"/>
  <c r="U165" i="5" a="1"/>
  <c r="AB162" i="5" a="1"/>
  <c r="W158" i="5" a="1"/>
  <c r="M165" i="5" a="1"/>
  <c r="L167" i="5" a="1"/>
  <c r="D164" i="5" a="1"/>
  <c r="AA171" i="5" a="1"/>
  <c r="R169" i="5" a="1"/>
  <c r="M169" i="5" a="1"/>
  <c r="Q165" i="5" a="1"/>
  <c r="J159" i="5" a="1"/>
  <c r="W161" i="5" a="1"/>
  <c r="D169" i="5" a="1"/>
  <c r="I169" i="5" a="1"/>
  <c r="I164" i="5" a="1"/>
  <c r="R160" i="5" a="1"/>
  <c r="L162" i="5" a="1"/>
  <c r="E159" i="5" a="1"/>
  <c r="O161" i="5" a="1"/>
  <c r="G161" i="5" a="1"/>
  <c r="AC166" i="5" a="1"/>
  <c r="Q169" i="5" a="1"/>
  <c r="AD168" i="5" a="1"/>
  <c r="Z160" i="5" a="1"/>
  <c r="N168" i="5" a="1"/>
  <c r="D159" i="5" a="1"/>
  <c r="U172" i="5" a="1"/>
  <c r="J164" i="5" a="1"/>
  <c r="L84" i="4"/>
  <c r="L164" i="5" a="1"/>
  <c r="G159" i="5" a="1"/>
  <c r="AE162" i="5" a="1"/>
  <c r="AB168" i="5" a="1"/>
  <c r="AF159" i="5" a="1"/>
  <c r="AF166" i="5" a="1"/>
  <c r="Z161" i="5" a="1"/>
  <c r="H169" i="5" a="1"/>
  <c r="T165" i="5" a="1"/>
  <c r="Q164" i="5" a="1"/>
  <c r="AB171" i="5" a="1"/>
  <c r="F165" i="5" a="1"/>
  <c r="W159" i="5" a="1"/>
  <c r="Q171" i="5" a="1"/>
  <c r="E169" i="5" a="1"/>
  <c r="I165" i="5" a="1"/>
  <c r="W165" i="5" a="1"/>
  <c r="S169" i="5" a="1"/>
  <c r="D165" i="5" a="1"/>
  <c r="P165" i="5" a="1"/>
  <c r="E166" i="5" a="1"/>
  <c r="AF161" i="5" a="1"/>
  <c r="U166" i="5" a="1"/>
  <c r="L9" i="4"/>
  <c r="Z171" i="5" a="1"/>
  <c r="R167" i="5" a="1"/>
  <c r="P162" i="5" a="1"/>
  <c r="H159" i="5" a="1"/>
  <c r="K165" i="5" a="1"/>
  <c r="AA167" i="5" a="1"/>
  <c r="H162" i="5" a="1"/>
  <c r="AE164" i="5" a="1"/>
  <c r="O167" i="5" a="1"/>
  <c r="H172" i="5" a="1"/>
  <c r="N165" i="5" a="1"/>
  <c r="E162" i="5" a="1"/>
  <c r="P171" i="5" a="1"/>
  <c r="Z166" i="5" a="1"/>
  <c r="P161" i="5" a="1"/>
  <c r="AA164" i="5" a="1"/>
  <c r="P168" i="5" a="1"/>
  <c r="G171" i="5" a="1"/>
  <c r="V9" i="4"/>
  <c r="AA166" i="5" a="1"/>
  <c r="S164" i="5" a="1"/>
  <c r="I167" i="5" a="1"/>
  <c r="Y161" i="5" a="1"/>
  <c r="Z167" i="5" a="1"/>
  <c r="O162" i="5" a="1"/>
  <c r="T161" i="5" a="1"/>
  <c r="U162" i="5" a="1"/>
  <c r="AB166" i="5" a="1"/>
  <c r="E171" i="5" a="1"/>
  <c r="AD165" i="5" a="1"/>
  <c r="N166" i="5" a="1"/>
  <c r="Y166" i="5" a="1"/>
  <c r="J162" i="5" a="1"/>
  <c r="O168" i="5" a="1"/>
  <c r="AF165" i="5" a="1"/>
  <c r="AC162" i="5" a="1"/>
  <c r="M166" i="5" a="1"/>
  <c r="V84" i="4"/>
  <c r="Y165" i="5" a="1"/>
  <c r="R159" i="5" a="1"/>
  <c r="E158" i="5" a="1"/>
  <c r="R162" i="5" a="1"/>
  <c r="Y162" i="5" a="1"/>
  <c r="N158" i="5" a="1"/>
  <c r="T167" i="5" a="1"/>
  <c r="S168" i="5" a="1"/>
  <c r="AC158" i="5" a="1"/>
  <c r="M164" i="5" a="1"/>
  <c r="F168" i="5" a="1"/>
  <c r="AE169" i="5" a="1"/>
  <c r="P159" i="5" a="1"/>
  <c r="D166" i="5" a="1"/>
  <c r="P169" i="5" a="1"/>
  <c r="AA162" i="5" a="1"/>
  <c r="K164" i="5" a="1"/>
  <c r="P167" i="5" a="1"/>
  <c r="AB164" i="5" a="1"/>
  <c r="V167" i="5" a="1"/>
  <c r="AF162" i="5" a="1"/>
  <c r="U158" i="5" a="1"/>
  <c r="P164" i="5" a="1"/>
  <c r="D171" i="5" a="1"/>
  <c r="O166" i="5" a="1"/>
  <c r="T164" i="5" a="1"/>
  <c r="AC171" i="5" a="1"/>
  <c r="AF168" i="5" a="1"/>
  <c r="AD164" i="5" a="1"/>
  <c r="T166" i="5" a="1"/>
  <c r="N161" i="5" a="1"/>
  <c r="R164" i="5" a="1"/>
  <c r="U167" i="5" a="1"/>
  <c r="N164" i="5" a="1"/>
  <c r="AD159" i="5" a="1"/>
  <c r="J161" i="5" a="1"/>
  <c r="AE172" i="5" a="1"/>
  <c r="U161" i="5" a="1"/>
  <c r="X161" i="5" a="1"/>
  <c r="G169" i="5" a="1"/>
  <c r="O164" i="5" a="1"/>
  <c r="S166" i="5" a="1"/>
  <c r="O165" i="5" a="1"/>
  <c r="X169" i="5" a="1"/>
  <c r="F164" i="5" a="1"/>
  <c r="AC159" i="5" a="1"/>
  <c r="AE167" i="5" a="1"/>
  <c r="X159" i="5" a="1"/>
  <c r="R171" i="5" a="1"/>
  <c r="I162" i="5" a="1"/>
  <c r="D162" i="5" a="1"/>
  <c r="AC164" i="5" a="1"/>
  <c r="X162" i="5" a="1"/>
  <c r="I166" i="5" a="1"/>
  <c r="AB169" i="5" a="1"/>
  <c r="V168" i="5" a="1"/>
  <c r="V159" i="5" a="1"/>
  <c r="Q167" i="5" a="1"/>
  <c r="W162" i="5" a="1"/>
  <c r="AD169" i="5" a="1"/>
  <c r="V169" i="5" a="1"/>
  <c r="G167" i="5" a="1"/>
  <c r="J167" i="5" a="1"/>
  <c r="D167" i="5" a="1"/>
  <c r="F159" i="5" a="1"/>
  <c r="X172" i="5" a="1"/>
  <c r="AF167" i="5" a="1"/>
  <c r="H161" i="5" a="1"/>
  <c r="G172" i="5" a="1"/>
  <c r="M162" i="5" a="1"/>
  <c r="F161" i="5" a="1"/>
  <c r="H166" i="5" a="1"/>
  <c r="V158" i="5" a="1"/>
  <c r="Q162" i="5" a="1"/>
  <c r="P166" i="5" a="1"/>
  <c r="V165" i="5" a="1"/>
  <c r="S171" i="5" a="1"/>
  <c r="AG48" i="4" l="1"/>
  <c r="AG46" i="4"/>
  <c r="AG20" i="4"/>
  <c r="AG41" i="4"/>
  <c r="AG32" i="4"/>
  <c r="AG17" i="4"/>
  <c r="AG72" i="4"/>
  <c r="AG39" i="4"/>
  <c r="AG29" i="4"/>
  <c r="AG66" i="4"/>
  <c r="AG36" i="4"/>
  <c r="AG61" i="4"/>
  <c r="AG76" i="4"/>
  <c r="AG64" i="4"/>
  <c r="AG31" i="4"/>
  <c r="AF72" i="2"/>
  <c r="AG28" i="4"/>
  <c r="AG38" i="4"/>
  <c r="AG30" i="4"/>
  <c r="AG67" i="4"/>
  <c r="AF76" i="2"/>
  <c r="AF74" i="2"/>
  <c r="AF73" i="2"/>
  <c r="AT86" i="6"/>
  <c r="AG19" i="4"/>
  <c r="AG21" i="4"/>
  <c r="AG16" i="4"/>
  <c r="AU86" i="6"/>
  <c r="AW86" i="6"/>
  <c r="BC86" i="6"/>
  <c r="BB86" i="6"/>
  <c r="AV86" i="6"/>
  <c r="AX86" i="6"/>
  <c r="AZ86" i="6"/>
  <c r="AY86" i="6"/>
  <c r="BD86" i="6"/>
  <c r="BA86" i="6"/>
  <c r="BE86" i="6"/>
  <c r="BF87" i="6" s="1"/>
  <c r="AG27" i="4"/>
  <c r="AG12" i="4"/>
  <c r="AG24" i="4"/>
  <c r="AG6" i="4"/>
  <c r="AG26" i="4"/>
  <c r="AG77" i="4"/>
  <c r="AG75" i="4"/>
  <c r="AG15" i="4"/>
  <c r="AG22" i="4"/>
  <c r="AG73" i="4"/>
  <c r="AG11" i="4"/>
  <c r="AG62" i="4"/>
  <c r="AG35" i="4"/>
  <c r="AG7" i="4"/>
  <c r="AG23" i="4"/>
  <c r="AG33" i="4"/>
  <c r="AG25" i="4"/>
  <c r="AG65" i="4"/>
  <c r="AG81" i="4"/>
  <c r="AG55" i="4"/>
  <c r="AG58" i="4"/>
  <c r="AG13" i="4"/>
  <c r="M84" i="4"/>
  <c r="M5" i="4"/>
  <c r="AG5" i="4" s="1"/>
  <c r="AF5" i="4"/>
  <c r="M9" i="4"/>
  <c r="AF83" i="2"/>
  <c r="AG71" i="4"/>
  <c r="AG82" i="4"/>
  <c r="AG78" i="4"/>
  <c r="AG68" i="4"/>
  <c r="AG74" i="4"/>
  <c r="AF81" i="2"/>
  <c r="AG10" i="4"/>
  <c r="AG69" i="4"/>
  <c r="AG54" i="4"/>
  <c r="AG37" i="4"/>
  <c r="AG8" i="4"/>
  <c r="AG34" i="4"/>
  <c r="AG60" i="4"/>
  <c r="AG80" i="4"/>
  <c r="AG59" i="4"/>
  <c r="AG40" i="4"/>
  <c r="AG70" i="4"/>
  <c r="AG56" i="4"/>
  <c r="AG63" i="4"/>
  <c r="AG57" i="4"/>
  <c r="AG83" i="4"/>
  <c r="AG14" i="4"/>
  <c r="AG18" i="4"/>
  <c r="AF82" i="2"/>
  <c r="AF77" i="2"/>
  <c r="AF75" i="2"/>
  <c r="AF80" i="2"/>
  <c r="AF71" i="2"/>
  <c r="AF78" i="2"/>
  <c r="AF9" i="4"/>
  <c r="W9" i="4"/>
  <c r="AF84" i="4"/>
  <c r="W84" i="4"/>
  <c r="G169" i="5"/>
  <c r="K167" i="5"/>
  <c r="R162" i="5"/>
  <c r="Y159" i="5"/>
  <c r="AA166" i="5"/>
  <c r="AF168" i="5"/>
  <c r="D162" i="5"/>
  <c r="E169" i="5"/>
  <c r="G167" i="5"/>
  <c r="I159" i="5"/>
  <c r="K162" i="5"/>
  <c r="N165" i="5"/>
  <c r="P166" i="5"/>
  <c r="R160" i="5"/>
  <c r="T167" i="5"/>
  <c r="V161" i="5"/>
  <c r="Y161" i="5"/>
  <c r="AA162" i="5"/>
  <c r="AD162" i="5"/>
  <c r="AF159" i="5"/>
  <c r="V158" i="5"/>
  <c r="K165" i="5"/>
  <c r="Y172" i="5"/>
  <c r="D158" i="5"/>
  <c r="E171" i="5"/>
  <c r="G159" i="5"/>
  <c r="I167" i="5"/>
  <c r="L164" i="5"/>
  <c r="N166" i="5"/>
  <c r="P165" i="5"/>
  <c r="R167" i="5"/>
  <c r="T161" i="5"/>
  <c r="V168" i="5"/>
  <c r="Y165" i="5"/>
  <c r="AB168" i="5"/>
  <c r="AD169" i="5"/>
  <c r="AF164" i="5"/>
  <c r="AC158" i="5"/>
  <c r="P171" i="5"/>
  <c r="T158" i="5"/>
  <c r="N164" i="5"/>
  <c r="I161" i="5"/>
  <c r="AD165" i="5"/>
  <c r="I162" i="5"/>
  <c r="N168" i="5"/>
  <c r="T171" i="5"/>
  <c r="V159" i="5"/>
  <c r="AF162" i="5"/>
  <c r="E162" i="5"/>
  <c r="G171" i="5"/>
  <c r="I169" i="5"/>
  <c r="L167" i="5"/>
  <c r="O161" i="5"/>
  <c r="P159" i="5"/>
  <c r="R169" i="5"/>
  <c r="T159" i="5"/>
  <c r="W161" i="5"/>
  <c r="AD164" i="5"/>
  <c r="AF165" i="5"/>
  <c r="E158" i="5"/>
  <c r="E165" i="5"/>
  <c r="G162" i="5"/>
  <c r="I166" i="5"/>
  <c r="L171" i="5"/>
  <c r="O168" i="5"/>
  <c r="Q167" i="5"/>
  <c r="R168" i="5"/>
  <c r="W165" i="5"/>
  <c r="Y166" i="5"/>
  <c r="AB162" i="5"/>
  <c r="AD166" i="5"/>
  <c r="AF167" i="5"/>
  <c r="N158" i="5"/>
  <c r="E161" i="5"/>
  <c r="G161" i="5"/>
  <c r="I164" i="5"/>
  <c r="L162" i="5"/>
  <c r="O164" i="5"/>
  <c r="Q162" i="5"/>
  <c r="S159" i="5"/>
  <c r="U161" i="5"/>
  <c r="W167" i="5"/>
  <c r="Z160" i="5"/>
  <c r="AB167" i="5"/>
  <c r="AF161" i="5"/>
  <c r="E166" i="5"/>
  <c r="H172" i="5"/>
  <c r="I168" i="5"/>
  <c r="M171" i="5"/>
  <c r="O162" i="5"/>
  <c r="Q169" i="5"/>
  <c r="S168" i="5"/>
  <c r="U166" i="5"/>
  <c r="W169" i="5"/>
  <c r="Z161" i="5"/>
  <c r="AB171" i="5"/>
  <c r="AD159" i="5"/>
  <c r="AF166" i="5"/>
  <c r="U158" i="5"/>
  <c r="H166" i="5"/>
  <c r="J159" i="5"/>
  <c r="M169" i="5"/>
  <c r="O166" i="5"/>
  <c r="Q171" i="5"/>
  <c r="S162" i="5"/>
  <c r="U172" i="5"/>
  <c r="W159" i="5"/>
  <c r="Z162" i="5"/>
  <c r="AB169" i="5"/>
  <c r="AE169" i="5"/>
  <c r="D167" i="5"/>
  <c r="W158" i="5"/>
  <c r="F161" i="5"/>
  <c r="H167" i="5"/>
  <c r="J165" i="5"/>
  <c r="M165" i="5"/>
  <c r="O165" i="5"/>
  <c r="Q165" i="5"/>
  <c r="S171" i="5"/>
  <c r="U164" i="5"/>
  <c r="W162" i="5"/>
  <c r="Z166" i="5"/>
  <c r="AC167" i="5"/>
  <c r="AE166" i="5"/>
  <c r="D171" i="5"/>
  <c r="F162" i="5"/>
  <c r="H162" i="5"/>
  <c r="J164" i="5"/>
  <c r="M164" i="5"/>
  <c r="O167" i="5"/>
  <c r="Q164" i="5"/>
  <c r="S169" i="5"/>
  <c r="U169" i="5"/>
  <c r="X172" i="5"/>
  <c r="Z167" i="5"/>
  <c r="AC169" i="5"/>
  <c r="AE165" i="5"/>
  <c r="D166" i="5"/>
  <c r="F171" i="5"/>
  <c r="H161" i="5"/>
  <c r="J161" i="5"/>
  <c r="M162" i="5"/>
  <c r="P169" i="5"/>
  <c r="Q166" i="5"/>
  <c r="S164" i="5"/>
  <c r="U162" i="5"/>
  <c r="X162" i="5"/>
  <c r="Z171" i="5"/>
  <c r="AC164" i="5"/>
  <c r="AE167" i="5"/>
  <c r="D164" i="5"/>
  <c r="F159" i="5"/>
  <c r="H171" i="5"/>
  <c r="J162" i="5"/>
  <c r="M166" i="5"/>
  <c r="P167" i="5"/>
  <c r="R171" i="5"/>
  <c r="S166" i="5"/>
  <c r="U167" i="5"/>
  <c r="X165" i="5"/>
  <c r="AA167" i="5"/>
  <c r="AC171" i="5"/>
  <c r="AE162" i="5"/>
  <c r="D159" i="5"/>
  <c r="T162" i="5"/>
  <c r="G172" i="5"/>
  <c r="R159" i="5"/>
  <c r="AD167" i="5"/>
  <c r="AB164" i="5"/>
  <c r="AD168" i="5"/>
  <c r="E164" i="5"/>
  <c r="F164" i="5"/>
  <c r="H169" i="5"/>
  <c r="J167" i="5"/>
  <c r="M167" i="5"/>
  <c r="P168" i="5"/>
  <c r="R166" i="5"/>
  <c r="T165" i="5"/>
  <c r="U159" i="5"/>
  <c r="X159" i="5"/>
  <c r="AA163" i="5"/>
  <c r="AC159" i="5"/>
  <c r="AE164" i="5"/>
  <c r="D165" i="5"/>
  <c r="AC166" i="5"/>
  <c r="V169" i="5"/>
  <c r="E159" i="5"/>
  <c r="P162" i="5"/>
  <c r="AB166" i="5"/>
  <c r="Y162" i="5"/>
  <c r="U165" i="5"/>
  <c r="F168" i="5"/>
  <c r="H159" i="5"/>
  <c r="K164" i="5"/>
  <c r="N161" i="5"/>
  <c r="P161" i="5"/>
  <c r="R165" i="5"/>
  <c r="T164" i="5"/>
  <c r="V167" i="5"/>
  <c r="X169" i="5"/>
  <c r="AA171" i="5"/>
  <c r="AE172" i="5"/>
  <c r="D161" i="5"/>
  <c r="F165" i="5"/>
  <c r="I165" i="5"/>
  <c r="K166" i="5"/>
  <c r="N167" i="5"/>
  <c r="P164" i="5"/>
  <c r="R164" i="5"/>
  <c r="T166" i="5"/>
  <c r="V165" i="5"/>
  <c r="X161" i="5"/>
  <c r="AA164" i="5"/>
  <c r="AC162" i="5"/>
  <c r="AF172" i="5"/>
  <c r="D169" i="5"/>
  <c r="AL86" i="6"/>
  <c r="AO86" i="6"/>
  <c r="AN86" i="6"/>
  <c r="AJ86" i="6"/>
  <c r="AP86" i="6"/>
  <c r="AQ87" i="6" s="1"/>
  <c r="AK86" i="6"/>
  <c r="AM86" i="6"/>
  <c r="AI86" i="6"/>
  <c r="E83" i="8"/>
  <c r="BB87" i="6" l="1"/>
  <c r="AG84" i="4"/>
  <c r="AG9" i="4"/>
  <c r="AL87" i="6"/>
  <c r="BE87" i="6"/>
  <c r="AZ87" i="6"/>
  <c r="AS87" i="6"/>
  <c r="AT87" i="6"/>
  <c r="AR87" i="6"/>
  <c r="AP87" i="6"/>
  <c r="BC87" i="6"/>
  <c r="AJ87" i="6"/>
  <c r="AW87" i="6"/>
  <c r="AM87" i="6"/>
  <c r="AO87" i="6"/>
  <c r="BD87" i="6"/>
  <c r="AY87" i="6"/>
  <c r="BA87" i="6"/>
  <c r="AU87" i="6"/>
  <c r="AV87" i="6"/>
  <c r="AN87" i="6"/>
  <c r="AX87" i="6"/>
  <c r="AK87" i="6"/>
  <c r="W90" i="5"/>
  <c r="AR93" i="5" a="1"/>
  <c r="K93" i="5" a="1"/>
  <c r="U93" i="5" a="1"/>
  <c r="BB6" i="5" a="1"/>
  <c r="AE6" i="6" a="1"/>
  <c r="W79" i="6" a="1"/>
  <c r="E4" i="2" a="1"/>
  <c r="Z6" i="6" a="1"/>
  <c r="AE79" i="6" a="1"/>
  <c r="AX93" i="5" a="1"/>
  <c r="D93" i="5" a="1"/>
  <c r="S4" i="4"/>
  <c r="AS93" i="5" a="1"/>
  <c r="AI93" i="5" a="1"/>
  <c r="L93" i="5" a="1"/>
  <c r="AA93" i="5" a="1"/>
  <c r="M6" i="5" a="1"/>
  <c r="V6" i="5" a="1"/>
  <c r="U79" i="6" a="1"/>
  <c r="AJ93" i="5" a="1"/>
  <c r="W6" i="5" a="1"/>
  <c r="E93" i="5" a="1"/>
  <c r="H93" i="5" a="1"/>
  <c r="D6" i="5" a="1"/>
  <c r="P4" i="4"/>
  <c r="AD93" i="5" a="1"/>
  <c r="AE93" i="5" a="1"/>
  <c r="Y6" i="5" a="1"/>
  <c r="W6" i="6" a="1"/>
  <c r="AR6" i="5" a="1"/>
  <c r="L6" i="5" a="1"/>
  <c r="AT6" i="5" a="1"/>
  <c r="I6" i="5" a="1"/>
  <c r="AM6" i="5" a="1"/>
  <c r="AW6" i="5" a="1"/>
  <c r="U6" i="6" a="1"/>
  <c r="U4" i="4"/>
  <c r="AC6" i="5" a="1"/>
  <c r="AN6" i="5" a="1"/>
  <c r="BA6" i="5" a="1"/>
  <c r="AG79" i="6" a="1"/>
  <c r="AC79" i="6" a="1"/>
  <c r="W93" i="5" a="1"/>
  <c r="K4" i="4"/>
  <c r="V79" i="6" a="1"/>
  <c r="O6" i="5" a="1"/>
  <c r="BB93" i="5" a="1"/>
  <c r="E69" i="2" a="1"/>
  <c r="Q93" i="5" a="1"/>
  <c r="AB6" i="6" a="1"/>
  <c r="AE6" i="5" a="1"/>
  <c r="AB93" i="5" a="1"/>
  <c r="AN93" i="5" a="1"/>
  <c r="AY93" i="5" a="1"/>
  <c r="G93" i="5" a="1"/>
  <c r="N6" i="5" a="1"/>
  <c r="AF93" i="5" a="1"/>
  <c r="AZ6" i="5" a="1"/>
  <c r="Y93" i="5" a="1"/>
  <c r="AC6" i="6" a="1"/>
  <c r="Q6" i="5" a="1"/>
  <c r="AX6" i="5" a="1"/>
  <c r="J4" i="4"/>
  <c r="E70" i="2" a="1"/>
  <c r="AP6" i="5" a="1"/>
  <c r="Q6" i="6" a="1"/>
  <c r="AD79" i="6" a="1"/>
  <c r="J6" i="5" a="1"/>
  <c r="R6" i="5" a="1"/>
  <c r="Q4" i="4"/>
  <c r="H6" i="6" a="1"/>
  <c r="Y79" i="6" a="1"/>
  <c r="AO93" i="5" a="1"/>
  <c r="AH79" i="6" a="1"/>
  <c r="AT93" i="5" a="1"/>
  <c r="X93" i="5" a="1"/>
  <c r="S6" i="6" a="1"/>
  <c r="I4" i="4"/>
  <c r="AY6" i="5" a="1"/>
  <c r="E4" i="4"/>
  <c r="E6" i="5" a="1"/>
  <c r="X6" i="6" a="1"/>
  <c r="AP93" i="5" a="1"/>
  <c r="F6" i="6" a="1"/>
  <c r="M93" i="5" a="1"/>
  <c r="F6" i="5" a="1"/>
  <c r="V6" i="6" a="1"/>
  <c r="AU93" i="5" a="1"/>
  <c r="Z6" i="5" a="1"/>
  <c r="F93" i="5" a="1"/>
  <c r="P6" i="5" a="1"/>
  <c r="AH93" i="5" a="1"/>
  <c r="AQ6" i="5" a="1"/>
  <c r="BA93" i="5" a="1"/>
  <c r="V4" i="4"/>
  <c r="N93" i="5" a="1"/>
  <c r="Y6" i="6" a="1"/>
  <c r="AF6" i="5" a="1"/>
  <c r="AF6" i="6" a="1"/>
  <c r="AJ6" i="5" a="1"/>
  <c r="S6" i="5" a="1"/>
  <c r="O6" i="6" a="1"/>
  <c r="AG93" i="5" a="1"/>
  <c r="Z93" i="5" a="1"/>
  <c r="AA6" i="6" a="1"/>
  <c r="AB79" i="6" a="1"/>
  <c r="AG6" i="6" a="1"/>
  <c r="AA6" i="5" a="1"/>
  <c r="N6" i="6" a="1"/>
  <c r="L6" i="6" a="1"/>
  <c r="AL6" i="5" a="1"/>
  <c r="L4" i="4"/>
  <c r="AU6" i="5" a="1"/>
  <c r="T6" i="5" a="1"/>
  <c r="T6" i="6" a="1"/>
  <c r="AA79" i="6" a="1"/>
  <c r="I6" i="6" a="1"/>
  <c r="M6" i="6" a="1"/>
  <c r="T79" i="6" a="1"/>
  <c r="AK6" i="5" a="1"/>
  <c r="AI6" i="5" a="1"/>
  <c r="AF79" i="6" a="1"/>
  <c r="T4" i="4"/>
  <c r="J93" i="5" a="1"/>
  <c r="G6" i="5" a="1"/>
  <c r="AW93" i="5" a="1"/>
  <c r="AH6" i="6" a="1"/>
  <c r="F4" i="4"/>
  <c r="R4" i="4"/>
  <c r="R93" i="5" a="1"/>
  <c r="H4" i="4"/>
  <c r="S93" i="5" a="1"/>
  <c r="U6" i="5" a="1"/>
  <c r="AO6" i="5" a="1"/>
  <c r="AV93" i="5" a="1"/>
  <c r="AV6" i="5" a="1"/>
  <c r="G6" i="6" a="1"/>
  <c r="J6" i="6" a="1"/>
  <c r="AD6" i="6" a="1"/>
  <c r="K6" i="6" a="1"/>
  <c r="AZ93" i="5" a="1"/>
  <c r="AM93" i="5" a="1"/>
  <c r="V93" i="5" a="1"/>
  <c r="Z79" i="6" a="1"/>
  <c r="P6" i="6" a="1"/>
  <c r="AK93" i="5" a="1"/>
  <c r="O4" i="4"/>
  <c r="R6" i="6" a="1"/>
  <c r="X79" i="6" a="1"/>
  <c r="G4" i="4"/>
  <c r="H6" i="5" a="1"/>
  <c r="AS6" i="5" a="1"/>
  <c r="P93" i="5" a="1"/>
  <c r="AD6" i="5" a="1"/>
  <c r="K6" i="5" a="1"/>
  <c r="O93" i="5" a="1"/>
  <c r="AC93" i="5" a="1"/>
  <c r="AQ93" i="5" a="1"/>
  <c r="AL93" i="5" a="1"/>
  <c r="I93" i="5" a="1"/>
  <c r="X6" i="5" a="1"/>
  <c r="T93" i="5" a="1"/>
  <c r="AB6" i="5" a="1"/>
  <c r="BG87" i="6" l="1"/>
  <c r="AZ6" i="5"/>
  <c r="Z6" i="5"/>
  <c r="AC6" i="6"/>
  <c r="AD4" i="4"/>
  <c r="AX93" i="5"/>
  <c r="D93" i="5"/>
  <c r="M93" i="5"/>
  <c r="Y4" i="4"/>
  <c r="P93" i="5"/>
  <c r="Y6" i="6"/>
  <c r="AB6" i="5"/>
  <c r="AU93" i="5"/>
  <c r="I6" i="6"/>
  <c r="AF6" i="6"/>
  <c r="L6" i="6"/>
  <c r="U6" i="6"/>
  <c r="AM6" i="5"/>
  <c r="N6" i="6"/>
  <c r="AP6" i="5"/>
  <c r="BB6" i="5"/>
  <c r="N6" i="5"/>
  <c r="S93" i="5"/>
  <c r="T79" i="6"/>
  <c r="T6" i="5"/>
  <c r="AG6" i="6"/>
  <c r="AG79" i="6"/>
  <c r="V6" i="6"/>
  <c r="T93" i="5"/>
  <c r="L93" i="5"/>
  <c r="V6" i="5"/>
  <c r="AM93" i="5"/>
  <c r="G93" i="5"/>
  <c r="AB93" i="5"/>
  <c r="AS6" i="5"/>
  <c r="O6" i="5"/>
  <c r="F6" i="5"/>
  <c r="W93" i="5"/>
  <c r="AV6" i="5"/>
  <c r="M6" i="6"/>
  <c r="AL93" i="5"/>
  <c r="AR6" i="5"/>
  <c r="AE6" i="5"/>
  <c r="AZ93" i="5"/>
  <c r="AC79" i="6"/>
  <c r="J6" i="5"/>
  <c r="H93" i="5"/>
  <c r="AB79" i="6"/>
  <c r="Y79" i="6"/>
  <c r="W79" i="6"/>
  <c r="AP93" i="5"/>
  <c r="M6" i="5"/>
  <c r="AA6" i="6"/>
  <c r="R93" i="5"/>
  <c r="AT6" i="5"/>
  <c r="E93" i="5"/>
  <c r="N4" i="4"/>
  <c r="W4" i="4"/>
  <c r="Z4" i="4"/>
  <c r="P6" i="6"/>
  <c r="U6" i="5"/>
  <c r="V79" i="6"/>
  <c r="P6" i="5"/>
  <c r="X79" i="6"/>
  <c r="V93" i="5"/>
  <c r="AI6" i="5"/>
  <c r="AF93" i="5"/>
  <c r="AK6" i="5"/>
  <c r="AD6" i="5"/>
  <c r="AE93" i="5"/>
  <c r="AN6" i="5"/>
  <c r="U79" i="6"/>
  <c r="AY6" i="5"/>
  <c r="G6" i="5"/>
  <c r="F6" i="6"/>
  <c r="X6" i="5"/>
  <c r="I6" i="5"/>
  <c r="G6" i="6"/>
  <c r="L6" i="5"/>
  <c r="S6" i="6"/>
  <c r="AO6" i="5"/>
  <c r="AC6" i="5"/>
  <c r="S6" i="5"/>
  <c r="AT93" i="5"/>
  <c r="AC93" i="5"/>
  <c r="AW93" i="5"/>
  <c r="E69" i="2"/>
  <c r="AG93" i="5"/>
  <c r="Q93" i="5"/>
  <c r="T6" i="6"/>
  <c r="K6" i="6"/>
  <c r="K93" i="5"/>
  <c r="AR93" i="5"/>
  <c r="AF4" i="4"/>
  <c r="D4" i="4"/>
  <c r="M4" i="4"/>
  <c r="N93" i="5"/>
  <c r="R6" i="5"/>
  <c r="X6" i="6"/>
  <c r="AJ6" i="5"/>
  <c r="K6" i="5"/>
  <c r="AC4" i="4"/>
  <c r="AE79" i="6"/>
  <c r="AH93" i="5"/>
  <c r="AH79" i="6"/>
  <c r="BA93" i="5"/>
  <c r="Z6" i="6"/>
  <c r="AA6" i="5"/>
  <c r="U93" i="5"/>
  <c r="O6" i="6"/>
  <c r="AF6" i="5"/>
  <c r="Y93" i="5"/>
  <c r="O93" i="5"/>
  <c r="AB6" i="6"/>
  <c r="AK93" i="5"/>
  <c r="AA93" i="5"/>
  <c r="AQ93" i="5"/>
  <c r="AQ6" i="5"/>
  <c r="H6" i="6"/>
  <c r="Q6" i="5"/>
  <c r="AU6" i="5"/>
  <c r="I93" i="5"/>
  <c r="W6" i="6"/>
  <c r="E70" i="2"/>
  <c r="F93" i="5"/>
  <c r="W6" i="5"/>
  <c r="AI93" i="5"/>
  <c r="AV93" i="5"/>
  <c r="AX6" i="5"/>
  <c r="R6" i="6"/>
  <c r="AE6" i="6"/>
  <c r="AD93" i="5"/>
  <c r="Y6" i="5"/>
  <c r="AA4" i="4"/>
  <c r="AO93" i="5"/>
  <c r="E4" i="2"/>
  <c r="AW6" i="5"/>
  <c r="AL6" i="5"/>
  <c r="E6" i="5"/>
  <c r="AF79" i="6"/>
  <c r="AJ93" i="5"/>
  <c r="J93" i="5"/>
  <c r="BB93" i="5"/>
  <c r="D6" i="5"/>
  <c r="H6" i="5"/>
  <c r="AD79" i="6"/>
  <c r="AH6" i="6"/>
  <c r="AB4" i="4"/>
  <c r="Q6" i="6"/>
  <c r="AA79" i="6"/>
  <c r="Z79" i="6"/>
  <c r="BA6" i="5"/>
  <c r="AE4" i="4"/>
  <c r="X93" i="5"/>
  <c r="Z93" i="5"/>
  <c r="AS93" i="5"/>
  <c r="J6" i="6"/>
  <c r="AD6" i="6"/>
  <c r="AN93" i="5"/>
  <c r="AY93" i="5"/>
  <c r="X91" i="5"/>
  <c r="Y91" i="5"/>
  <c r="Z91" i="5"/>
  <c r="AA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D4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AB91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G79" i="6" l="1"/>
  <c r="BG6" i="6"/>
  <c r="X4" i="4"/>
  <c r="AG4" i="4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94" i="5"/>
  <c r="C94" i="5"/>
  <c r="Y84" i="2"/>
  <c r="X11" i="6" a="1"/>
  <c r="X9" i="6" a="1"/>
  <c r="X15" i="6" a="1"/>
  <c r="Y8" i="6" a="1"/>
  <c r="X34" i="6" a="1"/>
  <c r="X12" i="6" a="1"/>
  <c r="X33" i="6" a="1"/>
  <c r="X28" i="6" a="1"/>
  <c r="X43" i="6" a="1"/>
  <c r="Y60" i="6" a="1"/>
  <c r="Y13" i="6" a="1"/>
  <c r="X45" i="6" a="1"/>
  <c r="X23" i="6" a="1"/>
  <c r="X20" i="6" a="1"/>
  <c r="X42" i="6" a="1"/>
  <c r="Y65" i="6" a="1"/>
  <c r="X13" i="6" a="1"/>
  <c r="X40" i="6" a="1"/>
  <c r="Y22" i="6" a="1"/>
  <c r="X29" i="6" a="1"/>
  <c r="X36" i="6" a="1"/>
  <c r="X49" i="6" a="1"/>
  <c r="X53" i="6" a="1"/>
  <c r="X51" i="6" a="1"/>
  <c r="Y26" i="6" a="1"/>
  <c r="X52" i="6" a="1"/>
  <c r="Y70" i="6" a="1"/>
  <c r="Y31" i="6" a="1"/>
  <c r="X44" i="6" a="1"/>
  <c r="X30" i="6" a="1"/>
  <c r="X31" i="6" a="1"/>
  <c r="Y83" i="6" a="1"/>
  <c r="X14" i="6" a="1"/>
  <c r="X22" i="6" a="1"/>
  <c r="X17" i="6" a="1"/>
  <c r="Y85" i="6" a="1"/>
  <c r="X32" i="6" a="1"/>
  <c r="X35" i="6" a="1"/>
  <c r="X8" i="6" a="1"/>
  <c r="X41" i="6" a="1"/>
  <c r="X7" i="6" a="1"/>
  <c r="X39" i="6" a="1"/>
  <c r="X18" i="6" a="1"/>
  <c r="X46" i="6" a="1"/>
  <c r="X54" i="6" a="1"/>
  <c r="X50" i="6" a="1"/>
  <c r="X21" i="6" a="1"/>
  <c r="X38" i="6" a="1"/>
  <c r="Y19" i="6" a="1"/>
  <c r="X25" i="6" a="1"/>
  <c r="X48" i="6" a="1"/>
  <c r="Y17" i="6" a="1"/>
  <c r="X24" i="6" a="1"/>
  <c r="X47" i="6" a="1"/>
  <c r="X27" i="6" a="1"/>
  <c r="Y12" i="6" a="1"/>
  <c r="X10" i="6" a="1"/>
  <c r="X37" i="6" a="1"/>
  <c r="Y29" i="6" a="1"/>
  <c r="X19" i="6" a="1"/>
  <c r="Y16" i="6" a="1"/>
  <c r="F70" i="2" l="1"/>
  <c r="K69" i="2"/>
  <c r="P69" i="2"/>
  <c r="AC69" i="2"/>
  <c r="AE70" i="2"/>
  <c r="H69" i="2"/>
  <c r="L69" i="2"/>
  <c r="U69" i="2"/>
  <c r="AD69" i="2"/>
  <c r="J69" i="2"/>
  <c r="O69" i="2"/>
  <c r="J70" i="2"/>
  <c r="AD70" i="2"/>
  <c r="AC70" i="2"/>
  <c r="AE69" i="2"/>
  <c r="I70" i="2"/>
  <c r="W69" i="2"/>
  <c r="I69" i="2"/>
  <c r="N69" i="2"/>
  <c r="P70" i="2"/>
  <c r="L4" i="2"/>
  <c r="AD4" i="2"/>
  <c r="W4" i="2"/>
  <c r="O4" i="2"/>
  <c r="AE4" i="2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5" i="6"/>
  <c r="X24" i="6"/>
  <c r="X23" i="6"/>
  <c r="X22" i="6"/>
  <c r="X21" i="6"/>
  <c r="X20" i="6"/>
  <c r="X19" i="6"/>
  <c r="X18" i="6"/>
  <c r="X17" i="6"/>
  <c r="X15" i="6"/>
  <c r="X14" i="6"/>
  <c r="X13" i="6"/>
  <c r="X12" i="6"/>
  <c r="X11" i="6"/>
  <c r="X10" i="6"/>
  <c r="X9" i="6"/>
  <c r="X8" i="6"/>
  <c r="X7" i="6"/>
  <c r="A152" i="5"/>
  <c r="A140" i="5"/>
  <c r="A132" i="5"/>
  <c r="A124" i="5"/>
  <c r="A116" i="5"/>
  <c r="A151" i="5"/>
  <c r="A147" i="5"/>
  <c r="A119" i="5"/>
  <c r="A107" i="5"/>
  <c r="A99" i="5"/>
  <c r="A156" i="5"/>
  <c r="A144" i="5"/>
  <c r="A136" i="5"/>
  <c r="A128" i="5"/>
  <c r="A112" i="5"/>
  <c r="A108" i="5"/>
  <c r="A153" i="5"/>
  <c r="A149" i="5"/>
  <c r="A145" i="5"/>
  <c r="A141" i="5"/>
  <c r="A137" i="5"/>
  <c r="A133" i="5"/>
  <c r="A129" i="5"/>
  <c r="A125" i="5"/>
  <c r="A121" i="5"/>
  <c r="A117" i="5"/>
  <c r="A113" i="5"/>
  <c r="A109" i="5"/>
  <c r="A105" i="5"/>
  <c r="A101" i="5"/>
  <c r="A97" i="5"/>
  <c r="A143" i="5"/>
  <c r="A139" i="5"/>
  <c r="A135" i="5"/>
  <c r="A131" i="5"/>
  <c r="A127" i="5"/>
  <c r="A123" i="5"/>
  <c r="A115" i="5"/>
  <c r="A111" i="5"/>
  <c r="A103" i="5"/>
  <c r="A95" i="5"/>
  <c r="A94" i="5"/>
  <c r="A148" i="5"/>
  <c r="A120" i="5"/>
  <c r="A104" i="5"/>
  <c r="A100" i="5"/>
  <c r="A96" i="5"/>
  <c r="A154" i="5"/>
  <c r="A150" i="5"/>
  <c r="A146" i="5"/>
  <c r="A142" i="5"/>
  <c r="A138" i="5"/>
  <c r="A134" i="5"/>
  <c r="A130" i="5"/>
  <c r="A126" i="5"/>
  <c r="A122" i="5"/>
  <c r="A118" i="5"/>
  <c r="A114" i="5"/>
  <c r="A110" i="5"/>
  <c r="A106" i="5"/>
  <c r="A102" i="5"/>
  <c r="A98" i="5"/>
  <c r="Y19" i="6"/>
  <c r="Y16" i="6"/>
  <c r="Y12" i="6"/>
  <c r="Y85" i="6"/>
  <c r="Y65" i="6"/>
  <c r="Y31" i="6"/>
  <c r="Y26" i="6"/>
  <c r="Y13" i="6"/>
  <c r="Y83" i="6"/>
  <c r="Y70" i="6"/>
  <c r="Y60" i="6"/>
  <c r="Y29" i="6"/>
  <c r="Y22" i="6"/>
  <c r="Y17" i="6"/>
  <c r="Y8" i="6"/>
  <c r="A155" i="5"/>
  <c r="BD144" i="5" a="1"/>
  <c r="BD131" i="5" a="1"/>
  <c r="BD155" i="5" a="1"/>
  <c r="BD97" i="5" a="1"/>
  <c r="BD133" i="5" a="1"/>
  <c r="BD149" i="5" a="1"/>
  <c r="BD96" i="5" a="1"/>
  <c r="BD152" i="5" a="1"/>
  <c r="BD139" i="5" a="1"/>
  <c r="BD127" i="5" a="1"/>
  <c r="BD145" i="5" a="1"/>
  <c r="BD154" i="5" a="1"/>
  <c r="BD138" i="5" a="1"/>
  <c r="BD120" i="5" a="1"/>
  <c r="Y9" i="6" a="1"/>
  <c r="Y25" i="6" a="1"/>
  <c r="Y34" i="6" a="1"/>
  <c r="Y39" i="6" a="1"/>
  <c r="BD112" i="5" a="1"/>
  <c r="X26" i="6" a="1"/>
  <c r="BD153" i="5" a="1"/>
  <c r="E5" i="2" a="1"/>
  <c r="BD108" i="5" a="1"/>
  <c r="BD146" i="5" a="1"/>
  <c r="BD141" i="5" a="1"/>
  <c r="Y41" i="6" a="1"/>
  <c r="BD100" i="5" a="1"/>
  <c r="BD132" i="5" a="1"/>
  <c r="BC96" i="5" a="1"/>
  <c r="Y33" i="6" a="1"/>
  <c r="BD143" i="5" a="1"/>
  <c r="BD105" i="5" a="1"/>
  <c r="BD98" i="5" a="1"/>
  <c r="BD150" i="5" a="1"/>
  <c r="BD137" i="5" a="1"/>
  <c r="Y11" i="6" a="1"/>
  <c r="X16" i="6" a="1"/>
  <c r="BD110" i="5" a="1"/>
  <c r="BD104" i="5" a="1"/>
  <c r="BD128" i="5" a="1"/>
  <c r="BD101" i="5" a="1"/>
  <c r="BD140" i="5" a="1"/>
  <c r="BD135" i="5" a="1"/>
  <c r="BD142" i="5" a="1"/>
  <c r="BD124" i="5" a="1"/>
  <c r="BD116" i="5" a="1"/>
  <c r="BD123" i="5" a="1"/>
  <c r="BD134" i="5" a="1"/>
  <c r="BD151" i="5" a="1"/>
  <c r="BD115" i="5" a="1"/>
  <c r="BD130" i="5" a="1"/>
  <c r="BD129" i="5" a="1"/>
  <c r="BD111" i="5" a="1"/>
  <c r="BD126" i="5" a="1"/>
  <c r="BD119" i="5" a="1"/>
  <c r="BD125" i="5" a="1"/>
  <c r="BD103" i="5" a="1"/>
  <c r="BD122" i="5" a="1"/>
  <c r="BD121" i="5" a="1"/>
  <c r="BD118" i="5" a="1"/>
  <c r="BD117" i="5" a="1"/>
  <c r="BD113" i="5" a="1"/>
  <c r="BD147" i="5" a="1"/>
  <c r="BD107" i="5" a="1"/>
  <c r="BC95" i="5" a="1"/>
  <c r="BD99" i="5" a="1"/>
  <c r="BC94" i="5" a="1"/>
  <c r="BD114" i="5" a="1"/>
  <c r="BD156" i="5" a="1"/>
  <c r="BD148" i="5" a="1"/>
  <c r="BD109" i="5" a="1"/>
  <c r="BD106" i="5" a="1"/>
  <c r="BD136" i="5" a="1"/>
  <c r="BD102" i="5" a="1"/>
  <c r="BD96" i="5" l="1"/>
  <c r="BC96" i="5"/>
  <c r="BC94" i="5"/>
  <c r="BC95" i="5"/>
  <c r="BD110" i="5"/>
  <c r="BD148" i="5"/>
  <c r="BD113" i="5"/>
  <c r="BD156" i="5"/>
  <c r="BD118" i="5"/>
  <c r="BD121" i="5"/>
  <c r="BD107" i="5"/>
  <c r="BD122" i="5"/>
  <c r="BD103" i="5"/>
  <c r="BD125" i="5"/>
  <c r="BD119" i="5"/>
  <c r="BD111" i="5"/>
  <c r="BD130" i="5"/>
  <c r="BD133" i="5"/>
  <c r="BD123" i="5"/>
  <c r="BD116" i="5"/>
  <c r="BD138" i="5"/>
  <c r="BD127" i="5"/>
  <c r="BD141" i="5"/>
  <c r="BD124" i="5"/>
  <c r="BD142" i="5"/>
  <c r="BD131" i="5"/>
  <c r="BD145" i="5"/>
  <c r="BD132" i="5"/>
  <c r="BD146" i="5"/>
  <c r="BD135" i="5"/>
  <c r="BD149" i="5"/>
  <c r="BD140" i="5"/>
  <c r="BD150" i="5"/>
  <c r="BD139" i="5"/>
  <c r="BD153" i="5"/>
  <c r="BD152" i="5"/>
  <c r="BD154" i="5"/>
  <c r="BD143" i="5"/>
  <c r="BD108" i="5"/>
  <c r="BD114" i="5"/>
  <c r="BD117" i="5"/>
  <c r="BD99" i="5"/>
  <c r="BD126" i="5"/>
  <c r="BD129" i="5"/>
  <c r="BD147" i="5"/>
  <c r="BD115" i="5"/>
  <c r="BD151" i="5"/>
  <c r="BD134" i="5"/>
  <c r="BD137" i="5"/>
  <c r="BD97" i="5"/>
  <c r="BD112" i="5"/>
  <c r="BD155" i="5"/>
  <c r="BD98" i="5"/>
  <c r="BD100" i="5"/>
  <c r="BD101" i="5"/>
  <c r="BD128" i="5"/>
  <c r="BD102" i="5"/>
  <c r="BD104" i="5"/>
  <c r="BD105" i="5"/>
  <c r="BD136" i="5"/>
  <c r="BD106" i="5"/>
  <c r="BD120" i="5"/>
  <c r="BD109" i="5"/>
  <c r="BD144" i="5"/>
  <c r="BL79" i="6"/>
  <c r="AA83" i="8"/>
  <c r="K70" i="2"/>
  <c r="AN70" i="2" s="1"/>
  <c r="R69" i="2"/>
  <c r="Z69" i="2" s="1"/>
  <c r="BM79" i="6"/>
  <c r="O70" i="2"/>
  <c r="R70" i="2" s="1"/>
  <c r="Z70" i="2" s="1"/>
  <c r="N70" i="2"/>
  <c r="Q70" i="2" s="1"/>
  <c r="L70" i="2"/>
  <c r="W70" i="2"/>
  <c r="K4" i="2"/>
  <c r="AN4" i="2" s="1"/>
  <c r="X4" i="2"/>
  <c r="Q69" i="2"/>
  <c r="V69" i="2" s="1"/>
  <c r="J4" i="2"/>
  <c r="Y34" i="6"/>
  <c r="Y33" i="6"/>
  <c r="X16" i="6"/>
  <c r="Y41" i="6"/>
  <c r="Y39" i="6"/>
  <c r="Y25" i="6"/>
  <c r="X26" i="6"/>
  <c r="Y11" i="6"/>
  <c r="Y9" i="6"/>
  <c r="P4" i="2"/>
  <c r="R4" i="2" s="1"/>
  <c r="Z4" i="2" s="1"/>
  <c r="X69" i="2"/>
  <c r="AM69" i="2" s="1"/>
  <c r="X70" i="2"/>
  <c r="AL69" i="2"/>
  <c r="M69" i="2"/>
  <c r="AN69" i="2"/>
  <c r="AJ70" i="2"/>
  <c r="G70" i="2"/>
  <c r="I4" i="2"/>
  <c r="E5" i="2"/>
  <c r="N4" i="2"/>
  <c r="W86" i="5"/>
  <c r="H83" i="8"/>
  <c r="G83" i="8"/>
  <c r="L83" i="8"/>
  <c r="F83" i="8"/>
  <c r="M83" i="8"/>
  <c r="O83" i="8"/>
  <c r="P83" i="8"/>
  <c r="I83" i="8"/>
  <c r="P68" i="2"/>
  <c r="I68" i="2"/>
  <c r="BL72" i="6" s="1"/>
  <c r="AC68" i="2"/>
  <c r="J68" i="2"/>
  <c r="BM72" i="6" s="1"/>
  <c r="L67" i="2"/>
  <c r="H67" i="2"/>
  <c r="BK71" i="6" s="1"/>
  <c r="I67" i="2"/>
  <c r="BL71" i="6" s="1"/>
  <c r="O67" i="2"/>
  <c r="P67" i="2"/>
  <c r="P65" i="2"/>
  <c r="AD66" i="2"/>
  <c r="L66" i="2"/>
  <c r="AE66" i="2"/>
  <c r="H66" i="2"/>
  <c r="J65" i="2"/>
  <c r="N64" i="2"/>
  <c r="O65" i="2"/>
  <c r="AC64" i="2"/>
  <c r="I64" i="2"/>
  <c r="AE64" i="2"/>
  <c r="P63" i="2"/>
  <c r="H62" i="2"/>
  <c r="AD63" i="2"/>
  <c r="I62" i="2"/>
  <c r="AC62" i="2"/>
  <c r="AE62" i="2"/>
  <c r="H61" i="2"/>
  <c r="J62" i="2"/>
  <c r="H60" i="2"/>
  <c r="AE61" i="2"/>
  <c r="O60" i="2"/>
  <c r="P60" i="2"/>
  <c r="AC61" i="2"/>
  <c r="K60" i="2"/>
  <c r="L61" i="2"/>
  <c r="I60" i="2"/>
  <c r="N59" i="2"/>
  <c r="AC60" i="2"/>
  <c r="K59" i="2"/>
  <c r="J60" i="2"/>
  <c r="AE59" i="2"/>
  <c r="J58" i="2"/>
  <c r="L58" i="2"/>
  <c r="AD57" i="2"/>
  <c r="H58" i="2"/>
  <c r="AC58" i="2"/>
  <c r="N57" i="2"/>
  <c r="I57" i="2"/>
  <c r="AC57" i="2"/>
  <c r="O56" i="2"/>
  <c r="I56" i="2"/>
  <c r="AD56" i="2"/>
  <c r="AE55" i="2"/>
  <c r="AC55" i="2"/>
  <c r="AD54" i="2"/>
  <c r="W54" i="2"/>
  <c r="J54" i="2"/>
  <c r="I54" i="2"/>
  <c r="K53" i="2"/>
  <c r="AD53" i="2"/>
  <c r="AE53" i="2"/>
  <c r="AC52" i="2"/>
  <c r="AE51" i="2"/>
  <c r="O51" i="2"/>
  <c r="AD51" i="2"/>
  <c r="H51" i="2"/>
  <c r="W50" i="2"/>
  <c r="I49" i="2"/>
  <c r="AC50" i="2"/>
  <c r="L49" i="2"/>
  <c r="J49" i="2"/>
  <c r="H50" i="2"/>
  <c r="AE50" i="2"/>
  <c r="N48" i="2"/>
  <c r="J48" i="2"/>
  <c r="L48" i="2"/>
  <c r="AE47" i="2"/>
  <c r="I48" i="2"/>
  <c r="AD48" i="2"/>
  <c r="P47" i="2"/>
  <c r="AC47" i="2"/>
  <c r="J47" i="2"/>
  <c r="P45" i="2"/>
  <c r="J46" i="2"/>
  <c r="AE46" i="2"/>
  <c r="W46" i="2"/>
  <c r="I46" i="2"/>
  <c r="AD46" i="2"/>
  <c r="AC45" i="2"/>
  <c r="L44" i="2"/>
  <c r="AD45" i="2"/>
  <c r="N43" i="2"/>
  <c r="K43" i="2"/>
  <c r="L43" i="2"/>
  <c r="H44" i="2"/>
  <c r="J43" i="2"/>
  <c r="I43" i="2"/>
  <c r="AD43" i="2"/>
  <c r="AE43" i="2"/>
  <c r="H43" i="2"/>
  <c r="H42" i="2"/>
  <c r="AE41" i="2"/>
  <c r="J42" i="2"/>
  <c r="J40" i="2"/>
  <c r="AC41" i="2"/>
  <c r="L39" i="2"/>
  <c r="AC39" i="2"/>
  <c r="I40" i="2"/>
  <c r="L38" i="2"/>
  <c r="AD39" i="2"/>
  <c r="I39" i="2"/>
  <c r="H39" i="2"/>
  <c r="L37" i="2"/>
  <c r="AE37" i="2"/>
  <c r="AC37" i="2"/>
  <c r="AD37" i="2"/>
  <c r="L36" i="2"/>
  <c r="N35" i="2"/>
  <c r="J36" i="2"/>
  <c r="P35" i="2"/>
  <c r="W35" i="2"/>
  <c r="AD35" i="2"/>
  <c r="H35" i="2"/>
  <c r="AE35" i="2"/>
  <c r="AC35" i="2"/>
  <c r="H33" i="2"/>
  <c r="AE34" i="2"/>
  <c r="O34" i="2"/>
  <c r="I34" i="2"/>
  <c r="AC34" i="2"/>
  <c r="J34" i="2"/>
  <c r="N32" i="2"/>
  <c r="AE32" i="2"/>
  <c r="J33" i="2"/>
  <c r="N31" i="2"/>
  <c r="O31" i="2"/>
  <c r="AD32" i="2"/>
  <c r="L32" i="2"/>
  <c r="J31" i="2"/>
  <c r="P32" i="2"/>
  <c r="W30" i="2"/>
  <c r="I31" i="2"/>
  <c r="AD30" i="2"/>
  <c r="L30" i="2"/>
  <c r="H30" i="2"/>
  <c r="AE30" i="2"/>
  <c r="I30" i="2"/>
  <c r="AC30" i="2"/>
  <c r="AD29" i="2"/>
  <c r="N29" i="2"/>
  <c r="AE29" i="2"/>
  <c r="F17" i="2"/>
  <c r="F18" i="2"/>
  <c r="N68" i="2"/>
  <c r="J63" i="2"/>
  <c r="W57" i="2"/>
  <c r="AE67" i="2"/>
  <c r="AD67" i="2"/>
  <c r="AC65" i="2"/>
  <c r="K66" i="2"/>
  <c r="P66" i="2"/>
  <c r="AC66" i="2"/>
  <c r="J66" i="2"/>
  <c r="W65" i="2"/>
  <c r="AC63" i="2"/>
  <c r="N62" i="2"/>
  <c r="AD59" i="2"/>
  <c r="AD58" i="2"/>
  <c r="N56" i="2"/>
  <c r="H56" i="2"/>
  <c r="N54" i="2"/>
  <c r="W51" i="2"/>
  <c r="I51" i="2"/>
  <c r="O49" i="2"/>
  <c r="W48" i="2"/>
  <c r="K47" i="2"/>
  <c r="W47" i="2"/>
  <c r="N46" i="2"/>
  <c r="L46" i="2"/>
  <c r="L45" i="2"/>
  <c r="P44" i="2"/>
  <c r="W43" i="2"/>
  <c r="N42" i="2"/>
  <c r="O42" i="2"/>
  <c r="L42" i="2"/>
  <c r="I41" i="2"/>
  <c r="AE39" i="2"/>
  <c r="AE38" i="2"/>
  <c r="P36" i="2"/>
  <c r="H36" i="2"/>
  <c r="P33" i="2"/>
  <c r="I33" i="2"/>
  <c r="L31" i="2"/>
  <c r="N30" i="2"/>
  <c r="P30" i="2"/>
  <c r="O30" i="2"/>
  <c r="W29" i="2"/>
  <c r="AC29" i="2"/>
  <c r="K64" i="2"/>
  <c r="AN64" i="2" s="1"/>
  <c r="K63" i="2"/>
  <c r="K62" i="2"/>
  <c r="O58" i="2"/>
  <c r="AE56" i="2"/>
  <c r="AC53" i="2"/>
  <c r="W61" i="2"/>
  <c r="AC59" i="2"/>
  <c r="L51" i="2"/>
  <c r="BD95" i="5" a="1"/>
  <c r="BD94" i="5" a="1"/>
  <c r="BD95" i="5" l="1"/>
  <c r="BD87" i="5" s="1"/>
  <c r="BD94" i="5"/>
  <c r="BM64" i="6"/>
  <c r="BM51" i="6"/>
  <c r="BL64" i="6"/>
  <c r="H52" i="2"/>
  <c r="BK54" i="6" s="1"/>
  <c r="H31" i="2"/>
  <c r="BK33" i="6" s="1"/>
  <c r="H32" i="2"/>
  <c r="BK34" i="6" s="1"/>
  <c r="H46" i="2"/>
  <c r="H64" i="2"/>
  <c r="BK66" i="6" s="1"/>
  <c r="H38" i="2"/>
  <c r="H55" i="2"/>
  <c r="BK57" i="6" s="1"/>
  <c r="H59" i="2"/>
  <c r="BK68" i="6"/>
  <c r="BM36" i="6"/>
  <c r="BL58" i="6"/>
  <c r="BM62" i="6"/>
  <c r="BK53" i="6"/>
  <c r="M70" i="2"/>
  <c r="T70" i="2" s="1"/>
  <c r="BM67" i="6"/>
  <c r="AL70" i="2"/>
  <c r="AM70" i="2"/>
  <c r="AL4" i="2"/>
  <c r="H53" i="2"/>
  <c r="BK55" i="6" s="1"/>
  <c r="BL42" i="6"/>
  <c r="BM45" i="6"/>
  <c r="BK60" i="6"/>
  <c r="BK64" i="6"/>
  <c r="BL36" i="6"/>
  <c r="BK45" i="6"/>
  <c r="BM50" i="6"/>
  <c r="BL51" i="6"/>
  <c r="BK38" i="6"/>
  <c r="BL43" i="6"/>
  <c r="BK46" i="6"/>
  <c r="BK62" i="6"/>
  <c r="BK63" i="6"/>
  <c r="M4" i="2"/>
  <c r="AO4" i="2" s="1"/>
  <c r="BM49" i="6"/>
  <c r="BM70" i="6"/>
  <c r="BL33" i="6"/>
  <c r="BK35" i="6"/>
  <c r="BK41" i="6"/>
  <c r="BL66" i="6"/>
  <c r="U70" i="2"/>
  <c r="V70" i="2" s="1"/>
  <c r="H4" i="2"/>
  <c r="H70" i="2"/>
  <c r="BK79" i="6"/>
  <c r="Q4" i="2"/>
  <c r="AI69" i="2"/>
  <c r="AK69" i="2"/>
  <c r="AO69" i="2"/>
  <c r="AM4" i="2"/>
  <c r="U4" i="2"/>
  <c r="P84" i="8"/>
  <c r="Q83" i="8"/>
  <c r="BM85" i="6"/>
  <c r="BM82" i="6"/>
  <c r="BM83" i="6"/>
  <c r="J83" i="8"/>
  <c r="N83" i="8"/>
  <c r="W32" i="2"/>
  <c r="O33" i="2"/>
  <c r="R33" i="2" s="1"/>
  <c r="Z33" i="2" s="1"/>
  <c r="W37" i="2"/>
  <c r="P40" i="2"/>
  <c r="W42" i="2"/>
  <c r="K49" i="2"/>
  <c r="AN49" i="2" s="1"/>
  <c r="L63" i="2"/>
  <c r="M63" i="2" s="1"/>
  <c r="L34" i="2"/>
  <c r="N36" i="2"/>
  <c r="Q36" i="2" s="1"/>
  <c r="O38" i="2"/>
  <c r="W40" i="2"/>
  <c r="O45" i="2"/>
  <c r="R45" i="2" s="1"/>
  <c r="Z45" i="2" s="1"/>
  <c r="N52" i="2"/>
  <c r="O53" i="2"/>
  <c r="P54" i="2"/>
  <c r="Q54" i="2" s="1"/>
  <c r="W55" i="2"/>
  <c r="W59" i="2"/>
  <c r="AL59" i="2" s="1"/>
  <c r="L60" i="2"/>
  <c r="M60" i="2" s="1"/>
  <c r="W63" i="2"/>
  <c r="AL63" i="2" s="1"/>
  <c r="O64" i="2"/>
  <c r="P51" i="2"/>
  <c r="R51" i="2" s="1"/>
  <c r="Z51" i="2" s="1"/>
  <c r="P56" i="2"/>
  <c r="Q56" i="2" s="1"/>
  <c r="K57" i="2"/>
  <c r="AL57" i="2" s="1"/>
  <c r="O61" i="2"/>
  <c r="W64" i="2"/>
  <c r="AL64" i="2" s="1"/>
  <c r="L29" i="2"/>
  <c r="L41" i="2"/>
  <c r="P49" i="2"/>
  <c r="R49" i="2" s="1"/>
  <c r="Z49" i="2" s="1"/>
  <c r="L53" i="2"/>
  <c r="M53" i="2" s="1"/>
  <c r="L56" i="2"/>
  <c r="O57" i="2"/>
  <c r="P59" i="2"/>
  <c r="Q59" i="2" s="1"/>
  <c r="W68" i="2"/>
  <c r="O41" i="2"/>
  <c r="P43" i="2"/>
  <c r="Q43" i="2" s="1"/>
  <c r="O48" i="2"/>
  <c r="P64" i="2"/>
  <c r="Q64" i="2" s="1"/>
  <c r="N66" i="2"/>
  <c r="Q66" i="2" s="1"/>
  <c r="J29" i="2"/>
  <c r="I35" i="2"/>
  <c r="I37" i="2"/>
  <c r="J38" i="2"/>
  <c r="AD41" i="2"/>
  <c r="AC42" i="2"/>
  <c r="AE44" i="2"/>
  <c r="H47" i="2"/>
  <c r="BK49" i="6" s="1"/>
  <c r="AE49" i="2"/>
  <c r="J52" i="2"/>
  <c r="J56" i="2"/>
  <c r="BM60" i="6" s="1"/>
  <c r="I58" i="2"/>
  <c r="BL62" i="6" s="1"/>
  <c r="AD65" i="2"/>
  <c r="J35" i="2"/>
  <c r="BM38" i="6" s="1"/>
  <c r="AD61" i="2"/>
  <c r="AD60" i="2"/>
  <c r="O32" i="2"/>
  <c r="R32" i="2" s="1"/>
  <c r="Z32" i="2" s="1"/>
  <c r="I45" i="2"/>
  <c r="BL48" i="6" s="1"/>
  <c r="AC54" i="2"/>
  <c r="AC40" i="2"/>
  <c r="O47" i="2"/>
  <c r="R47" i="2" s="1"/>
  <c r="Z47" i="2" s="1"/>
  <c r="Y90" i="6"/>
  <c r="I47" i="2"/>
  <c r="BL50" i="6" s="1"/>
  <c r="P48" i="2"/>
  <c r="Q48" i="2" s="1"/>
  <c r="AE68" i="2"/>
  <c r="W31" i="2"/>
  <c r="AD38" i="2"/>
  <c r="W45" i="2"/>
  <c r="L47" i="2"/>
  <c r="M47" i="2" s="1"/>
  <c r="H49" i="2"/>
  <c r="BK52" i="6" s="1"/>
  <c r="P53" i="2"/>
  <c r="J64" i="2"/>
  <c r="BM68" i="6" s="1"/>
  <c r="L65" i="2"/>
  <c r="H37" i="2"/>
  <c r="P50" i="2"/>
  <c r="AD34" i="2"/>
  <c r="J41" i="2"/>
  <c r="BM44" i="6" s="1"/>
  <c r="AC44" i="2"/>
  <c r="AD52" i="2"/>
  <c r="W53" i="2"/>
  <c r="AL53" i="2" s="1"/>
  <c r="O55" i="2"/>
  <c r="H57" i="2"/>
  <c r="P58" i="2"/>
  <c r="R58" i="2" s="1"/>
  <c r="Z58" i="2" s="1"/>
  <c r="I29" i="2"/>
  <c r="BL32" i="6" s="1"/>
  <c r="AC33" i="2"/>
  <c r="W36" i="2"/>
  <c r="W39" i="2"/>
  <c r="P39" i="2"/>
  <c r="O44" i="2"/>
  <c r="R44" i="2" s="1"/>
  <c r="Z44" i="2" s="1"/>
  <c r="H45" i="2"/>
  <c r="J50" i="2"/>
  <c r="I53" i="2"/>
  <c r="BL55" i="6" s="1"/>
  <c r="AE54" i="2"/>
  <c r="L55" i="2"/>
  <c r="AE58" i="2"/>
  <c r="L59" i="2"/>
  <c r="M59" i="2" s="1"/>
  <c r="AE60" i="2"/>
  <c r="J61" i="2"/>
  <c r="BM65" i="6" s="1"/>
  <c r="W62" i="2"/>
  <c r="AL62" i="2" s="1"/>
  <c r="O63" i="2"/>
  <c r="R63" i="2" s="1"/>
  <c r="Z63" i="2" s="1"/>
  <c r="I66" i="2"/>
  <c r="BL70" i="6" s="1"/>
  <c r="W67" i="2"/>
  <c r="L68" i="2"/>
  <c r="AD62" i="2"/>
  <c r="I50" i="2"/>
  <c r="BL53" i="6" s="1"/>
  <c r="AE65" i="2"/>
  <c r="AD31" i="2"/>
  <c r="P31" i="2"/>
  <c r="Q31" i="2" s="1"/>
  <c r="AE33" i="2"/>
  <c r="H34" i="2"/>
  <c r="BK37" i="6" s="1"/>
  <c r="L40" i="2"/>
  <c r="P42" i="2"/>
  <c r="R42" i="2" s="1"/>
  <c r="Z42" i="2" s="1"/>
  <c r="J45" i="2"/>
  <c r="BM48" i="6" s="1"/>
  <c r="P46" i="2"/>
  <c r="Q46" i="2" s="1"/>
  <c r="AD50" i="2"/>
  <c r="J55" i="2"/>
  <c r="I61" i="2"/>
  <c r="AC36" i="2"/>
  <c r="AD64" i="2"/>
  <c r="AC32" i="2"/>
  <c r="J32" i="2"/>
  <c r="BM35" i="6" s="1"/>
  <c r="W34" i="2"/>
  <c r="AD36" i="2"/>
  <c r="P38" i="2"/>
  <c r="O40" i="2"/>
  <c r="H41" i="2"/>
  <c r="BK44" i="6" s="1"/>
  <c r="AE48" i="2"/>
  <c r="AC49" i="2"/>
  <c r="O52" i="2"/>
  <c r="L54" i="2"/>
  <c r="L57" i="2"/>
  <c r="H63" i="2"/>
  <c r="AC56" i="2"/>
  <c r="L52" i="2"/>
  <c r="O29" i="2"/>
  <c r="H29" i="2"/>
  <c r="BK32" i="6" s="1"/>
  <c r="P29" i="2"/>
  <c r="Q29" i="2" s="1"/>
  <c r="J30" i="2"/>
  <c r="BM33" i="6" s="1"/>
  <c r="AC31" i="2"/>
  <c r="AE31" i="2"/>
  <c r="I32" i="2"/>
  <c r="BL35" i="6" s="1"/>
  <c r="L33" i="2"/>
  <c r="AD33" i="2"/>
  <c r="W33" i="2"/>
  <c r="P34" i="2"/>
  <c r="R34" i="2" s="1"/>
  <c r="Z34" i="2" s="1"/>
  <c r="L35" i="2"/>
  <c r="AE36" i="2"/>
  <c r="O36" i="2"/>
  <c r="R36" i="2" s="1"/>
  <c r="Z36" i="2" s="1"/>
  <c r="I36" i="2"/>
  <c r="J37" i="2"/>
  <c r="P37" i="2"/>
  <c r="I38" i="2"/>
  <c r="BL41" i="6" s="1"/>
  <c r="AC38" i="2"/>
  <c r="W38" i="2"/>
  <c r="O39" i="2"/>
  <c r="J39" i="2"/>
  <c r="BM42" i="6" s="1"/>
  <c r="AE40" i="2"/>
  <c r="H40" i="2"/>
  <c r="AD40" i="2"/>
  <c r="W41" i="2"/>
  <c r="I42" i="2"/>
  <c r="BL45" i="6" s="1"/>
  <c r="AD42" i="2"/>
  <c r="AE42" i="2"/>
  <c r="AC43" i="2"/>
  <c r="J44" i="2"/>
  <c r="W44" i="2"/>
  <c r="AD44" i="2"/>
  <c r="I44" i="2"/>
  <c r="AE45" i="2"/>
  <c r="AC46" i="2"/>
  <c r="O46" i="2"/>
  <c r="AD47" i="2"/>
  <c r="AC48" i="2"/>
  <c r="K48" i="2"/>
  <c r="AL48" i="2" s="1"/>
  <c r="H48" i="2"/>
  <c r="AD49" i="2"/>
  <c r="W49" i="2"/>
  <c r="L50" i="2"/>
  <c r="O50" i="2"/>
  <c r="AC51" i="2"/>
  <c r="K51" i="2"/>
  <c r="AN51" i="2" s="1"/>
  <c r="J51" i="2"/>
  <c r="I52" i="2"/>
  <c r="AE52" i="2"/>
  <c r="W52" i="2"/>
  <c r="P52" i="2"/>
  <c r="J53" i="2"/>
  <c r="H54" i="2"/>
  <c r="BK58" i="6" s="1"/>
  <c r="O54" i="2"/>
  <c r="I55" i="2"/>
  <c r="BL59" i="6" s="1"/>
  <c r="AD55" i="2"/>
  <c r="W56" i="2"/>
  <c r="AE57" i="2"/>
  <c r="J57" i="2"/>
  <c r="W58" i="2"/>
  <c r="I59" i="2"/>
  <c r="O59" i="2"/>
  <c r="J59" i="2"/>
  <c r="W60" i="2"/>
  <c r="AL60" i="2" s="1"/>
  <c r="L62" i="2"/>
  <c r="M62" i="2" s="1"/>
  <c r="P62" i="2"/>
  <c r="Q62" i="2" s="1"/>
  <c r="AE63" i="2"/>
  <c r="I63" i="2"/>
  <c r="L64" i="2"/>
  <c r="M64" i="2" s="1"/>
  <c r="I65" i="2"/>
  <c r="BL69" i="6" s="1"/>
  <c r="H65" i="2"/>
  <c r="BK69" i="6" s="1"/>
  <c r="W66" i="2"/>
  <c r="AL66" i="2" s="1"/>
  <c r="AC67" i="2"/>
  <c r="J67" i="2"/>
  <c r="BM71" i="6" s="1"/>
  <c r="AD68" i="2"/>
  <c r="H68" i="2"/>
  <c r="R65" i="2"/>
  <c r="Z65" i="2" s="1"/>
  <c r="K58" i="2"/>
  <c r="AN58" i="2" s="1"/>
  <c r="K56" i="2"/>
  <c r="O35" i="2"/>
  <c r="R35" i="2" s="1"/>
  <c r="Z35" i="2" s="1"/>
  <c r="K55" i="2"/>
  <c r="AN55" i="2" s="1"/>
  <c r="N60" i="2"/>
  <c r="Q60" i="2" s="1"/>
  <c r="K41" i="2"/>
  <c r="AN41" i="2" s="1"/>
  <c r="O43" i="2"/>
  <c r="N58" i="2"/>
  <c r="K65" i="2"/>
  <c r="AL65" i="2" s="1"/>
  <c r="N34" i="2"/>
  <c r="N41" i="2"/>
  <c r="N51" i="2"/>
  <c r="N53" i="2"/>
  <c r="P55" i="2"/>
  <c r="N61" i="2"/>
  <c r="K54" i="2"/>
  <c r="AN54" i="2" s="1"/>
  <c r="O37" i="2"/>
  <c r="K45" i="2"/>
  <c r="M45" i="2" s="1"/>
  <c r="K46" i="2"/>
  <c r="AN46" i="2" s="1"/>
  <c r="N47" i="2"/>
  <c r="Q47" i="2" s="1"/>
  <c r="K52" i="2"/>
  <c r="P57" i="2"/>
  <c r="Q57" i="2" s="1"/>
  <c r="N63" i="2"/>
  <c r="Q63" i="2" s="1"/>
  <c r="N65" i="2"/>
  <c r="Q65" i="2" s="1"/>
  <c r="AJ17" i="2"/>
  <c r="AJ18" i="2"/>
  <c r="Q32" i="2"/>
  <c r="Q35" i="2"/>
  <c r="N37" i="2"/>
  <c r="AN43" i="2"/>
  <c r="AL43" i="2"/>
  <c r="M43" i="2"/>
  <c r="R67" i="2"/>
  <c r="Z67" i="2" s="1"/>
  <c r="K36" i="2"/>
  <c r="K38" i="2"/>
  <c r="AN66" i="2"/>
  <c r="M66" i="2"/>
  <c r="N67" i="2"/>
  <c r="Q67" i="2" s="1"/>
  <c r="AN62" i="2"/>
  <c r="K29" i="2"/>
  <c r="AN59" i="2"/>
  <c r="AL47" i="2"/>
  <c r="AN47" i="2"/>
  <c r="AN60" i="2"/>
  <c r="K32" i="2"/>
  <c r="AN53" i="2"/>
  <c r="AN63" i="2"/>
  <c r="K68" i="2"/>
  <c r="O68" i="2"/>
  <c r="R68" i="2" s="1"/>
  <c r="Z68" i="2" s="1"/>
  <c r="N55" i="2"/>
  <c r="K50" i="2"/>
  <c r="K42" i="2"/>
  <c r="N40" i="2"/>
  <c r="K34" i="2"/>
  <c r="O62" i="2"/>
  <c r="N50" i="2"/>
  <c r="K33" i="2"/>
  <c r="N45" i="2"/>
  <c r="Q45" i="2" s="1"/>
  <c r="K44" i="2"/>
  <c r="R60" i="2"/>
  <c r="Z60" i="2" s="1"/>
  <c r="K40" i="2"/>
  <c r="O66" i="2"/>
  <c r="R66" i="2" s="1"/>
  <c r="Z66" i="2" s="1"/>
  <c r="P41" i="2"/>
  <c r="P61" i="2"/>
  <c r="K35" i="2"/>
  <c r="N39" i="2"/>
  <c r="K37" i="2"/>
  <c r="K39" i="2"/>
  <c r="K31" i="2"/>
  <c r="R30" i="2"/>
  <c r="Z30" i="2" s="1"/>
  <c r="Q30" i="2"/>
  <c r="N38" i="2"/>
  <c r="U66" i="2"/>
  <c r="Q68" i="2"/>
  <c r="K67" i="2"/>
  <c r="N49" i="2"/>
  <c r="U61" i="2"/>
  <c r="K61" i="2"/>
  <c r="N44" i="2"/>
  <c r="Q44" i="2" s="1"/>
  <c r="K30" i="2"/>
  <c r="N33" i="2"/>
  <c r="Q33" i="2" s="1"/>
  <c r="BD88" i="5" l="1"/>
  <c r="BF91" i="6"/>
  <c r="BF92" i="6" s="1"/>
  <c r="BK40" i="6"/>
  <c r="BK43" i="6"/>
  <c r="BM63" i="6"/>
  <c r="BM47" i="6"/>
  <c r="BK48" i="6"/>
  <c r="BK61" i="6"/>
  <c r="AO70" i="2"/>
  <c r="BI79" i="6"/>
  <c r="AI70" i="2"/>
  <c r="AK70" i="2"/>
  <c r="AI4" i="2"/>
  <c r="BL47" i="6"/>
  <c r="AK4" i="2"/>
  <c r="BK51" i="6"/>
  <c r="BL44" i="6"/>
  <c r="BL63" i="6"/>
  <c r="BK72" i="6"/>
  <c r="BL67" i="6"/>
  <c r="BM57" i="6"/>
  <c r="BM53" i="6"/>
  <c r="BL40" i="6"/>
  <c r="BM40" i="6"/>
  <c r="BL52" i="6"/>
  <c r="BK36" i="6"/>
  <c r="BM34" i="6"/>
  <c r="BM39" i="6"/>
  <c r="BL56" i="6"/>
  <c r="BL54" i="6"/>
  <c r="BM61" i="6"/>
  <c r="BM55" i="6"/>
  <c r="BM56" i="6"/>
  <c r="BM54" i="6"/>
  <c r="BL38" i="6"/>
  <c r="BM52" i="6"/>
  <c r="BL68" i="6"/>
  <c r="BK70" i="6"/>
  <c r="BK59" i="6"/>
  <c r="BM43" i="6"/>
  <c r="BL39" i="6"/>
  <c r="BL65" i="6"/>
  <c r="BM32" i="6"/>
  <c r="BM66" i="6"/>
  <c r="BL61" i="6"/>
  <c r="BL49" i="6"/>
  <c r="BK39" i="6"/>
  <c r="BM69" i="6"/>
  <c r="BM58" i="6"/>
  <c r="BM37" i="6"/>
  <c r="BK67" i="6"/>
  <c r="BM59" i="6"/>
  <c r="BL57" i="6"/>
  <c r="BK50" i="6"/>
  <c r="BM41" i="6"/>
  <c r="BL60" i="6"/>
  <c r="BL37" i="6"/>
  <c r="BL34" i="6"/>
  <c r="BK56" i="6"/>
  <c r="BK47" i="6"/>
  <c r="BL46" i="6"/>
  <c r="BM46" i="6"/>
  <c r="BK42" i="6"/>
  <c r="BK65" i="6"/>
  <c r="AA70" i="2"/>
  <c r="Q51" i="2"/>
  <c r="M49" i="2"/>
  <c r="AO49" i="2" s="1"/>
  <c r="AL49" i="2"/>
  <c r="Q52" i="2"/>
  <c r="Q50" i="2"/>
  <c r="Q49" i="2"/>
  <c r="R56" i="2"/>
  <c r="Z56" i="2" s="1"/>
  <c r="R59" i="2"/>
  <c r="Z59" i="2" s="1"/>
  <c r="Q53" i="2"/>
  <c r="AI53" i="2" s="1"/>
  <c r="R38" i="2"/>
  <c r="Z38" i="2" s="1"/>
  <c r="R31" i="2"/>
  <c r="Z31" i="2" s="1"/>
  <c r="R43" i="2"/>
  <c r="Z43" i="2" s="1"/>
  <c r="Q42" i="2"/>
  <c r="R40" i="2"/>
  <c r="Z40" i="2" s="1"/>
  <c r="V4" i="2"/>
  <c r="AL51" i="2"/>
  <c r="M52" i="2"/>
  <c r="AN48" i="2"/>
  <c r="R53" i="2"/>
  <c r="Z53" i="2" s="1"/>
  <c r="R48" i="2"/>
  <c r="Z48" i="2" s="1"/>
  <c r="R46" i="2"/>
  <c r="Z46" i="2" s="1"/>
  <c r="AN57" i="2"/>
  <c r="R62" i="2"/>
  <c r="AL55" i="2"/>
  <c r="Q40" i="2"/>
  <c r="R54" i="2"/>
  <c r="Z54" i="2" s="1"/>
  <c r="R50" i="2"/>
  <c r="Z50" i="2" s="1"/>
  <c r="M57" i="2"/>
  <c r="BL85" i="6"/>
  <c r="BK85" i="6"/>
  <c r="BL83" i="6"/>
  <c r="BK82" i="6"/>
  <c r="BL82" i="6"/>
  <c r="BK83" i="6"/>
  <c r="R64" i="2"/>
  <c r="AL36" i="2"/>
  <c r="M58" i="2"/>
  <c r="AO58" i="2" s="1"/>
  <c r="AL56" i="2"/>
  <c r="AL52" i="2"/>
  <c r="AN45" i="2"/>
  <c r="R55" i="2"/>
  <c r="Z55" i="2" s="1"/>
  <c r="Q34" i="2"/>
  <c r="U41" i="2"/>
  <c r="AL58" i="2"/>
  <c r="R29" i="2"/>
  <c r="Z29" i="2" s="1"/>
  <c r="R52" i="2"/>
  <c r="R39" i="2"/>
  <c r="Z39" i="2" s="1"/>
  <c r="AN56" i="2"/>
  <c r="X50" i="2"/>
  <c r="AM50" i="2" s="1"/>
  <c r="AN52" i="2"/>
  <c r="AL45" i="2"/>
  <c r="M41" i="2"/>
  <c r="R37" i="2"/>
  <c r="Z37" i="2" s="1"/>
  <c r="M55" i="2"/>
  <c r="M54" i="2"/>
  <c r="AI54" i="2" s="1"/>
  <c r="M48" i="2"/>
  <c r="AI48" i="2" s="1"/>
  <c r="M51" i="2"/>
  <c r="U49" i="2"/>
  <c r="Q39" i="2"/>
  <c r="Q41" i="2"/>
  <c r="AL54" i="2"/>
  <c r="M46" i="2"/>
  <c r="Q37" i="2"/>
  <c r="Q58" i="2"/>
  <c r="Q38" i="2"/>
  <c r="AL41" i="2"/>
  <c r="M56" i="2"/>
  <c r="AI56" i="2" s="1"/>
  <c r="AN65" i="2"/>
  <c r="Q61" i="2"/>
  <c r="V61" i="2" s="1"/>
  <c r="AL46" i="2"/>
  <c r="M65" i="2"/>
  <c r="AO65" i="2" s="1"/>
  <c r="U54" i="2"/>
  <c r="V54" i="2" s="1"/>
  <c r="R57" i="2"/>
  <c r="Z57" i="2" s="1"/>
  <c r="U68" i="2"/>
  <c r="V68" i="2" s="1"/>
  <c r="Q55" i="2"/>
  <c r="U62" i="2"/>
  <c r="V62" i="2" s="1"/>
  <c r="U45" i="2"/>
  <c r="V45" i="2" s="1"/>
  <c r="U64" i="2"/>
  <c r="V64" i="2" s="1"/>
  <c r="U35" i="2"/>
  <c r="V35" i="2" s="1"/>
  <c r="U36" i="2"/>
  <c r="V36" i="2" s="1"/>
  <c r="AN30" i="2"/>
  <c r="AL30" i="2"/>
  <c r="M30" i="2"/>
  <c r="U48" i="2"/>
  <c r="V48" i="2" s="1"/>
  <c r="U33" i="2"/>
  <c r="V33" i="2" s="1"/>
  <c r="U31" i="2"/>
  <c r="V31" i="2" s="1"/>
  <c r="U58" i="2"/>
  <c r="U60" i="2"/>
  <c r="V60" i="2" s="1"/>
  <c r="U42" i="2"/>
  <c r="U46" i="2"/>
  <c r="V46" i="2" s="1"/>
  <c r="U30" i="2"/>
  <c r="V30" i="2" s="1"/>
  <c r="U40" i="2"/>
  <c r="U37" i="2"/>
  <c r="U44" i="2"/>
  <c r="V44" i="2" s="1"/>
  <c r="U53" i="2"/>
  <c r="U43" i="2"/>
  <c r="V43" i="2" s="1"/>
  <c r="U50" i="2"/>
  <c r="AN61" i="2"/>
  <c r="AL61" i="2"/>
  <c r="AN31" i="2"/>
  <c r="M31" i="2"/>
  <c r="AL31" i="2"/>
  <c r="AN42" i="2"/>
  <c r="AL42" i="2"/>
  <c r="M42" i="2"/>
  <c r="R41" i="2"/>
  <c r="AO47" i="2"/>
  <c r="AI47" i="2"/>
  <c r="AI59" i="2"/>
  <c r="AI45" i="2"/>
  <c r="AO45" i="2"/>
  <c r="U67" i="2"/>
  <c r="V67" i="2" s="1"/>
  <c r="U51" i="2"/>
  <c r="U56" i="2"/>
  <c r="V56" i="2" s="1"/>
  <c r="M35" i="2"/>
  <c r="AN35" i="2"/>
  <c r="AL35" i="2"/>
  <c r="AN44" i="2"/>
  <c r="M44" i="2"/>
  <c r="AL44" i="2"/>
  <c r="AN50" i="2"/>
  <c r="M50" i="2"/>
  <c r="M61" i="2"/>
  <c r="R61" i="2"/>
  <c r="Z61" i="2" s="1"/>
  <c r="AI62" i="2"/>
  <c r="M36" i="2"/>
  <c r="AN36" i="2"/>
  <c r="AL50" i="2"/>
  <c r="AI43" i="2"/>
  <c r="U29" i="2"/>
  <c r="V29" i="2" s="1"/>
  <c r="U59" i="2"/>
  <c r="V59" i="2" s="1"/>
  <c r="U47" i="2"/>
  <c r="V47" i="2" s="1"/>
  <c r="U34" i="2"/>
  <c r="U55" i="2"/>
  <c r="AN37" i="2"/>
  <c r="AL37" i="2"/>
  <c r="M37" i="2"/>
  <c r="AL34" i="2"/>
  <c r="AN34" i="2"/>
  <c r="M34" i="2"/>
  <c r="AN68" i="2"/>
  <c r="AL68" i="2"/>
  <c r="AO63" i="2"/>
  <c r="AI63" i="2"/>
  <c r="AO60" i="2"/>
  <c r="AI60" i="2"/>
  <c r="V66" i="2"/>
  <c r="U32" i="2"/>
  <c r="V32" i="2" s="1"/>
  <c r="U52" i="2"/>
  <c r="U39" i="2"/>
  <c r="U38" i="2"/>
  <c r="U65" i="2"/>
  <c r="V65" i="2" s="1"/>
  <c r="U63" i="2"/>
  <c r="V63" i="2" s="1"/>
  <c r="U57" i="2"/>
  <c r="V57" i="2" s="1"/>
  <c r="AN67" i="2"/>
  <c r="AL67" i="2"/>
  <c r="M67" i="2"/>
  <c r="AI64" i="2"/>
  <c r="AL39" i="2"/>
  <c r="AN39" i="2"/>
  <c r="M39" i="2"/>
  <c r="M40" i="2"/>
  <c r="AN40" i="2"/>
  <c r="AL40" i="2"/>
  <c r="AL33" i="2"/>
  <c r="AN33" i="2"/>
  <c r="M33" i="2"/>
  <c r="AL32" i="2"/>
  <c r="M32" i="2"/>
  <c r="AN32" i="2"/>
  <c r="AN29" i="2"/>
  <c r="AL29" i="2"/>
  <c r="M29" i="2"/>
  <c r="M68" i="2"/>
  <c r="AI66" i="2"/>
  <c r="AK66" i="2"/>
  <c r="AO66" i="2"/>
  <c r="AN38" i="2"/>
  <c r="AL38" i="2"/>
  <c r="M38" i="2"/>
  <c r="AI51" i="2" l="1"/>
  <c r="AP70" i="2"/>
  <c r="AG70" i="2" s="1"/>
  <c r="BI55" i="6"/>
  <c r="AI52" i="2"/>
  <c r="BI54" i="6" s="1"/>
  <c r="AO43" i="2"/>
  <c r="BI50" i="6"/>
  <c r="V51" i="2"/>
  <c r="AI49" i="2"/>
  <c r="BI56" i="6"/>
  <c r="BI66" i="6"/>
  <c r="BI64" i="6"/>
  <c r="BI51" i="6"/>
  <c r="BI68" i="6"/>
  <c r="BI58" i="6"/>
  <c r="AK49" i="2"/>
  <c r="AO53" i="2"/>
  <c r="V41" i="2"/>
  <c r="V39" i="2"/>
  <c r="V49" i="2"/>
  <c r="AO59" i="2"/>
  <c r="V50" i="2"/>
  <c r="AK60" i="2"/>
  <c r="AK52" i="2"/>
  <c r="V42" i="2"/>
  <c r="V34" i="2"/>
  <c r="V37" i="2"/>
  <c r="V53" i="2"/>
  <c r="AK43" i="2"/>
  <c r="AO56" i="2"/>
  <c r="Z64" i="2"/>
  <c r="AO64" i="2"/>
  <c r="Z62" i="2"/>
  <c r="AO62" i="2"/>
  <c r="V38" i="2"/>
  <c r="V40" i="2"/>
  <c r="AK54" i="2"/>
  <c r="AK64" i="2"/>
  <c r="AO51" i="2"/>
  <c r="AI58" i="2"/>
  <c r="BI62" i="6" s="1"/>
  <c r="AK51" i="2"/>
  <c r="AI65" i="2"/>
  <c r="AK48" i="2"/>
  <c r="V58" i="2"/>
  <c r="AI41" i="2"/>
  <c r="AK56" i="2"/>
  <c r="AK53" i="2"/>
  <c r="AK45" i="2"/>
  <c r="AO54" i="2"/>
  <c r="AK41" i="2"/>
  <c r="AK46" i="2"/>
  <c r="AK62" i="2"/>
  <c r="V55" i="2"/>
  <c r="AO29" i="2"/>
  <c r="AI29" i="2"/>
  <c r="AK29" i="2"/>
  <c r="AI40" i="2"/>
  <c r="AK40" i="2"/>
  <c r="AO40" i="2"/>
  <c r="AI42" i="2"/>
  <c r="BI45" i="6" s="1"/>
  <c r="AK42" i="2"/>
  <c r="AO42" i="2"/>
  <c r="AO32" i="2"/>
  <c r="AI32" i="2"/>
  <c r="AK32" i="2"/>
  <c r="AK39" i="2"/>
  <c r="AO39" i="2"/>
  <c r="AI39" i="2"/>
  <c r="AO67" i="2"/>
  <c r="AI67" i="2"/>
  <c r="BI71" i="6" s="1"/>
  <c r="AK67" i="2"/>
  <c r="AK63" i="2"/>
  <c r="AO36" i="2"/>
  <c r="AI36" i="2"/>
  <c r="AK36" i="2"/>
  <c r="AO31" i="2"/>
  <c r="AI31" i="2"/>
  <c r="AK31" i="2"/>
  <c r="AI68" i="2"/>
  <c r="BI72" i="6" s="1"/>
  <c r="AK68" i="2"/>
  <c r="AO68" i="2"/>
  <c r="AO33" i="2"/>
  <c r="AK33" i="2"/>
  <c r="AI33" i="2"/>
  <c r="AI34" i="2"/>
  <c r="AO34" i="2"/>
  <c r="AK34" i="2"/>
  <c r="V52" i="2"/>
  <c r="AK65" i="2"/>
  <c r="AI44" i="2"/>
  <c r="BI47" i="6" s="1"/>
  <c r="AO44" i="2"/>
  <c r="AK44" i="2"/>
  <c r="AI35" i="2"/>
  <c r="AK35" i="2"/>
  <c r="AO35" i="2"/>
  <c r="AK57" i="2"/>
  <c r="Z41" i="2"/>
  <c r="AO41" i="2"/>
  <c r="AK38" i="2"/>
  <c r="AO38" i="2"/>
  <c r="AI38" i="2"/>
  <c r="AI37" i="2"/>
  <c r="AK37" i="2"/>
  <c r="AO37" i="2"/>
  <c r="BI85" i="6"/>
  <c r="AI61" i="2"/>
  <c r="BI65" i="6" s="1"/>
  <c r="AK61" i="2"/>
  <c r="AO61" i="2"/>
  <c r="AK47" i="2"/>
  <c r="AO50" i="2"/>
  <c r="AI50" i="2"/>
  <c r="AK50" i="2"/>
  <c r="AK59" i="2"/>
  <c r="AK30" i="2"/>
  <c r="AO30" i="2"/>
  <c r="AI30" i="2"/>
  <c r="BI53" i="6" l="1"/>
  <c r="AF70" i="2"/>
  <c r="BI33" i="6"/>
  <c r="BI38" i="6"/>
  <c r="BI69" i="6"/>
  <c r="BI41" i="6"/>
  <c r="BI37" i="6"/>
  <c r="BI34" i="6"/>
  <c r="BI43" i="6"/>
  <c r="BI60" i="6"/>
  <c r="BI63" i="6"/>
  <c r="BI36" i="6"/>
  <c r="BI44" i="6"/>
  <c r="BI46" i="6"/>
  <c r="BI70" i="6"/>
  <c r="BI42" i="6"/>
  <c r="BI35" i="6"/>
  <c r="BI40" i="6"/>
  <c r="BI32" i="6"/>
  <c r="BI52" i="6"/>
  <c r="BI39" i="6"/>
  <c r="BI67" i="6"/>
  <c r="AK58" i="2"/>
  <c r="AI46" i="2"/>
  <c r="AO46" i="2"/>
  <c r="AI55" i="2"/>
  <c r="AO55" i="2"/>
  <c r="Z52" i="2"/>
  <c r="AO52" i="2"/>
  <c r="AI57" i="2"/>
  <c r="BI61" i="6" s="1"/>
  <c r="AO57" i="2"/>
  <c r="AO48" i="2"/>
  <c r="AK55" i="2"/>
  <c r="BI83" i="6"/>
  <c r="BI82" i="6"/>
  <c r="X37" i="2"/>
  <c r="AM37" i="2" s="1"/>
  <c r="X67" i="2"/>
  <c r="AM67" i="2" s="1"/>
  <c r="X43" i="2"/>
  <c r="BN82" i="6"/>
  <c r="X36" i="2"/>
  <c r="AM36" i="2" s="1"/>
  <c r="X63" i="2"/>
  <c r="X44" i="2"/>
  <c r="AM44" i="2" s="1"/>
  <c r="X33" i="2"/>
  <c r="AM33" i="2" s="1"/>
  <c r="X68" i="2"/>
  <c r="AM68" i="2" s="1"/>
  <c r="X42" i="2"/>
  <c r="AM42" i="2" s="1"/>
  <c r="X49" i="2"/>
  <c r="X59" i="2"/>
  <c r="X48" i="2"/>
  <c r="X56" i="2"/>
  <c r="X38" i="2"/>
  <c r="AM38" i="2" s="1"/>
  <c r="X64" i="2"/>
  <c r="X46" i="2"/>
  <c r="X40" i="2"/>
  <c r="AM40" i="2" s="1"/>
  <c r="X65" i="2"/>
  <c r="X51" i="2"/>
  <c r="X32" i="2"/>
  <c r="AM32" i="2" s="1"/>
  <c r="X61" i="2"/>
  <c r="X31" i="2"/>
  <c r="AM31" i="2" s="1"/>
  <c r="X47" i="2"/>
  <c r="X29" i="2"/>
  <c r="AM29" i="2" s="1"/>
  <c r="X41" i="2"/>
  <c r="X58" i="2"/>
  <c r="X60" i="2"/>
  <c r="X53" i="2"/>
  <c r="X55" i="2"/>
  <c r="X45" i="2"/>
  <c r="X57" i="2"/>
  <c r="X34" i="2"/>
  <c r="AM34" i="2" s="1"/>
  <c r="X39" i="2"/>
  <c r="AM39" i="2" s="1"/>
  <c r="X62" i="2"/>
  <c r="X35" i="2"/>
  <c r="AM35" i="2" s="1"/>
  <c r="X66" i="2"/>
  <c r="X30" i="2"/>
  <c r="AM30" i="2" s="1"/>
  <c r="X52" i="2"/>
  <c r="X54" i="2"/>
  <c r="BI59" i="6" l="1"/>
  <c r="BI57" i="6"/>
  <c r="BI49" i="6"/>
  <c r="BI48" i="6"/>
  <c r="BO83" i="6"/>
  <c r="BO85" i="6"/>
  <c r="BO82" i="6"/>
  <c r="BN83" i="6"/>
  <c r="BN85" i="6"/>
  <c r="AM52" i="2"/>
  <c r="AM66" i="2"/>
  <c r="AM62" i="2"/>
  <c r="AM57" i="2"/>
  <c r="AM55" i="2"/>
  <c r="AM53" i="2"/>
  <c r="AM58" i="2"/>
  <c r="AM65" i="2"/>
  <c r="AM64" i="2"/>
  <c r="AM56" i="2"/>
  <c r="AM59" i="2"/>
  <c r="AM63" i="2"/>
  <c r="AM54" i="2"/>
  <c r="AM45" i="2"/>
  <c r="AM60" i="2"/>
  <c r="AM41" i="2"/>
  <c r="AM47" i="2"/>
  <c r="AM61" i="2"/>
  <c r="AM51" i="2"/>
  <c r="AM46" i="2"/>
  <c r="AM48" i="2"/>
  <c r="AM49" i="2"/>
  <c r="AM43" i="2"/>
  <c r="BJ82" i="6" l="1"/>
  <c r="BJ85" i="6"/>
  <c r="BP85" i="6"/>
  <c r="BP83" i="6"/>
  <c r="BP82" i="6"/>
  <c r="H6" i="2"/>
  <c r="BK8" i="6" s="1"/>
  <c r="I6" i="2"/>
  <c r="BL8" i="6" s="1"/>
  <c r="J6" i="2"/>
  <c r="BM8" i="6" s="1"/>
  <c r="AD6" i="2"/>
  <c r="AE6" i="2"/>
  <c r="AC6" i="2"/>
  <c r="H7" i="2"/>
  <c r="I7" i="2"/>
  <c r="J7" i="2"/>
  <c r="AD7" i="2"/>
  <c r="AE7" i="2"/>
  <c r="AC7" i="2"/>
  <c r="H8" i="2"/>
  <c r="BK10" i="6" s="1"/>
  <c r="I8" i="2"/>
  <c r="BL10" i="6" s="1"/>
  <c r="J8" i="2"/>
  <c r="BM10" i="6" s="1"/>
  <c r="AD8" i="2"/>
  <c r="AE8" i="2"/>
  <c r="AC8" i="2"/>
  <c r="H9" i="2"/>
  <c r="BK11" i="6" s="1"/>
  <c r="I9" i="2"/>
  <c r="BL11" i="6" s="1"/>
  <c r="J9" i="2"/>
  <c r="BM11" i="6" s="1"/>
  <c r="AD9" i="2"/>
  <c r="AE9" i="2"/>
  <c r="AC9" i="2"/>
  <c r="H10" i="2"/>
  <c r="BK12" i="6" s="1"/>
  <c r="I10" i="2"/>
  <c r="BL12" i="6" s="1"/>
  <c r="J10" i="2"/>
  <c r="BM12" i="6" s="1"/>
  <c r="AD10" i="2"/>
  <c r="AE10" i="2"/>
  <c r="AC10" i="2"/>
  <c r="H11" i="2"/>
  <c r="I11" i="2"/>
  <c r="J11" i="2"/>
  <c r="BM13" i="6" s="1"/>
  <c r="AD11" i="2"/>
  <c r="AE11" i="2"/>
  <c r="AC11" i="2"/>
  <c r="H12" i="2"/>
  <c r="I12" i="2"/>
  <c r="J12" i="2"/>
  <c r="AD12" i="2"/>
  <c r="AE12" i="2"/>
  <c r="AC12" i="2"/>
  <c r="H13" i="2"/>
  <c r="I13" i="2"/>
  <c r="J13" i="2"/>
  <c r="AD13" i="2"/>
  <c r="AE13" i="2"/>
  <c r="AC13" i="2"/>
  <c r="H14" i="2"/>
  <c r="I14" i="2"/>
  <c r="J14" i="2"/>
  <c r="AD14" i="2"/>
  <c r="AE14" i="2"/>
  <c r="AC14" i="2"/>
  <c r="H15" i="2"/>
  <c r="I15" i="2"/>
  <c r="J15" i="2"/>
  <c r="AD15" i="2"/>
  <c r="AE15" i="2"/>
  <c r="AC15" i="2"/>
  <c r="H16" i="2"/>
  <c r="I16" i="2"/>
  <c r="J16" i="2"/>
  <c r="AD16" i="2"/>
  <c r="AE16" i="2"/>
  <c r="AC16" i="2"/>
  <c r="H17" i="2"/>
  <c r="I17" i="2"/>
  <c r="J17" i="2"/>
  <c r="AD17" i="2"/>
  <c r="AE17" i="2"/>
  <c r="AC17" i="2"/>
  <c r="H18" i="2"/>
  <c r="I18" i="2"/>
  <c r="J18" i="2"/>
  <c r="AD18" i="2"/>
  <c r="AE18" i="2"/>
  <c r="AC18" i="2"/>
  <c r="H19" i="2"/>
  <c r="I19" i="2"/>
  <c r="J19" i="2"/>
  <c r="AD19" i="2"/>
  <c r="AE19" i="2"/>
  <c r="AC19" i="2"/>
  <c r="H20" i="2"/>
  <c r="I20" i="2"/>
  <c r="J20" i="2"/>
  <c r="AD20" i="2"/>
  <c r="AE20" i="2"/>
  <c r="AC20" i="2"/>
  <c r="H21" i="2"/>
  <c r="I21" i="2"/>
  <c r="J21" i="2"/>
  <c r="AD21" i="2"/>
  <c r="AE21" i="2"/>
  <c r="AC21" i="2"/>
  <c r="H22" i="2"/>
  <c r="I22" i="2"/>
  <c r="J22" i="2"/>
  <c r="AD22" i="2"/>
  <c r="AE22" i="2"/>
  <c r="AC22" i="2"/>
  <c r="H23" i="2"/>
  <c r="I23" i="2"/>
  <c r="J23" i="2"/>
  <c r="AD23" i="2"/>
  <c r="AE23" i="2"/>
  <c r="AC23" i="2"/>
  <c r="H24" i="2"/>
  <c r="I24" i="2"/>
  <c r="J24" i="2"/>
  <c r="AD24" i="2"/>
  <c r="AE24" i="2"/>
  <c r="AC24" i="2"/>
  <c r="H25" i="2"/>
  <c r="I25" i="2"/>
  <c r="J25" i="2"/>
  <c r="AD25" i="2"/>
  <c r="AE25" i="2"/>
  <c r="AC25" i="2"/>
  <c r="H26" i="2"/>
  <c r="I26" i="2"/>
  <c r="J26" i="2"/>
  <c r="AD26" i="2"/>
  <c r="AE26" i="2"/>
  <c r="AC26" i="2"/>
  <c r="H27" i="2"/>
  <c r="I27" i="2"/>
  <c r="J27" i="2"/>
  <c r="AD27" i="2"/>
  <c r="AE27" i="2"/>
  <c r="AC27" i="2"/>
  <c r="H28" i="2"/>
  <c r="BK31" i="6" s="1"/>
  <c r="I28" i="2"/>
  <c r="BL31" i="6" s="1"/>
  <c r="J28" i="2"/>
  <c r="BM31" i="6" s="1"/>
  <c r="AD28" i="2"/>
  <c r="AE28" i="2"/>
  <c r="AC28" i="2"/>
  <c r="BK30" i="6" l="1"/>
  <c r="BM29" i="6"/>
  <c r="BK28" i="6"/>
  <c r="BM27" i="6"/>
  <c r="BK26" i="6"/>
  <c r="BM25" i="6"/>
  <c r="BK24" i="6"/>
  <c r="BM23" i="6"/>
  <c r="BL30" i="6"/>
  <c r="BL28" i="6"/>
  <c r="BL26" i="6"/>
  <c r="BK22" i="6"/>
  <c r="BM21" i="6"/>
  <c r="BK20" i="6"/>
  <c r="BM19" i="6"/>
  <c r="BK18" i="6"/>
  <c r="BM17" i="6"/>
  <c r="BK16" i="6"/>
  <c r="BM15" i="6"/>
  <c r="BK14" i="6"/>
  <c r="BL24" i="6"/>
  <c r="BL22" i="6"/>
  <c r="BL20" i="6"/>
  <c r="BL18" i="6"/>
  <c r="BL16" i="6"/>
  <c r="BL14" i="6"/>
  <c r="BK13" i="6"/>
  <c r="BL29" i="6"/>
  <c r="BL27" i="6"/>
  <c r="BL25" i="6"/>
  <c r="BL23" i="6"/>
  <c r="BL21" i="6"/>
  <c r="BL19" i="6"/>
  <c r="BL17" i="6"/>
  <c r="BL15" i="6"/>
  <c r="BM30" i="6"/>
  <c r="BK29" i="6"/>
  <c r="BM28" i="6"/>
  <c r="BK27" i="6"/>
  <c r="BM26" i="6"/>
  <c r="BK25" i="6"/>
  <c r="BM24" i="6"/>
  <c r="BK23" i="6"/>
  <c r="BM22" i="6"/>
  <c r="BK21" i="6"/>
  <c r="BM20" i="6"/>
  <c r="BK19" i="6"/>
  <c r="BM18" i="6"/>
  <c r="BK17" i="6"/>
  <c r="BM16" i="6"/>
  <c r="BK15" i="6"/>
  <c r="BM14" i="6"/>
  <c r="BL13" i="6"/>
  <c r="BM9" i="6"/>
  <c r="BM6" i="6"/>
  <c r="BL9" i="6"/>
  <c r="BL6" i="6"/>
  <c r="BK9" i="6"/>
  <c r="BK6" i="6"/>
  <c r="BJ83" i="6" l="1"/>
  <c r="O87" i="8" l="1"/>
  <c r="AA89" i="2" l="1"/>
  <c r="K6" i="2"/>
  <c r="L6" i="2"/>
  <c r="N6" i="2"/>
  <c r="O6" i="2"/>
  <c r="P6" i="2"/>
  <c r="W6" i="2"/>
  <c r="K7" i="2"/>
  <c r="L7" i="2"/>
  <c r="N7" i="2"/>
  <c r="O7" i="2"/>
  <c r="P7" i="2"/>
  <c r="W7" i="2"/>
  <c r="K8" i="2"/>
  <c r="L8" i="2"/>
  <c r="N8" i="2"/>
  <c r="O8" i="2"/>
  <c r="P8" i="2"/>
  <c r="W8" i="2"/>
  <c r="K9" i="2"/>
  <c r="L9" i="2"/>
  <c r="N9" i="2"/>
  <c r="O9" i="2"/>
  <c r="P9" i="2"/>
  <c r="W9" i="2"/>
  <c r="K10" i="2"/>
  <c r="L10" i="2"/>
  <c r="N10" i="2"/>
  <c r="O10" i="2"/>
  <c r="P10" i="2"/>
  <c r="W10" i="2"/>
  <c r="K11" i="2"/>
  <c r="L11" i="2"/>
  <c r="N11" i="2"/>
  <c r="O11" i="2"/>
  <c r="P11" i="2"/>
  <c r="W11" i="2"/>
  <c r="K12" i="2"/>
  <c r="L12" i="2"/>
  <c r="N12" i="2"/>
  <c r="O12" i="2"/>
  <c r="P12" i="2"/>
  <c r="W12" i="2"/>
  <c r="K13" i="2"/>
  <c r="L13" i="2"/>
  <c r="N13" i="2"/>
  <c r="O13" i="2"/>
  <c r="P13" i="2"/>
  <c r="W13" i="2"/>
  <c r="K14" i="2"/>
  <c r="L14" i="2"/>
  <c r="N14" i="2"/>
  <c r="O14" i="2"/>
  <c r="P14" i="2"/>
  <c r="W14" i="2"/>
  <c r="K15" i="2"/>
  <c r="L15" i="2"/>
  <c r="N15" i="2"/>
  <c r="O15" i="2"/>
  <c r="P15" i="2"/>
  <c r="W15" i="2"/>
  <c r="K16" i="2"/>
  <c r="L16" i="2"/>
  <c r="N16" i="2"/>
  <c r="O16" i="2"/>
  <c r="P16" i="2"/>
  <c r="W16" i="2"/>
  <c r="K17" i="2"/>
  <c r="L17" i="2"/>
  <c r="N17" i="2"/>
  <c r="O17" i="2"/>
  <c r="P17" i="2"/>
  <c r="W17" i="2"/>
  <c r="K18" i="2"/>
  <c r="L18" i="2"/>
  <c r="N18" i="2"/>
  <c r="O18" i="2"/>
  <c r="P18" i="2"/>
  <c r="W18" i="2"/>
  <c r="K19" i="2"/>
  <c r="L19" i="2"/>
  <c r="N19" i="2"/>
  <c r="O19" i="2"/>
  <c r="P19" i="2"/>
  <c r="W19" i="2"/>
  <c r="K20" i="2"/>
  <c r="L20" i="2"/>
  <c r="N20" i="2"/>
  <c r="O20" i="2"/>
  <c r="P20" i="2"/>
  <c r="W20" i="2"/>
  <c r="K21" i="2"/>
  <c r="L21" i="2"/>
  <c r="N21" i="2"/>
  <c r="O21" i="2"/>
  <c r="P21" i="2"/>
  <c r="W21" i="2"/>
  <c r="K22" i="2"/>
  <c r="L22" i="2"/>
  <c r="N22" i="2"/>
  <c r="O22" i="2"/>
  <c r="P22" i="2"/>
  <c r="W22" i="2"/>
  <c r="K23" i="2"/>
  <c r="L23" i="2"/>
  <c r="N23" i="2"/>
  <c r="O23" i="2"/>
  <c r="P23" i="2"/>
  <c r="W23" i="2"/>
  <c r="K24" i="2"/>
  <c r="L24" i="2"/>
  <c r="N24" i="2"/>
  <c r="O24" i="2"/>
  <c r="P24" i="2"/>
  <c r="W24" i="2"/>
  <c r="K25" i="2"/>
  <c r="L25" i="2"/>
  <c r="N25" i="2"/>
  <c r="O25" i="2"/>
  <c r="P25" i="2"/>
  <c r="W25" i="2"/>
  <c r="K26" i="2"/>
  <c r="L26" i="2"/>
  <c r="N26" i="2"/>
  <c r="O26" i="2"/>
  <c r="P26" i="2"/>
  <c r="W26" i="2"/>
  <c r="K27" i="2"/>
  <c r="L27" i="2"/>
  <c r="N27" i="2"/>
  <c r="O27" i="2"/>
  <c r="P27" i="2"/>
  <c r="W27" i="2"/>
  <c r="K28" i="2"/>
  <c r="L28" i="2"/>
  <c r="N28" i="2"/>
  <c r="O28" i="2"/>
  <c r="P28" i="2"/>
  <c r="W28" i="2"/>
  <c r="Q25" i="2" l="1"/>
  <c r="AL28" i="2"/>
  <c r="AL20" i="2"/>
  <c r="AL12" i="2"/>
  <c r="Q12" i="2"/>
  <c r="M24" i="2"/>
  <c r="Q17" i="2"/>
  <c r="R28" i="2"/>
  <c r="Z28" i="2" s="1"/>
  <c r="R26" i="2"/>
  <c r="Z26" i="2" s="1"/>
  <c r="R24" i="2"/>
  <c r="Z24" i="2" s="1"/>
  <c r="R22" i="2"/>
  <c r="Z22" i="2" s="1"/>
  <c r="R20" i="2"/>
  <c r="Z20" i="2" s="1"/>
  <c r="R12" i="2"/>
  <c r="Z12" i="2" s="1"/>
  <c r="Q28" i="2"/>
  <c r="Q24" i="2"/>
  <c r="Q20" i="2"/>
  <c r="Q18" i="2"/>
  <c r="Q9" i="2"/>
  <c r="Q27" i="2"/>
  <c r="R17" i="2"/>
  <c r="Z17" i="2" s="1"/>
  <c r="R10" i="2"/>
  <c r="Z10" i="2" s="1"/>
  <c r="R13" i="2"/>
  <c r="Z13" i="2" s="1"/>
  <c r="Q23" i="2"/>
  <c r="Q21" i="2"/>
  <c r="Q19" i="2"/>
  <c r="Q15" i="2"/>
  <c r="AL14" i="2"/>
  <c r="Q14" i="2"/>
  <c r="Q11" i="2"/>
  <c r="R8" i="2"/>
  <c r="Z8" i="2" s="1"/>
  <c r="R7" i="2"/>
  <c r="Z7" i="2" s="1"/>
  <c r="R6" i="2"/>
  <c r="Z6" i="2" s="1"/>
  <c r="R27" i="2"/>
  <c r="Z27" i="2" s="1"/>
  <c r="R23" i="2"/>
  <c r="Z23" i="2" s="1"/>
  <c r="R18" i="2"/>
  <c r="Z18" i="2" s="1"/>
  <c r="R16" i="2"/>
  <c r="Z16" i="2" s="1"/>
  <c r="R15" i="2"/>
  <c r="Z15" i="2" s="1"/>
  <c r="Q8" i="2"/>
  <c r="AL7" i="2"/>
  <c r="Q7" i="2"/>
  <c r="Q6" i="2"/>
  <c r="Q26" i="2"/>
  <c r="R25" i="2"/>
  <c r="Z25" i="2" s="1"/>
  <c r="AL22" i="2"/>
  <c r="Q22" i="2"/>
  <c r="R21" i="2"/>
  <c r="Z21" i="2" s="1"/>
  <c r="R19" i="2"/>
  <c r="Z19" i="2" s="1"/>
  <c r="Q16" i="2"/>
  <c r="R14" i="2"/>
  <c r="Z14" i="2" s="1"/>
  <c r="Q13" i="2"/>
  <c r="R11" i="2"/>
  <c r="Z11" i="2" s="1"/>
  <c r="Q10" i="2"/>
  <c r="R9" i="2"/>
  <c r="Z9" i="2" s="1"/>
  <c r="AN28" i="2"/>
  <c r="M28" i="2"/>
  <c r="AN27" i="2"/>
  <c r="AL27" i="2"/>
  <c r="M27" i="2"/>
  <c r="AL26" i="2"/>
  <c r="AN26" i="2"/>
  <c r="M26" i="2"/>
  <c r="AN25" i="2"/>
  <c r="AL25" i="2"/>
  <c r="M25" i="2"/>
  <c r="AL24" i="2"/>
  <c r="AN24" i="2"/>
  <c r="M23" i="2"/>
  <c r="AL23" i="2"/>
  <c r="AN23" i="2"/>
  <c r="AN22" i="2"/>
  <c r="M22" i="2"/>
  <c r="AL21" i="2"/>
  <c r="AN21" i="2"/>
  <c r="M21" i="2"/>
  <c r="M20" i="2"/>
  <c r="AN20" i="2"/>
  <c r="AL19" i="2"/>
  <c r="AN19" i="2"/>
  <c r="M19" i="2"/>
  <c r="AL18" i="2"/>
  <c r="AN18" i="2"/>
  <c r="M18" i="2"/>
  <c r="AL17" i="2"/>
  <c r="AN17" i="2"/>
  <c r="M17" i="2"/>
  <c r="AN16" i="2"/>
  <c r="M16" i="2"/>
  <c r="AL16" i="2"/>
  <c r="AL15" i="2"/>
  <c r="M15" i="2"/>
  <c r="AN15" i="2"/>
  <c r="AN14" i="2"/>
  <c r="M14" i="2"/>
  <c r="AN13" i="2"/>
  <c r="AL13" i="2"/>
  <c r="M13" i="2"/>
  <c r="M12" i="2"/>
  <c r="AN12" i="2"/>
  <c r="AN11" i="2"/>
  <c r="M11" i="2"/>
  <c r="AL11" i="2"/>
  <c r="AN10" i="2"/>
  <c r="AL10" i="2"/>
  <c r="M10" i="2"/>
  <c r="AN9" i="2"/>
  <c r="M9" i="2"/>
  <c r="AL9" i="2"/>
  <c r="AN8" i="2"/>
  <c r="M8" i="2"/>
  <c r="AL8" i="2"/>
  <c r="AN7" i="2"/>
  <c r="M7" i="2"/>
  <c r="M6" i="2"/>
  <c r="AL6" i="2"/>
  <c r="AN6" i="2"/>
  <c r="U19" i="2"/>
  <c r="U15" i="2"/>
  <c r="U28" i="2"/>
  <c r="U24" i="2"/>
  <c r="U7" i="2"/>
  <c r="U10" i="2"/>
  <c r="U9" i="2"/>
  <c r="U8" i="2"/>
  <c r="U21" i="2"/>
  <c r="U12" i="2"/>
  <c r="U25" i="2"/>
  <c r="U26" i="2"/>
  <c r="U23" i="2"/>
  <c r="U22" i="2"/>
  <c r="U20" i="2"/>
  <c r="U17" i="2"/>
  <c r="U16" i="2"/>
  <c r="U13" i="2"/>
  <c r="U11" i="2"/>
  <c r="U6" i="2"/>
  <c r="U27" i="2"/>
  <c r="D91" i="5"/>
  <c r="D90" i="5"/>
  <c r="V24" i="2" l="1"/>
  <c r="V17" i="2"/>
  <c r="V27" i="2"/>
  <c r="V8" i="2"/>
  <c r="AO24" i="2"/>
  <c r="V11" i="2"/>
  <c r="V20" i="2"/>
  <c r="V25" i="2"/>
  <c r="V9" i="2"/>
  <c r="V28" i="2"/>
  <c r="V12" i="2"/>
  <c r="AI24" i="2"/>
  <c r="V16" i="2"/>
  <c r="V13" i="2"/>
  <c r="V26" i="2"/>
  <c r="V6" i="2"/>
  <c r="V15" i="2"/>
  <c r="AK24" i="2"/>
  <c r="V22" i="2"/>
  <c r="V7" i="2"/>
  <c r="V19" i="2"/>
  <c r="V10" i="2"/>
  <c r="V21" i="2"/>
  <c r="V23" i="2"/>
  <c r="U14" i="2"/>
  <c r="AK14" i="2" s="1"/>
  <c r="U18" i="2"/>
  <c r="V18" i="2" s="1"/>
  <c r="AI6" i="2"/>
  <c r="BI8" i="6" s="1"/>
  <c r="AK6" i="2"/>
  <c r="AO6" i="2"/>
  <c r="AK7" i="2"/>
  <c r="AO7" i="2"/>
  <c r="AI7" i="2"/>
  <c r="AI8" i="2"/>
  <c r="BI10" i="6" s="1"/>
  <c r="AO8" i="2"/>
  <c r="AK8" i="2"/>
  <c r="AO9" i="2"/>
  <c r="AK9" i="2"/>
  <c r="AI9" i="2"/>
  <c r="BI11" i="6" s="1"/>
  <c r="AI10" i="2"/>
  <c r="BI12" i="6" s="1"/>
  <c r="AK10" i="2"/>
  <c r="AO10" i="2"/>
  <c r="AI11" i="2"/>
  <c r="BI13" i="6" s="1"/>
  <c r="AO11" i="2"/>
  <c r="AK11" i="2"/>
  <c r="AK12" i="2"/>
  <c r="AO12" i="2"/>
  <c r="AI12" i="2"/>
  <c r="AK13" i="2"/>
  <c r="AO13" i="2"/>
  <c r="AI13" i="2"/>
  <c r="AO14" i="2"/>
  <c r="AI14" i="2"/>
  <c r="AK15" i="2"/>
  <c r="AO15" i="2"/>
  <c r="AI15" i="2"/>
  <c r="AK16" i="2"/>
  <c r="AO16" i="2"/>
  <c r="AI16" i="2"/>
  <c r="T17" i="2"/>
  <c r="AK17" i="2"/>
  <c r="AO17" i="2"/>
  <c r="AI17" i="2"/>
  <c r="T18" i="2"/>
  <c r="AO18" i="2"/>
  <c r="AI18" i="2"/>
  <c r="AO19" i="2"/>
  <c r="AK19" i="2"/>
  <c r="AI19" i="2"/>
  <c r="AI20" i="2"/>
  <c r="AK20" i="2"/>
  <c r="AO20" i="2"/>
  <c r="AO21" i="2"/>
  <c r="AI21" i="2"/>
  <c r="AK21" i="2"/>
  <c r="AI22" i="2"/>
  <c r="AK22" i="2"/>
  <c r="AO22" i="2"/>
  <c r="AO23" i="2"/>
  <c r="AK23" i="2"/>
  <c r="AI23" i="2"/>
  <c r="BI26" i="6" s="1"/>
  <c r="AO25" i="2"/>
  <c r="AI25" i="2"/>
  <c r="AK25" i="2"/>
  <c r="AI26" i="2"/>
  <c r="AK26" i="2"/>
  <c r="AO26" i="2"/>
  <c r="AK27" i="2"/>
  <c r="AO27" i="2"/>
  <c r="AI27" i="2"/>
  <c r="AI28" i="2"/>
  <c r="BI31" i="6" s="1"/>
  <c r="AK28" i="2"/>
  <c r="AO28" i="2"/>
  <c r="AC5" i="2"/>
  <c r="AC84" i="2" s="1"/>
  <c r="BI28" i="6" l="1"/>
  <c r="BI16" i="6"/>
  <c r="BI25" i="6"/>
  <c r="BI20" i="6"/>
  <c r="BI18" i="6"/>
  <c r="BI15" i="6"/>
  <c r="BI29" i="6"/>
  <c r="BI22" i="6"/>
  <c r="BI30" i="6"/>
  <c r="BI24" i="6"/>
  <c r="BI23" i="6"/>
  <c r="BI21" i="6"/>
  <c r="BI17" i="6"/>
  <c r="BI27" i="6"/>
  <c r="BI19" i="6"/>
  <c r="BI14" i="6"/>
  <c r="BI9" i="6"/>
  <c r="BI6" i="6"/>
  <c r="AK18" i="2"/>
  <c r="V14" i="2"/>
  <c r="H5" i="2"/>
  <c r="C58" i="1"/>
  <c r="O85" i="8" l="1"/>
  <c r="O86" i="8"/>
  <c r="AA88" i="2" l="1"/>
  <c r="J5" i="2"/>
  <c r="BM7" i="6" s="1"/>
  <c r="I5" i="2"/>
  <c r="BL7" i="6" s="1"/>
  <c r="AD5" i="2"/>
  <c r="AE5" i="2"/>
  <c r="BK7" i="6"/>
  <c r="P56" i="1" l="1"/>
  <c r="J84" i="8"/>
  <c r="U42" i="1" l="1"/>
  <c r="O5" i="2"/>
  <c r="O84" i="2" s="1"/>
  <c r="K5" i="2"/>
  <c r="K84" i="2" s="1"/>
  <c r="P5" i="2"/>
  <c r="P84" i="2" s="1"/>
  <c r="N5" i="2"/>
  <c r="N84" i="2" s="1"/>
  <c r="U5" i="2"/>
  <c r="U84" i="2" s="1"/>
  <c r="L5" i="2"/>
  <c r="L84" i="2" s="1"/>
  <c r="W5" i="2"/>
  <c r="W84" i="2" s="1"/>
  <c r="Q5" i="2" l="1"/>
  <c r="Q84" i="2" s="1"/>
  <c r="S4" i="2" s="1"/>
  <c r="AL5" i="2"/>
  <c r="BH3" i="6"/>
  <c r="S82" i="2" l="1"/>
  <c r="S71" i="2"/>
  <c r="S80" i="2"/>
  <c r="S78" i="2"/>
  <c r="S73" i="2"/>
  <c r="S77" i="2"/>
  <c r="S74" i="2"/>
  <c r="S83" i="2"/>
  <c r="S72" i="2"/>
  <c r="S75" i="2"/>
  <c r="S81" i="2"/>
  <c r="S79" i="2"/>
  <c r="S76" i="2"/>
  <c r="S70" i="2"/>
  <c r="S69" i="2"/>
  <c r="S5" i="2"/>
  <c r="S13" i="2"/>
  <c r="S21" i="2"/>
  <c r="S55" i="2"/>
  <c r="S42" i="2"/>
  <c r="S15" i="2"/>
  <c r="S46" i="2"/>
  <c r="S48" i="2"/>
  <c r="S22" i="2"/>
  <c r="S14" i="2"/>
  <c r="S64" i="2"/>
  <c r="S25" i="2"/>
  <c r="S49" i="2"/>
  <c r="S28" i="2"/>
  <c r="AA87" i="2"/>
  <c r="V84" i="2" l="1"/>
  <c r="S17" i="2"/>
  <c r="S58" i="2"/>
  <c r="S60" i="2"/>
  <c r="S24" i="2"/>
  <c r="S37" i="2"/>
  <c r="S66" i="2"/>
  <c r="S29" i="2"/>
  <c r="S30" i="2"/>
  <c r="S62" i="2"/>
  <c r="S31" i="2"/>
  <c r="S67" i="2"/>
  <c r="S50" i="2"/>
  <c r="S6" i="2"/>
  <c r="S12" i="2"/>
  <c r="S40" i="2"/>
  <c r="S8" i="2"/>
  <c r="S52" i="2"/>
  <c r="S68" i="2"/>
  <c r="S38" i="2"/>
  <c r="S34" i="2"/>
  <c r="S9" i="2"/>
  <c r="S20" i="2"/>
  <c r="S45" i="2"/>
  <c r="S51" i="2"/>
  <c r="S23" i="2"/>
  <c r="S43" i="2"/>
  <c r="S18" i="2"/>
  <c r="S47" i="2"/>
  <c r="S61" i="2"/>
  <c r="S35" i="2"/>
  <c r="S65" i="2"/>
  <c r="S63" i="2"/>
  <c r="S10" i="2"/>
  <c r="S41" i="2"/>
  <c r="S32" i="2"/>
  <c r="S16" i="2"/>
  <c r="S39" i="2"/>
  <c r="S53" i="2"/>
  <c r="S7" i="2"/>
  <c r="S27" i="2"/>
  <c r="S57" i="2"/>
  <c r="S19" i="2"/>
  <c r="S11" i="2"/>
  <c r="S54" i="2"/>
  <c r="S56" i="2"/>
  <c r="S26" i="2"/>
  <c r="S36" i="2"/>
  <c r="S44" i="2"/>
  <c r="S59" i="2"/>
  <c r="S33" i="2"/>
  <c r="F3" i="7" l="1"/>
  <c r="AN5" i="2" l="1"/>
  <c r="M5" i="2"/>
  <c r="M84" i="2" s="1"/>
  <c r="AK5" i="2" l="1"/>
  <c r="R5" i="2"/>
  <c r="R84" i="2" s="1"/>
  <c r="AE34" i="6" a="1"/>
  <c r="AG39" i="6" a="1"/>
  <c r="AB32" i="6" a="1"/>
  <c r="W99" i="5" a="1"/>
  <c r="AB15" i="6" a="1"/>
  <c r="AB16" i="6" a="1"/>
  <c r="AE71" i="6" a="1"/>
  <c r="AE21" i="6" a="1"/>
  <c r="AG51" i="6" a="1"/>
  <c r="AH27" i="6" a="1"/>
  <c r="AE31" i="6" a="1"/>
  <c r="AE70" i="6" a="1"/>
  <c r="AA19" i="6" a="1"/>
  <c r="AD71" i="6" a="1"/>
  <c r="AD20" i="6" a="1"/>
  <c r="AF66" i="6" a="1"/>
  <c r="Z67" i="6" a="1"/>
  <c r="AB39" i="6" a="1"/>
  <c r="AH69" i="6" a="1"/>
  <c r="AA42" i="6" a="1"/>
  <c r="AB66" i="6" a="1"/>
  <c r="AA63" i="6" a="1"/>
  <c r="AE41" i="6" a="1"/>
  <c r="AC54" i="6" a="1"/>
  <c r="W112" i="5" a="1"/>
  <c r="AD45" i="6" a="1"/>
  <c r="AH68" i="6" a="1"/>
  <c r="Z27" i="6" a="1"/>
  <c r="AH56" i="6" a="1"/>
  <c r="AA14" i="6" a="1"/>
  <c r="AC31" i="6" a="1"/>
  <c r="AB9" i="6" a="1"/>
  <c r="AA46" i="6" a="1"/>
  <c r="Z24" i="6" a="1"/>
  <c r="AB20" i="6" a="1"/>
  <c r="AG21" i="6" a="1"/>
  <c r="AE61" i="6" a="1"/>
  <c r="AB26" i="6" a="1"/>
  <c r="AF62" i="6" a="1"/>
  <c r="AD44" i="6" a="1"/>
  <c r="AC23" i="6" a="1"/>
  <c r="AD51" i="6" a="1"/>
  <c r="AB61" i="6" a="1"/>
  <c r="AG57" i="6" a="1"/>
  <c r="W101" i="5" a="1"/>
  <c r="Z33" i="6" a="1"/>
  <c r="AH17" i="6" a="1"/>
  <c r="AH82" i="6" a="1"/>
  <c r="AE57" i="6" a="1"/>
  <c r="Z49" i="6" a="1"/>
  <c r="AE60" i="6" a="1"/>
  <c r="AA40" i="6" a="1"/>
  <c r="AF12" i="6" a="1"/>
  <c r="AH46" i="6" a="1"/>
  <c r="AF31" i="6" a="1"/>
  <c r="AH23" i="6" a="1"/>
  <c r="W106" i="5" a="1"/>
  <c r="AD18" i="6" a="1"/>
  <c r="AG9" i="6" a="1"/>
  <c r="AD12" i="6" a="1"/>
  <c r="AF14" i="6" a="1"/>
  <c r="Z9" i="6" a="1"/>
  <c r="AA71" i="6" a="1"/>
  <c r="Z12" i="6" a="1"/>
  <c r="Z82" i="6" a="1"/>
  <c r="AH49" i="6" a="1"/>
  <c r="W118" i="5" a="1"/>
  <c r="AF33" i="6" a="1"/>
  <c r="AB69" i="6" a="1"/>
  <c r="AE29" i="6" a="1"/>
  <c r="AH35" i="6" a="1"/>
  <c r="AE17" i="6" a="1"/>
  <c r="AD59" i="6" a="1"/>
  <c r="AC66" i="6" a="1"/>
  <c r="AF82" i="6" a="1"/>
  <c r="AG55" i="6" a="1"/>
  <c r="AA30" i="6" a="1"/>
  <c r="AC43" i="6" a="1"/>
  <c r="AB31" i="6" a="1"/>
  <c r="AC28" i="6" a="1"/>
  <c r="AA82" i="6" a="1"/>
  <c r="AH19" i="6" a="1"/>
  <c r="AB42" i="6" a="1"/>
  <c r="AB55" i="6" a="1"/>
  <c r="AF20" i="6" a="1"/>
  <c r="AA67" i="6" a="1"/>
  <c r="AC62" i="6" a="1"/>
  <c r="AE49" i="6" a="1"/>
  <c r="Z30" i="6" a="1"/>
  <c r="AG38" i="6" a="1"/>
  <c r="W110" i="5" a="1"/>
  <c r="AD17" i="6" a="1"/>
  <c r="AA85" i="6" a="1"/>
  <c r="AH63" i="6" a="1"/>
  <c r="AH10" i="6" a="1"/>
  <c r="AB36" i="6" a="1"/>
  <c r="AF7" i="6" a="1"/>
  <c r="AH40" i="6" a="1"/>
  <c r="AE18" i="6" a="1"/>
  <c r="AH16" i="6" a="1"/>
  <c r="AE25" i="6" a="1"/>
  <c r="AB82" i="6" a="1"/>
  <c r="AE32" i="6" a="1"/>
  <c r="AF69" i="6" a="1"/>
  <c r="Z58" i="6" a="1"/>
  <c r="AC47" i="6" a="1"/>
  <c r="AG33" i="6" a="1"/>
  <c r="AH65" i="6" a="1"/>
  <c r="AC29" i="6" a="1"/>
  <c r="AC15" i="6" a="1"/>
  <c r="AE55" i="6" a="1"/>
  <c r="AF16" i="6" a="1"/>
  <c r="AC22" i="6" a="1"/>
  <c r="AD7" i="6" a="1"/>
  <c r="AG54" i="6" a="1"/>
  <c r="AA68" i="6" a="1"/>
  <c r="AA22" i="6" a="1"/>
  <c r="AC69" i="6" a="1"/>
  <c r="AD52" i="6" a="1"/>
  <c r="Z20" i="6" a="1"/>
  <c r="AC20" i="6" a="1"/>
  <c r="AC40" i="6" a="1"/>
  <c r="AG53" i="6" a="1"/>
  <c r="AH83" i="6" a="1"/>
  <c r="AC10" i="6" a="1"/>
  <c r="AD34" i="6" a="1"/>
  <c r="AE53" i="6" a="1"/>
  <c r="W115" i="5" a="1"/>
  <c r="AG24" i="6" a="1"/>
  <c r="Z56" i="6" a="1"/>
  <c r="AD39" i="6" a="1"/>
  <c r="AH7" i="6" a="1"/>
  <c r="AE62" i="6" a="1"/>
  <c r="Z18" i="6" a="1"/>
  <c r="AB56" i="6" a="1"/>
  <c r="Z52" i="6" a="1"/>
  <c r="Z53" i="6" a="1"/>
  <c r="AC18" i="6" a="1"/>
  <c r="AG16" i="6" a="1"/>
  <c r="AE68" i="6" a="1"/>
  <c r="AC60" i="6" a="1"/>
  <c r="AE48" i="6" a="1"/>
  <c r="AC14" i="6" a="1"/>
  <c r="AC11" i="6" a="1"/>
  <c r="Z69" i="6" a="1"/>
  <c r="AD31" i="6" a="1"/>
  <c r="AD26" i="6" a="1"/>
  <c r="W100" i="5" a="1"/>
  <c r="AC24" i="6" a="1"/>
  <c r="AE43" i="6" a="1"/>
  <c r="AB65" i="6" a="1"/>
  <c r="AH32" i="6" a="1"/>
  <c r="Z16" i="6" a="1"/>
  <c r="AD53" i="6" a="1"/>
  <c r="AE46" i="6" a="1"/>
  <c r="AE23" i="6" a="1"/>
  <c r="AE51" i="6" a="1"/>
  <c r="AC72" i="6" a="1"/>
  <c r="AB49" i="6" a="1"/>
  <c r="AG10" i="6" a="1"/>
  <c r="Z41" i="6" a="1"/>
  <c r="AH72" i="6" a="1"/>
  <c r="Z10" i="6" a="1"/>
  <c r="AD21" i="6" a="1"/>
  <c r="AC8" i="6" a="1"/>
  <c r="AH34" i="6" a="1"/>
  <c r="AD72" i="6" a="1"/>
  <c r="AC45" i="6" a="1"/>
  <c r="AF50" i="6" a="1"/>
  <c r="AA18" i="6" a="1"/>
  <c r="AD62" i="6" a="1"/>
  <c r="AG15" i="6" a="1"/>
  <c r="AA51" i="6" a="1"/>
  <c r="AG26" i="6" a="1"/>
  <c r="AC26" i="6" a="1"/>
  <c r="AE38" i="6" a="1"/>
  <c r="AF36" i="6" a="1"/>
  <c r="AA64" i="6" a="1"/>
  <c r="AE7" i="6" a="1"/>
  <c r="AG14" i="6" a="1"/>
  <c r="AA41" i="6" a="1"/>
  <c r="AD16" i="6" a="1"/>
  <c r="AH26" i="6" a="1"/>
  <c r="AD8" i="6" a="1"/>
  <c r="AC58" i="6" a="1"/>
  <c r="AG62" i="6" a="1"/>
  <c r="AC39" i="6" a="1"/>
  <c r="AG49" i="6" a="1"/>
  <c r="AH45" i="6" a="1"/>
  <c r="AA38" i="6" a="1"/>
  <c r="AB40" i="6" a="1"/>
  <c r="AA33" i="6" a="1"/>
  <c r="AB64" i="6" a="1"/>
  <c r="AE26" i="6" a="1"/>
  <c r="AC55" i="6" a="1"/>
  <c r="AD10" i="6" a="1"/>
  <c r="AD41" i="6" a="1"/>
  <c r="AH60" i="6" a="1"/>
  <c r="AF56" i="6" a="1"/>
  <c r="AE44" i="6" a="1"/>
  <c r="AA66" i="6" a="1"/>
  <c r="AG20" i="6" a="1"/>
  <c r="Z63" i="6" a="1"/>
  <c r="AE35" i="6" a="1"/>
  <c r="Z43" i="6" a="1"/>
  <c r="AG27" i="6" a="1"/>
  <c r="AE83" i="6" a="1"/>
  <c r="AF40" i="6" a="1"/>
  <c r="AG23" i="6" a="1"/>
  <c r="AF43" i="6" a="1"/>
  <c r="AG71" i="6" a="1"/>
  <c r="AH52" i="6" a="1"/>
  <c r="AB57" i="6" a="1"/>
  <c r="AB41" i="6" a="1"/>
  <c r="AD36" i="6" a="1"/>
  <c r="AB62" i="6" a="1"/>
  <c r="AG61" i="6" a="1"/>
  <c r="AC32" i="6" a="1"/>
  <c r="AF29" i="6" a="1"/>
  <c r="AF27" i="6" a="1"/>
  <c r="AD56" i="6" a="1"/>
  <c r="AG43" i="6" a="1"/>
  <c r="AA35" i="6" a="1"/>
  <c r="AF38" i="6" a="1"/>
  <c r="AG18" i="6" a="1"/>
  <c r="AD47" i="6" a="1"/>
  <c r="AB37" i="6" a="1"/>
  <c r="AH37" i="6" a="1"/>
  <c r="AG42" i="6" a="1"/>
  <c r="AD48" i="6" a="1"/>
  <c r="AD69" i="6" a="1"/>
  <c r="Z13" i="6" a="1"/>
  <c r="AG59" i="6" a="1"/>
  <c r="AE67" i="6" a="1"/>
  <c r="AG19" i="6" a="1"/>
  <c r="AA17" i="6" a="1"/>
  <c r="Z32" i="6" a="1"/>
  <c r="AH43" i="6" a="1"/>
  <c r="AE39" i="6" a="1"/>
  <c r="AG32" i="6" a="1"/>
  <c r="Z44" i="6" a="1"/>
  <c r="AA70" i="6" a="1"/>
  <c r="AE54" i="6" a="1"/>
  <c r="AA47" i="6" a="1"/>
  <c r="AE9" i="6" a="1"/>
  <c r="AH67" i="6" a="1"/>
  <c r="Z66" i="6" a="1"/>
  <c r="AD9" i="6" a="1"/>
  <c r="AD43" i="6" a="1"/>
  <c r="AB23" i="6" a="1"/>
  <c r="AD46" i="6" a="1"/>
  <c r="AA49" i="6" a="1"/>
  <c r="AA45" i="6" a="1"/>
  <c r="AB21" i="6" a="1"/>
  <c r="Z64" i="6" a="1"/>
  <c r="AD14" i="6" a="1"/>
  <c r="AE58" i="6" a="1"/>
  <c r="AF47" i="6" a="1"/>
  <c r="W94" i="5" a="1"/>
  <c r="AH25" i="6" a="1"/>
  <c r="AC64" i="6" a="1"/>
  <c r="AG64" i="6" a="1"/>
  <c r="AA72" i="6" a="1"/>
  <c r="AA32" i="6" a="1"/>
  <c r="AH59" i="6" a="1"/>
  <c r="AG69" i="6" a="1"/>
  <c r="AC36" i="6" a="1"/>
  <c r="Z17" i="6" a="1"/>
  <c r="AF54" i="6" a="1"/>
  <c r="AE69" i="6" a="1"/>
  <c r="AA9" i="6" a="1"/>
  <c r="AH8" i="6" a="1"/>
  <c r="AB18" i="6" a="1"/>
  <c r="AF53" i="6" a="1"/>
  <c r="AH54" i="6" a="1"/>
  <c r="AC61" i="6" a="1"/>
  <c r="AH71" i="6" a="1"/>
  <c r="Z37" i="6" a="1"/>
  <c r="AF34" i="6" a="1"/>
  <c r="AA12" i="6" a="1"/>
  <c r="AB12" i="6" a="1"/>
  <c r="Z22" i="6" a="1"/>
  <c r="AG67" i="6" a="1"/>
  <c r="W103" i="5" a="1"/>
  <c r="AF64" i="6" a="1"/>
  <c r="AC85" i="6" a="1"/>
  <c r="AC19" i="6" a="1"/>
  <c r="AH9" i="6" a="1"/>
  <c r="AB50" i="6" a="1"/>
  <c r="W114" i="5" a="1"/>
  <c r="AB63" i="6" a="1"/>
  <c r="W111" i="5" a="1"/>
  <c r="AB43" i="6" a="1"/>
  <c r="AG82" i="6" a="1"/>
  <c r="AD60" i="6" a="1"/>
  <c r="W97" i="5" a="1"/>
  <c r="AB54" i="6" a="1"/>
  <c r="AH64" i="6" a="1"/>
  <c r="AC51" i="6" a="1"/>
  <c r="AF70" i="6" a="1"/>
  <c r="AG34" i="6" a="1"/>
  <c r="AB8" i="6" a="1"/>
  <c r="AH28" i="6" a="1"/>
  <c r="AA27" i="6" a="1"/>
  <c r="AF63" i="6" a="1"/>
  <c r="AB24" i="6" a="1"/>
  <c r="AF28" i="6" a="1"/>
  <c r="AA24" i="6" a="1"/>
  <c r="AE50" i="6" a="1"/>
  <c r="AG41" i="6" a="1"/>
  <c r="AA57" i="6" a="1"/>
  <c r="AA39" i="6" a="1"/>
  <c r="AD50" i="6" a="1"/>
  <c r="AD63" i="6" a="1"/>
  <c r="AC56" i="6" a="1"/>
  <c r="AG31" i="6" a="1"/>
  <c r="AF37" i="6" a="1"/>
  <c r="AG83" i="6" a="1"/>
  <c r="AG85" i="6" a="1"/>
  <c r="Z35" i="6" a="1"/>
  <c r="AF67" i="6" a="1"/>
  <c r="W116" i="5" a="1"/>
  <c r="AH42" i="6" a="1"/>
  <c r="AF13" i="6" a="1"/>
  <c r="AC63" i="6" a="1"/>
  <c r="AG50" i="6" a="1"/>
  <c r="AD38" i="6" a="1"/>
  <c r="AC68" i="6" a="1"/>
  <c r="AB34" i="6" a="1"/>
  <c r="AH38" i="6" a="1"/>
  <c r="AG58" i="6" a="1"/>
  <c r="Z14" i="6" a="1"/>
  <c r="AG52" i="6" a="1"/>
  <c r="AH24" i="6" a="1"/>
  <c r="AH66" i="6" a="1"/>
  <c r="AF83" i="6" a="1"/>
  <c r="AH36" i="6" a="1"/>
  <c r="Z48" i="6" a="1"/>
  <c r="AB68" i="6" a="1"/>
  <c r="AF22" i="6" a="1"/>
  <c r="AA26" i="6" a="1"/>
  <c r="AG66" i="6" a="1"/>
  <c r="AE36" i="6" a="1"/>
  <c r="AF48" i="6" a="1"/>
  <c r="AD40" i="6" a="1"/>
  <c r="AA65" i="6" a="1"/>
  <c r="AF24" i="6" a="1"/>
  <c r="AF21" i="6" a="1"/>
  <c r="AH85" i="6" a="1"/>
  <c r="AF68" i="6" a="1"/>
  <c r="AH22" i="6" a="1"/>
  <c r="AD82" i="6" a="1"/>
  <c r="Z70" i="6" a="1"/>
  <c r="AA59" i="6" a="1"/>
  <c r="AD29" i="6" a="1"/>
  <c r="AD54" i="6" a="1"/>
  <c r="AE72" i="6" a="1"/>
  <c r="AD27" i="6" a="1"/>
  <c r="AC9" i="6" a="1"/>
  <c r="AA44" i="6" a="1"/>
  <c r="W96" i="5" a="1"/>
  <c r="AA8" i="6" a="1"/>
  <c r="AE30" i="6" a="1"/>
  <c r="AF35" i="6" a="1"/>
  <c r="AF42" i="6" a="1"/>
  <c r="Z50" i="6" a="1"/>
  <c r="AC65" i="6" a="1"/>
  <c r="AH44" i="6" a="1"/>
  <c r="AE63" i="6" a="1"/>
  <c r="AF41" i="6" a="1"/>
  <c r="Z11" i="6" a="1"/>
  <c r="AD35" i="6" a="1"/>
  <c r="AB51" i="6" a="1"/>
  <c r="AC12" i="6" a="1"/>
  <c r="AB47" i="6" a="1"/>
  <c r="AE8" i="6" a="1"/>
  <c r="AH20" i="6" a="1"/>
  <c r="AB52" i="6" a="1"/>
  <c r="AC7" i="6" a="1"/>
  <c r="AF51" i="6" a="1"/>
  <c r="Z46" i="6" a="1"/>
  <c r="AE20" i="6" a="1"/>
  <c r="AH50" i="6" a="1"/>
  <c r="AA23" i="6" a="1"/>
  <c r="AA43" i="6" a="1"/>
  <c r="AA29" i="6" a="1"/>
  <c r="Z71" i="6" a="1"/>
  <c r="AD85" i="6" a="1"/>
  <c r="AD25" i="6" a="1"/>
  <c r="Z40" i="6" a="1"/>
  <c r="AC44" i="6" a="1"/>
  <c r="AB17" i="6" a="1"/>
  <c r="Z38" i="6" a="1"/>
  <c r="Z23" i="6" a="1"/>
  <c r="AA16" i="6" a="1"/>
  <c r="AB72" i="6" a="1"/>
  <c r="AB44" i="6" a="1"/>
  <c r="AF45" i="6" a="1"/>
  <c r="W113" i="5" a="1"/>
  <c r="AB45" i="6" a="1"/>
  <c r="AG45" i="6" a="1"/>
  <c r="AH58" i="6" a="1"/>
  <c r="AB46" i="6" a="1"/>
  <c r="AA11" i="6" a="1"/>
  <c r="Z85" i="6" a="1"/>
  <c r="AE47" i="6" a="1"/>
  <c r="AC46" i="6" a="1"/>
  <c r="AG68" i="6" a="1"/>
  <c r="Z15" i="6" a="1"/>
  <c r="AB25" i="6" a="1"/>
  <c r="AF15" i="6" a="1"/>
  <c r="AB58" i="6" a="1"/>
  <c r="AB83" i="6" a="1"/>
  <c r="AE12" i="6" a="1"/>
  <c r="AD66" i="6" a="1"/>
  <c r="AD22" i="6" a="1"/>
  <c r="AA52" i="6" a="1"/>
  <c r="AA10" i="6" a="1"/>
  <c r="AF59" i="6" a="1"/>
  <c r="AC41" i="6" a="1"/>
  <c r="AC17" i="6" a="1"/>
  <c r="AC33" i="6" a="1"/>
  <c r="AB48" i="6" a="1"/>
  <c r="AF65" i="6" a="1"/>
  <c r="AG46" i="6" a="1"/>
  <c r="AA60" i="6" a="1"/>
  <c r="AC42" i="6" a="1"/>
  <c r="AF19" i="6" a="1"/>
  <c r="AC57" i="6" a="1"/>
  <c r="W105" i="5" a="1"/>
  <c r="AH30" i="6" a="1"/>
  <c r="AA31" i="6" a="1"/>
  <c r="AH57" i="6" a="1"/>
  <c r="AA83" i="6" a="1"/>
  <c r="AD64" i="6" a="1"/>
  <c r="AC48" i="6" a="1"/>
  <c r="AC67" i="6" a="1"/>
  <c r="AE14" i="6" a="1"/>
  <c r="Z42" i="6" a="1"/>
  <c r="AE64" i="6" a="1"/>
  <c r="AG70" i="6" a="1"/>
  <c r="AH31" i="6" a="1"/>
  <c r="AC30" i="6" a="1"/>
  <c r="AG72" i="6" a="1"/>
  <c r="AB33" i="6" a="1"/>
  <c r="AH13" i="6" a="1"/>
  <c r="Z61" i="6" a="1"/>
  <c r="AE28" i="6" a="1"/>
  <c r="AE16" i="6" a="1"/>
  <c r="AG30" i="6" a="1"/>
  <c r="AE56" i="6" a="1"/>
  <c r="AD19" i="6" a="1"/>
  <c r="AF25" i="6" a="1"/>
  <c r="AB7" i="6" a="1"/>
  <c r="AC37" i="6" a="1"/>
  <c r="AE10" i="6" a="1"/>
  <c r="AD61" i="6" a="1"/>
  <c r="W102" i="5" a="1"/>
  <c r="AB27" i="6" a="1"/>
  <c r="Z19" i="6" a="1"/>
  <c r="AE15" i="6" a="1"/>
  <c r="AA36" i="6" a="1"/>
  <c r="AG11" i="6" a="1"/>
  <c r="AA56" i="6" a="1"/>
  <c r="AG25" i="6" a="1"/>
  <c r="AH21" i="6" a="1"/>
  <c r="W107" i="5" a="1"/>
  <c r="AF85" i="6" a="1"/>
  <c r="AG28" i="6" a="1"/>
  <c r="AE42" i="6" a="1"/>
  <c r="AD67" i="6" a="1"/>
  <c r="AD37" i="6" a="1"/>
  <c r="AB13" i="6" a="1"/>
  <c r="AE33" i="6" a="1"/>
  <c r="Z51" i="6" a="1"/>
  <c r="AG37" i="6" a="1"/>
  <c r="AA61" i="6" a="1"/>
  <c r="Z7" i="6" a="1"/>
  <c r="AF11" i="6" a="1"/>
  <c r="AA55" i="6" a="1"/>
  <c r="AD30" i="6" a="1"/>
  <c r="AG60" i="6" a="1"/>
  <c r="Z83" i="6" a="1"/>
  <c r="AG13" i="6" a="1"/>
  <c r="Z26" i="6" a="1"/>
  <c r="AC35" i="6" a="1"/>
  <c r="AG7" i="6" a="1"/>
  <c r="AA21" i="6" a="1"/>
  <c r="Z60" i="6" a="1"/>
  <c r="AH18" i="6" a="1"/>
  <c r="AG63" i="6" a="1"/>
  <c r="AB71" i="6" a="1"/>
  <c r="Z34" i="6" a="1"/>
  <c r="AD33" i="6" a="1"/>
  <c r="AB14" i="6" a="1"/>
  <c r="AF23" i="6" a="1"/>
  <c r="AB35" i="6" a="1"/>
  <c r="AD55" i="6" a="1"/>
  <c r="AB38" i="6" a="1"/>
  <c r="AC82" i="6" a="1"/>
  <c r="AD13" i="6" a="1"/>
  <c r="Z21" i="6" a="1"/>
  <c r="AF55" i="6" a="1"/>
  <c r="Z54" i="6" a="1"/>
  <c r="Z68" i="6" a="1"/>
  <c r="AE11" i="6" a="1"/>
  <c r="AD83" i="6" a="1"/>
  <c r="AE85" i="6" a="1"/>
  <c r="AA37" i="6" a="1"/>
  <c r="AC83" i="6" a="1"/>
  <c r="AC49" i="6" a="1"/>
  <c r="AC50" i="6" a="1"/>
  <c r="AA50" i="6" a="1"/>
  <c r="AD58" i="6" a="1"/>
  <c r="AB11" i="6" a="1"/>
  <c r="AH39" i="6" a="1"/>
  <c r="AH48" i="6" a="1"/>
  <c r="AE82" i="6" a="1"/>
  <c r="AD65" i="6" a="1"/>
  <c r="Z28" i="6" a="1"/>
  <c r="Z57" i="6" a="1"/>
  <c r="W104" i="5" a="1"/>
  <c r="AC27" i="6" a="1"/>
  <c r="AF44" i="6" a="1"/>
  <c r="AF18" i="6" a="1"/>
  <c r="AF52" i="6" a="1"/>
  <c r="AB85" i="6" a="1"/>
  <c r="AE40" i="6" a="1"/>
  <c r="AD15" i="6" a="1"/>
  <c r="AH41" i="6" a="1"/>
  <c r="AC16" i="6" a="1"/>
  <c r="AA53" i="6" a="1"/>
  <c r="AE59" i="6" a="1"/>
  <c r="AB30" i="6" a="1"/>
  <c r="W117" i="5" a="1"/>
  <c r="AB28" i="6" a="1"/>
  <c r="AD68" i="6" a="1"/>
  <c r="W98" i="5" a="1"/>
  <c r="Z72" i="6" a="1"/>
  <c r="AG17" i="6" a="1"/>
  <c r="AA28" i="6" a="1"/>
  <c r="AF49" i="6" a="1"/>
  <c r="AA34" i="6" a="1"/>
  <c r="AH61" i="6" a="1"/>
  <c r="AC38" i="6" a="1"/>
  <c r="AF60" i="6" a="1"/>
  <c r="AG56" i="6" a="1"/>
  <c r="AF46" i="6" a="1"/>
  <c r="Z39" i="6" a="1"/>
  <c r="AC34" i="6" a="1"/>
  <c r="AB60" i="6" a="1"/>
  <c r="AF26" i="6" a="1"/>
  <c r="AD28" i="6" a="1"/>
  <c r="AG12" i="6" a="1"/>
  <c r="AC21" i="6" a="1"/>
  <c r="AH15" i="6" a="1"/>
  <c r="AE19" i="6" a="1"/>
  <c r="AF58" i="6" a="1"/>
  <c r="Z36" i="6" a="1"/>
  <c r="AE24" i="6" a="1"/>
  <c r="Z45" i="6" a="1"/>
  <c r="AE52" i="6" a="1"/>
  <c r="AH12" i="6" a="1"/>
  <c r="AF10" i="6" a="1"/>
  <c r="W109" i="5" a="1"/>
  <c r="AF17" i="6" a="1"/>
  <c r="AH62" i="6" a="1"/>
  <c r="Z31" i="6" a="1"/>
  <c r="AE27" i="6" a="1"/>
  <c r="AC59" i="6" a="1"/>
  <c r="Z59" i="6" a="1"/>
  <c r="Z62" i="6" a="1"/>
  <c r="AH11" i="6" a="1"/>
  <c r="Z47" i="6" a="1"/>
  <c r="AA48" i="6" a="1"/>
  <c r="AF39" i="6" a="1"/>
  <c r="AB70" i="6" a="1"/>
  <c r="AG44" i="6" a="1"/>
  <c r="AG47" i="6" a="1"/>
  <c r="AB10" i="6" a="1"/>
  <c r="AC13" i="6" a="1"/>
  <c r="AA69" i="6" a="1"/>
  <c r="AB59" i="6" a="1"/>
  <c r="AE66" i="6" a="1"/>
  <c r="AA58" i="6" a="1"/>
  <c r="AE13" i="6" a="1"/>
  <c r="AD11" i="6" a="1"/>
  <c r="AA13" i="6" a="1"/>
  <c r="AD24" i="6" a="1"/>
  <c r="Z65" i="6" a="1"/>
  <c r="AC52" i="6" a="1"/>
  <c r="AE45" i="6" a="1"/>
  <c r="AG35" i="6" a="1"/>
  <c r="AD23" i="6" a="1"/>
  <c r="AH55" i="6" a="1"/>
  <c r="AE37" i="6" a="1"/>
  <c r="AD49" i="6" a="1"/>
  <c r="AA54" i="6" a="1"/>
  <c r="AG29" i="6" a="1"/>
  <c r="AB53" i="6" a="1"/>
  <c r="AA20" i="6" a="1"/>
  <c r="AF9" i="6" a="1"/>
  <c r="AE22" i="6" a="1"/>
  <c r="AF30" i="6" a="1"/>
  <c r="AE65" i="6" a="1"/>
  <c r="AH70" i="6" a="1"/>
  <c r="Z8" i="6" a="1"/>
  <c r="AG22" i="6" a="1"/>
  <c r="AC25" i="6" a="1"/>
  <c r="Z29" i="6" a="1"/>
  <c r="AF8" i="6" a="1"/>
  <c r="AC70" i="6" a="1"/>
  <c r="Z55" i="6" a="1"/>
  <c r="AA25" i="6" a="1"/>
  <c r="AG65" i="6" a="1"/>
  <c r="AH33" i="6" a="1"/>
  <c r="AH47" i="6" a="1"/>
  <c r="AC71" i="6" a="1"/>
  <c r="AB67" i="6" a="1"/>
  <c r="AF72" i="6" a="1"/>
  <c r="AH53" i="6" a="1"/>
  <c r="AB29" i="6" a="1"/>
  <c r="AG36" i="6" a="1"/>
  <c r="AH51" i="6" a="1"/>
  <c r="W95" i="5" a="1"/>
  <c r="AF71" i="6" a="1"/>
  <c r="AG40" i="6" a="1"/>
  <c r="AD70" i="6" a="1"/>
  <c r="AF61" i="6" a="1"/>
  <c r="AD57" i="6" a="1"/>
  <c r="AA15" i="6" a="1"/>
  <c r="AF57" i="6" a="1"/>
  <c r="AH14" i="6" a="1"/>
  <c r="W108" i="5" a="1"/>
  <c r="AH29" i="6" a="1"/>
  <c r="AD42" i="6" a="1"/>
  <c r="AG8" i="6" a="1"/>
  <c r="AB19" i="6" a="1"/>
  <c r="AD32" i="6" a="1"/>
  <c r="AB22" i="6" a="1"/>
  <c r="AC53" i="6" a="1"/>
  <c r="AG48" i="6" a="1"/>
  <c r="AF32" i="6" a="1"/>
  <c r="AA62" i="6" a="1"/>
  <c r="AA7" i="6" a="1"/>
  <c r="Z25" i="6" a="1"/>
  <c r="AE10" i="6" l="1"/>
  <c r="Z39" i="6"/>
  <c r="AF57" i="6"/>
  <c r="AF72" i="6"/>
  <c r="Z56" i="6"/>
  <c r="AG45" i="6"/>
  <c r="AD41" i="6"/>
  <c r="AH70" i="6"/>
  <c r="AC26" i="6"/>
  <c r="AF20" i="6"/>
  <c r="AD20" i="6"/>
  <c r="AA22" i="6"/>
  <c r="AA31" i="6"/>
  <c r="AA62" i="6"/>
  <c r="AB35" i="6"/>
  <c r="AE56" i="6"/>
  <c r="AG7" i="6"/>
  <c r="AD28" i="6"/>
  <c r="Z9" i="6"/>
  <c r="AG20" i="6"/>
  <c r="Z7" i="6"/>
  <c r="Z19" i="6"/>
  <c r="AD31" i="6"/>
  <c r="AH21" i="6"/>
  <c r="W96" i="5"/>
  <c r="AC54" i="6"/>
  <c r="AA50" i="6"/>
  <c r="AG58" i="6"/>
  <c r="AF10" i="6"/>
  <c r="AE37" i="6"/>
  <c r="AC56" i="6"/>
  <c r="AG13" i="6"/>
  <c r="AB50" i="6"/>
  <c r="AC36" i="6"/>
  <c r="AA18" i="6"/>
  <c r="Z58" i="6"/>
  <c r="AE44" i="6"/>
  <c r="Z28" i="6"/>
  <c r="AF33" i="6"/>
  <c r="AD46" i="6"/>
  <c r="AF32" i="6"/>
  <c r="Z10" i="6"/>
  <c r="AH52" i="6"/>
  <c r="Z44" i="6"/>
  <c r="AC68" i="6"/>
  <c r="AB53" i="6"/>
  <c r="AD21" i="6"/>
  <c r="AD57" i="6"/>
  <c r="AE8" i="6"/>
  <c r="Z11" i="6"/>
  <c r="AB47" i="6"/>
  <c r="AH54" i="6"/>
  <c r="AC38" i="6"/>
  <c r="Z31" i="6"/>
  <c r="AF48" i="6"/>
  <c r="Z51" i="6"/>
  <c r="AC23" i="6"/>
  <c r="AE41" i="6"/>
  <c r="AE82" i="6"/>
  <c r="W106" i="5"/>
  <c r="AC72" i="6"/>
  <c r="W115" i="5"/>
  <c r="AD59" i="6"/>
  <c r="AG71" i="6"/>
  <c r="AF43" i="6"/>
  <c r="AB29" i="6"/>
  <c r="AC10" i="6"/>
  <c r="AG55" i="6"/>
  <c r="AE49" i="6"/>
  <c r="AA63" i="6"/>
  <c r="W99" i="5"/>
  <c r="Z25" i="6"/>
  <c r="AC51" i="6"/>
  <c r="AA19" i="6"/>
  <c r="AB54" i="6"/>
  <c r="AH82" i="6"/>
  <c r="AG49" i="6"/>
  <c r="AH28" i="6"/>
  <c r="AH62" i="6"/>
  <c r="AA16" i="6"/>
  <c r="AG56" i="6"/>
  <c r="AC21" i="6"/>
  <c r="AF66" i="6"/>
  <c r="AA52" i="6"/>
  <c r="AH69" i="6"/>
  <c r="AC40" i="6"/>
  <c r="W97" i="5"/>
  <c r="AB43" i="6"/>
  <c r="AG43" i="6"/>
  <c r="Z62" i="6"/>
  <c r="AB37" i="6"/>
  <c r="AD16" i="6"/>
  <c r="AF29" i="6"/>
  <c r="Z23" i="6"/>
  <c r="AC14" i="6"/>
  <c r="Z24" i="6"/>
  <c r="AH61" i="6"/>
  <c r="AE15" i="6"/>
  <c r="AE22" i="6"/>
  <c r="AB7" i="6"/>
  <c r="AC42" i="6"/>
  <c r="AA44" i="6"/>
  <c r="AH48" i="6"/>
  <c r="AE72" i="6"/>
  <c r="AC59" i="6"/>
  <c r="AE36" i="6"/>
  <c r="Z16" i="6"/>
  <c r="AH14" i="6"/>
  <c r="AE18" i="6"/>
  <c r="Z52" i="6"/>
  <c r="AA8" i="6"/>
  <c r="Z37" i="6"/>
  <c r="AC18" i="6"/>
  <c r="AF41" i="6"/>
  <c r="AC71" i="6"/>
  <c r="AE61" i="6"/>
  <c r="AA59" i="6"/>
  <c r="AD18" i="6"/>
  <c r="AA24" i="6"/>
  <c r="AB66" i="6"/>
  <c r="AH19" i="6"/>
  <c r="AE68" i="6"/>
  <c r="AA65" i="6"/>
  <c r="AG18" i="6"/>
  <c r="AE69" i="6"/>
  <c r="AD38" i="6"/>
  <c r="AB68" i="6"/>
  <c r="AH83" i="6"/>
  <c r="AC46" i="6"/>
  <c r="AE14" i="6"/>
  <c r="Z47" i="6"/>
  <c r="AD66" i="6"/>
  <c r="AD68" i="6"/>
  <c r="W110" i="5"/>
  <c r="AC13" i="6"/>
  <c r="AC20" i="6"/>
  <c r="AD55" i="6"/>
  <c r="AF65" i="6"/>
  <c r="W111" i="5"/>
  <c r="AF45" i="6"/>
  <c r="AE16" i="6"/>
  <c r="AA21" i="6"/>
  <c r="Z42" i="6"/>
  <c r="Z30" i="6"/>
  <c r="AB26" i="6"/>
  <c r="AG40" i="6"/>
  <c r="AC35" i="6"/>
  <c r="AA66" i="6"/>
  <c r="AH20" i="6"/>
  <c r="AE54" i="6"/>
  <c r="AA30" i="6"/>
  <c r="AC9" i="6"/>
  <c r="AA37" i="6"/>
  <c r="Z64" i="6"/>
  <c r="AE26" i="6"/>
  <c r="AD24" i="6"/>
  <c r="AA69" i="6"/>
  <c r="AF82" i="6"/>
  <c r="AH24" i="6"/>
  <c r="AE20" i="6"/>
  <c r="Z8" i="6"/>
  <c r="AG29" i="6"/>
  <c r="AB9" i="6"/>
  <c r="AF40" i="6"/>
  <c r="AA68" i="6"/>
  <c r="AD58" i="6"/>
  <c r="AA71" i="6"/>
  <c r="AE43" i="6"/>
  <c r="AE27" i="6"/>
  <c r="AG62" i="6"/>
  <c r="AB83" i="6"/>
  <c r="AG72" i="6"/>
  <c r="AA26" i="6"/>
  <c r="AB45" i="6"/>
  <c r="AA14" i="6"/>
  <c r="Z46" i="6"/>
  <c r="Z50" i="6"/>
  <c r="AG34" i="6"/>
  <c r="AA23" i="6"/>
  <c r="AE30" i="6"/>
  <c r="AG27" i="6"/>
  <c r="AE21" i="6"/>
  <c r="AH85" i="6"/>
  <c r="AH45" i="6"/>
  <c r="AB65" i="6"/>
  <c r="AB57" i="6"/>
  <c r="AF61" i="6"/>
  <c r="AA43" i="6"/>
  <c r="AC22" i="6"/>
  <c r="AH31" i="6"/>
  <c r="AB17" i="6"/>
  <c r="AB60" i="6"/>
  <c r="AF23" i="6"/>
  <c r="AC67" i="6"/>
  <c r="AA12" i="6"/>
  <c r="AC39" i="6"/>
  <c r="AF24" i="6"/>
  <c r="AE85" i="6"/>
  <c r="AH13" i="6"/>
  <c r="AF83" i="6"/>
  <c r="AE13" i="6"/>
  <c r="AC48" i="6"/>
  <c r="AB27" i="6"/>
  <c r="AH58" i="6"/>
  <c r="AH17" i="6"/>
  <c r="AA49" i="6"/>
  <c r="Z48" i="6"/>
  <c r="AB67" i="6"/>
  <c r="AG19" i="6"/>
  <c r="AE17" i="6"/>
  <c r="AH7" i="6"/>
  <c r="AF9" i="6"/>
  <c r="AF36" i="6"/>
  <c r="AA53" i="6"/>
  <c r="AB38" i="6"/>
  <c r="Z41" i="6"/>
  <c r="AG32" i="6"/>
  <c r="AC55" i="6"/>
  <c r="AA25" i="6"/>
  <c r="AA83" i="6"/>
  <c r="AG15" i="6"/>
  <c r="AG23" i="6"/>
  <c r="AF11" i="6"/>
  <c r="AH71" i="6"/>
  <c r="AE35" i="6"/>
  <c r="AA35" i="6"/>
  <c r="AB12" i="6"/>
  <c r="W105" i="5"/>
  <c r="AH47" i="6"/>
  <c r="AH8" i="6"/>
  <c r="AC63" i="6"/>
  <c r="AB46" i="6"/>
  <c r="AC43" i="6"/>
  <c r="AA58" i="6"/>
  <c r="AB59" i="6"/>
  <c r="AH30" i="6"/>
  <c r="AF71" i="6"/>
  <c r="Z53" i="6"/>
  <c r="AA64" i="6"/>
  <c r="Z33" i="6"/>
  <c r="AH40" i="6"/>
  <c r="AD82" i="6"/>
  <c r="AC44" i="6"/>
  <c r="AC28" i="6"/>
  <c r="AD22" i="6"/>
  <c r="AG37" i="6"/>
  <c r="Z67" i="6"/>
  <c r="AA45" i="6"/>
  <c r="AE29" i="6"/>
  <c r="AG54" i="6"/>
  <c r="Z83" i="6"/>
  <c r="AB34" i="6"/>
  <c r="AE52" i="6"/>
  <c r="AE42" i="6"/>
  <c r="Z32" i="6"/>
  <c r="AD56" i="6"/>
  <c r="AH64" i="6"/>
  <c r="AC61" i="6"/>
  <c r="AF59" i="6"/>
  <c r="AF38" i="6"/>
  <c r="AF55" i="6"/>
  <c r="AA47" i="6"/>
  <c r="AF25" i="6"/>
  <c r="AF63" i="6"/>
  <c r="W117" i="5"/>
  <c r="AB51" i="6"/>
  <c r="AF7" i="6"/>
  <c r="AB33" i="6"/>
  <c r="AH32" i="6"/>
  <c r="AB72" i="6"/>
  <c r="AD12" i="6"/>
  <c r="W101" i="5"/>
  <c r="AE50" i="6"/>
  <c r="AF17" i="6"/>
  <c r="AF47" i="6"/>
  <c r="AG61" i="6"/>
  <c r="AB30" i="6"/>
  <c r="AD7" i="6"/>
  <c r="AD45" i="6"/>
  <c r="AF69" i="6"/>
  <c r="AB63" i="6"/>
  <c r="AA34" i="6"/>
  <c r="AD72" i="6"/>
  <c r="AA56" i="6"/>
  <c r="Z82" i="6"/>
  <c r="Z85" i="6"/>
  <c r="AF27" i="6"/>
  <c r="AF51" i="6"/>
  <c r="AH57" i="6"/>
  <c r="Z40" i="6"/>
  <c r="AB40" i="6"/>
  <c r="AE32" i="6"/>
  <c r="AB11" i="6"/>
  <c r="AG30" i="6"/>
  <c r="AE12" i="6"/>
  <c r="AE11" i="6"/>
  <c r="AE57" i="6"/>
  <c r="W94" i="5"/>
  <c r="AE39" i="6"/>
  <c r="Z22" i="6"/>
  <c r="AD61" i="6"/>
  <c r="AC41" i="6"/>
  <c r="AG65" i="6"/>
  <c r="AD37" i="6"/>
  <c r="AC30" i="6"/>
  <c r="AF42" i="6"/>
  <c r="AH63" i="6"/>
  <c r="AG47" i="6"/>
  <c r="AB24" i="6"/>
  <c r="Z70" i="6"/>
  <c r="Z26" i="6"/>
  <c r="AB42" i="6"/>
  <c r="AF46" i="6"/>
  <c r="AE64" i="6"/>
  <c r="AA27" i="6"/>
  <c r="AD49" i="6"/>
  <c r="AF16" i="6"/>
  <c r="AB61" i="6"/>
  <c r="AH25" i="6"/>
  <c r="AG42" i="6"/>
  <c r="AH50" i="6"/>
  <c r="AF31" i="6"/>
  <c r="AA57" i="6"/>
  <c r="AG83" i="6"/>
  <c r="AB85" i="6"/>
  <c r="AD29" i="6"/>
  <c r="AC11" i="6"/>
  <c r="W98" i="5"/>
  <c r="AE46" i="6"/>
  <c r="AB32" i="6"/>
  <c r="AB82" i="6"/>
  <c r="AF58" i="6"/>
  <c r="AA67" i="6"/>
  <c r="AH35" i="6"/>
  <c r="Z36" i="6"/>
  <c r="AH29" i="6"/>
  <c r="AE66" i="6"/>
  <c r="AC82" i="6"/>
  <c r="AB25" i="6"/>
  <c r="AB39" i="6"/>
  <c r="Z65" i="6"/>
  <c r="AE70" i="6"/>
  <c r="AD33" i="6"/>
  <c r="AD35" i="6"/>
  <c r="Z69" i="6"/>
  <c r="AF14" i="6"/>
  <c r="AH72" i="6"/>
  <c r="AB20" i="6"/>
  <c r="AD17" i="6"/>
  <c r="AD83" i="6"/>
  <c r="AA46" i="6"/>
  <c r="AA10" i="6"/>
  <c r="AC33" i="6"/>
  <c r="AD8" i="6"/>
  <c r="AD63" i="6"/>
  <c r="Z57" i="6"/>
  <c r="AH33" i="6"/>
  <c r="Z66" i="6"/>
  <c r="Z21" i="6"/>
  <c r="AH43" i="6"/>
  <c r="AA36" i="6"/>
  <c r="AD42" i="6"/>
  <c r="AA17" i="6"/>
  <c r="AE65" i="6"/>
  <c r="W114" i="5"/>
  <c r="Z55" i="6"/>
  <c r="AA7" i="6"/>
  <c r="Z49" i="6"/>
  <c r="Z13" i="6"/>
  <c r="AC83" i="6"/>
  <c r="AE62" i="6"/>
  <c r="AH41" i="6"/>
  <c r="AG16" i="6"/>
  <c r="AD13" i="6"/>
  <c r="AE7" i="6"/>
  <c r="AG33" i="6"/>
  <c r="Z38" i="6"/>
  <c r="AD30" i="6"/>
  <c r="AB64" i="6"/>
  <c r="AD26" i="6"/>
  <c r="AA55" i="6"/>
  <c r="AD54" i="6"/>
  <c r="AB19" i="6"/>
  <c r="AD10" i="6"/>
  <c r="AB44" i="6"/>
  <c r="AH44" i="6"/>
  <c r="AC52" i="6"/>
  <c r="AG10" i="6"/>
  <c r="W108" i="5"/>
  <c r="AH27" i="6"/>
  <c r="W104" i="5"/>
  <c r="AE31" i="6"/>
  <c r="AH9" i="6"/>
  <c r="AB31" i="6"/>
  <c r="AE34" i="6"/>
  <c r="AG48" i="6"/>
  <c r="AD60" i="6"/>
  <c r="AB8" i="6"/>
  <c r="AF15" i="6"/>
  <c r="AD67" i="6"/>
  <c r="AG28" i="6"/>
  <c r="AC69" i="6"/>
  <c r="AG31" i="6"/>
  <c r="AD19" i="6"/>
  <c r="Z27" i="6"/>
  <c r="AG26" i="6"/>
  <c r="Z29" i="6"/>
  <c r="AH67" i="6"/>
  <c r="W103" i="5"/>
  <c r="AE24" i="6"/>
  <c r="AG11" i="6"/>
  <c r="AB69" i="6"/>
  <c r="AH56" i="6"/>
  <c r="AF34" i="6"/>
  <c r="AE67" i="6"/>
  <c r="AC24" i="6"/>
  <c r="AA60" i="6"/>
  <c r="Z45" i="6"/>
  <c r="AC31" i="6"/>
  <c r="AE25" i="6"/>
  <c r="AE23" i="6"/>
  <c r="W118" i="5"/>
  <c r="AC7" i="6"/>
  <c r="AC50" i="6"/>
  <c r="AB16" i="6"/>
  <c r="Z71" i="6"/>
  <c r="AB28" i="6"/>
  <c r="AA38" i="6"/>
  <c r="AE28" i="6"/>
  <c r="AE59" i="6"/>
  <c r="Z61" i="6"/>
  <c r="Z20" i="6"/>
  <c r="AB56" i="6"/>
  <c r="AA40" i="6"/>
  <c r="AF67" i="6"/>
  <c r="AD71" i="6"/>
  <c r="AD27" i="6"/>
  <c r="AH15" i="6"/>
  <c r="AG41" i="6"/>
  <c r="AC25" i="6"/>
  <c r="AA85" i="6"/>
  <c r="AE40" i="6"/>
  <c r="AF85" i="6"/>
  <c r="Z68" i="6"/>
  <c r="Z60" i="6"/>
  <c r="AF35" i="6"/>
  <c r="AH18" i="6"/>
  <c r="AD51" i="6"/>
  <c r="AG85" i="6"/>
  <c r="AD53" i="6"/>
  <c r="AB55" i="6"/>
  <c r="AH66" i="6"/>
  <c r="AC53" i="6"/>
  <c r="AA72" i="6"/>
  <c r="AF62" i="6"/>
  <c r="AH51" i="6"/>
  <c r="AB70" i="6"/>
  <c r="AG66" i="6"/>
  <c r="W102" i="5"/>
  <c r="AC45" i="6"/>
  <c r="AG68" i="6"/>
  <c r="AB14" i="6"/>
  <c r="AD52" i="6"/>
  <c r="AG39" i="6"/>
  <c r="AF21" i="6"/>
  <c r="AG51" i="6"/>
  <c r="AH60" i="6"/>
  <c r="AF18" i="6"/>
  <c r="AH55" i="6"/>
  <c r="AH16" i="6"/>
  <c r="AC37" i="6"/>
  <c r="AG44" i="6"/>
  <c r="W112" i="5"/>
  <c r="AG64" i="6"/>
  <c r="AB10" i="6"/>
  <c r="AF39" i="6"/>
  <c r="AH23" i="6"/>
  <c r="AA48" i="6"/>
  <c r="AF53" i="6"/>
  <c r="AA54" i="6"/>
  <c r="AA20" i="6"/>
  <c r="AF28" i="6"/>
  <c r="AD39" i="6"/>
  <c r="AE45" i="6"/>
  <c r="AA11" i="6"/>
  <c r="AB36" i="6"/>
  <c r="AF22" i="6"/>
  <c r="AD11" i="6"/>
  <c r="AC8" i="6"/>
  <c r="AD48" i="6"/>
  <c r="AH34" i="6"/>
  <c r="AA51" i="6"/>
  <c r="AG36" i="6"/>
  <c r="AB58" i="6"/>
  <c r="W116" i="5"/>
  <c r="AA41" i="6"/>
  <c r="AA39" i="6"/>
  <c r="AD62" i="6"/>
  <c r="AH59" i="6"/>
  <c r="AD15" i="6"/>
  <c r="AD32" i="6"/>
  <c r="AG14" i="6"/>
  <c r="AB18" i="6"/>
  <c r="AG57" i="6"/>
  <c r="AC64" i="6"/>
  <c r="AF68" i="6"/>
  <c r="AD9" i="6"/>
  <c r="AG17" i="6"/>
  <c r="AA9" i="6"/>
  <c r="AH53" i="6"/>
  <c r="AC32" i="6"/>
  <c r="W113" i="5"/>
  <c r="AE48" i="6"/>
  <c r="AC85" i="6"/>
  <c r="AG50" i="6"/>
  <c r="AH38" i="6"/>
  <c r="AH11" i="6"/>
  <c r="Z12" i="6"/>
  <c r="AD36" i="6"/>
  <c r="AF70" i="6"/>
  <c r="AE71" i="6"/>
  <c r="AG70" i="6"/>
  <c r="AG60" i="6"/>
  <c r="AB49" i="6"/>
  <c r="AG52" i="6"/>
  <c r="AB13" i="6"/>
  <c r="AD34" i="6"/>
  <c r="AG9" i="6"/>
  <c r="AF54" i="6"/>
  <c r="AF49" i="6"/>
  <c r="AB62" i="6"/>
  <c r="AG46" i="6"/>
  <c r="AF12" i="6"/>
  <c r="AB48" i="6"/>
  <c r="AG59" i="6"/>
  <c r="AF56" i="6"/>
  <c r="AF44" i="6"/>
  <c r="AC47" i="6"/>
  <c r="Z72" i="6"/>
  <c r="Z63" i="6"/>
  <c r="AD85" i="6"/>
  <c r="AD65" i="6"/>
  <c r="W95" i="5"/>
  <c r="AD47" i="6"/>
  <c r="AC16" i="6"/>
  <c r="AF26" i="6"/>
  <c r="AG12" i="6"/>
  <c r="AE63" i="6"/>
  <c r="Z34" i="6"/>
  <c r="AG35" i="6"/>
  <c r="AE60" i="6"/>
  <c r="AB22" i="6"/>
  <c r="AH37" i="6"/>
  <c r="AF64" i="6"/>
  <c r="AC57" i="6"/>
  <c r="AA82" i="6"/>
  <c r="AG69" i="6"/>
  <c r="AD44" i="6"/>
  <c r="AB15" i="6"/>
  <c r="AC27" i="6"/>
  <c r="AE19" i="6"/>
  <c r="W100" i="5"/>
  <c r="AE58" i="6"/>
  <c r="AE51" i="6"/>
  <c r="AE38" i="6"/>
  <c r="AD69" i="6"/>
  <c r="AF19" i="6"/>
  <c r="AH36" i="6"/>
  <c r="AG21" i="6"/>
  <c r="AG53" i="6"/>
  <c r="AA28" i="6"/>
  <c r="AG38" i="6"/>
  <c r="Z43" i="6"/>
  <c r="AD50" i="6"/>
  <c r="AF30" i="6"/>
  <c r="W109" i="5"/>
  <c r="AF52" i="6"/>
  <c r="AC12" i="6"/>
  <c r="AF37" i="6"/>
  <c r="AG22" i="6"/>
  <c r="Z59" i="6"/>
  <c r="AE47" i="6"/>
  <c r="Z14" i="6"/>
  <c r="Z18" i="6"/>
  <c r="AA61" i="6"/>
  <c r="AD70" i="6"/>
  <c r="AB21" i="6"/>
  <c r="AD23" i="6"/>
  <c r="Z35" i="6"/>
  <c r="AG25" i="6"/>
  <c r="AH42" i="6"/>
  <c r="AC19" i="6"/>
  <c r="AB41" i="6"/>
  <c r="AA33" i="6"/>
  <c r="Z15" i="6"/>
  <c r="AC65" i="6"/>
  <c r="AE83" i="6"/>
  <c r="AG8" i="6"/>
  <c r="Z54" i="6"/>
  <c r="AE33" i="6"/>
  <c r="AH22" i="6"/>
  <c r="AC49" i="6"/>
  <c r="AC70" i="6"/>
  <c r="AH26" i="6"/>
  <c r="AH10" i="6"/>
  <c r="AA32" i="6"/>
  <c r="AC29" i="6"/>
  <c r="AA29" i="6"/>
  <c r="AC60" i="6"/>
  <c r="AA70" i="6"/>
  <c r="AH65" i="6"/>
  <c r="AH39" i="6"/>
  <c r="AD14" i="6"/>
  <c r="AE55" i="6"/>
  <c r="AF50" i="6"/>
  <c r="AD40" i="6"/>
  <c r="AB23" i="6"/>
  <c r="W107" i="5"/>
  <c r="AG24" i="6"/>
  <c r="AD25" i="6"/>
  <c r="AE53" i="6"/>
  <c r="AF8" i="6"/>
  <c r="AD43" i="6"/>
  <c r="AC15" i="6"/>
  <c r="Z17" i="6"/>
  <c r="AH68" i="6"/>
  <c r="AC17" i="6"/>
  <c r="AC34" i="6"/>
  <c r="AB52" i="6"/>
  <c r="AG63" i="6"/>
  <c r="AB71" i="6"/>
  <c r="AD64" i="6"/>
  <c r="AH46" i="6"/>
  <c r="AA42" i="6"/>
  <c r="AC58" i="6"/>
  <c r="AH49" i="6"/>
  <c r="AH12" i="6"/>
  <c r="AG67" i="6"/>
  <c r="AC62" i="6"/>
  <c r="AE9" i="6"/>
  <c r="AF13" i="6"/>
  <c r="AA15" i="6"/>
  <c r="AF60" i="6"/>
  <c r="AG82" i="6"/>
  <c r="AA13" i="6"/>
  <c r="AC66" i="6"/>
  <c r="AO5" i="2"/>
  <c r="Z5" i="2"/>
  <c r="Z84" i="2" s="1"/>
  <c r="AI5" i="2"/>
  <c r="BI7" i="6" s="1"/>
  <c r="V5" i="2"/>
  <c r="AG86" i="6" l="1"/>
  <c r="Z86" i="6"/>
  <c r="AE86" i="6"/>
  <c r="AD86" i="6"/>
  <c r="AB86" i="6"/>
  <c r="AH86" i="6"/>
  <c r="AI87" i="6" s="1"/>
  <c r="AA86" i="6"/>
  <c r="AF86" i="6"/>
  <c r="AF87" i="6" s="1"/>
  <c r="AC86" i="6"/>
  <c r="AE87" i="6"/>
  <c r="S84" i="2"/>
  <c r="AA87" i="6" l="1"/>
  <c r="AC87" i="6"/>
  <c r="AB87" i="6"/>
  <c r="AD87" i="6"/>
  <c r="AG87" i="6"/>
  <c r="AH87" i="6"/>
  <c r="X28" i="2"/>
  <c r="X26" i="2"/>
  <c r="AM28" i="2" l="1"/>
  <c r="AM26" i="2"/>
  <c r="X24" i="2"/>
  <c r="X13" i="2"/>
  <c r="L85" i="4" l="1" a="1"/>
  <c r="L85" i="4" s="1"/>
  <c r="AE85" i="4"/>
  <c r="V85" i="4" a="1"/>
  <c r="V85" i="4" s="1"/>
  <c r="AM13" i="2"/>
  <c r="AM24" i="2"/>
  <c r="V44" i="1" l="1"/>
  <c r="V52" i="1"/>
  <c r="V46" i="1"/>
  <c r="V43" i="1"/>
  <c r="V53" i="1"/>
  <c r="V45" i="1"/>
  <c r="AF85" i="4"/>
  <c r="W51" i="1"/>
  <c r="V42" i="1"/>
  <c r="I86" i="5"/>
  <c r="K90" i="6" s="1"/>
  <c r="O86" i="5"/>
  <c r="Q90" i="6" s="1"/>
  <c r="AQ86" i="5"/>
  <c r="AS90" i="6" s="1"/>
  <c r="X47" i="1"/>
  <c r="X44" i="1"/>
  <c r="L86" i="5"/>
  <c r="N90" i="6" s="1"/>
  <c r="Q86" i="5"/>
  <c r="S90" i="6" s="1"/>
  <c r="AW86" i="5"/>
  <c r="AY90" i="6" s="1"/>
  <c r="N86" i="5"/>
  <c r="P90" i="6" s="1"/>
  <c r="F86" i="5"/>
  <c r="H90" i="6" s="1"/>
  <c r="AV86" i="5"/>
  <c r="AX90" i="6" s="1"/>
  <c r="AF86" i="5"/>
  <c r="AH90" i="6" s="1"/>
  <c r="AY86" i="5"/>
  <c r="BA90" i="6" s="1"/>
  <c r="V48" i="1"/>
  <c r="AN86" i="5"/>
  <c r="AP90" i="6" s="1"/>
  <c r="T86" i="5"/>
  <c r="V90" i="6" s="1"/>
  <c r="R86" i="5"/>
  <c r="T90" i="6" s="1"/>
  <c r="J86" i="5"/>
  <c r="L90" i="6" s="1"/>
  <c r="Y86" i="5"/>
  <c r="AA90" i="6" s="1"/>
  <c r="BA86" i="5"/>
  <c r="BC90" i="6" s="1"/>
  <c r="X43" i="1"/>
  <c r="P86" i="5"/>
  <c r="R90" i="6" s="1"/>
  <c r="BE90" i="6"/>
  <c r="V50" i="1"/>
  <c r="U86" i="5"/>
  <c r="W90" i="6" s="1"/>
  <c r="E86" i="5"/>
  <c r="G90" i="6" s="1"/>
  <c r="AB86" i="5"/>
  <c r="AD90" i="6" s="1"/>
  <c r="AA86" i="5"/>
  <c r="AC90" i="6" s="1"/>
  <c r="V86" i="5"/>
  <c r="X90" i="6" s="1"/>
  <c r="AO86" i="5"/>
  <c r="AQ90" i="6" s="1"/>
  <c r="D86" i="5"/>
  <c r="AC86" i="5"/>
  <c r="AE90" i="6" s="1"/>
  <c r="AE86" i="5"/>
  <c r="AG90" i="6" s="1"/>
  <c r="AR86" i="5"/>
  <c r="AT90" i="6" s="1"/>
  <c r="Z86" i="5"/>
  <c r="AB90" i="6" s="1"/>
  <c r="AJ86" i="5"/>
  <c r="AL90" i="6" s="1"/>
  <c r="BB86" i="5"/>
  <c r="BD90" i="6" s="1"/>
  <c r="X46" i="1"/>
  <c r="AK86" i="5"/>
  <c r="AM90" i="6" s="1"/>
  <c r="AZ86" i="5"/>
  <c r="BB90" i="6" s="1"/>
  <c r="V54" i="1"/>
  <c r="AI86" i="5"/>
  <c r="AK90" i="6" s="1"/>
  <c r="AH86" i="5"/>
  <c r="AJ90" i="6" s="1"/>
  <c r="M86" i="5"/>
  <c r="O90" i="6" s="1"/>
  <c r="W48" i="1"/>
  <c r="AL86" i="5"/>
  <c r="AN90" i="6" s="1"/>
  <c r="AG86" i="5"/>
  <c r="AI90" i="6" s="1"/>
  <c r="K86" i="5"/>
  <c r="M90" i="6" s="1"/>
  <c r="H86" i="5"/>
  <c r="J90" i="6" s="1"/>
  <c r="AT86" i="5"/>
  <c r="AV90" i="6" s="1"/>
  <c r="AX86" i="5"/>
  <c r="AZ90" i="6" s="1"/>
  <c r="AS86" i="5"/>
  <c r="AU90" i="6" s="1"/>
  <c r="AU86" i="5"/>
  <c r="AW90" i="6" s="1"/>
  <c r="AD86" i="5"/>
  <c r="AF90" i="6" s="1"/>
  <c r="G86" i="5"/>
  <c r="I90" i="6" s="1"/>
  <c r="AP86" i="5"/>
  <c r="AR90" i="6" s="1"/>
  <c r="S86" i="5"/>
  <c r="U90" i="6" s="1"/>
  <c r="W53" i="1"/>
  <c r="W54" i="1"/>
  <c r="V51" i="1"/>
  <c r="X86" i="5"/>
  <c r="Z90" i="6" s="1"/>
  <c r="AM86" i="5"/>
  <c r="AO90" i="6" s="1"/>
  <c r="W49" i="1"/>
  <c r="V49" i="1"/>
  <c r="V47" i="1"/>
  <c r="X25" i="2"/>
  <c r="X22" i="2"/>
  <c r="BG90" i="6" a="1"/>
  <c r="BG90" i="6" l="1"/>
  <c r="F90" i="6"/>
  <c r="W42" i="1"/>
  <c r="X51" i="1"/>
  <c r="X50" i="1"/>
  <c r="X42" i="1"/>
  <c r="X54" i="1"/>
  <c r="W44" i="1"/>
  <c r="X53" i="1"/>
  <c r="X48" i="1"/>
  <c r="W46" i="1"/>
  <c r="X49" i="1"/>
  <c r="W47" i="1"/>
  <c r="W43" i="1"/>
  <c r="X52" i="1"/>
  <c r="X45" i="1"/>
  <c r="W45" i="1"/>
  <c r="W52" i="1"/>
  <c r="AM22" i="2"/>
  <c r="AM25" i="2"/>
  <c r="X18" i="2"/>
  <c r="X17" i="2"/>
  <c r="AM17" i="2" l="1"/>
  <c r="AP17" i="2" s="1"/>
  <c r="AA17" i="2"/>
  <c r="AM18" i="2"/>
  <c r="AP18" i="2" s="1"/>
  <c r="AA18" i="2"/>
  <c r="X20" i="2"/>
  <c r="X19" i="2"/>
  <c r="BN20" i="6" l="1"/>
  <c r="AG18" i="2"/>
  <c r="AF18" i="2"/>
  <c r="AM20" i="2"/>
  <c r="AG17" i="2"/>
  <c r="AF17" i="2"/>
  <c r="AM19" i="2"/>
  <c r="X21" i="2"/>
  <c r="X16" i="2"/>
  <c r="V29" i="1" l="1"/>
  <c r="V18" i="1"/>
  <c r="V9" i="1"/>
  <c r="V32" i="1"/>
  <c r="O56" i="1"/>
  <c r="V22" i="1"/>
  <c r="V17" i="1"/>
  <c r="V11" i="1"/>
  <c r="V30" i="1"/>
  <c r="V34" i="1"/>
  <c r="BO20" i="6"/>
  <c r="BP20" i="6"/>
  <c r="AM16" i="2"/>
  <c r="AM21" i="2"/>
  <c r="W16" i="1" l="1"/>
  <c r="V20" i="1"/>
  <c r="V27" i="1"/>
  <c r="V8" i="1"/>
  <c r="V31" i="1"/>
  <c r="W7" i="1"/>
  <c r="W26" i="1"/>
  <c r="V23" i="1"/>
  <c r="V26" i="1"/>
  <c r="W17" i="1"/>
  <c r="V6" i="1"/>
  <c r="V19" i="1"/>
  <c r="V13" i="1"/>
  <c r="W3" i="1"/>
  <c r="H56" i="1"/>
  <c r="P58" i="1" s="1"/>
  <c r="V12" i="1"/>
  <c r="V7" i="1"/>
  <c r="W40" i="1"/>
  <c r="V3" i="1"/>
  <c r="V40" i="1"/>
  <c r="V4" i="1"/>
  <c r="G56" i="1"/>
  <c r="W34" i="1"/>
  <c r="X19" i="1"/>
  <c r="F56" i="1"/>
  <c r="X12" i="1"/>
  <c r="X38" i="1"/>
  <c r="V14" i="1"/>
  <c r="X9" i="1"/>
  <c r="W13" i="1"/>
  <c r="X6" i="1"/>
  <c r="V28" i="1"/>
  <c r="W10" i="1"/>
  <c r="V16" i="1"/>
  <c r="V15" i="1"/>
  <c r="V36" i="1"/>
  <c r="X24" i="1"/>
  <c r="W39" i="1"/>
  <c r="M56" i="1"/>
  <c r="X21" i="1"/>
  <c r="X23" i="1"/>
  <c r="W22" i="1"/>
  <c r="N56" i="1"/>
  <c r="L56" i="1"/>
  <c r="V25" i="1"/>
  <c r="W20" i="1"/>
  <c r="W8" i="1"/>
  <c r="W18" i="1"/>
  <c r="K56" i="1"/>
  <c r="W37" i="1"/>
  <c r="X36" i="1"/>
  <c r="W4" i="1"/>
  <c r="X5" i="1"/>
  <c r="V33" i="1"/>
  <c r="V38" i="1"/>
  <c r="W27" i="1"/>
  <c r="J56" i="1"/>
  <c r="W31" i="1"/>
  <c r="X41" i="1"/>
  <c r="X32" i="1"/>
  <c r="X14" i="1"/>
  <c r="I56" i="1"/>
  <c r="V24" i="1"/>
  <c r="X25" i="1"/>
  <c r="W11" i="1"/>
  <c r="W15" i="1"/>
  <c r="V41" i="1"/>
  <c r="V35" i="1"/>
  <c r="V37" i="1"/>
  <c r="W30" i="1"/>
  <c r="V10" i="1"/>
  <c r="V5" i="1"/>
  <c r="W35" i="1"/>
  <c r="V39" i="1"/>
  <c r="X29" i="1"/>
  <c r="V21" i="1"/>
  <c r="X28" i="1"/>
  <c r="R56" i="1"/>
  <c r="X5" i="2"/>
  <c r="J21" i="6" a="1"/>
  <c r="AN124" i="5" a="1"/>
  <c r="AB144" i="5" a="1"/>
  <c r="AC119" i="5" a="1"/>
  <c r="I24" i="6" a="1"/>
  <c r="AX94" i="5" a="1"/>
  <c r="BB141" i="5" a="1"/>
  <c r="N18" i="6" a="1"/>
  <c r="AX149" i="5" a="1"/>
  <c r="BC113" i="5" a="1"/>
  <c r="J126" i="5" a="1"/>
  <c r="AZ121" i="5" a="1"/>
  <c r="R66" i="6" a="1"/>
  <c r="Y148" i="5" a="1"/>
  <c r="AW127" i="5" a="1"/>
  <c r="I14" i="6" a="1"/>
  <c r="Z110" i="5" a="1"/>
  <c r="AF120" i="5" a="1"/>
  <c r="J131" i="5" a="1"/>
  <c r="D152" i="5" a="1"/>
  <c r="F148" i="5" a="1"/>
  <c r="AT110" i="5" a="1"/>
  <c r="S112" i="5" a="1"/>
  <c r="Y32" i="6" a="1"/>
  <c r="V12" i="6" a="1"/>
  <c r="AP127" i="5" a="1"/>
  <c r="AW100" i="5" a="1"/>
  <c r="BA121" i="5" a="1"/>
  <c r="AM118" i="5" a="1"/>
  <c r="AZ110" i="5" a="1"/>
  <c r="S66" i="6" a="1"/>
  <c r="L61" i="6" a="1"/>
  <c r="AO112" i="5" a="1"/>
  <c r="AQ123" i="5" a="1"/>
  <c r="AA154" i="5" a="1"/>
  <c r="T52" i="6" a="1"/>
  <c r="AC107" i="5" a="1"/>
  <c r="AJ126" i="5" a="1"/>
  <c r="Y56" i="6" a="1"/>
  <c r="F36" i="6" a="1"/>
  <c r="D154" i="5" a="1"/>
  <c r="P12" i="6" a="1"/>
  <c r="AE143" i="5" a="1"/>
  <c r="K129" i="5" a="1"/>
  <c r="T45" i="6" a="1"/>
  <c r="AJ127" i="5" a="1"/>
  <c r="E152" i="5" a="1"/>
  <c r="V44" i="6" a="1"/>
  <c r="BB110" i="5" a="1"/>
  <c r="N121" i="5" a="1"/>
  <c r="AU144" i="5" a="1"/>
  <c r="U66" i="6" a="1"/>
  <c r="X101" i="5" a="1"/>
  <c r="R122" i="5" a="1"/>
  <c r="H112" i="5" a="1"/>
  <c r="R144" i="5" a="1"/>
  <c r="AI136" i="5" a="1"/>
  <c r="AF112" i="5" a="1"/>
  <c r="AD118" i="5" a="1"/>
  <c r="Q95" i="5" a="1"/>
  <c r="AM123" i="5" a="1"/>
  <c r="Z106" i="5" a="1"/>
  <c r="AP109" i="5" a="1"/>
  <c r="T113" i="5" a="1"/>
  <c r="AQ139" i="5" a="1"/>
  <c r="AN155" i="5" a="1"/>
  <c r="P117" i="5" a="1"/>
  <c r="AG104" i="5" a="1"/>
  <c r="AK118" i="5" a="1"/>
  <c r="J26" i="6" a="1"/>
  <c r="H10" i="6" a="1"/>
  <c r="D147" i="5" a="1"/>
  <c r="AL139" i="5" a="1"/>
  <c r="AW130" i="5" a="1"/>
  <c r="S109" i="5" a="1"/>
  <c r="AI97" i="5" a="1"/>
  <c r="G10" i="6" a="1"/>
  <c r="M53" i="6" a="1"/>
  <c r="J51" i="6" a="1"/>
  <c r="F15" i="6" a="1"/>
  <c r="I48" i="6" a="1"/>
  <c r="Q18" i="6" a="1"/>
  <c r="AN114" i="5" a="1"/>
  <c r="J13" i="6" a="1"/>
  <c r="AH139" i="5" a="1"/>
  <c r="AC156" i="5" a="1"/>
  <c r="AW144" i="5" a="1"/>
  <c r="AY109" i="5" a="1"/>
  <c r="S17" i="6" a="1"/>
  <c r="AG96" i="5" a="1"/>
  <c r="G147" i="5" a="1"/>
  <c r="K7" i="6" a="1"/>
  <c r="N41" i="6" a="1"/>
  <c r="AK155" i="5" a="1"/>
  <c r="N118" i="5" a="1"/>
  <c r="AO113" i="5" a="1"/>
  <c r="AS117" i="5" a="1"/>
  <c r="Y97" i="5" a="1"/>
  <c r="AX130" i="5" a="1"/>
  <c r="AY105" i="5" a="1"/>
  <c r="L59" i="6" a="1"/>
  <c r="G125" i="5" a="1"/>
  <c r="G36" i="6" a="1"/>
  <c r="K41" i="6" a="1"/>
  <c r="F61" i="6" a="1"/>
  <c r="E38" i="2" a="1"/>
  <c r="S148" i="5" a="1"/>
  <c r="X103" i="5" a="1"/>
  <c r="H138" i="5" a="1"/>
  <c r="W134" i="5" a="1"/>
  <c r="K100" i="5" a="1"/>
  <c r="AI137" i="5" a="1"/>
  <c r="AC137" i="5" a="1"/>
  <c r="Y30" i="6" a="1"/>
  <c r="I52" i="6" a="1"/>
  <c r="AJ141" i="5" a="1"/>
  <c r="T16" i="6" a="1"/>
  <c r="BC120" i="5" a="1"/>
  <c r="E122" i="5" a="1"/>
  <c r="Y137" i="5" a="1"/>
  <c r="N33" i="6" a="1"/>
  <c r="E50" i="2" a="1"/>
  <c r="W83" i="6" a="1"/>
  <c r="G55" i="6" a="1"/>
  <c r="AE132" i="5" a="1"/>
  <c r="L119" i="5" a="1"/>
  <c r="U31" i="6" a="1"/>
  <c r="M38" i="6" a="1"/>
  <c r="G41" i="6" a="1"/>
  <c r="R65" i="6" a="1"/>
  <c r="AT151" i="5" a="1"/>
  <c r="Y101" i="5" a="1"/>
  <c r="AN100" i="5" a="1"/>
  <c r="U146" i="5" a="1"/>
  <c r="E48" i="2" a="1"/>
  <c r="Z112" i="5" a="1"/>
  <c r="O61" i="6" a="1"/>
  <c r="BB122" i="5" a="1"/>
  <c r="L151" i="5" a="1"/>
  <c r="M149" i="5" a="1"/>
  <c r="AA105" i="5" a="1"/>
  <c r="K134" i="5" a="1"/>
  <c r="AN129" i="5" a="1"/>
  <c r="AW107" i="5" a="1"/>
  <c r="AS131" i="5" a="1"/>
  <c r="H123" i="5" a="1"/>
  <c r="E95" i="5" a="1"/>
  <c r="U101" i="5" a="1"/>
  <c r="Z145" i="5" a="1"/>
  <c r="R42" i="6" a="1"/>
  <c r="AK141" i="5" a="1"/>
  <c r="AC113" i="5" a="1"/>
  <c r="Q126" i="5" a="1"/>
  <c r="P11" i="6" a="1"/>
  <c r="W135" i="5" a="1"/>
  <c r="V30" i="6" a="1"/>
  <c r="G60" i="6" a="1"/>
  <c r="AQ104" i="5" a="1"/>
  <c r="AQ130" i="5" a="1"/>
  <c r="E144" i="5" a="1"/>
  <c r="E8" i="2" a="1"/>
  <c r="AU142" i="5" a="1"/>
  <c r="AA118" i="5" a="1"/>
  <c r="AE119" i="5" a="1"/>
  <c r="AD96" i="5" a="1"/>
  <c r="BB99" i="5" a="1"/>
  <c r="AD152" i="5" a="1"/>
  <c r="AM150" i="5" a="1"/>
  <c r="AP96" i="5" a="1"/>
  <c r="R51" i="6" a="1"/>
  <c r="AK102" i="5" a="1"/>
  <c r="E51" i="2" a="1"/>
  <c r="F138" i="5" a="1"/>
  <c r="H103" i="5" a="1"/>
  <c r="Z113" i="5" a="1"/>
  <c r="AM113" i="5" a="1"/>
  <c r="AE117" i="5" a="1"/>
  <c r="Y58" i="6" a="1"/>
  <c r="AG108" i="5" a="1"/>
  <c r="L49" i="6" a="1"/>
  <c r="L135" i="5" a="1"/>
  <c r="T133" i="5" a="1"/>
  <c r="P38" i="6" a="1"/>
  <c r="G13" i="6" a="1"/>
  <c r="T108" i="5" a="1"/>
  <c r="S138" i="5" a="1"/>
  <c r="AA100" i="5" a="1"/>
  <c r="J58" i="6" a="1"/>
  <c r="L112" i="5" a="1"/>
  <c r="AZ129" i="5" a="1"/>
  <c r="AA145" i="5" a="1"/>
  <c r="AK101" i="5" a="1"/>
  <c r="T144" i="5" a="1"/>
  <c r="AT156" i="5" a="1"/>
  <c r="BB112" i="5" a="1"/>
  <c r="AG100" i="5" a="1"/>
  <c r="AO142" i="5" a="1"/>
  <c r="AG145" i="5" a="1"/>
  <c r="W124" i="5" a="1"/>
  <c r="AP114" i="5" a="1"/>
  <c r="O36" i="6" a="1"/>
  <c r="S18" i="6" a="1"/>
  <c r="BA105" i="5" a="1"/>
  <c r="F43" i="6" a="1"/>
  <c r="AG107" i="5" a="1"/>
  <c r="U120" i="5" a="1"/>
  <c r="J32" i="6" a="1"/>
  <c r="X64" i="6" a="1"/>
  <c r="E19" i="2" a="1"/>
  <c r="BC102" i="5" a="1"/>
  <c r="F105" i="5" a="1"/>
  <c r="D101" i="5" a="1"/>
  <c r="BB155" i="5" a="1"/>
  <c r="AP128" i="5" a="1"/>
  <c r="AE140" i="5" a="1"/>
  <c r="AM139" i="5" a="1"/>
  <c r="P131" i="5" a="1"/>
  <c r="V100" i="5" a="1"/>
  <c r="AB103" i="5" a="1"/>
  <c r="E59" i="2" a="1"/>
  <c r="M111" i="5" a="1"/>
  <c r="AG122" i="5" a="1"/>
  <c r="S144" i="5" a="1"/>
  <c r="AZ143" i="5" a="1"/>
  <c r="Y15" i="6" a="1"/>
  <c r="AL109" i="5" a="1"/>
  <c r="AI143" i="5" a="1"/>
  <c r="AY136" i="5" a="1"/>
  <c r="AO109" i="5" a="1"/>
  <c r="AV116" i="5" a="1"/>
  <c r="J95" i="5" a="1"/>
  <c r="AL102" i="5" a="1"/>
  <c r="BC136" i="5" a="1"/>
  <c r="O113" i="5" a="1"/>
  <c r="E66" i="2" a="1"/>
  <c r="M52" i="6" a="1"/>
  <c r="F66" i="6" a="1"/>
  <c r="AS112" i="5" a="1"/>
  <c r="AM114" i="5" a="1"/>
  <c r="AX102" i="5" a="1"/>
  <c r="AT94" i="5" a="1"/>
  <c r="BC149" i="5" a="1"/>
  <c r="X112" i="5" a="1"/>
  <c r="E120" i="5" a="1"/>
  <c r="W50" i="6" a="1"/>
  <c r="AY133" i="5" a="1"/>
  <c r="S14" i="6" a="1"/>
  <c r="AC120" i="5" a="1"/>
  <c r="E98" i="5" a="1"/>
  <c r="AG152" i="5" a="1"/>
  <c r="AH132" i="5" a="1"/>
  <c r="J128" i="5" a="1"/>
  <c r="AN141" i="5" a="1"/>
  <c r="S64" i="6" a="1"/>
  <c r="AP97" i="5" a="1"/>
  <c r="AU123" i="5" a="1"/>
  <c r="F145" i="5" a="1"/>
  <c r="AF146" i="5" a="1"/>
  <c r="I111" i="5" a="1"/>
  <c r="I117" i="5" a="1"/>
  <c r="J99" i="5" a="1"/>
  <c r="L25" i="6" a="1"/>
  <c r="U96" i="5" a="1"/>
  <c r="AI134" i="5" a="1"/>
  <c r="AT96" i="5" a="1"/>
  <c r="AP136" i="5" a="1"/>
  <c r="AZ103" i="5" a="1"/>
  <c r="J12" i="6" a="1"/>
  <c r="F156" i="5" a="1"/>
  <c r="AW136" i="5" a="1"/>
  <c r="N44" i="6" a="1"/>
  <c r="Y151" i="5" a="1"/>
  <c r="N7" i="6" a="1"/>
  <c r="AW102" i="5" a="1"/>
  <c r="AD154" i="5" a="1"/>
  <c r="S106" i="5" a="1"/>
  <c r="AZ152" i="5" a="1"/>
  <c r="M96" i="5" a="1"/>
  <c r="AJ151" i="5" a="1"/>
  <c r="BC135" i="5" a="1"/>
  <c r="AM107" i="5" a="1"/>
  <c r="U108" i="5" a="1"/>
  <c r="M51" i="6" a="1"/>
  <c r="AI111" i="5" a="1"/>
  <c r="AD95" i="5" a="1"/>
  <c r="AW94" i="5" a="1"/>
  <c r="AW104" i="5" a="1"/>
  <c r="N51" i="6" a="1"/>
  <c r="AD111" i="5" a="1"/>
  <c r="P143" i="5" a="1"/>
  <c r="AO130" i="5" a="1"/>
  <c r="AA155" i="5" a="1"/>
  <c r="I7" i="6" a="1"/>
  <c r="U152" i="5" a="1"/>
  <c r="Y46" i="6" a="1"/>
  <c r="AV146" i="5" a="1"/>
  <c r="E37" i="2" a="1"/>
  <c r="P64" i="6" a="1"/>
  <c r="AL115" i="5" a="1"/>
  <c r="P7" i="6" a="1"/>
  <c r="BB156" i="5" a="1"/>
  <c r="AD121" i="5" a="1"/>
  <c r="R48" i="6" a="1"/>
  <c r="BA123" i="5" a="1"/>
  <c r="AR133" i="5" a="1"/>
  <c r="AH117" i="5" a="1"/>
  <c r="AL137" i="5" a="1"/>
  <c r="E62" i="2" a="1"/>
  <c r="M141" i="5" a="1"/>
  <c r="AI127" i="5" a="1"/>
  <c r="AA135" i="5" a="1"/>
  <c r="W23" i="6" a="1"/>
  <c r="T12" i="6" a="1"/>
  <c r="AT122" i="5" a="1"/>
  <c r="H47" i="6" a="1"/>
  <c r="O135" i="5" a="1"/>
  <c r="O12" i="6" a="1"/>
  <c r="AK114" i="5" a="1"/>
  <c r="N32" i="6" a="1"/>
  <c r="BB145" i="5" a="1"/>
  <c r="E106" i="5" a="1"/>
  <c r="Z96" i="5" a="1"/>
  <c r="AC101" i="5" a="1"/>
  <c r="R29" i="6" a="1"/>
  <c r="N149" i="5" a="1"/>
  <c r="Q136" i="5" a="1"/>
  <c r="K139" i="5" a="1"/>
  <c r="E143" i="5" a="1"/>
  <c r="G27" i="6" a="1"/>
  <c r="AU113" i="5" a="1"/>
  <c r="V83" i="6" a="1"/>
  <c r="AE111" i="5" a="1"/>
  <c r="P105" i="5" a="1"/>
  <c r="AK99" i="5" a="1"/>
  <c r="J23" i="6" a="1"/>
  <c r="AL141" i="5" a="1"/>
  <c r="S7" i="6" a="1"/>
  <c r="AT120" i="5" a="1"/>
  <c r="L60" i="1" a="1"/>
  <c r="AZ102" i="5" a="1"/>
  <c r="AY95" i="5" a="1"/>
  <c r="Q9" i="6" a="1"/>
  <c r="G155" i="5" a="1"/>
  <c r="S54" i="6" a="1"/>
  <c r="AY139" i="5" a="1"/>
  <c r="AK100" i="5" a="1"/>
  <c r="AO115" i="5" a="1"/>
  <c r="L122" i="5" a="1"/>
  <c r="AO102" i="5" a="1"/>
  <c r="AK156" i="5" a="1"/>
  <c r="T105" i="5" a="1"/>
  <c r="L149" i="5" a="1"/>
  <c r="Y131" i="5" a="1"/>
  <c r="BB114" i="5" a="1"/>
  <c r="O52" i="6" a="1"/>
  <c r="AU126" i="5" a="1"/>
  <c r="O19" i="6" a="1"/>
  <c r="L44" i="6" a="1"/>
  <c r="AB147" i="5" a="1"/>
  <c r="AA141" i="5" a="1"/>
  <c r="L94" i="5" a="1"/>
  <c r="R125" i="5" a="1"/>
  <c r="V41" i="6" a="1"/>
  <c r="L40" i="6" a="1"/>
  <c r="T123" i="5" a="1"/>
  <c r="K114" i="5" a="1"/>
  <c r="Y82" i="6" a="1"/>
  <c r="AS143" i="5" a="1"/>
  <c r="R102" i="5" a="1"/>
  <c r="AP110" i="5" a="1"/>
  <c r="V124" i="5" a="1"/>
  <c r="N115" i="5" a="1"/>
  <c r="F109" i="5" a="1"/>
  <c r="W57" i="6" a="1"/>
  <c r="E123" i="5" a="1"/>
  <c r="V132" i="5" a="1"/>
  <c r="H111" i="5" a="1"/>
  <c r="AB109" i="5" a="1"/>
  <c r="X152" i="5" a="1"/>
  <c r="BA108" i="5" a="1"/>
  <c r="Q125" i="5" a="1"/>
  <c r="V85" i="6" a="1"/>
  <c r="AK123" i="5" a="1"/>
  <c r="Q24" i="6" a="1"/>
  <c r="L20" i="6" a="1"/>
  <c r="AL95" i="5" a="1"/>
  <c r="BC110" i="5" a="1"/>
  <c r="Z117" i="5" a="1"/>
  <c r="L11" i="6" a="1"/>
  <c r="M101" i="5" a="1"/>
  <c r="E101" i="5" a="1"/>
  <c r="AL143" i="5" a="1"/>
  <c r="D138" i="5" a="1"/>
  <c r="G128" i="5" a="1"/>
  <c r="E10" i="2" a="1"/>
  <c r="AA122" i="5" a="1"/>
  <c r="Y62" i="6" a="1"/>
  <c r="AQ116" i="5" a="1"/>
  <c r="BC123" i="5" a="1"/>
  <c r="N28" i="6" a="1"/>
  <c r="Q99" i="5" a="1"/>
  <c r="F110" i="5" a="1"/>
  <c r="AZ100" i="5" a="1"/>
  <c r="R60" i="6" a="1"/>
  <c r="Q60" i="1" a="1"/>
  <c r="AB97" i="5" a="1"/>
  <c r="AW154" i="5" a="1"/>
  <c r="AE120" i="5" a="1"/>
  <c r="E49" i="2" a="1"/>
  <c r="G101" i="5" a="1"/>
  <c r="J115" i="5" a="1"/>
  <c r="J16" i="6" a="1"/>
  <c r="Z99" i="5" a="1"/>
  <c r="AT99" i="5" a="1"/>
  <c r="AE133" i="5" a="1"/>
  <c r="V103" i="5" a="1"/>
  <c r="Q46" i="6" a="1"/>
  <c r="S139" i="5" a="1"/>
  <c r="P54" i="6" a="1"/>
  <c r="R53" i="6" a="1"/>
  <c r="Y40" i="6" a="1"/>
  <c r="E17" i="2" a="1"/>
  <c r="BC137" i="5" a="1"/>
  <c r="X113" i="5" a="1"/>
  <c r="Q7" i="6" a="1"/>
  <c r="K131" i="5" a="1"/>
  <c r="Q117" i="5" a="1"/>
  <c r="AI118" i="5" a="1"/>
  <c r="AS144" i="5" a="1"/>
  <c r="AY103" i="5" a="1"/>
  <c r="AD120" i="5" a="1"/>
  <c r="T106" i="5" a="1"/>
  <c r="R98" i="5" a="1"/>
  <c r="Y108" i="5" a="1"/>
  <c r="G137" i="5" a="1"/>
  <c r="F127" i="5" a="1"/>
  <c r="AN95" i="5" a="1"/>
  <c r="E53" i="2" a="1"/>
  <c r="AJ144" i="5" a="1"/>
  <c r="K64" i="6" a="1"/>
  <c r="T71" i="6" a="1"/>
  <c r="AS128" i="5" a="1"/>
  <c r="AW135" i="5" a="1"/>
  <c r="R110" i="5" a="1"/>
  <c r="E118" i="5" a="1"/>
  <c r="AS132" i="5" a="1"/>
  <c r="I139" i="5" a="1"/>
  <c r="G138" i="5" a="1"/>
  <c r="D122" i="5" a="1"/>
  <c r="K113" i="5" a="1"/>
  <c r="P94" i="5" a="1"/>
  <c r="AO110" i="5" a="1"/>
  <c r="BC155" i="5" a="1"/>
  <c r="F146" i="5" a="1"/>
  <c r="AP144" i="5" a="1"/>
  <c r="AQ129" i="5" a="1"/>
  <c r="AK95" i="5" a="1"/>
  <c r="F51" i="6" a="1"/>
  <c r="AW140" i="5" a="1"/>
  <c r="S123" i="5" a="1"/>
  <c r="P155" i="5" a="1"/>
  <c r="Q132" i="5" a="1"/>
  <c r="AS120" i="5" a="1"/>
  <c r="W55" i="6" a="1"/>
  <c r="Y109" i="5" a="1"/>
  <c r="M16" i="6" a="1"/>
  <c r="AP112" i="5" a="1"/>
  <c r="L97" i="5" a="1"/>
  <c r="AI106" i="5" a="1"/>
  <c r="Z94" i="5" a="1"/>
  <c r="P135" i="5" a="1"/>
  <c r="F154" i="5" a="1"/>
  <c r="T128" i="5" a="1"/>
  <c r="J96" i="5" a="1"/>
  <c r="E15" i="2" a="1"/>
  <c r="AS127" i="5" a="1"/>
  <c r="AA101" i="5" a="1"/>
  <c r="AZ108" i="5" a="1"/>
  <c r="K25" i="6" a="1"/>
  <c r="M128" i="5" a="1"/>
  <c r="V125" i="5" a="1"/>
  <c r="AK116" i="5" a="1"/>
  <c r="AS103" i="5" a="1"/>
  <c r="BB139" i="5" a="1"/>
  <c r="AG120" i="5" a="1"/>
  <c r="AN139" i="5" a="1"/>
  <c r="AR141" i="5" a="1"/>
  <c r="K48" i="6" a="1"/>
  <c r="AU99" i="5" a="1"/>
  <c r="P65" i="6" a="1"/>
  <c r="AI96" i="5" a="1"/>
  <c r="H33" i="6" a="1"/>
  <c r="R7" i="6" a="1"/>
  <c r="V142" i="5" a="1"/>
  <c r="S145" i="5" a="1"/>
  <c r="J148" i="5" a="1"/>
  <c r="F150" i="5" a="1"/>
  <c r="AG125" i="5" a="1"/>
  <c r="V45" i="6" a="1"/>
  <c r="R44" i="6" a="1"/>
  <c r="AL119" i="5" a="1"/>
  <c r="G49" i="6" a="1"/>
  <c r="L148" i="5" a="1"/>
  <c r="P31" i="6" a="1"/>
  <c r="AE115" i="5" a="1"/>
  <c r="Y153" i="5" a="1"/>
  <c r="Q21" i="6" a="1"/>
  <c r="P123" i="5" a="1"/>
  <c r="R14" i="6" a="1"/>
  <c r="AP156" i="5" a="1"/>
  <c r="I132" i="5" a="1"/>
  <c r="BA112" i="5" a="1"/>
  <c r="Y59" i="6" a="1"/>
  <c r="AF148" i="5" a="1"/>
  <c r="AQ149" i="5" a="1"/>
  <c r="AP108" i="5" a="1"/>
  <c r="AG137" i="5" a="1"/>
  <c r="O17" i="6" a="1"/>
  <c r="K14" i="6" a="1"/>
  <c r="M25" i="6" a="1"/>
  <c r="O120" i="5" a="1"/>
  <c r="F153" i="5" a="1"/>
  <c r="AR118" i="5" a="1"/>
  <c r="Y36" i="6" a="1"/>
  <c r="AN150" i="5" a="1"/>
  <c r="X66" i="6" a="1"/>
  <c r="V110" i="5" a="1"/>
  <c r="X154" i="5" a="1"/>
  <c r="M155" i="5" a="1"/>
  <c r="R123" i="5" a="1"/>
  <c r="X147" i="5" a="1"/>
  <c r="I29" i="6" a="1"/>
  <c r="AD131" i="5" a="1"/>
  <c r="N136" i="5" a="1"/>
  <c r="AA151" i="5" a="1"/>
  <c r="U122" i="5" a="1"/>
  <c r="O48" i="6" a="1"/>
  <c r="AX124" i="5" a="1"/>
  <c r="P45" i="6" a="1"/>
  <c r="E119" i="5" a="1"/>
  <c r="AM141" i="5" a="1"/>
  <c r="AV109" i="5" a="1"/>
  <c r="V59" i="6" a="1"/>
  <c r="Y110" i="5" a="1"/>
  <c r="T145" i="5" a="1"/>
  <c r="AV106" i="5" a="1"/>
  <c r="G42" i="6" a="1"/>
  <c r="AW101" i="5" a="1"/>
  <c r="AX126" i="5" a="1"/>
  <c r="Y102" i="5" a="1"/>
  <c r="I50" i="6" a="1"/>
  <c r="Z129" i="5" a="1"/>
  <c r="X125" i="5" a="1"/>
  <c r="AD106" i="5" a="1"/>
  <c r="AH104" i="5" a="1"/>
  <c r="BB147" i="5" a="1"/>
  <c r="AG130" i="5" a="1"/>
  <c r="AZ144" i="5" a="1"/>
  <c r="T36" i="6" a="1"/>
  <c r="V33" i="6" a="1"/>
  <c r="O98" i="5" a="1"/>
  <c r="M123" i="5" a="1"/>
  <c r="R117" i="5" a="1"/>
  <c r="AB101" i="5" a="1"/>
  <c r="AE153" i="5" a="1"/>
  <c r="H105" i="5" a="1"/>
  <c r="L53" i="6" a="1"/>
  <c r="D137" i="5" a="1"/>
  <c r="R135" i="5" a="1"/>
  <c r="X55" i="6" a="1"/>
  <c r="W9" i="6" a="1"/>
  <c r="N107" i="5" a="1"/>
  <c r="AV125" i="5" a="1"/>
  <c r="AJ101" i="5" a="1"/>
  <c r="R150" i="5" a="1"/>
  <c r="AH130" i="5" a="1"/>
  <c r="N126" i="5" a="1"/>
  <c r="R139" i="5" a="1"/>
  <c r="R36" i="6" a="1"/>
  <c r="AT119" i="5" a="1"/>
  <c r="BB132" i="5" a="1"/>
  <c r="AU129" i="5" a="1"/>
  <c r="W32" i="6" a="1"/>
  <c r="V40" i="6" a="1"/>
  <c r="H133" i="5" a="1"/>
  <c r="H21" i="6" a="1"/>
  <c r="F31" i="6" a="1"/>
  <c r="R33" i="6" a="1"/>
  <c r="F9" i="6" a="1"/>
  <c r="X96" i="5" a="1"/>
  <c r="AL110" i="5" a="1"/>
  <c r="AE156" i="5" a="1"/>
  <c r="H122" i="5" a="1"/>
  <c r="H146" i="5" a="1"/>
  <c r="AP111" i="5" a="1"/>
  <c r="AN133" i="5" a="1"/>
  <c r="W25" i="6" a="1"/>
  <c r="G62" i="6" a="1"/>
  <c r="W41" i="6" a="1"/>
  <c r="I16" i="6" a="1"/>
  <c r="AX111" i="5" a="1"/>
  <c r="M114" i="5" a="1"/>
  <c r="P53" i="6" a="1"/>
  <c r="AG119" i="5" a="1"/>
  <c r="P142" i="5" a="1"/>
  <c r="U143" i="5" a="1"/>
  <c r="U47" i="6" a="1"/>
  <c r="J24" i="6" a="1"/>
  <c r="AC114" i="5" a="1"/>
  <c r="W133" i="5" a="1"/>
  <c r="R109" i="5" a="1"/>
  <c r="X97" i="5" a="1"/>
  <c r="AM146" i="5" a="1"/>
  <c r="T137" i="5" a="1"/>
  <c r="AM116" i="5" a="1"/>
  <c r="AS108" i="5" a="1"/>
  <c r="H137" i="5" a="1"/>
  <c r="T97" i="5" a="1"/>
  <c r="BB152" i="5" a="1"/>
  <c r="V16" i="6" a="1"/>
  <c r="R141" i="5" a="1"/>
  <c r="G106" i="5" a="1"/>
  <c r="AM147" i="5" a="1"/>
  <c r="J19" i="6" a="1"/>
  <c r="AR97" i="5" a="1"/>
  <c r="V26" i="6" a="1"/>
  <c r="V114" i="5" a="1"/>
  <c r="AH131" i="5" a="1"/>
  <c r="AE96" i="5" a="1"/>
  <c r="AD117" i="5" a="1"/>
  <c r="AC117" i="5" a="1"/>
  <c r="O63" i="6" a="1"/>
  <c r="AM137" i="5" a="1"/>
  <c r="G126" i="5" a="1"/>
  <c r="V27" i="6" a="1"/>
  <c r="AC128" i="5" a="1"/>
  <c r="AS135" i="5" a="1"/>
  <c r="AV137" i="5" a="1"/>
  <c r="I150" i="5" a="1"/>
  <c r="L10" i="6" a="1"/>
  <c r="BB115" i="5" a="1"/>
  <c r="T104" i="5" a="1"/>
  <c r="E113" i="5" a="1"/>
  <c r="V143" i="5" a="1"/>
  <c r="AI129" i="5" a="1"/>
  <c r="N112" i="5" a="1"/>
  <c r="N34" i="6" a="1"/>
  <c r="E42" i="2" a="1"/>
  <c r="AQ134" i="5" a="1"/>
  <c r="L137" i="5" a="1"/>
  <c r="AH120" i="5" a="1"/>
  <c r="AN145" i="5" a="1"/>
  <c r="V11" i="6" a="1"/>
  <c r="Q114" i="5" a="1"/>
  <c r="AC132" i="5" a="1"/>
  <c r="J112" i="5" a="1"/>
  <c r="I33" i="6" a="1"/>
  <c r="AJ100" i="5" a="1"/>
  <c r="AJ96" i="5" a="1"/>
  <c r="U141" i="5" a="1"/>
  <c r="G145" i="5" a="1"/>
  <c r="T18" i="6" a="1"/>
  <c r="T140" i="5" a="1"/>
  <c r="R116" i="5" a="1"/>
  <c r="AD94" i="5" a="1"/>
  <c r="E47" i="2" a="1"/>
  <c r="AS149" i="5" a="1"/>
  <c r="N63" i="6" a="1"/>
  <c r="K36" i="6" a="1"/>
  <c r="Z102" i="5" a="1"/>
  <c r="AJ128" i="5" a="1"/>
  <c r="AJ95" i="5" a="1"/>
  <c r="AK144" i="5" a="1"/>
  <c r="F35" i="6" a="1"/>
  <c r="H119" i="5" a="1"/>
  <c r="AN101" i="5" a="1"/>
  <c r="J133" i="5" a="1"/>
  <c r="L36" i="6" a="1"/>
  <c r="N117" i="5" a="1"/>
  <c r="S57" i="6" a="1"/>
  <c r="T121" i="5" a="1"/>
  <c r="J114" i="5" a="1"/>
  <c r="AD141" i="5" a="1"/>
  <c r="R10" i="6" a="1"/>
  <c r="V126" i="5" a="1"/>
  <c r="U98" i="5" a="1"/>
  <c r="Q59" i="6" a="1"/>
  <c r="P98" i="5" a="1"/>
  <c r="Y120" i="5" a="1"/>
  <c r="J52" i="6" a="1"/>
  <c r="S153" i="5" a="1"/>
  <c r="M62" i="6" a="1"/>
  <c r="AC136" i="5" a="1"/>
  <c r="M140" i="5" a="1"/>
  <c r="AG110" i="5" a="1"/>
  <c r="T58" i="6" a="1"/>
  <c r="I107" i="5" a="1"/>
  <c r="AY126" i="5" a="1"/>
  <c r="AR135" i="5" a="1"/>
  <c r="K97" i="5" a="1"/>
  <c r="AE101" i="5" a="1"/>
  <c r="G148" i="5" a="1"/>
  <c r="J154" i="5" a="1"/>
  <c r="T47" i="6" a="1"/>
  <c r="W68" i="6" a="1"/>
  <c r="I98" i="5" a="1"/>
  <c r="U132" i="5" a="1"/>
  <c r="T27" i="6" a="1"/>
  <c r="E99" i="5" a="1"/>
  <c r="M112" i="5" a="1"/>
  <c r="W28" i="6" a="1"/>
  <c r="G154" i="5" a="1"/>
  <c r="Y104" i="5" a="1"/>
  <c r="D123" i="5" a="1"/>
  <c r="AA106" i="5" a="1"/>
  <c r="AP139" i="5" a="1"/>
  <c r="X136" i="5" a="1"/>
  <c r="AY150" i="5" a="1"/>
  <c r="AX95" i="5" a="1"/>
  <c r="Q122" i="5" a="1"/>
  <c r="Q56" i="6" a="1"/>
  <c r="I130" i="5" a="1"/>
  <c r="AC145" i="5" a="1"/>
  <c r="E127" i="5" a="1"/>
  <c r="AE122" i="5" a="1"/>
  <c r="AI140" i="5" a="1"/>
  <c r="AZ132" i="5" a="1"/>
  <c r="I100" i="5" a="1"/>
  <c r="V13" i="6" a="1"/>
  <c r="O11" i="6" a="1"/>
  <c r="U27" i="6" a="1"/>
  <c r="AD102" i="5" a="1"/>
  <c r="V149" i="5" a="1"/>
  <c r="O27" i="6" a="1"/>
  <c r="AF121" i="5" a="1"/>
  <c r="AL116" i="5" a="1"/>
  <c r="AV123" i="5" a="1"/>
  <c r="AF132" i="5" a="1"/>
  <c r="AB114" i="5" a="1"/>
  <c r="AL107" i="5" a="1"/>
  <c r="H154" i="5" a="1"/>
  <c r="AS123" i="5" a="1"/>
  <c r="V61" i="6" a="1"/>
  <c r="N95" i="5" a="1"/>
  <c r="AK124" i="5" a="1"/>
  <c r="X126" i="5" a="1"/>
  <c r="AT105" i="5" a="1"/>
  <c r="AA143" i="5" a="1"/>
  <c r="W56" i="6" a="1"/>
  <c r="Y116" i="5" a="1"/>
  <c r="AY151" i="5" a="1"/>
  <c r="G152" i="5" a="1"/>
  <c r="AO114" i="5" a="1"/>
  <c r="V53" i="6" a="1"/>
  <c r="H62" i="6" a="1"/>
  <c r="BC115" i="5" a="1"/>
  <c r="Q49" i="6" a="1"/>
  <c r="AD129" i="5" a="1"/>
  <c r="W71" i="6" a="1"/>
  <c r="AX143" i="5" a="1"/>
  <c r="I59" i="6" a="1"/>
  <c r="N142" i="5" a="1"/>
  <c r="F8" i="6" a="1"/>
  <c r="AG105" i="5" a="1"/>
  <c r="R60" i="1" a="1"/>
  <c r="AY146" i="5" a="1"/>
  <c r="N27" i="6" a="1"/>
  <c r="Q52" i="6" a="1"/>
  <c r="X156" i="5" a="1"/>
  <c r="AV101" i="5" a="1"/>
  <c r="Q29" i="6" a="1"/>
  <c r="AN121" i="5" a="1"/>
  <c r="AZ150" i="5" a="1"/>
  <c r="U142" i="5" a="1"/>
  <c r="AQ147" i="5" a="1"/>
  <c r="AG143" i="5" a="1"/>
  <c r="J28" i="6" a="1"/>
  <c r="AQ135" i="5" a="1"/>
  <c r="S105" i="5" a="1"/>
  <c r="G45" i="6" a="1"/>
  <c r="J18" i="6" a="1"/>
  <c r="E11" i="2" a="1"/>
  <c r="W142" i="5" a="1"/>
  <c r="AO138" i="5" a="1"/>
  <c r="AW146" i="5" a="1"/>
  <c r="P58" i="6" a="1"/>
  <c r="AZ155" i="5" a="1"/>
  <c r="P42" i="6" a="1"/>
  <c r="BA124" i="5" a="1"/>
  <c r="AY149" i="5" a="1"/>
  <c r="N139" i="5" a="1"/>
  <c r="R40" i="6" a="1"/>
  <c r="K142" i="5" a="1"/>
  <c r="H94" i="5" a="1"/>
  <c r="AP137" i="5" a="1"/>
  <c r="L121" i="5" a="1"/>
  <c r="AB115" i="5" a="1"/>
  <c r="AV118" i="5" a="1"/>
  <c r="I122" i="5" a="1"/>
  <c r="K149" i="5" a="1"/>
  <c r="K124" i="5" a="1"/>
  <c r="Q124" i="5" a="1"/>
  <c r="BA94" i="5" a="1"/>
  <c r="G64" i="6" a="1"/>
  <c r="K119" i="5" a="1"/>
  <c r="AX152" i="5" a="1"/>
  <c r="S137" i="5" a="1"/>
  <c r="AF113" i="5" a="1"/>
  <c r="F21" i="6" a="1"/>
  <c r="AL138" i="5" a="1"/>
  <c r="AC121" i="5" a="1"/>
  <c r="AT153" i="5" a="1"/>
  <c r="I28" i="6" a="1"/>
  <c r="M150" i="5" a="1"/>
  <c r="AE138" i="5" a="1"/>
  <c r="Q55" i="6" a="1"/>
  <c r="H43" i="6" a="1"/>
  <c r="Q107" i="5" a="1"/>
  <c r="S45" i="6" a="1"/>
  <c r="V101" i="5" a="1"/>
  <c r="AD101" i="5" a="1"/>
  <c r="BB148" i="5" a="1"/>
  <c r="BB128" i="5" a="1"/>
  <c r="P23" i="6" a="1"/>
  <c r="AU96" i="5" a="1"/>
  <c r="AO149" i="5" a="1"/>
  <c r="W54" i="6" a="1"/>
  <c r="O133" i="5" a="1"/>
  <c r="AM136" i="5" a="1"/>
  <c r="BC101" i="5" a="1"/>
  <c r="H139" i="5" a="1"/>
  <c r="L47" i="6" a="1"/>
  <c r="AA111" i="5" a="1"/>
  <c r="H147" i="5" a="1"/>
  <c r="F97" i="5" a="1"/>
  <c r="I108" i="5" a="1"/>
  <c r="BC153" i="5" a="1"/>
  <c r="AT117" i="5" a="1"/>
  <c r="U53" i="6" a="1"/>
  <c r="G65" i="6" a="1"/>
  <c r="V153" i="5" a="1"/>
  <c r="H129" i="5" a="1"/>
  <c r="I143" i="5" a="1"/>
  <c r="T17" i="6" a="1"/>
  <c r="V95" i="5" a="1"/>
  <c r="K148" i="5" a="1"/>
  <c r="L104" i="5" a="1"/>
  <c r="L46" i="6" a="1"/>
  <c r="X143" i="5" a="1"/>
  <c r="O51" i="6" a="1"/>
  <c r="BB101" i="5" a="1"/>
  <c r="T55" i="6" a="1"/>
  <c r="P19" i="6" a="1"/>
  <c r="AP135" i="5" a="1"/>
  <c r="J14" i="6" a="1"/>
  <c r="Y125" i="5" a="1"/>
  <c r="L50" i="6" a="1"/>
  <c r="E32" i="2" a="1"/>
  <c r="J48" i="6" a="1"/>
  <c r="F34" i="6" a="1"/>
  <c r="AZ112" i="5" a="1"/>
  <c r="E138" i="5" a="1"/>
  <c r="AX120" i="5" a="1"/>
  <c r="AI153" i="5" a="1"/>
  <c r="AH94" i="5" a="1"/>
  <c r="AY125" i="5" a="1"/>
  <c r="Q103" i="5" a="1"/>
  <c r="AL106" i="5" a="1"/>
  <c r="AO155" i="5" a="1"/>
  <c r="K123" i="5" a="1"/>
  <c r="P115" i="5" a="1"/>
  <c r="L22" i="6" a="1"/>
  <c r="Q131" i="5" a="1"/>
  <c r="I66" i="6" a="1"/>
  <c r="AR149" i="5" a="1"/>
  <c r="O96" i="5" a="1"/>
  <c r="V63" i="6" a="1"/>
  <c r="AP125" i="5" a="1"/>
  <c r="X95" i="5" a="1"/>
  <c r="AZ109" i="5" a="1"/>
  <c r="Y150" i="5" a="1"/>
  <c r="Y68" i="6" a="1"/>
  <c r="AV128" i="5" a="1"/>
  <c r="AH127" i="5" a="1"/>
  <c r="AU120" i="5" a="1"/>
  <c r="Q104" i="5" a="1"/>
  <c r="I155" i="5" a="1"/>
  <c r="AQ107" i="5" a="1"/>
  <c r="U46" i="6" a="1"/>
  <c r="T151" i="5" a="1"/>
  <c r="AJ132" i="5" a="1"/>
  <c r="R61" i="6" a="1"/>
  <c r="AU121" i="5" a="1"/>
  <c r="F122" i="5" a="1"/>
  <c r="M60" i="6" a="1"/>
  <c r="AE108" i="5" a="1"/>
  <c r="BC130" i="5" a="1"/>
  <c r="J152" i="5" a="1"/>
  <c r="Y28" i="6" a="1"/>
  <c r="N25" i="6" a="1"/>
  <c r="V99" i="5" a="1"/>
  <c r="AH146" i="5" a="1"/>
  <c r="D145" i="5" a="1"/>
  <c r="P133" i="5" a="1"/>
  <c r="AT114" i="5" a="1"/>
  <c r="AF150" i="5" a="1"/>
  <c r="F99" i="5" a="1"/>
  <c r="E150" i="5" a="1"/>
  <c r="E68" i="2" a="1"/>
  <c r="AQ103" i="5" a="1"/>
  <c r="Q13" i="6" a="1"/>
  <c r="E111" i="5" a="1"/>
  <c r="AB145" i="5" a="1"/>
  <c r="AJ152" i="5" a="1"/>
  <c r="E117" i="5" a="1"/>
  <c r="AG146" i="5" a="1"/>
  <c r="Q20" i="6" a="1"/>
  <c r="U116" i="5" a="1"/>
  <c r="AV121" i="5" a="1"/>
  <c r="T135" i="5" a="1"/>
  <c r="AS109" i="5" a="1"/>
  <c r="K50" i="6" a="1"/>
  <c r="J103" i="5" a="1"/>
  <c r="S100" i="5" a="1"/>
  <c r="AO150" i="5" a="1"/>
  <c r="AM110" i="5" a="1"/>
  <c r="AU130" i="5" a="1"/>
  <c r="P134" i="5" a="1"/>
  <c r="AG140" i="5" a="1"/>
  <c r="AE129" i="5" a="1"/>
  <c r="AF94" i="5" a="1"/>
  <c r="AM152" i="5" a="1"/>
  <c r="Y105" i="5" a="1"/>
  <c r="AQ111" i="5" a="1"/>
  <c r="V10" i="6" a="1"/>
  <c r="M105" i="5" a="1"/>
  <c r="F10" i="6" a="1"/>
  <c r="AI105" i="5" a="1"/>
  <c r="P145" i="5" a="1"/>
  <c r="P50" i="6" a="1"/>
  <c r="AM122" i="5" a="1"/>
  <c r="AM130" i="5" a="1"/>
  <c r="X57" i="6" a="1"/>
  <c r="F98" i="5" a="1"/>
  <c r="AS96" i="5" a="1"/>
  <c r="AS156" i="5" a="1"/>
  <c r="G153" i="5" a="1"/>
  <c r="AR131" i="5" a="1"/>
  <c r="J136" i="5" a="1"/>
  <c r="M46" i="6" a="1"/>
  <c r="S102" i="5" a="1"/>
  <c r="O22" i="6" a="1"/>
  <c r="AD113" i="5" a="1"/>
  <c r="W62" i="6" a="1"/>
  <c r="L65" i="6" a="1"/>
  <c r="I63" i="6" a="1"/>
  <c r="AA133" i="5" a="1"/>
  <c r="W144" i="5" a="1"/>
  <c r="G139" i="5" a="1"/>
  <c r="AJ138" i="5" a="1"/>
  <c r="AB118" i="5" a="1"/>
  <c r="O55" i="6" a="1"/>
  <c r="AI121" i="5" a="1"/>
  <c r="K117" i="5" a="1"/>
  <c r="S62" i="6" a="1"/>
  <c r="AH123" i="5" a="1"/>
  <c r="BC138" i="5" a="1"/>
  <c r="X68" i="6" a="1"/>
  <c r="K42" i="6" a="1"/>
  <c r="S110" i="5" a="1"/>
  <c r="G59" i="6" a="1"/>
  <c r="AE113" i="5" a="1"/>
  <c r="AI114" i="5" a="1"/>
  <c r="O140" i="5" a="1"/>
  <c r="G104" i="5" a="1"/>
  <c r="AD134" i="5" a="1"/>
  <c r="AX125" i="5" a="1"/>
  <c r="M34" i="6" a="1"/>
  <c r="AK151" i="5" a="1"/>
  <c r="AS121" i="5" a="1"/>
  <c r="AR139" i="5" a="1"/>
  <c r="AA148" i="5" a="1"/>
  <c r="AI156" i="5" a="1"/>
  <c r="AV138" i="5" a="1"/>
  <c r="U65" i="6" a="1"/>
  <c r="AD133" i="5" a="1"/>
  <c r="BC134" i="5" a="1"/>
  <c r="Z132" i="5" a="1"/>
  <c r="AV117" i="5" a="1"/>
  <c r="W30" i="6" a="1"/>
  <c r="AW134" i="5" a="1"/>
  <c r="U125" i="5" a="1"/>
  <c r="Y24" i="6" a="1"/>
  <c r="W64" i="6" a="1"/>
  <c r="AF122" i="5" a="1"/>
  <c r="N42" i="6" a="1"/>
  <c r="Q14" i="6" a="1"/>
  <c r="AX116" i="5" a="1"/>
  <c r="AF144" i="5" a="1"/>
  <c r="R133" i="5" a="1"/>
  <c r="BB94" i="5" a="1"/>
  <c r="AQ136" i="5" a="1"/>
  <c r="R137" i="5" a="1"/>
  <c r="AF145" i="5" a="1"/>
  <c r="AX135" i="5" a="1"/>
  <c r="G112" i="5" a="1"/>
  <c r="AB137" i="5" a="1"/>
  <c r="Y121" i="5" a="1"/>
  <c r="AG155" i="5" a="1"/>
  <c r="W120" i="5" a="1"/>
  <c r="T72" i="6" a="1"/>
  <c r="F116" i="5" a="1"/>
  <c r="AA95" i="5" a="1"/>
  <c r="I57" i="6" a="1"/>
  <c r="N105" i="5" a="1"/>
  <c r="AK125" i="5" a="1"/>
  <c r="J30" i="6" a="1"/>
  <c r="X111" i="5" a="1"/>
  <c r="BB129" i="5" a="1"/>
  <c r="BB149" i="5" a="1"/>
  <c r="V8" i="6" a="1"/>
  <c r="AE151" i="5" a="1"/>
  <c r="H45" i="6" a="1"/>
  <c r="AZ137" i="5" a="1"/>
  <c r="AC144" i="5" a="1"/>
  <c r="AA119" i="5" a="1"/>
  <c r="N59" i="6" a="1"/>
  <c r="AW128" i="5" a="1"/>
  <c r="AH102" i="5" a="1"/>
  <c r="AW141" i="5" a="1"/>
  <c r="Q64" i="6" a="1"/>
  <c r="AX113" i="5" a="1"/>
  <c r="AV147" i="5" a="1"/>
  <c r="W149" i="5" a="1"/>
  <c r="AE104" i="5" a="1"/>
  <c r="AX96" i="5" a="1"/>
  <c r="BA146" i="5" a="1"/>
  <c r="K15" i="6" a="1"/>
  <c r="N49" i="6" a="1"/>
  <c r="M31" i="6" a="1"/>
  <c r="E14" i="2" a="1"/>
  <c r="AY141" i="5" a="1"/>
  <c r="I147" i="5" a="1"/>
  <c r="Q38" i="6" a="1"/>
  <c r="F23" i="6" a="1"/>
  <c r="BB95" i="5" a="1"/>
  <c r="AH150" i="5" a="1"/>
  <c r="AJ110" i="5" a="1"/>
  <c r="K133" i="5" a="1"/>
  <c r="L101" i="5" a="1"/>
  <c r="P41" i="6" a="1"/>
  <c r="Z156" i="5" a="1"/>
  <c r="O138" i="5" a="1"/>
  <c r="AU131" i="5" a="1"/>
  <c r="AI144" i="5" a="1"/>
  <c r="J29" i="6" a="1"/>
  <c r="AK145" i="5" a="1"/>
  <c r="Q141" i="5" a="1"/>
  <c r="Q60" i="6" a="1"/>
  <c r="AL104" i="5" a="1"/>
  <c r="E103" i="5" a="1"/>
  <c r="AL127" i="5" a="1"/>
  <c r="S104" i="5" a="1"/>
  <c r="AD145" i="5" a="1"/>
  <c r="AZ156" i="5" a="1"/>
  <c r="AH144" i="5" a="1"/>
  <c r="H150" i="5" a="1"/>
  <c r="BA140" i="5" a="1"/>
  <c r="P119" i="5" a="1"/>
  <c r="M18" i="6" a="1"/>
  <c r="AR109" i="5" a="1"/>
  <c r="AE145" i="5" a="1"/>
  <c r="F113" i="5" a="1"/>
  <c r="Q142" i="5" a="1"/>
  <c r="AE126" i="5" a="1"/>
  <c r="E25" i="2" a="1"/>
  <c r="AM102" i="5" a="1"/>
  <c r="AB126" i="5" a="1"/>
  <c r="J38" i="6" a="1"/>
  <c r="AR96" i="5" a="1"/>
  <c r="G98" i="5" a="1"/>
  <c r="K115" i="5" a="1"/>
  <c r="AW142" i="5" a="1"/>
  <c r="AA132" i="5" a="1"/>
  <c r="AK109" i="5" a="1"/>
  <c r="G51" i="6" a="1"/>
  <c r="AU105" i="5" a="1"/>
  <c r="AC97" i="5" a="1"/>
  <c r="U14" i="6" a="1"/>
  <c r="AZ123" i="5" a="1"/>
  <c r="AT145" i="5" a="1"/>
  <c r="M116" i="5" a="1"/>
  <c r="E112" i="5" a="1"/>
  <c r="Q54" i="6" a="1"/>
  <c r="AC139" i="5" a="1"/>
  <c r="AT139" i="5" a="1"/>
  <c r="AZ134" i="5" a="1"/>
  <c r="AS145" i="5" a="1"/>
  <c r="P21" i="6" a="1"/>
  <c r="AF106" i="5" a="1"/>
  <c r="O60" i="6" a="1"/>
  <c r="BA111" i="5" a="1"/>
  <c r="W141" i="5" a="1"/>
  <c r="AP101" i="5" a="1"/>
  <c r="M151" i="5" a="1"/>
  <c r="S36" i="6" a="1"/>
  <c r="AW145" i="5" a="1"/>
  <c r="AG138" i="5" a="1"/>
  <c r="J105" i="5" a="1"/>
  <c r="Q16" i="6" a="1"/>
  <c r="AW110" i="5" a="1"/>
  <c r="AV122" i="5" a="1"/>
  <c r="L130" i="5" a="1"/>
  <c r="M21" i="6" a="1"/>
  <c r="T41" i="6" a="1"/>
  <c r="G46" i="6" a="1"/>
  <c r="AG116" i="5" a="1"/>
  <c r="O139" i="5" a="1"/>
  <c r="AD103" i="5" a="1"/>
  <c r="P110" i="5" a="1"/>
  <c r="W46" i="6" a="1"/>
  <c r="AV131" i="5" a="1"/>
  <c r="G100" i="5" a="1"/>
  <c r="AD105" i="5" a="1"/>
  <c r="AA109" i="5" a="1"/>
  <c r="G47" i="6" a="1"/>
  <c r="J140" i="5" a="1"/>
  <c r="S9" i="6" a="1"/>
  <c r="Y106" i="5" a="1"/>
  <c r="Z133" i="5" a="1"/>
  <c r="AF134" i="5" a="1"/>
  <c r="U106" i="5" a="1"/>
  <c r="F95" i="5" a="1"/>
  <c r="D106" i="5" a="1"/>
  <c r="I97" i="5" a="1"/>
  <c r="E23" i="2" a="1"/>
  <c r="H97" i="5" a="1"/>
  <c r="X58" i="6" a="1"/>
  <c r="Q42" i="6" a="1"/>
  <c r="AV133" i="5" a="1"/>
  <c r="AH106" i="5" a="1"/>
  <c r="AY130" i="5" a="1"/>
  <c r="N129" i="5" a="1"/>
  <c r="R140" i="5" a="1"/>
  <c r="Y94" i="5" a="1"/>
  <c r="N47" i="6" a="1"/>
  <c r="I12" i="6" a="1"/>
  <c r="W85" i="6" a="1"/>
  <c r="AF97" i="5" a="1"/>
  <c r="AQ110" i="5" a="1"/>
  <c r="U70" i="6" a="1"/>
  <c r="AI147" i="5" a="1"/>
  <c r="H108" i="5" a="1"/>
  <c r="AK136" i="5" a="1"/>
  <c r="AO111" i="5" a="1"/>
  <c r="Q57" i="6" a="1"/>
  <c r="U153" i="5" a="1"/>
  <c r="AR132" i="5" a="1"/>
  <c r="W36" i="6" a="1"/>
  <c r="S29" i="6" a="1"/>
  <c r="I138" i="5" a="1"/>
  <c r="P148" i="5" a="1"/>
  <c r="N8" i="6" a="1"/>
  <c r="Y134" i="5" a="1"/>
  <c r="D151" i="5" a="1"/>
  <c r="K40" i="6" a="1"/>
  <c r="AV150" i="5" a="1"/>
  <c r="P37" i="6" a="1"/>
  <c r="I64" i="6" a="1"/>
  <c r="AT95" i="5" a="1"/>
  <c r="S94" i="5" a="1"/>
  <c r="AI146" i="5" a="1"/>
  <c r="AP121" i="5" a="1"/>
  <c r="AG103" i="5" a="1"/>
  <c r="Q143" i="5" a="1"/>
  <c r="Y37" i="6" a="1"/>
  <c r="R56" i="6" a="1"/>
  <c r="X63" i="6" a="1"/>
  <c r="H48" i="6" a="1"/>
  <c r="Y98" i="5" a="1"/>
  <c r="N133" i="5" a="1"/>
  <c r="J132" i="5" a="1"/>
  <c r="D148" i="5" a="1"/>
  <c r="W27" i="6" a="1"/>
  <c r="G151" i="5" a="1"/>
  <c r="O114" i="5" a="1"/>
  <c r="AS101" i="5" a="1"/>
  <c r="R126" i="5" a="1"/>
  <c r="W147" i="5" a="1"/>
  <c r="Y143" i="5" a="1"/>
  <c r="AT103" i="5" a="1"/>
  <c r="BB104" i="5" a="1"/>
  <c r="AP149" i="5" a="1"/>
  <c r="AO129" i="5" a="1"/>
  <c r="D120" i="5" a="1"/>
  <c r="F111" i="5" a="1"/>
  <c r="AK137" i="5" a="1"/>
  <c r="W22" i="6" a="1"/>
  <c r="AR119" i="5" a="1"/>
  <c r="AS124" i="5" a="1"/>
  <c r="AR95" i="5" a="1"/>
  <c r="F133" i="5" a="1"/>
  <c r="R59" i="6" a="1"/>
  <c r="AO151" i="5" a="1"/>
  <c r="AA156" i="5" a="1"/>
  <c r="AA107" i="5" a="1"/>
  <c r="K37" i="6" a="1"/>
  <c r="AP116" i="5" a="1"/>
  <c r="AL129" i="5" a="1"/>
  <c r="G22" i="6" a="1"/>
  <c r="M94" i="5" a="1"/>
  <c r="AD137" i="5" a="1"/>
  <c r="AJ150" i="5" a="1"/>
  <c r="Z104" i="5" a="1"/>
  <c r="S50" i="6" a="1"/>
  <c r="N145" i="5" a="1"/>
  <c r="AR105" i="5" a="1"/>
  <c r="O99" i="5" a="1"/>
  <c r="AW121" i="5" a="1"/>
  <c r="I110" i="5" a="1"/>
  <c r="H109" i="5" a="1"/>
  <c r="D99" i="5" a="1"/>
  <c r="P146" i="5" a="1"/>
  <c r="Y100" i="5" a="1"/>
  <c r="S42" i="6" a="1"/>
  <c r="L147" i="5" a="1"/>
  <c r="AY122" i="5" a="1"/>
  <c r="AT124" i="5" a="1"/>
  <c r="G57" i="6" a="1"/>
  <c r="V122" i="5" a="1"/>
  <c r="Y55" i="6" a="1"/>
  <c r="AO139" i="5" a="1"/>
  <c r="AX127" i="5" a="1"/>
  <c r="AZ107" i="5" a="1"/>
  <c r="U119" i="5" a="1"/>
  <c r="BC152" i="5" a="1"/>
  <c r="I116" i="5" a="1"/>
  <c r="AG150" i="5" a="1"/>
  <c r="AS106" i="5" a="1"/>
  <c r="AB94" i="5" a="1"/>
  <c r="O146" i="5" a="1"/>
  <c r="F13" i="6" a="1"/>
  <c r="N103" i="5" a="1"/>
  <c r="AK94" i="5" a="1"/>
  <c r="Y119" i="5" a="1"/>
  <c r="T66" i="6" a="1"/>
  <c r="P153" i="5" a="1"/>
  <c r="U23" i="6" a="1"/>
  <c r="H13" i="6" a="1"/>
  <c r="AT140" i="5" a="1"/>
  <c r="P10" i="6" a="1"/>
  <c r="AY106" i="5" a="1"/>
  <c r="V68" i="6" a="1"/>
  <c r="R105" i="5" a="1"/>
  <c r="M24" i="6" a="1"/>
  <c r="P132" i="5" a="1"/>
  <c r="AJ146" i="5" a="1"/>
  <c r="N23" i="6" a="1"/>
  <c r="V150" i="5" a="1"/>
  <c r="BC154" i="5" a="1"/>
  <c r="Y64" i="6" a="1"/>
  <c r="J144" i="5" a="1"/>
  <c r="AL153" i="5" a="1"/>
  <c r="AY147" i="5" a="1"/>
  <c r="Q51" i="6" a="1"/>
  <c r="AA123" i="5" a="1"/>
  <c r="AK132" i="5" a="1"/>
  <c r="AQ109" i="5" a="1"/>
  <c r="AY101" i="5" a="1"/>
  <c r="J106" i="5" a="1"/>
  <c r="AR121" i="5" a="1"/>
  <c r="AS140" i="5" a="1"/>
  <c r="BA129" i="5" a="1"/>
  <c r="S149" i="5" a="1"/>
  <c r="O47" i="6" a="1"/>
  <c r="K52" i="6" a="1"/>
  <c r="AP115" i="5" a="1"/>
  <c r="S136" i="5" a="1"/>
  <c r="J116" i="5" a="1"/>
  <c r="AW122" i="5" a="1"/>
  <c r="R113" i="5" a="1"/>
  <c r="E43" i="2" a="1"/>
  <c r="AN126" i="5" a="1"/>
  <c r="M14" i="6" a="1"/>
  <c r="Q127" i="5" a="1"/>
  <c r="AI130" i="5" a="1"/>
  <c r="O121" i="5" a="1"/>
  <c r="S59" i="6" a="1"/>
  <c r="K44" i="6" a="1"/>
  <c r="K150" i="5" a="1"/>
  <c r="H51" i="6" a="1"/>
  <c r="O155" i="5" a="1"/>
  <c r="W132" i="5" a="1"/>
  <c r="E126" i="5" a="1"/>
  <c r="AH147" i="5" a="1"/>
  <c r="AT121" i="5" a="1"/>
  <c r="AG135" i="5" a="1"/>
  <c r="AO128" i="5" a="1"/>
  <c r="AX103" i="5" a="1"/>
  <c r="H50" i="6" a="1"/>
  <c r="AW108" i="5" a="1"/>
  <c r="L38" i="6" a="1"/>
  <c r="E65" i="2" a="1"/>
  <c r="AF100" i="5" a="1"/>
  <c r="N111" i="5" a="1"/>
  <c r="G133" i="5" a="1"/>
  <c r="L114" i="5" a="1"/>
  <c r="X132" i="5" a="1"/>
  <c r="AT113" i="5" a="1"/>
  <c r="AI119" i="5" a="1"/>
  <c r="Q32" i="6" a="1"/>
  <c r="X128" i="5" a="1"/>
  <c r="U29" i="6" a="1"/>
  <c r="AM140" i="5" a="1"/>
  <c r="O46" i="6" a="1"/>
  <c r="AG118" i="5" a="1"/>
  <c r="E100" i="5" a="1"/>
  <c r="V115" i="5" a="1"/>
  <c r="AD150" i="5" a="1"/>
  <c r="F119" i="5" a="1"/>
  <c r="E146" i="5" a="1"/>
  <c r="M39" i="6" a="1"/>
  <c r="AM104" i="5" a="1"/>
  <c r="H17" i="6" a="1"/>
  <c r="J10" i="6" a="1"/>
  <c r="R15" i="6" a="1"/>
  <c r="T131" i="5" a="1"/>
  <c r="Y118" i="5" a="1"/>
  <c r="AI155" i="5" a="1"/>
  <c r="P29" i="6" a="1"/>
  <c r="T116" i="5" a="1"/>
  <c r="O40" i="6" a="1"/>
  <c r="AV107" i="5" a="1"/>
  <c r="R136" i="5" a="1"/>
  <c r="E104" i="5" a="1"/>
  <c r="T65" i="6" a="1"/>
  <c r="Q105" i="5" a="1"/>
  <c r="AV100" i="5" a="1"/>
  <c r="P59" i="6" a="1"/>
  <c r="AO123" i="5" a="1"/>
  <c r="AR128" i="5" a="1"/>
  <c r="T152" i="5" a="1"/>
  <c r="AL146" i="5" a="1"/>
  <c r="Q61" i="6" a="1"/>
  <c r="AB95" i="5" a="1"/>
  <c r="BA133" i="5" a="1"/>
  <c r="W51" i="6" a="1"/>
  <c r="K99" i="5" a="1"/>
  <c r="G8" i="6" a="1"/>
  <c r="AE100" i="5" a="1"/>
  <c r="F12" i="6" a="1"/>
  <c r="H114" i="5" a="1"/>
  <c r="BC148" i="5" a="1"/>
  <c r="W10" i="6" a="1"/>
  <c r="N128" i="5" a="1"/>
  <c r="Q40" i="6" a="1"/>
  <c r="W65" i="6" a="1"/>
  <c r="V70" i="6" a="1"/>
  <c r="AV108" i="5" a="1"/>
  <c r="AC125" i="5" a="1"/>
  <c r="H12" i="6" a="1"/>
  <c r="W29" i="6" a="1"/>
  <c r="AH108" i="5" a="1"/>
  <c r="M102" i="5" a="1"/>
  <c r="M33" i="6" a="1"/>
  <c r="K18" i="6" a="1"/>
  <c r="Q123" i="5" a="1"/>
  <c r="U9" i="6" a="1"/>
  <c r="I129" i="5" a="1"/>
  <c r="BC156" i="5" a="1"/>
  <c r="AR101" i="5" a="1"/>
  <c r="R34" i="6" a="1"/>
  <c r="AK117" i="5" a="1"/>
  <c r="U135" i="5" a="1"/>
  <c r="AW125" i="5" a="1"/>
  <c r="G122" i="5" a="1"/>
  <c r="N102" i="5" a="1"/>
  <c r="AH137" i="5" a="1"/>
  <c r="O148" i="5" a="1"/>
  <c r="G143" i="5" a="1"/>
  <c r="W11" i="6" a="1"/>
  <c r="O125" i="5" a="1"/>
  <c r="X151" i="5" a="1"/>
  <c r="D107" i="5" a="1"/>
  <c r="S27" i="6" a="1"/>
  <c r="AI109" i="5" a="1"/>
  <c r="Y135" i="5" a="1"/>
  <c r="H151" i="5" a="1"/>
  <c r="O102" i="5" a="1"/>
  <c r="AB130" i="5" a="1"/>
  <c r="AF98" i="5" a="1"/>
  <c r="F16" i="6" a="1"/>
  <c r="AF114" i="5" a="1"/>
  <c r="AB132" i="5" a="1"/>
  <c r="U109" i="5" a="1"/>
  <c r="AN116" i="5" a="1"/>
  <c r="K26" i="6" a="1"/>
  <c r="BA147" i="5" a="1"/>
  <c r="AP153" i="5" a="1"/>
  <c r="M145" i="5" a="1"/>
  <c r="E136" i="5" a="1"/>
  <c r="T11" i="6" a="1"/>
  <c r="U67" i="6" a="1"/>
  <c r="I43" i="6" a="1"/>
  <c r="E156" i="5" a="1"/>
  <c r="K60" i="1" a="1"/>
  <c r="AA110" i="5" a="1"/>
  <c r="AJ154" i="5" a="1"/>
  <c r="AG112" i="5" a="1"/>
  <c r="S43" i="6" a="1"/>
  <c r="AY142" i="5" a="1"/>
  <c r="AL135" i="5" a="1"/>
  <c r="AF152" i="5" a="1"/>
  <c r="H11" i="6" a="1"/>
  <c r="AZ148" i="5" a="1"/>
  <c r="W155" i="5" a="1"/>
  <c r="K19" i="6" a="1"/>
  <c r="M113" i="5" a="1"/>
  <c r="R39" i="6" a="1"/>
  <c r="R142" i="5" a="1"/>
  <c r="AF149" i="5" a="1"/>
  <c r="BC109" i="5" a="1"/>
  <c r="Z114" i="5" a="1"/>
  <c r="BB118" i="5" a="1"/>
  <c r="W61" i="6" a="1"/>
  <c r="AG99" i="5" a="1"/>
  <c r="T107" i="5" a="1"/>
  <c r="F118" i="5" a="1"/>
  <c r="R55" i="6" a="1"/>
  <c r="AJ105" i="5" a="1"/>
  <c r="T119" i="5" a="1"/>
  <c r="AL124" i="5" a="1"/>
  <c r="G150" i="5" a="1"/>
  <c r="AB150" i="5" a="1"/>
  <c r="AT148" i="5" a="1"/>
  <c r="P43" i="6" a="1"/>
  <c r="AH155" i="5" a="1"/>
  <c r="AU149" i="5" a="1"/>
  <c r="AV135" i="5" a="1"/>
  <c r="G9" i="6" a="1"/>
  <c r="AG136" i="5" a="1"/>
  <c r="R64" i="6" a="1"/>
  <c r="AU117" i="5" a="1"/>
  <c r="AP142" i="5" a="1"/>
  <c r="Q94" i="5" a="1"/>
  <c r="R54" i="6" a="1"/>
  <c r="G43" i="6" a="1"/>
  <c r="Q43" i="6" a="1"/>
  <c r="L29" i="6" a="1"/>
  <c r="AW131" i="5" a="1"/>
  <c r="AE107" i="5" a="1"/>
  <c r="N150" i="5" a="1"/>
  <c r="AP113" i="5" a="1"/>
  <c r="T147" i="5" a="1"/>
  <c r="M106" i="5" a="1"/>
  <c r="AJ119" i="5" a="1"/>
  <c r="AQ94" i="5" a="1"/>
  <c r="P100" i="5" a="1"/>
  <c r="Z119" i="5" a="1"/>
  <c r="T109" i="5" a="1"/>
  <c r="AO127" i="5" a="1"/>
  <c r="AY114" i="5" a="1"/>
  <c r="BB105" i="5" a="1"/>
  <c r="AC122" i="5" a="1"/>
  <c r="N53" i="6" a="1"/>
  <c r="BA156" i="5" a="1"/>
  <c r="E57" i="2" a="1"/>
  <c r="N94" i="5" a="1"/>
  <c r="Z97" i="5" a="1"/>
  <c r="AF105" i="5" a="1"/>
  <c r="M19" i="6" a="1"/>
  <c r="AO94" i="5" a="1"/>
  <c r="D134" i="5" a="1"/>
  <c r="AX151" i="5" a="1"/>
  <c r="M153" i="5" a="1"/>
  <c r="BB144" i="5" a="1"/>
  <c r="G156" i="5" a="1"/>
  <c r="X138" i="5" a="1"/>
  <c r="K46" i="6" a="1"/>
  <c r="AO119" i="5" a="1"/>
  <c r="AJ148" i="5" a="1"/>
  <c r="S61" i="6" a="1"/>
  <c r="M29" i="6" a="1"/>
  <c r="S30" i="6" a="1"/>
  <c r="X131" i="5" a="1"/>
  <c r="AL145" i="5" a="1"/>
  <c r="U97" i="5" a="1"/>
  <c r="E58" i="2" a="1"/>
  <c r="AJ133" i="5" a="1"/>
  <c r="Q33" i="6" a="1"/>
  <c r="H35" i="6" a="1"/>
  <c r="AA144" i="5" a="1"/>
  <c r="G149" i="5" a="1"/>
  <c r="P137" i="5" a="1"/>
  <c r="E121" i="5" a="1"/>
  <c r="N120" i="5" a="1"/>
  <c r="R112" i="5" a="1"/>
  <c r="E109" i="5" a="1"/>
  <c r="M48" i="6" a="1"/>
  <c r="Q118" i="5" a="1"/>
  <c r="K107" i="5" a="1"/>
  <c r="P118" i="5" a="1"/>
  <c r="J155" i="5" a="1"/>
  <c r="K111" i="5" a="1"/>
  <c r="I134" i="5" a="1"/>
  <c r="AU152" i="5" a="1"/>
  <c r="U51" i="6" a="1"/>
  <c r="S48" i="6" a="1"/>
  <c r="N38" i="6" a="1"/>
  <c r="L7" i="6" a="1"/>
  <c r="AU118" i="5" a="1"/>
  <c r="Z138" i="5" a="1"/>
  <c r="O13" i="6" a="1"/>
  <c r="AZ115" i="5" a="1"/>
  <c r="AU101" i="5" a="1"/>
  <c r="AX105" i="5" a="1"/>
  <c r="AT134" i="5" a="1"/>
  <c r="K116" i="5" a="1"/>
  <c r="AL132" i="5" a="1"/>
  <c r="AQ128" i="5" a="1"/>
  <c r="AP103" i="5" a="1"/>
  <c r="AM124" i="5" a="1"/>
  <c r="AM143" i="5" a="1"/>
  <c r="AF143" i="5" a="1"/>
  <c r="AU100" i="5" a="1"/>
  <c r="I35" i="6" a="1"/>
  <c r="X85" i="6" a="1"/>
  <c r="AF124" i="5" a="1"/>
  <c r="S135" i="5" a="1"/>
  <c r="AH107" i="5" a="1"/>
  <c r="S23" i="6" a="1"/>
  <c r="AN142" i="5" a="1"/>
  <c r="AH119" i="5" a="1"/>
  <c r="BB133" i="5" a="1"/>
  <c r="AN108" i="5" a="1"/>
  <c r="L117" i="5" a="1"/>
  <c r="AV98" i="5" a="1"/>
  <c r="AQ106" i="5" a="1"/>
  <c r="AB135" i="5" a="1"/>
  <c r="Q65" i="6" a="1"/>
  <c r="H95" i="5" a="1"/>
  <c r="BC108" i="5" a="1"/>
  <c r="L150" i="5" a="1"/>
  <c r="X150" i="5" a="1"/>
  <c r="AE103" i="5" a="1"/>
  <c r="F108" i="5" a="1"/>
  <c r="AW149" i="5" a="1"/>
  <c r="AB152" i="5" a="1"/>
  <c r="M54" i="6" a="1"/>
  <c r="Y103" i="5" a="1"/>
  <c r="AO126" i="5" a="1"/>
  <c r="P108" i="5" a="1"/>
  <c r="G107" i="5" a="1"/>
  <c r="Y133" i="5" a="1"/>
  <c r="V36" i="6" a="1"/>
  <c r="AS104" i="5" a="1"/>
  <c r="N64" i="6" a="1"/>
  <c r="M139" i="5" a="1"/>
  <c r="K56" i="6" a="1"/>
  <c r="G102" i="5" a="1"/>
  <c r="E97" i="5" a="1"/>
  <c r="AJ94" i="5" a="1"/>
  <c r="AW152" i="5" a="1"/>
  <c r="F55" i="6" a="1"/>
  <c r="AC118" i="5" a="1"/>
  <c r="E132" i="5" a="1"/>
  <c r="AA113" i="5" a="1"/>
  <c r="I53" i="6" a="1"/>
  <c r="AJ118" i="5" a="1"/>
  <c r="M130" i="5" a="1"/>
  <c r="I101" i="5" a="1"/>
  <c r="R18" i="6" a="1"/>
  <c r="AX134" i="5" a="1"/>
  <c r="U147" i="5" a="1"/>
  <c r="U68" i="6" a="1"/>
  <c r="U35" i="6" a="1"/>
  <c r="AD149" i="5" a="1"/>
  <c r="Q108" i="5" a="1"/>
  <c r="J97" i="5" a="1"/>
  <c r="X130" i="5" a="1"/>
  <c r="L37" i="6" a="1"/>
  <c r="AM145" i="5" a="1"/>
  <c r="Q121" i="5" a="1"/>
  <c r="AO136" i="5" a="1"/>
  <c r="U129" i="5" a="1"/>
  <c r="L64" i="6" a="1"/>
  <c r="T60" i="1" a="1"/>
  <c r="O56" i="6" a="1"/>
  <c r="AN107" i="5" a="1"/>
  <c r="N62" i="6" a="1"/>
  <c r="AM153" i="5" a="1"/>
  <c r="V144" i="5" a="1"/>
  <c r="O65" i="6" a="1"/>
  <c r="H128" i="5" a="1"/>
  <c r="AL148" i="5" a="1"/>
  <c r="BA106" i="5" a="1"/>
  <c r="Q48" i="6" a="1"/>
  <c r="U64" i="6" a="1"/>
  <c r="AZ149" i="5" a="1"/>
  <c r="AX118" i="5" a="1"/>
  <c r="AA136" i="5" a="1"/>
  <c r="P149" i="5" a="1"/>
  <c r="AU143" i="5" a="1"/>
  <c r="D144" i="5" a="1"/>
  <c r="AT130" i="5" a="1"/>
  <c r="T25" i="6" a="1"/>
  <c r="J139" i="5" a="1"/>
  <c r="AN127" i="5" a="1"/>
  <c r="AV120" i="5" a="1"/>
  <c r="F135" i="5" a="1"/>
  <c r="S38" i="6" a="1"/>
  <c r="M98" i="5" a="1"/>
  <c r="AW123" i="5" a="1"/>
  <c r="T32" i="6" a="1"/>
  <c r="AS150" i="5" a="1"/>
  <c r="AY132" i="5" a="1"/>
  <c r="V19" i="6" a="1"/>
  <c r="AW95" i="5" a="1"/>
  <c r="J35" i="6" a="1"/>
  <c r="AC99" i="5" a="1"/>
  <c r="I36" i="6" a="1"/>
  <c r="T37" i="6" a="1"/>
  <c r="AC146" i="5" a="1"/>
  <c r="AT101" i="5" a="1"/>
  <c r="F58" i="6" a="1"/>
  <c r="Q109" i="5" a="1"/>
  <c r="U151" i="5" a="1"/>
  <c r="BA125" i="5" a="1"/>
  <c r="P126" i="5" a="1"/>
  <c r="O154" i="5" a="1"/>
  <c r="BC126" i="5" a="1"/>
  <c r="AH112" i="5" a="1"/>
  <c r="AJ107" i="5" a="1"/>
  <c r="H98" i="5" a="1"/>
  <c r="AF117" i="5" a="1"/>
  <c r="AX117" i="5" a="1"/>
  <c r="AN156" i="5" a="1"/>
  <c r="X153" i="5" a="1"/>
  <c r="W20" i="6" a="1"/>
  <c r="J121" i="5" a="1"/>
  <c r="K137" i="5" a="1"/>
  <c r="AF96" i="5" a="1"/>
  <c r="P25" i="6" a="1"/>
  <c r="G54" i="6" a="1"/>
  <c r="AF101" i="5" a="1"/>
  <c r="AY127" i="5" a="1"/>
  <c r="L131" i="5" a="1"/>
  <c r="X134" i="5" a="1"/>
  <c r="AN111" i="5" a="1"/>
  <c r="Q12" i="6" a="1"/>
  <c r="AX106" i="5" a="1"/>
  <c r="D155" i="5" a="1"/>
  <c r="AU114" i="5" a="1"/>
  <c r="J33" i="6" a="1"/>
  <c r="Y115" i="5" a="1"/>
  <c r="AM117" i="5" a="1"/>
  <c r="N60" i="1" a="1"/>
  <c r="AG144" i="5" a="1"/>
  <c r="AX155" i="5" a="1"/>
  <c r="I125" i="5" a="1"/>
  <c r="AL125" i="5" a="1"/>
  <c r="AQ154" i="5" a="1"/>
  <c r="AO104" i="5" a="1"/>
  <c r="BB136" i="5" a="1"/>
  <c r="AA134" i="5" a="1"/>
  <c r="U11" i="6" a="1"/>
  <c r="F103" i="5" a="1"/>
  <c r="AK138" i="5" a="1"/>
  <c r="AW138" i="5" a="1"/>
  <c r="AT98" i="5" a="1"/>
  <c r="S132" i="5" a="1"/>
  <c r="AE102" i="5" a="1"/>
  <c r="AF129" i="5" a="1"/>
  <c r="AE114" i="5" a="1"/>
  <c r="N37" i="6" a="1"/>
  <c r="AQ101" i="5" a="1"/>
  <c r="BA118" i="5" a="1"/>
  <c r="U49" i="6" a="1"/>
  <c r="I8" i="6" a="1"/>
  <c r="Y113" i="5" a="1"/>
  <c r="AF156" i="5" a="1"/>
  <c r="F60" i="6" a="1"/>
  <c r="T138" i="5" a="1"/>
  <c r="J56" i="6" a="1"/>
  <c r="N57" i="6" a="1"/>
  <c r="H41" i="6" a="1"/>
  <c r="AW114" i="5" a="1"/>
  <c r="E26" i="2" a="1"/>
  <c r="E22" i="2" a="1"/>
  <c r="AY100" i="5" a="1"/>
  <c r="S103" i="5" a="1"/>
  <c r="X65" i="6" a="1"/>
  <c r="V129" i="5" a="1"/>
  <c r="T38" i="6" a="1"/>
  <c r="I55" i="6" a="1"/>
  <c r="V57" i="6" a="1"/>
  <c r="H60" i="6" a="1"/>
  <c r="O131" i="5" a="1"/>
  <c r="H134" i="5" a="1"/>
  <c r="U21" i="6" a="1"/>
  <c r="AB102" i="5" a="1"/>
  <c r="V134" i="5" a="1"/>
  <c r="M40" i="6" a="1"/>
  <c r="F106" i="5" a="1"/>
  <c r="S130" i="5" a="1"/>
  <c r="V28" i="6" a="1"/>
  <c r="AC142" i="5" a="1"/>
  <c r="X99" i="5" a="1"/>
  <c r="Y111" i="5" a="1"/>
  <c r="AE141" i="5" a="1"/>
  <c r="AZ97" i="5" a="1"/>
  <c r="L30" i="6" a="1"/>
  <c r="AR94" i="5" a="1"/>
  <c r="K51" i="6" a="1"/>
  <c r="I17" i="6" a="1"/>
  <c r="BC129" i="5" a="1"/>
  <c r="BA119" i="5" a="1"/>
  <c r="O59" i="1" a="1"/>
  <c r="M110" i="5" a="1"/>
  <c r="BA101" i="5" a="1"/>
  <c r="O21" i="6" a="1"/>
  <c r="AO108" i="5" a="1"/>
  <c r="Y124" i="5" a="1"/>
  <c r="AE150" i="5" a="1"/>
  <c r="R108" i="5" a="1"/>
  <c r="K95" i="5" a="1"/>
  <c r="V48" i="6" a="1"/>
  <c r="I56" i="6" a="1"/>
  <c r="I118" i="5" a="1"/>
  <c r="T15" i="6" a="1"/>
  <c r="H115" i="5" a="1"/>
  <c r="M50" i="6" a="1"/>
  <c r="P49" i="6" a="1"/>
  <c r="AO101" i="5" a="1"/>
  <c r="BA122" i="5" a="1"/>
  <c r="I95" i="5" a="1"/>
  <c r="X102" i="5" a="1"/>
  <c r="O53" i="6" a="1"/>
  <c r="AD112" i="5" a="1"/>
  <c r="AV104" i="5" a="1"/>
  <c r="AH95" i="5" a="1"/>
  <c r="S53" i="6" a="1"/>
  <c r="J102" i="5" a="1"/>
  <c r="AR117" i="5" a="1"/>
  <c r="AI128" i="5" a="1"/>
  <c r="AC105" i="5" a="1"/>
  <c r="K31" i="6" a="1"/>
  <c r="N97" i="5" a="1"/>
  <c r="Q27" i="6" a="1"/>
  <c r="AK139" i="5" a="1"/>
  <c r="I151" i="5" a="1"/>
  <c r="E18" i="2" a="1"/>
  <c r="AV113" i="5" a="1"/>
  <c r="AR154" i="5" a="1"/>
  <c r="N101" i="5" a="1"/>
  <c r="G63" i="6" a="1"/>
  <c r="Y132" i="5" a="1"/>
  <c r="AL134" i="5" a="1"/>
  <c r="U56" i="6" a="1"/>
  <c r="AD104" i="5" a="1"/>
  <c r="AZ99" i="5" a="1"/>
  <c r="AZ128" i="5" a="1"/>
  <c r="R20" i="6" a="1"/>
  <c r="AK104" i="5" a="1"/>
  <c r="AQ142" i="5" a="1"/>
  <c r="AJ140" i="5" a="1"/>
  <c r="Q62" i="6" a="1"/>
  <c r="AJ136" i="5" a="1"/>
  <c r="Y129" i="5" a="1"/>
  <c r="S60" i="6" a="1"/>
  <c r="X114" i="5" a="1"/>
  <c r="AJ103" i="5" a="1"/>
  <c r="AJ156" i="5" a="1"/>
  <c r="AZ127" i="5" a="1"/>
  <c r="AI110" i="5" a="1"/>
  <c r="H9" i="6" a="1"/>
  <c r="AB125" i="5" a="1"/>
  <c r="I22" i="6" a="1"/>
  <c r="V120" i="5" a="1"/>
  <c r="N48" i="6" a="1"/>
  <c r="S124" i="5" a="1"/>
  <c r="U149" i="5" a="1"/>
  <c r="J60" i="1" a="1"/>
  <c r="X133" i="5" a="1"/>
  <c r="R128" i="5" a="1"/>
  <c r="E31" i="2" a="1"/>
  <c r="AH140" i="5" a="1"/>
  <c r="O127" i="5" a="1"/>
  <c r="L103" i="5" a="1"/>
  <c r="AN130" i="5" a="1"/>
  <c r="Q152" i="5" a="1"/>
  <c r="U148" i="5" a="1"/>
  <c r="T68" i="6" a="1"/>
  <c r="U99" i="5" a="1"/>
  <c r="H16" i="6" a="1"/>
  <c r="AM96" i="5" a="1"/>
  <c r="K118" i="5" a="1"/>
  <c r="D113" i="5" a="1"/>
  <c r="E131" i="5" a="1"/>
  <c r="K34" i="6" a="1"/>
  <c r="AV155" i="5" a="1"/>
  <c r="K132" i="5" a="1"/>
  <c r="AL101" i="5" a="1"/>
  <c r="R151" i="5" a="1"/>
  <c r="U150" i="5" a="1"/>
  <c r="S12" i="6" a="1"/>
  <c r="Q28" i="6" a="1"/>
  <c r="L142" i="5" a="1"/>
  <c r="H49" i="6" a="1"/>
  <c r="BB138" i="5" a="1"/>
  <c r="F125" i="5" a="1"/>
  <c r="O7" i="6" a="1"/>
  <c r="O151" i="5" a="1"/>
  <c r="BB135" i="5" a="1"/>
  <c r="AL108" i="5" a="1"/>
  <c r="U8" i="6" a="1"/>
  <c r="V107" i="5" a="1"/>
  <c r="AP146" i="5" a="1"/>
  <c r="AN99" i="5" a="1"/>
  <c r="I23" i="6" a="1"/>
  <c r="X142" i="5" a="1"/>
  <c r="E135" i="5" a="1"/>
  <c r="AH122" i="5" a="1"/>
  <c r="M11" i="6" a="1"/>
  <c r="AV144" i="5" a="1"/>
  <c r="AU150" i="5" a="1"/>
  <c r="E108" i="5" a="1"/>
  <c r="S52" i="6" a="1"/>
  <c r="I25" i="6" a="1"/>
  <c r="J17" i="6" a="1"/>
  <c r="N10" i="6" a="1"/>
  <c r="H52" i="6" a="1"/>
  <c r="Q134" i="5" a="1"/>
  <c r="J15" i="6" a="1"/>
  <c r="O124" i="5" a="1"/>
  <c r="D98" i="5" a="1"/>
  <c r="M125" i="5" a="1"/>
  <c r="Z153" i="5" a="1"/>
  <c r="M60" i="1" a="1"/>
  <c r="I106" i="5" a="1"/>
  <c r="AK105" i="5" a="1"/>
  <c r="Q116" i="5" a="1"/>
  <c r="E140" i="5" a="1"/>
  <c r="V58" i="6" a="1"/>
  <c r="Z149" i="5" a="1"/>
  <c r="R119" i="5" a="1"/>
  <c r="AY102" i="5" a="1"/>
  <c r="L32" i="6" a="1"/>
  <c r="V146" i="5" a="1"/>
  <c r="F96" i="5" a="1"/>
  <c r="P35" i="6" a="1"/>
  <c r="AT118" i="5" a="1"/>
  <c r="X119" i="5" a="1"/>
  <c r="J143" i="5" a="1"/>
  <c r="AG153" i="5" a="1"/>
  <c r="N146" i="5" a="1"/>
  <c r="AV154" i="5" a="1"/>
  <c r="S15" i="6" a="1"/>
  <c r="I146" i="5" a="1"/>
  <c r="I124" i="5" a="1"/>
  <c r="O156" i="5" a="1"/>
  <c r="J40" i="6" a="1"/>
  <c r="K28" i="6" a="1"/>
  <c r="P150" i="5" a="1"/>
  <c r="H124" i="5" a="1"/>
  <c r="AG154" i="5" a="1"/>
  <c r="Q39" i="6" a="1"/>
  <c r="AN97" i="5" a="1"/>
  <c r="AJ99" i="5" a="1"/>
  <c r="AA102" i="5" a="1"/>
  <c r="D135" i="5" a="1"/>
  <c r="AM109" i="5" a="1"/>
  <c r="AN120" i="5" a="1"/>
  <c r="AX121" i="5" a="1"/>
  <c r="R52" i="6" a="1"/>
  <c r="AI149" i="5" a="1"/>
  <c r="F59" i="6" a="1"/>
  <c r="H110" i="5" a="1"/>
  <c r="Q63" i="6" a="1"/>
  <c r="T67" i="6" a="1"/>
  <c r="R129" i="5" a="1"/>
  <c r="AE148" i="5" a="1"/>
  <c r="AP120" i="5" a="1"/>
  <c r="M37" i="6" a="1"/>
  <c r="W128" i="5" a="1"/>
  <c r="AB110" i="5" a="1"/>
  <c r="S119" i="5" a="1"/>
  <c r="AC106" i="5" a="1"/>
  <c r="F24" i="6" a="1"/>
  <c r="H23" i="6" a="1"/>
  <c r="J46" i="6" a="1"/>
  <c r="F121" i="5" a="1"/>
  <c r="H37" i="6" a="1"/>
  <c r="F136" i="5" a="1"/>
  <c r="G129" i="5" a="1"/>
  <c r="AX144" i="5" a="1"/>
  <c r="AL122" i="5" a="1"/>
  <c r="O42" i="6" a="1"/>
  <c r="AF110" i="5" a="1"/>
  <c r="I140" i="5" a="1"/>
  <c r="N108" i="5" a="1"/>
  <c r="V130" i="5" a="1"/>
  <c r="H121" i="5" a="1"/>
  <c r="Z122" i="5" a="1"/>
  <c r="I99" i="5" a="1"/>
  <c r="AK107" i="5" a="1"/>
  <c r="J125" i="5" a="1"/>
  <c r="F19" i="6" a="1"/>
  <c r="AU124" i="5" a="1"/>
  <c r="X129" i="5" a="1"/>
  <c r="R16" i="6" a="1"/>
  <c r="BH90" i="6" a="1"/>
  <c r="AQ95" i="5" a="1"/>
  <c r="AZ146" i="5" a="1"/>
  <c r="AA116" i="5" a="1"/>
  <c r="F39" i="6" a="1"/>
  <c r="AY107" i="5" a="1"/>
  <c r="F30" i="6" a="1"/>
  <c r="AV140" i="5" a="1"/>
  <c r="H148" i="5" a="1"/>
  <c r="T134" i="5" a="1"/>
  <c r="AS119" i="5" a="1"/>
  <c r="P154" i="5" a="1"/>
  <c r="R12" i="6" a="1"/>
  <c r="D102" i="5" a="1"/>
  <c r="V24" i="6" a="1"/>
  <c r="AL120" i="5" a="1"/>
  <c r="BB100" i="5" a="1"/>
  <c r="AC100" i="5" a="1"/>
  <c r="G103" i="5" a="1"/>
  <c r="AK131" i="5" a="1"/>
  <c r="E39" i="2" a="1"/>
  <c r="G53" i="6" a="1"/>
  <c r="AW117" i="5" a="1"/>
  <c r="AW129" i="5" a="1"/>
  <c r="F120" i="5" a="1"/>
  <c r="R23" i="6" a="1"/>
  <c r="J129" i="5" a="1"/>
  <c r="I114" i="5" a="1"/>
  <c r="U17" i="6" a="1"/>
  <c r="P52" i="6" a="1"/>
  <c r="AS97" i="5" a="1"/>
  <c r="V25" i="6" a="1"/>
  <c r="AD116" i="5" a="1"/>
  <c r="AS98" i="5" a="1"/>
  <c r="O110" i="5" a="1"/>
  <c r="AN140" i="5" a="1"/>
  <c r="N40" i="6" a="1"/>
  <c r="W39" i="6" a="1"/>
  <c r="H104" i="5" a="1"/>
  <c r="AQ131" i="5" a="1"/>
  <c r="Z98" i="5" a="1"/>
  <c r="O123" i="5" a="1"/>
  <c r="AU154" i="5" a="1"/>
  <c r="N99" i="5" a="1"/>
  <c r="AA146" i="5" a="1"/>
  <c r="Z141" i="5" a="1"/>
  <c r="AE134" i="5" a="1"/>
  <c r="E129" i="5" a="1"/>
  <c r="W21" i="6" a="1"/>
  <c r="BA154" i="5" a="1"/>
  <c r="U40" i="6" a="1"/>
  <c r="T122" i="5" a="1"/>
  <c r="AY98" i="5" a="1"/>
  <c r="AM127" i="5" a="1"/>
  <c r="AZ133" i="5" a="1"/>
  <c r="T44" i="6" a="1"/>
  <c r="V94" i="5" a="1"/>
  <c r="W53" i="6" a="1"/>
  <c r="AT112" i="5" a="1"/>
  <c r="U155" i="5" a="1"/>
  <c r="AL154" i="5" a="1"/>
  <c r="AK140" i="5" a="1"/>
  <c r="R97" i="5" a="1"/>
  <c r="G99" i="5" a="1"/>
  <c r="BB116" i="5" a="1"/>
  <c r="K127" i="5" a="1"/>
  <c r="BA141" i="5" a="1"/>
  <c r="V97" i="5" a="1"/>
  <c r="AT108" i="5" a="1"/>
  <c r="Q35" i="6" a="1"/>
  <c r="S65" i="6" a="1"/>
  <c r="V62" i="6" a="1"/>
  <c r="Q147" i="5" a="1"/>
  <c r="U33" i="6" a="1"/>
  <c r="Y45" i="6" a="1"/>
  <c r="K13" i="6" a="1"/>
  <c r="AB142" i="5" a="1"/>
  <c r="E41" i="2" a="1"/>
  <c r="F52" i="6" a="1"/>
  <c r="AW151" i="5" a="1"/>
  <c r="F115" i="5" a="1"/>
  <c r="M117" i="5" a="1"/>
  <c r="AZ124" i="5" a="1"/>
  <c r="O41" i="6" a="1"/>
  <c r="AU125" i="5" a="1"/>
  <c r="T26" i="6" a="1"/>
  <c r="J119" i="5" a="1"/>
  <c r="AN151" i="5" a="1"/>
  <c r="AJ137" i="5" a="1"/>
  <c r="BB123" i="5" a="1"/>
  <c r="AN154" i="5" a="1"/>
  <c r="BB151" i="5" a="1"/>
  <c r="H14" i="6" a="1"/>
  <c r="D124" i="5" a="1"/>
  <c r="AH148" i="5" a="1"/>
  <c r="E125" i="5" a="1"/>
  <c r="L110" i="5" a="1"/>
  <c r="P34" i="6" a="1"/>
  <c r="AL103" i="5" a="1"/>
  <c r="AB122" i="5" a="1"/>
  <c r="Y130" i="5" a="1"/>
  <c r="N152" i="5" a="1"/>
  <c r="R13" i="6" a="1"/>
  <c r="M154" i="5" a="1"/>
  <c r="AL114" i="5" a="1"/>
  <c r="AI107" i="5" a="1"/>
  <c r="AJ135" i="5" a="1"/>
  <c r="O15" i="6" a="1"/>
  <c r="D121" i="5" a="1"/>
  <c r="M143" i="5" a="1"/>
  <c r="I149" i="5" a="1"/>
  <c r="G39" i="6" a="1"/>
  <c r="O136" i="5" a="1"/>
  <c r="S134" i="5" a="1"/>
  <c r="AQ143" i="5" a="1"/>
  <c r="AD100" i="5" a="1"/>
  <c r="K32" i="6" a="1"/>
  <c r="AM129" i="5" a="1"/>
  <c r="E116" i="5" a="1"/>
  <c r="W123" i="5" a="1"/>
  <c r="T39" i="6" a="1"/>
  <c r="AR155" i="5" a="1"/>
  <c r="J111" i="5" a="1"/>
  <c r="T63" i="6" a="1"/>
  <c r="T64" i="6" a="1"/>
  <c r="F132" i="5" a="1"/>
  <c r="M115" i="5" a="1"/>
  <c r="G59" i="1" a="1"/>
  <c r="BA104" i="5" a="1"/>
  <c r="AH111" i="5" a="1"/>
  <c r="E102" i="5" a="1"/>
  <c r="AE99" i="5" a="1"/>
  <c r="AP147" i="5" a="1"/>
  <c r="BB134" i="5" a="1"/>
  <c r="D119" i="5" a="1"/>
  <c r="AX136" i="5" a="1"/>
  <c r="P36" i="6" a="1"/>
  <c r="H63" i="6" a="1"/>
  <c r="N46" i="6" a="1"/>
  <c r="Q53" i="6" a="1"/>
  <c r="N11" i="6" a="1"/>
  <c r="H116" i="5" a="1"/>
  <c r="X141" i="5" a="1"/>
  <c r="AX98" i="5" a="1"/>
  <c r="AV136" i="5" a="1"/>
  <c r="T13" i="6" a="1"/>
  <c r="AE152" i="5" a="1"/>
  <c r="AP98" i="5" a="1"/>
  <c r="U113" i="5" a="1"/>
  <c r="J124" i="5" a="1"/>
  <c r="AV126" i="5" a="1"/>
  <c r="Y44" i="6" a="1"/>
  <c r="AK126" i="5" a="1"/>
  <c r="AU107" i="5" a="1"/>
  <c r="Z144" i="5" a="1"/>
  <c r="AH145" i="5" a="1"/>
  <c r="O20" i="6" a="1"/>
  <c r="P66" i="6" a="1"/>
  <c r="AP104" i="5" a="1"/>
  <c r="M137" i="5" a="1"/>
  <c r="K143" i="5" a="1"/>
  <c r="O142" i="5" a="1"/>
  <c r="AE147" i="5" a="1"/>
  <c r="U25" i="6" a="1"/>
  <c r="V98" i="5" a="1"/>
  <c r="U45" i="6" a="1"/>
  <c r="U123" i="5" a="1"/>
  <c r="K144" i="5" a="1"/>
  <c r="AE125" i="5" a="1"/>
  <c r="AA124" i="5" a="1"/>
  <c r="U140" i="5" a="1"/>
  <c r="L66" i="6" a="1"/>
  <c r="G48" i="6" a="1"/>
  <c r="L139" i="5" a="1"/>
  <c r="G115" i="5" a="1"/>
  <c r="AS136" i="5" a="1"/>
  <c r="AN132" i="5" a="1"/>
  <c r="E139" i="5" a="1"/>
  <c r="AZ136" i="5" a="1"/>
  <c r="V135" i="5" a="1"/>
  <c r="AB149" i="5" a="1"/>
  <c r="J150" i="5" a="1"/>
  <c r="BA117" i="5" a="1"/>
  <c r="AF119" i="5" a="1"/>
  <c r="M66" i="6" a="1"/>
  <c r="U15" i="6" a="1"/>
  <c r="P46" i="6" a="1"/>
  <c r="AR106" i="5" a="1"/>
  <c r="V51" i="6" a="1"/>
  <c r="H59" i="6" a="1"/>
  <c r="F104" i="5" a="1"/>
  <c r="D141" i="5" a="1"/>
  <c r="F114" i="5" a="1"/>
  <c r="K45" i="6" a="1"/>
  <c r="AE139" i="5" a="1"/>
  <c r="AR110" i="5" a="1"/>
  <c r="Z143" i="5" a="1"/>
  <c r="AO107" i="5" a="1"/>
  <c r="AI126" i="5" a="1"/>
  <c r="AB131" i="5" a="1"/>
  <c r="T120" i="5" a="1"/>
  <c r="Q23" i="6" a="1"/>
  <c r="AG134" i="5" a="1"/>
  <c r="Q120" i="5" a="1"/>
  <c r="AZ116" i="5" a="1"/>
  <c r="P102" i="5" a="1"/>
  <c r="V133" i="5" a="1"/>
  <c r="AD151" i="5" a="1"/>
  <c r="K16" i="6" a="1"/>
  <c r="AP132" i="5" a="1"/>
  <c r="T98" i="5" a="1"/>
  <c r="H125" i="5" a="1"/>
  <c r="S96" i="5" a="1"/>
  <c r="BA136" i="5" a="1"/>
  <c r="AG142" i="5" a="1"/>
  <c r="AT129" i="5" a="1"/>
  <c r="H29" i="6" a="1"/>
  <c r="AK112" i="5" a="1"/>
  <c r="AE142" i="5" a="1"/>
  <c r="Z115" i="5" a="1"/>
  <c r="T59" i="6" a="1"/>
  <c r="F62" i="6" a="1"/>
  <c r="AA129" i="5" a="1"/>
  <c r="AH126" i="5" a="1"/>
  <c r="R28" i="6" a="1"/>
  <c r="AK142" i="5" a="1"/>
  <c r="AH99" i="5" a="1"/>
  <c r="BB131" i="5" a="1"/>
  <c r="U63" i="6" a="1"/>
  <c r="AY155" i="5" a="1"/>
  <c r="V136" i="5" a="1"/>
  <c r="R96" i="5" a="1"/>
  <c r="AE136" i="5" a="1"/>
  <c r="J53" i="6" a="1"/>
  <c r="U144" i="5" a="1"/>
  <c r="S146" i="5" a="1"/>
  <c r="P62" i="6" a="1"/>
  <c r="S151" i="5" a="1"/>
  <c r="L26" i="6" a="1"/>
  <c r="X149" i="5" a="1"/>
  <c r="H54" i="6" a="1"/>
  <c r="AK143" i="5" a="1"/>
  <c r="BA113" i="5" a="1"/>
  <c r="AW147" i="5" a="1"/>
  <c r="X139" i="5" a="1"/>
  <c r="AV114" i="5" a="1"/>
  <c r="O29" i="6" a="1"/>
  <c r="AB136" i="5" a="1"/>
  <c r="N29" i="6" a="1"/>
  <c r="T7" i="6" a="1"/>
  <c r="AV115" i="5" a="1"/>
  <c r="AH115" i="5" a="1"/>
  <c r="Q112" i="5" a="1"/>
  <c r="AK152" i="5" a="1"/>
  <c r="AV156" i="5" a="1"/>
  <c r="F29" i="6" a="1"/>
  <c r="P113" i="5" a="1"/>
  <c r="G35" i="6" a="1"/>
  <c r="AJ97" i="5" a="1"/>
  <c r="AZ95" i="5" a="1"/>
  <c r="AN137" i="5" a="1"/>
  <c r="Q119" i="5" a="1"/>
  <c r="BC114" i="5" a="1"/>
  <c r="AA97" i="5" a="1"/>
  <c r="T99" i="5" a="1"/>
  <c r="W31" i="6" a="1"/>
  <c r="AO116" i="5" a="1"/>
  <c r="P32" i="6" a="1"/>
  <c r="AW150" i="5" a="1"/>
  <c r="H39" i="6" a="1"/>
  <c r="M108" i="5" a="1"/>
  <c r="AV153" i="5" a="1"/>
  <c r="Y20" i="6" a="1"/>
  <c r="AS147" i="5" a="1"/>
  <c r="BB103" i="5" a="1"/>
  <c r="AB106" i="5" a="1"/>
  <c r="G135" i="5" a="1"/>
  <c r="AO143" i="5" a="1"/>
  <c r="S56" i="6" a="1"/>
  <c r="F57" i="6" a="1"/>
  <c r="AY140" i="5" a="1"/>
  <c r="Z150" i="5" a="1"/>
  <c r="Y155" i="5" a="1"/>
  <c r="Y123" i="5" a="1"/>
  <c r="AI151" i="5" a="1"/>
  <c r="P28" i="6" a="1"/>
  <c r="F124" i="5" a="1"/>
  <c r="AI99" i="5" a="1"/>
  <c r="U102" i="5" a="1"/>
  <c r="H61" i="6" a="1"/>
  <c r="AK113" i="5" a="1"/>
  <c r="AE127" i="5" a="1"/>
  <c r="I123" i="5" a="1"/>
  <c r="L23" i="6" a="1"/>
  <c r="AP123" i="5" a="1"/>
  <c r="AR146" i="5" a="1"/>
  <c r="T102" i="5" a="1"/>
  <c r="AA126" i="5" a="1"/>
  <c r="AV124" i="5" a="1"/>
  <c r="AY123" i="5" a="1"/>
  <c r="M97" i="5" a="1"/>
  <c r="U156" i="5" a="1"/>
  <c r="S35" i="6" a="1"/>
  <c r="L33" i="6" a="1"/>
  <c r="Q17" i="6" a="1"/>
  <c r="K49" i="6" a="1"/>
  <c r="BA151" i="5" a="1"/>
  <c r="N114" i="5" a="1"/>
  <c r="Q59" i="1" a="1"/>
  <c r="AD138" i="5" a="1"/>
  <c r="AJ147" i="5" a="1"/>
  <c r="AF138" i="5" a="1"/>
  <c r="AX131" i="5" a="1"/>
  <c r="BA110" i="5" a="1"/>
  <c r="AJ145" i="5" a="1"/>
  <c r="O57" i="6" a="1"/>
  <c r="S13" i="6" a="1"/>
  <c r="AU112" i="5" a="1"/>
  <c r="K20" i="6" a="1"/>
  <c r="AB116" i="5" a="1"/>
  <c r="S143" i="5" a="1"/>
  <c r="X120" i="5" a="1"/>
  <c r="K33" i="6" a="1"/>
  <c r="BA100" i="5" a="1"/>
  <c r="W40" i="6" a="1"/>
  <c r="BC107" i="5" a="1"/>
  <c r="BC140" i="5" a="1"/>
  <c r="U38" i="6" a="1"/>
  <c r="K96" i="5" a="1"/>
  <c r="L108" i="5" a="1"/>
  <c r="K30" i="6" a="1"/>
  <c r="AV145" i="5" a="1"/>
  <c r="U71" i="6" a="1"/>
  <c r="R45" i="6" a="1"/>
  <c r="J94" i="5" a="1"/>
  <c r="R63" i="6" a="1"/>
  <c r="W48" i="6" a="1"/>
  <c r="S127" i="5" a="1"/>
  <c r="AL118" i="5" a="1"/>
  <c r="R19" i="6" a="1"/>
  <c r="O62" i="6" a="1"/>
  <c r="U61" i="6" a="1"/>
  <c r="AS151" i="5" a="1"/>
  <c r="AG117" i="5" a="1"/>
  <c r="H141" i="5" a="1"/>
  <c r="J108" i="5" a="1"/>
  <c r="AQ112" i="5" a="1"/>
  <c r="M103" i="5" a="1"/>
  <c r="T96" i="5" a="1"/>
  <c r="AZ147" i="5" a="1"/>
  <c r="F117" i="5" a="1"/>
  <c r="AT142" i="5" a="1"/>
  <c r="D131" i="5" a="1"/>
  <c r="O112" i="5" a="1"/>
  <c r="E137" i="5" a="1"/>
  <c r="Q19" i="6" a="1"/>
  <c r="R148" i="5" a="1"/>
  <c r="AY97" i="5" a="1"/>
  <c r="W153" i="5" a="1"/>
  <c r="AJ113" i="5" a="1"/>
  <c r="R130" i="5" a="1"/>
  <c r="O39" i="6" a="1"/>
  <c r="AQ102" i="5" a="1"/>
  <c r="AV142" i="5" a="1"/>
  <c r="H30" i="6" a="1"/>
  <c r="M156" i="5" a="1"/>
  <c r="AP145" i="5" a="1"/>
  <c r="I137" i="5" a="1"/>
  <c r="BA134" i="5" a="1"/>
  <c r="P116" i="5" a="1"/>
  <c r="Z123" i="5" a="1"/>
  <c r="X62" i="6" a="1"/>
  <c r="R104" i="5" a="1"/>
  <c r="U104" i="5" a="1"/>
  <c r="M28" i="6" a="1"/>
  <c r="AQ127" i="5" a="1"/>
  <c r="AS130" i="5" a="1"/>
  <c r="L152" i="5" a="1"/>
  <c r="AR123" i="5" a="1"/>
  <c r="E153" i="5" a="1"/>
  <c r="U36" i="6" a="1"/>
  <c r="AW115" i="5" a="1"/>
  <c r="AH134" i="5" a="1"/>
  <c r="K153" i="5" a="1"/>
  <c r="AH138" i="5" a="1"/>
  <c r="N124" i="5" a="1"/>
  <c r="O117" i="5" a="1"/>
  <c r="AT137" i="5" a="1"/>
  <c r="I31" i="6" a="1"/>
  <c r="AC116" i="5" a="1"/>
  <c r="AR122" i="5" a="1"/>
  <c r="T30" i="6" a="1"/>
  <c r="H153" i="5" a="1"/>
  <c r="V119" i="5" a="1"/>
  <c r="AB140" i="5" a="1"/>
  <c r="R149" i="5" a="1"/>
  <c r="X148" i="5" a="1"/>
  <c r="AD147" i="5" a="1"/>
  <c r="AB133" i="5" a="1"/>
  <c r="D109" i="5" a="1"/>
  <c r="H96" i="5" a="1"/>
  <c r="AA121" i="5" a="1"/>
  <c r="V66" i="6" a="1"/>
  <c r="AY129" i="5" a="1"/>
  <c r="W140" i="5" a="1"/>
  <c r="AQ100" i="5" a="1"/>
  <c r="O32" i="6" a="1"/>
  <c r="I102" i="5" a="1"/>
  <c r="AQ120" i="5" a="1"/>
  <c r="AA149" i="5" a="1"/>
  <c r="AI108" i="5" a="1"/>
  <c r="AL99" i="5" a="1"/>
  <c r="Y51" i="6" a="1"/>
  <c r="AS95" i="5" a="1"/>
  <c r="BB106" i="5" a="1"/>
  <c r="U115" i="5" a="1"/>
  <c r="AC96" i="5" a="1"/>
  <c r="R152" i="5" a="1"/>
  <c r="AT154" i="5" a="1"/>
  <c r="H113" i="5" a="1"/>
  <c r="M147" i="5" a="1"/>
  <c r="N104" i="5" a="1"/>
  <c r="Z134" i="5" a="1"/>
  <c r="E128" i="5" a="1"/>
  <c r="Z155" i="5" a="1"/>
  <c r="V35" i="6" a="1"/>
  <c r="E148" i="5" a="1"/>
  <c r="I61" i="6" a="1"/>
  <c r="H20" i="6" a="1"/>
  <c r="AX129" i="5" a="1"/>
  <c r="K55" i="6" a="1"/>
  <c r="F155" i="5" a="1"/>
  <c r="AD140" i="5" a="1"/>
  <c r="G134" i="5" a="1"/>
  <c r="O49" i="6" a="1"/>
  <c r="R37" i="6" a="1"/>
  <c r="Y27" i="6" a="1"/>
  <c r="R57" i="6" a="1"/>
  <c r="BC111" i="5" a="1"/>
  <c r="AL94" i="5" a="1"/>
  <c r="BB150" i="5" a="1"/>
  <c r="J147" i="5" a="1"/>
  <c r="S46" i="6" a="1"/>
  <c r="AN148" i="5" a="1"/>
  <c r="V138" i="5" a="1"/>
  <c r="V32" i="6" a="1"/>
  <c r="W47" i="6" a="1"/>
  <c r="AR145" i="5" a="1"/>
  <c r="I32" i="6" a="1"/>
  <c r="S154" i="5" a="1"/>
  <c r="AX109" i="5" a="1"/>
  <c r="AM103" i="5" a="1"/>
  <c r="AM100" i="5" a="1"/>
  <c r="R43" i="6" a="1"/>
  <c r="T40" i="6" a="1"/>
  <c r="F64" i="6" a="1"/>
  <c r="AY144" i="5" a="1"/>
  <c r="K156" i="5" a="1"/>
  <c r="J59" i="6" a="1"/>
  <c r="AB117" i="5" a="1"/>
  <c r="AN134" i="5" a="1"/>
  <c r="AC129" i="5" a="1"/>
  <c r="AL117" i="5" a="1"/>
  <c r="R124" i="5" a="1"/>
  <c r="AK108" i="5" a="1"/>
  <c r="W69" i="6" a="1"/>
  <c r="AB113" i="5" a="1"/>
  <c r="Z147" i="5" a="1"/>
  <c r="L60" i="6" a="1"/>
  <c r="Y49" i="6" a="1"/>
  <c r="AJ108" i="5" a="1"/>
  <c r="BB140" i="5" a="1"/>
  <c r="U22" i="6" a="1"/>
  <c r="O134" i="5" a="1"/>
  <c r="AK150" i="5" a="1"/>
  <c r="G113" i="5" a="1"/>
  <c r="Q45" i="6" a="1"/>
  <c r="T146" i="5" a="1"/>
  <c r="V42" i="6" a="1"/>
  <c r="AB148" i="5" a="1"/>
  <c r="U128" i="5" a="1"/>
  <c r="G40" i="6" a="1"/>
  <c r="AZ153" i="5" a="1"/>
  <c r="U137" i="5" a="1"/>
  <c r="AK147" i="5" a="1"/>
  <c r="AG132" i="5" a="1"/>
  <c r="G146" i="5" a="1"/>
  <c r="R127" i="5" a="1"/>
  <c r="V127" i="5" a="1"/>
  <c r="AQ108" i="5" a="1"/>
  <c r="AN131" i="5" a="1"/>
  <c r="Q148" i="5" a="1"/>
  <c r="AJ155" i="5" a="1"/>
  <c r="R134" i="5" a="1"/>
  <c r="AE106" i="5" a="1"/>
  <c r="AF118" i="5" a="1"/>
  <c r="AF141" i="5" a="1"/>
  <c r="Y136" i="5" a="1"/>
  <c r="AS110" i="5" a="1"/>
  <c r="Y53" i="6" a="1"/>
  <c r="G17" i="6" a="1"/>
  <c r="AO106" i="5" a="1"/>
  <c r="AQ97" i="5" a="1"/>
  <c r="Q139" i="5" a="1"/>
  <c r="V109" i="5" a="1"/>
  <c r="Z103" i="5" a="1"/>
  <c r="AJ106" i="5" a="1"/>
  <c r="Q137" i="5" a="1"/>
  <c r="F143" i="5" a="1"/>
  <c r="M27" i="6" a="1"/>
  <c r="V96" i="5" a="1"/>
  <c r="AH103" i="5" a="1"/>
  <c r="G29" i="6" a="1"/>
  <c r="O18" i="6" a="1"/>
  <c r="AR98" i="5" a="1"/>
  <c r="AH121" i="5" a="1"/>
  <c r="D95" i="5" a="1"/>
  <c r="R17" i="6" a="1"/>
  <c r="BC144" i="5" a="1"/>
  <c r="G58" i="6" a="1"/>
  <c r="O152" i="5" a="1"/>
  <c r="M95" i="5" a="1"/>
  <c r="AD126" i="5" a="1"/>
  <c r="S63" i="6" a="1"/>
  <c r="AY156" i="5" a="1"/>
  <c r="T156" i="5" a="1"/>
  <c r="AT135" i="5" a="1"/>
  <c r="AO131" i="5" a="1"/>
  <c r="H36" i="6" a="1"/>
  <c r="O132" i="5" a="1"/>
  <c r="J101" i="5" a="1"/>
  <c r="U118" i="5" a="1"/>
  <c r="T141" i="5" a="1"/>
  <c r="P147" i="5" a="1"/>
  <c r="M12" i="6" a="1"/>
  <c r="AM126" i="5" a="1"/>
  <c r="AJ129" i="5" a="1"/>
  <c r="Z109" i="5" a="1"/>
  <c r="AK128" i="5" a="1"/>
  <c r="T150" i="5" a="1"/>
  <c r="D136" i="5" a="1"/>
  <c r="L146" i="5" a="1"/>
  <c r="AY117" i="5" a="1"/>
  <c r="AP118" i="5" a="1"/>
  <c r="AC154" i="5" a="1"/>
  <c r="L125" i="5" a="1"/>
  <c r="N59" i="1" a="1"/>
  <c r="AU135" i="5" a="1"/>
  <c r="L133" i="5" a="1"/>
  <c r="E36" i="2" a="1"/>
  <c r="V15" i="6" a="1"/>
  <c r="F28" i="6" a="1"/>
  <c r="Y139" i="5" a="1"/>
  <c r="D116" i="5" a="1"/>
  <c r="AI115" i="5" a="1"/>
  <c r="T35" i="6" a="1"/>
  <c r="AO133" i="5" a="1"/>
  <c r="X108" i="5" a="1"/>
  <c r="AY137" i="5" a="1"/>
  <c r="V38" i="6" a="1"/>
  <c r="AQ137" i="5" a="1"/>
  <c r="O137" i="5" a="1"/>
  <c r="O97" i="5" a="1"/>
  <c r="S113" i="5" a="1"/>
  <c r="AD156" i="5" a="1"/>
  <c r="N24" i="6" a="1"/>
  <c r="AW155" i="5" a="1"/>
  <c r="O25" i="6" a="1"/>
  <c r="AZ140" i="5" a="1"/>
  <c r="AD148" i="5" a="1"/>
  <c r="AT152" i="5" a="1"/>
  <c r="F42" i="6" a="1"/>
  <c r="D103" i="5" a="1"/>
  <c r="AY131" i="5" a="1"/>
  <c r="AW137" i="5" a="1"/>
  <c r="Q110" i="5" a="1"/>
  <c r="AG149" i="5" a="1"/>
  <c r="AO117" i="5" a="1"/>
  <c r="L48" i="6" a="1"/>
  <c r="AX137" i="5" a="1"/>
  <c r="W24" i="6" a="1"/>
  <c r="M109" i="5" a="1"/>
  <c r="BA120" i="5" a="1"/>
  <c r="O58" i="6" a="1"/>
  <c r="Q146" i="5" a="1"/>
  <c r="AG123" i="5" a="1"/>
  <c r="G16" i="6" a="1"/>
  <c r="AL147" i="5" a="1"/>
  <c r="H65" i="6" a="1"/>
  <c r="W49" i="6" a="1"/>
  <c r="I133" i="5" a="1"/>
  <c r="AZ126" i="5" a="1"/>
  <c r="AX115" i="5" a="1"/>
  <c r="AX147" i="5" a="1"/>
  <c r="AQ122" i="5" a="1"/>
  <c r="K121" i="5" a="1"/>
  <c r="AG111" i="5" a="1"/>
  <c r="E44" i="2" a="1"/>
  <c r="BC116" i="5" a="1"/>
  <c r="Y35" i="6" a="1"/>
  <c r="AY115" i="5" a="1"/>
  <c r="AH125" i="5" a="1"/>
  <c r="S19" i="6" a="1"/>
  <c r="R107" i="5" a="1"/>
  <c r="K130" i="5" a="1"/>
  <c r="AZ151" i="5" a="1"/>
  <c r="AK122" i="5" a="1"/>
  <c r="AF155" i="5" a="1"/>
  <c r="J113" i="5" a="1"/>
  <c r="AG109" i="5" a="1"/>
  <c r="P104" i="5" a="1"/>
  <c r="AH152" i="5" a="1"/>
  <c r="N36" i="6" a="1"/>
  <c r="L106" i="5" a="1"/>
  <c r="P103" i="5" a="1"/>
  <c r="G108" i="5" a="1"/>
  <c r="AB128" i="5" a="1"/>
  <c r="E34" i="2" a="1"/>
  <c r="S55" i="6" a="1"/>
  <c r="AQ132" i="5" a="1"/>
  <c r="R9" i="6" a="1"/>
  <c r="AC133" i="5" a="1"/>
  <c r="AD119" i="5" a="1"/>
  <c r="BC128" i="5" a="1"/>
  <c r="N14" i="6" a="1"/>
  <c r="U82" i="6" a="1"/>
  <c r="AJ115" i="5" a="1"/>
  <c r="R47" i="6" a="1"/>
  <c r="AS134" i="5" a="1"/>
  <c r="P18" i="6" a="1"/>
  <c r="AU151" i="5" a="1"/>
  <c r="D105" i="5" a="1"/>
  <c r="I58" i="6" a="1"/>
  <c r="T8" i="6" a="1"/>
  <c r="BA149" i="5" a="1"/>
  <c r="BA102" i="5" a="1"/>
  <c r="J25" i="6" a="1"/>
  <c r="AB112" i="5" a="1"/>
  <c r="K17" i="6" a="1"/>
  <c r="AM132" i="5" a="1"/>
  <c r="Y145" i="5" a="1"/>
  <c r="P122" i="5" a="1"/>
  <c r="AI138" i="5" a="1"/>
  <c r="G14" i="6" a="1"/>
  <c r="R30" i="6" a="1"/>
  <c r="AL149" i="5" a="1"/>
  <c r="H18" i="6" a="1"/>
  <c r="V60" i="6" a="1"/>
  <c r="N43" i="6" a="1"/>
  <c r="N20" i="6" a="1"/>
  <c r="AI103" i="5" a="1"/>
  <c r="V52" i="6" a="1"/>
  <c r="X135" i="5" a="1"/>
  <c r="U10" i="6" a="1"/>
  <c r="AN94" i="5" a="1"/>
  <c r="AP124" i="5" a="1"/>
  <c r="K120" i="5" a="1"/>
  <c r="M118" i="5" a="1"/>
  <c r="Q37" i="6" a="1"/>
  <c r="AT143" i="5" a="1"/>
  <c r="M120" i="5" a="1"/>
  <c r="F130" i="5" a="1"/>
  <c r="S41" i="6" a="1"/>
  <c r="AP155" i="5" a="1"/>
  <c r="Q102" i="5" a="1"/>
  <c r="AM106" i="5" a="1"/>
  <c r="AC115" i="5" a="1"/>
  <c r="H106" i="5" a="1"/>
  <c r="I15" i="6" a="1"/>
  <c r="G144" i="5" a="1"/>
  <c r="AP102" i="5" a="1"/>
  <c r="AW148" i="5" a="1"/>
  <c r="Y38" i="6" a="1"/>
  <c r="AT141" i="5" a="1"/>
  <c r="F144" i="5" a="1"/>
  <c r="P47" i="6" a="1"/>
  <c r="AX107" i="5" a="1"/>
  <c r="H34" i="6" a="1"/>
  <c r="Y95" i="5" a="1"/>
  <c r="N106" i="5" a="1"/>
  <c r="AI120" i="5" a="1"/>
  <c r="R41" i="6" a="1"/>
  <c r="K9" i="6" a="1"/>
  <c r="AU127" i="5" a="1"/>
  <c r="AS152" i="5" a="1"/>
  <c r="M22" i="6" a="1"/>
  <c r="E7" i="2" a="1"/>
  <c r="AR114" i="5" a="1"/>
  <c r="AP140" i="5" a="1"/>
  <c r="J41" i="6" a="1"/>
  <c r="U57" i="6" a="1"/>
  <c r="AR129" i="5" a="1"/>
  <c r="M138" i="5" a="1"/>
  <c r="K151" i="5" a="1"/>
  <c r="G124" i="5" a="1"/>
  <c r="R24" i="6" a="1"/>
  <c r="AL156" i="5" a="1"/>
  <c r="AL140" i="5" a="1"/>
  <c r="AS139" i="5" a="1"/>
  <c r="T118" i="5" a="1"/>
  <c r="N17" i="6" a="1"/>
  <c r="AY154" i="5" a="1"/>
  <c r="H136" i="5" a="1"/>
  <c r="AR138" i="5" a="1"/>
  <c r="Y21" i="6" a="1"/>
  <c r="AH149" i="5" a="1"/>
  <c r="V128" i="5" a="1"/>
  <c r="AQ105" i="5" a="1"/>
  <c r="AY124" i="5" a="1"/>
  <c r="M23" i="6" a="1"/>
  <c r="AQ140" i="5" a="1"/>
  <c r="U19" i="6" a="1"/>
  <c r="R8" i="6" a="1"/>
  <c r="AM155" i="5" a="1"/>
  <c r="AL152" i="5" a="1"/>
  <c r="AT147" i="5" a="1"/>
  <c r="AT132" i="5" a="1"/>
  <c r="W130" i="5" a="1"/>
  <c r="AI100" i="5" a="1"/>
  <c r="AE112" i="5" a="1"/>
  <c r="W72" i="6" a="1"/>
  <c r="W17" i="6" a="1"/>
  <c r="AJ98" i="5" a="1"/>
  <c r="L129" i="5" a="1"/>
  <c r="L145" i="5" a="1"/>
  <c r="M124" i="5" a="1"/>
  <c r="G12" i="6" a="1"/>
  <c r="M142" i="5" a="1"/>
  <c r="P63" i="6" a="1"/>
  <c r="T21" i="6" a="1"/>
  <c r="AL150" i="5" a="1"/>
  <c r="Y10" i="6" a="1"/>
  <c r="R21" i="6" a="1"/>
  <c r="D114" i="5" a="1"/>
  <c r="J109" i="5" a="1"/>
  <c r="Z148" i="5" a="1"/>
  <c r="AY113" i="5" a="1"/>
  <c r="L58" i="6" a="1"/>
  <c r="AX141" i="5" a="1"/>
  <c r="S128" i="5" a="1"/>
  <c r="AR99" i="5" a="1"/>
  <c r="Y48" i="6" a="1"/>
  <c r="N19" i="6" a="1"/>
  <c r="AU139" i="5" a="1"/>
  <c r="S114" i="5" a="1"/>
  <c r="Y67" i="6" a="1"/>
  <c r="D97" i="5" a="1"/>
  <c r="M127" i="5" a="1"/>
  <c r="BA130" i="5" a="1"/>
  <c r="AZ138" i="5" a="1"/>
  <c r="P17" i="6" a="1"/>
  <c r="AU133" i="5" a="1"/>
  <c r="S108" i="5" a="1"/>
  <c r="AF147" i="5" a="1"/>
  <c r="U32" i="6" a="1"/>
  <c r="AL144" i="5" a="1"/>
  <c r="BB119" i="5" a="1"/>
  <c r="V22" i="6" a="1"/>
  <c r="R156" i="5" a="1"/>
  <c r="BC132" i="5" a="1"/>
  <c r="G44" i="6" a="1"/>
  <c r="K126" i="5" a="1"/>
  <c r="O9" i="6" a="1"/>
  <c r="F134" i="5" a="1"/>
  <c r="AY118" i="5" a="1"/>
  <c r="O116" i="5" a="1"/>
  <c r="AI132" i="5" a="1"/>
  <c r="AI113" i="5" a="1"/>
  <c r="R111" i="5" a="1"/>
  <c r="Q22" i="6" a="1"/>
  <c r="P26" i="6" a="1"/>
  <c r="AJ139" i="5" a="1"/>
  <c r="G116" i="5" a="1"/>
  <c r="AM101" i="5" a="1"/>
  <c r="M43" i="6" a="1"/>
  <c r="P22" i="6" a="1"/>
  <c r="F44" i="6" a="1"/>
  <c r="Z95" i="5" a="1"/>
  <c r="J137" i="5" a="1"/>
  <c r="U30" i="6" a="1"/>
  <c r="H130" i="5" a="1"/>
  <c r="S141" i="5" a="1"/>
  <c r="Y146" i="5" a="1"/>
  <c r="S33" i="6" a="1"/>
  <c r="Y152" i="5" a="1"/>
  <c r="AK134" i="5" a="1"/>
  <c r="BA148" i="5" a="1"/>
  <c r="P40" i="6" a="1"/>
  <c r="T23" i="6" a="1"/>
  <c r="W59" i="6" a="1"/>
  <c r="M129" i="5" a="1"/>
  <c r="AC151" i="5" a="1"/>
  <c r="D111" i="5" a="1"/>
  <c r="AO144" i="5" a="1"/>
  <c r="Y61" i="6" a="1"/>
  <c r="S156" i="5" a="1"/>
  <c r="I120" i="5" a="1"/>
  <c r="S152" i="5" a="1"/>
  <c r="K27" i="6" a="1"/>
  <c r="AF99" i="5" a="1"/>
  <c r="X72" i="6" a="1"/>
  <c r="X98" i="5" a="1"/>
  <c r="Q50" i="6" a="1"/>
  <c r="AD132" i="5" a="1"/>
  <c r="AH105" i="5" a="1"/>
  <c r="AB120" i="5" a="1"/>
  <c r="AI112" i="5" a="1"/>
  <c r="W143" i="5" a="1"/>
  <c r="AN103" i="5" a="1"/>
  <c r="Z140" i="5" a="1"/>
  <c r="D127" i="5" a="1"/>
  <c r="M32" i="6" a="1"/>
  <c r="AX101" i="5" a="1"/>
  <c r="S10" i="6" a="1"/>
  <c r="AF137" i="5" a="1"/>
  <c r="Q26" i="6" a="1"/>
  <c r="P57" i="6" a="1"/>
  <c r="AL130" i="5" a="1"/>
  <c r="X124" i="5" a="1"/>
  <c r="AO156" i="5" a="1"/>
  <c r="M134" i="5" a="1"/>
  <c r="Z139" i="5" a="1"/>
  <c r="U50" i="6" a="1"/>
  <c r="J20" i="6" a="1"/>
  <c r="G32" i="6" a="1"/>
  <c r="AZ120" i="5" a="1"/>
  <c r="AL98" i="5" a="1"/>
  <c r="P112" i="5" a="1"/>
  <c r="X122" i="5" a="1"/>
  <c r="AX97" i="5" a="1"/>
  <c r="N39" i="6" a="1"/>
  <c r="AI124" i="5" a="1"/>
  <c r="M131" i="5" a="1"/>
  <c r="AS125" i="5" a="1"/>
  <c r="I154" i="5" a="1"/>
  <c r="AB107" i="5" a="1"/>
  <c r="AL97" i="5" a="1"/>
  <c r="BA142" i="5" a="1"/>
  <c r="AN106" i="5" a="1"/>
  <c r="AB153" i="5" a="1"/>
  <c r="H25" i="6" a="1"/>
  <c r="AR150" i="5" a="1"/>
  <c r="AT146" i="5" a="1"/>
  <c r="AN122" i="5" a="1"/>
  <c r="AH116" i="5" a="1"/>
  <c r="AF111" i="5" a="1"/>
  <c r="Q66" i="6" a="1"/>
  <c r="V37" i="6" a="1"/>
  <c r="E151" i="5" a="1"/>
  <c r="O24" i="6" a="1"/>
  <c r="O101" i="5" a="1"/>
  <c r="F152" i="5" a="1"/>
  <c r="AX138" i="5" a="1"/>
  <c r="AH133" i="5" a="1"/>
  <c r="T139" i="5" a="1"/>
  <c r="AV105" i="5" a="1"/>
  <c r="J149" i="5" a="1"/>
  <c r="H26" i="6" a="1"/>
  <c r="AW143" i="5" a="1"/>
  <c r="J134" i="5" a="1"/>
  <c r="L143" i="5" a="1"/>
  <c r="K155" i="5" a="1"/>
  <c r="L153" i="5" a="1"/>
  <c r="AI125" i="5" a="1"/>
  <c r="V145" i="5" a="1"/>
  <c r="S98" i="5" a="1"/>
  <c r="V23" i="6" a="1"/>
  <c r="AS115" i="5" a="1"/>
  <c r="P120" i="5" a="1"/>
  <c r="P101" i="5" a="1"/>
  <c r="X107" i="5" a="1"/>
  <c r="Y72" i="6" a="1"/>
  <c r="N134" i="5" a="1"/>
  <c r="AH129" i="5" a="1"/>
  <c r="Z146" i="5" a="1"/>
  <c r="AT116" i="5" a="1"/>
  <c r="O108" i="5" a="1"/>
  <c r="I119" i="5" a="1"/>
  <c r="AJ125" i="5" a="1"/>
  <c r="AH124" i="5" a="1"/>
  <c r="AM115" i="5" a="1"/>
  <c r="X56" i="6" a="1"/>
  <c r="BB121" i="5" a="1"/>
  <c r="K54" i="6" a="1"/>
  <c r="M45" i="6" a="1"/>
  <c r="AO121" i="5" a="1"/>
  <c r="AO99" i="5" a="1"/>
  <c r="O30" i="6" a="1"/>
  <c r="AZ114" i="5" a="1"/>
  <c r="D140" i="5" a="1"/>
  <c r="M10" i="6" a="1"/>
  <c r="F123" i="5" a="1"/>
  <c r="L144" i="5" a="1"/>
  <c r="AT109" i="5" a="1"/>
  <c r="E130" i="5" a="1"/>
  <c r="S150" i="5" a="1"/>
  <c r="AV94" i="5" a="1"/>
  <c r="E45" i="2" a="1"/>
  <c r="E28" i="2" a="1"/>
  <c r="AP141" i="5" a="1"/>
  <c r="U95" i="5" a="1"/>
  <c r="I115" i="5" a="1"/>
  <c r="AN128" i="5" a="1"/>
  <c r="N135" i="5" a="1"/>
  <c r="AG106" i="5" a="1"/>
  <c r="AH110" i="5" a="1"/>
  <c r="X145" i="5" a="1"/>
  <c r="AN147" i="5" a="1"/>
  <c r="T56" i="6" a="1"/>
  <c r="K62" i="6" a="1"/>
  <c r="AX133" i="5" a="1"/>
  <c r="Y107" i="5" a="1"/>
  <c r="W67" i="6" a="1"/>
  <c r="AC111" i="5" a="1"/>
  <c r="K128" i="5" a="1"/>
  <c r="AD135" i="5" a="1"/>
  <c r="AU116" i="5" a="1"/>
  <c r="M42" i="6" a="1"/>
  <c r="F139" i="5" a="1"/>
  <c r="S101" i="5" a="1"/>
  <c r="AP126" i="5" a="1"/>
  <c r="AH118" i="5" a="1"/>
  <c r="AL105" i="5" a="1"/>
  <c r="BA96" i="5" a="1"/>
  <c r="H140" i="5" a="1"/>
  <c r="I153" i="5" a="1"/>
  <c r="AB141" i="5" a="1"/>
  <c r="K21" i="6" a="1"/>
  <c r="AO137" i="5" a="1"/>
  <c r="R58" i="6" a="1"/>
  <c r="Y57" i="6" a="1"/>
  <c r="AN117" i="5" a="1"/>
  <c r="W33" i="6" a="1"/>
  <c r="M17" i="6" a="1"/>
  <c r="AA108" i="5" a="1"/>
  <c r="J27" i="6" a="1"/>
  <c r="AP154" i="5" a="1"/>
  <c r="AQ138" i="5" a="1"/>
  <c r="U154" i="5" a="1"/>
  <c r="Y54" i="6" a="1"/>
  <c r="O60" i="1" a="1"/>
  <c r="AI104" i="5" a="1"/>
  <c r="AO100" i="5" a="1"/>
  <c r="AA99" i="5" a="1"/>
  <c r="L134" i="5" a="1"/>
  <c r="G19" i="6" a="1"/>
  <c r="AW132" i="5" a="1"/>
  <c r="X155" i="5" a="1"/>
  <c r="V139" i="5" a="1"/>
  <c r="O54" i="6" a="1"/>
  <c r="M36" i="6" a="1"/>
  <c r="D132" i="5" a="1"/>
  <c r="L100" i="5" a="1"/>
  <c r="J7" i="6" a="1"/>
  <c r="AG115" i="5" a="1"/>
  <c r="D153" i="5" a="1"/>
  <c r="X140" i="5" a="1"/>
  <c r="H120" i="5" a="1"/>
  <c r="E35" i="2" a="1"/>
  <c r="AH142" i="5" a="1"/>
  <c r="I135" i="5" a="1"/>
  <c r="V7" i="6" a="1"/>
  <c r="P152" i="5" a="1"/>
  <c r="BA135" i="5" a="1"/>
  <c r="AA131" i="5" a="1"/>
  <c r="AT150" i="5" a="1"/>
  <c r="AC104" i="5" a="1"/>
  <c r="P61" i="6" a="1"/>
  <c r="H53" i="6" a="1"/>
  <c r="S115" i="5" a="1"/>
  <c r="AX104" i="5" a="1"/>
  <c r="AD144" i="5" a="1"/>
  <c r="P95" i="5" a="1"/>
  <c r="O119" i="5" a="1"/>
  <c r="AC108" i="5" a="1"/>
  <c r="V20" i="6" a="1"/>
  <c r="W42" i="6" a="1"/>
  <c r="V123" i="5" a="1"/>
  <c r="U126" i="5" a="1"/>
  <c r="AP133" i="5" a="1"/>
  <c r="AO135" i="5" a="1"/>
  <c r="AV134" i="5" a="1"/>
  <c r="AU134" i="5" a="1"/>
  <c r="W129" i="5" a="1"/>
  <c r="AA96" i="5" a="1"/>
  <c r="U121" i="5" a="1"/>
  <c r="AH96" i="5" a="1"/>
  <c r="AU115" i="5" a="1"/>
  <c r="AM151" i="5" a="1"/>
  <c r="G119" i="5" a="1"/>
  <c r="AL123" i="5" a="1"/>
  <c r="H101" i="5" a="1"/>
  <c r="L102" i="5" a="1"/>
  <c r="R103" i="5" a="1"/>
  <c r="AK135" i="5" a="1"/>
  <c r="AU141" i="5" a="1"/>
  <c r="K11" i="6" a="1"/>
  <c r="H118" i="5" a="1"/>
  <c r="AR147" i="5" a="1"/>
  <c r="E27" i="2" a="1"/>
  <c r="AF95" i="5" a="1"/>
  <c r="AW119" i="5" a="1"/>
  <c r="AR152" i="5" a="1"/>
  <c r="V156" i="5" a="1"/>
  <c r="AW106" i="5" a="1"/>
  <c r="AA104" i="5" a="1"/>
  <c r="T10" i="6" a="1"/>
  <c r="AH97" i="5" a="1"/>
  <c r="V55" i="6" a="1"/>
  <c r="BB130" i="5" a="1"/>
  <c r="J146" i="5" a="1"/>
  <c r="O95" i="5" a="1"/>
  <c r="P60" i="1" a="1"/>
  <c r="I41" i="6" a="1"/>
  <c r="J117" i="5" a="1"/>
  <c r="O118" i="5" a="1"/>
  <c r="R114" i="5" a="1"/>
  <c r="H102" i="5" a="1"/>
  <c r="BC117" i="5" a="1"/>
  <c r="F54" i="6" a="1"/>
  <c r="L28" i="6" a="1"/>
  <c r="AB119" i="5" a="1"/>
  <c r="AE116" i="5" a="1"/>
  <c r="BA99" i="5" a="1"/>
  <c r="R35" i="6" a="1"/>
  <c r="L12" i="6" a="1"/>
  <c r="AL128" i="5" a="1"/>
  <c r="O129" i="5" a="1"/>
  <c r="I47" i="6" a="1"/>
  <c r="U58" i="6" a="1"/>
  <c r="N144" i="5" a="1"/>
  <c r="AP129" i="5" a="1"/>
  <c r="S126" i="5" a="1"/>
  <c r="AT125" i="5" a="1"/>
  <c r="O149" i="5" a="1"/>
  <c r="AE135" i="5" a="1"/>
  <c r="K140" i="5" a="1"/>
  <c r="AX128" i="5" a="1"/>
  <c r="Y141" i="5" a="1"/>
  <c r="AW111" i="5" a="1"/>
  <c r="V116" i="5" a="1"/>
  <c r="AP100" i="5" a="1"/>
  <c r="AA94" i="5" a="1"/>
  <c r="BC147" i="5" a="1"/>
  <c r="E24" i="2" a="1"/>
  <c r="T142" i="5" a="1"/>
  <c r="J22" i="6" a="1"/>
  <c r="K39" i="6" a="1"/>
  <c r="AI152" i="5" a="1"/>
  <c r="AU136" i="5" a="1"/>
  <c r="AC98" i="5" a="1"/>
  <c r="L51" i="6" a="1"/>
  <c r="R94" i="5" a="1"/>
  <c r="V47" i="6" a="1"/>
  <c r="AQ144" i="5" a="1"/>
  <c r="R100" i="5" a="1"/>
  <c r="AQ155" i="5" a="1"/>
  <c r="BB125" i="5" a="1"/>
  <c r="O115" i="5" a="1"/>
  <c r="U127" i="5" a="1"/>
  <c r="AD143" i="5" a="1"/>
  <c r="H15" i="6" a="1"/>
  <c r="Z127" i="5" a="1"/>
  <c r="AI98" i="5" a="1"/>
  <c r="AT133" i="5" a="1"/>
  <c r="T24" i="6" a="1"/>
  <c r="AD124" i="5" a="1"/>
  <c r="L57" i="6" a="1"/>
  <c r="AI101" i="5" a="1"/>
  <c r="J47" i="6" a="1"/>
  <c r="AC126" i="5" a="1"/>
  <c r="K98" i="5" a="1"/>
  <c r="Q111" i="5" a="1"/>
  <c r="I21" i="6" a="1"/>
  <c r="AM142" i="5" a="1"/>
  <c r="AZ113" i="5" a="1"/>
  <c r="M144" i="5" a="1"/>
  <c r="S131" i="5" a="1"/>
  <c r="N58" i="6" a="1"/>
  <c r="BB98" i="5" a="1"/>
  <c r="AV102" i="5" a="1"/>
  <c r="K23" i="6" a="1"/>
  <c r="K53" i="6" a="1"/>
  <c r="T95" i="5" a="1"/>
  <c r="T124" i="5" a="1"/>
  <c r="Y128" i="5" a="1"/>
  <c r="AK153" i="5" a="1"/>
  <c r="BC98" i="5" a="1"/>
  <c r="P15" i="6" a="1"/>
  <c r="H143" i="5" a="1"/>
  <c r="G66" i="6" a="1"/>
  <c r="O37" i="6" a="1"/>
  <c r="AX132" i="5" a="1"/>
  <c r="Q98" i="5" a="1"/>
  <c r="O28" i="6" a="1"/>
  <c r="AU148" i="5" a="1"/>
  <c r="BA131" i="5" a="1"/>
  <c r="AS138" i="5" a="1"/>
  <c r="N35" i="6" a="1"/>
  <c r="V131" i="5" a="1"/>
  <c r="D149" i="5" a="1"/>
  <c r="V137" i="5" a="1"/>
  <c r="AX119" i="5" a="1"/>
  <c r="J98" i="5" a="1"/>
  <c r="U124" i="5" a="1"/>
  <c r="X118" i="5" a="1"/>
  <c r="D110" i="5" a="1"/>
  <c r="P129" i="5" a="1"/>
  <c r="AK103" i="5" a="1"/>
  <c r="AE144" i="5" a="1"/>
  <c r="X109" i="5" a="1"/>
  <c r="AY108" i="5" a="1"/>
  <c r="X116" i="5" a="1"/>
  <c r="AT138" i="5" a="1"/>
  <c r="Q145" i="5" a="1"/>
  <c r="AS118" i="5" a="1"/>
  <c r="U139" i="5" a="1"/>
  <c r="U100" i="5" a="1"/>
  <c r="O130" i="5" a="1"/>
  <c r="F25" i="6" a="1"/>
  <c r="N153" i="5" a="1"/>
  <c r="AL113" i="5" a="1"/>
  <c r="AZ131" i="5" a="1"/>
  <c r="BB109" i="5" a="1"/>
  <c r="E149" i="5" a="1"/>
  <c r="Z108" i="5" a="1"/>
  <c r="AV129" i="5" a="1"/>
  <c r="AW112" i="5" a="1"/>
  <c r="V56" i="6" a="1"/>
  <c r="AU110" i="5" a="1"/>
  <c r="AX100" i="5" a="1"/>
  <c r="AY116" i="5" a="1"/>
  <c r="H100" i="5" a="1"/>
  <c r="AF135" i="5" a="1"/>
  <c r="P109" i="5" a="1"/>
  <c r="R22" i="6" a="1"/>
  <c r="H24" i="6" a="1"/>
  <c r="Z142" i="5" a="1"/>
  <c r="AV130" i="5" a="1"/>
  <c r="J66" i="6" a="1"/>
  <c r="AO95" i="5" a="1"/>
  <c r="M55" i="6" a="1"/>
  <c r="M61" i="6" a="1"/>
  <c r="H32" i="6" a="1"/>
  <c r="BC127" i="5" a="1"/>
  <c r="BB107" i="5" a="1"/>
  <c r="D139" i="5" a="1"/>
  <c r="O33" i="6" a="1"/>
  <c r="T126" i="5" a="1"/>
  <c r="AG97" i="5" a="1"/>
  <c r="O109" i="5" a="1"/>
  <c r="L120" i="5" a="1"/>
  <c r="AJ109" i="5" a="1"/>
  <c r="AR116" i="5" a="1"/>
  <c r="O105" i="5" a="1"/>
  <c r="N30" i="6" a="1"/>
  <c r="J34" i="6" a="1"/>
  <c r="S118" i="5" a="1"/>
  <c r="U85" i="6" a="1"/>
  <c r="AC138" i="5" a="1"/>
  <c r="S58" i="6" a="1"/>
  <c r="S32" i="6" a="1"/>
  <c r="L126" i="5" a="1"/>
  <c r="G25" i="6" a="1"/>
  <c r="AN143" i="5" a="1"/>
  <c r="T94" i="5" a="1"/>
  <c r="AJ143" i="5" a="1"/>
  <c r="AE95" i="5" a="1"/>
  <c r="M100" i="5" a="1"/>
  <c r="AY145" i="5" a="1"/>
  <c r="AX108" i="5" a="1"/>
  <c r="G23" i="6" a="1"/>
  <c r="P128" i="5" a="1"/>
  <c r="AB96" i="5" a="1"/>
  <c r="M49" i="6" a="1"/>
  <c r="D118" i="5" a="1"/>
  <c r="AS154" i="5" a="1"/>
  <c r="AS116" i="5" a="1"/>
  <c r="AQ124" i="5" a="1"/>
  <c r="AA139" i="5" a="1"/>
  <c r="N143" i="5" a="1"/>
  <c r="E133" i="5" a="1"/>
  <c r="AN152" i="5" a="1"/>
  <c r="AS146" i="5" a="1"/>
  <c r="M8" i="6" a="1"/>
  <c r="I142" i="5" a="1"/>
  <c r="P127" i="5" a="1"/>
  <c r="U72" i="6" a="1"/>
  <c r="AD142" i="5" a="1"/>
  <c r="S122" i="5" a="1"/>
  <c r="BA145" i="5" a="1"/>
  <c r="R11" i="6" a="1"/>
  <c r="I49" i="6" a="1"/>
  <c r="K154" i="5" a="1"/>
  <c r="K66" i="6" a="1"/>
  <c r="Q47" i="6" a="1"/>
  <c r="AJ114" i="5" a="1"/>
  <c r="F22" i="6" a="1"/>
  <c r="G117" i="5" a="1"/>
  <c r="W146" i="5" a="1"/>
  <c r="T22" i="6" a="1"/>
  <c r="E67" i="2" a="1"/>
  <c r="W58" i="6" a="1"/>
  <c r="I26" i="6" a="1"/>
  <c r="AJ134" i="5" a="1"/>
  <c r="AE137" i="5" a="1"/>
  <c r="BC112" i="5" a="1"/>
  <c r="X71" i="6" a="1"/>
  <c r="AO145" i="5" a="1"/>
  <c r="AT104" i="5" a="1"/>
  <c r="AJ142" i="5" a="1"/>
  <c r="D115" i="5" a="1"/>
  <c r="AB143" i="5" a="1"/>
  <c r="AR144" i="5" a="1"/>
  <c r="AB146" i="5" a="1"/>
  <c r="Y142" i="5" a="1"/>
  <c r="T155" i="5" a="1"/>
  <c r="I18" i="6" a="1"/>
  <c r="AM148" i="5" a="1"/>
  <c r="AB155" i="5" a="1"/>
  <c r="Q101" i="5" a="1"/>
  <c r="G52" i="6" a="1"/>
  <c r="N116" i="5" a="1"/>
  <c r="I39" i="6" a="1"/>
  <c r="BA143" i="5" a="1"/>
  <c r="Q128" i="5" a="1"/>
  <c r="AB123" i="5" a="1"/>
  <c r="AC95" i="5" a="1"/>
  <c r="AQ125" i="5" a="1"/>
  <c r="AU153" i="5" a="1"/>
  <c r="V104" i="5" a="1"/>
  <c r="I65" i="6" a="1"/>
  <c r="V14" i="6" a="1"/>
  <c r="S16" i="6" a="1"/>
  <c r="P106" i="5" a="1"/>
  <c r="F137" i="5" a="1"/>
  <c r="U117" i="5" a="1"/>
  <c r="W82" i="6" a="1"/>
  <c r="X123" i="5" a="1"/>
  <c r="G94" i="5" a="1"/>
  <c r="T129" i="5" a="1"/>
  <c r="T50" i="6" a="1"/>
  <c r="AR100" i="5" a="1"/>
  <c r="AJ153" i="5" a="1"/>
  <c r="AE97" i="5" a="1"/>
  <c r="AP105" i="5" a="1"/>
  <c r="P39" i="6" a="1"/>
  <c r="P55" i="6" a="1"/>
  <c r="AJ102" i="5" a="1"/>
  <c r="Q15" i="6" a="1"/>
  <c r="H132" i="5" a="1"/>
  <c r="P48" i="6" a="1"/>
  <c r="AR153" i="5" a="1"/>
  <c r="AH135" i="5" a="1"/>
  <c r="AF139" i="5" a="1"/>
  <c r="AE130" i="5" a="1"/>
  <c r="L136" i="5" a="1"/>
  <c r="AZ122" i="5" a="1"/>
  <c r="N9" i="6" a="1"/>
  <c r="G21" i="6" a="1"/>
  <c r="AJ111" i="5" a="1"/>
  <c r="U41" i="6" a="1"/>
  <c r="M99" i="5" a="1"/>
  <c r="R147" i="5" a="1"/>
  <c r="M7" i="6" a="1"/>
  <c r="G97" i="5" a="1"/>
  <c r="AW156" i="5" a="1"/>
  <c r="J57" i="6" a="1"/>
  <c r="Y122" i="5" a="1"/>
  <c r="AV127" i="5" a="1"/>
  <c r="AK130" i="5" a="1"/>
  <c r="M26" i="6" a="1"/>
  <c r="H42" i="6" a="1"/>
  <c r="AD115" i="5" a="1"/>
  <c r="O150" i="5" a="1"/>
  <c r="P125" i="5" a="1"/>
  <c r="AX110" i="5" a="1"/>
  <c r="BA116" i="5" a="1"/>
  <c r="AY138" i="5" a="1"/>
  <c r="J9" i="6" a="1"/>
  <c r="M13" i="6" a="1"/>
  <c r="L128" i="5" a="1"/>
  <c r="AV139" i="5" a="1"/>
  <c r="Q138" i="5" a="1"/>
  <c r="BC119" i="5" a="1"/>
  <c r="R26" i="6" a="1"/>
  <c r="X121" i="5" a="1"/>
  <c r="Q44" i="6" a="1"/>
  <c r="O16" i="6" a="1"/>
  <c r="J50" i="6" a="1"/>
  <c r="I34" i="6" a="1"/>
  <c r="D112" i="5" a="1"/>
  <c r="AW133" i="5" a="1"/>
  <c r="V140" i="5" a="1"/>
  <c r="U26" i="6" a="1"/>
  <c r="H126" i="5" a="1"/>
  <c r="N155" i="5" a="1"/>
  <c r="M30" i="6" a="1"/>
  <c r="AH113" i="5" a="1"/>
  <c r="X137" i="5" a="1"/>
  <c r="R132" i="5" a="1"/>
  <c r="AS148" i="5" a="1"/>
  <c r="Z130" i="5" a="1"/>
  <c r="BB146" i="5" a="1"/>
  <c r="BB96" i="5" a="1"/>
  <c r="Q140" i="5" a="1"/>
  <c r="Z116" i="5" a="1"/>
  <c r="P136" i="5" a="1"/>
  <c r="M41" i="6" a="1"/>
  <c r="X82" i="6" a="1"/>
  <c r="AI123" i="5" a="1"/>
  <c r="H46" i="6" a="1"/>
  <c r="P97" i="5" a="1"/>
  <c r="N110" i="5" a="1"/>
  <c r="T85" i="6" a="1"/>
  <c r="BA127" i="5" a="1"/>
  <c r="S147" i="5" a="1"/>
  <c r="V108" i="5" a="1"/>
  <c r="O59" i="6" a="1"/>
  <c r="L43" i="6" a="1"/>
  <c r="AE146" i="5" a="1"/>
  <c r="U62" i="6" a="1"/>
  <c r="K59" i="6" a="1"/>
  <c r="Q133" i="5" a="1"/>
  <c r="AT102" i="5" a="1"/>
  <c r="T117" i="5" a="1"/>
  <c r="AH114" i="5" a="1"/>
  <c r="R143" i="5" a="1"/>
  <c r="AD122" i="5" a="1"/>
  <c r="S121" i="5" a="1"/>
  <c r="AK149" i="5" a="1"/>
  <c r="Z111" i="5" a="1"/>
  <c r="K110" i="5" a="1"/>
  <c r="W125" i="5" a="1"/>
  <c r="AR140" i="5" a="1"/>
  <c r="AK133" i="5" a="1"/>
  <c r="J63" i="6" a="1"/>
  <c r="R95" i="5" a="1"/>
  <c r="P27" i="6" a="1"/>
  <c r="T34" i="6" a="1"/>
  <c r="W151" i="5" a="1"/>
  <c r="F27" i="6" a="1"/>
  <c r="BC97" i="5" a="1"/>
  <c r="P124" i="5" a="1"/>
  <c r="AA117" i="5" a="1"/>
  <c r="AO154" i="5" a="1"/>
  <c r="AB108" i="5" a="1"/>
  <c r="AU147" i="5" a="1"/>
  <c r="W152" i="5" a="1"/>
  <c r="AO146" i="5" a="1"/>
  <c r="R38" i="6" a="1"/>
  <c r="E107" i="5" a="1"/>
  <c r="R155" i="5" a="1"/>
  <c r="L63" i="6" a="1"/>
  <c r="R101" i="5" a="1"/>
  <c r="AB127" i="5" a="1"/>
  <c r="AH100" i="5" a="1"/>
  <c r="O104" i="5" a="1"/>
  <c r="T14" i="6" a="1"/>
  <c r="AN138" i="5" a="1"/>
  <c r="W150" i="5" a="1"/>
  <c r="BB126" i="5" a="1"/>
  <c r="V148" i="5" a="1"/>
  <c r="G50" i="6" a="1"/>
  <c r="J49" i="6" a="1"/>
  <c r="E56" i="2" a="1"/>
  <c r="M133" i="5" a="1"/>
  <c r="E141" i="5" a="1"/>
  <c r="AO120" i="5" a="1"/>
  <c r="T70" i="6" a="1"/>
  <c r="P30" i="6" a="1"/>
  <c r="P51" i="6" a="1"/>
  <c r="G37" i="6" a="1"/>
  <c r="BB124" i="5" a="1"/>
  <c r="Z137" i="5" a="1"/>
  <c r="AD127" i="5" a="1"/>
  <c r="AL131" i="5" a="1"/>
  <c r="Q149" i="5" a="1"/>
  <c r="R120" i="5" a="1"/>
  <c r="O10" i="6" a="1"/>
  <c r="AJ124" i="5" a="1"/>
  <c r="BA152" i="5" a="1"/>
  <c r="R153" i="5" a="1"/>
  <c r="J122" i="5" a="1"/>
  <c r="AO153" i="5" a="1"/>
  <c r="G121" i="5" a="1"/>
  <c r="K108" i="5" a="1"/>
  <c r="J153" i="5" a="1"/>
  <c r="AT100" i="5" a="1"/>
  <c r="K12" i="6" a="1"/>
  <c r="K136" i="5" a="1"/>
  <c r="AE124" i="5" a="1"/>
  <c r="F94" i="5" a="1"/>
  <c r="W45" i="6" a="1"/>
  <c r="M152" i="5" a="1"/>
  <c r="BB142" i="5" a="1"/>
  <c r="AZ130" i="5" a="1"/>
  <c r="AD130" i="5" a="1"/>
  <c r="V117" i="5" a="1"/>
  <c r="I109" i="5" a="1"/>
  <c r="D150" i="5" a="1"/>
  <c r="AX148" i="5" a="1"/>
  <c r="BA137" i="5" a="1"/>
  <c r="AK111" i="5" a="1"/>
  <c r="AC149" i="5" a="1"/>
  <c r="AR130" i="5" a="1"/>
  <c r="AS114" i="5" a="1"/>
  <c r="U48" i="6" a="1"/>
  <c r="H27" i="6" a="1"/>
  <c r="AC155" i="5" a="1"/>
  <c r="F56" i="6" a="1"/>
  <c r="AR108" i="5" a="1"/>
  <c r="AZ105" i="5" a="1"/>
  <c r="O34" i="6" a="1"/>
  <c r="AF108" i="5" a="1"/>
  <c r="P156" i="5" a="1"/>
  <c r="Y23" i="6" a="1"/>
  <c r="M65" i="6" a="1"/>
  <c r="N55" i="6" a="1"/>
  <c r="K94" i="5" a="1"/>
  <c r="T19" i="6" a="1"/>
  <c r="I54" i="6" a="1"/>
  <c r="Z124" i="5" a="1"/>
  <c r="O94" i="5" a="1"/>
  <c r="AN153" i="5" a="1"/>
  <c r="AZ139" i="5" a="1"/>
  <c r="L140" i="5" a="1"/>
  <c r="L116" i="5" a="1"/>
  <c r="AP150" i="5" a="1"/>
  <c r="Z135" i="5" a="1"/>
  <c r="AT123" i="5" a="1"/>
  <c r="T20" i="6" a="1"/>
  <c r="V67" i="6" a="1"/>
  <c r="O103" i="5" a="1"/>
  <c r="T100" i="5" a="1"/>
  <c r="L52" i="6" a="1"/>
  <c r="W37" i="6" a="1"/>
  <c r="L24" i="6" a="1"/>
  <c r="L18" i="6" a="1"/>
  <c r="BC141" i="5" a="1"/>
  <c r="S47" i="6" a="1"/>
  <c r="L154" i="5" a="1"/>
  <c r="AN118" i="5" a="1"/>
  <c r="AG127" i="5" a="1"/>
  <c r="AS105" i="5" a="1"/>
  <c r="AI122" i="5" a="1"/>
  <c r="N66" i="6" a="1"/>
  <c r="AJ120" i="5" a="1"/>
  <c r="AA125" i="5" a="1"/>
  <c r="S99" i="5" a="1"/>
  <c r="Q115" i="5" a="1"/>
  <c r="AL133" i="5" a="1"/>
  <c r="AT107" i="5" a="1"/>
  <c r="D96" i="5" a="1"/>
  <c r="AH154" i="5" a="1"/>
  <c r="V64" i="6" a="1"/>
  <c r="S95" i="5" a="1"/>
  <c r="J44" i="6" a="1"/>
  <c r="U55" i="6" a="1"/>
  <c r="U7" i="6" a="1"/>
  <c r="AY104" i="5" a="1"/>
  <c r="U20" i="6" a="1"/>
  <c r="R118" i="5" a="1"/>
  <c r="L123" i="5" a="1"/>
  <c r="AC109" i="5" a="1"/>
  <c r="J55" i="6" a="1"/>
  <c r="AU111" i="5" a="1"/>
  <c r="Y42" i="6" a="1"/>
  <c r="AQ150" i="5" a="1"/>
  <c r="AE94" i="5" a="1"/>
  <c r="F26" i="6" a="1"/>
  <c r="V118" i="5" a="1"/>
  <c r="AZ106" i="5" a="1"/>
  <c r="AZ154" i="5" a="1"/>
  <c r="AN110" i="5" a="1"/>
  <c r="AM131" i="5" a="1"/>
  <c r="AX114" i="5" a="1"/>
  <c r="BB113" i="5" a="1"/>
  <c r="W13" i="6" a="1"/>
  <c r="E105" i="5" a="1"/>
  <c r="T29" i="6" a="1"/>
  <c r="AN115" i="5" a="1"/>
  <c r="O145" i="5" a="1"/>
  <c r="AU128" i="5" a="1"/>
  <c r="P111" i="5" a="1"/>
  <c r="AH98" i="5" a="1"/>
  <c r="T148" i="5" a="1"/>
  <c r="X60" i="6" a="1"/>
  <c r="T136" i="5" a="1"/>
  <c r="H8" i="6" a="1"/>
  <c r="AG128" i="5" a="1"/>
  <c r="AS129" i="5" a="1"/>
  <c r="AN146" i="5" a="1"/>
  <c r="V152" i="5" a="1"/>
  <c r="AQ98" i="5" a="1"/>
  <c r="AM95" i="5" a="1"/>
  <c r="AW99" i="5" a="1"/>
  <c r="I13" i="6" a="1"/>
  <c r="AC152" i="5" a="1"/>
  <c r="AZ141" i="5" a="1"/>
  <c r="AI154" i="5" a="1"/>
  <c r="AY134" i="5" a="1"/>
  <c r="AX99" i="5" a="1"/>
  <c r="AM134" i="5" a="1"/>
  <c r="F101" i="5" a="1"/>
  <c r="V121" i="5" a="1"/>
  <c r="S31" i="6" a="1"/>
  <c r="L156" i="5" a="1"/>
  <c r="AP119" i="5" a="1"/>
  <c r="Y96" i="5" a="1"/>
  <c r="K138" i="5" a="1"/>
  <c r="BA138" i="5" a="1"/>
  <c r="E147" i="5" a="1"/>
  <c r="BB127" i="5" a="1"/>
  <c r="AI135" i="5" a="1"/>
  <c r="W131" i="5" a="1"/>
  <c r="AR148" i="5" a="1"/>
  <c r="N132" i="5" a="1"/>
  <c r="N123" i="5" a="1"/>
  <c r="L111" i="5" a="1"/>
  <c r="AN98" i="5" a="1"/>
  <c r="Q25" i="6" a="1"/>
  <c r="I128" i="5" a="1"/>
  <c r="AM133" i="5" a="1"/>
  <c r="BC146" i="5" a="1"/>
  <c r="P138" i="5" a="1"/>
  <c r="AA153" i="5" a="1"/>
  <c r="AI133" i="5" a="1"/>
  <c r="G111" i="5" a="1"/>
  <c r="H60" i="1" a="1"/>
  <c r="E13" i="2" a="1"/>
  <c r="L98" i="5" a="1"/>
  <c r="K22" i="6" a="1"/>
  <c r="P56" i="6" a="1"/>
  <c r="AD109" i="5" a="1"/>
  <c r="N154" i="5" a="1"/>
  <c r="P44" i="6" a="1"/>
  <c r="AC141" i="5" a="1"/>
  <c r="AW109" i="5" a="1"/>
  <c r="AL96" i="5" a="1"/>
  <c r="K59" i="1" a="1"/>
  <c r="V111" i="5" a="1"/>
  <c r="AW97" i="5" a="1"/>
  <c r="BA97" i="5" a="1"/>
  <c r="AA140" i="5" a="1"/>
  <c r="AF125" i="5" a="1"/>
  <c r="T49" i="6" a="1"/>
  <c r="W8" i="6" a="1"/>
  <c r="V154" i="5" a="1"/>
  <c r="K152" i="5" a="1"/>
  <c r="AF130" i="5" a="1"/>
  <c r="AE128" i="5" a="1"/>
  <c r="T57" i="6" a="1"/>
  <c r="AC124" i="5" a="1"/>
  <c r="AJ130" i="5" a="1"/>
  <c r="AS126" i="5" a="1"/>
  <c r="X127" i="5" a="1"/>
  <c r="T69" i="6" a="1"/>
  <c r="T153" i="5" a="1"/>
  <c r="AS107" i="5" a="1"/>
  <c r="J31" i="6" a="1"/>
  <c r="I10" i="6" a="1"/>
  <c r="AI141" i="5" a="1"/>
  <c r="AZ94" i="5" a="1"/>
  <c r="T110" i="5" a="1"/>
  <c r="AT144" i="5" a="1"/>
  <c r="L132" i="5" a="1"/>
  <c r="AE149" i="5" a="1"/>
  <c r="L31" i="6" a="1"/>
  <c r="AC112" i="5" a="1"/>
  <c r="AP107" i="5" a="1"/>
  <c r="AU132" i="5" a="1"/>
  <c r="H38" i="6" a="1"/>
  <c r="Q151" i="5" a="1"/>
  <c r="O128" i="5" a="1"/>
  <c r="AP131" i="5" a="1"/>
  <c r="AT111" i="5" a="1"/>
  <c r="K38" i="6" a="1"/>
  <c r="D104" i="5" a="1"/>
  <c r="K122" i="5" a="1"/>
  <c r="I96" i="5" a="1"/>
  <c r="AA138" i="5" a="1"/>
  <c r="L39" i="6" a="1"/>
  <c r="AV112" i="5" a="1"/>
  <c r="E46" i="2" a="1"/>
  <c r="AK120" i="5" a="1"/>
  <c r="Y144" i="5" a="1"/>
  <c r="AB104" i="5" a="1"/>
  <c r="V72" i="6" a="1"/>
  <c r="V34" i="6" a="1"/>
  <c r="V31" i="6" a="1"/>
  <c r="D146" i="5" a="1"/>
  <c r="F33" i="6" a="1"/>
  <c r="Y127" i="5" a="1"/>
  <c r="AM111" i="5" a="1"/>
  <c r="K43" i="6" a="1"/>
  <c r="K61" i="6" a="1"/>
  <c r="U110" i="5" a="1"/>
  <c r="L115" i="5" a="1"/>
  <c r="AE131" i="5" a="1"/>
  <c r="W43" i="6" a="1"/>
  <c r="N127" i="5" a="1"/>
  <c r="AA147" i="5" a="1"/>
  <c r="AD123" i="5" a="1"/>
  <c r="T31" i="6" a="1"/>
  <c r="W44" i="6" a="1"/>
  <c r="BB97" i="5" a="1"/>
  <c r="K57" i="6" a="1"/>
  <c r="K106" i="5" a="1"/>
  <c r="AJ122" i="5" a="1"/>
  <c r="N141" i="5" a="1"/>
  <c r="AN144" i="5" a="1"/>
  <c r="T101" i="5" a="1"/>
  <c r="Z131" i="5" a="1"/>
  <c r="AU106" i="5" a="1"/>
  <c r="AN113" i="5" a="1"/>
  <c r="Q129" i="5" a="1"/>
  <c r="I20" i="6" a="1"/>
  <c r="AL136" i="5" a="1"/>
  <c r="X146" i="5" a="1"/>
  <c r="N109" i="5" a="1"/>
  <c r="AT155" i="5" a="1"/>
  <c r="AK110" i="5" a="1"/>
  <c r="AA130" i="5" a="1"/>
  <c r="H64" i="6" a="1"/>
  <c r="P14" i="6" a="1"/>
  <c r="AS111" i="5" a="1"/>
  <c r="X144" i="5" a="1"/>
  <c r="T127" i="5" a="1"/>
  <c r="E12" i="2" a="1"/>
  <c r="AB100" i="5" a="1"/>
  <c r="AY112" i="5" a="1"/>
  <c r="H156" i="5" a="1"/>
  <c r="AZ104" i="5" a="1"/>
  <c r="E154" i="5" a="1"/>
  <c r="U16" i="6" a="1"/>
  <c r="AB138" i="5" a="1"/>
  <c r="K24" i="6" a="1"/>
  <c r="AC135" i="5" a="1"/>
  <c r="R106" i="5" a="1"/>
  <c r="AR113" i="5" a="1"/>
  <c r="BC106" i="5" a="1"/>
  <c r="O35" i="6" a="1"/>
  <c r="BA144" i="5" a="1"/>
  <c r="Z125" i="5" a="1"/>
  <c r="L107" i="5" a="1"/>
  <c r="AR111" i="5" a="1"/>
  <c r="M107" i="5" a="1"/>
  <c r="J104" i="5" a="1"/>
  <c r="P121" i="5" a="1"/>
  <c r="Q41" i="6" a="1"/>
  <c r="AX142" i="5" a="1"/>
  <c r="S34" i="6" a="1"/>
  <c r="AJ112" i="5" a="1"/>
  <c r="AU155" i="5" a="1"/>
  <c r="E63" i="2" a="1"/>
  <c r="M58" i="6" a="1"/>
  <c r="BB154" i="5" a="1"/>
  <c r="S117" i="5" a="1"/>
  <c r="W18" i="6" a="1"/>
  <c r="AG121" i="5" a="1"/>
  <c r="AS137" i="5" a="1"/>
  <c r="L16" i="6" a="1"/>
  <c r="AM135" i="5" a="1"/>
  <c r="AV96" i="5" a="1"/>
  <c r="AA115" i="5" a="1"/>
  <c r="AY148" i="5" a="1"/>
  <c r="AI145" i="5" a="1"/>
  <c r="N98" i="5" a="1"/>
  <c r="AT126" i="5" a="1"/>
  <c r="AX140" i="5" a="1"/>
  <c r="X106" i="5" a="1"/>
  <c r="N22" i="6" a="1"/>
  <c r="AG94" i="5" a="1"/>
  <c r="H44" i="6" a="1"/>
  <c r="AF102" i="5" a="1"/>
  <c r="AB98" i="5" a="1"/>
  <c r="AA98" i="5" a="1"/>
  <c r="F151" i="5" a="1"/>
  <c r="AS100" i="5" a="1"/>
  <c r="T51" i="6" a="1"/>
  <c r="Y154" i="5" a="1"/>
  <c r="W138" i="5" a="1"/>
  <c r="H22" i="6" a="1"/>
  <c r="F102" i="5" a="1"/>
  <c r="AC127" i="5" a="1"/>
  <c r="AU145" i="5" a="1"/>
  <c r="H131" i="5" a="1"/>
  <c r="AL142" i="5" a="1"/>
  <c r="K125" i="5" a="1"/>
  <c r="J65" i="6" a="1"/>
  <c r="J142" i="5" a="1"/>
  <c r="AS142" i="5" a="1"/>
  <c r="AP148" i="5" a="1"/>
  <c r="F45" i="6" a="1"/>
  <c r="S11" i="6" a="1"/>
  <c r="L35" i="6" a="1"/>
  <c r="X94" i="5" a="1"/>
  <c r="W137" i="5" a="1"/>
  <c r="W26" i="6" a="1"/>
  <c r="G61" i="6" a="1"/>
  <c r="S40" i="6" a="1"/>
  <c r="I40" i="6" a="1"/>
  <c r="L21" i="6" a="1"/>
  <c r="T132" i="5" a="1"/>
  <c r="U39" i="6" a="1"/>
  <c r="P140" i="5" a="1"/>
  <c r="N122" i="5" a="1"/>
  <c r="AL126" i="5" a="1"/>
  <c r="Y126" i="5" a="1"/>
  <c r="BC139" i="5" a="1"/>
  <c r="M146" i="5" a="1"/>
  <c r="I60" i="6" a="1"/>
  <c r="AN96" i="5" a="1"/>
  <c r="K102" i="5" a="1"/>
  <c r="BC143" i="5" a="1"/>
  <c r="AF133" i="5" a="1"/>
  <c r="AB151" i="5" a="1"/>
  <c r="M63" i="6" a="1"/>
  <c r="AH153" i="5" a="1"/>
  <c r="AF128" i="5" a="1"/>
  <c r="BA114" i="5" a="1"/>
  <c r="T125" i="5" a="1"/>
  <c r="M126" i="5" a="1"/>
  <c r="T111" i="5" a="1"/>
  <c r="AA112" i="5" a="1"/>
  <c r="V102" i="5" a="1"/>
  <c r="AB124" i="5" a="1"/>
  <c r="M104" i="5" a="1"/>
  <c r="BA103" i="5" a="1"/>
  <c r="S155" i="5" a="1"/>
  <c r="Y138" i="5" a="1"/>
  <c r="E29" i="2" a="1"/>
  <c r="AN136" i="5" a="1"/>
  <c r="L127" i="5" a="1"/>
  <c r="AY110" i="5" a="1"/>
  <c r="U83" i="6" a="1"/>
  <c r="M132" i="5" a="1"/>
  <c r="S140" i="5" a="1"/>
  <c r="M148" i="5" a="1"/>
  <c r="T62" i="6" a="1"/>
  <c r="AH141" i="5" a="1"/>
  <c r="E9" i="2" a="1"/>
  <c r="AL121" i="5" a="1"/>
  <c r="AD110" i="5" a="1"/>
  <c r="U131" i="5" a="1"/>
  <c r="AR127" i="5" a="1"/>
  <c r="BA126" i="5" a="1"/>
  <c r="I11" i="6" a="1"/>
  <c r="M47" i="6" a="1"/>
  <c r="M44" i="6" a="1"/>
  <c r="R115" i="5" a="1"/>
  <c r="Z154" i="5" a="1"/>
  <c r="AN105" i="5" a="1"/>
  <c r="G24" i="6" a="1"/>
  <c r="O106" i="5" a="1"/>
  <c r="Y47" i="6" a="1"/>
  <c r="AX112" i="5" a="1"/>
  <c r="E16" i="2" a="1"/>
  <c r="E54" i="2" a="1"/>
  <c r="AP134" i="5" a="1"/>
  <c r="AB105" i="5" a="1"/>
  <c r="AG147" i="5" a="1"/>
  <c r="Y117" i="5" a="1"/>
  <c r="AG151" i="5" a="1"/>
  <c r="AJ131" i="5" a="1"/>
  <c r="AY111" i="5" a="1"/>
  <c r="Z101" i="5" a="1"/>
  <c r="L13" i="6" a="1"/>
  <c r="W121" i="5" a="1"/>
  <c r="I127" i="5" a="1"/>
  <c r="O126" i="5" a="1"/>
  <c r="AU119" i="5" a="1"/>
  <c r="AP122" i="5" a="1"/>
  <c r="AT128" i="5" a="1"/>
  <c r="F65" i="6" a="1"/>
  <c r="K47" i="6" a="1"/>
  <c r="K58" i="6" a="1"/>
  <c r="E145" i="5" a="1"/>
  <c r="J36" i="6" a="1"/>
  <c r="AQ145" i="5" a="1"/>
  <c r="N137" i="5" a="1"/>
  <c r="M122" i="5" a="1"/>
  <c r="Y147" i="5" a="1"/>
  <c r="AD114" i="5" a="1"/>
  <c r="AP95" i="5" a="1"/>
  <c r="AW124" i="5" a="1"/>
  <c r="F41" i="6" a="1"/>
  <c r="AK96" i="5" a="1"/>
  <c r="AG139" i="5" a="1"/>
  <c r="X115" i="5" a="1"/>
  <c r="X70" i="6" a="1"/>
  <c r="AE118" i="5" a="1"/>
  <c r="AQ156" i="5" a="1"/>
  <c r="X117" i="5" a="1"/>
  <c r="Q113" i="5" a="1"/>
  <c r="AZ125" i="5" a="1"/>
  <c r="AT149" i="5" a="1"/>
  <c r="V65" i="6" a="1"/>
  <c r="Q96" i="5" a="1"/>
  <c r="T28" i="6" a="1"/>
  <c r="BB137" i="5" a="1"/>
  <c r="R121" i="5" a="1"/>
  <c r="AU98" i="5" a="1"/>
  <c r="Y18" i="6" a="1"/>
  <c r="J37" i="6" a="1"/>
  <c r="AF131" i="5" a="1"/>
  <c r="AR136" i="5" a="1"/>
  <c r="AF123" i="5" a="1"/>
  <c r="G31" i="6" a="1"/>
  <c r="U136" i="5" a="1"/>
  <c r="N50" i="6" a="1"/>
  <c r="Q34" i="6" a="1"/>
  <c r="AI139" i="5" a="1"/>
  <c r="I136" i="5" a="1"/>
  <c r="AH109" i="5" a="1"/>
  <c r="G26" i="6" a="1"/>
  <c r="AZ96" i="5" a="1"/>
  <c r="Z136" i="5" a="1"/>
  <c r="L124" i="5" a="1"/>
  <c r="I113" i="5" a="1"/>
  <c r="H66" i="6" a="1"/>
  <c r="S26" i="6" a="1"/>
  <c r="AX145" i="5" a="1"/>
  <c r="E60" i="2" a="1"/>
  <c r="S24" i="6" a="1"/>
  <c r="H19" i="6" a="1"/>
  <c r="O31" i="6" a="1"/>
  <c r="H142" i="5" a="1"/>
  <c r="Y99" i="5" a="1"/>
  <c r="M121" i="5" a="1"/>
  <c r="BC121" i="5" a="1"/>
  <c r="AD107" i="5" a="1"/>
  <c r="V18" i="6" a="1"/>
  <c r="F32" i="6" a="1"/>
  <c r="AU102" i="5" a="1"/>
  <c r="X110" i="5" a="1"/>
  <c r="K135" i="5" a="1"/>
  <c r="G96" i="5" a="1"/>
  <c r="M15" i="6" a="1"/>
  <c r="K10" i="6" a="1"/>
  <c r="AF153" i="5" a="1"/>
  <c r="R59" i="1" a="1"/>
  <c r="W60" i="1" a="1"/>
  <c r="V54" i="6" a="1"/>
  <c r="W14" i="6" a="1"/>
  <c r="E6" i="2" a="1"/>
  <c r="D117" i="5" a="1"/>
  <c r="T33" i="6" a="1"/>
  <c r="H55" i="6" a="1"/>
  <c r="I9" i="6" a="1"/>
  <c r="D129" i="5" a="1"/>
  <c r="M119" i="5" a="1"/>
  <c r="G142" i="5" a="1"/>
  <c r="AU138" i="5" a="1"/>
  <c r="J135" i="5" a="1"/>
  <c r="AK97" i="5" a="1"/>
  <c r="W119" i="5" a="1"/>
  <c r="AA120" i="5" a="1"/>
  <c r="H155" i="5" a="1"/>
  <c r="W139" i="5" a="1"/>
  <c r="AQ151" i="5" a="1"/>
  <c r="K103" i="5" a="1"/>
  <c r="J60" i="6" a="1"/>
  <c r="AJ116" i="5" a="1"/>
  <c r="E64" i="2" a="1"/>
  <c r="L118" i="5" a="1"/>
  <c r="W16" i="6" a="1"/>
  <c r="AY153" i="5" a="1"/>
  <c r="AO124" i="5" a="1"/>
  <c r="AK127" i="5" a="1"/>
  <c r="V151" i="5" a="1"/>
  <c r="I112" i="5" a="1"/>
  <c r="L54" i="6" a="1"/>
  <c r="AY96" i="5" a="1"/>
  <c r="X100" i="5" a="1"/>
  <c r="Q31" i="6" a="1"/>
  <c r="F141" i="5" a="1"/>
  <c r="W38" i="6" a="1"/>
  <c r="G120" i="5" a="1"/>
  <c r="J39" i="6" a="1"/>
  <c r="AF136" i="5" a="1"/>
  <c r="Q153" i="5" a="1"/>
  <c r="AO103" i="5" a="1"/>
  <c r="BB117" i="5" a="1"/>
  <c r="W145" i="5" a="1"/>
  <c r="T149" i="5" a="1"/>
  <c r="J107" i="5" a="1"/>
  <c r="W7" i="6" a="1"/>
  <c r="AI102" i="5" a="1"/>
  <c r="M57" i="6" a="1"/>
  <c r="G105" i="5" a="1"/>
  <c r="M135" i="5" a="1"/>
  <c r="G60" i="1" a="1"/>
  <c r="AO132" i="5" a="1"/>
  <c r="U111" i="5" a="1"/>
  <c r="E110" i="5" a="1"/>
  <c r="T9" i="6" a="1"/>
  <c r="AV95" i="5" a="1"/>
  <c r="AU94" i="5" a="1"/>
  <c r="Z151" i="5" a="1"/>
  <c r="I46" i="6" a="1"/>
  <c r="R27" i="6" a="1"/>
  <c r="G110" i="5" a="1"/>
  <c r="AQ113" i="5" a="1"/>
  <c r="AG98" i="5" a="1"/>
  <c r="M59" i="6" a="1"/>
  <c r="S107" i="5" a="1"/>
  <c r="F14" i="6" a="1"/>
  <c r="I152" i="5" a="1"/>
  <c r="AD98" i="5" a="1"/>
  <c r="AY128" i="5" a="1"/>
  <c r="G132" i="5" a="1"/>
  <c r="Y52" i="6" a="1"/>
  <c r="K141" i="5" a="1"/>
  <c r="W122" i="5" a="1"/>
  <c r="J42" i="6" a="1"/>
  <c r="Y43" i="6" a="1"/>
  <c r="P130" i="5" a="1"/>
  <c r="R49" i="6" a="1"/>
  <c r="U105" i="5" a="1"/>
  <c r="N12" i="6" a="1"/>
  <c r="AO98" i="5" a="1"/>
  <c r="AL112" i="5" a="1"/>
  <c r="AI148" i="5" a="1"/>
  <c r="L99" i="5" a="1"/>
  <c r="AR142" i="5" a="1"/>
  <c r="Z107" i="5" a="1"/>
  <c r="AQ118" i="5" a="1"/>
  <c r="Y50" i="6" a="1"/>
  <c r="AB156" i="5" a="1"/>
  <c r="Y114" i="5" a="1"/>
  <c r="AG129" i="5" a="1"/>
  <c r="Q154" i="5" a="1"/>
  <c r="S25" i="6" a="1"/>
  <c r="O153" i="5" a="1"/>
  <c r="I94" i="5" a="1"/>
  <c r="Q30" i="6" a="1"/>
  <c r="R154" i="5" a="1"/>
  <c r="I51" i="6" a="1"/>
  <c r="J62" i="6" a="1"/>
  <c r="J11" i="6" a="1"/>
  <c r="I103" i="5" a="1"/>
  <c r="H56" i="6" a="1"/>
  <c r="P99" i="5" a="1"/>
  <c r="AN123" i="5" a="1"/>
  <c r="U145" i="5" a="1"/>
  <c r="AV110" i="5" a="1"/>
  <c r="P144" i="5" a="1"/>
  <c r="W35" i="6" a="1"/>
  <c r="N125" i="5" a="1"/>
  <c r="AC134" i="5" a="1"/>
  <c r="I145" i="5" a="1"/>
  <c r="I105" i="5" a="1"/>
  <c r="AJ121" i="5" a="1"/>
  <c r="AG156" i="5" a="1"/>
  <c r="BC142" i="5" a="1"/>
  <c r="F147" i="5" a="1"/>
  <c r="AO105" i="5" a="1"/>
  <c r="M56" i="6" a="1"/>
  <c r="W127" i="5" a="1"/>
  <c r="T154" i="5" a="1"/>
  <c r="AG114" i="5" a="1"/>
  <c r="AM149" i="5" a="1"/>
  <c r="N13" i="6" a="1"/>
  <c r="AM138" i="5" a="1"/>
  <c r="H28" i="6" a="1"/>
  <c r="P33" i="6" a="1"/>
  <c r="BA95" i="5" a="1"/>
  <c r="N156" i="5" a="1"/>
  <c r="P13" i="6" a="1"/>
  <c r="F50" i="6" a="1"/>
  <c r="AC148" i="5" a="1"/>
  <c r="AQ141" i="5" a="1"/>
  <c r="G56" i="6" a="1"/>
  <c r="AW116" i="5" a="1"/>
  <c r="AW103" i="5" a="1"/>
  <c r="F37" i="6" a="1"/>
  <c r="T103" i="5" a="1"/>
  <c r="F47" i="6" a="1"/>
  <c r="AO148" i="5" a="1"/>
  <c r="AR125" i="5" a="1"/>
  <c r="G131" i="5" a="1"/>
  <c r="N151" i="5" a="1"/>
  <c r="Y69" i="6" a="1"/>
  <c r="AZ101" i="5" a="1"/>
  <c r="BC105" i="5" a="1"/>
  <c r="U34" i="6" a="1"/>
  <c r="F126" i="5" a="1"/>
  <c r="AQ115" i="5" a="1"/>
  <c r="AU95" i="5" a="1"/>
  <c r="G136" i="5" a="1"/>
  <c r="AM120" i="5" a="1"/>
  <c r="AG148" i="5" a="1"/>
  <c r="L56" i="6" a="1"/>
  <c r="AQ117" i="5" a="1"/>
  <c r="J138" i="5" a="1"/>
  <c r="V155" i="5" a="1"/>
  <c r="D126" i="5" a="1"/>
  <c r="U54" i="6" a="1"/>
  <c r="U133" i="5" a="1"/>
  <c r="N56" i="6" a="1"/>
  <c r="AC131" i="5" a="1"/>
  <c r="H99" i="5" a="1"/>
  <c r="AO96" i="5" a="1"/>
  <c r="S28" i="6" a="1"/>
  <c r="P24" i="6" a="1"/>
  <c r="R25" i="6" a="1"/>
  <c r="W63" i="6" a="1"/>
  <c r="E155" i="5" a="1"/>
  <c r="AG95" i="5" a="1"/>
  <c r="U114" i="5" a="1"/>
  <c r="Z121" i="5" a="1"/>
  <c r="V112" i="5" a="1"/>
  <c r="V141" i="5" a="1"/>
  <c r="Q100" i="5" a="1"/>
  <c r="F46" i="6" a="1"/>
  <c r="AN112" i="5" a="1"/>
  <c r="E96" i="5" a="1"/>
  <c r="AC153" i="5" a="1"/>
  <c r="AY94" i="5" a="1"/>
  <c r="Q8" i="6" a="1"/>
  <c r="N65" i="6" a="1"/>
  <c r="AN109" i="5" a="1"/>
  <c r="S133" i="5" a="1"/>
  <c r="H144" i="5" a="1"/>
  <c r="AV143" i="5" a="1"/>
  <c r="AM108" i="5" a="1"/>
  <c r="X69" i="6" a="1"/>
  <c r="AE155" i="5" a="1"/>
  <c r="I126" i="5" a="1"/>
  <c r="P96" i="5" a="1"/>
  <c r="BB153" i="5" a="1"/>
  <c r="F11" i="6" a="1"/>
  <c r="N52" i="6" a="1"/>
  <c r="E61" i="2" a="1"/>
  <c r="AX154" i="5" a="1"/>
  <c r="T130" i="5" a="1"/>
  <c r="L109" i="5" a="1"/>
  <c r="N148" i="5" a="1"/>
  <c r="X61" i="6" a="1"/>
  <c r="BA109" i="5" a="1"/>
  <c r="AZ117" i="5" a="1"/>
  <c r="M59" i="1" a="1"/>
  <c r="AT131" i="5" a="1"/>
  <c r="K29" i="6" a="1"/>
  <c r="Y140" i="5" a="1"/>
  <c r="N147" i="5" a="1"/>
  <c r="W154" i="5" a="1"/>
  <c r="F142" i="5" a="1"/>
  <c r="J151" i="5" a="1"/>
  <c r="AR137" i="5" a="1"/>
  <c r="K105" i="5" a="1"/>
  <c r="AD108" i="5" a="1"/>
  <c r="L17" i="6" a="1"/>
  <c r="AU97" i="5" a="1"/>
  <c r="L42" i="6" a="1"/>
  <c r="AP138" i="5" a="1"/>
  <c r="H40" i="6" a="1"/>
  <c r="AU103" i="5" a="1"/>
  <c r="N140" i="5" a="1"/>
  <c r="AN102" i="5" a="1"/>
  <c r="AP152" i="5" a="1"/>
  <c r="V43" i="6" a="1"/>
  <c r="AK119" i="5" a="1"/>
  <c r="G118" i="5" a="1"/>
  <c r="AL155" i="5" a="1"/>
  <c r="R138" i="5" a="1"/>
  <c r="N130" i="5" a="1"/>
  <c r="E30" i="2" a="1"/>
  <c r="BA115" i="5" a="1"/>
  <c r="G114" i="5" a="1"/>
  <c r="T115" i="5" a="1"/>
  <c r="I38" i="6" a="1"/>
  <c r="J141" i="5" a="1"/>
  <c r="AX150" i="5" a="1"/>
  <c r="G28" i="6" a="1"/>
  <c r="AY152" i="5" a="1"/>
  <c r="AR134" i="5" a="1"/>
  <c r="P107" i="5" a="1"/>
  <c r="U24" i="6" a="1"/>
  <c r="AY119" i="5" a="1"/>
  <c r="O66" i="6" a="1"/>
  <c r="AD136" i="5" a="1"/>
  <c r="K145" i="5" a="1"/>
  <c r="BA155" i="5" a="1"/>
  <c r="N60" i="6" a="1"/>
  <c r="AT97" i="5" a="1"/>
  <c r="AA128" i="5" a="1"/>
  <c r="N16" i="6" a="1"/>
  <c r="BC124" i="5" a="1"/>
  <c r="AF107" i="5" a="1"/>
  <c r="Q97" i="5" a="1"/>
  <c r="N31" i="6" a="1"/>
  <c r="J8" i="6" a="1"/>
  <c r="L113" i="5" a="1"/>
  <c r="AR102" i="5" a="1"/>
  <c r="AQ146" i="5" a="1"/>
  <c r="Q10" i="6" a="1"/>
  <c r="W12" i="6" a="1"/>
  <c r="D108" i="5" a="1"/>
  <c r="AX139" i="5" a="1"/>
  <c r="D142" i="5" a="1"/>
  <c r="G34" i="6" a="1"/>
  <c r="U42" i="6" a="1"/>
  <c r="AT136" i="5" a="1"/>
  <c r="K104" i="5" a="1"/>
  <c r="AC130" i="5" a="1"/>
  <c r="F63" i="6" a="1"/>
  <c r="F17" i="6" a="1"/>
  <c r="O64" i="6" a="1"/>
  <c r="Q11" i="6" a="1"/>
  <c r="I148" i="5" a="1"/>
  <c r="AW139" i="5" a="1"/>
  <c r="AR103" i="5" a="1"/>
  <c r="N119" i="5" a="1"/>
  <c r="AP130" i="5" a="1"/>
  <c r="T112" i="5" a="1"/>
  <c r="AH156" i="5" a="1"/>
  <c r="AJ104" i="5" a="1"/>
  <c r="G18" i="6" a="1"/>
  <c r="L45" i="6" a="1"/>
  <c r="O122" i="5" a="1"/>
  <c r="R99" i="5" a="1"/>
  <c r="AK106" i="5" a="1"/>
  <c r="AN119" i="5" a="1"/>
  <c r="N26" i="6" a="1"/>
  <c r="AP94" i="5" a="1"/>
  <c r="E20" i="2" a="1"/>
  <c r="F112" i="5" a="1"/>
  <c r="Y71" i="6" a="1"/>
  <c r="BC99" i="5" a="1"/>
  <c r="I141" i="5" a="1"/>
  <c r="AP106" i="5" a="1"/>
  <c r="S60" i="1" a="1"/>
  <c r="AW113" i="5" a="1"/>
  <c r="T46" i="6" a="1"/>
  <c r="U130" i="5" a="1"/>
  <c r="E115" i="5" a="1"/>
  <c r="F91" i="6" a="1"/>
  <c r="AM128" i="5" a="1"/>
  <c r="J156" i="5" a="1"/>
  <c r="G7" i="6" a="1"/>
  <c r="L15" i="6" a="1"/>
  <c r="T54" i="6" a="1"/>
  <c r="V46" i="6" a="1"/>
  <c r="AK129" i="5" a="1"/>
  <c r="BC151" i="5" a="1"/>
  <c r="BB102" i="5" a="1"/>
  <c r="AW118" i="5" a="1"/>
  <c r="S116" i="5" a="1"/>
  <c r="M35" i="6" a="1"/>
  <c r="U112" i="5" a="1"/>
  <c r="AH128" i="5" a="1"/>
  <c r="O107" i="5" a="1"/>
  <c r="AZ118" i="5" a="1"/>
  <c r="AH151" i="5" a="1"/>
  <c r="H117" i="5" a="1"/>
  <c r="AC147" i="5" a="1"/>
  <c r="P139" i="5" a="1"/>
  <c r="D94" i="5" a="1"/>
  <c r="AW98" i="5" a="1"/>
  <c r="AA152" i="5" a="1"/>
  <c r="AQ121" i="5" a="1"/>
  <c r="AK154" i="5" a="1"/>
  <c r="Z128" i="5" a="1"/>
  <c r="E55" i="2" a="1"/>
  <c r="G127" i="5" a="1"/>
  <c r="J110" i="5" a="1"/>
  <c r="AT127" i="5" a="1"/>
  <c r="AY135" i="5" a="1"/>
  <c r="D143" i="5" a="1"/>
  <c r="AQ99" i="5" a="1"/>
  <c r="R31" i="6" a="1"/>
  <c r="AS94" i="5" a="1"/>
  <c r="AD153" i="5" a="1"/>
  <c r="Q150" i="5" a="1"/>
  <c r="E124" i="5" a="1"/>
  <c r="S8" i="6" a="1"/>
  <c r="Q144" i="5" a="1"/>
  <c r="AS99" i="5" a="1"/>
  <c r="L14" i="6" a="1"/>
  <c r="T143" i="5" a="1"/>
  <c r="X59" i="6" a="1"/>
  <c r="S120" i="5" a="1"/>
  <c r="O111" i="5" a="1"/>
  <c r="AF109" i="5" a="1"/>
  <c r="Q36" i="6" a="1"/>
  <c r="AI131" i="5" a="1"/>
  <c r="BB108" i="5" a="1"/>
  <c r="L55" i="6" a="1"/>
  <c r="AV111" i="5" a="1"/>
  <c r="AY121" i="5" a="1"/>
  <c r="AQ152" i="5" a="1"/>
  <c r="V147" i="5" a="1"/>
  <c r="S49" i="6" a="1"/>
  <c r="AO122" i="5" a="1"/>
  <c r="AR124" i="5" a="1"/>
  <c r="T60" i="6" a="1"/>
  <c r="V71" i="6" a="1"/>
  <c r="L105" i="5" a="1"/>
  <c r="AH143" i="5" a="1"/>
  <c r="G11" i="6" a="1"/>
  <c r="AV103" i="5" a="1"/>
  <c r="AD128" i="5" a="1"/>
  <c r="D100" i="5" a="1"/>
  <c r="AO152" i="5" a="1"/>
  <c r="AF151" i="5" a="1"/>
  <c r="Z118" i="5" a="1"/>
  <c r="BC103" i="5" a="1"/>
  <c r="AV149" i="5" a="1"/>
  <c r="G141" i="5" a="1"/>
  <c r="AR156" i="5" a="1"/>
  <c r="P16" i="6" a="1"/>
  <c r="P114" i="5" a="1"/>
  <c r="F40" i="6" a="1"/>
  <c r="AF104" i="5" a="1"/>
  <c r="S51" i="6" a="1"/>
  <c r="AO140" i="5" a="1"/>
  <c r="AG126" i="5" a="1"/>
  <c r="BC131" i="5" a="1"/>
  <c r="Z105" i="5" a="1"/>
  <c r="U107" i="5" a="1"/>
  <c r="AD99" i="5" a="1"/>
  <c r="K8" i="6" a="1"/>
  <c r="L62" i="6" a="1"/>
  <c r="AO125" i="5" a="1"/>
  <c r="AQ133" i="5" a="1"/>
  <c r="F107" i="5" a="1"/>
  <c r="AI142" i="5" a="1"/>
  <c r="AU108" i="5" a="1"/>
  <c r="J123" i="5" a="1"/>
  <c r="E40" i="2" a="1"/>
  <c r="J45" i="6" a="1"/>
  <c r="O50" i="6" a="1"/>
  <c r="S59" i="1" a="1"/>
  <c r="AK121" i="5" a="1"/>
  <c r="BC150" i="5" a="1"/>
  <c r="AR143" i="5" a="1"/>
  <c r="AF116" i="5" a="1"/>
  <c r="AP99" i="5" a="1"/>
  <c r="T43" i="6" a="1"/>
  <c r="U18" i="6" a="1"/>
  <c r="U138" i="5" a="1"/>
  <c r="AZ111" i="5" a="1"/>
  <c r="AM156" i="5" a="1"/>
  <c r="H57" i="6" a="1"/>
  <c r="AV152" i="5" a="1"/>
  <c r="Y66" i="6" a="1"/>
  <c r="AQ96" i="5" a="1"/>
  <c r="AA137" i="5" a="1"/>
  <c r="AQ119" i="5" a="1"/>
  <c r="N100" i="5" a="1"/>
  <c r="AB154" i="5" a="1"/>
  <c r="AK115" i="5" a="1"/>
  <c r="AE121" i="5" a="1"/>
  <c r="V50" i="6" a="1"/>
  <c r="S125" i="5" a="1"/>
  <c r="AG133" i="5" a="1"/>
  <c r="AB129" i="5" a="1"/>
  <c r="AJ149" i="5" a="1"/>
  <c r="O100" i="5" a="1"/>
  <c r="U59" i="6" a="1"/>
  <c r="AL151" i="5" a="1"/>
  <c r="H58" i="6" a="1"/>
  <c r="AB111" i="5" a="1"/>
  <c r="AE110" i="5" a="1"/>
  <c r="L141" i="5" a="1"/>
  <c r="V29" i="6" a="1"/>
  <c r="L138" i="5" a="1"/>
  <c r="AZ145" i="5" a="1"/>
  <c r="F20" i="6" a="1"/>
  <c r="AU104" i="5" a="1"/>
  <c r="F140" i="5" a="1"/>
  <c r="Y112" i="5" a="1"/>
  <c r="S44" i="6" a="1"/>
  <c r="AP151" i="5" a="1"/>
  <c r="AR115" i="5" a="1"/>
  <c r="O147" i="5" a="1"/>
  <c r="I37" i="6" a="1"/>
  <c r="F149" i="5" a="1"/>
  <c r="R146" i="5" a="1"/>
  <c r="G38" i="6" a="1"/>
  <c r="AC123" i="5" a="1"/>
  <c r="R46" i="6" a="1"/>
  <c r="AA142" i="5" a="1"/>
  <c r="AR126" i="5" a="1"/>
  <c r="U13" i="6" a="1"/>
  <c r="I62" i="6" a="1"/>
  <c r="S20" i="6" a="1"/>
  <c r="O144" i="5" a="1"/>
  <c r="N15" i="6" a="1"/>
  <c r="D128" i="5" a="1"/>
  <c r="AV119" i="5" a="1"/>
  <c r="AG101" i="5" a="1"/>
  <c r="AV97" i="5" a="1"/>
  <c r="AF126" i="5" a="1"/>
  <c r="AR112" i="5" a="1"/>
  <c r="AU146" i="5" a="1"/>
  <c r="AN149" i="5" a="1"/>
  <c r="AA127" i="5" a="1"/>
  <c r="I44" i="6" a="1"/>
  <c r="X104" i="5" a="1"/>
  <c r="G123" i="5" a="1"/>
  <c r="T83" i="6" a="1"/>
  <c r="E21" i="2" a="1"/>
  <c r="H31" i="6" a="1"/>
  <c r="AJ123" i="5" a="1"/>
  <c r="O43" i="6" a="1"/>
  <c r="W19" i="6" a="1"/>
  <c r="M136" i="5" a="1"/>
  <c r="U60" i="6" a="1"/>
  <c r="V69" i="6" a="1"/>
  <c r="D125" i="5" a="1"/>
  <c r="Q156" i="5" a="1"/>
  <c r="AD97" i="5" a="1"/>
  <c r="G140" i="5" a="1"/>
  <c r="AG141" i="5" a="1"/>
  <c r="J64" i="6" a="1"/>
  <c r="AM144" i="5" a="1"/>
  <c r="V17" i="6" a="1"/>
  <c r="AS153" i="5" a="1"/>
  <c r="I19" i="6" a="1"/>
  <c r="E114" i="5" a="1"/>
  <c r="W15" i="6" a="1"/>
  <c r="AD146" i="5" a="1"/>
  <c r="AO97" i="5" a="1"/>
  <c r="AQ148" i="5" a="1"/>
  <c r="U28" i="6" a="1"/>
  <c r="AI150" i="5" a="1"/>
  <c r="J118" i="5" a="1"/>
  <c r="AE105" i="5" a="1"/>
  <c r="N138" i="5" a="1"/>
  <c r="H145" i="5" a="1"/>
  <c r="E33" i="2" a="1"/>
  <c r="K147" i="5" a="1"/>
  <c r="AZ135" i="5" a="1"/>
  <c r="AE123" i="5" a="1"/>
  <c r="AM97" i="5" a="1"/>
  <c r="I30" i="6" a="1"/>
  <c r="AQ126" i="5" a="1"/>
  <c r="AG113" i="5" a="1"/>
  <c r="AC110" i="5" a="1"/>
  <c r="AF127" i="5" a="1"/>
  <c r="AT115" i="5" a="1"/>
  <c r="Q135" i="5" a="1"/>
  <c r="P59" i="1" a="1"/>
  <c r="E142" i="5" a="1"/>
  <c r="I45" i="6" a="1"/>
  <c r="W126" i="5" a="1"/>
  <c r="T42" i="6" a="1"/>
  <c r="Z152" i="5" a="1"/>
  <c r="AM105" i="5" a="1"/>
  <c r="X67" i="6" a="1"/>
  <c r="O45" i="6" a="1"/>
  <c r="E134" i="5" a="1"/>
  <c r="AI116" i="5" a="1"/>
  <c r="G15" i="6" a="1"/>
  <c r="AH136" i="5" a="1"/>
  <c r="AV148" i="5" a="1"/>
  <c r="AB99" i="5" a="1"/>
  <c r="F38" i="6" a="1"/>
  <c r="I27" i="6" a="1"/>
  <c r="L155" i="5" a="1"/>
  <c r="AD139" i="5" a="1"/>
  <c r="O38" i="6" a="1"/>
  <c r="AI95" i="5" a="1"/>
  <c r="AF142" i="5" a="1"/>
  <c r="J127" i="5" a="1"/>
  <c r="W156" i="5" a="1"/>
  <c r="V49" i="6" a="1"/>
  <c r="V21" i="6" a="1"/>
  <c r="L96" i="5" a="1"/>
  <c r="P8" i="6" a="1"/>
  <c r="O143" i="5" a="1"/>
  <c r="I121" i="5" a="1"/>
  <c r="F49" i="6" a="1"/>
  <c r="AV99" i="5" a="1"/>
  <c r="AE98" i="5" a="1"/>
  <c r="W148" i="5" a="1"/>
  <c r="G20" i="6" a="1"/>
  <c r="AK98" i="5" a="1"/>
  <c r="U69" i="6" a="1"/>
  <c r="U37" i="6" a="1"/>
  <c r="AA114" i="5" a="1"/>
  <c r="AR151" i="5" a="1"/>
  <c r="I156" i="5" a="1"/>
  <c r="AJ117" i="5" a="1"/>
  <c r="AU137" i="5" a="1"/>
  <c r="AU156" i="5" a="1"/>
  <c r="R32" i="6" a="1"/>
  <c r="G130" i="5" a="1"/>
  <c r="AS113" i="5" a="1"/>
  <c r="AR120" i="5" a="1"/>
  <c r="AW126" i="5" a="1"/>
  <c r="AO147" i="5" a="1"/>
  <c r="K112" i="5" a="1"/>
  <c r="AO118" i="5" a="1"/>
  <c r="V82" i="6" a="1"/>
  <c r="T53" i="6" a="1"/>
  <c r="O26" i="6" a="1"/>
  <c r="AS102" i="5" a="1"/>
  <c r="AZ142" i="5" a="1"/>
  <c r="I42" i="6" a="1"/>
  <c r="F7" i="6" a="1"/>
  <c r="N21" i="6" a="1"/>
  <c r="AF103" i="5" a="1"/>
  <c r="H152" i="5" a="1"/>
  <c r="P9" i="6" a="1"/>
  <c r="T48" i="6" a="1"/>
  <c r="H149" i="5" a="1"/>
  <c r="K109" i="5" a="1"/>
  <c r="V113" i="5" a="1"/>
  <c r="T61" i="6" a="1"/>
  <c r="AV151" i="5" a="1"/>
  <c r="AL100" i="5" a="1"/>
  <c r="L95" i="5" a="1"/>
  <c r="P141" i="5" a="1"/>
  <c r="BA107" i="5" a="1"/>
  <c r="AX122" i="5" a="1"/>
  <c r="K35" i="6" a="1"/>
  <c r="F129" i="5" a="1"/>
  <c r="T82" i="6" a="1"/>
  <c r="N96" i="5" a="1"/>
  <c r="U52" i="6" a="1"/>
  <c r="AD125" i="5" a="1"/>
  <c r="AE154" i="5" a="1"/>
  <c r="AM98" i="5" a="1"/>
  <c r="Y7" i="6" a="1"/>
  <c r="AB134" i="5" a="1"/>
  <c r="AW96" i="5" a="1"/>
  <c r="W60" i="6" a="1"/>
  <c r="AF154" i="5" a="1"/>
  <c r="BC118" i="5" a="1"/>
  <c r="AM119" i="5" a="1"/>
  <c r="H135" i="5" a="1"/>
  <c r="AW120" i="5" a="1"/>
  <c r="D156" i="5" a="1"/>
  <c r="J43" i="6" a="1"/>
  <c r="G95" i="5" a="1"/>
  <c r="W52" i="6" a="1"/>
  <c r="S22" i="6" a="1"/>
  <c r="AS155" i="5" a="1"/>
  <c r="AB121" i="5" a="1"/>
  <c r="G109" i="5" a="1"/>
  <c r="M20" i="6" a="1"/>
  <c r="AF140" i="5" a="1"/>
  <c r="AB139" i="5" a="1"/>
  <c r="AI94" i="5" a="1"/>
  <c r="AV141" i="5" a="1"/>
  <c r="AQ153" i="5" a="1"/>
  <c r="AQ114" i="5" a="1"/>
  <c r="BC100" i="5" a="1"/>
  <c r="AY99" i="5" a="1"/>
  <c r="AN125" i="5" a="1"/>
  <c r="X83" i="6" a="1"/>
  <c r="R145" i="5" a="1"/>
  <c r="S129" i="5" a="1"/>
  <c r="U12" i="6" a="1"/>
  <c r="BC145" i="5" a="1"/>
  <c r="BC133" i="5" a="1"/>
  <c r="S39" i="6" a="1"/>
  <c r="AP143" i="5" a="1"/>
  <c r="AX123" i="5" a="1"/>
  <c r="AG102" i="5" a="1"/>
  <c r="BA150" i="5" a="1"/>
  <c r="F18" i="6" a="1"/>
  <c r="N131" i="5" a="1"/>
  <c r="AK148" i="5" a="1"/>
  <c r="AM125" i="5" a="1"/>
  <c r="P60" i="6" a="1"/>
  <c r="AM94" i="5" a="1"/>
  <c r="Q58" i="6" a="1"/>
  <c r="AG124" i="5" a="1"/>
  <c r="T114" i="5" a="1"/>
  <c r="Z126" i="5" a="1"/>
  <c r="Q106" i="5" a="1"/>
  <c r="AM154" i="5" a="1"/>
  <c r="U94" i="5" a="1"/>
  <c r="AI117" i="5" a="1"/>
  <c r="Q130" i="5" a="1"/>
  <c r="AX156" i="5" a="1"/>
  <c r="BC104" i="5" a="1"/>
  <c r="L9" i="6" a="1"/>
  <c r="N54" i="6" a="1"/>
  <c r="W70" i="6" a="1"/>
  <c r="O14" i="6" a="1"/>
  <c r="AW153" i="5" a="1"/>
  <c r="AH101" i="5" a="1"/>
  <c r="BA139" i="5" a="1"/>
  <c r="F131" i="5" a="1"/>
  <c r="S97" i="5" a="1"/>
  <c r="AE109" i="5" a="1"/>
  <c r="O141" i="5" a="1"/>
  <c r="I131" i="5" a="1"/>
  <c r="I144" i="5" a="1"/>
  <c r="AK146" i="5" a="1"/>
  <c r="AR107" i="5" a="1"/>
  <c r="E52" i="2" a="1"/>
  <c r="Z100" i="5" a="1"/>
  <c r="BB120" i="5" a="1"/>
  <c r="J120" i="5" a="1"/>
  <c r="BA128" i="5" a="1"/>
  <c r="V39" i="6" a="1"/>
  <c r="AL111" i="5" a="1"/>
  <c r="N61" i="6" a="1"/>
  <c r="H127" i="5" a="1"/>
  <c r="J61" i="6" a="1"/>
  <c r="AA103" i="5" a="1"/>
  <c r="W136" i="5" a="1"/>
  <c r="S37" i="6" a="1"/>
  <c r="D133" i="5" a="1"/>
  <c r="AC140" i="5" a="1"/>
  <c r="H107" i="5" a="1"/>
  <c r="BC125" i="5" a="1"/>
  <c r="F48" i="6" a="1"/>
  <c r="AW105" i="5" a="1"/>
  <c r="AF115" i="5" a="1"/>
  <c r="AS141" i="5" a="1"/>
  <c r="S142" i="5" a="1"/>
  <c r="N113" i="5" a="1"/>
  <c r="F100" i="5" a="1"/>
  <c r="U103" i="5" a="1"/>
  <c r="U134" i="5" a="1"/>
  <c r="AS122" i="5" a="1"/>
  <c r="AC143" i="5" a="1"/>
  <c r="W34" i="6" a="1"/>
  <c r="AY143" i="5" a="1"/>
  <c r="AN135" i="5" a="1"/>
  <c r="V106" i="5" a="1"/>
  <c r="S21" i="6" a="1"/>
  <c r="R62" i="6" a="1"/>
  <c r="J145" i="5" a="1"/>
  <c r="BA132" i="5" a="1"/>
  <c r="R131" i="5" a="1"/>
  <c r="Q155" i="5" a="1"/>
  <c r="J54" i="6" a="1"/>
  <c r="K101" i="5" a="1"/>
  <c r="O23" i="6" a="1"/>
  <c r="O44" i="6" a="1"/>
  <c r="Y14" i="6" a="1"/>
  <c r="Z120" i="5" a="1"/>
  <c r="L8" i="6" a="1"/>
  <c r="L59" i="1" a="1"/>
  <c r="BA98" i="5" a="1"/>
  <c r="AU122" i="5" a="1"/>
  <c r="K65" i="6" a="1"/>
  <c r="AC102" i="5" a="1"/>
  <c r="AC150" i="5" a="1"/>
  <c r="U44" i="6" a="1"/>
  <c r="U43" i="6" a="1"/>
  <c r="J59" i="1" a="1"/>
  <c r="Y149" i="5" a="1"/>
  <c r="S111" i="5" a="1"/>
  <c r="L41" i="6" a="1"/>
  <c r="AM99" i="5" a="1"/>
  <c r="F53" i="6" a="1"/>
  <c r="Y63" i="6" a="1"/>
  <c r="BC122" i="5" a="1"/>
  <c r="AM112" i="5" a="1"/>
  <c r="I104" i="5" a="1"/>
  <c r="AO141" i="5" a="1"/>
  <c r="P151" i="5" a="1"/>
  <c r="AO134" i="5" a="1"/>
  <c r="AS133" i="5" a="1"/>
  <c r="AZ98" i="5" a="1"/>
  <c r="AC94" i="5" a="1"/>
  <c r="L19" i="6" a="1"/>
  <c r="W66" i="6" a="1"/>
  <c r="M64" i="6" a="1"/>
  <c r="AX146" i="5" a="1"/>
  <c r="AU140" i="5" a="1"/>
  <c r="M9" i="6" a="1"/>
  <c r="H7" i="6" a="1"/>
  <c r="AZ119" i="5" a="1"/>
  <c r="P20" i="6" a="1"/>
  <c r="K60" i="6" a="1"/>
  <c r="AY120" i="5" a="1"/>
  <c r="AP117" i="5" a="1"/>
  <c r="Y156" i="5" a="1"/>
  <c r="R50" i="6" a="1"/>
  <c r="V9" i="6" a="1"/>
  <c r="AX153" i="5" a="1"/>
  <c r="J130" i="5" a="1"/>
  <c r="AA150" i="5" a="1"/>
  <c r="K146" i="5" a="1"/>
  <c r="O8" i="6" a="1"/>
  <c r="D130" i="5" a="1"/>
  <c r="AC103" i="5" a="1"/>
  <c r="X105" i="5" a="1"/>
  <c r="BA153" i="5" a="1"/>
  <c r="AV132" i="5" a="1"/>
  <c r="BB111" i="5" a="1"/>
  <c r="N45" i="6" a="1"/>
  <c r="J100" i="5" a="1"/>
  <c r="AD155" i="5" a="1"/>
  <c r="L34" i="6" a="1"/>
  <c r="K63" i="6" a="1"/>
  <c r="E94" i="5" a="1"/>
  <c r="V105" i="5" a="1"/>
  <c r="AN104" i="5" a="1"/>
  <c r="AG131" i="5" a="1"/>
  <c r="F128" i="5" a="1"/>
  <c r="AM121" i="5" a="1"/>
  <c r="AU109" i="5" a="1"/>
  <c r="AR104" i="5" a="1"/>
  <c r="L27" i="6" a="1"/>
  <c r="AT106" i="5" a="1"/>
  <c r="G30" i="6" a="1"/>
  <c r="BB143" i="5" a="1"/>
  <c r="X60" i="1" a="1"/>
  <c r="V60" i="1" a="1"/>
  <c r="BB143" i="5" l="1"/>
  <c r="G30" i="6"/>
  <c r="AT106" i="5"/>
  <c r="L27" i="6"/>
  <c r="AR104" i="5"/>
  <c r="AU109" i="5"/>
  <c r="AM121" i="5"/>
  <c r="F128" i="5"/>
  <c r="AG131" i="5"/>
  <c r="AN104" i="5"/>
  <c r="V105" i="5"/>
  <c r="E94" i="5"/>
  <c r="K63" i="6"/>
  <c r="L34" i="6"/>
  <c r="AD155" i="5"/>
  <c r="J100" i="5"/>
  <c r="N45" i="6"/>
  <c r="BB111" i="5"/>
  <c r="AV132" i="5"/>
  <c r="BA153" i="5"/>
  <c r="X105" i="5"/>
  <c r="AC103" i="5"/>
  <c r="D130" i="5"/>
  <c r="O8" i="6"/>
  <c r="K146" i="5"/>
  <c r="AA150" i="5"/>
  <c r="J130" i="5"/>
  <c r="AX153" i="5"/>
  <c r="V9" i="6"/>
  <c r="R50" i="6"/>
  <c r="Y156" i="5"/>
  <c r="AP117" i="5"/>
  <c r="AY120" i="5"/>
  <c r="K60" i="6"/>
  <c r="P20" i="6"/>
  <c r="AZ119" i="5"/>
  <c r="H7" i="6"/>
  <c r="M9" i="6"/>
  <c r="AU140" i="5"/>
  <c r="AX146" i="5"/>
  <c r="M64" i="6"/>
  <c r="W66" i="6"/>
  <c r="L19" i="6"/>
  <c r="AC94" i="5"/>
  <c r="AZ98" i="5"/>
  <c r="AS133" i="5"/>
  <c r="AO134" i="5"/>
  <c r="P151" i="5"/>
  <c r="AO141" i="5"/>
  <c r="I104" i="5"/>
  <c r="AM112" i="5"/>
  <c r="BC122" i="5"/>
  <c r="Y63" i="6"/>
  <c r="F53" i="6"/>
  <c r="AM99" i="5"/>
  <c r="L41" i="6"/>
  <c r="S111" i="5"/>
  <c r="Y149" i="5"/>
  <c r="J59" i="1"/>
  <c r="U43" i="6"/>
  <c r="U44" i="6"/>
  <c r="AC150" i="5"/>
  <c r="AC102" i="5"/>
  <c r="K65" i="6"/>
  <c r="AU122" i="5"/>
  <c r="BA98" i="5"/>
  <c r="L59" i="1"/>
  <c r="L8" i="6"/>
  <c r="Z120" i="5"/>
  <c r="Y14" i="6"/>
  <c r="O44" i="6"/>
  <c r="O23" i="6"/>
  <c r="K101" i="5"/>
  <c r="J54" i="6"/>
  <c r="Q155" i="5"/>
  <c r="R131" i="5"/>
  <c r="BA132" i="5"/>
  <c r="J145" i="5"/>
  <c r="R62" i="6"/>
  <c r="S21" i="6"/>
  <c r="V106" i="5"/>
  <c r="AN135" i="5"/>
  <c r="AY143" i="5"/>
  <c r="W34" i="6"/>
  <c r="AC143" i="5"/>
  <c r="AS122" i="5"/>
  <c r="U134" i="5"/>
  <c r="U103" i="5"/>
  <c r="F100" i="5"/>
  <c r="N113" i="5"/>
  <c r="S142" i="5"/>
  <c r="AS141" i="5"/>
  <c r="AF115" i="5"/>
  <c r="AW105" i="5"/>
  <c r="F48" i="6"/>
  <c r="BC125" i="5"/>
  <c r="H107" i="5"/>
  <c r="AC140" i="5"/>
  <c r="D133" i="5"/>
  <c r="S37" i="6"/>
  <c r="W136" i="5"/>
  <c r="AA103" i="5"/>
  <c r="J61" i="6"/>
  <c r="H127" i="5"/>
  <c r="N61" i="6"/>
  <c r="AL111" i="5"/>
  <c r="V39" i="6"/>
  <c r="BA128" i="5"/>
  <c r="J120" i="5"/>
  <c r="BB120" i="5"/>
  <c r="Z100" i="5"/>
  <c r="E52" i="2"/>
  <c r="AR107" i="5"/>
  <c r="AK146" i="5"/>
  <c r="I144" i="5"/>
  <c r="I131" i="5"/>
  <c r="O141" i="5"/>
  <c r="AE109" i="5"/>
  <c r="S97" i="5"/>
  <c r="F131" i="5"/>
  <c r="BA139" i="5"/>
  <c r="AH101" i="5"/>
  <c r="AW153" i="5"/>
  <c r="O14" i="6"/>
  <c r="W70" i="6"/>
  <c r="N54" i="6"/>
  <c r="L9" i="6"/>
  <c r="BC104" i="5"/>
  <c r="AX156" i="5"/>
  <c r="Q130" i="5"/>
  <c r="AI117" i="5"/>
  <c r="U94" i="5"/>
  <c r="AM154" i="5"/>
  <c r="Q106" i="5"/>
  <c r="Z126" i="5"/>
  <c r="T114" i="5"/>
  <c r="AG124" i="5"/>
  <c r="Q58" i="6"/>
  <c r="AM94" i="5"/>
  <c r="P60" i="6"/>
  <c r="AM125" i="5"/>
  <c r="AK148" i="5"/>
  <c r="N131" i="5"/>
  <c r="F18" i="6"/>
  <c r="BA150" i="5"/>
  <c r="AG102" i="5"/>
  <c r="AX123" i="5"/>
  <c r="AP143" i="5"/>
  <c r="S39" i="6"/>
  <c r="BC133" i="5"/>
  <c r="BC145" i="5"/>
  <c r="U12" i="6"/>
  <c r="S129" i="5"/>
  <c r="R145" i="5"/>
  <c r="X83" i="6"/>
  <c r="AN125" i="5"/>
  <c r="AY99" i="5"/>
  <c r="BC100" i="5"/>
  <c r="AQ114" i="5"/>
  <c r="AQ153" i="5"/>
  <c r="AV141" i="5"/>
  <c r="AI94" i="5"/>
  <c r="AB139" i="5"/>
  <c r="AF140" i="5"/>
  <c r="M20" i="6"/>
  <c r="G109" i="5"/>
  <c r="AB121" i="5"/>
  <c r="AS155" i="5"/>
  <c r="S22" i="6"/>
  <c r="W52" i="6"/>
  <c r="G95" i="5"/>
  <c r="J43" i="6"/>
  <c r="D156" i="5"/>
  <c r="AW120" i="5"/>
  <c r="H135" i="5"/>
  <c r="AM119" i="5"/>
  <c r="BC118" i="5"/>
  <c r="AF154" i="5"/>
  <c r="W60" i="6"/>
  <c r="AW96" i="5"/>
  <c r="AB134" i="5"/>
  <c r="Y7" i="6"/>
  <c r="AM98" i="5"/>
  <c r="AE154" i="5"/>
  <c r="AD125" i="5"/>
  <c r="U52" i="6"/>
  <c r="N96" i="5"/>
  <c r="T82" i="6"/>
  <c r="F129" i="5"/>
  <c r="K35" i="6"/>
  <c r="AX122" i="5"/>
  <c r="BA107" i="5"/>
  <c r="P141" i="5"/>
  <c r="L95" i="5"/>
  <c r="AL100" i="5"/>
  <c r="AV151" i="5"/>
  <c r="T61" i="6"/>
  <c r="V113" i="5"/>
  <c r="K109" i="5"/>
  <c r="H149" i="5"/>
  <c r="T48" i="6"/>
  <c r="P9" i="6"/>
  <c r="H152" i="5"/>
  <c r="AF103" i="5"/>
  <c r="N21" i="6"/>
  <c r="F7" i="6"/>
  <c r="I42" i="6"/>
  <c r="AZ142" i="5"/>
  <c r="AS102" i="5"/>
  <c r="O26" i="6"/>
  <c r="T53" i="6"/>
  <c r="V82" i="6"/>
  <c r="AO118" i="5"/>
  <c r="K112" i="5"/>
  <c r="AO147" i="5"/>
  <c r="AW126" i="5"/>
  <c r="AR120" i="5"/>
  <c r="AS113" i="5"/>
  <c r="G130" i="5"/>
  <c r="R32" i="6"/>
  <c r="AU156" i="5"/>
  <c r="AU137" i="5"/>
  <c r="AJ117" i="5"/>
  <c r="I156" i="5"/>
  <c r="AR151" i="5"/>
  <c r="AA114" i="5"/>
  <c r="U37" i="6"/>
  <c r="U69" i="6"/>
  <c r="AK98" i="5"/>
  <c r="G20" i="6"/>
  <c r="W148" i="5"/>
  <c r="AE98" i="5"/>
  <c r="AV99" i="5"/>
  <c r="F49" i="6"/>
  <c r="I121" i="5"/>
  <c r="O143" i="5"/>
  <c r="P8" i="6"/>
  <c r="L96" i="5"/>
  <c r="V21" i="6"/>
  <c r="V49" i="6"/>
  <c r="W156" i="5"/>
  <c r="J127" i="5"/>
  <c r="AF142" i="5"/>
  <c r="AI95" i="5"/>
  <c r="O38" i="6"/>
  <c r="AD139" i="5"/>
  <c r="L155" i="5"/>
  <c r="I27" i="6"/>
  <c r="F38" i="6"/>
  <c r="AB99" i="5"/>
  <c r="AV148" i="5"/>
  <c r="AH136" i="5"/>
  <c r="G15" i="6"/>
  <c r="AI116" i="5"/>
  <c r="E134" i="5"/>
  <c r="O45" i="6"/>
  <c r="X67" i="6"/>
  <c r="AM105" i="5"/>
  <c r="Z152" i="5"/>
  <c r="T42" i="6"/>
  <c r="W126" i="5"/>
  <c r="I45" i="6"/>
  <c r="E142" i="5"/>
  <c r="P59" i="1"/>
  <c r="Q135" i="5"/>
  <c r="AT115" i="5"/>
  <c r="AF127" i="5"/>
  <c r="AC110" i="5"/>
  <c r="AG113" i="5"/>
  <c r="AQ126" i="5"/>
  <c r="I30" i="6"/>
  <c r="AM97" i="5"/>
  <c r="AE123" i="5"/>
  <c r="AZ135" i="5"/>
  <c r="K147" i="5"/>
  <c r="E33" i="2"/>
  <c r="H145" i="5"/>
  <c r="N138" i="5"/>
  <c r="AE105" i="5"/>
  <c r="J118" i="5"/>
  <c r="AI150" i="5"/>
  <c r="U28" i="6"/>
  <c r="AQ148" i="5"/>
  <c r="AO97" i="5"/>
  <c r="AD146" i="5"/>
  <c r="W15" i="6"/>
  <c r="E114" i="5"/>
  <c r="I19" i="6"/>
  <c r="AS153" i="5"/>
  <c r="V17" i="6"/>
  <c r="AM144" i="5"/>
  <c r="J64" i="6"/>
  <c r="AG141" i="5"/>
  <c r="G140" i="5"/>
  <c r="AD97" i="5"/>
  <c r="Q156" i="5"/>
  <c r="D125" i="5"/>
  <c r="V69" i="6"/>
  <c r="U60" i="6"/>
  <c r="M136" i="5"/>
  <c r="W19" i="6"/>
  <c r="O43" i="6"/>
  <c r="AJ123" i="5"/>
  <c r="H31" i="6"/>
  <c r="E21" i="2"/>
  <c r="T83" i="6"/>
  <c r="G123" i="5"/>
  <c r="X104" i="5"/>
  <c r="I44" i="6"/>
  <c r="AA127" i="5"/>
  <c r="AN149" i="5"/>
  <c r="AU146" i="5"/>
  <c r="AR112" i="5"/>
  <c r="AF126" i="5"/>
  <c r="AV97" i="5"/>
  <c r="AG101" i="5"/>
  <c r="AV119" i="5"/>
  <c r="D128" i="5"/>
  <c r="N15" i="6"/>
  <c r="O144" i="5"/>
  <c r="S20" i="6"/>
  <c r="I62" i="6"/>
  <c r="U13" i="6"/>
  <c r="AR126" i="5"/>
  <c r="AA142" i="5"/>
  <c r="R46" i="6"/>
  <c r="AC123" i="5"/>
  <c r="G38" i="6"/>
  <c r="R146" i="5"/>
  <c r="F149" i="5"/>
  <c r="I37" i="6"/>
  <c r="O147" i="5"/>
  <c r="AR115" i="5"/>
  <c r="AP151" i="5"/>
  <c r="S44" i="6"/>
  <c r="Y112" i="5"/>
  <c r="F140" i="5"/>
  <c r="AU104" i="5"/>
  <c r="F20" i="6"/>
  <c r="AZ145" i="5"/>
  <c r="L138" i="5"/>
  <c r="V29" i="6"/>
  <c r="L141" i="5"/>
  <c r="AE110" i="5"/>
  <c r="AB111" i="5"/>
  <c r="H58" i="6"/>
  <c r="AL151" i="5"/>
  <c r="U59" i="6"/>
  <c r="O100" i="5"/>
  <c r="AJ149" i="5"/>
  <c r="AB129" i="5"/>
  <c r="AG133" i="5"/>
  <c r="S125" i="5"/>
  <c r="V50" i="6"/>
  <c r="AE121" i="5"/>
  <c r="AK115" i="5"/>
  <c r="AB154" i="5"/>
  <c r="N100" i="5"/>
  <c r="AQ119" i="5"/>
  <c r="AA137" i="5"/>
  <c r="AQ96" i="5"/>
  <c r="Y66" i="6"/>
  <c r="AV152" i="5"/>
  <c r="H57" i="6"/>
  <c r="AM156" i="5"/>
  <c r="AZ111" i="5"/>
  <c r="U138" i="5"/>
  <c r="U18" i="6"/>
  <c r="T43" i="6"/>
  <c r="AP99" i="5"/>
  <c r="AF116" i="5"/>
  <c r="AR143" i="5"/>
  <c r="BC150" i="5"/>
  <c r="AK121" i="5"/>
  <c r="S59" i="1"/>
  <c r="O50" i="6"/>
  <c r="J45" i="6"/>
  <c r="E40" i="2"/>
  <c r="J123" i="5"/>
  <c r="AU108" i="5"/>
  <c r="AI142" i="5"/>
  <c r="F107" i="5"/>
  <c r="AQ133" i="5"/>
  <c r="AO125" i="5"/>
  <c r="L62" i="6"/>
  <c r="K8" i="6"/>
  <c r="AD99" i="5"/>
  <c r="U107" i="5"/>
  <c r="Z105" i="5"/>
  <c r="BC131" i="5"/>
  <c r="AG126" i="5"/>
  <c r="AO140" i="5"/>
  <c r="S51" i="6"/>
  <c r="AF104" i="5"/>
  <c r="F40" i="6"/>
  <c r="P114" i="5"/>
  <c r="P16" i="6"/>
  <c r="AR156" i="5"/>
  <c r="G141" i="5"/>
  <c r="AV149" i="5"/>
  <c r="BC103" i="5"/>
  <c r="Z118" i="5"/>
  <c r="AF151" i="5"/>
  <c r="AO152" i="5"/>
  <c r="D100" i="5"/>
  <c r="AD128" i="5"/>
  <c r="AV103" i="5"/>
  <c r="G11" i="6"/>
  <c r="AH143" i="5"/>
  <c r="L105" i="5"/>
  <c r="V71" i="6"/>
  <c r="T60" i="6"/>
  <c r="AR124" i="5"/>
  <c r="AO122" i="5"/>
  <c r="S49" i="6"/>
  <c r="V147" i="5"/>
  <c r="AQ152" i="5"/>
  <c r="AY121" i="5"/>
  <c r="AV111" i="5"/>
  <c r="L55" i="6"/>
  <c r="BB108" i="5"/>
  <c r="AI131" i="5"/>
  <c r="Q36" i="6"/>
  <c r="AF109" i="5"/>
  <c r="O111" i="5"/>
  <c r="S120" i="5"/>
  <c r="X59" i="6"/>
  <c r="T143" i="5"/>
  <c r="L14" i="6"/>
  <c r="AS99" i="5"/>
  <c r="Q144" i="5"/>
  <c r="S8" i="6"/>
  <c r="E124" i="5"/>
  <c r="Q150" i="5"/>
  <c r="AD153" i="5"/>
  <c r="AS94" i="5"/>
  <c r="R31" i="6"/>
  <c r="AQ99" i="5"/>
  <c r="D143" i="5"/>
  <c r="AY135" i="5"/>
  <c r="AT127" i="5"/>
  <c r="J110" i="5"/>
  <c r="G127" i="5"/>
  <c r="E55" i="2"/>
  <c r="Z128" i="5"/>
  <c r="AK154" i="5"/>
  <c r="AQ121" i="5"/>
  <c r="AA152" i="5"/>
  <c r="AW98" i="5"/>
  <c r="D94" i="5"/>
  <c r="P139" i="5"/>
  <c r="AC147" i="5"/>
  <c r="H117" i="5"/>
  <c r="AH151" i="5"/>
  <c r="AZ118" i="5"/>
  <c r="O107" i="5"/>
  <c r="AH128" i="5"/>
  <c r="U112" i="5"/>
  <c r="M35" i="6"/>
  <c r="S116" i="5"/>
  <c r="AW118" i="5"/>
  <c r="BB102" i="5"/>
  <c r="BC151" i="5"/>
  <c r="AK129" i="5"/>
  <c r="V46" i="6"/>
  <c r="T54" i="6"/>
  <c r="L15" i="6"/>
  <c r="G7" i="6"/>
  <c r="J156" i="5"/>
  <c r="AM128" i="5"/>
  <c r="F91" i="6"/>
  <c r="F92" i="6" s="1"/>
  <c r="E115" i="5"/>
  <c r="U130" i="5"/>
  <c r="T46" i="6"/>
  <c r="AW113" i="5"/>
  <c r="S60" i="1"/>
  <c r="AP106" i="5"/>
  <c r="I141" i="5"/>
  <c r="BC99" i="5"/>
  <c r="Y71" i="6"/>
  <c r="F112" i="5"/>
  <c r="E20" i="2"/>
  <c r="AP94" i="5"/>
  <c r="N26" i="6"/>
  <c r="AN119" i="5"/>
  <c r="AK106" i="5"/>
  <c r="R99" i="5"/>
  <c r="O122" i="5"/>
  <c r="L45" i="6"/>
  <c r="G18" i="6"/>
  <c r="AJ104" i="5"/>
  <c r="AH156" i="5"/>
  <c r="T112" i="5"/>
  <c r="AP130" i="5"/>
  <c r="N119" i="5"/>
  <c r="AR103" i="5"/>
  <c r="AW139" i="5"/>
  <c r="I148" i="5"/>
  <c r="Q11" i="6"/>
  <c r="O64" i="6"/>
  <c r="F17" i="6"/>
  <c r="F63" i="6"/>
  <c r="AC130" i="5"/>
  <c r="K104" i="5"/>
  <c r="AT136" i="5"/>
  <c r="U42" i="6"/>
  <c r="G34" i="6"/>
  <c r="D142" i="5"/>
  <c r="AX139" i="5"/>
  <c r="D108" i="5"/>
  <c r="W12" i="6"/>
  <c r="Q10" i="6"/>
  <c r="AQ146" i="5"/>
  <c r="AR102" i="5"/>
  <c r="L113" i="5"/>
  <c r="J8" i="6"/>
  <c r="N31" i="6"/>
  <c r="Q97" i="5"/>
  <c r="AF107" i="5"/>
  <c r="BC124" i="5"/>
  <c r="N16" i="6"/>
  <c r="AA128" i="5"/>
  <c r="AT97" i="5"/>
  <c r="N60" i="6"/>
  <c r="BA155" i="5"/>
  <c r="K145" i="5"/>
  <c r="AD136" i="5"/>
  <c r="O66" i="6"/>
  <c r="AY119" i="5"/>
  <c r="U24" i="6"/>
  <c r="P107" i="5"/>
  <c r="AR134" i="5"/>
  <c r="AY152" i="5"/>
  <c r="G28" i="6"/>
  <c r="AX150" i="5"/>
  <c r="J141" i="5"/>
  <c r="I38" i="6"/>
  <c r="T115" i="5"/>
  <c r="G114" i="5"/>
  <c r="BA115" i="5"/>
  <c r="E30" i="2"/>
  <c r="N130" i="5"/>
  <c r="R138" i="5"/>
  <c r="AL155" i="5"/>
  <c r="G118" i="5"/>
  <c r="AK119" i="5"/>
  <c r="V43" i="6"/>
  <c r="AP152" i="5"/>
  <c r="AN102" i="5"/>
  <c r="N140" i="5"/>
  <c r="AU103" i="5"/>
  <c r="H40" i="6"/>
  <c r="AP138" i="5"/>
  <c r="L42" i="6"/>
  <c r="AU97" i="5"/>
  <c r="L17" i="6"/>
  <c r="AD108" i="5"/>
  <c r="K105" i="5"/>
  <c r="AR137" i="5"/>
  <c r="J151" i="5"/>
  <c r="F142" i="5"/>
  <c r="W154" i="5"/>
  <c r="N147" i="5"/>
  <c r="Y140" i="5"/>
  <c r="K29" i="6"/>
  <c r="AT131" i="5"/>
  <c r="M59" i="1"/>
  <c r="AZ117" i="5"/>
  <c r="BA109" i="5"/>
  <c r="X61" i="6"/>
  <c r="N148" i="5"/>
  <c r="L109" i="5"/>
  <c r="T130" i="5"/>
  <c r="AX154" i="5"/>
  <c r="E61" i="2"/>
  <c r="N52" i="6"/>
  <c r="F11" i="6"/>
  <c r="BB153" i="5"/>
  <c r="P96" i="5"/>
  <c r="I126" i="5"/>
  <c r="AE155" i="5"/>
  <c r="X69" i="6"/>
  <c r="AM108" i="5"/>
  <c r="AV143" i="5"/>
  <c r="H144" i="5"/>
  <c r="S133" i="5"/>
  <c r="AN109" i="5"/>
  <c r="N65" i="6"/>
  <c r="Q8" i="6"/>
  <c r="AY94" i="5"/>
  <c r="AC153" i="5"/>
  <c r="E96" i="5"/>
  <c r="AN112" i="5"/>
  <c r="F46" i="6"/>
  <c r="Q100" i="5"/>
  <c r="V141" i="5"/>
  <c r="V112" i="5"/>
  <c r="Z121" i="5"/>
  <c r="U114" i="5"/>
  <c r="AG95" i="5"/>
  <c r="E155" i="5"/>
  <c r="W63" i="6"/>
  <c r="R25" i="6"/>
  <c r="P24" i="6"/>
  <c r="S28" i="6"/>
  <c r="AO96" i="5"/>
  <c r="H99" i="5"/>
  <c r="AC131" i="5"/>
  <c r="N56" i="6"/>
  <c r="U133" i="5"/>
  <c r="U54" i="6"/>
  <c r="D126" i="5"/>
  <c r="V155" i="5"/>
  <c r="J138" i="5"/>
  <c r="AQ117" i="5"/>
  <c r="L56" i="6"/>
  <c r="AG148" i="5"/>
  <c r="AM120" i="5"/>
  <c r="G136" i="5"/>
  <c r="AU95" i="5"/>
  <c r="AQ115" i="5"/>
  <c r="F126" i="5"/>
  <c r="U34" i="6"/>
  <c r="BC105" i="5"/>
  <c r="AZ101" i="5"/>
  <c r="Y69" i="6"/>
  <c r="N151" i="5"/>
  <c r="G131" i="5"/>
  <c r="AR125" i="5"/>
  <c r="AO148" i="5"/>
  <c r="F47" i="6"/>
  <c r="T103" i="5"/>
  <c r="F37" i="6"/>
  <c r="AW103" i="5"/>
  <c r="AW116" i="5"/>
  <c r="G56" i="6"/>
  <c r="AQ141" i="5"/>
  <c r="AC148" i="5"/>
  <c r="F50" i="6"/>
  <c r="P13" i="6"/>
  <c r="N156" i="5"/>
  <c r="BA95" i="5"/>
  <c r="P33" i="6"/>
  <c r="H28" i="6"/>
  <c r="AM138" i="5"/>
  <c r="N13" i="6"/>
  <c r="AM149" i="5"/>
  <c r="AG114" i="5"/>
  <c r="T154" i="5"/>
  <c r="W127" i="5"/>
  <c r="M56" i="6"/>
  <c r="AO105" i="5"/>
  <c r="F147" i="5"/>
  <c r="BC142" i="5"/>
  <c r="AG156" i="5"/>
  <c r="AJ121" i="5"/>
  <c r="I105" i="5"/>
  <c r="I145" i="5"/>
  <c r="AC134" i="5"/>
  <c r="N125" i="5"/>
  <c r="W35" i="6"/>
  <c r="P144" i="5"/>
  <c r="AV110" i="5"/>
  <c r="U145" i="5"/>
  <c r="AN123" i="5"/>
  <c r="P99" i="5"/>
  <c r="H56" i="6"/>
  <c r="I103" i="5"/>
  <c r="J11" i="6"/>
  <c r="J62" i="6"/>
  <c r="I51" i="6"/>
  <c r="R154" i="5"/>
  <c r="Q30" i="6"/>
  <c r="I94" i="5"/>
  <c r="O153" i="5"/>
  <c r="S25" i="6"/>
  <c r="Q154" i="5"/>
  <c r="AG129" i="5"/>
  <c r="Y114" i="5"/>
  <c r="AB156" i="5"/>
  <c r="Y50" i="6"/>
  <c r="AQ118" i="5"/>
  <c r="Z107" i="5"/>
  <c r="AR142" i="5"/>
  <c r="L99" i="5"/>
  <c r="AI148" i="5"/>
  <c r="AL112" i="5"/>
  <c r="AO98" i="5"/>
  <c r="N12" i="6"/>
  <c r="U105" i="5"/>
  <c r="R49" i="6"/>
  <c r="P130" i="5"/>
  <c r="Y43" i="6"/>
  <c r="J42" i="6"/>
  <c r="W122" i="5"/>
  <c r="K141" i="5"/>
  <c r="Y52" i="6"/>
  <c r="G132" i="5"/>
  <c r="AY128" i="5"/>
  <c r="AD98" i="5"/>
  <c r="I152" i="5"/>
  <c r="F14" i="6"/>
  <c r="S107" i="5"/>
  <c r="M59" i="6"/>
  <c r="AG98" i="5"/>
  <c r="AQ113" i="5"/>
  <c r="G110" i="5"/>
  <c r="R27" i="6"/>
  <c r="I46" i="6"/>
  <c r="Z151" i="5"/>
  <c r="AU94" i="5"/>
  <c r="AV95" i="5"/>
  <c r="T9" i="6"/>
  <c r="E110" i="5"/>
  <c r="U111" i="5"/>
  <c r="AO132" i="5"/>
  <c r="G60" i="1"/>
  <c r="M135" i="5"/>
  <c r="G105" i="5"/>
  <c r="M57" i="6"/>
  <c r="AI102" i="5"/>
  <c r="W7" i="6"/>
  <c r="J107" i="5"/>
  <c r="T149" i="5"/>
  <c r="W145" i="5"/>
  <c r="BB117" i="5"/>
  <c r="AO103" i="5"/>
  <c r="Q153" i="5"/>
  <c r="AF136" i="5"/>
  <c r="J39" i="6"/>
  <c r="G120" i="5"/>
  <c r="W38" i="6"/>
  <c r="F141" i="5"/>
  <c r="Q31" i="6"/>
  <c r="X100" i="5"/>
  <c r="AY96" i="5"/>
  <c r="L54" i="6"/>
  <c r="I112" i="5"/>
  <c r="V151" i="5"/>
  <c r="AK127" i="5"/>
  <c r="AO124" i="5"/>
  <c r="AY153" i="5"/>
  <c r="W16" i="6"/>
  <c r="L118" i="5"/>
  <c r="E64" i="2"/>
  <c r="AJ116" i="5"/>
  <c r="J60" i="6"/>
  <c r="K103" i="5"/>
  <c r="AQ151" i="5"/>
  <c r="W139" i="5"/>
  <c r="H155" i="5"/>
  <c r="AA120" i="5"/>
  <c r="W119" i="5"/>
  <c r="AK97" i="5"/>
  <c r="J135" i="5"/>
  <c r="AU138" i="5"/>
  <c r="G142" i="5"/>
  <c r="M119" i="5"/>
  <c r="D129" i="5"/>
  <c r="I9" i="6"/>
  <c r="H55" i="6"/>
  <c r="T33" i="6"/>
  <c r="D117" i="5"/>
  <c r="E6" i="2"/>
  <c r="W14" i="6"/>
  <c r="V54" i="6"/>
  <c r="W60" i="1"/>
  <c r="R59" i="1"/>
  <c r="AF153" i="5"/>
  <c r="K10" i="6"/>
  <c r="M15" i="6"/>
  <c r="G96" i="5"/>
  <c r="K135" i="5"/>
  <c r="X110" i="5"/>
  <c r="AU102" i="5"/>
  <c r="F32" i="6"/>
  <c r="V18" i="6"/>
  <c r="AD107" i="5"/>
  <c r="BC121" i="5"/>
  <c r="M121" i="5"/>
  <c r="Y99" i="5"/>
  <c r="H142" i="5"/>
  <c r="O31" i="6"/>
  <c r="H19" i="6"/>
  <c r="S24" i="6"/>
  <c r="E60" i="2"/>
  <c r="AX145" i="5"/>
  <c r="S26" i="6"/>
  <c r="H66" i="6"/>
  <c r="I113" i="5"/>
  <c r="L124" i="5"/>
  <c r="Z136" i="5"/>
  <c r="AZ96" i="5"/>
  <c r="G26" i="6"/>
  <c r="AH109" i="5"/>
  <c r="I136" i="5"/>
  <c r="AI139" i="5"/>
  <c r="Q34" i="6"/>
  <c r="N50" i="6"/>
  <c r="U136" i="5"/>
  <c r="G31" i="6"/>
  <c r="AF123" i="5"/>
  <c r="AR136" i="5"/>
  <c r="AF131" i="5"/>
  <c r="J37" i="6"/>
  <c r="Y18" i="6"/>
  <c r="AU98" i="5"/>
  <c r="R121" i="5"/>
  <c r="BB137" i="5"/>
  <c r="T28" i="6"/>
  <c r="Q96" i="5"/>
  <c r="V65" i="6"/>
  <c r="AT149" i="5"/>
  <c r="AZ125" i="5"/>
  <c r="Q113" i="5"/>
  <c r="X117" i="5"/>
  <c r="AQ156" i="5"/>
  <c r="AE118" i="5"/>
  <c r="X70" i="6"/>
  <c r="X115" i="5"/>
  <c r="AG139" i="5"/>
  <c r="AK96" i="5"/>
  <c r="F41" i="6"/>
  <c r="AW124" i="5"/>
  <c r="AP95" i="5"/>
  <c r="AD114" i="5"/>
  <c r="Y147" i="5"/>
  <c r="M122" i="5"/>
  <c r="N137" i="5"/>
  <c r="AQ145" i="5"/>
  <c r="J36" i="6"/>
  <c r="E145" i="5"/>
  <c r="K58" i="6"/>
  <c r="K47" i="6"/>
  <c r="F65" i="6"/>
  <c r="AT128" i="5"/>
  <c r="AP122" i="5"/>
  <c r="AU119" i="5"/>
  <c r="O126" i="5"/>
  <c r="I127" i="5"/>
  <c r="W121" i="5"/>
  <c r="L13" i="6"/>
  <c r="Z101" i="5"/>
  <c r="AY111" i="5"/>
  <c r="AJ131" i="5"/>
  <c r="AG151" i="5"/>
  <c r="Y117" i="5"/>
  <c r="AG147" i="5"/>
  <c r="AB105" i="5"/>
  <c r="AP134" i="5"/>
  <c r="E54" i="2"/>
  <c r="E16" i="2"/>
  <c r="AX112" i="5"/>
  <c r="Y47" i="6"/>
  <c r="O106" i="5"/>
  <c r="G24" i="6"/>
  <c r="AN105" i="5"/>
  <c r="Z154" i="5"/>
  <c r="R115" i="5"/>
  <c r="M44" i="6"/>
  <c r="M47" i="6"/>
  <c r="I11" i="6"/>
  <c r="BA126" i="5"/>
  <c r="AR127" i="5"/>
  <c r="U131" i="5"/>
  <c r="AD110" i="5"/>
  <c r="AL121" i="5"/>
  <c r="E9" i="2"/>
  <c r="AH141" i="5"/>
  <c r="T62" i="6"/>
  <c r="M148" i="5"/>
  <c r="S140" i="5"/>
  <c r="M132" i="5"/>
  <c r="U83" i="6"/>
  <c r="AY110" i="5"/>
  <c r="L127" i="5"/>
  <c r="AN136" i="5"/>
  <c r="E29" i="2"/>
  <c r="Y138" i="5"/>
  <c r="S155" i="5"/>
  <c r="BA103" i="5"/>
  <c r="M104" i="5"/>
  <c r="AB124" i="5"/>
  <c r="V102" i="5"/>
  <c r="AA112" i="5"/>
  <c r="T111" i="5"/>
  <c r="M126" i="5"/>
  <c r="T125" i="5"/>
  <c r="BA114" i="5"/>
  <c r="AF128" i="5"/>
  <c r="AH153" i="5"/>
  <c r="M63" i="6"/>
  <c r="AB151" i="5"/>
  <c r="AF133" i="5"/>
  <c r="BC143" i="5"/>
  <c r="K102" i="5"/>
  <c r="AN96" i="5"/>
  <c r="I60" i="6"/>
  <c r="M146" i="5"/>
  <c r="BC139" i="5"/>
  <c r="Y126" i="5"/>
  <c r="AL126" i="5"/>
  <c r="N122" i="5"/>
  <c r="P140" i="5"/>
  <c r="U39" i="6"/>
  <c r="T132" i="5"/>
  <c r="L21" i="6"/>
  <c r="I40" i="6"/>
  <c r="S40" i="6"/>
  <c r="G61" i="6"/>
  <c r="W26" i="6"/>
  <c r="W137" i="5"/>
  <c r="X94" i="5"/>
  <c r="L35" i="6"/>
  <c r="S11" i="6"/>
  <c r="F45" i="6"/>
  <c r="AP148" i="5"/>
  <c r="AS142" i="5"/>
  <c r="J142" i="5"/>
  <c r="J65" i="6"/>
  <c r="K125" i="5"/>
  <c r="AL142" i="5"/>
  <c r="H131" i="5"/>
  <c r="AU145" i="5"/>
  <c r="AC127" i="5"/>
  <c r="F102" i="5"/>
  <c r="H22" i="6"/>
  <c r="W138" i="5"/>
  <c r="Y154" i="5"/>
  <c r="T51" i="6"/>
  <c r="AS100" i="5"/>
  <c r="F151" i="5"/>
  <c r="AA98" i="5"/>
  <c r="AB98" i="5"/>
  <c r="AF102" i="5"/>
  <c r="H44" i="6"/>
  <c r="AG94" i="5"/>
  <c r="N22" i="6"/>
  <c r="X106" i="5"/>
  <c r="AX140" i="5"/>
  <c r="AT126" i="5"/>
  <c r="N98" i="5"/>
  <c r="AI145" i="5"/>
  <c r="AY148" i="5"/>
  <c r="AA115" i="5"/>
  <c r="AV96" i="5"/>
  <c r="AM135" i="5"/>
  <c r="L16" i="6"/>
  <c r="AS137" i="5"/>
  <c r="AG121" i="5"/>
  <c r="W18" i="6"/>
  <c r="S117" i="5"/>
  <c r="BB154" i="5"/>
  <c r="M58" i="6"/>
  <c r="E63" i="2"/>
  <c r="AU155" i="5"/>
  <c r="AJ112" i="5"/>
  <c r="S34" i="6"/>
  <c r="AX142" i="5"/>
  <c r="Q41" i="6"/>
  <c r="P121" i="5"/>
  <c r="J104" i="5"/>
  <c r="M107" i="5"/>
  <c r="AR111" i="5"/>
  <c r="L107" i="5"/>
  <c r="Z125" i="5"/>
  <c r="BA144" i="5"/>
  <c r="O35" i="6"/>
  <c r="BC106" i="5"/>
  <c r="AR113" i="5"/>
  <c r="R106" i="5"/>
  <c r="AC135" i="5"/>
  <c r="K24" i="6"/>
  <c r="AB138" i="5"/>
  <c r="U16" i="6"/>
  <c r="E154" i="5"/>
  <c r="AZ104" i="5"/>
  <c r="H156" i="5"/>
  <c r="AY112" i="5"/>
  <c r="AB100" i="5"/>
  <c r="E12" i="2"/>
  <c r="T127" i="5"/>
  <c r="X144" i="5"/>
  <c r="AS111" i="5"/>
  <c r="P14" i="6"/>
  <c r="H64" i="6"/>
  <c r="AA130" i="5"/>
  <c r="AK110" i="5"/>
  <c r="AT155" i="5"/>
  <c r="N109" i="5"/>
  <c r="X146" i="5"/>
  <c r="AL136" i="5"/>
  <c r="I20" i="6"/>
  <c r="Q129" i="5"/>
  <c r="AN113" i="5"/>
  <c r="AU106" i="5"/>
  <c r="Z131" i="5"/>
  <c r="T101" i="5"/>
  <c r="AN144" i="5"/>
  <c r="N141" i="5"/>
  <c r="AJ122" i="5"/>
  <c r="K106" i="5"/>
  <c r="K57" i="6"/>
  <c r="BB97" i="5"/>
  <c r="W44" i="6"/>
  <c r="T31" i="6"/>
  <c r="AD123" i="5"/>
  <c r="AA147" i="5"/>
  <c r="N127" i="5"/>
  <c r="W43" i="6"/>
  <c r="AE131" i="5"/>
  <c r="L115" i="5"/>
  <c r="U110" i="5"/>
  <c r="K61" i="6"/>
  <c r="K43" i="6"/>
  <c r="AM111" i="5"/>
  <c r="Y127" i="5"/>
  <c r="F33" i="6"/>
  <c r="D146" i="5"/>
  <c r="V31" i="6"/>
  <c r="V34" i="6"/>
  <c r="V72" i="6"/>
  <c r="AB104" i="5"/>
  <c r="Y144" i="5"/>
  <c r="AK120" i="5"/>
  <c r="E46" i="2"/>
  <c r="AV112" i="5"/>
  <c r="L39" i="6"/>
  <c r="AA138" i="5"/>
  <c r="I96" i="5"/>
  <c r="K122" i="5"/>
  <c r="D104" i="5"/>
  <c r="K38" i="6"/>
  <c r="AT111" i="5"/>
  <c r="AP131" i="5"/>
  <c r="O128" i="5"/>
  <c r="Q151" i="5"/>
  <c r="H38" i="6"/>
  <c r="AU132" i="5"/>
  <c r="AP107" i="5"/>
  <c r="AC112" i="5"/>
  <c r="L31" i="6"/>
  <c r="AE149" i="5"/>
  <c r="L132" i="5"/>
  <c r="AT144" i="5"/>
  <c r="T110" i="5"/>
  <c r="AZ94" i="5"/>
  <c r="AI141" i="5"/>
  <c r="I10" i="6"/>
  <c r="J31" i="6"/>
  <c r="AS107" i="5"/>
  <c r="T153" i="5"/>
  <c r="T69" i="6"/>
  <c r="BG69" i="6" s="1"/>
  <c r="X127" i="5"/>
  <c r="AS126" i="5"/>
  <c r="AJ130" i="5"/>
  <c r="AC124" i="5"/>
  <c r="T57" i="6"/>
  <c r="AE128" i="5"/>
  <c r="AF130" i="5"/>
  <c r="K152" i="5"/>
  <c r="V154" i="5"/>
  <c r="W8" i="6"/>
  <c r="T49" i="6"/>
  <c r="AF125" i="5"/>
  <c r="AA140" i="5"/>
  <c r="BA97" i="5"/>
  <c r="AW97" i="5"/>
  <c r="V111" i="5"/>
  <c r="K59" i="1"/>
  <c r="AL96" i="5"/>
  <c r="AW109" i="5"/>
  <c r="AC141" i="5"/>
  <c r="P44" i="6"/>
  <c r="N154" i="5"/>
  <c r="AD109" i="5"/>
  <c r="P56" i="6"/>
  <c r="K22" i="6"/>
  <c r="L98" i="5"/>
  <c r="E13" i="2"/>
  <c r="H60" i="1"/>
  <c r="G111" i="5"/>
  <c r="AI133" i="5"/>
  <c r="AA153" i="5"/>
  <c r="P138" i="5"/>
  <c r="BC146" i="5"/>
  <c r="AM133" i="5"/>
  <c r="I128" i="5"/>
  <c r="Q25" i="6"/>
  <c r="AN98" i="5"/>
  <c r="L111" i="5"/>
  <c r="N123" i="5"/>
  <c r="N132" i="5"/>
  <c r="AR148" i="5"/>
  <c r="W131" i="5"/>
  <c r="AI135" i="5"/>
  <c r="BB127" i="5"/>
  <c r="E147" i="5"/>
  <c r="BA138" i="5"/>
  <c r="K138" i="5"/>
  <c r="Y96" i="5"/>
  <c r="AP119" i="5"/>
  <c r="L156" i="5"/>
  <c r="S31" i="6"/>
  <c r="V121" i="5"/>
  <c r="F101" i="5"/>
  <c r="AM134" i="5"/>
  <c r="AX99" i="5"/>
  <c r="AY134" i="5"/>
  <c r="AI154" i="5"/>
  <c r="AZ141" i="5"/>
  <c r="AC152" i="5"/>
  <c r="I13" i="6"/>
  <c r="AW99" i="5"/>
  <c r="AM95" i="5"/>
  <c r="AQ98" i="5"/>
  <c r="V152" i="5"/>
  <c r="AN146" i="5"/>
  <c r="AS129" i="5"/>
  <c r="AG128" i="5"/>
  <c r="H8" i="6"/>
  <c r="T136" i="5"/>
  <c r="X60" i="6"/>
  <c r="T148" i="5"/>
  <c r="AH98" i="5"/>
  <c r="P111" i="5"/>
  <c r="AU128" i="5"/>
  <c r="O145" i="5"/>
  <c r="AN115" i="5"/>
  <c r="T29" i="6"/>
  <c r="E105" i="5"/>
  <c r="W13" i="6"/>
  <c r="BB113" i="5"/>
  <c r="AX114" i="5"/>
  <c r="AM131" i="5"/>
  <c r="AN110" i="5"/>
  <c r="AZ154" i="5"/>
  <c r="AZ106" i="5"/>
  <c r="V118" i="5"/>
  <c r="F26" i="6"/>
  <c r="AE94" i="5"/>
  <c r="AQ150" i="5"/>
  <c r="Y42" i="6"/>
  <c r="AU111" i="5"/>
  <c r="J55" i="6"/>
  <c r="AC109" i="5"/>
  <c r="L123" i="5"/>
  <c r="R118" i="5"/>
  <c r="U20" i="6"/>
  <c r="AY104" i="5"/>
  <c r="U7" i="6"/>
  <c r="U55" i="6"/>
  <c r="J44" i="6"/>
  <c r="S95" i="5"/>
  <c r="V64" i="6"/>
  <c r="AH154" i="5"/>
  <c r="D96" i="5"/>
  <c r="AT107" i="5"/>
  <c r="AL133" i="5"/>
  <c r="Q115" i="5"/>
  <c r="S99" i="5"/>
  <c r="AA125" i="5"/>
  <c r="AJ120" i="5"/>
  <c r="N66" i="6"/>
  <c r="AI122" i="5"/>
  <c r="AS105" i="5"/>
  <c r="AG127" i="5"/>
  <c r="AN118" i="5"/>
  <c r="L154" i="5"/>
  <c r="S47" i="6"/>
  <c r="BC141" i="5"/>
  <c r="L18" i="6"/>
  <c r="L24" i="6"/>
  <c r="W37" i="6"/>
  <c r="L52" i="6"/>
  <c r="T100" i="5"/>
  <c r="O103" i="5"/>
  <c r="V67" i="6"/>
  <c r="T20" i="6"/>
  <c r="AT123" i="5"/>
  <c r="Z135" i="5"/>
  <c r="AP150" i="5"/>
  <c r="L116" i="5"/>
  <c r="L140" i="5"/>
  <c r="AZ139" i="5"/>
  <c r="AN153" i="5"/>
  <c r="O94" i="5"/>
  <c r="Z124" i="5"/>
  <c r="I54" i="6"/>
  <c r="T19" i="6"/>
  <c r="K94" i="5"/>
  <c r="N55" i="6"/>
  <c r="M65" i="6"/>
  <c r="Y23" i="6"/>
  <c r="P156" i="5"/>
  <c r="AF108" i="5"/>
  <c r="O34" i="6"/>
  <c r="AZ105" i="5"/>
  <c r="AR108" i="5"/>
  <c r="F56" i="6"/>
  <c r="AC155" i="5"/>
  <c r="H27" i="6"/>
  <c r="U48" i="6"/>
  <c r="AS114" i="5"/>
  <c r="AR130" i="5"/>
  <c r="AC149" i="5"/>
  <c r="AK111" i="5"/>
  <c r="BA137" i="5"/>
  <c r="AX148" i="5"/>
  <c r="D150" i="5"/>
  <c r="I109" i="5"/>
  <c r="V117" i="5"/>
  <c r="AD130" i="5"/>
  <c r="AZ130" i="5"/>
  <c r="BB142" i="5"/>
  <c r="M152" i="5"/>
  <c r="W45" i="6"/>
  <c r="F94" i="5"/>
  <c r="AE124" i="5"/>
  <c r="K136" i="5"/>
  <c r="K12" i="6"/>
  <c r="AT100" i="5"/>
  <c r="J153" i="5"/>
  <c r="K108" i="5"/>
  <c r="G121" i="5"/>
  <c r="AO153" i="5"/>
  <c r="J122" i="5"/>
  <c r="R153" i="5"/>
  <c r="BA152" i="5"/>
  <c r="AJ124" i="5"/>
  <c r="O10" i="6"/>
  <c r="R120" i="5"/>
  <c r="Q149" i="5"/>
  <c r="AL131" i="5"/>
  <c r="AD127" i="5"/>
  <c r="Z137" i="5"/>
  <c r="BB124" i="5"/>
  <c r="G37" i="6"/>
  <c r="P51" i="6"/>
  <c r="P30" i="6"/>
  <c r="T70" i="6"/>
  <c r="AO120" i="5"/>
  <c r="E141" i="5"/>
  <c r="M133" i="5"/>
  <c r="E56" i="2"/>
  <c r="J49" i="6"/>
  <c r="G50" i="6"/>
  <c r="V148" i="5"/>
  <c r="BB126" i="5"/>
  <c r="W150" i="5"/>
  <c r="AN138" i="5"/>
  <c r="T14" i="6"/>
  <c r="O104" i="5"/>
  <c r="AH100" i="5"/>
  <c r="AB127" i="5"/>
  <c r="R101" i="5"/>
  <c r="L63" i="6"/>
  <c r="R155" i="5"/>
  <c r="E107" i="5"/>
  <c r="R38" i="6"/>
  <c r="AO146" i="5"/>
  <c r="W152" i="5"/>
  <c r="AU147" i="5"/>
  <c r="AB108" i="5"/>
  <c r="AO154" i="5"/>
  <c r="AA117" i="5"/>
  <c r="P124" i="5"/>
  <c r="BC97" i="5"/>
  <c r="F27" i="6"/>
  <c r="W151" i="5"/>
  <c r="T34" i="6"/>
  <c r="P27" i="6"/>
  <c r="R95" i="5"/>
  <c r="J63" i="6"/>
  <c r="AK133" i="5"/>
  <c r="AR140" i="5"/>
  <c r="W125" i="5"/>
  <c r="K110" i="5"/>
  <c r="Z111" i="5"/>
  <c r="AK149" i="5"/>
  <c r="S121" i="5"/>
  <c r="AD122" i="5"/>
  <c r="R143" i="5"/>
  <c r="AH114" i="5"/>
  <c r="T117" i="5"/>
  <c r="AT102" i="5"/>
  <c r="Q133" i="5"/>
  <c r="K59" i="6"/>
  <c r="U62" i="6"/>
  <c r="AE146" i="5"/>
  <c r="L43" i="6"/>
  <c r="O59" i="6"/>
  <c r="V108" i="5"/>
  <c r="S147" i="5"/>
  <c r="BA127" i="5"/>
  <c r="T85" i="6"/>
  <c r="N110" i="5"/>
  <c r="P97" i="5"/>
  <c r="H46" i="6"/>
  <c r="AI123" i="5"/>
  <c r="X82" i="6"/>
  <c r="M41" i="6"/>
  <c r="P136" i="5"/>
  <c r="Z116" i="5"/>
  <c r="Q140" i="5"/>
  <c r="BB96" i="5"/>
  <c r="BB146" i="5"/>
  <c r="Z130" i="5"/>
  <c r="AS148" i="5"/>
  <c r="R132" i="5"/>
  <c r="X137" i="5"/>
  <c r="AH113" i="5"/>
  <c r="M30" i="6"/>
  <c r="N155" i="5"/>
  <c r="H126" i="5"/>
  <c r="U26" i="6"/>
  <c r="V140" i="5"/>
  <c r="AW133" i="5"/>
  <c r="D112" i="5"/>
  <c r="I34" i="6"/>
  <c r="J50" i="6"/>
  <c r="O16" i="6"/>
  <c r="Q44" i="6"/>
  <c r="X121" i="5"/>
  <c r="R26" i="6"/>
  <c r="BC119" i="5"/>
  <c r="Q138" i="5"/>
  <c r="AV139" i="5"/>
  <c r="L128" i="5"/>
  <c r="M13" i="6"/>
  <c r="J9" i="6"/>
  <c r="AY138" i="5"/>
  <c r="BA116" i="5"/>
  <c r="AX110" i="5"/>
  <c r="P125" i="5"/>
  <c r="O150" i="5"/>
  <c r="AD115" i="5"/>
  <c r="H42" i="6"/>
  <c r="M26" i="6"/>
  <c r="AK130" i="5"/>
  <c r="AV127" i="5"/>
  <c r="Y122" i="5"/>
  <c r="J57" i="6"/>
  <c r="AW156" i="5"/>
  <c r="G97" i="5"/>
  <c r="M7" i="6"/>
  <c r="R147" i="5"/>
  <c r="M99" i="5"/>
  <c r="U41" i="6"/>
  <c r="AJ111" i="5"/>
  <c r="G21" i="6"/>
  <c r="N9" i="6"/>
  <c r="AZ122" i="5"/>
  <c r="L136" i="5"/>
  <c r="AE130" i="5"/>
  <c r="AF139" i="5"/>
  <c r="AH135" i="5"/>
  <c r="AR153" i="5"/>
  <c r="P48" i="6"/>
  <c r="H132" i="5"/>
  <c r="Q15" i="6"/>
  <c r="AJ102" i="5"/>
  <c r="P55" i="6"/>
  <c r="P39" i="6"/>
  <c r="AP105" i="5"/>
  <c r="AE97" i="5"/>
  <c r="AJ153" i="5"/>
  <c r="AR100" i="5"/>
  <c r="T50" i="6"/>
  <c r="T129" i="5"/>
  <c r="G94" i="5"/>
  <c r="X123" i="5"/>
  <c r="W82" i="6"/>
  <c r="U117" i="5"/>
  <c r="F137" i="5"/>
  <c r="P106" i="5"/>
  <c r="S16" i="6"/>
  <c r="V14" i="6"/>
  <c r="I65" i="6"/>
  <c r="V104" i="5"/>
  <c r="AU153" i="5"/>
  <c r="AQ125" i="5"/>
  <c r="AC95" i="5"/>
  <c r="AB123" i="5"/>
  <c r="Q128" i="5"/>
  <c r="BA143" i="5"/>
  <c r="I39" i="6"/>
  <c r="N116" i="5"/>
  <c r="G52" i="6"/>
  <c r="Q101" i="5"/>
  <c r="AB155" i="5"/>
  <c r="AM148" i="5"/>
  <c r="I18" i="6"/>
  <c r="T155" i="5"/>
  <c r="Y142" i="5"/>
  <c r="AB146" i="5"/>
  <c r="AR144" i="5"/>
  <c r="AB143" i="5"/>
  <c r="D115" i="5"/>
  <c r="AJ142" i="5"/>
  <c r="AT104" i="5"/>
  <c r="AO145" i="5"/>
  <c r="X71" i="6"/>
  <c r="BC112" i="5"/>
  <c r="AE137" i="5"/>
  <c r="AJ134" i="5"/>
  <c r="I26" i="6"/>
  <c r="W58" i="6"/>
  <c r="E67" i="2"/>
  <c r="T22" i="6"/>
  <c r="W146" i="5"/>
  <c r="G117" i="5"/>
  <c r="F22" i="6"/>
  <c r="AJ114" i="5"/>
  <c r="Q47" i="6"/>
  <c r="K66" i="6"/>
  <c r="K154" i="5"/>
  <c r="I49" i="6"/>
  <c r="R11" i="6"/>
  <c r="BA145" i="5"/>
  <c r="S122" i="5"/>
  <c r="AD142" i="5"/>
  <c r="U72" i="6"/>
  <c r="P127" i="5"/>
  <c r="I142" i="5"/>
  <c r="M8" i="6"/>
  <c r="AS146" i="5"/>
  <c r="AN152" i="5"/>
  <c r="E133" i="5"/>
  <c r="N143" i="5"/>
  <c r="AA139" i="5"/>
  <c r="AQ124" i="5"/>
  <c r="AS116" i="5"/>
  <c r="AS154" i="5"/>
  <c r="D118" i="5"/>
  <c r="M49" i="6"/>
  <c r="AB96" i="5"/>
  <c r="P128" i="5"/>
  <c r="G23" i="6"/>
  <c r="AX108" i="5"/>
  <c r="AY145" i="5"/>
  <c r="M100" i="5"/>
  <c r="AE95" i="5"/>
  <c r="AJ143" i="5"/>
  <c r="T94" i="5"/>
  <c r="AN143" i="5"/>
  <c r="G25" i="6"/>
  <c r="L126" i="5"/>
  <c r="S32" i="6"/>
  <c r="S58" i="6"/>
  <c r="AC138" i="5"/>
  <c r="U85" i="6"/>
  <c r="S118" i="5"/>
  <c r="J34" i="6"/>
  <c r="N30" i="6"/>
  <c r="O105" i="5"/>
  <c r="AR116" i="5"/>
  <c r="AJ109" i="5"/>
  <c r="L120" i="5"/>
  <c r="O109" i="5"/>
  <c r="AG97" i="5"/>
  <c r="T126" i="5"/>
  <c r="O33" i="6"/>
  <c r="D139" i="5"/>
  <c r="BB107" i="5"/>
  <c r="BC127" i="5"/>
  <c r="H32" i="6"/>
  <c r="M61" i="6"/>
  <c r="M55" i="6"/>
  <c r="AO95" i="5"/>
  <c r="J66" i="6"/>
  <c r="AV130" i="5"/>
  <c r="Z142" i="5"/>
  <c r="H24" i="6"/>
  <c r="R22" i="6"/>
  <c r="P109" i="5"/>
  <c r="AF135" i="5"/>
  <c r="H100" i="5"/>
  <c r="AY116" i="5"/>
  <c r="AX100" i="5"/>
  <c r="AU110" i="5"/>
  <c r="V56" i="6"/>
  <c r="AW112" i="5"/>
  <c r="AV129" i="5"/>
  <c r="Z108" i="5"/>
  <c r="E149" i="5"/>
  <c r="BB109" i="5"/>
  <c r="AZ131" i="5"/>
  <c r="AL113" i="5"/>
  <c r="N153" i="5"/>
  <c r="F25" i="6"/>
  <c r="O130" i="5"/>
  <c r="U100" i="5"/>
  <c r="U139" i="5"/>
  <c r="AS118" i="5"/>
  <c r="Q145" i="5"/>
  <c r="AT138" i="5"/>
  <c r="X116" i="5"/>
  <c r="AY108" i="5"/>
  <c r="X109" i="5"/>
  <c r="AE144" i="5"/>
  <c r="AK103" i="5"/>
  <c r="P129" i="5"/>
  <c r="D110" i="5"/>
  <c r="X118" i="5"/>
  <c r="U124" i="5"/>
  <c r="J98" i="5"/>
  <c r="AX119" i="5"/>
  <c r="V137" i="5"/>
  <c r="D149" i="5"/>
  <c r="V131" i="5"/>
  <c r="N35" i="6"/>
  <c r="AS138" i="5"/>
  <c r="BA131" i="5"/>
  <c r="AU148" i="5"/>
  <c r="O28" i="6"/>
  <c r="Q98" i="5"/>
  <c r="AX132" i="5"/>
  <c r="O37" i="6"/>
  <c r="G66" i="6"/>
  <c r="H143" i="5"/>
  <c r="P15" i="6"/>
  <c r="BC98" i="5"/>
  <c r="AK153" i="5"/>
  <c r="Y128" i="5"/>
  <c r="T124" i="5"/>
  <c r="T95" i="5"/>
  <c r="K53" i="6"/>
  <c r="K23" i="6"/>
  <c r="AV102" i="5"/>
  <c r="BB98" i="5"/>
  <c r="N58" i="6"/>
  <c r="S131" i="5"/>
  <c r="M144" i="5"/>
  <c r="AZ113" i="5"/>
  <c r="AM142" i="5"/>
  <c r="I21" i="6"/>
  <c r="Q111" i="5"/>
  <c r="K98" i="5"/>
  <c r="AC126" i="5"/>
  <c r="J47" i="6"/>
  <c r="AI101" i="5"/>
  <c r="L57" i="6"/>
  <c r="AD124" i="5"/>
  <c r="T24" i="6"/>
  <c r="AT133" i="5"/>
  <c r="AI98" i="5"/>
  <c r="Z127" i="5"/>
  <c r="H15" i="6"/>
  <c r="AD143" i="5"/>
  <c r="U127" i="5"/>
  <c r="O115" i="5"/>
  <c r="BB125" i="5"/>
  <c r="AQ155" i="5"/>
  <c r="R100" i="5"/>
  <c r="AQ144" i="5"/>
  <c r="V47" i="6"/>
  <c r="R94" i="5"/>
  <c r="L51" i="6"/>
  <c r="AC98" i="5"/>
  <c r="AU136" i="5"/>
  <c r="AI152" i="5"/>
  <c r="K39" i="6"/>
  <c r="J22" i="6"/>
  <c r="T142" i="5"/>
  <c r="E24" i="2"/>
  <c r="BC147" i="5"/>
  <c r="AA94" i="5"/>
  <c r="AP100" i="5"/>
  <c r="V116" i="5"/>
  <c r="AW111" i="5"/>
  <c r="Y141" i="5"/>
  <c r="AX128" i="5"/>
  <c r="K140" i="5"/>
  <c r="AE135" i="5"/>
  <c r="O149" i="5"/>
  <c r="AT125" i="5"/>
  <c r="S126" i="5"/>
  <c r="AP129" i="5"/>
  <c r="N144" i="5"/>
  <c r="U58" i="6"/>
  <c r="I47" i="6"/>
  <c r="O129" i="5"/>
  <c r="AL128" i="5"/>
  <c r="L12" i="6"/>
  <c r="R35" i="6"/>
  <c r="BA99" i="5"/>
  <c r="AE116" i="5"/>
  <c r="AB119" i="5"/>
  <c r="L28" i="6"/>
  <c r="F54" i="6"/>
  <c r="BC117" i="5"/>
  <c r="H102" i="5"/>
  <c r="R114" i="5"/>
  <c r="O118" i="5"/>
  <c r="J117" i="5"/>
  <c r="I41" i="6"/>
  <c r="P60" i="1"/>
  <c r="O95" i="5"/>
  <c r="J146" i="5"/>
  <c r="BB130" i="5"/>
  <c r="V55" i="6"/>
  <c r="AH97" i="5"/>
  <c r="T10" i="6"/>
  <c r="AA104" i="5"/>
  <c r="AW106" i="5"/>
  <c r="V156" i="5"/>
  <c r="AR152" i="5"/>
  <c r="AW119" i="5"/>
  <c r="AF95" i="5"/>
  <c r="E27" i="2"/>
  <c r="AR147" i="5"/>
  <c r="H118" i="5"/>
  <c r="K11" i="6"/>
  <c r="AU141" i="5"/>
  <c r="AK135" i="5"/>
  <c r="R103" i="5"/>
  <c r="L102" i="5"/>
  <c r="H101" i="5"/>
  <c r="AL123" i="5"/>
  <c r="G119" i="5"/>
  <c r="AM151" i="5"/>
  <c r="AU115" i="5"/>
  <c r="AH96" i="5"/>
  <c r="U121" i="5"/>
  <c r="AA96" i="5"/>
  <c r="W129" i="5"/>
  <c r="AU134" i="5"/>
  <c r="AV134" i="5"/>
  <c r="AO135" i="5"/>
  <c r="AP133" i="5"/>
  <c r="U126" i="5"/>
  <c r="V123" i="5"/>
  <c r="W42" i="6"/>
  <c r="V20" i="6"/>
  <c r="AC108" i="5"/>
  <c r="O119" i="5"/>
  <c r="P95" i="5"/>
  <c r="AD144" i="5"/>
  <c r="AX104" i="5"/>
  <c r="S115" i="5"/>
  <c r="H53" i="6"/>
  <c r="P61" i="6"/>
  <c r="AC104" i="5"/>
  <c r="AT150" i="5"/>
  <c r="AA131" i="5"/>
  <c r="BA135" i="5"/>
  <c r="P152" i="5"/>
  <c r="V7" i="6"/>
  <c r="I135" i="5"/>
  <c r="AH142" i="5"/>
  <c r="E35" i="2"/>
  <c r="H120" i="5"/>
  <c r="X140" i="5"/>
  <c r="D153" i="5"/>
  <c r="AG115" i="5"/>
  <c r="J7" i="6"/>
  <c r="L100" i="5"/>
  <c r="D132" i="5"/>
  <c r="M36" i="6"/>
  <c r="O54" i="6"/>
  <c r="V139" i="5"/>
  <c r="X155" i="5"/>
  <c r="AW132" i="5"/>
  <c r="G19" i="6"/>
  <c r="L134" i="5"/>
  <c r="AA99" i="5"/>
  <c r="AO100" i="5"/>
  <c r="AI104" i="5"/>
  <c r="O60" i="1"/>
  <c r="Y54" i="6"/>
  <c r="U154" i="5"/>
  <c r="AQ138" i="5"/>
  <c r="AP154" i="5"/>
  <c r="J27" i="6"/>
  <c r="AA108" i="5"/>
  <c r="M17" i="6"/>
  <c r="W33" i="6"/>
  <c r="AN117" i="5"/>
  <c r="Y57" i="6"/>
  <c r="R58" i="6"/>
  <c r="AO137" i="5"/>
  <c r="K21" i="6"/>
  <c r="AB141" i="5"/>
  <c r="I153" i="5"/>
  <c r="H140" i="5"/>
  <c r="BA96" i="5"/>
  <c r="AL105" i="5"/>
  <c r="AH118" i="5"/>
  <c r="AP126" i="5"/>
  <c r="S101" i="5"/>
  <c r="F139" i="5"/>
  <c r="M42" i="6"/>
  <c r="AU116" i="5"/>
  <c r="AD135" i="5"/>
  <c r="K128" i="5"/>
  <c r="AC111" i="5"/>
  <c r="W67" i="6"/>
  <c r="Y107" i="5"/>
  <c r="AX133" i="5"/>
  <c r="K62" i="6"/>
  <c r="T56" i="6"/>
  <c r="AN147" i="5"/>
  <c r="X145" i="5"/>
  <c r="AH110" i="5"/>
  <c r="AG106" i="5"/>
  <c r="N135" i="5"/>
  <c r="AN128" i="5"/>
  <c r="I115" i="5"/>
  <c r="U95" i="5"/>
  <c r="AP141" i="5"/>
  <c r="E28" i="2"/>
  <c r="E45" i="2"/>
  <c r="AV94" i="5"/>
  <c r="S150" i="5"/>
  <c r="E130" i="5"/>
  <c r="AT109" i="5"/>
  <c r="L144" i="5"/>
  <c r="F123" i="5"/>
  <c r="M10" i="6"/>
  <c r="D140" i="5"/>
  <c r="AZ114" i="5"/>
  <c r="O30" i="6"/>
  <c r="AO99" i="5"/>
  <c r="AO121" i="5"/>
  <c r="M45" i="6"/>
  <c r="K54" i="6"/>
  <c r="BB121" i="5"/>
  <c r="X56" i="6"/>
  <c r="AM115" i="5"/>
  <c r="AH124" i="5"/>
  <c r="AJ125" i="5"/>
  <c r="I119" i="5"/>
  <c r="O108" i="5"/>
  <c r="AT116" i="5"/>
  <c r="Z146" i="5"/>
  <c r="AH129" i="5"/>
  <c r="N134" i="5"/>
  <c r="Y72" i="6"/>
  <c r="X107" i="5"/>
  <c r="P101" i="5"/>
  <c r="P120" i="5"/>
  <c r="AS115" i="5"/>
  <c r="V23" i="6"/>
  <c r="S98" i="5"/>
  <c r="V145" i="5"/>
  <c r="AI125" i="5"/>
  <c r="L153" i="5"/>
  <c r="K155" i="5"/>
  <c r="L143" i="5"/>
  <c r="J134" i="5"/>
  <c r="AW143" i="5"/>
  <c r="H26" i="6"/>
  <c r="J149" i="5"/>
  <c r="AV105" i="5"/>
  <c r="T139" i="5"/>
  <c r="AH133" i="5"/>
  <c r="AX138" i="5"/>
  <c r="F152" i="5"/>
  <c r="O101" i="5"/>
  <c r="O24" i="6"/>
  <c r="E151" i="5"/>
  <c r="V37" i="6"/>
  <c r="Q66" i="6"/>
  <c r="AF111" i="5"/>
  <c r="AH116" i="5"/>
  <c r="AN122" i="5"/>
  <c r="AT146" i="5"/>
  <c r="AR150" i="5"/>
  <c r="H25" i="6"/>
  <c r="AB153" i="5"/>
  <c r="AN106" i="5"/>
  <c r="BA142" i="5"/>
  <c r="AL97" i="5"/>
  <c r="AB107" i="5"/>
  <c r="I154" i="5"/>
  <c r="AS125" i="5"/>
  <c r="M131" i="5"/>
  <c r="AI124" i="5"/>
  <c r="N39" i="6"/>
  <c r="AX97" i="5"/>
  <c r="X122" i="5"/>
  <c r="P112" i="5"/>
  <c r="AL98" i="5"/>
  <c r="AZ120" i="5"/>
  <c r="G32" i="6"/>
  <c r="J20" i="6"/>
  <c r="U50" i="6"/>
  <c r="Z139" i="5"/>
  <c r="M134" i="5"/>
  <c r="AO156" i="5"/>
  <c r="X124" i="5"/>
  <c r="AL130" i="5"/>
  <c r="P57" i="6"/>
  <c r="Q26" i="6"/>
  <c r="AF137" i="5"/>
  <c r="S10" i="6"/>
  <c r="AX101" i="5"/>
  <c r="M32" i="6"/>
  <c r="D127" i="5"/>
  <c r="Z140" i="5"/>
  <c r="AN103" i="5"/>
  <c r="W143" i="5"/>
  <c r="AI112" i="5"/>
  <c r="AB120" i="5"/>
  <c r="AH105" i="5"/>
  <c r="AD132" i="5"/>
  <c r="Q50" i="6"/>
  <c r="X98" i="5"/>
  <c r="X72" i="6"/>
  <c r="AF99" i="5"/>
  <c r="K27" i="6"/>
  <c r="S152" i="5"/>
  <c r="I120" i="5"/>
  <c r="S156" i="5"/>
  <c r="Y61" i="6"/>
  <c r="AO144" i="5"/>
  <c r="D111" i="5"/>
  <c r="AC151" i="5"/>
  <c r="M129" i="5"/>
  <c r="W59" i="6"/>
  <c r="T23" i="6"/>
  <c r="P40" i="6"/>
  <c r="BA148" i="5"/>
  <c r="AK134" i="5"/>
  <c r="Y152" i="5"/>
  <c r="S33" i="6"/>
  <c r="Y146" i="5"/>
  <c r="S141" i="5"/>
  <c r="H130" i="5"/>
  <c r="U30" i="6"/>
  <c r="J137" i="5"/>
  <c r="Z95" i="5"/>
  <c r="F44" i="6"/>
  <c r="P22" i="6"/>
  <c r="M43" i="6"/>
  <c r="AM101" i="5"/>
  <c r="G116" i="5"/>
  <c r="AJ139" i="5"/>
  <c r="P26" i="6"/>
  <c r="BG26" i="6" s="1"/>
  <c r="Q22" i="6"/>
  <c r="R111" i="5"/>
  <c r="AI113" i="5"/>
  <c r="AI132" i="5"/>
  <c r="O116" i="5"/>
  <c r="AY118" i="5"/>
  <c r="F134" i="5"/>
  <c r="O9" i="6"/>
  <c r="K126" i="5"/>
  <c r="G44" i="6"/>
  <c r="BC132" i="5"/>
  <c r="R156" i="5"/>
  <c r="V22" i="6"/>
  <c r="BB119" i="5"/>
  <c r="AL144" i="5"/>
  <c r="U32" i="6"/>
  <c r="AF147" i="5"/>
  <c r="S108" i="5"/>
  <c r="AU133" i="5"/>
  <c r="P17" i="6"/>
  <c r="AZ138" i="5"/>
  <c r="BA130" i="5"/>
  <c r="M127" i="5"/>
  <c r="D97" i="5"/>
  <c r="Y67" i="6"/>
  <c r="S114" i="5"/>
  <c r="AU139" i="5"/>
  <c r="N19" i="6"/>
  <c r="Y48" i="6"/>
  <c r="AR99" i="5"/>
  <c r="S128" i="5"/>
  <c r="AX141" i="5"/>
  <c r="L58" i="6"/>
  <c r="AY113" i="5"/>
  <c r="Z148" i="5"/>
  <c r="J109" i="5"/>
  <c r="D114" i="5"/>
  <c r="R21" i="6"/>
  <c r="Y10" i="6"/>
  <c r="AL150" i="5"/>
  <c r="T21" i="6"/>
  <c r="P63" i="6"/>
  <c r="M142" i="5"/>
  <c r="G12" i="6"/>
  <c r="M124" i="5"/>
  <c r="L145" i="5"/>
  <c r="L129" i="5"/>
  <c r="AJ98" i="5"/>
  <c r="W17" i="6"/>
  <c r="W72" i="6"/>
  <c r="AE112" i="5"/>
  <c r="AI100" i="5"/>
  <c r="W130" i="5"/>
  <c r="AT132" i="5"/>
  <c r="AT147" i="5"/>
  <c r="AL152" i="5"/>
  <c r="AM155" i="5"/>
  <c r="R8" i="6"/>
  <c r="U19" i="6"/>
  <c r="AQ140" i="5"/>
  <c r="M23" i="6"/>
  <c r="AY124" i="5"/>
  <c r="AQ105" i="5"/>
  <c r="V128" i="5"/>
  <c r="AH149" i="5"/>
  <c r="Y21" i="6"/>
  <c r="AR138" i="5"/>
  <c r="H136" i="5"/>
  <c r="AY154" i="5"/>
  <c r="N17" i="6"/>
  <c r="T118" i="5"/>
  <c r="AS139" i="5"/>
  <c r="AL140" i="5"/>
  <c r="AL156" i="5"/>
  <c r="R24" i="6"/>
  <c r="G124" i="5"/>
  <c r="K151" i="5"/>
  <c r="M138" i="5"/>
  <c r="AR129" i="5"/>
  <c r="U57" i="6"/>
  <c r="J41" i="6"/>
  <c r="AP140" i="5"/>
  <c r="AR114" i="5"/>
  <c r="E7" i="2"/>
  <c r="M22" i="6"/>
  <c r="AS152" i="5"/>
  <c r="AU127" i="5"/>
  <c r="K9" i="6"/>
  <c r="R41" i="6"/>
  <c r="AI120" i="5"/>
  <c r="N106" i="5"/>
  <c r="Y95" i="5"/>
  <c r="H34" i="6"/>
  <c r="AX107" i="5"/>
  <c r="P47" i="6"/>
  <c r="F144" i="5"/>
  <c r="AT141" i="5"/>
  <c r="Y38" i="6"/>
  <c r="AW148" i="5"/>
  <c r="AP102" i="5"/>
  <c r="G144" i="5"/>
  <c r="I15" i="6"/>
  <c r="H106" i="5"/>
  <c r="AC115" i="5"/>
  <c r="AM106" i="5"/>
  <c r="Q102" i="5"/>
  <c r="AP155" i="5"/>
  <c r="S41" i="6"/>
  <c r="F130" i="5"/>
  <c r="M120" i="5"/>
  <c r="AT143" i="5"/>
  <c r="Q37" i="6"/>
  <c r="M118" i="5"/>
  <c r="K120" i="5"/>
  <c r="AP124" i="5"/>
  <c r="AN94" i="5"/>
  <c r="U10" i="6"/>
  <c r="X135" i="5"/>
  <c r="V52" i="6"/>
  <c r="AI103" i="5"/>
  <c r="N20" i="6"/>
  <c r="N43" i="6"/>
  <c r="V60" i="6"/>
  <c r="H18" i="6"/>
  <c r="AL149" i="5"/>
  <c r="R30" i="6"/>
  <c r="G14" i="6"/>
  <c r="AI138" i="5"/>
  <c r="P122" i="5"/>
  <c r="Y145" i="5"/>
  <c r="AM132" i="5"/>
  <c r="K17" i="6"/>
  <c r="AB112" i="5"/>
  <c r="J25" i="6"/>
  <c r="BA102" i="5"/>
  <c r="BA149" i="5"/>
  <c r="T8" i="6"/>
  <c r="I58" i="6"/>
  <c r="D105" i="5"/>
  <c r="AU151" i="5"/>
  <c r="P18" i="6"/>
  <c r="AS134" i="5"/>
  <c r="R47" i="6"/>
  <c r="AJ115" i="5"/>
  <c r="U82" i="6"/>
  <c r="N14" i="6"/>
  <c r="BC128" i="5"/>
  <c r="AD119" i="5"/>
  <c r="AC133" i="5"/>
  <c r="R9" i="6"/>
  <c r="AQ132" i="5"/>
  <c r="S55" i="6"/>
  <c r="E34" i="2"/>
  <c r="AB128" i="5"/>
  <c r="G108" i="5"/>
  <c r="P103" i="5"/>
  <c r="L106" i="5"/>
  <c r="N36" i="6"/>
  <c r="AH152" i="5"/>
  <c r="P104" i="5"/>
  <c r="AG109" i="5"/>
  <c r="J113" i="5"/>
  <c r="AF155" i="5"/>
  <c r="AK122" i="5"/>
  <c r="AZ151" i="5"/>
  <c r="K130" i="5"/>
  <c r="R107" i="5"/>
  <c r="S19" i="6"/>
  <c r="AH125" i="5"/>
  <c r="AY115" i="5"/>
  <c r="Y35" i="6"/>
  <c r="BC116" i="5"/>
  <c r="E44" i="2"/>
  <c r="AG111" i="5"/>
  <c r="K121" i="5"/>
  <c r="AQ122" i="5"/>
  <c r="AX147" i="5"/>
  <c r="AX115" i="5"/>
  <c r="AZ126" i="5"/>
  <c r="I133" i="5"/>
  <c r="W49" i="6"/>
  <c r="H65" i="6"/>
  <c r="AL147" i="5"/>
  <c r="G16" i="6"/>
  <c r="AG123" i="5"/>
  <c r="Q146" i="5"/>
  <c r="O58" i="6"/>
  <c r="BA120" i="5"/>
  <c r="M109" i="5"/>
  <c r="W24" i="6"/>
  <c r="BG24" i="6" s="1"/>
  <c r="AX137" i="5"/>
  <c r="L48" i="6"/>
  <c r="AO117" i="5"/>
  <c r="AG149" i="5"/>
  <c r="Q110" i="5"/>
  <c r="AW137" i="5"/>
  <c r="AY131" i="5"/>
  <c r="D103" i="5"/>
  <c r="F42" i="6"/>
  <c r="AT152" i="5"/>
  <c r="AD148" i="5"/>
  <c r="AZ140" i="5"/>
  <c r="O25" i="6"/>
  <c r="AW155" i="5"/>
  <c r="N24" i="6"/>
  <c r="AD156" i="5"/>
  <c r="S113" i="5"/>
  <c r="O97" i="5"/>
  <c r="O137" i="5"/>
  <c r="AQ137" i="5"/>
  <c r="V38" i="6"/>
  <c r="AY137" i="5"/>
  <c r="X108" i="5"/>
  <c r="AO133" i="5"/>
  <c r="T35" i="6"/>
  <c r="AI115" i="5"/>
  <c r="D116" i="5"/>
  <c r="Y139" i="5"/>
  <c r="F28" i="6"/>
  <c r="V15" i="6"/>
  <c r="E36" i="2"/>
  <c r="L133" i="5"/>
  <c r="AU135" i="5"/>
  <c r="N59" i="1"/>
  <c r="L125" i="5"/>
  <c r="AC154" i="5"/>
  <c r="AP118" i="5"/>
  <c r="AY117" i="5"/>
  <c r="L146" i="5"/>
  <c r="D136" i="5"/>
  <c r="T150" i="5"/>
  <c r="AK128" i="5"/>
  <c r="Z109" i="5"/>
  <c r="AJ129" i="5"/>
  <c r="AM126" i="5"/>
  <c r="M12" i="6"/>
  <c r="P147" i="5"/>
  <c r="T141" i="5"/>
  <c r="U118" i="5"/>
  <c r="J101" i="5"/>
  <c r="O132" i="5"/>
  <c r="H36" i="6"/>
  <c r="AO131" i="5"/>
  <c r="AT135" i="5"/>
  <c r="T156" i="5"/>
  <c r="AY156" i="5"/>
  <c r="S63" i="6"/>
  <c r="AD126" i="5"/>
  <c r="M95" i="5"/>
  <c r="O152" i="5"/>
  <c r="G58" i="6"/>
  <c r="BC144" i="5"/>
  <c r="R17" i="6"/>
  <c r="D95" i="5"/>
  <c r="AH121" i="5"/>
  <c r="AR98" i="5"/>
  <c r="O18" i="6"/>
  <c r="G29" i="6"/>
  <c r="AH103" i="5"/>
  <c r="V96" i="5"/>
  <c r="M27" i="6"/>
  <c r="F143" i="5"/>
  <c r="Q137" i="5"/>
  <c r="AJ106" i="5"/>
  <c r="Z103" i="5"/>
  <c r="V109" i="5"/>
  <c r="Q139" i="5"/>
  <c r="AQ97" i="5"/>
  <c r="AO106" i="5"/>
  <c r="G17" i="6"/>
  <c r="Y53" i="6"/>
  <c r="AS110" i="5"/>
  <c r="Y136" i="5"/>
  <c r="AF141" i="5"/>
  <c r="AF118" i="5"/>
  <c r="AE106" i="5"/>
  <c r="R134" i="5"/>
  <c r="AJ155" i="5"/>
  <c r="Q148" i="5"/>
  <c r="AN131" i="5"/>
  <c r="AQ108" i="5"/>
  <c r="V127" i="5"/>
  <c r="R127" i="5"/>
  <c r="G146" i="5"/>
  <c r="AG132" i="5"/>
  <c r="AK147" i="5"/>
  <c r="U137" i="5"/>
  <c r="AZ153" i="5"/>
  <c r="G40" i="6"/>
  <c r="U128" i="5"/>
  <c r="AB148" i="5"/>
  <c r="V42" i="6"/>
  <c r="T146" i="5"/>
  <c r="Q45" i="6"/>
  <c r="G113" i="5"/>
  <c r="AK150" i="5"/>
  <c r="O134" i="5"/>
  <c r="U22" i="6"/>
  <c r="BB140" i="5"/>
  <c r="AJ108" i="5"/>
  <c r="Y49" i="6"/>
  <c r="L60" i="6"/>
  <c r="Z147" i="5"/>
  <c r="AB113" i="5"/>
  <c r="W69" i="6"/>
  <c r="AK108" i="5"/>
  <c r="R124" i="5"/>
  <c r="AL117" i="5"/>
  <c r="AC129" i="5"/>
  <c r="AN134" i="5"/>
  <c r="AB117" i="5"/>
  <c r="J59" i="6"/>
  <c r="K156" i="5"/>
  <c r="AY144" i="5"/>
  <c r="F64" i="6"/>
  <c r="T40" i="6"/>
  <c r="R43" i="6"/>
  <c r="AM100" i="5"/>
  <c r="AM103" i="5"/>
  <c r="AX109" i="5"/>
  <c r="S154" i="5"/>
  <c r="I32" i="6"/>
  <c r="AR145" i="5"/>
  <c r="W47" i="6"/>
  <c r="V32" i="6"/>
  <c r="V138" i="5"/>
  <c r="AN148" i="5"/>
  <c r="S46" i="6"/>
  <c r="J147" i="5"/>
  <c r="BB150" i="5"/>
  <c r="AL94" i="5"/>
  <c r="BC111" i="5"/>
  <c r="R57" i="6"/>
  <c r="Y27" i="6"/>
  <c r="R37" i="6"/>
  <c r="O49" i="6"/>
  <c r="G134" i="5"/>
  <c r="AD140" i="5"/>
  <c r="F155" i="5"/>
  <c r="K55" i="6"/>
  <c r="AX129" i="5"/>
  <c r="H20" i="6"/>
  <c r="I61" i="6"/>
  <c r="E148" i="5"/>
  <c r="V35" i="6"/>
  <c r="Z155" i="5"/>
  <c r="E128" i="5"/>
  <c r="Z134" i="5"/>
  <c r="N104" i="5"/>
  <c r="M147" i="5"/>
  <c r="H113" i="5"/>
  <c r="AT154" i="5"/>
  <c r="R152" i="5"/>
  <c r="AC96" i="5"/>
  <c r="U115" i="5"/>
  <c r="BB106" i="5"/>
  <c r="AS95" i="5"/>
  <c r="Y51" i="6"/>
  <c r="AL99" i="5"/>
  <c r="AI108" i="5"/>
  <c r="AA149" i="5"/>
  <c r="AQ120" i="5"/>
  <c r="I102" i="5"/>
  <c r="O32" i="6"/>
  <c r="AQ100" i="5"/>
  <c r="W140" i="5"/>
  <c r="AY129" i="5"/>
  <c r="V66" i="6"/>
  <c r="AA121" i="5"/>
  <c r="H96" i="5"/>
  <c r="D109" i="5"/>
  <c r="AB133" i="5"/>
  <c r="AD147" i="5"/>
  <c r="X148" i="5"/>
  <c r="R149" i="5"/>
  <c r="AB140" i="5"/>
  <c r="V119" i="5"/>
  <c r="H153" i="5"/>
  <c r="T30" i="6"/>
  <c r="AR122" i="5"/>
  <c r="AC116" i="5"/>
  <c r="I31" i="6"/>
  <c r="AT137" i="5"/>
  <c r="O117" i="5"/>
  <c r="N124" i="5"/>
  <c r="AH138" i="5"/>
  <c r="K153" i="5"/>
  <c r="AH134" i="5"/>
  <c r="AW115" i="5"/>
  <c r="U36" i="6"/>
  <c r="E153" i="5"/>
  <c r="AR123" i="5"/>
  <c r="L152" i="5"/>
  <c r="AS130" i="5"/>
  <c r="AQ127" i="5"/>
  <c r="M28" i="6"/>
  <c r="U104" i="5"/>
  <c r="R104" i="5"/>
  <c r="X62" i="6"/>
  <c r="Z123" i="5"/>
  <c r="P116" i="5"/>
  <c r="BA134" i="5"/>
  <c r="I137" i="5"/>
  <c r="AP145" i="5"/>
  <c r="M156" i="5"/>
  <c r="H30" i="6"/>
  <c r="AV142" i="5"/>
  <c r="AQ102" i="5"/>
  <c r="O39" i="6"/>
  <c r="R130" i="5"/>
  <c r="AJ113" i="5"/>
  <c r="W153" i="5"/>
  <c r="AY97" i="5"/>
  <c r="R148" i="5"/>
  <c r="Q19" i="6"/>
  <c r="E137" i="5"/>
  <c r="O112" i="5"/>
  <c r="D131" i="5"/>
  <c r="AT142" i="5"/>
  <c r="F117" i="5"/>
  <c r="AZ147" i="5"/>
  <c r="T96" i="5"/>
  <c r="M103" i="5"/>
  <c r="AQ112" i="5"/>
  <c r="J108" i="5"/>
  <c r="H141" i="5"/>
  <c r="AG117" i="5"/>
  <c r="AS151" i="5"/>
  <c r="U61" i="6"/>
  <c r="O62" i="6"/>
  <c r="R19" i="6"/>
  <c r="AL118" i="5"/>
  <c r="S127" i="5"/>
  <c r="W48" i="6"/>
  <c r="R63" i="6"/>
  <c r="J94" i="5"/>
  <c r="R45" i="6"/>
  <c r="U71" i="6"/>
  <c r="AV145" i="5"/>
  <c r="K30" i="6"/>
  <c r="L108" i="5"/>
  <c r="K96" i="5"/>
  <c r="U38" i="6"/>
  <c r="BC140" i="5"/>
  <c r="BC107" i="5"/>
  <c r="W40" i="6"/>
  <c r="BA100" i="5"/>
  <c r="K33" i="6"/>
  <c r="X120" i="5"/>
  <c r="S143" i="5"/>
  <c r="AB116" i="5"/>
  <c r="K20" i="6"/>
  <c r="AU112" i="5"/>
  <c r="S13" i="6"/>
  <c r="O57" i="6"/>
  <c r="AJ145" i="5"/>
  <c r="BA110" i="5"/>
  <c r="AX131" i="5"/>
  <c r="AF138" i="5"/>
  <c r="AJ147" i="5"/>
  <c r="AD138" i="5"/>
  <c r="Q59" i="1"/>
  <c r="N114" i="5"/>
  <c r="BA151" i="5"/>
  <c r="K49" i="6"/>
  <c r="Q17" i="6"/>
  <c r="L33" i="6"/>
  <c r="S35" i="6"/>
  <c r="U156" i="5"/>
  <c r="M97" i="5"/>
  <c r="AY123" i="5"/>
  <c r="AV124" i="5"/>
  <c r="AA126" i="5"/>
  <c r="T102" i="5"/>
  <c r="AR146" i="5"/>
  <c r="AP123" i="5"/>
  <c r="L23" i="6"/>
  <c r="I123" i="5"/>
  <c r="AE127" i="5"/>
  <c r="AK113" i="5"/>
  <c r="H61" i="6"/>
  <c r="U102" i="5"/>
  <c r="AI99" i="5"/>
  <c r="F124" i="5"/>
  <c r="P28" i="6"/>
  <c r="AI151" i="5"/>
  <c r="Y123" i="5"/>
  <c r="Y155" i="5"/>
  <c r="Z150" i="5"/>
  <c r="AY140" i="5"/>
  <c r="F57" i="6"/>
  <c r="S56" i="6"/>
  <c r="AO143" i="5"/>
  <c r="G135" i="5"/>
  <c r="AB106" i="5"/>
  <c r="BB103" i="5"/>
  <c r="AS147" i="5"/>
  <c r="Y20" i="6"/>
  <c r="AV153" i="5"/>
  <c r="M108" i="5"/>
  <c r="H39" i="6"/>
  <c r="AW150" i="5"/>
  <c r="P32" i="6"/>
  <c r="AO116" i="5"/>
  <c r="W31" i="6"/>
  <c r="T99" i="5"/>
  <c r="AA97" i="5"/>
  <c r="BC114" i="5"/>
  <c r="Q119" i="5"/>
  <c r="AN137" i="5"/>
  <c r="AZ95" i="5"/>
  <c r="AJ97" i="5"/>
  <c r="G35" i="6"/>
  <c r="P113" i="5"/>
  <c r="F29" i="6"/>
  <c r="AV156" i="5"/>
  <c r="AK152" i="5"/>
  <c r="Q112" i="5"/>
  <c r="AH115" i="5"/>
  <c r="AV115" i="5"/>
  <c r="T7" i="6"/>
  <c r="N29" i="6"/>
  <c r="AB136" i="5"/>
  <c r="O29" i="6"/>
  <c r="AV114" i="5"/>
  <c r="X139" i="5"/>
  <c r="AW147" i="5"/>
  <c r="BA113" i="5"/>
  <c r="AK143" i="5"/>
  <c r="H54" i="6"/>
  <c r="X149" i="5"/>
  <c r="L26" i="6"/>
  <c r="S151" i="5"/>
  <c r="P62" i="6"/>
  <c r="S146" i="5"/>
  <c r="U144" i="5"/>
  <c r="J53" i="6"/>
  <c r="AE136" i="5"/>
  <c r="R96" i="5"/>
  <c r="V136" i="5"/>
  <c r="AY155" i="5"/>
  <c r="U63" i="6"/>
  <c r="BB131" i="5"/>
  <c r="AH99" i="5"/>
  <c r="AK142" i="5"/>
  <c r="R28" i="6"/>
  <c r="AH126" i="5"/>
  <c r="AA129" i="5"/>
  <c r="F62" i="6"/>
  <c r="T59" i="6"/>
  <c r="Z115" i="5"/>
  <c r="AE142" i="5"/>
  <c r="AK112" i="5"/>
  <c r="H29" i="6"/>
  <c r="AT129" i="5"/>
  <c r="AG142" i="5"/>
  <c r="BA136" i="5"/>
  <c r="S96" i="5"/>
  <c r="H125" i="5"/>
  <c r="T98" i="5"/>
  <c r="AP132" i="5"/>
  <c r="K16" i="6"/>
  <c r="AD151" i="5"/>
  <c r="V133" i="5"/>
  <c r="P102" i="5"/>
  <c r="AZ116" i="5"/>
  <c r="Q120" i="5"/>
  <c r="AG134" i="5"/>
  <c r="Q23" i="6"/>
  <c r="T120" i="5"/>
  <c r="AB131" i="5"/>
  <c r="AI126" i="5"/>
  <c r="AO107" i="5"/>
  <c r="Z143" i="5"/>
  <c r="AR110" i="5"/>
  <c r="AE139" i="5"/>
  <c r="K45" i="6"/>
  <c r="F114" i="5"/>
  <c r="D141" i="5"/>
  <c r="F104" i="5"/>
  <c r="H59" i="6"/>
  <c r="V51" i="6"/>
  <c r="AR106" i="5"/>
  <c r="P46" i="6"/>
  <c r="U15" i="6"/>
  <c r="M66" i="6"/>
  <c r="AF119" i="5"/>
  <c r="BA117" i="5"/>
  <c r="J150" i="5"/>
  <c r="AB149" i="5"/>
  <c r="V135" i="5"/>
  <c r="AZ136" i="5"/>
  <c r="E139" i="5"/>
  <c r="AN132" i="5"/>
  <c r="AS136" i="5"/>
  <c r="G115" i="5"/>
  <c r="L139" i="5"/>
  <c r="G48" i="6"/>
  <c r="L66" i="6"/>
  <c r="U140" i="5"/>
  <c r="AA124" i="5"/>
  <c r="AE125" i="5"/>
  <c r="K144" i="5"/>
  <c r="U123" i="5"/>
  <c r="U45" i="6"/>
  <c r="V98" i="5"/>
  <c r="U25" i="6"/>
  <c r="AE147" i="5"/>
  <c r="O142" i="5"/>
  <c r="K143" i="5"/>
  <c r="M137" i="5"/>
  <c r="AP104" i="5"/>
  <c r="P66" i="6"/>
  <c r="O20" i="6"/>
  <c r="AH145" i="5"/>
  <c r="Z144" i="5"/>
  <c r="AU107" i="5"/>
  <c r="AK126" i="5"/>
  <c r="Y44" i="6"/>
  <c r="AV126" i="5"/>
  <c r="J124" i="5"/>
  <c r="U113" i="5"/>
  <c r="AP98" i="5"/>
  <c r="AE152" i="5"/>
  <c r="T13" i="6"/>
  <c r="AV136" i="5"/>
  <c r="AX98" i="5"/>
  <c r="X141" i="5"/>
  <c r="H116" i="5"/>
  <c r="N11" i="6"/>
  <c r="Q53" i="6"/>
  <c r="N46" i="6"/>
  <c r="H63" i="6"/>
  <c r="P36" i="6"/>
  <c r="AX136" i="5"/>
  <c r="D119" i="5"/>
  <c r="BB134" i="5"/>
  <c r="AP147" i="5"/>
  <c r="AE99" i="5"/>
  <c r="E102" i="5"/>
  <c r="AH111" i="5"/>
  <c r="BA104" i="5"/>
  <c r="G59" i="1"/>
  <c r="M115" i="5"/>
  <c r="F132" i="5"/>
  <c r="T64" i="6"/>
  <c r="T63" i="6"/>
  <c r="J111" i="5"/>
  <c r="AR155" i="5"/>
  <c r="T39" i="6"/>
  <c r="W123" i="5"/>
  <c r="E116" i="5"/>
  <c r="AM129" i="5"/>
  <c r="K32" i="6"/>
  <c r="AD100" i="5"/>
  <c r="AQ143" i="5"/>
  <c r="S134" i="5"/>
  <c r="O136" i="5"/>
  <c r="G39" i="6"/>
  <c r="I149" i="5"/>
  <c r="M143" i="5"/>
  <c r="D121" i="5"/>
  <c r="O15" i="6"/>
  <c r="AJ135" i="5"/>
  <c r="AI107" i="5"/>
  <c r="AL114" i="5"/>
  <c r="M154" i="5"/>
  <c r="R13" i="6"/>
  <c r="N152" i="5"/>
  <c r="Y130" i="5"/>
  <c r="AB122" i="5"/>
  <c r="AL103" i="5"/>
  <c r="P34" i="6"/>
  <c r="L110" i="5"/>
  <c r="E125" i="5"/>
  <c r="AH148" i="5"/>
  <c r="D124" i="5"/>
  <c r="H14" i="6"/>
  <c r="BB151" i="5"/>
  <c r="AN154" i="5"/>
  <c r="BB123" i="5"/>
  <c r="AJ137" i="5"/>
  <c r="AN151" i="5"/>
  <c r="J119" i="5"/>
  <c r="T26" i="6"/>
  <c r="AU125" i="5"/>
  <c r="O41" i="6"/>
  <c r="AZ124" i="5"/>
  <c r="M117" i="5"/>
  <c r="F115" i="5"/>
  <c r="AW151" i="5"/>
  <c r="F52" i="6"/>
  <c r="E41" i="2"/>
  <c r="AB142" i="5"/>
  <c r="K13" i="6"/>
  <c r="Y45" i="6"/>
  <c r="U33" i="6"/>
  <c r="Q147" i="5"/>
  <c r="V62" i="6"/>
  <c r="S65" i="6"/>
  <c r="Q35" i="6"/>
  <c r="AT108" i="5"/>
  <c r="V97" i="5"/>
  <c r="BA141" i="5"/>
  <c r="K127" i="5"/>
  <c r="BB116" i="5"/>
  <c r="G99" i="5"/>
  <c r="R97" i="5"/>
  <c r="AK140" i="5"/>
  <c r="AL154" i="5"/>
  <c r="U155" i="5"/>
  <c r="AT112" i="5"/>
  <c r="W53" i="6"/>
  <c r="V94" i="5"/>
  <c r="T44" i="6"/>
  <c r="AZ133" i="5"/>
  <c r="AM127" i="5"/>
  <c r="AY98" i="5"/>
  <c r="T122" i="5"/>
  <c r="U40" i="6"/>
  <c r="BA154" i="5"/>
  <c r="W21" i="6"/>
  <c r="E129" i="5"/>
  <c r="AE134" i="5"/>
  <c r="Z141" i="5"/>
  <c r="AA146" i="5"/>
  <c r="N99" i="5"/>
  <c r="AU154" i="5"/>
  <c r="O123" i="5"/>
  <c r="Z98" i="5"/>
  <c r="AQ131" i="5"/>
  <c r="H104" i="5"/>
  <c r="W39" i="6"/>
  <c r="N40" i="6"/>
  <c r="AN140" i="5"/>
  <c r="O110" i="5"/>
  <c r="AS98" i="5"/>
  <c r="AD116" i="5"/>
  <c r="V25" i="6"/>
  <c r="AS97" i="5"/>
  <c r="P52" i="6"/>
  <c r="U17" i="6"/>
  <c r="I114" i="5"/>
  <c r="J129" i="5"/>
  <c r="R23" i="6"/>
  <c r="F120" i="5"/>
  <c r="AW129" i="5"/>
  <c r="AW117" i="5"/>
  <c r="G53" i="6"/>
  <c r="E39" i="2"/>
  <c r="AK131" i="5"/>
  <c r="G103" i="5"/>
  <c r="AC100" i="5"/>
  <c r="BB100" i="5"/>
  <c r="AL120" i="5"/>
  <c r="V24" i="6"/>
  <c r="D102" i="5"/>
  <c r="R12" i="6"/>
  <c r="P154" i="5"/>
  <c r="AS119" i="5"/>
  <c r="T134" i="5"/>
  <c r="H148" i="5"/>
  <c r="AV140" i="5"/>
  <c r="F30" i="6"/>
  <c r="AY107" i="5"/>
  <c r="F39" i="6"/>
  <c r="AA116" i="5"/>
  <c r="AZ146" i="5"/>
  <c r="AQ95" i="5"/>
  <c r="BH90" i="6"/>
  <c r="R16" i="6"/>
  <c r="X129" i="5"/>
  <c r="AU124" i="5"/>
  <c r="F19" i="6"/>
  <c r="J125" i="5"/>
  <c r="AK107" i="5"/>
  <c r="I99" i="5"/>
  <c r="Z122" i="5"/>
  <c r="H121" i="5"/>
  <c r="V130" i="5"/>
  <c r="N108" i="5"/>
  <c r="I140" i="5"/>
  <c r="AF110" i="5"/>
  <c r="O42" i="6"/>
  <c r="AL122" i="5"/>
  <c r="AX144" i="5"/>
  <c r="G129" i="5"/>
  <c r="F136" i="5"/>
  <c r="H37" i="6"/>
  <c r="F121" i="5"/>
  <c r="J46" i="6"/>
  <c r="H23" i="6"/>
  <c r="F24" i="6"/>
  <c r="AC106" i="5"/>
  <c r="S119" i="5"/>
  <c r="AB110" i="5"/>
  <c r="W128" i="5"/>
  <c r="M37" i="6"/>
  <c r="AP120" i="5"/>
  <c r="AE148" i="5"/>
  <c r="R129" i="5"/>
  <c r="T67" i="6"/>
  <c r="Q63" i="6"/>
  <c r="H110" i="5"/>
  <c r="F59" i="6"/>
  <c r="AI149" i="5"/>
  <c r="R52" i="6"/>
  <c r="AX121" i="5"/>
  <c r="AN120" i="5"/>
  <c r="AM109" i="5"/>
  <c r="D135" i="5"/>
  <c r="AA102" i="5"/>
  <c r="AJ99" i="5"/>
  <c r="AN97" i="5"/>
  <c r="Q39" i="6"/>
  <c r="AG154" i="5"/>
  <c r="H124" i="5"/>
  <c r="P150" i="5"/>
  <c r="K28" i="6"/>
  <c r="J40" i="6"/>
  <c r="O156" i="5"/>
  <c r="I124" i="5"/>
  <c r="I146" i="5"/>
  <c r="S15" i="6"/>
  <c r="AV154" i="5"/>
  <c r="N146" i="5"/>
  <c r="AG153" i="5"/>
  <c r="J143" i="5"/>
  <c r="X119" i="5"/>
  <c r="AT118" i="5"/>
  <c r="P35" i="6"/>
  <c r="F96" i="5"/>
  <c r="V146" i="5"/>
  <c r="L32" i="6"/>
  <c r="AY102" i="5"/>
  <c r="R119" i="5"/>
  <c r="Z149" i="5"/>
  <c r="V58" i="6"/>
  <c r="E140" i="5"/>
  <c r="Q116" i="5"/>
  <c r="AK105" i="5"/>
  <c r="I106" i="5"/>
  <c r="M60" i="1"/>
  <c r="Z153" i="5"/>
  <c r="M125" i="5"/>
  <c r="D98" i="5"/>
  <c r="O124" i="5"/>
  <c r="J15" i="6"/>
  <c r="Q134" i="5"/>
  <c r="H52" i="6"/>
  <c r="N10" i="6"/>
  <c r="J17" i="6"/>
  <c r="I25" i="6"/>
  <c r="S52" i="6"/>
  <c r="E108" i="5"/>
  <c r="AU150" i="5"/>
  <c r="AV144" i="5"/>
  <c r="M11" i="6"/>
  <c r="AH122" i="5"/>
  <c r="E135" i="5"/>
  <c r="X142" i="5"/>
  <c r="I23" i="6"/>
  <c r="AN99" i="5"/>
  <c r="AP146" i="5"/>
  <c r="V107" i="5"/>
  <c r="U8" i="6"/>
  <c r="AL108" i="5"/>
  <c r="BB135" i="5"/>
  <c r="O151" i="5"/>
  <c r="O7" i="6"/>
  <c r="F125" i="5"/>
  <c r="BB138" i="5"/>
  <c r="H49" i="6"/>
  <c r="L142" i="5"/>
  <c r="Q28" i="6"/>
  <c r="S12" i="6"/>
  <c r="U150" i="5"/>
  <c r="R151" i="5"/>
  <c r="AL101" i="5"/>
  <c r="K132" i="5"/>
  <c r="AV155" i="5"/>
  <c r="K34" i="6"/>
  <c r="E131" i="5"/>
  <c r="D113" i="5"/>
  <c r="K118" i="5"/>
  <c r="AM96" i="5"/>
  <c r="H16" i="6"/>
  <c r="U99" i="5"/>
  <c r="T68" i="6"/>
  <c r="U148" i="5"/>
  <c r="Q152" i="5"/>
  <c r="AN130" i="5"/>
  <c r="L103" i="5"/>
  <c r="O127" i="5"/>
  <c r="AH140" i="5"/>
  <c r="E31" i="2"/>
  <c r="R128" i="5"/>
  <c r="X133" i="5"/>
  <c r="J60" i="1"/>
  <c r="U149" i="5"/>
  <c r="S124" i="5"/>
  <c r="N48" i="6"/>
  <c r="V120" i="5"/>
  <c r="I22" i="6"/>
  <c r="AB125" i="5"/>
  <c r="H9" i="6"/>
  <c r="AI110" i="5"/>
  <c r="AZ127" i="5"/>
  <c r="AJ156" i="5"/>
  <c r="AJ103" i="5"/>
  <c r="X114" i="5"/>
  <c r="S60" i="6"/>
  <c r="Y129" i="5"/>
  <c r="AJ136" i="5"/>
  <c r="Q62" i="6"/>
  <c r="AJ140" i="5"/>
  <c r="AQ142" i="5"/>
  <c r="AK104" i="5"/>
  <c r="R20" i="6"/>
  <c r="AZ128" i="5"/>
  <c r="AZ99" i="5"/>
  <c r="AD104" i="5"/>
  <c r="U56" i="6"/>
  <c r="AL134" i="5"/>
  <c r="Y132" i="5"/>
  <c r="G63" i="6"/>
  <c r="N101" i="5"/>
  <c r="AR154" i="5"/>
  <c r="AV113" i="5"/>
  <c r="E18" i="2"/>
  <c r="G18" i="2" s="1"/>
  <c r="BJ20" i="6" s="1"/>
  <c r="I151" i="5"/>
  <c r="AK139" i="5"/>
  <c r="Q27" i="6"/>
  <c r="N97" i="5"/>
  <c r="K31" i="6"/>
  <c r="AC105" i="5"/>
  <c r="AI128" i="5"/>
  <c r="AR117" i="5"/>
  <c r="J102" i="5"/>
  <c r="S53" i="6"/>
  <c r="AH95" i="5"/>
  <c r="AV104" i="5"/>
  <c r="AD112" i="5"/>
  <c r="O53" i="6"/>
  <c r="X102" i="5"/>
  <c r="I95" i="5"/>
  <c r="BA122" i="5"/>
  <c r="AO101" i="5"/>
  <c r="P49" i="6"/>
  <c r="M50" i="6"/>
  <c r="H115" i="5"/>
  <c r="T15" i="6"/>
  <c r="I118" i="5"/>
  <c r="I56" i="6"/>
  <c r="V48" i="6"/>
  <c r="K95" i="5"/>
  <c r="R108" i="5"/>
  <c r="AE150" i="5"/>
  <c r="Y124" i="5"/>
  <c r="AO108" i="5"/>
  <c r="O21" i="6"/>
  <c r="BA101" i="5"/>
  <c r="M110" i="5"/>
  <c r="O59" i="1"/>
  <c r="BA119" i="5"/>
  <c r="BC129" i="5"/>
  <c r="I17" i="6"/>
  <c r="K51" i="6"/>
  <c r="AR94" i="5"/>
  <c r="L30" i="6"/>
  <c r="AZ97" i="5"/>
  <c r="AE141" i="5"/>
  <c r="Y111" i="5"/>
  <c r="X99" i="5"/>
  <c r="AC142" i="5"/>
  <c r="V28" i="6"/>
  <c r="S130" i="5"/>
  <c r="F106" i="5"/>
  <c r="M40" i="6"/>
  <c r="V134" i="5"/>
  <c r="AB102" i="5"/>
  <c r="U21" i="6"/>
  <c r="H134" i="5"/>
  <c r="O131" i="5"/>
  <c r="H60" i="6"/>
  <c r="V57" i="6"/>
  <c r="I55" i="6"/>
  <c r="T38" i="6"/>
  <c r="V129" i="5"/>
  <c r="X65" i="6"/>
  <c r="S103" i="5"/>
  <c r="AY100" i="5"/>
  <c r="E22" i="2"/>
  <c r="E26" i="2"/>
  <c r="AW114" i="5"/>
  <c r="H41" i="6"/>
  <c r="N57" i="6"/>
  <c r="J56" i="6"/>
  <c r="T138" i="5"/>
  <c r="F60" i="6"/>
  <c r="AF156" i="5"/>
  <c r="Y113" i="5"/>
  <c r="I8" i="6"/>
  <c r="U49" i="6"/>
  <c r="BA118" i="5"/>
  <c r="AQ101" i="5"/>
  <c r="N37" i="6"/>
  <c r="AE114" i="5"/>
  <c r="AF129" i="5"/>
  <c r="AE102" i="5"/>
  <c r="S132" i="5"/>
  <c r="AT98" i="5"/>
  <c r="AW138" i="5"/>
  <c r="AK138" i="5"/>
  <c r="F103" i="5"/>
  <c r="U11" i="6"/>
  <c r="AA134" i="5"/>
  <c r="BB136" i="5"/>
  <c r="AO104" i="5"/>
  <c r="AQ154" i="5"/>
  <c r="AL125" i="5"/>
  <c r="I125" i="5"/>
  <c r="AX155" i="5"/>
  <c r="AG144" i="5"/>
  <c r="N60" i="1"/>
  <c r="AM117" i="5"/>
  <c r="Y115" i="5"/>
  <c r="J33" i="6"/>
  <c r="AU114" i="5"/>
  <c r="D155" i="5"/>
  <c r="AX106" i="5"/>
  <c r="Q12" i="6"/>
  <c r="AN111" i="5"/>
  <c r="X134" i="5"/>
  <c r="L131" i="5"/>
  <c r="AY127" i="5"/>
  <c r="AF101" i="5"/>
  <c r="G54" i="6"/>
  <c r="P25" i="6"/>
  <c r="AF96" i="5"/>
  <c r="K137" i="5"/>
  <c r="J121" i="5"/>
  <c r="W20" i="6"/>
  <c r="X153" i="5"/>
  <c r="AN156" i="5"/>
  <c r="AX117" i="5"/>
  <c r="AF117" i="5"/>
  <c r="H98" i="5"/>
  <c r="AJ107" i="5"/>
  <c r="AH112" i="5"/>
  <c r="BC126" i="5"/>
  <c r="O154" i="5"/>
  <c r="P126" i="5"/>
  <c r="BA125" i="5"/>
  <c r="U151" i="5"/>
  <c r="Q109" i="5"/>
  <c r="F58" i="6"/>
  <c r="AT101" i="5"/>
  <c r="AC146" i="5"/>
  <c r="T37" i="6"/>
  <c r="I36" i="6"/>
  <c r="AC99" i="5"/>
  <c r="J35" i="6"/>
  <c r="AW95" i="5"/>
  <c r="V19" i="6"/>
  <c r="AY132" i="5"/>
  <c r="AS150" i="5"/>
  <c r="T32" i="6"/>
  <c r="AW123" i="5"/>
  <c r="M98" i="5"/>
  <c r="S38" i="6"/>
  <c r="F135" i="5"/>
  <c r="AV120" i="5"/>
  <c r="AN127" i="5"/>
  <c r="J139" i="5"/>
  <c r="T25" i="6"/>
  <c r="AT130" i="5"/>
  <c r="D144" i="5"/>
  <c r="AU143" i="5"/>
  <c r="P149" i="5"/>
  <c r="AA136" i="5"/>
  <c r="AX118" i="5"/>
  <c r="AZ149" i="5"/>
  <c r="U64" i="6"/>
  <c r="Q48" i="6"/>
  <c r="BA106" i="5"/>
  <c r="AL148" i="5"/>
  <c r="H128" i="5"/>
  <c r="O65" i="6"/>
  <c r="V144" i="5"/>
  <c r="AM153" i="5"/>
  <c r="N62" i="6"/>
  <c r="AN107" i="5"/>
  <c r="O56" i="6"/>
  <c r="T60" i="1"/>
  <c r="L64" i="6"/>
  <c r="U129" i="5"/>
  <c r="AO136" i="5"/>
  <c r="Q121" i="5"/>
  <c r="AM145" i="5"/>
  <c r="L37" i="6"/>
  <c r="X130" i="5"/>
  <c r="J97" i="5"/>
  <c r="Q108" i="5"/>
  <c r="AD149" i="5"/>
  <c r="U35" i="6"/>
  <c r="U68" i="6"/>
  <c r="U147" i="5"/>
  <c r="AX134" i="5"/>
  <c r="R18" i="6"/>
  <c r="I101" i="5"/>
  <c r="M130" i="5"/>
  <c r="AJ118" i="5"/>
  <c r="I53" i="6"/>
  <c r="AA113" i="5"/>
  <c r="E132" i="5"/>
  <c r="AC118" i="5"/>
  <c r="F55" i="6"/>
  <c r="AW152" i="5"/>
  <c r="AJ94" i="5"/>
  <c r="E97" i="5"/>
  <c r="G102" i="5"/>
  <c r="K56" i="6"/>
  <c r="M139" i="5"/>
  <c r="N64" i="6"/>
  <c r="AS104" i="5"/>
  <c r="V36" i="6"/>
  <c r="Y133" i="5"/>
  <c r="G107" i="5"/>
  <c r="P108" i="5"/>
  <c r="AO126" i="5"/>
  <c r="Y103" i="5"/>
  <c r="M54" i="6"/>
  <c r="AB152" i="5"/>
  <c r="AW149" i="5"/>
  <c r="F108" i="5"/>
  <c r="AE103" i="5"/>
  <c r="X150" i="5"/>
  <c r="L150" i="5"/>
  <c r="BC108" i="5"/>
  <c r="H95" i="5"/>
  <c r="Q65" i="6"/>
  <c r="AB135" i="5"/>
  <c r="AQ106" i="5"/>
  <c r="AV98" i="5"/>
  <c r="L117" i="5"/>
  <c r="AN108" i="5"/>
  <c r="BB133" i="5"/>
  <c r="AH119" i="5"/>
  <c r="AN142" i="5"/>
  <c r="S23" i="6"/>
  <c r="AH107" i="5"/>
  <c r="S135" i="5"/>
  <c r="AF124" i="5"/>
  <c r="X85" i="6"/>
  <c r="I35" i="6"/>
  <c r="AU100" i="5"/>
  <c r="AF143" i="5"/>
  <c r="AM143" i="5"/>
  <c r="AM124" i="5"/>
  <c r="AP103" i="5"/>
  <c r="AQ128" i="5"/>
  <c r="AL132" i="5"/>
  <c r="K116" i="5"/>
  <c r="AT134" i="5"/>
  <c r="AX105" i="5"/>
  <c r="AU101" i="5"/>
  <c r="AZ115" i="5"/>
  <c r="O13" i="6"/>
  <c r="Z138" i="5"/>
  <c r="AU118" i="5"/>
  <c r="L7" i="6"/>
  <c r="N38" i="6"/>
  <c r="S48" i="6"/>
  <c r="U51" i="6"/>
  <c r="AU152" i="5"/>
  <c r="I134" i="5"/>
  <c r="K111" i="5"/>
  <c r="J155" i="5"/>
  <c r="P118" i="5"/>
  <c r="K107" i="5"/>
  <c r="Q118" i="5"/>
  <c r="M48" i="6"/>
  <c r="E109" i="5"/>
  <c r="R112" i="5"/>
  <c r="N120" i="5"/>
  <c r="E121" i="5"/>
  <c r="P137" i="5"/>
  <c r="G149" i="5"/>
  <c r="AA144" i="5"/>
  <c r="H35" i="6"/>
  <c r="Q33" i="6"/>
  <c r="AJ133" i="5"/>
  <c r="E58" i="2"/>
  <c r="U97" i="5"/>
  <c r="AL145" i="5"/>
  <c r="X131" i="5"/>
  <c r="S30" i="6"/>
  <c r="M29" i="6"/>
  <c r="S61" i="6"/>
  <c r="AJ148" i="5"/>
  <c r="AO119" i="5"/>
  <c r="K46" i="6"/>
  <c r="X138" i="5"/>
  <c r="G156" i="5"/>
  <c r="BB144" i="5"/>
  <c r="M153" i="5"/>
  <c r="AX151" i="5"/>
  <c r="D134" i="5"/>
  <c r="AO94" i="5"/>
  <c r="M19" i="6"/>
  <c r="AF105" i="5"/>
  <c r="Z97" i="5"/>
  <c r="N94" i="5"/>
  <c r="E57" i="2"/>
  <c r="BA156" i="5"/>
  <c r="N53" i="6"/>
  <c r="AC122" i="5"/>
  <c r="BB105" i="5"/>
  <c r="AY114" i="5"/>
  <c r="AO127" i="5"/>
  <c r="T109" i="5"/>
  <c r="Z119" i="5"/>
  <c r="P100" i="5"/>
  <c r="AQ94" i="5"/>
  <c r="AJ119" i="5"/>
  <c r="M106" i="5"/>
  <c r="T147" i="5"/>
  <c r="AP113" i="5"/>
  <c r="N150" i="5"/>
  <c r="AE107" i="5"/>
  <c r="AW131" i="5"/>
  <c r="L29" i="6"/>
  <c r="Q43" i="6"/>
  <c r="G43" i="6"/>
  <c r="R54" i="6"/>
  <c r="Q94" i="5"/>
  <c r="AP142" i="5"/>
  <c r="AU117" i="5"/>
  <c r="R64" i="6"/>
  <c r="AG136" i="5"/>
  <c r="G9" i="6"/>
  <c r="AV135" i="5"/>
  <c r="AU149" i="5"/>
  <c r="AH155" i="5"/>
  <c r="P43" i="6"/>
  <c r="AT148" i="5"/>
  <c r="AB150" i="5"/>
  <c r="G150" i="5"/>
  <c r="AL124" i="5"/>
  <c r="T119" i="5"/>
  <c r="AJ105" i="5"/>
  <c r="R55" i="6"/>
  <c r="F118" i="5"/>
  <c r="T107" i="5"/>
  <c r="AG99" i="5"/>
  <c r="W61" i="6"/>
  <c r="BB118" i="5"/>
  <c r="Z114" i="5"/>
  <c r="BC109" i="5"/>
  <c r="AF149" i="5"/>
  <c r="R142" i="5"/>
  <c r="R39" i="6"/>
  <c r="M113" i="5"/>
  <c r="K19" i="6"/>
  <c r="W155" i="5"/>
  <c r="AZ148" i="5"/>
  <c r="H11" i="6"/>
  <c r="AF152" i="5"/>
  <c r="AL135" i="5"/>
  <c r="AY142" i="5"/>
  <c r="S43" i="6"/>
  <c r="AG112" i="5"/>
  <c r="AJ154" i="5"/>
  <c r="AA110" i="5"/>
  <c r="K60" i="1"/>
  <c r="E156" i="5"/>
  <c r="I43" i="6"/>
  <c r="U67" i="6"/>
  <c r="T11" i="6"/>
  <c r="E136" i="5"/>
  <c r="M145" i="5"/>
  <c r="AP153" i="5"/>
  <c r="BA147" i="5"/>
  <c r="K26" i="6"/>
  <c r="AN116" i="5"/>
  <c r="U109" i="5"/>
  <c r="AB132" i="5"/>
  <c r="AF114" i="5"/>
  <c r="F16" i="6"/>
  <c r="AF98" i="5"/>
  <c r="AB130" i="5"/>
  <c r="O102" i="5"/>
  <c r="H151" i="5"/>
  <c r="Y135" i="5"/>
  <c r="AI109" i="5"/>
  <c r="S27" i="6"/>
  <c r="D107" i="5"/>
  <c r="X151" i="5"/>
  <c r="O125" i="5"/>
  <c r="W11" i="6"/>
  <c r="G143" i="5"/>
  <c r="O148" i="5"/>
  <c r="AH137" i="5"/>
  <c r="N102" i="5"/>
  <c r="G122" i="5"/>
  <c r="AW125" i="5"/>
  <c r="U135" i="5"/>
  <c r="AK117" i="5"/>
  <c r="R34" i="6"/>
  <c r="AR101" i="5"/>
  <c r="BC156" i="5"/>
  <c r="I129" i="5"/>
  <c r="U9" i="6"/>
  <c r="Q123" i="5"/>
  <c r="K18" i="6"/>
  <c r="M33" i="6"/>
  <c r="M102" i="5"/>
  <c r="AH108" i="5"/>
  <c r="W29" i="6"/>
  <c r="H12" i="6"/>
  <c r="AC125" i="5"/>
  <c r="AV108" i="5"/>
  <c r="V70" i="6"/>
  <c r="W65" i="6"/>
  <c r="Q40" i="6"/>
  <c r="N128" i="5"/>
  <c r="W10" i="6"/>
  <c r="BC148" i="5"/>
  <c r="H114" i="5"/>
  <c r="F12" i="6"/>
  <c r="AE100" i="5"/>
  <c r="G8" i="6"/>
  <c r="K99" i="5"/>
  <c r="W51" i="6"/>
  <c r="BA133" i="5"/>
  <c r="AB95" i="5"/>
  <c r="Q61" i="6"/>
  <c r="AL146" i="5"/>
  <c r="T152" i="5"/>
  <c r="AR128" i="5"/>
  <c r="AO123" i="5"/>
  <c r="P59" i="6"/>
  <c r="AV100" i="5"/>
  <c r="Q105" i="5"/>
  <c r="T65" i="6"/>
  <c r="E104" i="5"/>
  <c r="R136" i="5"/>
  <c r="AV107" i="5"/>
  <c r="O40" i="6"/>
  <c r="T116" i="5"/>
  <c r="P29" i="6"/>
  <c r="AI155" i="5"/>
  <c r="Y118" i="5"/>
  <c r="T131" i="5"/>
  <c r="R15" i="6"/>
  <c r="J10" i="6"/>
  <c r="H17" i="6"/>
  <c r="AM104" i="5"/>
  <c r="M39" i="6"/>
  <c r="E146" i="5"/>
  <c r="F119" i="5"/>
  <c r="AD150" i="5"/>
  <c r="V115" i="5"/>
  <c r="E100" i="5"/>
  <c r="AG118" i="5"/>
  <c r="O46" i="6"/>
  <c r="AM140" i="5"/>
  <c r="U29" i="6"/>
  <c r="X128" i="5"/>
  <c r="Q32" i="6"/>
  <c r="AI119" i="5"/>
  <c r="AT113" i="5"/>
  <c r="X132" i="5"/>
  <c r="L114" i="5"/>
  <c r="G133" i="5"/>
  <c r="N111" i="5"/>
  <c r="AF100" i="5"/>
  <c r="E65" i="2"/>
  <c r="L38" i="6"/>
  <c r="AW108" i="5"/>
  <c r="H50" i="6"/>
  <c r="AX103" i="5"/>
  <c r="AO128" i="5"/>
  <c r="AG135" i="5"/>
  <c r="AT121" i="5"/>
  <c r="AH147" i="5"/>
  <c r="E126" i="5"/>
  <c r="W132" i="5"/>
  <c r="O155" i="5"/>
  <c r="H51" i="6"/>
  <c r="K150" i="5"/>
  <c r="K44" i="6"/>
  <c r="S59" i="6"/>
  <c r="O121" i="5"/>
  <c r="AI130" i="5"/>
  <c r="Q127" i="5"/>
  <c r="M14" i="6"/>
  <c r="AN126" i="5"/>
  <c r="E43" i="2"/>
  <c r="R113" i="5"/>
  <c r="AW122" i="5"/>
  <c r="J116" i="5"/>
  <c r="S136" i="5"/>
  <c r="AP115" i="5"/>
  <c r="K52" i="6"/>
  <c r="O47" i="6"/>
  <c r="S149" i="5"/>
  <c r="BA129" i="5"/>
  <c r="AS140" i="5"/>
  <c r="AR121" i="5"/>
  <c r="J106" i="5"/>
  <c r="AY101" i="5"/>
  <c r="AQ109" i="5"/>
  <c r="AK132" i="5"/>
  <c r="AA123" i="5"/>
  <c r="Q51" i="6"/>
  <c r="AY147" i="5"/>
  <c r="AL153" i="5"/>
  <c r="J144" i="5"/>
  <c r="Y64" i="6"/>
  <c r="BC154" i="5"/>
  <c r="V150" i="5"/>
  <c r="N23" i="6"/>
  <c r="AJ146" i="5"/>
  <c r="P132" i="5"/>
  <c r="M24" i="6"/>
  <c r="R105" i="5"/>
  <c r="V68" i="6"/>
  <c r="AY106" i="5"/>
  <c r="P10" i="6"/>
  <c r="AT140" i="5"/>
  <c r="H13" i="6"/>
  <c r="U23" i="6"/>
  <c r="P153" i="5"/>
  <c r="T66" i="6"/>
  <c r="Y119" i="5"/>
  <c r="AK94" i="5"/>
  <c r="N103" i="5"/>
  <c r="F13" i="6"/>
  <c r="O146" i="5"/>
  <c r="AB94" i="5"/>
  <c r="AS106" i="5"/>
  <c r="AG150" i="5"/>
  <c r="I116" i="5"/>
  <c r="BC152" i="5"/>
  <c r="U119" i="5"/>
  <c r="AZ107" i="5"/>
  <c r="AX127" i="5"/>
  <c r="AO139" i="5"/>
  <c r="Y55" i="6"/>
  <c r="V122" i="5"/>
  <c r="G57" i="6"/>
  <c r="AT124" i="5"/>
  <c r="AY122" i="5"/>
  <c r="L147" i="5"/>
  <c r="S42" i="6"/>
  <c r="Y100" i="5"/>
  <c r="P146" i="5"/>
  <c r="D99" i="5"/>
  <c r="H109" i="5"/>
  <c r="I110" i="5"/>
  <c r="AW121" i="5"/>
  <c r="O99" i="5"/>
  <c r="AR105" i="5"/>
  <c r="N145" i="5"/>
  <c r="S50" i="6"/>
  <c r="Z104" i="5"/>
  <c r="AJ150" i="5"/>
  <c r="AD137" i="5"/>
  <c r="M94" i="5"/>
  <c r="G22" i="6"/>
  <c r="AL129" i="5"/>
  <c r="AP116" i="5"/>
  <c r="K37" i="6"/>
  <c r="AA107" i="5"/>
  <c r="AA156" i="5"/>
  <c r="AO151" i="5"/>
  <c r="R59" i="6"/>
  <c r="F133" i="5"/>
  <c r="AR95" i="5"/>
  <c r="AS124" i="5"/>
  <c r="AR119" i="5"/>
  <c r="W22" i="6"/>
  <c r="AK137" i="5"/>
  <c r="F111" i="5"/>
  <c r="D120" i="5"/>
  <c r="AO129" i="5"/>
  <c r="AP149" i="5"/>
  <c r="BB104" i="5"/>
  <c r="AT103" i="5"/>
  <c r="Y143" i="5"/>
  <c r="W147" i="5"/>
  <c r="R126" i="5"/>
  <c r="AS101" i="5"/>
  <c r="O114" i="5"/>
  <c r="G151" i="5"/>
  <c r="W27" i="6"/>
  <c r="D148" i="5"/>
  <c r="J132" i="5"/>
  <c r="N133" i="5"/>
  <c r="Y98" i="5"/>
  <c r="H48" i="6"/>
  <c r="X63" i="6"/>
  <c r="R56" i="6"/>
  <c r="Y37" i="6"/>
  <c r="Q143" i="5"/>
  <c r="AG103" i="5"/>
  <c r="AP121" i="5"/>
  <c r="AI146" i="5"/>
  <c r="S94" i="5"/>
  <c r="AT95" i="5"/>
  <c r="I64" i="6"/>
  <c r="P37" i="6"/>
  <c r="AV150" i="5"/>
  <c r="K40" i="6"/>
  <c r="D151" i="5"/>
  <c r="Y134" i="5"/>
  <c r="N8" i="6"/>
  <c r="P148" i="5"/>
  <c r="I138" i="5"/>
  <c r="S29" i="6"/>
  <c r="W36" i="6"/>
  <c r="AR132" i="5"/>
  <c r="U153" i="5"/>
  <c r="Q57" i="6"/>
  <c r="AO111" i="5"/>
  <c r="AK136" i="5"/>
  <c r="H108" i="5"/>
  <c r="AI147" i="5"/>
  <c r="U70" i="6"/>
  <c r="AQ110" i="5"/>
  <c r="AF97" i="5"/>
  <c r="W85" i="6"/>
  <c r="I12" i="6"/>
  <c r="N47" i="6"/>
  <c r="Y94" i="5"/>
  <c r="R140" i="5"/>
  <c r="N129" i="5"/>
  <c r="AY130" i="5"/>
  <c r="AH106" i="5"/>
  <c r="AV133" i="5"/>
  <c r="Q42" i="6"/>
  <c r="X58" i="6"/>
  <c r="H97" i="5"/>
  <c r="E23" i="2"/>
  <c r="I97" i="5"/>
  <c r="D106" i="5"/>
  <c r="F95" i="5"/>
  <c r="U106" i="5"/>
  <c r="AF134" i="5"/>
  <c r="Z133" i="5"/>
  <c r="Y106" i="5"/>
  <c r="S9" i="6"/>
  <c r="J140" i="5"/>
  <c r="G47" i="6"/>
  <c r="AA109" i="5"/>
  <c r="AD105" i="5"/>
  <c r="G100" i="5"/>
  <c r="AV131" i="5"/>
  <c r="W46" i="6"/>
  <c r="P110" i="5"/>
  <c r="AD103" i="5"/>
  <c r="O139" i="5"/>
  <c r="AG116" i="5"/>
  <c r="G46" i="6"/>
  <c r="T41" i="6"/>
  <c r="M21" i="6"/>
  <c r="L130" i="5"/>
  <c r="AV122" i="5"/>
  <c r="AW110" i="5"/>
  <c r="Q16" i="6"/>
  <c r="J105" i="5"/>
  <c r="AG138" i="5"/>
  <c r="AW145" i="5"/>
  <c r="S36" i="6"/>
  <c r="M151" i="5"/>
  <c r="AP101" i="5"/>
  <c r="W141" i="5"/>
  <c r="BA111" i="5"/>
  <c r="O60" i="6"/>
  <c r="AF106" i="5"/>
  <c r="P21" i="6"/>
  <c r="AS145" i="5"/>
  <c r="AZ134" i="5"/>
  <c r="AT139" i="5"/>
  <c r="AC139" i="5"/>
  <c r="Q54" i="6"/>
  <c r="E112" i="5"/>
  <c r="M116" i="5"/>
  <c r="AT145" i="5"/>
  <c r="AZ123" i="5"/>
  <c r="U14" i="6"/>
  <c r="AC97" i="5"/>
  <c r="AU105" i="5"/>
  <c r="G51" i="6"/>
  <c r="AK109" i="5"/>
  <c r="AA132" i="5"/>
  <c r="AW142" i="5"/>
  <c r="K115" i="5"/>
  <c r="G98" i="5"/>
  <c r="AR96" i="5"/>
  <c r="J38" i="6"/>
  <c r="AB126" i="5"/>
  <c r="AM102" i="5"/>
  <c r="E25" i="2"/>
  <c r="AE126" i="5"/>
  <c r="Q142" i="5"/>
  <c r="F113" i="5"/>
  <c r="AE145" i="5"/>
  <c r="AR109" i="5"/>
  <c r="M18" i="6"/>
  <c r="P119" i="5"/>
  <c r="BA140" i="5"/>
  <c r="H150" i="5"/>
  <c r="AH144" i="5"/>
  <c r="AZ156" i="5"/>
  <c r="AD145" i="5"/>
  <c r="S104" i="5"/>
  <c r="AL127" i="5"/>
  <c r="E103" i="5"/>
  <c r="AL104" i="5"/>
  <c r="Q60" i="6"/>
  <c r="Q141" i="5"/>
  <c r="AK145" i="5"/>
  <c r="J29" i="6"/>
  <c r="AI144" i="5"/>
  <c r="AU131" i="5"/>
  <c r="O138" i="5"/>
  <c r="Z156" i="5"/>
  <c r="P41" i="6"/>
  <c r="L101" i="5"/>
  <c r="K133" i="5"/>
  <c r="AJ110" i="5"/>
  <c r="AH150" i="5"/>
  <c r="BB95" i="5"/>
  <c r="F23" i="6"/>
  <c r="Q38" i="6"/>
  <c r="I147" i="5"/>
  <c r="AY141" i="5"/>
  <c r="E14" i="2"/>
  <c r="M31" i="6"/>
  <c r="N49" i="6"/>
  <c r="K15" i="6"/>
  <c r="BA146" i="5"/>
  <c r="AX96" i="5"/>
  <c r="AE104" i="5"/>
  <c r="W149" i="5"/>
  <c r="AV147" i="5"/>
  <c r="AX113" i="5"/>
  <c r="Q64" i="6"/>
  <c r="AW141" i="5"/>
  <c r="AH102" i="5"/>
  <c r="AW128" i="5"/>
  <c r="N59" i="6"/>
  <c r="AA119" i="5"/>
  <c r="AC144" i="5"/>
  <c r="AZ137" i="5"/>
  <c r="H45" i="6"/>
  <c r="AE151" i="5"/>
  <c r="V8" i="6"/>
  <c r="BB149" i="5"/>
  <c r="BB129" i="5"/>
  <c r="X111" i="5"/>
  <c r="J30" i="6"/>
  <c r="AK125" i="5"/>
  <c r="N105" i="5"/>
  <c r="I57" i="6"/>
  <c r="AA95" i="5"/>
  <c r="F116" i="5"/>
  <c r="T72" i="6"/>
  <c r="W120" i="5"/>
  <c r="AG155" i="5"/>
  <c r="Y121" i="5"/>
  <c r="AB137" i="5"/>
  <c r="G112" i="5"/>
  <c r="AX135" i="5"/>
  <c r="AF145" i="5"/>
  <c r="R137" i="5"/>
  <c r="AQ136" i="5"/>
  <c r="BB94" i="5"/>
  <c r="R133" i="5"/>
  <c r="AF144" i="5"/>
  <c r="AX116" i="5"/>
  <c r="Q14" i="6"/>
  <c r="N42" i="6"/>
  <c r="AF122" i="5"/>
  <c r="W64" i="6"/>
  <c r="Y24" i="6"/>
  <c r="U125" i="5"/>
  <c r="AW134" i="5"/>
  <c r="W30" i="6"/>
  <c r="AV117" i="5"/>
  <c r="Z132" i="5"/>
  <c r="BC134" i="5"/>
  <c r="AD133" i="5"/>
  <c r="U65" i="6"/>
  <c r="AV138" i="5"/>
  <c r="AI156" i="5"/>
  <c r="AA148" i="5"/>
  <c r="AR139" i="5"/>
  <c r="AS121" i="5"/>
  <c r="AK151" i="5"/>
  <c r="M34" i="6"/>
  <c r="AX125" i="5"/>
  <c r="AD134" i="5"/>
  <c r="G104" i="5"/>
  <c r="O140" i="5"/>
  <c r="AI114" i="5"/>
  <c r="AE113" i="5"/>
  <c r="G59" i="6"/>
  <c r="S110" i="5"/>
  <c r="K42" i="6"/>
  <c r="X68" i="6"/>
  <c r="BC138" i="5"/>
  <c r="AH123" i="5"/>
  <c r="S62" i="6"/>
  <c r="K117" i="5"/>
  <c r="AI121" i="5"/>
  <c r="O55" i="6"/>
  <c r="AB118" i="5"/>
  <c r="AJ138" i="5"/>
  <c r="G139" i="5"/>
  <c r="W144" i="5"/>
  <c r="AA133" i="5"/>
  <c r="I63" i="6"/>
  <c r="L65" i="6"/>
  <c r="W62" i="6"/>
  <c r="AD113" i="5"/>
  <c r="O22" i="6"/>
  <c r="S102" i="5"/>
  <c r="M46" i="6"/>
  <c r="J136" i="5"/>
  <c r="AR131" i="5"/>
  <c r="G153" i="5"/>
  <c r="AS156" i="5"/>
  <c r="AS96" i="5"/>
  <c r="F98" i="5"/>
  <c r="X57" i="6"/>
  <c r="AM130" i="5"/>
  <c r="AM122" i="5"/>
  <c r="P50" i="6"/>
  <c r="P145" i="5"/>
  <c r="AI105" i="5"/>
  <c r="F10" i="6"/>
  <c r="M105" i="5"/>
  <c r="V10" i="6"/>
  <c r="AQ111" i="5"/>
  <c r="Y105" i="5"/>
  <c r="AM152" i="5"/>
  <c r="AF94" i="5"/>
  <c r="AE129" i="5"/>
  <c r="AG140" i="5"/>
  <c r="P134" i="5"/>
  <c r="AU130" i="5"/>
  <c r="AM110" i="5"/>
  <c r="AO150" i="5"/>
  <c r="S100" i="5"/>
  <c r="J103" i="5"/>
  <c r="K50" i="6"/>
  <c r="AS109" i="5"/>
  <c r="T135" i="5"/>
  <c r="AV121" i="5"/>
  <c r="U116" i="5"/>
  <c r="Q20" i="6"/>
  <c r="AG146" i="5"/>
  <c r="E117" i="5"/>
  <c r="AJ152" i="5"/>
  <c r="AB145" i="5"/>
  <c r="E111" i="5"/>
  <c r="Q13" i="6"/>
  <c r="AQ103" i="5"/>
  <c r="E68" i="2"/>
  <c r="E150" i="5"/>
  <c r="F99" i="5"/>
  <c r="AF150" i="5"/>
  <c r="AT114" i="5"/>
  <c r="P133" i="5"/>
  <c r="D145" i="5"/>
  <c r="AH146" i="5"/>
  <c r="V99" i="5"/>
  <c r="N25" i="6"/>
  <c r="Y28" i="6"/>
  <c r="J152" i="5"/>
  <c r="BC130" i="5"/>
  <c r="AE108" i="5"/>
  <c r="M60" i="6"/>
  <c r="F122" i="5"/>
  <c r="AU121" i="5"/>
  <c r="R61" i="6"/>
  <c r="AJ132" i="5"/>
  <c r="T151" i="5"/>
  <c r="U46" i="6"/>
  <c r="AQ107" i="5"/>
  <c r="I155" i="5"/>
  <c r="Q104" i="5"/>
  <c r="AU120" i="5"/>
  <c r="AH127" i="5"/>
  <c r="AV128" i="5"/>
  <c r="Y68" i="6"/>
  <c r="Y150" i="5"/>
  <c r="AZ109" i="5"/>
  <c r="X95" i="5"/>
  <c r="AP125" i="5"/>
  <c r="V63" i="6"/>
  <c r="O96" i="5"/>
  <c r="AR149" i="5"/>
  <c r="I66" i="6"/>
  <c r="Q131" i="5"/>
  <c r="L22" i="6"/>
  <c r="P115" i="5"/>
  <c r="K123" i="5"/>
  <c r="AO155" i="5"/>
  <c r="AL106" i="5"/>
  <c r="Q103" i="5"/>
  <c r="AY125" i="5"/>
  <c r="AH94" i="5"/>
  <c r="AI153" i="5"/>
  <c r="AX120" i="5"/>
  <c r="E138" i="5"/>
  <c r="AZ112" i="5"/>
  <c r="F34" i="6"/>
  <c r="J48" i="6"/>
  <c r="E32" i="2"/>
  <c r="L50" i="6"/>
  <c r="Y125" i="5"/>
  <c r="J14" i="6"/>
  <c r="AP135" i="5"/>
  <c r="P19" i="6"/>
  <c r="T55" i="6"/>
  <c r="BB101" i="5"/>
  <c r="O51" i="6"/>
  <c r="X143" i="5"/>
  <c r="L46" i="6"/>
  <c r="L104" i="5"/>
  <c r="K148" i="5"/>
  <c r="V95" i="5"/>
  <c r="T17" i="6"/>
  <c r="I143" i="5"/>
  <c r="H129" i="5"/>
  <c r="V153" i="5"/>
  <c r="G65" i="6"/>
  <c r="U53" i="6"/>
  <c r="AT117" i="5"/>
  <c r="BC153" i="5"/>
  <c r="I108" i="5"/>
  <c r="F97" i="5"/>
  <c r="H147" i="5"/>
  <c r="AA111" i="5"/>
  <c r="L47" i="6"/>
  <c r="H139" i="5"/>
  <c r="BC101" i="5"/>
  <c r="AM136" i="5"/>
  <c r="O133" i="5"/>
  <c r="W54" i="6"/>
  <c r="AO149" i="5"/>
  <c r="AU96" i="5"/>
  <c r="P23" i="6"/>
  <c r="BB128" i="5"/>
  <c r="BB148" i="5"/>
  <c r="AD101" i="5"/>
  <c r="V101" i="5"/>
  <c r="S45" i="6"/>
  <c r="Q107" i="5"/>
  <c r="H43" i="6"/>
  <c r="Q55" i="6"/>
  <c r="AE138" i="5"/>
  <c r="M150" i="5"/>
  <c r="I28" i="6"/>
  <c r="AT153" i="5"/>
  <c r="AC121" i="5"/>
  <c r="AL138" i="5"/>
  <c r="F21" i="6"/>
  <c r="AF113" i="5"/>
  <c r="S137" i="5"/>
  <c r="AX152" i="5"/>
  <c r="K119" i="5"/>
  <c r="G64" i="6"/>
  <c r="BA94" i="5"/>
  <c r="Q124" i="5"/>
  <c r="K124" i="5"/>
  <c r="K149" i="5"/>
  <c r="I122" i="5"/>
  <c r="AV118" i="5"/>
  <c r="AB115" i="5"/>
  <c r="L121" i="5"/>
  <c r="AP137" i="5"/>
  <c r="H94" i="5"/>
  <c r="K142" i="5"/>
  <c r="R40" i="6"/>
  <c r="N139" i="5"/>
  <c r="AY149" i="5"/>
  <c r="BA124" i="5"/>
  <c r="P42" i="6"/>
  <c r="AZ155" i="5"/>
  <c r="P58" i="6"/>
  <c r="AW146" i="5"/>
  <c r="AO138" i="5"/>
  <c r="W142" i="5"/>
  <c r="E11" i="2"/>
  <c r="J18" i="6"/>
  <c r="G45" i="6"/>
  <c r="S105" i="5"/>
  <c r="AQ135" i="5"/>
  <c r="J28" i="6"/>
  <c r="AG143" i="5"/>
  <c r="AQ147" i="5"/>
  <c r="U142" i="5"/>
  <c r="AZ150" i="5"/>
  <c r="AN121" i="5"/>
  <c r="Q29" i="6"/>
  <c r="AV101" i="5"/>
  <c r="X156" i="5"/>
  <c r="Q52" i="6"/>
  <c r="N27" i="6"/>
  <c r="AY146" i="5"/>
  <c r="R60" i="1"/>
  <c r="AG105" i="5"/>
  <c r="F8" i="6"/>
  <c r="N142" i="5"/>
  <c r="I59" i="6"/>
  <c r="AX143" i="5"/>
  <c r="W71" i="6"/>
  <c r="AD129" i="5"/>
  <c r="Q49" i="6"/>
  <c r="BC115" i="5"/>
  <c r="H62" i="6"/>
  <c r="V53" i="6"/>
  <c r="AO114" i="5"/>
  <c r="G152" i="5"/>
  <c r="AY151" i="5"/>
  <c r="Y116" i="5"/>
  <c r="W56" i="6"/>
  <c r="AA143" i="5"/>
  <c r="AT105" i="5"/>
  <c r="X126" i="5"/>
  <c r="AK124" i="5"/>
  <c r="N95" i="5"/>
  <c r="V61" i="6"/>
  <c r="AS123" i="5"/>
  <c r="H154" i="5"/>
  <c r="AL107" i="5"/>
  <c r="AB114" i="5"/>
  <c r="AF132" i="5"/>
  <c r="AV123" i="5"/>
  <c r="AL116" i="5"/>
  <c r="AF121" i="5"/>
  <c r="O27" i="6"/>
  <c r="V149" i="5"/>
  <c r="AD102" i="5"/>
  <c r="U27" i="6"/>
  <c r="O11" i="6"/>
  <c r="V13" i="6"/>
  <c r="I100" i="5"/>
  <c r="AZ132" i="5"/>
  <c r="AI140" i="5"/>
  <c r="AE122" i="5"/>
  <c r="E127" i="5"/>
  <c r="AC145" i="5"/>
  <c r="I130" i="5"/>
  <c r="Q56" i="6"/>
  <c r="Q122" i="5"/>
  <c r="AX95" i="5"/>
  <c r="AY150" i="5"/>
  <c r="X136" i="5"/>
  <c r="AP139" i="5"/>
  <c r="AA106" i="5"/>
  <c r="D123" i="5"/>
  <c r="Y104" i="5"/>
  <c r="G154" i="5"/>
  <c r="W28" i="6"/>
  <c r="M112" i="5"/>
  <c r="E99" i="5"/>
  <c r="T27" i="6"/>
  <c r="U132" i="5"/>
  <c r="I98" i="5"/>
  <c r="W68" i="6"/>
  <c r="T47" i="6"/>
  <c r="J154" i="5"/>
  <c r="G148" i="5"/>
  <c r="AE101" i="5"/>
  <c r="K97" i="5"/>
  <c r="AR135" i="5"/>
  <c r="AY126" i="5"/>
  <c r="I107" i="5"/>
  <c r="T58" i="6"/>
  <c r="AG110" i="5"/>
  <c r="M140" i="5"/>
  <c r="AC136" i="5"/>
  <c r="M62" i="6"/>
  <c r="S153" i="5"/>
  <c r="J52" i="6"/>
  <c r="Y120" i="5"/>
  <c r="P98" i="5"/>
  <c r="Q59" i="6"/>
  <c r="U98" i="5"/>
  <c r="V126" i="5"/>
  <c r="R10" i="6"/>
  <c r="AD141" i="5"/>
  <c r="J114" i="5"/>
  <c r="T121" i="5"/>
  <c r="S57" i="6"/>
  <c r="N117" i="5"/>
  <c r="L36" i="6"/>
  <c r="J133" i="5"/>
  <c r="AN101" i="5"/>
  <c r="H119" i="5"/>
  <c r="F35" i="6"/>
  <c r="AK144" i="5"/>
  <c r="AJ95" i="5"/>
  <c r="AJ128" i="5"/>
  <c r="Z102" i="5"/>
  <c r="K36" i="6"/>
  <c r="N63" i="6"/>
  <c r="AS149" i="5"/>
  <c r="E47" i="2"/>
  <c r="AD94" i="5"/>
  <c r="R116" i="5"/>
  <c r="T140" i="5"/>
  <c r="T18" i="6"/>
  <c r="G145" i="5"/>
  <c r="U141" i="5"/>
  <c r="AJ96" i="5"/>
  <c r="AJ100" i="5"/>
  <c r="I33" i="6"/>
  <c r="J112" i="5"/>
  <c r="AC132" i="5"/>
  <c r="Q114" i="5"/>
  <c r="V11" i="6"/>
  <c r="AN145" i="5"/>
  <c r="AH120" i="5"/>
  <c r="L137" i="5"/>
  <c r="AQ134" i="5"/>
  <c r="E42" i="2"/>
  <c r="N34" i="6"/>
  <c r="N112" i="5"/>
  <c r="AI129" i="5"/>
  <c r="V143" i="5"/>
  <c r="E113" i="5"/>
  <c r="T104" i="5"/>
  <c r="BB115" i="5"/>
  <c r="L10" i="6"/>
  <c r="I150" i="5"/>
  <c r="AV137" i="5"/>
  <c r="AS135" i="5"/>
  <c r="AC128" i="5"/>
  <c r="V27" i="6"/>
  <c r="G126" i="5"/>
  <c r="AM137" i="5"/>
  <c r="O63" i="6"/>
  <c r="AC117" i="5"/>
  <c r="AD117" i="5"/>
  <c r="AE96" i="5"/>
  <c r="AH131" i="5"/>
  <c r="V114" i="5"/>
  <c r="V26" i="6"/>
  <c r="AR97" i="5"/>
  <c r="J19" i="6"/>
  <c r="AM147" i="5"/>
  <c r="G106" i="5"/>
  <c r="R141" i="5"/>
  <c r="V16" i="6"/>
  <c r="BB152" i="5"/>
  <c r="T97" i="5"/>
  <c r="H137" i="5"/>
  <c r="AS108" i="5"/>
  <c r="AM116" i="5"/>
  <c r="T137" i="5"/>
  <c r="AM146" i="5"/>
  <c r="X97" i="5"/>
  <c r="R109" i="5"/>
  <c r="W133" i="5"/>
  <c r="AC114" i="5"/>
  <c r="J24" i="6"/>
  <c r="U47" i="6"/>
  <c r="U143" i="5"/>
  <c r="P142" i="5"/>
  <c r="AG119" i="5"/>
  <c r="P53" i="6"/>
  <c r="M114" i="5"/>
  <c r="AX111" i="5"/>
  <c r="I16" i="6"/>
  <c r="W41" i="6"/>
  <c r="G62" i="6"/>
  <c r="W25" i="6"/>
  <c r="AN133" i="5"/>
  <c r="AP111" i="5"/>
  <c r="H146" i="5"/>
  <c r="H122" i="5"/>
  <c r="AE156" i="5"/>
  <c r="AL110" i="5"/>
  <c r="X96" i="5"/>
  <c r="F9" i="6"/>
  <c r="R33" i="6"/>
  <c r="F31" i="6"/>
  <c r="H21" i="6"/>
  <c r="H133" i="5"/>
  <c r="V40" i="6"/>
  <c r="W32" i="6"/>
  <c r="AU129" i="5"/>
  <c r="BB132" i="5"/>
  <c r="AT119" i="5"/>
  <c r="R36" i="6"/>
  <c r="R139" i="5"/>
  <c r="N126" i="5"/>
  <c r="AH130" i="5"/>
  <c r="R150" i="5"/>
  <c r="AJ101" i="5"/>
  <c r="AV125" i="5"/>
  <c r="N107" i="5"/>
  <c r="W9" i="6"/>
  <c r="X55" i="6"/>
  <c r="R135" i="5"/>
  <c r="D137" i="5"/>
  <c r="L53" i="6"/>
  <c r="H105" i="5"/>
  <c r="AE153" i="5"/>
  <c r="AB101" i="5"/>
  <c r="R117" i="5"/>
  <c r="M123" i="5"/>
  <c r="O98" i="5"/>
  <c r="V33" i="6"/>
  <c r="T36" i="6"/>
  <c r="AZ144" i="5"/>
  <c r="AG130" i="5"/>
  <c r="BB147" i="5"/>
  <c r="AH104" i="5"/>
  <c r="AD106" i="5"/>
  <c r="X125" i="5"/>
  <c r="Z129" i="5"/>
  <c r="I50" i="6"/>
  <c r="Y102" i="5"/>
  <c r="AX126" i="5"/>
  <c r="AW101" i="5"/>
  <c r="G42" i="6"/>
  <c r="AV106" i="5"/>
  <c r="T145" i="5"/>
  <c r="Y110" i="5"/>
  <c r="V59" i="6"/>
  <c r="AV109" i="5"/>
  <c r="AM141" i="5"/>
  <c r="E119" i="5"/>
  <c r="P45" i="6"/>
  <c r="AX124" i="5"/>
  <c r="O48" i="6"/>
  <c r="U122" i="5"/>
  <c r="AA151" i="5"/>
  <c r="N136" i="5"/>
  <c r="AD131" i="5"/>
  <c r="I29" i="6"/>
  <c r="X147" i="5"/>
  <c r="R123" i="5"/>
  <c r="M155" i="5"/>
  <c r="X154" i="5"/>
  <c r="V110" i="5"/>
  <c r="X66" i="6"/>
  <c r="AN150" i="5"/>
  <c r="Y36" i="6"/>
  <c r="AR118" i="5"/>
  <c r="F153" i="5"/>
  <c r="O120" i="5"/>
  <c r="M25" i="6"/>
  <c r="K14" i="6"/>
  <c r="O17" i="6"/>
  <c r="AG137" i="5"/>
  <c r="AP108" i="5"/>
  <c r="AQ149" i="5"/>
  <c r="AF148" i="5"/>
  <c r="Y59" i="6"/>
  <c r="BA112" i="5"/>
  <c r="I132" i="5"/>
  <c r="AP156" i="5"/>
  <c r="R14" i="6"/>
  <c r="P123" i="5"/>
  <c r="Q21" i="6"/>
  <c r="Y153" i="5"/>
  <c r="AE115" i="5"/>
  <c r="P31" i="6"/>
  <c r="L148" i="5"/>
  <c r="G49" i="6"/>
  <c r="AL119" i="5"/>
  <c r="R44" i="6"/>
  <c r="V45" i="6"/>
  <c r="AG125" i="5"/>
  <c r="F150" i="5"/>
  <c r="J148" i="5"/>
  <c r="S145" i="5"/>
  <c r="V142" i="5"/>
  <c r="R7" i="6"/>
  <c r="H33" i="6"/>
  <c r="AI96" i="5"/>
  <c r="P65" i="6"/>
  <c r="AU99" i="5"/>
  <c r="K48" i="6"/>
  <c r="AR141" i="5"/>
  <c r="AN139" i="5"/>
  <c r="AG120" i="5"/>
  <c r="BB139" i="5"/>
  <c r="AS103" i="5"/>
  <c r="AK116" i="5"/>
  <c r="V125" i="5"/>
  <c r="M128" i="5"/>
  <c r="K25" i="6"/>
  <c r="AZ108" i="5"/>
  <c r="AA101" i="5"/>
  <c r="AS127" i="5"/>
  <c r="E15" i="2"/>
  <c r="J96" i="5"/>
  <c r="T128" i="5"/>
  <c r="F154" i="5"/>
  <c r="P135" i="5"/>
  <c r="Z94" i="5"/>
  <c r="AI106" i="5"/>
  <c r="L97" i="5"/>
  <c r="AP112" i="5"/>
  <c r="M16" i="6"/>
  <c r="Y109" i="5"/>
  <c r="W55" i="6"/>
  <c r="AS120" i="5"/>
  <c r="Q132" i="5"/>
  <c r="P155" i="5"/>
  <c r="S123" i="5"/>
  <c r="AW140" i="5"/>
  <c r="F51" i="6"/>
  <c r="AK95" i="5"/>
  <c r="AQ129" i="5"/>
  <c r="AP144" i="5"/>
  <c r="F146" i="5"/>
  <c r="BC155" i="5"/>
  <c r="AO110" i="5"/>
  <c r="P94" i="5"/>
  <c r="K113" i="5"/>
  <c r="D122" i="5"/>
  <c r="G138" i="5"/>
  <c r="I139" i="5"/>
  <c r="AS132" i="5"/>
  <c r="E118" i="5"/>
  <c r="R110" i="5"/>
  <c r="AW135" i="5"/>
  <c r="AS128" i="5"/>
  <c r="T71" i="6"/>
  <c r="K64" i="6"/>
  <c r="AJ144" i="5"/>
  <c r="E53" i="2"/>
  <c r="AN95" i="5"/>
  <c r="F127" i="5"/>
  <c r="G137" i="5"/>
  <c r="Y108" i="5"/>
  <c r="R98" i="5"/>
  <c r="T106" i="5"/>
  <c r="AD120" i="5"/>
  <c r="AY103" i="5"/>
  <c r="AS144" i="5"/>
  <c r="AI118" i="5"/>
  <c r="Q117" i="5"/>
  <c r="K131" i="5"/>
  <c r="Q7" i="6"/>
  <c r="X113" i="5"/>
  <c r="BC137" i="5"/>
  <c r="E17" i="2"/>
  <c r="G17" i="2" s="1"/>
  <c r="Y40" i="6"/>
  <c r="R53" i="6"/>
  <c r="P54" i="6"/>
  <c r="S139" i="5"/>
  <c r="Q46" i="6"/>
  <c r="V103" i="5"/>
  <c r="AE133" i="5"/>
  <c r="AT99" i="5"/>
  <c r="Z99" i="5"/>
  <c r="J16" i="6"/>
  <c r="J115" i="5"/>
  <c r="G101" i="5"/>
  <c r="E49" i="2"/>
  <c r="AE120" i="5"/>
  <c r="AW154" i="5"/>
  <c r="AB97" i="5"/>
  <c r="Q60" i="1"/>
  <c r="R60" i="6"/>
  <c r="AZ100" i="5"/>
  <c r="F110" i="5"/>
  <c r="Q99" i="5"/>
  <c r="N28" i="6"/>
  <c r="BC123" i="5"/>
  <c r="AQ116" i="5"/>
  <c r="Y62" i="6"/>
  <c r="AA122" i="5"/>
  <c r="E10" i="2"/>
  <c r="G128" i="5"/>
  <c r="D138" i="5"/>
  <c r="AL143" i="5"/>
  <c r="E101" i="5"/>
  <c r="M101" i="5"/>
  <c r="L11" i="6"/>
  <c r="Z117" i="5"/>
  <c r="BC110" i="5"/>
  <c r="AL95" i="5"/>
  <c r="L20" i="6"/>
  <c r="Q24" i="6"/>
  <c r="AK123" i="5"/>
  <c r="V85" i="6"/>
  <c r="Q125" i="5"/>
  <c r="BA108" i="5"/>
  <c r="X152" i="5"/>
  <c r="AB109" i="5"/>
  <c r="H111" i="5"/>
  <c r="V132" i="5"/>
  <c r="E123" i="5"/>
  <c r="W57" i="6"/>
  <c r="F109" i="5"/>
  <c r="N115" i="5"/>
  <c r="V124" i="5"/>
  <c r="AP110" i="5"/>
  <c r="R102" i="5"/>
  <c r="AS143" i="5"/>
  <c r="Y82" i="6"/>
  <c r="K114" i="5"/>
  <c r="T123" i="5"/>
  <c r="L40" i="6"/>
  <c r="V41" i="6"/>
  <c r="R125" i="5"/>
  <c r="L94" i="5"/>
  <c r="AA141" i="5"/>
  <c r="AB147" i="5"/>
  <c r="L44" i="6"/>
  <c r="O19" i="6"/>
  <c r="AU126" i="5"/>
  <c r="O52" i="6"/>
  <c r="BB114" i="5"/>
  <c r="Y131" i="5"/>
  <c r="L149" i="5"/>
  <c r="T105" i="5"/>
  <c r="AK156" i="5"/>
  <c r="AO102" i="5"/>
  <c r="L122" i="5"/>
  <c r="AO115" i="5"/>
  <c r="AK100" i="5"/>
  <c r="AY139" i="5"/>
  <c r="S54" i="6"/>
  <c r="G155" i="5"/>
  <c r="Q9" i="6"/>
  <c r="AY95" i="5"/>
  <c r="AZ102" i="5"/>
  <c r="L60" i="1"/>
  <c r="AT120" i="5"/>
  <c r="S7" i="6"/>
  <c r="AL141" i="5"/>
  <c r="J23" i="6"/>
  <c r="AK99" i="5"/>
  <c r="P105" i="5"/>
  <c r="AE111" i="5"/>
  <c r="V83" i="6"/>
  <c r="AU113" i="5"/>
  <c r="G27" i="6"/>
  <c r="E143" i="5"/>
  <c r="K139" i="5"/>
  <c r="Q136" i="5"/>
  <c r="N149" i="5"/>
  <c r="R29" i="6"/>
  <c r="AC101" i="5"/>
  <c r="Z96" i="5"/>
  <c r="E106" i="5"/>
  <c r="BB145" i="5"/>
  <c r="N32" i="6"/>
  <c r="AK114" i="5"/>
  <c r="O12" i="6"/>
  <c r="O135" i="5"/>
  <c r="H47" i="6"/>
  <c r="AT122" i="5"/>
  <c r="T12" i="6"/>
  <c r="W23" i="6"/>
  <c r="AA135" i="5"/>
  <c r="AI127" i="5"/>
  <c r="M141" i="5"/>
  <c r="E62" i="2"/>
  <c r="AL137" i="5"/>
  <c r="AH117" i="5"/>
  <c r="AR133" i="5"/>
  <c r="BA123" i="5"/>
  <c r="R48" i="6"/>
  <c r="AD121" i="5"/>
  <c r="BB156" i="5"/>
  <c r="P7" i="6"/>
  <c r="AL115" i="5"/>
  <c r="P64" i="6"/>
  <c r="E37" i="2"/>
  <c r="AV146" i="5"/>
  <c r="Y46" i="6"/>
  <c r="U152" i="5"/>
  <c r="I7" i="6"/>
  <c r="AA155" i="5"/>
  <c r="AO130" i="5"/>
  <c r="P143" i="5"/>
  <c r="AD111" i="5"/>
  <c r="N51" i="6"/>
  <c r="AW104" i="5"/>
  <c r="AW94" i="5"/>
  <c r="AD95" i="5"/>
  <c r="AI111" i="5"/>
  <c r="M51" i="6"/>
  <c r="U108" i="5"/>
  <c r="AM107" i="5"/>
  <c r="BC135" i="5"/>
  <c r="AJ151" i="5"/>
  <c r="M96" i="5"/>
  <c r="AZ152" i="5"/>
  <c r="S106" i="5"/>
  <c r="AD154" i="5"/>
  <c r="AW102" i="5"/>
  <c r="N7" i="6"/>
  <c r="Y151" i="5"/>
  <c r="N44" i="6"/>
  <c r="AW136" i="5"/>
  <c r="F156" i="5"/>
  <c r="J12" i="6"/>
  <c r="AZ103" i="5"/>
  <c r="AP136" i="5"/>
  <c r="AT96" i="5"/>
  <c r="AI134" i="5"/>
  <c r="U96" i="5"/>
  <c r="L25" i="6"/>
  <c r="J99" i="5"/>
  <c r="I117" i="5"/>
  <c r="I111" i="5"/>
  <c r="AF146" i="5"/>
  <c r="F145" i="5"/>
  <c r="AU123" i="5"/>
  <c r="AP97" i="5"/>
  <c r="S64" i="6"/>
  <c r="AN141" i="5"/>
  <c r="J128" i="5"/>
  <c r="AH132" i="5"/>
  <c r="AG152" i="5"/>
  <c r="E98" i="5"/>
  <c r="AC120" i="5"/>
  <c r="S14" i="6"/>
  <c r="AY133" i="5"/>
  <c r="W50" i="6"/>
  <c r="E120" i="5"/>
  <c r="X112" i="5"/>
  <c r="BC149" i="5"/>
  <c r="AT94" i="5"/>
  <c r="AX102" i="5"/>
  <c r="AM114" i="5"/>
  <c r="AS112" i="5"/>
  <c r="F66" i="6"/>
  <c r="M52" i="6"/>
  <c r="E66" i="2"/>
  <c r="O113" i="5"/>
  <c r="BC136" i="5"/>
  <c r="AL102" i="5"/>
  <c r="J95" i="5"/>
  <c r="AV116" i="5"/>
  <c r="AO109" i="5"/>
  <c r="AY136" i="5"/>
  <c r="AI143" i="5"/>
  <c r="AL109" i="5"/>
  <c r="Y15" i="6"/>
  <c r="AZ143" i="5"/>
  <c r="S144" i="5"/>
  <c r="AG122" i="5"/>
  <c r="M111" i="5"/>
  <c r="E59" i="2"/>
  <c r="AB103" i="5"/>
  <c r="V100" i="5"/>
  <c r="P131" i="5"/>
  <c r="AM139" i="5"/>
  <c r="AE140" i="5"/>
  <c r="AP128" i="5"/>
  <c r="BB155" i="5"/>
  <c r="D101" i="5"/>
  <c r="F105" i="5"/>
  <c r="BC102" i="5"/>
  <c r="E19" i="2"/>
  <c r="X64" i="6"/>
  <c r="J32" i="6"/>
  <c r="U120" i="5"/>
  <c r="AG107" i="5"/>
  <c r="F43" i="6"/>
  <c r="BG43" i="6" s="1"/>
  <c r="BA105" i="5"/>
  <c r="S18" i="6"/>
  <c r="O36" i="6"/>
  <c r="AP114" i="5"/>
  <c r="W124" i="5"/>
  <c r="AG145" i="5"/>
  <c r="AO142" i="5"/>
  <c r="AG100" i="5"/>
  <c r="BB112" i="5"/>
  <c r="AT156" i="5"/>
  <c r="T144" i="5"/>
  <c r="AK101" i="5"/>
  <c r="AA145" i="5"/>
  <c r="AZ129" i="5"/>
  <c r="L112" i="5"/>
  <c r="J58" i="6"/>
  <c r="AA100" i="5"/>
  <c r="S138" i="5"/>
  <c r="T108" i="5"/>
  <c r="G13" i="6"/>
  <c r="P38" i="6"/>
  <c r="T133" i="5"/>
  <c r="L135" i="5"/>
  <c r="L49" i="6"/>
  <c r="AG108" i="5"/>
  <c r="Y58" i="6"/>
  <c r="AE117" i="5"/>
  <c r="AM113" i="5"/>
  <c r="Z113" i="5"/>
  <c r="H103" i="5"/>
  <c r="F138" i="5"/>
  <c r="E51" i="2"/>
  <c r="AK102" i="5"/>
  <c r="R51" i="6"/>
  <c r="AP96" i="5"/>
  <c r="AM150" i="5"/>
  <c r="AD152" i="5"/>
  <c r="BB99" i="5"/>
  <c r="AD96" i="5"/>
  <c r="AE119" i="5"/>
  <c r="AA118" i="5"/>
  <c r="AU142" i="5"/>
  <c r="E8" i="2"/>
  <c r="E144" i="5"/>
  <c r="AQ130" i="5"/>
  <c r="AQ104" i="5"/>
  <c r="G60" i="6"/>
  <c r="V30" i="6"/>
  <c r="W135" i="5"/>
  <c r="P11" i="6"/>
  <c r="Q126" i="5"/>
  <c r="AC113" i="5"/>
  <c r="AK141" i="5"/>
  <c r="R42" i="6"/>
  <c r="Z145" i="5"/>
  <c r="U101" i="5"/>
  <c r="E95" i="5"/>
  <c r="H123" i="5"/>
  <c r="AS131" i="5"/>
  <c r="AW107" i="5"/>
  <c r="AN129" i="5"/>
  <c r="K134" i="5"/>
  <c r="AA105" i="5"/>
  <c r="M149" i="5"/>
  <c r="L151" i="5"/>
  <c r="BB122" i="5"/>
  <c r="O61" i="6"/>
  <c r="Z112" i="5"/>
  <c r="E48" i="2"/>
  <c r="U146" i="5"/>
  <c r="AN100" i="5"/>
  <c r="Y101" i="5"/>
  <c r="AT151" i="5"/>
  <c r="R65" i="6"/>
  <c r="G41" i="6"/>
  <c r="M38" i="6"/>
  <c r="U31" i="6"/>
  <c r="L119" i="5"/>
  <c r="AE132" i="5"/>
  <c r="G55" i="6"/>
  <c r="W83" i="6"/>
  <c r="E50" i="2"/>
  <c r="N33" i="6"/>
  <c r="Y137" i="5"/>
  <c r="E122" i="5"/>
  <c r="BC120" i="5"/>
  <c r="T16" i="6"/>
  <c r="AJ141" i="5"/>
  <c r="I52" i="6"/>
  <c r="Y30" i="6"/>
  <c r="AC137" i="5"/>
  <c r="AI137" i="5"/>
  <c r="K100" i="5"/>
  <c r="W134" i="5"/>
  <c r="H138" i="5"/>
  <c r="X103" i="5"/>
  <c r="S148" i="5"/>
  <c r="E38" i="2"/>
  <c r="F61" i="6"/>
  <c r="K41" i="6"/>
  <c r="G36" i="6"/>
  <c r="G125" i="5"/>
  <c r="L59" i="6"/>
  <c r="AY105" i="5"/>
  <c r="AX130" i="5"/>
  <c r="Y97" i="5"/>
  <c r="AS117" i="5"/>
  <c r="AO113" i="5"/>
  <c r="N118" i="5"/>
  <c r="AK155" i="5"/>
  <c r="N41" i="6"/>
  <c r="K7" i="6"/>
  <c r="G147" i="5"/>
  <c r="AG96" i="5"/>
  <c r="S17" i="6"/>
  <c r="AY109" i="5"/>
  <c r="AW144" i="5"/>
  <c r="AC156" i="5"/>
  <c r="AH139" i="5"/>
  <c r="J13" i="6"/>
  <c r="AN114" i="5"/>
  <c r="Q18" i="6"/>
  <c r="I48" i="6"/>
  <c r="F15" i="6"/>
  <c r="J51" i="6"/>
  <c r="M53" i="6"/>
  <c r="G10" i="6"/>
  <c r="AI97" i="5"/>
  <c r="S109" i="5"/>
  <c r="AW130" i="5"/>
  <c r="AL139" i="5"/>
  <c r="D147" i="5"/>
  <c r="H10" i="6"/>
  <c r="J26" i="6"/>
  <c r="AK118" i="5"/>
  <c r="AG104" i="5"/>
  <c r="P117" i="5"/>
  <c r="AN155" i="5"/>
  <c r="AQ139" i="5"/>
  <c r="T113" i="5"/>
  <c r="AP109" i="5"/>
  <c r="Z106" i="5"/>
  <c r="AM123" i="5"/>
  <c r="Q95" i="5"/>
  <c r="AD118" i="5"/>
  <c r="AF112" i="5"/>
  <c r="AI136" i="5"/>
  <c r="R144" i="5"/>
  <c r="H112" i="5"/>
  <c r="R122" i="5"/>
  <c r="X101" i="5"/>
  <c r="U66" i="6"/>
  <c r="AU144" i="5"/>
  <c r="N121" i="5"/>
  <c r="BB110" i="5"/>
  <c r="V44" i="6"/>
  <c r="E152" i="5"/>
  <c r="AJ127" i="5"/>
  <c r="T45" i="6"/>
  <c r="K129" i="5"/>
  <c r="AE143" i="5"/>
  <c r="P12" i="6"/>
  <c r="D154" i="5"/>
  <c r="F36" i="6"/>
  <c r="Y56" i="6"/>
  <c r="AJ126" i="5"/>
  <c r="AC107" i="5"/>
  <c r="T52" i="6"/>
  <c r="AA154" i="5"/>
  <c r="AQ123" i="5"/>
  <c r="AO112" i="5"/>
  <c r="L61" i="6"/>
  <c r="S66" i="6"/>
  <c r="AZ110" i="5"/>
  <c r="AM118" i="5"/>
  <c r="BA121" i="5"/>
  <c r="AW100" i="5"/>
  <c r="AP127" i="5"/>
  <c r="V12" i="6"/>
  <c r="Y32" i="6"/>
  <c r="S112" i="5"/>
  <c r="AT110" i="5"/>
  <c r="F148" i="5"/>
  <c r="D152" i="5"/>
  <c r="J131" i="5"/>
  <c r="AF120" i="5"/>
  <c r="Z110" i="5"/>
  <c r="I14" i="6"/>
  <c r="AW127" i="5"/>
  <c r="Y148" i="5"/>
  <c r="R66" i="6"/>
  <c r="AZ121" i="5"/>
  <c r="J126" i="5"/>
  <c r="BC113" i="5"/>
  <c r="AX149" i="5"/>
  <c r="N18" i="6"/>
  <c r="BB141" i="5"/>
  <c r="AX94" i="5"/>
  <c r="I24" i="6"/>
  <c r="AC119" i="5"/>
  <c r="AB144" i="5"/>
  <c r="AN124" i="5"/>
  <c r="J21" i="6"/>
  <c r="X16" i="1"/>
  <c r="X7" i="1"/>
  <c r="X26" i="1"/>
  <c r="W6" i="1"/>
  <c r="X17" i="1"/>
  <c r="X3" i="1"/>
  <c r="X10" i="1"/>
  <c r="X13" i="1"/>
  <c r="W12" i="1"/>
  <c r="M58" i="1"/>
  <c r="L58" i="1"/>
  <c r="J58" i="1"/>
  <c r="X40" i="1"/>
  <c r="W5" i="1"/>
  <c r="S58" i="1"/>
  <c r="O58" i="1"/>
  <c r="K58" i="1"/>
  <c r="Q58" i="1"/>
  <c r="W38" i="1"/>
  <c r="N58" i="1"/>
  <c r="R58" i="1"/>
  <c r="X34" i="1"/>
  <c r="V56" i="1"/>
  <c r="X37" i="1"/>
  <c r="W41" i="1"/>
  <c r="W9" i="1"/>
  <c r="W21" i="1"/>
  <c r="W28" i="1"/>
  <c r="X31" i="1"/>
  <c r="X22" i="1"/>
  <c r="U33" i="1"/>
  <c r="G58" i="1"/>
  <c r="U20" i="1"/>
  <c r="X33" i="1"/>
  <c r="X18" i="1"/>
  <c r="W25" i="1"/>
  <c r="X27" i="1"/>
  <c r="X11" i="1"/>
  <c r="E56" i="1"/>
  <c r="W19" i="1"/>
  <c r="U38" i="1"/>
  <c r="X8" i="1"/>
  <c r="U3" i="1"/>
  <c r="T56" i="1"/>
  <c r="X56" i="1" s="1"/>
  <c r="W33" i="1"/>
  <c r="W36" i="1"/>
  <c r="X20" i="1"/>
  <c r="U16" i="1"/>
  <c r="W23" i="1"/>
  <c r="U12" i="1"/>
  <c r="X39" i="1"/>
  <c r="W24" i="1"/>
  <c r="X4" i="1"/>
  <c r="W14" i="1"/>
  <c r="U8" i="1"/>
  <c r="U29" i="1"/>
  <c r="X30" i="1"/>
  <c r="U25" i="1"/>
  <c r="W32" i="1"/>
  <c r="W29" i="1"/>
  <c r="X35" i="1"/>
  <c r="X15" i="1"/>
  <c r="V60" i="1"/>
  <c r="X60" i="1"/>
  <c r="AM5" i="2"/>
  <c r="X6" i="2"/>
  <c r="BG42" i="6" l="1"/>
  <c r="BG48" i="6"/>
  <c r="Q87" i="5"/>
  <c r="S91" i="6" s="1"/>
  <c r="S92" i="6" s="1"/>
  <c r="AI87" i="5"/>
  <c r="K86" i="6"/>
  <c r="P86" i="6"/>
  <c r="BG16" i="6"/>
  <c r="E87" i="5"/>
  <c r="AD87" i="5"/>
  <c r="BG34" i="6"/>
  <c r="AK87" i="5"/>
  <c r="AM91" i="6" s="1"/>
  <c r="AM92" i="6" s="1"/>
  <c r="BG63" i="6"/>
  <c r="BG23" i="6"/>
  <c r="AN87" i="5"/>
  <c r="AN88" i="5" s="1"/>
  <c r="AM87" i="5"/>
  <c r="AO91" i="6" s="1"/>
  <c r="AO92" i="6" s="1"/>
  <c r="BG38" i="6"/>
  <c r="BG14" i="6"/>
  <c r="BG9" i="6"/>
  <c r="BG56" i="6"/>
  <c r="V87" i="5"/>
  <c r="X91" i="6" s="1"/>
  <c r="X92" i="6" s="1"/>
  <c r="BG53" i="6"/>
  <c r="BG41" i="6"/>
  <c r="BG68" i="6"/>
  <c r="BG70" i="6"/>
  <c r="AT87" i="5"/>
  <c r="AV91" i="6" s="1"/>
  <c r="AV92" i="6" s="1"/>
  <c r="BG36" i="6"/>
  <c r="BG29" i="6"/>
  <c r="BG39" i="6"/>
  <c r="BG31" i="6"/>
  <c r="BG59" i="6"/>
  <c r="M87" i="5"/>
  <c r="O91" i="6" s="1"/>
  <c r="O92" i="6" s="1"/>
  <c r="BG66" i="6"/>
  <c r="BG51" i="6"/>
  <c r="AP87" i="5"/>
  <c r="AR91" i="6" s="1"/>
  <c r="AR92" i="6" s="1"/>
  <c r="AX87" i="5"/>
  <c r="X86" i="6"/>
  <c r="AU87" i="5"/>
  <c r="AU88" i="5" s="1"/>
  <c r="I87" i="5"/>
  <c r="K91" i="6" s="1"/>
  <c r="K92" i="6" s="1"/>
  <c r="BG8" i="6"/>
  <c r="AZ87" i="5"/>
  <c r="BB91" i="6" s="1"/>
  <c r="BB92" i="6" s="1"/>
  <c r="W87" i="5"/>
  <c r="W88" i="5" s="1"/>
  <c r="AB87" i="5"/>
  <c r="AB88" i="5" s="1"/>
  <c r="BG57" i="6"/>
  <c r="AL87" i="5"/>
  <c r="AL88" i="5" s="1"/>
  <c r="BG64" i="6"/>
  <c r="BG58" i="6"/>
  <c r="BG28" i="6"/>
  <c r="O86" i="6"/>
  <c r="P87" i="6" s="1"/>
  <c r="BG20" i="6"/>
  <c r="G87" i="5"/>
  <c r="BA87" i="5"/>
  <c r="BA88" i="5" s="1"/>
  <c r="BG15" i="6"/>
  <c r="BG19" i="6"/>
  <c r="AJ87" i="5"/>
  <c r="AJ88" i="5" s="1"/>
  <c r="AC87" i="5"/>
  <c r="AE91" i="6" s="1"/>
  <c r="AE92" i="6" s="1"/>
  <c r="G86" i="6"/>
  <c r="H86" i="6"/>
  <c r="H87" i="6" s="1"/>
  <c r="M86" i="6"/>
  <c r="T87" i="5"/>
  <c r="T88" i="5" s="1"/>
  <c r="BG25" i="6"/>
  <c r="AA87" i="5"/>
  <c r="AC91" i="6" s="1"/>
  <c r="AC92" i="6" s="1"/>
  <c r="BB87" i="5"/>
  <c r="BB88" i="5" s="1"/>
  <c r="Y86" i="6"/>
  <c r="Z87" i="6" s="1"/>
  <c r="BG67" i="6"/>
  <c r="BG18" i="6"/>
  <c r="AF87" i="5"/>
  <c r="N87" i="5"/>
  <c r="P91" i="6" s="1"/>
  <c r="P92" i="6" s="1"/>
  <c r="S87" i="5"/>
  <c r="BG61" i="6"/>
  <c r="BG11" i="6"/>
  <c r="F87" i="5"/>
  <c r="J86" i="6"/>
  <c r="BG52" i="6"/>
  <c r="S86" i="6"/>
  <c r="S87" i="6" s="1"/>
  <c r="T86" i="6"/>
  <c r="U87" i="6" s="1"/>
  <c r="P87" i="5"/>
  <c r="R91" i="6" s="1"/>
  <c r="R92" i="6" s="1"/>
  <c r="BG72" i="6"/>
  <c r="K87" i="5"/>
  <c r="M91" i="6" s="1"/>
  <c r="M92" i="6" s="1"/>
  <c r="BG47" i="6"/>
  <c r="BG44" i="6"/>
  <c r="N86" i="6"/>
  <c r="BG35" i="6"/>
  <c r="AH87" i="5"/>
  <c r="AJ91" i="6" s="1"/>
  <c r="AJ92" i="6" s="1"/>
  <c r="U86" i="6"/>
  <c r="BG22" i="6"/>
  <c r="R86" i="6"/>
  <c r="O87" i="5"/>
  <c r="Q91" i="6" s="1"/>
  <c r="Q92" i="6" s="1"/>
  <c r="U87" i="5"/>
  <c r="W91" i="6" s="1"/>
  <c r="W92" i="6" s="1"/>
  <c r="AO87" i="5"/>
  <c r="AQ91" i="6" s="1"/>
  <c r="AQ92" i="6" s="1"/>
  <c r="AY87" i="5"/>
  <c r="AY88" i="5" s="1"/>
  <c r="BG10" i="6"/>
  <c r="BG40" i="6"/>
  <c r="AS87" i="5"/>
  <c r="AS88" i="5" s="1"/>
  <c r="J87" i="5"/>
  <c r="J88" i="5" s="1"/>
  <c r="BG55" i="6"/>
  <c r="BG17" i="6"/>
  <c r="BC87" i="5"/>
  <c r="BC88" i="5" s="1"/>
  <c r="V86" i="6"/>
  <c r="BG37" i="6"/>
  <c r="BG30" i="6"/>
  <c r="Z87" i="5"/>
  <c r="AB91" i="6" s="1"/>
  <c r="AB92" i="6" s="1"/>
  <c r="Q86" i="6"/>
  <c r="BG13" i="6"/>
  <c r="K87" i="6"/>
  <c r="D87" i="5"/>
  <c r="D88" i="5" s="1"/>
  <c r="BG62" i="6"/>
  <c r="L87" i="5"/>
  <c r="L88" i="5" s="1"/>
  <c r="BG60" i="6"/>
  <c r="AE87" i="5"/>
  <c r="AG91" i="6" s="1"/>
  <c r="AG92" i="6" s="1"/>
  <c r="BG85" i="6"/>
  <c r="E84" i="2"/>
  <c r="H84" i="2" s="1"/>
  <c r="H87" i="5"/>
  <c r="J91" i="6" s="1"/>
  <c r="J92" i="6" s="1"/>
  <c r="AQ87" i="5"/>
  <c r="AS91" i="6" s="1"/>
  <c r="AS92" i="6" s="1"/>
  <c r="AV87" i="5"/>
  <c r="AG87" i="5"/>
  <c r="AI91" i="6" s="1"/>
  <c r="AI92" i="6" s="1"/>
  <c r="BG12" i="6"/>
  <c r="BG27" i="6"/>
  <c r="BG21" i="6"/>
  <c r="Y87" i="5"/>
  <c r="AA91" i="6" s="1"/>
  <c r="AA92" i="6" s="1"/>
  <c r="AK91" i="6"/>
  <c r="AK92" i="6" s="1"/>
  <c r="AI88" i="5"/>
  <c r="Q87" i="6"/>
  <c r="AF91" i="6"/>
  <c r="AF92" i="6" s="1"/>
  <c r="AD88" i="5"/>
  <c r="N88" i="5"/>
  <c r="U91" i="6"/>
  <c r="U92" i="6" s="1"/>
  <c r="S88" i="5"/>
  <c r="Q88" i="5"/>
  <c r="I88" i="5"/>
  <c r="I91" i="6"/>
  <c r="I92" i="6" s="1"/>
  <c r="G88" i="5"/>
  <c r="AH91" i="6"/>
  <c r="AH92" i="6" s="1"/>
  <c r="AF88" i="5"/>
  <c r="AH88" i="5"/>
  <c r="AX91" i="6"/>
  <c r="AX92" i="6" s="1"/>
  <c r="AV88" i="5"/>
  <c r="AZ91" i="6"/>
  <c r="AZ92" i="6" s="1"/>
  <c r="AX88" i="5"/>
  <c r="BG33" i="6"/>
  <c r="W86" i="6"/>
  <c r="F86" i="6"/>
  <c r="F87" i="6" s="1"/>
  <c r="I86" i="6"/>
  <c r="AW87" i="5"/>
  <c r="BG82" i="6"/>
  <c r="BG83" i="6"/>
  <c r="BG49" i="6"/>
  <c r="BG54" i="6"/>
  <c r="R87" i="5"/>
  <c r="V88" i="5"/>
  <c r="AR87" i="5"/>
  <c r="L86" i="6"/>
  <c r="BG45" i="6"/>
  <c r="BG7" i="6"/>
  <c r="BG65" i="6"/>
  <c r="BG32" i="6"/>
  <c r="BG46" i="6"/>
  <c r="X87" i="5"/>
  <c r="BG71" i="6"/>
  <c r="BG50" i="6"/>
  <c r="V87" i="6"/>
  <c r="AC88" i="5"/>
  <c r="T58" i="1"/>
  <c r="U56" i="1"/>
  <c r="W56" i="1"/>
  <c r="AM6" i="2"/>
  <c r="H91" i="6" a="1"/>
  <c r="G91" i="6" a="1"/>
  <c r="BH91" i="6" a="1"/>
  <c r="BG91" i="6" a="1"/>
  <c r="AG88" i="5" l="1"/>
  <c r="BC91" i="6"/>
  <c r="BC92" i="6" s="1"/>
  <c r="AT88" i="5"/>
  <c r="N87" i="6"/>
  <c r="BD91" i="6"/>
  <c r="BD92" i="6" s="1"/>
  <c r="M88" i="5"/>
  <c r="H88" i="5"/>
  <c r="AP91" i="6"/>
  <c r="AP92" i="6" s="1"/>
  <c r="AK88" i="5"/>
  <c r="L87" i="6"/>
  <c r="Z88" i="5"/>
  <c r="H91" i="6"/>
  <c r="H92" i="6" s="1"/>
  <c r="BG86" i="6"/>
  <c r="BH85" i="6" s="1"/>
  <c r="E88" i="5"/>
  <c r="K88" i="5"/>
  <c r="AQ88" i="5"/>
  <c r="BE91" i="6"/>
  <c r="BE92" i="6" s="1"/>
  <c r="R87" i="6"/>
  <c r="U88" i="5"/>
  <c r="Y87" i="6"/>
  <c r="M87" i="6"/>
  <c r="AO88" i="5"/>
  <c r="L91" i="6"/>
  <c r="L92" i="6" s="1"/>
  <c r="AM88" i="5"/>
  <c r="AA88" i="5"/>
  <c r="BG91" i="6"/>
  <c r="BG92" i="6" s="1"/>
  <c r="BH92" i="6" s="1"/>
  <c r="BH91" i="6"/>
  <c r="G91" i="6"/>
  <c r="G92" i="6" s="1"/>
  <c r="AD91" i="6"/>
  <c r="AD92" i="6" s="1"/>
  <c r="BA91" i="6"/>
  <c r="BA92" i="6" s="1"/>
  <c r="P88" i="5"/>
  <c r="F88" i="5"/>
  <c r="I87" i="6"/>
  <c r="Y91" i="6"/>
  <c r="Y92" i="6" s="1"/>
  <c r="AW91" i="6"/>
  <c r="AW92" i="6" s="1"/>
  <c r="AP88" i="5"/>
  <c r="V91" i="6"/>
  <c r="V92" i="6" s="1"/>
  <c r="AE88" i="5"/>
  <c r="O88" i="5"/>
  <c r="Y88" i="5"/>
  <c r="O87" i="6"/>
  <c r="T87" i="6"/>
  <c r="AN91" i="6"/>
  <c r="AN92" i="6" s="1"/>
  <c r="AZ88" i="5"/>
  <c r="X87" i="6"/>
  <c r="AU91" i="6"/>
  <c r="AU92" i="6" s="1"/>
  <c r="AL91" i="6"/>
  <c r="AL92" i="6" s="1"/>
  <c r="N91" i="6"/>
  <c r="N92" i="6" s="1"/>
  <c r="BH43" i="6"/>
  <c r="BH11" i="6"/>
  <c r="Z91" i="6"/>
  <c r="Z92" i="6" s="1"/>
  <c r="X88" i="5"/>
  <c r="AT91" i="6"/>
  <c r="AT92" i="6" s="1"/>
  <c r="AR88" i="5"/>
  <c r="G87" i="6"/>
  <c r="W87" i="6"/>
  <c r="J87" i="6"/>
  <c r="T91" i="6"/>
  <c r="T92" i="6" s="1"/>
  <c r="R88" i="5"/>
  <c r="BH63" i="6"/>
  <c r="BH81" i="6"/>
  <c r="AY91" i="6"/>
  <c r="AY92" i="6" s="1"/>
  <c r="AW88" i="5"/>
  <c r="X10" i="2"/>
  <c r="X8" i="2"/>
  <c r="X27" i="2"/>
  <c r="X7" i="2"/>
  <c r="BH67" i="6" l="1"/>
  <c r="BH18" i="6"/>
  <c r="BH16" i="6"/>
  <c r="BH17" i="6"/>
  <c r="BH51" i="6"/>
  <c r="BH68" i="6"/>
  <c r="BH49" i="6"/>
  <c r="BH14" i="6"/>
  <c r="BH33" i="6"/>
  <c r="BH54" i="6"/>
  <c r="BH44" i="6"/>
  <c r="BH37" i="6"/>
  <c r="BH77" i="6"/>
  <c r="BH30" i="6"/>
  <c r="BH48" i="6"/>
  <c r="BH80" i="6"/>
  <c r="BH73" i="6"/>
  <c r="BH76" i="6"/>
  <c r="BH20" i="6"/>
  <c r="BH10" i="6"/>
  <c r="BH58" i="6"/>
  <c r="BH52" i="6"/>
  <c r="BH9" i="6"/>
  <c r="BH26" i="6"/>
  <c r="BH34" i="6"/>
  <c r="BH19" i="6"/>
  <c r="BH69" i="6"/>
  <c r="BH40" i="6"/>
  <c r="BH83" i="6"/>
  <c r="BH21" i="6"/>
  <c r="BH65" i="6"/>
  <c r="BH53" i="6"/>
  <c r="BH35" i="6"/>
  <c r="BH25" i="6"/>
  <c r="BH62" i="6"/>
  <c r="BH22" i="6"/>
  <c r="BH75" i="6"/>
  <c r="BH24" i="6"/>
  <c r="BH61" i="6"/>
  <c r="BH70" i="6"/>
  <c r="BH32" i="6"/>
  <c r="BH27" i="6"/>
  <c r="BH28" i="6"/>
  <c r="BH45" i="6"/>
  <c r="BH12" i="6"/>
  <c r="BH72" i="6"/>
  <c r="BH7" i="6"/>
  <c r="BH79" i="6"/>
  <c r="BH57" i="6"/>
  <c r="BH36" i="6"/>
  <c r="BH23" i="6"/>
  <c r="BH42" i="6"/>
  <c r="BH84" i="6"/>
  <c r="BH47" i="6"/>
  <c r="BH46" i="6"/>
  <c r="BH71" i="6"/>
  <c r="BH41" i="6"/>
  <c r="BH55" i="6"/>
  <c r="BH59" i="6"/>
  <c r="BH60" i="6"/>
  <c r="BH78" i="6"/>
  <c r="BH13" i="6"/>
  <c r="BH38" i="6"/>
  <c r="BH31" i="6"/>
  <c r="BH6" i="6"/>
  <c r="BH82" i="6"/>
  <c r="BH50" i="6"/>
  <c r="BH29" i="6"/>
  <c r="BH74" i="6"/>
  <c r="BH39" i="6"/>
  <c r="BH66" i="6"/>
  <c r="BH56" i="6"/>
  <c r="BH8" i="6"/>
  <c r="BH15" i="6"/>
  <c r="BH64" i="6"/>
  <c r="AM8" i="2"/>
  <c r="AM10" i="2"/>
  <c r="AM7" i="2"/>
  <c r="AM27" i="2"/>
  <c r="X9" i="2"/>
  <c r="X12" i="2"/>
  <c r="X14" i="2"/>
  <c r="X15" i="2"/>
  <c r="BH86" i="6" l="1"/>
  <c r="AM15" i="2"/>
  <c r="AM14" i="2"/>
  <c r="AM9" i="2"/>
  <c r="AM12" i="2"/>
  <c r="X11" i="2"/>
  <c r="AM11" i="2" l="1"/>
  <c r="X23" i="2" l="1"/>
  <c r="X84" i="2" s="1"/>
  <c r="AM23" i="2" l="1"/>
  <c r="Q84" i="8"/>
  <c r="F36" i="2" l="1"/>
  <c r="F31" i="2"/>
  <c r="F28" i="2"/>
  <c r="F37" i="2"/>
  <c r="F29" i="2"/>
  <c r="F7" i="2"/>
  <c r="F53" i="2"/>
  <c r="F49" i="2"/>
  <c r="F58" i="2"/>
  <c r="F62" i="2"/>
  <c r="F61" i="2"/>
  <c r="F42" i="2"/>
  <c r="F26" i="2"/>
  <c r="F43" i="2"/>
  <c r="F35" i="2"/>
  <c r="F34" i="2"/>
  <c r="F33" i="2"/>
  <c r="F30" i="2"/>
  <c r="F32" i="2"/>
  <c r="F22" i="2"/>
  <c r="F60" i="2"/>
  <c r="F41" i="2"/>
  <c r="F52" i="2"/>
  <c r="F27" i="2"/>
  <c r="F15" i="2"/>
  <c r="F51" i="2"/>
  <c r="F69" i="2" l="1"/>
  <c r="F4" i="2"/>
  <c r="AJ15" i="2"/>
  <c r="G15" i="2"/>
  <c r="T15" i="2"/>
  <c r="AA15" i="2" s="1"/>
  <c r="F65" i="2"/>
  <c r="F24" i="2"/>
  <c r="F68" i="2"/>
  <c r="F67" i="2"/>
  <c r="F20" i="2"/>
  <c r="F66" i="2"/>
  <c r="F39" i="2"/>
  <c r="F8" i="2"/>
  <c r="F23" i="2"/>
  <c r="F55" i="2"/>
  <c r="F47" i="2"/>
  <c r="F6" i="2"/>
  <c r="F54" i="2"/>
  <c r="AJ27" i="2"/>
  <c r="G27" i="2"/>
  <c r="T27" i="2"/>
  <c r="AA27" i="2" s="1"/>
  <c r="AJ41" i="2"/>
  <c r="T41" i="2"/>
  <c r="AA41" i="2" s="1"/>
  <c r="G41" i="2"/>
  <c r="AJ22" i="2"/>
  <c r="G22" i="2"/>
  <c r="T22" i="2"/>
  <c r="AA22" i="2" s="1"/>
  <c r="AJ30" i="2"/>
  <c r="T30" i="2"/>
  <c r="AA30" i="2" s="1"/>
  <c r="G30" i="2"/>
  <c r="AJ34" i="2"/>
  <c r="T34" i="2"/>
  <c r="AA34" i="2" s="1"/>
  <c r="G34" i="2"/>
  <c r="AJ43" i="2"/>
  <c r="T43" i="2"/>
  <c r="AA43" i="2" s="1"/>
  <c r="G43" i="2"/>
  <c r="AJ42" i="2"/>
  <c r="T42" i="2"/>
  <c r="AA42" i="2" s="1"/>
  <c r="G42" i="2"/>
  <c r="AJ62" i="2"/>
  <c r="T62" i="2"/>
  <c r="AA62" i="2" s="1"/>
  <c r="G62" i="2"/>
  <c r="AJ49" i="2"/>
  <c r="T49" i="2"/>
  <c r="AA49" i="2" s="1"/>
  <c r="G49" i="2"/>
  <c r="AJ7" i="2"/>
  <c r="G7" i="2"/>
  <c r="T7" i="2"/>
  <c r="AA7" i="2" s="1"/>
  <c r="AJ37" i="2"/>
  <c r="T37" i="2"/>
  <c r="AA37" i="2" s="1"/>
  <c r="G37" i="2"/>
  <c r="AJ31" i="2"/>
  <c r="T31" i="2"/>
  <c r="AA31" i="2" s="1"/>
  <c r="G31" i="2"/>
  <c r="AJ51" i="2"/>
  <c r="T51" i="2"/>
  <c r="AA51" i="2" s="1"/>
  <c r="G51" i="2"/>
  <c r="F50" i="2"/>
  <c r="F57" i="2"/>
  <c r="F21" i="2"/>
  <c r="F59" i="2"/>
  <c r="F45" i="2"/>
  <c r="F44" i="2"/>
  <c r="F38" i="2"/>
  <c r="F64" i="2"/>
  <c r="F19" i="2"/>
  <c r="F25" i="2"/>
  <c r="F56" i="2"/>
  <c r="F40" i="2"/>
  <c r="F48" i="2"/>
  <c r="F46" i="2"/>
  <c r="F5" i="2"/>
  <c r="AJ52" i="2"/>
  <c r="T52" i="2"/>
  <c r="AA52" i="2" s="1"/>
  <c r="G52" i="2"/>
  <c r="AJ60" i="2"/>
  <c r="T60" i="2"/>
  <c r="AA60" i="2" s="1"/>
  <c r="G60" i="2"/>
  <c r="BJ64" i="6" s="1"/>
  <c r="AJ32" i="2"/>
  <c r="T32" i="2"/>
  <c r="AA32" i="2" s="1"/>
  <c r="G32" i="2"/>
  <c r="AJ33" i="2"/>
  <c r="T33" i="2"/>
  <c r="AA33" i="2" s="1"/>
  <c r="G33" i="2"/>
  <c r="AJ35" i="2"/>
  <c r="T35" i="2"/>
  <c r="AA35" i="2" s="1"/>
  <c r="G35" i="2"/>
  <c r="AJ26" i="2"/>
  <c r="G26" i="2"/>
  <c r="T26" i="2"/>
  <c r="AA26" i="2" s="1"/>
  <c r="AJ61" i="2"/>
  <c r="T61" i="2"/>
  <c r="AA61" i="2" s="1"/>
  <c r="G61" i="2"/>
  <c r="AJ58" i="2"/>
  <c r="T58" i="2"/>
  <c r="AA58" i="2" s="1"/>
  <c r="G58" i="2"/>
  <c r="AJ53" i="2"/>
  <c r="T53" i="2"/>
  <c r="AA53" i="2" s="1"/>
  <c r="G53" i="2"/>
  <c r="AJ29" i="2"/>
  <c r="T29" i="2"/>
  <c r="AA29" i="2" s="1"/>
  <c r="G29" i="2"/>
  <c r="AJ28" i="2"/>
  <c r="G28" i="2"/>
  <c r="T28" i="2"/>
  <c r="AA28" i="2" s="1"/>
  <c r="AJ36" i="2"/>
  <c r="T36" i="2"/>
  <c r="AA36" i="2" s="1"/>
  <c r="G36" i="2"/>
  <c r="BJ39" i="6" l="1"/>
  <c r="AP32" i="2"/>
  <c r="AP31" i="2"/>
  <c r="AF31" i="2" s="1"/>
  <c r="BJ32" i="6"/>
  <c r="BJ36" i="6"/>
  <c r="BJ44" i="6"/>
  <c r="BJ29" i="6"/>
  <c r="BJ62" i="6"/>
  <c r="BJ31" i="6"/>
  <c r="BJ35" i="6"/>
  <c r="BJ34" i="6"/>
  <c r="BJ33" i="6"/>
  <c r="BJ55" i="6"/>
  <c r="BJ37" i="6"/>
  <c r="BJ30" i="6"/>
  <c r="BJ38" i="6"/>
  <c r="BJ45" i="6"/>
  <c r="AP41" i="2"/>
  <c r="AP35" i="2"/>
  <c r="AP29" i="2"/>
  <c r="AP30" i="2"/>
  <c r="AP34" i="2"/>
  <c r="AG34" i="2" s="1"/>
  <c r="AP37" i="2"/>
  <c r="AP28" i="2"/>
  <c r="AP36" i="2"/>
  <c r="AP33" i="2"/>
  <c r="AP43" i="2"/>
  <c r="AJ69" i="2"/>
  <c r="G69" i="2"/>
  <c r="BJ79" i="6" s="1"/>
  <c r="T69" i="2"/>
  <c r="AA69" i="2" s="1"/>
  <c r="AP49" i="2"/>
  <c r="AG49" i="2" s="1"/>
  <c r="AJ4" i="2"/>
  <c r="AP4" i="2" s="1"/>
  <c r="G4" i="2"/>
  <c r="BJ6" i="6" s="1"/>
  <c r="T4" i="2"/>
  <c r="AA4" i="2" s="1"/>
  <c r="BJ9" i="6"/>
  <c r="AP22" i="2"/>
  <c r="AG22" i="2" s="1"/>
  <c r="AP60" i="2"/>
  <c r="AP62" i="2"/>
  <c r="AG62" i="2" s="1"/>
  <c r="F63" i="2"/>
  <c r="F12" i="2"/>
  <c r="AP26" i="2"/>
  <c r="AG26" i="2" s="1"/>
  <c r="AJ44" i="2"/>
  <c r="T44" i="2"/>
  <c r="AA44" i="2" s="1"/>
  <c r="G44" i="2"/>
  <c r="BJ46" i="6" s="1"/>
  <c r="AP42" i="2"/>
  <c r="AG42" i="2" s="1"/>
  <c r="AJ54" i="2"/>
  <c r="T54" i="2"/>
  <c r="AA54" i="2" s="1"/>
  <c r="G54" i="2"/>
  <c r="BJ56" i="6" s="1"/>
  <c r="AJ47" i="2"/>
  <c r="T47" i="2"/>
  <c r="AA47" i="2" s="1"/>
  <c r="G47" i="2"/>
  <c r="AJ23" i="2"/>
  <c r="G23" i="2"/>
  <c r="BJ25" i="6" s="1"/>
  <c r="T23" i="2"/>
  <c r="AA23" i="2" s="1"/>
  <c r="AJ39" i="2"/>
  <c r="T39" i="2"/>
  <c r="AA39" i="2" s="1"/>
  <c r="G39" i="2"/>
  <c r="AJ20" i="2"/>
  <c r="G20" i="2"/>
  <c r="T20" i="2"/>
  <c r="AA20" i="2" s="1"/>
  <c r="AJ68" i="2"/>
  <c r="T68" i="2"/>
  <c r="AA68" i="2" s="1"/>
  <c r="G68" i="2"/>
  <c r="BJ72" i="6" s="1"/>
  <c r="AJ65" i="2"/>
  <c r="T65" i="2"/>
  <c r="AA65" i="2" s="1"/>
  <c r="G65" i="2"/>
  <c r="AP61" i="2"/>
  <c r="AG61" i="2" s="1"/>
  <c r="AJ46" i="2"/>
  <c r="T46" i="2"/>
  <c r="AA46" i="2" s="1"/>
  <c r="G46" i="2"/>
  <c r="AJ40" i="2"/>
  <c r="T40" i="2"/>
  <c r="AA40" i="2" s="1"/>
  <c r="G40" i="2"/>
  <c r="BJ43" i="6" s="1"/>
  <c r="AJ25" i="2"/>
  <c r="G25" i="2"/>
  <c r="BJ28" i="6" s="1"/>
  <c r="T25" i="2"/>
  <c r="AA25" i="2" s="1"/>
  <c r="AJ64" i="2"/>
  <c r="T64" i="2"/>
  <c r="AA64" i="2" s="1"/>
  <c r="G64" i="2"/>
  <c r="AJ59" i="2"/>
  <c r="T59" i="2"/>
  <c r="AA59" i="2" s="1"/>
  <c r="G59" i="2"/>
  <c r="BJ63" i="6" s="1"/>
  <c r="AJ57" i="2"/>
  <c r="T57" i="2"/>
  <c r="AA57" i="2" s="1"/>
  <c r="G57" i="2"/>
  <c r="AJ50" i="2"/>
  <c r="T50" i="2"/>
  <c r="AA50" i="2" s="1"/>
  <c r="G50" i="2"/>
  <c r="BJ53" i="6" s="1"/>
  <c r="F16" i="2"/>
  <c r="F11" i="2"/>
  <c r="F13" i="2"/>
  <c r="F9" i="2"/>
  <c r="AP58" i="2"/>
  <c r="AG58" i="2" s="1"/>
  <c r="AJ5" i="2"/>
  <c r="AP5" i="2" s="1"/>
  <c r="T5" i="2"/>
  <c r="G5" i="2"/>
  <c r="AP51" i="2"/>
  <c r="AG51" i="2" s="1"/>
  <c r="AP27" i="2"/>
  <c r="AG27" i="2" s="1"/>
  <c r="AJ6" i="2"/>
  <c r="G6" i="2"/>
  <c r="BJ8" i="6" s="1"/>
  <c r="T6" i="2"/>
  <c r="AA6" i="2" s="1"/>
  <c r="AJ55" i="2"/>
  <c r="T55" i="2"/>
  <c r="AA55" i="2" s="1"/>
  <c r="G55" i="2"/>
  <c r="AJ8" i="2"/>
  <c r="G8" i="2"/>
  <c r="BJ10" i="6" s="1"/>
  <c r="T8" i="2"/>
  <c r="AA8" i="2" s="1"/>
  <c r="AJ66" i="2"/>
  <c r="T66" i="2"/>
  <c r="AA66" i="2" s="1"/>
  <c r="G66" i="2"/>
  <c r="AJ67" i="2"/>
  <c r="T67" i="2"/>
  <c r="AA67" i="2" s="1"/>
  <c r="G67" i="2"/>
  <c r="AJ24" i="2"/>
  <c r="G24" i="2"/>
  <c r="T24" i="2"/>
  <c r="AA24" i="2" s="1"/>
  <c r="F10" i="2"/>
  <c r="F14" i="2"/>
  <c r="AP53" i="2"/>
  <c r="AP52" i="2"/>
  <c r="AG52" i="2" s="1"/>
  <c r="AJ48" i="2"/>
  <c r="T48" i="2"/>
  <c r="AA48" i="2" s="1"/>
  <c r="G48" i="2"/>
  <c r="BJ51" i="6" s="1"/>
  <c r="AJ56" i="2"/>
  <c r="T56" i="2"/>
  <c r="AA56" i="2" s="1"/>
  <c r="G56" i="2"/>
  <c r="BJ60" i="6" s="1"/>
  <c r="AJ19" i="2"/>
  <c r="G19" i="2"/>
  <c r="T19" i="2"/>
  <c r="AA19" i="2" s="1"/>
  <c r="AJ38" i="2"/>
  <c r="T38" i="2"/>
  <c r="AA38" i="2" s="1"/>
  <c r="G38" i="2"/>
  <c r="AJ45" i="2"/>
  <c r="T45" i="2"/>
  <c r="AA45" i="2" s="1"/>
  <c r="G45" i="2"/>
  <c r="AJ21" i="2"/>
  <c r="G21" i="2"/>
  <c r="BJ24" i="6" s="1"/>
  <c r="T21" i="2"/>
  <c r="AA21" i="2" s="1"/>
  <c r="BJ54" i="6"/>
  <c r="AP7" i="2"/>
  <c r="AP15" i="2"/>
  <c r="AG15" i="2" s="1"/>
  <c r="AF32" i="2" l="1"/>
  <c r="BO34" i="6" s="1"/>
  <c r="BN34" i="6"/>
  <c r="AG32" i="2"/>
  <c r="BP34" i="6" s="1"/>
  <c r="AG31" i="2"/>
  <c r="BJ71" i="6"/>
  <c r="BJ27" i="6"/>
  <c r="BJ48" i="6"/>
  <c r="BJ70" i="6"/>
  <c r="BJ49" i="6"/>
  <c r="BJ61" i="6"/>
  <c r="BJ41" i="6"/>
  <c r="BJ59" i="6"/>
  <c r="BJ68" i="6"/>
  <c r="BJ23" i="6"/>
  <c r="BJ50" i="6"/>
  <c r="BJ22" i="6"/>
  <c r="BJ21" i="6"/>
  <c r="BJ69" i="6"/>
  <c r="AG33" i="2"/>
  <c r="BN35" i="6"/>
  <c r="BJ52" i="6"/>
  <c r="BJ42" i="6"/>
  <c r="BJ26" i="6"/>
  <c r="BP29" i="6"/>
  <c r="BJ66" i="6"/>
  <c r="BJ58" i="6"/>
  <c r="BJ47" i="6"/>
  <c r="BJ40" i="6"/>
  <c r="BJ57" i="6"/>
  <c r="AP39" i="2"/>
  <c r="BN44" i="6"/>
  <c r="AF41" i="2"/>
  <c r="AG41" i="2"/>
  <c r="BP44" i="6" s="1"/>
  <c r="AP69" i="2"/>
  <c r="BN31" i="6"/>
  <c r="AF28" i="2"/>
  <c r="AF29" i="2"/>
  <c r="BN32" i="6"/>
  <c r="AG28" i="2"/>
  <c r="AG29" i="2"/>
  <c r="AF33" i="2"/>
  <c r="BN36" i="6"/>
  <c r="AF34" i="2"/>
  <c r="BN37" i="6"/>
  <c r="AF36" i="2"/>
  <c r="BN39" i="6"/>
  <c r="AF37" i="2"/>
  <c r="AF30" i="2"/>
  <c r="BO33" i="6" s="1"/>
  <c r="BN33" i="6"/>
  <c r="AF35" i="2"/>
  <c r="BN38" i="6"/>
  <c r="AG36" i="2"/>
  <c r="AG37" i="2"/>
  <c r="AG30" i="2"/>
  <c r="AG35" i="2"/>
  <c r="BN6" i="6"/>
  <c r="AF43" i="2"/>
  <c r="AG43" i="2"/>
  <c r="AP59" i="2"/>
  <c r="AG59" i="2" s="1"/>
  <c r="BP63" i="6" s="1"/>
  <c r="AF49" i="2"/>
  <c r="AP50" i="2"/>
  <c r="AG50" i="2" s="1"/>
  <c r="BP53" i="6" s="1"/>
  <c r="AP68" i="2"/>
  <c r="AG68" i="2" s="1"/>
  <c r="BP72" i="6" s="1"/>
  <c r="AG4" i="2"/>
  <c r="AF4" i="2"/>
  <c r="BN64" i="6"/>
  <c r="AF60" i="2"/>
  <c r="AP40" i="2"/>
  <c r="AG60" i="2"/>
  <c r="BP64" i="6" s="1"/>
  <c r="AP65" i="2"/>
  <c r="AG65" i="2" s="1"/>
  <c r="AF62" i="2"/>
  <c r="AF22" i="2"/>
  <c r="S83" i="8"/>
  <c r="BN9" i="6"/>
  <c r="AF7" i="2"/>
  <c r="AP21" i="2"/>
  <c r="AG21" i="2" s="1"/>
  <c r="BP24" i="6" s="1"/>
  <c r="AP56" i="2"/>
  <c r="AG56" i="2" s="1"/>
  <c r="BP60" i="6" s="1"/>
  <c r="AF15" i="2"/>
  <c r="AG7" i="2"/>
  <c r="BP54" i="6"/>
  <c r="AP19" i="2"/>
  <c r="AJ10" i="2"/>
  <c r="G10" i="2"/>
  <c r="BJ12" i="6" s="1"/>
  <c r="T10" i="2"/>
  <c r="AA10" i="2" s="1"/>
  <c r="AP66" i="2"/>
  <c r="AG5" i="2"/>
  <c r="BP7" i="6" s="1"/>
  <c r="AF5" i="2"/>
  <c r="BO7" i="6" s="1"/>
  <c r="BN7" i="6"/>
  <c r="AJ9" i="2"/>
  <c r="G9" i="2"/>
  <c r="BJ11" i="6" s="1"/>
  <c r="T9" i="2"/>
  <c r="AA9" i="2" s="1"/>
  <c r="AJ11" i="2"/>
  <c r="G11" i="2"/>
  <c r="T11" i="2"/>
  <c r="AA11" i="2" s="1"/>
  <c r="AP57" i="2"/>
  <c r="AG57" i="2" s="1"/>
  <c r="AP64" i="2"/>
  <c r="BN66" i="6" s="1"/>
  <c r="AP23" i="2"/>
  <c r="AG23" i="2" s="1"/>
  <c r="AP45" i="2"/>
  <c r="AG45" i="2" s="1"/>
  <c r="AP48" i="2"/>
  <c r="AG48" i="2" s="1"/>
  <c r="BP51" i="6" s="1"/>
  <c r="AF53" i="2"/>
  <c r="AP24" i="2"/>
  <c r="AG24" i="2" s="1"/>
  <c r="AP55" i="2"/>
  <c r="AG55" i="2" s="1"/>
  <c r="AP38" i="2"/>
  <c r="AG38" i="2" s="1"/>
  <c r="AG53" i="2"/>
  <c r="AP67" i="2"/>
  <c r="AG67" i="2" s="1"/>
  <c r="AP6" i="2"/>
  <c r="AG6" i="2" s="1"/>
  <c r="BP8" i="6" s="1"/>
  <c r="BN30" i="6"/>
  <c r="AF27" i="2"/>
  <c r="BN62" i="6"/>
  <c r="AF58" i="2"/>
  <c r="AP46" i="2"/>
  <c r="AG46" i="2" s="1"/>
  <c r="AP44" i="2"/>
  <c r="AG44" i="2" s="1"/>
  <c r="BN29" i="6"/>
  <c r="AF26" i="2"/>
  <c r="AJ12" i="2"/>
  <c r="G12" i="2"/>
  <c r="T12" i="2"/>
  <c r="AA12" i="2" s="1"/>
  <c r="BJ7" i="6"/>
  <c r="AJ13" i="2"/>
  <c r="G13" i="2"/>
  <c r="T13" i="2"/>
  <c r="AA13" i="2" s="1"/>
  <c r="AJ16" i="2"/>
  <c r="G16" i="2"/>
  <c r="T16" i="2"/>
  <c r="AA16" i="2" s="1"/>
  <c r="AP20" i="2"/>
  <c r="AG20" i="2" s="1"/>
  <c r="AP54" i="2"/>
  <c r="AG54" i="2" s="1"/>
  <c r="AF42" i="2"/>
  <c r="BN45" i="6"/>
  <c r="AJ14" i="2"/>
  <c r="G14" i="2"/>
  <c r="BJ17" i="6" s="1"/>
  <c r="T14" i="2"/>
  <c r="AA14" i="2" s="1"/>
  <c r="AF52" i="2"/>
  <c r="AP8" i="2"/>
  <c r="AG8" i="2" s="1"/>
  <c r="BP10" i="6" s="1"/>
  <c r="BN55" i="6"/>
  <c r="AF51" i="2"/>
  <c r="AA5" i="2"/>
  <c r="AP25" i="2"/>
  <c r="AG25" i="2" s="1"/>
  <c r="BP28" i="6" s="1"/>
  <c r="AF61" i="2"/>
  <c r="AP47" i="2"/>
  <c r="AG47" i="2" s="1"/>
  <c r="AJ63" i="2"/>
  <c r="T63" i="2"/>
  <c r="AA63" i="2" s="1"/>
  <c r="G63" i="2"/>
  <c r="BP33" i="6" l="1"/>
  <c r="BP58" i="6"/>
  <c r="BP50" i="6"/>
  <c r="BO30" i="6"/>
  <c r="BP38" i="6"/>
  <c r="BP31" i="6"/>
  <c r="BO62" i="6"/>
  <c r="BP59" i="6"/>
  <c r="BP47" i="6"/>
  <c r="BO45" i="6"/>
  <c r="BO55" i="6"/>
  <c r="BP61" i="6"/>
  <c r="BO38" i="6"/>
  <c r="BO29" i="6"/>
  <c r="BP23" i="6"/>
  <c r="BP39" i="6"/>
  <c r="BO31" i="6"/>
  <c r="BO64" i="6"/>
  <c r="BP48" i="6"/>
  <c r="BO39" i="6"/>
  <c r="BO36" i="6"/>
  <c r="BO35" i="6"/>
  <c r="BO32" i="6"/>
  <c r="BP56" i="6"/>
  <c r="BP36" i="6"/>
  <c r="BP35" i="6"/>
  <c r="BP27" i="6"/>
  <c r="BP69" i="6"/>
  <c r="BP46" i="6"/>
  <c r="BN40" i="6"/>
  <c r="BP32" i="6"/>
  <c r="BO44" i="6"/>
  <c r="BJ67" i="6"/>
  <c r="BJ65" i="6"/>
  <c r="BJ16" i="6"/>
  <c r="BJ15" i="6"/>
  <c r="BP57" i="6"/>
  <c r="BP26" i="6"/>
  <c r="BJ14" i="6"/>
  <c r="BJ13" i="6"/>
  <c r="BN25" i="6"/>
  <c r="BO37" i="6"/>
  <c r="BP25" i="6"/>
  <c r="BP62" i="6"/>
  <c r="BP37" i="6"/>
  <c r="BN56" i="6"/>
  <c r="BJ19" i="6"/>
  <c r="BJ18" i="6"/>
  <c r="BP49" i="6"/>
  <c r="BN57" i="6"/>
  <c r="AG19" i="2"/>
  <c r="BN21" i="6"/>
  <c r="BN52" i="6"/>
  <c r="BN46" i="6"/>
  <c r="BP40" i="6"/>
  <c r="BP45" i="6"/>
  <c r="BP55" i="6"/>
  <c r="BP30" i="6"/>
  <c r="BP52" i="6"/>
  <c r="AF39" i="2"/>
  <c r="BN42" i="6"/>
  <c r="AG39" i="2"/>
  <c r="BP41" i="6" s="1"/>
  <c r="AF69" i="2"/>
  <c r="BO79" i="6" s="1"/>
  <c r="BN79" i="6"/>
  <c r="AG69" i="2"/>
  <c r="BP79" i="6" s="1"/>
  <c r="AF68" i="2"/>
  <c r="BO72" i="6" s="1"/>
  <c r="BN72" i="6"/>
  <c r="AF50" i="2"/>
  <c r="BO53" i="6" s="1"/>
  <c r="BN53" i="6"/>
  <c r="BN63" i="6"/>
  <c r="AF59" i="2"/>
  <c r="BO63" i="6" s="1"/>
  <c r="BO9" i="6"/>
  <c r="BO6" i="6"/>
  <c r="BP9" i="6"/>
  <c r="BP6" i="6"/>
  <c r="AF40" i="2"/>
  <c r="BO43" i="6" s="1"/>
  <c r="BN43" i="6"/>
  <c r="BN69" i="6"/>
  <c r="AF65" i="2"/>
  <c r="AG40" i="2"/>
  <c r="BP43" i="6" s="1"/>
  <c r="BN28" i="6"/>
  <c r="AF25" i="2"/>
  <c r="BO28" i="6" s="1"/>
  <c r="T84" i="2"/>
  <c r="AA86" i="2" s="1"/>
  <c r="BN58" i="6"/>
  <c r="AF54" i="2"/>
  <c r="BO56" i="6" s="1"/>
  <c r="BN23" i="6"/>
  <c r="AF20" i="2"/>
  <c r="AP13" i="2"/>
  <c r="AG13" i="2" s="1"/>
  <c r="AF44" i="2"/>
  <c r="BN47" i="6"/>
  <c r="BN49" i="6"/>
  <c r="AF46" i="2"/>
  <c r="BN8" i="6"/>
  <c r="AF6" i="2"/>
  <c r="BO8" i="6" s="1"/>
  <c r="AF67" i="2"/>
  <c r="BO71" i="6" s="1"/>
  <c r="BN71" i="6"/>
  <c r="BN27" i="6"/>
  <c r="AF24" i="2"/>
  <c r="BN61" i="6"/>
  <c r="AF57" i="2"/>
  <c r="AP11" i="2"/>
  <c r="AG11" i="2" s="1"/>
  <c r="BN22" i="6"/>
  <c r="AF19" i="2"/>
  <c r="BO54" i="6"/>
  <c r="BN54" i="6"/>
  <c r="BN10" i="6"/>
  <c r="AF8" i="2"/>
  <c r="BO10" i="6" s="1"/>
  <c r="AP16" i="2"/>
  <c r="AP12" i="2"/>
  <c r="AG12" i="2" s="1"/>
  <c r="BN51" i="6"/>
  <c r="AF48" i="2"/>
  <c r="BO51" i="6" s="1"/>
  <c r="BN26" i="6"/>
  <c r="AF23" i="2"/>
  <c r="BN68" i="6"/>
  <c r="AF64" i="2"/>
  <c r="BO66" i="6" s="1"/>
  <c r="BN70" i="6"/>
  <c r="AF66" i="2"/>
  <c r="BN60" i="6"/>
  <c r="AF56" i="2"/>
  <c r="BO60" i="6" s="1"/>
  <c r="AP63" i="2"/>
  <c r="BN65" i="6" s="1"/>
  <c r="AP14" i="2"/>
  <c r="AG14" i="2" s="1"/>
  <c r="BP17" i="6" s="1"/>
  <c r="BN50" i="6"/>
  <c r="AF47" i="2"/>
  <c r="G84" i="2"/>
  <c r="AF38" i="2"/>
  <c r="BN41" i="6"/>
  <c r="AF55" i="2"/>
  <c r="BN59" i="6"/>
  <c r="AG64" i="2"/>
  <c r="AG66" i="2"/>
  <c r="BP70" i="6" s="1"/>
  <c r="AA84" i="2"/>
  <c r="AA85" i="2" a="1"/>
  <c r="AA85" i="2" s="1"/>
  <c r="BN48" i="6"/>
  <c r="AF45" i="2"/>
  <c r="AP9" i="2"/>
  <c r="AP10" i="2"/>
  <c r="AG10" i="2" s="1"/>
  <c r="BP12" i="6" s="1"/>
  <c r="BN24" i="6"/>
  <c r="AF21" i="2"/>
  <c r="BO24" i="6" s="1"/>
  <c r="AB79" i="2" l="1"/>
  <c r="AB80" i="2"/>
  <c r="AB81" i="2"/>
  <c r="AB82" i="2"/>
  <c r="AB83" i="2"/>
  <c r="AB78" i="2"/>
  <c r="AB76" i="2"/>
  <c r="AB75" i="2"/>
  <c r="AB77" i="2"/>
  <c r="AB73" i="2"/>
  <c r="AB72" i="2"/>
  <c r="AB74" i="2"/>
  <c r="AB71" i="2"/>
  <c r="BO27" i="6"/>
  <c r="BO50" i="6"/>
  <c r="BO61" i="6"/>
  <c r="BO70" i="6"/>
  <c r="BO59" i="6"/>
  <c r="BO26" i="6"/>
  <c r="BJ86" i="6"/>
  <c r="BO48" i="6"/>
  <c r="BO41" i="6"/>
  <c r="BP15" i="6"/>
  <c r="BP68" i="6"/>
  <c r="BP66" i="6"/>
  <c r="BO49" i="6"/>
  <c r="BP16" i="6"/>
  <c r="BO42" i="6"/>
  <c r="BO52" i="6"/>
  <c r="BP71" i="6"/>
  <c r="BO23" i="6"/>
  <c r="BO69" i="6"/>
  <c r="BO68" i="6"/>
  <c r="AG16" i="2"/>
  <c r="BN18" i="6"/>
  <c r="BN13" i="6"/>
  <c r="BP42" i="6"/>
  <c r="BP22" i="6"/>
  <c r="BP21" i="6"/>
  <c r="BO40" i="6"/>
  <c r="BO57" i="6"/>
  <c r="BO25" i="6"/>
  <c r="BO22" i="6"/>
  <c r="BO21" i="6"/>
  <c r="BP14" i="6"/>
  <c r="BP13" i="6"/>
  <c r="BO47" i="6"/>
  <c r="BO58" i="6"/>
  <c r="BO46" i="6"/>
  <c r="AB70" i="2"/>
  <c r="AB69" i="2"/>
  <c r="AB12" i="2"/>
  <c r="AB4" i="2"/>
  <c r="BN67" i="6"/>
  <c r="AF63" i="2"/>
  <c r="BN19" i="6"/>
  <c r="AF16" i="2"/>
  <c r="BN16" i="6"/>
  <c r="AF13" i="2"/>
  <c r="AB63" i="2"/>
  <c r="BN12" i="6"/>
  <c r="AF10" i="2"/>
  <c r="BO12" i="6" s="1"/>
  <c r="BN11" i="6"/>
  <c r="AF9" i="2"/>
  <c r="BO11" i="6" s="1"/>
  <c r="AB14" i="2"/>
  <c r="AB13" i="2"/>
  <c r="AB9" i="2"/>
  <c r="BN15" i="6"/>
  <c r="AF12" i="2"/>
  <c r="AF84" i="2"/>
  <c r="AG84" i="2"/>
  <c r="AB17" i="2"/>
  <c r="AB18" i="2"/>
  <c r="AB61" i="2"/>
  <c r="AB62" i="2"/>
  <c r="AB27" i="2"/>
  <c r="AB34" i="2"/>
  <c r="AB36" i="2"/>
  <c r="AB26" i="2"/>
  <c r="AB41" i="2"/>
  <c r="AB29" i="2"/>
  <c r="AB33" i="2"/>
  <c r="AB51" i="2"/>
  <c r="AB53" i="2"/>
  <c r="AB35" i="2"/>
  <c r="AB58" i="2"/>
  <c r="AB7" i="2"/>
  <c r="AB52" i="2"/>
  <c r="AB43" i="2"/>
  <c r="AB37" i="2"/>
  <c r="AB32" i="2"/>
  <c r="AB31" i="2"/>
  <c r="AB30" i="2"/>
  <c r="AB49" i="2"/>
  <c r="AB15" i="2"/>
  <c r="AB22" i="2"/>
  <c r="AB28" i="2"/>
  <c r="AB60" i="2"/>
  <c r="AB42" i="2"/>
  <c r="AB67" i="2"/>
  <c r="AB20" i="2"/>
  <c r="AB44" i="2"/>
  <c r="AB45" i="2"/>
  <c r="AB38" i="2"/>
  <c r="AB39" i="2"/>
  <c r="AB56" i="2"/>
  <c r="AB8" i="2"/>
  <c r="AB25" i="2"/>
  <c r="AB54" i="2"/>
  <c r="AB59" i="2"/>
  <c r="AB23" i="2"/>
  <c r="AB19" i="2"/>
  <c r="AB66" i="2"/>
  <c r="AB57" i="2"/>
  <c r="AB50" i="2"/>
  <c r="AB55" i="2"/>
  <c r="AB40" i="2"/>
  <c r="AB68" i="2"/>
  <c r="AB47" i="2"/>
  <c r="AB24" i="2"/>
  <c r="AB46" i="2"/>
  <c r="AB21" i="2"/>
  <c r="AB48" i="2"/>
  <c r="AB65" i="2"/>
  <c r="AB6" i="2"/>
  <c r="AB64" i="2"/>
  <c r="BN17" i="6"/>
  <c r="AF14" i="2"/>
  <c r="BO17" i="6" s="1"/>
  <c r="AG9" i="2"/>
  <c r="BP11" i="6" s="1"/>
  <c r="AB5" i="2"/>
  <c r="AB11" i="2"/>
  <c r="AG63" i="2"/>
  <c r="AB10" i="2"/>
  <c r="BN14" i="6"/>
  <c r="AF11" i="2"/>
  <c r="AB16" i="2"/>
  <c r="BO14" i="6" l="1"/>
  <c r="BO13" i="6"/>
  <c r="BP67" i="6"/>
  <c r="BP65" i="6"/>
  <c r="BO15" i="6"/>
  <c r="BO19" i="6"/>
  <c r="BO18" i="6"/>
  <c r="BP19" i="6"/>
  <c r="BP18" i="6"/>
  <c r="BO16" i="6"/>
  <c r="BO67" i="6"/>
  <c r="BO65" i="6"/>
  <c r="AB8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27EBB06F-D125-4974-AAB6-3623EA79503F}">
      <text>
        <r>
          <rPr>
            <sz val="12"/>
            <color rgb="FF000000"/>
            <rFont val="Calibri"/>
            <family val="2"/>
            <charset val="204"/>
            <scheme val="minor"/>
          </rPr>
          <t>&gt;90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  <comment ref="I2" authorId="0" shapeId="0" xr:uid="{C1D90F76-994A-44C2-AE90-E64118EA2A70}">
      <text>
        <r>
          <rPr>
            <sz val="12"/>
            <color rgb="FF000000"/>
            <rFont val="Calibri"/>
            <family val="2"/>
            <charset val="204"/>
            <scheme val="minor"/>
          </rPr>
          <t>&lt; 90 % Выделяется красным</t>
        </r>
      </text>
    </comment>
    <comment ref="J2" authorId="0" shapeId="0" xr:uid="{2D037A21-3709-477E-9BD3-997B02D13C21}">
      <text>
        <r>
          <rPr>
            <sz val="12"/>
            <color rgb="FF000000"/>
            <rFont val="Calibri"/>
            <family val="2"/>
            <charset val="204"/>
            <scheme val="minor"/>
          </rPr>
          <t>Кол-во продаж / дней в наличии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BE25C42A-CE4B-4365-B7FE-B14BC4F36187}">
      <text>
        <r>
          <rPr>
            <sz val="12"/>
            <color rgb="FF000000"/>
            <rFont val="Calibri"/>
            <family val="2"/>
            <charset val="204"/>
            <scheme val="minor"/>
          </rPr>
          <t>&gt;90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  <comment ref="I2" authorId="0" shapeId="0" xr:uid="{47C7DAF4-DB49-4EC1-88F2-B64DAAF667AE}">
      <text>
        <r>
          <rPr>
            <sz val="12"/>
            <color rgb="FF000000"/>
            <rFont val="Calibri"/>
            <family val="2"/>
            <charset val="204"/>
            <scheme val="minor"/>
          </rPr>
          <t>&lt; 90 % Выделяется красным</t>
        </r>
      </text>
    </comment>
    <comment ref="J2" authorId="0" shapeId="0" xr:uid="{D945FCA6-818C-4EE2-87B5-172ED353F937}">
      <text>
        <r>
          <rPr>
            <sz val="12"/>
            <color rgb="FF000000"/>
            <rFont val="Calibri"/>
            <family val="2"/>
            <charset val="204"/>
            <scheme val="minor"/>
          </rPr>
          <t>Кол-во продаж / дней в наличии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2ADACE8-6368-4D69-9E7D-13FA367153A1}">
      <text>
        <r>
          <rPr>
            <sz val="12"/>
            <color rgb="FF000000"/>
            <rFont val="Calibri"/>
            <family val="2"/>
            <charset val="204"/>
            <scheme val="minor"/>
          </rPr>
          <t>&gt;90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  <comment ref="I2" authorId="0" shapeId="0" xr:uid="{86E97987-88CC-45BB-8918-501EDAF7A134}">
      <text>
        <r>
          <rPr>
            <sz val="12"/>
            <color rgb="FF000000"/>
            <rFont val="Calibri"/>
            <family val="2"/>
            <charset val="204"/>
            <scheme val="minor"/>
          </rPr>
          <t>&lt; 90 % Выделяется красным</t>
        </r>
      </text>
    </comment>
    <comment ref="J2" authorId="0" shapeId="0" xr:uid="{6ECFE7C2-3226-426D-94EB-E2AD1FA3FB02}">
      <text>
        <r>
          <rPr>
            <sz val="12"/>
            <color rgb="FF000000"/>
            <rFont val="Calibri"/>
            <family val="2"/>
            <charset val="204"/>
            <scheme val="minor"/>
          </rPr>
          <t>Кол-во продаж / дней в наличии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K5" authorId="0" shapeId="0" xr:uid="{00000000-0006-0000-0500-000001000000}">
      <text>
        <r>
          <rPr>
            <sz val="12"/>
            <color rgb="FF000000"/>
            <rFont val="Calibri"/>
            <family val="2"/>
            <charset val="204"/>
            <scheme val="minor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1XDCGy3eGPGMAn/vjKD08cI6q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100-000003000000}">
      <text>
        <r>
          <rPr>
            <sz val="12"/>
            <color rgb="FF000000"/>
            <rFont val="Calibri"/>
            <family val="2"/>
            <charset val="204"/>
            <scheme val="minor"/>
          </rPr>
          <t>&gt;90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  <comment ref="I2" authorId="0" shapeId="0" xr:uid="{00000000-0006-0000-0100-000001000000}">
      <text>
        <r>
          <rPr>
            <sz val="12"/>
            <color rgb="FF000000"/>
            <rFont val="Calibri"/>
            <family val="2"/>
            <charset val="204"/>
            <scheme val="minor"/>
          </rPr>
          <t>&lt; 90 % Выделяется красным</t>
        </r>
      </text>
    </comment>
    <comment ref="J2" authorId="0" shapeId="0" xr:uid="{00000000-0006-0000-0100-000002000000}">
      <text>
        <r>
          <rPr>
            <sz val="12"/>
            <color rgb="FF000000"/>
            <rFont val="Calibri"/>
            <family val="2"/>
            <charset val="204"/>
            <scheme val="minor"/>
          </rPr>
          <t>Кол-во продаж / дней в наличии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8y8TF+DEu/s1++L+C0BrTIyH5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" authorId="0" shapeId="0" xr:uid="{DFDA46CB-5777-4195-BDA7-831BB074680F}">
      <text>
        <r>
          <rPr>
            <sz val="12"/>
            <color rgb="FF000000"/>
            <rFont val="Calibri"/>
            <family val="2"/>
            <charset val="204"/>
            <scheme val="minor"/>
          </rPr>
          <t>&gt;90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</t>
        </r>
      </text>
    </comment>
    <comment ref="W1" authorId="0" shapeId="0" xr:uid="{7E56CD68-6736-4F80-A3A6-900EE3342927}">
      <text>
        <r>
          <rPr>
            <sz val="12"/>
            <color rgb="FF000000"/>
            <rFont val="Calibri"/>
            <family val="2"/>
            <charset val="204"/>
            <scheme val="minor"/>
          </rPr>
          <t>&lt; 90 % Выделяется красным</t>
        </r>
      </text>
    </comment>
    <comment ref="X1" authorId="0" shapeId="0" xr:uid="{8DB3E499-8981-47CF-81A8-2DF1EDE79758}">
      <text>
        <r>
          <rPr>
            <sz val="12"/>
            <color rgb="FF000000"/>
            <rFont val="Calibri"/>
            <family val="2"/>
            <charset val="204"/>
            <scheme val="minor"/>
          </rPr>
          <t>Кол-во продаж / дней в наличии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<sst xmlns="http://schemas.openxmlformats.org/spreadsheetml/2006/main" count="78039" uniqueCount="4355">
  <si>
    <t>Период</t>
  </si>
  <si>
    <t>Дата поступления дс</t>
  </si>
  <si>
    <t>Итого к перечислению на счет, руб</t>
  </si>
  <si>
    <t>Выручка</t>
  </si>
  <si>
    <t>Себестоимость</t>
  </si>
  <si>
    <t>Логистика WB</t>
  </si>
  <si>
    <t>Комиссия WB</t>
  </si>
  <si>
    <t>Хранение WB</t>
  </si>
  <si>
    <t>Платная приемка</t>
  </si>
  <si>
    <t>Прочие удержания</t>
  </si>
  <si>
    <t>Реклама WB</t>
  </si>
  <si>
    <t>Реклама внешняя</t>
  </si>
  <si>
    <t xml:space="preserve"> Налог</t>
  </si>
  <si>
    <t>Выкупы</t>
  </si>
  <si>
    <t>Итого</t>
  </si>
  <si>
    <t>Итог месяц</t>
  </si>
  <si>
    <t>% Рентабельности</t>
  </si>
  <si>
    <t>Месяц</t>
  </si>
  <si>
    <t>Даты</t>
  </si>
  <si>
    <t>Нед</t>
  </si>
  <si>
    <t>Продажи</t>
  </si>
  <si>
    <t>Возвраты</t>
  </si>
  <si>
    <t>Общая</t>
  </si>
  <si>
    <t>Январь 1</t>
  </si>
  <si>
    <t>Январь 2</t>
  </si>
  <si>
    <t>Январь 3</t>
  </si>
  <si>
    <t>Январь 4</t>
  </si>
  <si>
    <t>Февраль 3</t>
  </si>
  <si>
    <t>Февраль 4</t>
  </si>
  <si>
    <t>Март 2</t>
  </si>
  <si>
    <t>Март 3</t>
  </si>
  <si>
    <t>Март 4</t>
  </si>
  <si>
    <t>Апрель 1</t>
  </si>
  <si>
    <t>Апрель 2</t>
  </si>
  <si>
    <t>Апрель 3</t>
  </si>
  <si>
    <t>Апрель 4</t>
  </si>
  <si>
    <t>Май 2</t>
  </si>
  <si>
    <t>Май 3</t>
  </si>
  <si>
    <t>Май 4</t>
  </si>
  <si>
    <t>20</t>
  </si>
  <si>
    <t>Май 5</t>
  </si>
  <si>
    <t>21</t>
  </si>
  <si>
    <t>Июнь 1</t>
  </si>
  <si>
    <t>Июнь 2</t>
  </si>
  <si>
    <t>Июнь 3</t>
  </si>
  <si>
    <t>Июль 2</t>
  </si>
  <si>
    <t>Июль 3</t>
  </si>
  <si>
    <t>Июль 4</t>
  </si>
  <si>
    <t>Август 1</t>
  </si>
  <si>
    <t>Август 2</t>
  </si>
  <si>
    <t>Август 3</t>
  </si>
  <si>
    <t>Август 4</t>
  </si>
  <si>
    <t>Август 5</t>
  </si>
  <si>
    <t>Сентябрь 1</t>
  </si>
  <si>
    <t>Сентябрь 2</t>
  </si>
  <si>
    <t>Сентябрь 3</t>
  </si>
  <si>
    <t>Сентябрь 4</t>
  </si>
  <si>
    <t>Октябрь 1</t>
  </si>
  <si>
    <t>Октябрь 2</t>
  </si>
  <si>
    <t>Октябрь 3</t>
  </si>
  <si>
    <t>Октябрь 4</t>
  </si>
  <si>
    <t>Ноябрь 1</t>
  </si>
  <si>
    <t>Ноябрь 2</t>
  </si>
  <si>
    <t>Ноябрь 3</t>
  </si>
  <si>
    <t>Ноябрь 4</t>
  </si>
  <si>
    <t>Декабрь 1</t>
  </si>
  <si>
    <t>Декабрь 2</t>
  </si>
  <si>
    <t>Декабрь 3</t>
  </si>
  <si>
    <t>Декабрь 4</t>
  </si>
  <si>
    <t>Рентабельность</t>
  </si>
  <si>
    <t>% от выручки за последнюю неделю</t>
  </si>
  <si>
    <t>Изменение относительно прошлой недели</t>
  </si>
  <si>
    <t>на 1 единицу проданного товара</t>
  </si>
  <si>
    <t>Бренд</t>
  </si>
  <si>
    <t>SKU</t>
  </si>
  <si>
    <t>Артикул поставщика</t>
  </si>
  <si>
    <t>Название</t>
  </si>
  <si>
    <t>Себестоимость остатков</t>
  </si>
  <si>
    <t>Оборачиваемость, дн</t>
  </si>
  <si>
    <t>% выкупа 
за 30 дн с уч возврата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</si>
  <si>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</si>
  <si>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</si>
  <si>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</si>
  <si>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</si>
  <si>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</si>
  <si>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</si>
  <si>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</si>
  <si>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</si>
  <si>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</si>
  <si>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</si>
  <si>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</si>
  <si>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Налог 7%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</si>
  <si>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</si>
  <si>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</si>
  <si>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</si>
  <si>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</si>
  <si>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</si>
  <si>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</si>
  <si>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Налог на 1 ед</t>
  </si>
  <si>
    <t>Прибыль на 1 ед</t>
  </si>
  <si>
    <t>Маржинальность, %</t>
  </si>
  <si>
    <t>Рентабельность, %</t>
  </si>
  <si>
    <t>Разница относительно прошлой недели</t>
  </si>
  <si>
    <t>Средняя цена продажи со скидкой</t>
  </si>
  <si>
    <t>Кол-во ПРОДАЖИ - 
ВОЗВРАТЫ</t>
  </si>
  <si>
    <t>Выручка 
ПРОДАЖИ,
руб</t>
  </si>
  <si>
    <t>Выручка 
ВОЗВРАТЫ,
руб</t>
  </si>
  <si>
    <t>Выручка ПРОДАЖИ - 
ВОЗВРАТЫ</t>
  </si>
  <si>
    <t>ПРИБЫЛЬ с продаж</t>
  </si>
  <si>
    <t>A</t>
  </si>
  <si>
    <t>B</t>
  </si>
  <si>
    <t>ТОП</t>
  </si>
  <si>
    <t>C</t>
  </si>
  <si>
    <t>Сумма за 4 нед</t>
  </si>
  <si>
    <t>Остатки</t>
  </si>
  <si>
    <t>Доля низколиквидных остатков</t>
  </si>
  <si>
    <t>Сумма по полю Количество ПРОДАЖ</t>
  </si>
  <si>
    <t>Сумма по полю Количество ВОЗВРАТ</t>
  </si>
  <si>
    <t>Сумма по полю Выручка ВОЗВРАТ</t>
  </si>
  <si>
    <t>Сумма по полю КОМИССИЯ</t>
  </si>
  <si>
    <t>Сумма по полю Услуги по доставке товара покупателю</t>
  </si>
  <si>
    <t>Сумма по полю Штрафы</t>
  </si>
  <si>
    <t>ACRF1BN101PN</t>
  </si>
  <si>
    <t>ACRF1BN101BC</t>
  </si>
  <si>
    <t>ACRF1BN201GR</t>
  </si>
  <si>
    <t>ACRH1MS101RJ</t>
  </si>
  <si>
    <t>ACRB1MS101RJ</t>
  </si>
  <si>
    <t>AHMA7BW101BG</t>
  </si>
  <si>
    <t>AHMA1BW101BG</t>
  </si>
  <si>
    <t>AHMA3BW101BG</t>
  </si>
  <si>
    <t>AHMA3BW102BG</t>
  </si>
  <si>
    <t>AHMA3BW201WH</t>
  </si>
  <si>
    <t>AHMA3BW202WH</t>
  </si>
  <si>
    <t>AHMA2BW201WH</t>
  </si>
  <si>
    <t>ACRA7TB101BC</t>
  </si>
  <si>
    <t>ACRA7TB201BC</t>
  </si>
  <si>
    <t>Артикул ВБ</t>
  </si>
  <si>
    <t>Предмет</t>
  </si>
  <si>
    <t>Код номенклатуры</t>
  </si>
  <si>
    <t>Размер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</si>
  <si>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</si>
  <si>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</si>
  <si>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</si>
  <si>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</si>
  <si>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</si>
  <si>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</si>
  <si>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</t>
  </si>
  <si>
    <t>Вайлдберриз реализовал Товар (Пр)</t>
  </si>
  <si>
    <t>Согласованный продуктовый дисконт, %</t>
  </si>
  <si>
    <t>Итоговая согласованная скидка, %</t>
  </si>
  <si>
    <t>Цена розничная с учетом согласованной скидки</t>
  </si>
  <si>
    <t>Размер снижения кВВ из-за рейтинга, %</t>
  </si>
  <si>
    <t>Скидка постоянного Покупателя (СПП), %</t>
  </si>
  <si>
    <t>Размер кВВ, %</t>
  </si>
  <si>
    <t>Итоговый кВВ без НДС, %</t>
  </si>
  <si>
    <t>Вознаграждение с продаж до вычета услуг поверенного, без НДС</t>
  </si>
  <si>
    <t>Возмещение за выдачу и возврат товаров на ПВЗ</t>
  </si>
  <si>
    <t>Эквайринг/Комиссии за организацию платежей</t>
  </si>
  <si>
    <t>Размер комиссии за эквайринг/Комиссии за организацию платежей, %</t>
  </si>
  <si>
    <t>Тип платежа за Эквайринг/Комиссии за организацию платежей</t>
  </si>
  <si>
    <t>Вознаграждение Вайлдберриз (ВВ), без НДС</t>
  </si>
  <si>
    <t>НДС с Вознаграждения Вайлдберриз</t>
  </si>
  <si>
    <t>К перечислению Продавцу за реализованный Товар</t>
  </si>
  <si>
    <t>Количество доставок</t>
  </si>
  <si>
    <t>Количество возврата</t>
  </si>
  <si>
    <t>Услуги по доставке товара покупателю</t>
  </si>
  <si>
    <t>Дата начала действия фиксации</t>
  </si>
  <si>
    <t>Дата конца действия фиксации</t>
  </si>
  <si>
    <t>Признак услуги платной доставки</t>
  </si>
  <si>
    <t>Общая сумма штрафов</t>
  </si>
  <si>
    <t>Стикер МП</t>
  </si>
  <si>
    <t>Наименование банка-эквайера</t>
  </si>
  <si>
    <t>Номер офиса</t>
  </si>
  <si>
    <t>Наименование офиса доставки</t>
  </si>
  <si>
    <t>ИНН партнера</t>
  </si>
  <si>
    <t>Партнер</t>
  </si>
  <si>
    <t>Склад</t>
  </si>
  <si>
    <t>Страна</t>
  </si>
  <si>
    <t>Тип коробов</t>
  </si>
  <si>
    <t>Номер таможенной декларации</t>
  </si>
  <si>
    <t>Номер сборочного задания</t>
  </si>
  <si>
    <t>Код маркировки</t>
  </si>
  <si>
    <t>ШК</t>
  </si>
  <si>
    <t>Srid</t>
  </si>
  <si>
    <t>Возмещение издержек по перевозке/по складским операциям с товаром</t>
  </si>
  <si>
    <t>Организатор перевозки</t>
  </si>
  <si>
    <t>Хранение</t>
  </si>
  <si>
    <t>Удержания</t>
  </si>
  <si>
    <t>Фиксированный коэффициент склада по поставке</t>
  </si>
  <si>
    <t>Признак продажи юридическому лицу</t>
  </si>
  <si>
    <t>Массажеры механические</t>
  </si>
  <si>
    <t>AROLS</t>
  </si>
  <si>
    <t>0</t>
  </si>
  <si>
    <t>2039818580389</t>
  </si>
  <si>
    <t>К клиенту при продаже</t>
  </si>
  <si>
    <t>Казань</t>
  </si>
  <si>
    <t>Микс</t>
  </si>
  <si>
    <t>Нет</t>
  </si>
  <si>
    <t>Продажа</t>
  </si>
  <si>
    <t>Перевыставление эквайринга</t>
  </si>
  <si>
    <t>Мешки для стирки</t>
  </si>
  <si>
    <t>AROLS HOME</t>
  </si>
  <si>
    <t>Мешки для стирки белья - 3 штуки</t>
  </si>
  <si>
    <t>2038627713902</t>
  </si>
  <si>
    <t>Бандажи косметические</t>
  </si>
  <si>
    <t>acrf1bn101bc</t>
  </si>
  <si>
    <t>2038162681926</t>
  </si>
  <si>
    <t>Тула</t>
  </si>
  <si>
    <t>Таблетницы</t>
  </si>
  <si>
    <t>acra7tb201bc</t>
  </si>
  <si>
    <t>2038891723249</t>
  </si>
  <si>
    <t>acrf1bn201gr</t>
  </si>
  <si>
    <t>2038172050200</t>
  </si>
  <si>
    <t>Электросталь</t>
  </si>
  <si>
    <t>Мешок для стирки одежды - 3 штуки</t>
  </si>
  <si>
    <t>Вайлдберриз Банк</t>
  </si>
  <si>
    <t>ahma2bw201wh</t>
  </si>
  <si>
    <t>Мешки для стирки бюстгальтера - набор 2 штуки</t>
  </si>
  <si>
    <t>2039404446068</t>
  </si>
  <si>
    <t>Краснодар</t>
  </si>
  <si>
    <t>Маска-бандаж для лица подбородка косметический</t>
  </si>
  <si>
    <t>2038161736993</t>
  </si>
  <si>
    <t>2040278804496</t>
  </si>
  <si>
    <t>Коледино</t>
  </si>
  <si>
    <t>Большой мешок для стирки - 60*80 сетка крупная</t>
  </si>
  <si>
    <t>2040335626849</t>
  </si>
  <si>
    <t>2038890789598</t>
  </si>
  <si>
    <t>ahma1bw101bg</t>
  </si>
  <si>
    <t>Мешок для стирки бюстгальтера</t>
  </si>
  <si>
    <t>2038597850744</t>
  </si>
  <si>
    <t>Игрушки для животных</t>
  </si>
  <si>
    <t>DOG JOY</t>
  </si>
  <si>
    <t>aand1bl101rd</t>
  </si>
  <si>
    <t>Прочная игрушка-мяч для собак средних-мелких пород</t>
  </si>
  <si>
    <t>2040903539366</t>
  </si>
  <si>
    <t>К клиенту при отмене</t>
  </si>
  <si>
    <t>Россия</t>
  </si>
  <si>
    <t>От клиента при отмене</t>
  </si>
  <si>
    <t>2040278804649</t>
  </si>
  <si>
    <t>Массажер для пальцев рук роликовый механический</t>
  </si>
  <si>
    <t>2038430289250</t>
  </si>
  <si>
    <t>ahma3bw201wh</t>
  </si>
  <si>
    <t>Мешки для стирки одежды - сетка мелкая - 3 штуки</t>
  </si>
  <si>
    <t>2038606201642</t>
  </si>
  <si>
    <t>ahma7bw101bg</t>
  </si>
  <si>
    <t>Мешок для стирки белья -7 штук</t>
  </si>
  <si>
    <t>2038337652454</t>
  </si>
  <si>
    <t>Мешок для стирки белья - сетка крупная - 3 штуки</t>
  </si>
  <si>
    <t>Банк ВТБ</t>
  </si>
  <si>
    <t>ahma1bw111wh</t>
  </si>
  <si>
    <t>Мешок для стирки большой - 60*80 сетка мелкая</t>
  </si>
  <si>
    <t>2040335648124</t>
  </si>
  <si>
    <t>Мешок для стирки обуви 30 см</t>
  </si>
  <si>
    <t>2040278810534</t>
  </si>
  <si>
    <t>Мешок для стирки обуви 35 см</t>
  </si>
  <si>
    <t>Прочная игрушка-мяч для собак средних-крупных пород</t>
  </si>
  <si>
    <t>aand1bl102bl</t>
  </si>
  <si>
    <t>2040900511679</t>
  </si>
  <si>
    <t>АЛЬФА-БАНК</t>
  </si>
  <si>
    <t>Ножи для пиццы</t>
  </si>
  <si>
    <t>Нож для пиццы - теста - овощей</t>
  </si>
  <si>
    <t>ИТОГО</t>
  </si>
  <si>
    <t>Сумма по полю К ПЕРЕЧИСЛЕНИЮ</t>
  </si>
  <si>
    <t>Процент выкупа</t>
  </si>
  <si>
    <t>AHMA2BW202WH</t>
  </si>
  <si>
    <t>AHMA1BW112WH</t>
  </si>
  <si>
    <t>AHMA1BW111WH</t>
  </si>
  <si>
    <t>AHMA1BW302WH</t>
  </si>
  <si>
    <t>AHMA1BW301WH</t>
  </si>
  <si>
    <t>AAND1BL102BL</t>
  </si>
  <si>
    <t>AAND1BL102RD</t>
  </si>
  <si>
    <t>AAND1BL101RD</t>
  </si>
  <si>
    <t>AAND1BL101BL</t>
  </si>
  <si>
    <t>ACRB1SK101BC</t>
  </si>
  <si>
    <t>Скакалка спортивная скоростная</t>
  </si>
  <si>
    <t>Скакалки</t>
  </si>
  <si>
    <t>ACRB1SK101RD</t>
  </si>
  <si>
    <t>ACRB1SK101BL</t>
  </si>
  <si>
    <t>ACRB1SK201BC</t>
  </si>
  <si>
    <t>Скакалка спортивная со счетчиком</t>
  </si>
  <si>
    <t>ACRA7TB101CL</t>
  </si>
  <si>
    <t>AKTA2KN102YL</t>
  </si>
  <si>
    <t>AKTA2KN101YL</t>
  </si>
  <si>
    <t>Шпатель скребок кондитерский для теста</t>
  </si>
  <si>
    <t>Шпатели кондитерские</t>
  </si>
  <si>
    <t>AKTA2KN101BL</t>
  </si>
  <si>
    <t>AKTA4ST101CL</t>
  </si>
  <si>
    <t>Пробки для бутылок</t>
  </si>
  <si>
    <t>AAND1RP301BG</t>
  </si>
  <si>
    <t>Прочный канат для собак крупных - средних пород - 55 см</t>
  </si>
  <si>
    <t>AAND1RP301YL</t>
  </si>
  <si>
    <t>Прочный канат для собак средних - мелких пород 55 см</t>
  </si>
  <si>
    <t>ACRB1MS101PN</t>
  </si>
  <si>
    <t>ACRB1MS101BL</t>
  </si>
  <si>
    <t>1л</t>
  </si>
  <si>
    <t>доп литр</t>
  </si>
  <si>
    <t>обратная</t>
  </si>
  <si>
    <t>литр</t>
  </si>
  <si>
    <t>Коэф. Склада</t>
  </si>
  <si>
    <t>средний</t>
  </si>
  <si>
    <t>Арт. ВБ</t>
  </si>
  <si>
    <t>Наименование</t>
  </si>
  <si>
    <t>Массажер для тела оранжевый</t>
  </si>
  <si>
    <t>Массажер для тела розовый</t>
  </si>
  <si>
    <t>Массажер для тела голубой</t>
  </si>
  <si>
    <t>Скакалка черная</t>
  </si>
  <si>
    <t>Скакалка красная</t>
  </si>
  <si>
    <t>Скакалка синяя</t>
  </si>
  <si>
    <t>Мяч регби красный</t>
  </si>
  <si>
    <t>Мяч регби синий</t>
  </si>
  <si>
    <t>Мяч шина красный</t>
  </si>
  <si>
    <t>Мяч шина синий</t>
  </si>
  <si>
    <t>Канат бол бежевый 55см/520гр</t>
  </si>
  <si>
    <t>Канат мал желтый 55см/330гр</t>
  </si>
  <si>
    <t>Набор пробок 4 шт.</t>
  </si>
  <si>
    <t>Шпатель желтый</t>
  </si>
  <si>
    <t>Шпатель голубой</t>
  </si>
  <si>
    <t>Удаленный товар</t>
  </si>
  <si>
    <t>Рейтинг карточки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</si>
  <si>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</si>
  <si>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</si>
  <si>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</si>
  <si>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</si>
  <si>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</si>
  <si>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</si>
  <si>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</si>
  <si>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</si>
  <si>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</si>
  <si>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</si>
  <si>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</si>
  <si>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</si>
  <si>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</si>
  <si>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</si>
  <si>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</si>
  <si>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</si>
  <si>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</si>
  <si>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</si>
  <si>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</si>
  <si>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Остатки склад ВБ, шт</t>
  </si>
  <si>
    <t>Остатки МП, шт</t>
  </si>
  <si>
    <t>Среднее время доставки</t>
  </si>
  <si>
    <t>Среднее время доставки (предыдущий период)</t>
  </si>
  <si>
    <t>Локальные заказы, %</t>
  </si>
  <si>
    <t>Локальные заказы, % (предыдущий период)</t>
  </si>
  <si>
    <t>-</t>
  </si>
  <si>
    <t>Мешки для стирки белья - 4 штуки</t>
  </si>
  <si>
    <t>Сумма по полю Выручка ПРОДАЖИ (Цена в карточке)</t>
  </si>
  <si>
    <t>Сумма по полю Выручка ПРОДАЖИ (ВБ реализовал)</t>
  </si>
  <si>
    <t>Комиссия+Эквайринг. %</t>
  </si>
  <si>
    <t>Выручка ПРОДАЖИ по Цене в карточке</t>
  </si>
  <si>
    <t>Выручка ПРОДАЖИ по Цене ВБ реализовал</t>
  </si>
  <si>
    <t>Выручка ПРОДАЖИ (цена в карточке)- ВОЗВРАТЫ</t>
  </si>
  <si>
    <t>Выручка ПРОДАЖИ (ВБ реализовал)- ВОЗВРАТЫ</t>
  </si>
  <si>
    <t>Комиссия+Эквайринг. Разница между Продажами (7-8-9)</t>
  </si>
  <si>
    <t>Маржа</t>
  </si>
  <si>
    <t>Перечислено на р\с</t>
  </si>
  <si>
    <t>Чистая Прибыль</t>
  </si>
  <si>
    <t>Хранение ВБ</t>
  </si>
  <si>
    <t>Обьем</t>
  </si>
  <si>
    <t>Хранение на 1 ед.</t>
  </si>
  <si>
    <t>Маржинальность</t>
  </si>
  <si>
    <t xml:space="preserve"> </t>
  </si>
  <si>
    <t>ОБЩЕСТВО С ОГРАНИЧЕННОЙ ОТВЕТСТВЕННОСТЬЮ "САРЛОГИСТИК"</t>
  </si>
  <si>
    <t>Динамика Отстаки и Оборачиваемость</t>
  </si>
  <si>
    <t>Арт. поставщика</t>
  </si>
  <si>
    <t>Прирост</t>
  </si>
  <si>
    <r>
      <rPr>
        <b/>
        <sz val="10"/>
        <color theme="1"/>
        <rFont val="Calibri"/>
        <family val="2"/>
        <charset val="204"/>
      </rPr>
      <t>Динамика по продажам</t>
    </r>
    <r>
      <rPr>
        <sz val="10"/>
        <color theme="1"/>
        <rFont val="Calibri"/>
        <family val="2"/>
        <charset val="204"/>
      </rPr>
      <t xml:space="preserve"> (Выручка (продажи-возвраты) до вычета логистики, комиссии)</t>
    </r>
  </si>
  <si>
    <t>Себестоимость общая</t>
  </si>
  <si>
    <t>Остаток на конец недели, шт</t>
  </si>
  <si>
    <t>проверка</t>
  </si>
  <si>
    <t>Остатки, шт</t>
  </si>
  <si>
    <t xml:space="preserve">   в т.ч. с оборач &gt;120 дн </t>
  </si>
  <si>
    <t>ОСТАТКИ</t>
  </si>
  <si>
    <t>Недели № п/п</t>
  </si>
  <si>
    <t>в т.ч. с оборачиваемостью &gt;120</t>
  </si>
  <si>
    <t>На текущий момент</t>
  </si>
  <si>
    <t>Изм по сравн с прошл нед</t>
  </si>
  <si>
    <t>ОБОРАЧИВАЕМОСТЬ (0-60-120 дн)</t>
  </si>
  <si>
    <t>Штрафы</t>
  </si>
  <si>
    <t>Проверка</t>
  </si>
  <si>
    <t>Обязательно написать номер недели</t>
  </si>
  <si>
    <t>% Маржинальности</t>
  </si>
  <si>
    <t>Итог Прибыль</t>
  </si>
  <si>
    <t>вводить текущ номер недели</t>
  </si>
  <si>
    <t>При добавлении новой недели, добавляем весь блок. Верхнюю строчку копируем в новый блок из предыдущей недели.И в формулах меняем ссылку на номер недели. Распространяем формулф в низ.</t>
  </si>
  <si>
    <t>Текущий № недели</t>
  </si>
  <si>
    <t>Остаток на начало недели, шт</t>
  </si>
  <si>
    <t>в т.ч убытки</t>
  </si>
  <si>
    <t>Выручка на 1 ед</t>
  </si>
  <si>
    <t>Показатели за последюю неделю</t>
  </si>
  <si>
    <t>% выкупа</t>
  </si>
  <si>
    <t>2024-11-11</t>
  </si>
  <si>
    <t>2025-01-10</t>
  </si>
  <si>
    <t>ABC</t>
  </si>
  <si>
    <t>Вайлдберриз Банк,СберБанк</t>
  </si>
  <si>
    <t>Невинномысск</t>
  </si>
  <si>
    <t>Доля прибыли, % от общего объема</t>
  </si>
  <si>
    <t>% от выручки за все время</t>
  </si>
  <si>
    <t>Комиссия за организацию платежа с НДС</t>
  </si>
  <si>
    <t>% Cебестоимости в продаже</t>
  </si>
  <si>
    <t>2024-12-16</t>
  </si>
  <si>
    <t>2041591042329</t>
  </si>
  <si>
    <t>2025-02-14</t>
  </si>
  <si>
    <t>Игрушка для собак-палочка-кость-зубная щетка внутри</t>
  </si>
  <si>
    <t>% Выкупа</t>
  </si>
  <si>
    <t>2038627692689</t>
  </si>
  <si>
    <t>AAND1ST202BL</t>
  </si>
  <si>
    <t>ё</t>
  </si>
  <si>
    <t>2041473034138</t>
  </si>
  <si>
    <t>Артикул WB</t>
  </si>
  <si>
    <t>2025-01-16</t>
  </si>
  <si>
    <t>2025-03-17</t>
  </si>
  <si>
    <t>ООО "ЛК-СМАРТ"</t>
  </si>
  <si>
    <t>Продажи из отчета ВБ</t>
  </si>
  <si>
    <t>Скакалка спортивная взрослая скоростная</t>
  </si>
  <si>
    <t>СберБанк</t>
  </si>
  <si>
    <t>Бандаж для лица розовый</t>
  </si>
  <si>
    <t>Бандаж для лица черный</t>
  </si>
  <si>
    <t>Бандаж для лица серый</t>
  </si>
  <si>
    <t>Мешки 2 шт. серый</t>
  </si>
  <si>
    <t>Мешки 2 шт. розовый</t>
  </si>
  <si>
    <t>Таблетница круглая 7*2 черн/цвет</t>
  </si>
  <si>
    <t>Таблетница круглая 7*2 сер /цвет</t>
  </si>
  <si>
    <t>Массажер для пальцев</t>
  </si>
  <si>
    <t>ACRB1MS103PN</t>
  </si>
  <si>
    <t>Мяч гладкий розовый</t>
  </si>
  <si>
    <t>ACRB1MS103BL</t>
  </si>
  <si>
    <t>Мяч гладкий голубой</t>
  </si>
  <si>
    <t>ACRB1MS103LI</t>
  </si>
  <si>
    <t>Мяч гладкий сиреневый</t>
  </si>
  <si>
    <t>ACRB1MS103RJ</t>
  </si>
  <si>
    <t>Мяч гладкий оранжевый</t>
  </si>
  <si>
    <t>AKTA4ST102CL</t>
  </si>
  <si>
    <t>AKTA2KN102GN</t>
  </si>
  <si>
    <t>Нож для пиццы зеленый</t>
  </si>
  <si>
    <t>AKTA1KN101GR</t>
  </si>
  <si>
    <t>Консервный нож</t>
  </si>
  <si>
    <t>AKTA1PR101GR</t>
  </si>
  <si>
    <t>Чеснокодавка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</si>
  <si>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</si>
  <si>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</si>
  <si>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</si>
  <si>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</si>
  <si>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</si>
  <si>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</si>
  <si>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</si>
  <si>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</si>
  <si>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</si>
  <si>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Сумма остатков на складах, ₽</t>
  </si>
  <si>
    <t>Таблетница на неделю - 2 приема</t>
  </si>
  <si>
    <t>Массажный мяч мфр для йоги - фитнеса пилатеса гимнастики</t>
  </si>
  <si>
    <t>2025-03-03</t>
  </si>
  <si>
    <t>2025-03-04</t>
  </si>
  <si>
    <t>2025-05-03</t>
  </si>
  <si>
    <t>2025-05-02</t>
  </si>
  <si>
    <t>aand1bl102rd</t>
  </si>
  <si>
    <t>2040902555480</t>
  </si>
  <si>
    <t>2041680530447</t>
  </si>
  <si>
    <t>Чеснокодавка металлическая – пресс для чеснока измельчитель</t>
  </si>
  <si>
    <t>Прессы для чеснока</t>
  </si>
  <si>
    <t>Открывашка для консервов Консервный нож</t>
  </si>
  <si>
    <t>Консервные ножи</t>
  </si>
  <si>
    <t>2043048226719</t>
  </si>
  <si>
    <t>2041533399818</t>
  </si>
  <si>
    <t>Рейтинг по отзывам</t>
  </si>
  <si>
    <t>Январь 5</t>
  </si>
  <si>
    <t>Мяч массажный мфр для йоги - фитнеса пилатеса</t>
  </si>
  <si>
    <t>2025-04-15</t>
  </si>
  <si>
    <t>2025-06-14</t>
  </si>
  <si>
    <t>2043369663040</t>
  </si>
  <si>
    <t>Февраль 1</t>
  </si>
  <si>
    <t>Февраль 2</t>
  </si>
  <si>
    <t>Март 1</t>
  </si>
  <si>
    <t>AKTA4ST103CL</t>
  </si>
  <si>
    <t>Набор пробок 4 шт. в коробке ярк</t>
  </si>
  <si>
    <t>Скидка по программе софинансирования</t>
  </si>
  <si>
    <t>Скидка Wibes, %</t>
  </si>
  <si>
    <t>2042253544953</t>
  </si>
  <si>
    <t>2040278862540</t>
  </si>
  <si>
    <t>Размер изменения кВВ из-за акции, %</t>
  </si>
  <si>
    <t>1</t>
  </si>
  <si>
    <t>2040478720961</t>
  </si>
  <si>
    <t>Мешки 7 шт.</t>
  </si>
  <si>
    <t>Мешок для бюстгалтеров</t>
  </si>
  <si>
    <t>Мешки 3 шт.</t>
  </si>
  <si>
    <t>Мешки/деликат 3 шт.</t>
  </si>
  <si>
    <t>Мешки/шнурок мелк 3 шт.</t>
  </si>
  <si>
    <t>Мешки/шнурок крупн 3 шт.</t>
  </si>
  <si>
    <t>Мешок 60*80 крупн</t>
  </si>
  <si>
    <t>Мешок 60*80 мелк</t>
  </si>
  <si>
    <t>Мешок для обуви L - 30 см</t>
  </si>
  <si>
    <t>Мешок для обуви XL - 35 см</t>
  </si>
  <si>
    <t>ACRB1MS106WH</t>
  </si>
  <si>
    <t>Мяч с шипами белый 6 см</t>
  </si>
  <si>
    <t>ACRB1MS106PN</t>
  </si>
  <si>
    <t>Мяч с шипами розовый 6 см</t>
  </si>
  <si>
    <t>ACRB1MS106BL</t>
  </si>
  <si>
    <t>Мяч с шипами голубой 6 см</t>
  </si>
  <si>
    <t>ACRB1MS106RJ</t>
  </si>
  <si>
    <t>Мяч с шипами оранжевый 6 см</t>
  </si>
  <si>
    <t>ACRB1MS106BС</t>
  </si>
  <si>
    <t>Мяч с шипами черный 6 см</t>
  </si>
  <si>
    <t>ACRB1MS107WH</t>
  </si>
  <si>
    <t>Мяч с шипами белый 7 см</t>
  </si>
  <si>
    <t>ACRB1MS107PN</t>
  </si>
  <si>
    <t>Мяч с шипами розовый 7 см</t>
  </si>
  <si>
    <t>ACRB1MS107BL</t>
  </si>
  <si>
    <t>Мяч с шипами голубой 7 см</t>
  </si>
  <si>
    <t>ACRB1MS107RJ</t>
  </si>
  <si>
    <t>Мяч с шипами оранжевый 7 см</t>
  </si>
  <si>
    <t>ACRB1MS107BС</t>
  </si>
  <si>
    <t>Мяч с шипами черный 7 см</t>
  </si>
  <si>
    <t>ACRB1MS109PN</t>
  </si>
  <si>
    <t>Мяч с шипами розовый 9 см</t>
  </si>
  <si>
    <t>ACRB1MS109BL</t>
  </si>
  <si>
    <t>Мяч с шипами голубой 9 см</t>
  </si>
  <si>
    <t>ACRB1MS109RJ</t>
  </si>
  <si>
    <t>Мяч с шипами оранжевый 9 см</t>
  </si>
  <si>
    <t>ACRB1MS109BС</t>
  </si>
  <si>
    <t>Мяч с шипами черный 9 см</t>
  </si>
  <si>
    <t>ACRB1MS109LI</t>
  </si>
  <si>
    <t>Мяч с шипами фиолетовый 9 см</t>
  </si>
  <si>
    <t>Таблетница прям 7*2 черн</t>
  </si>
  <si>
    <t>ACRA7TB201CL</t>
  </si>
  <si>
    <t>Таблетница круглая 7*2 черн</t>
  </si>
  <si>
    <t>ACRA7TB301GR</t>
  </si>
  <si>
    <t>Таблетница круглая 7*2 сер</t>
  </si>
  <si>
    <t>ACRA7TB301CL</t>
  </si>
  <si>
    <t>ACRA7TB301WH</t>
  </si>
  <si>
    <t>Таблетница автомат 7*2 черн</t>
  </si>
  <si>
    <t>Скакалка со счетчиком</t>
  </si>
  <si>
    <t>Палочка для жевания</t>
  </si>
  <si>
    <t>Набор пробок 4 шт. в коробке нежн</t>
  </si>
  <si>
    <t>Нож для пиццы желтый</t>
  </si>
  <si>
    <t>Таблетница на неделю 2 приема круглая черная</t>
  </si>
  <si>
    <t>acrb1ms106pn</t>
  </si>
  <si>
    <t>Массажный мяч мфр 6 см для йоги фитнеса пилатеса</t>
  </si>
  <si>
    <t>acrb1ms106bс</t>
  </si>
  <si>
    <t>Таблетница на неделю 2 приема круглая цветная</t>
  </si>
  <si>
    <t>acra7tb301gr</t>
  </si>
  <si>
    <t>Таблетница на неделю 2 приема круглая серая</t>
  </si>
  <si>
    <t>acrb1ms106wh</t>
  </si>
  <si>
    <t>acrb1ms106bl</t>
  </si>
  <si>
    <t>acrb1ms106rj</t>
  </si>
  <si>
    <t>acra7tb301cl</t>
  </si>
  <si>
    <t>Таблетница прям 7*2 черн/цветн</t>
  </si>
  <si>
    <t>Таблетница круглая 7*2 бел</t>
  </si>
  <si>
    <t>ACRA7TB401BC</t>
  </si>
  <si>
    <t>12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</si>
  <si>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</si>
  <si>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</si>
  <si>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</si>
  <si>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</si>
  <si>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</si>
  <si>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</si>
  <si>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</si>
  <si>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</si>
  <si>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</si>
  <si>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</si>
  <si>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</si>
  <si>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</si>
  <si>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</si>
  <si>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</si>
  <si>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</si>
  <si>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</si>
  <si>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</si>
  <si>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</si>
  <si>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</si>
  <si>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</si>
  <si>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</si>
  <si>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</si>
  <si>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</si>
  <si>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</si>
  <si>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</si>
  <si>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</si>
  <si>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</si>
  <si>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</si>
  <si>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</si>
  <si>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</si>
  <si>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</si>
  <si>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</si>
  <si>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</si>
  <si>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</si>
  <si>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</si>
  <si>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</si>
  <si>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</si>
  <si>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</si>
  <si>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</si>
  <si>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</si>
  <si>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</si>
  <si>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</si>
  <si>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</si>
  <si>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</si>
  <si>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</si>
  <si>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</si>
  <si>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</si>
  <si>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</si>
  <si>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2040903547941</t>
  </si>
  <si>
    <t>Май 1</t>
  </si>
  <si>
    <t>Корректировка Вознаграждения Вайлдберриз (ВВ)</t>
  </si>
  <si>
    <t>Виды логистики, штрафов и корректировок ВВ</t>
  </si>
  <si>
    <t>2039813223373</t>
  </si>
  <si>
    <t>Самара (Новосемейкино)</t>
  </si>
  <si>
    <t>2042160422832</t>
  </si>
  <si>
    <t>2025-06-07</t>
  </si>
  <si>
    <t>Беларусь</t>
  </si>
  <si>
    <t>Казахстан</t>
  </si>
  <si>
    <t>BELARUSBANK</t>
  </si>
  <si>
    <t>1д 3ч</t>
  </si>
  <si>
    <t>1д 12ч</t>
  </si>
  <si>
    <t>2025-06-09</t>
  </si>
  <si>
    <t>2025-06-11</t>
  </si>
  <si>
    <t>Рязань (Тюшевское)</t>
  </si>
  <si>
    <t>2025-08-08</t>
  </si>
  <si>
    <t>2025-08-06</t>
  </si>
  <si>
    <t>acra7tb201cl</t>
  </si>
  <si>
    <t>2044025155923</t>
  </si>
  <si>
    <t>ACRA7TB201WH</t>
  </si>
  <si>
    <t>Таблетница прям 7*2 бел/цветн</t>
  </si>
  <si>
    <t>ACRA7TB201LI</t>
  </si>
  <si>
    <t>Таблетница прям 7*2 сирен/цветн</t>
  </si>
  <si>
    <t>Июнь 4</t>
  </si>
  <si>
    <t>2044025321588</t>
  </si>
  <si>
    <t>2025-08-10</t>
  </si>
  <si>
    <t>2044025326637</t>
  </si>
  <si>
    <t>2042986372359</t>
  </si>
  <si>
    <t>1д 10ч</t>
  </si>
  <si>
    <t>Добавили в отложенные</t>
  </si>
  <si>
    <t>Добавили в отложенные (предыдущий период)</t>
  </si>
  <si>
    <t>1д 6ч</t>
  </si>
  <si>
    <t>Таблетница на неделю - 2 приема цветная</t>
  </si>
  <si>
    <t>Промокод, %</t>
  </si>
  <si>
    <t>2041591055954</t>
  </si>
  <si>
    <t>2042777181566</t>
  </si>
  <si>
    <t>ahma1bw112wh</t>
  </si>
  <si>
    <t>2040478696884</t>
  </si>
  <si>
    <t>1д 16ч</t>
  </si>
  <si>
    <t>1д 19ч</t>
  </si>
  <si>
    <t>Сумма удержанная за начисленные баллы программы лояльности</t>
  </si>
  <si>
    <t>Компенсация скидки по программе лояльности</t>
  </si>
  <si>
    <t>2042678197468</t>
  </si>
  <si>
    <t>akta4st102cl</t>
  </si>
  <si>
    <t>Июль 1</t>
  </si>
  <si>
    <t>2041533038113</t>
  </si>
  <si>
    <t>2041533648312</t>
  </si>
  <si>
    <t>Заказали ВБ клуб, шт</t>
  </si>
  <si>
    <t>Заказали ВБ клуб, шт (предыдущий период)</t>
  </si>
  <si>
    <t>Выкупили ВБ клуб, шт</t>
  </si>
  <si>
    <t>Выкупы ВБ клуб, шт (предыдущий период)</t>
  </si>
  <si>
    <t>Отменили ВБ клуб, шт</t>
  </si>
  <si>
    <t>Отменили ВБ клуб, шт (предыдущий период)</t>
  </si>
  <si>
    <t>Процент выкупа ВБ клуб</t>
  </si>
  <si>
    <t>Процент выкупа ВБ клуб (предыдущий период)</t>
  </si>
  <si>
    <t>Заказали на сумму ВБ клуб, ₽</t>
  </si>
  <si>
    <t>Заказали на сумму ВБ клуб, ₽ (предыдущий период)</t>
  </si>
  <si>
    <t>Динамика суммы заказов ВБ клуб, ₽</t>
  </si>
  <si>
    <t>Выкупили на сумму ВБ клуб, ₽</t>
  </si>
  <si>
    <t>Выкупили на сумму ВБ клуб, ₽ (предыдущий период)</t>
  </si>
  <si>
    <t>Отменили на сумму ВБ клуб, ₽</t>
  </si>
  <si>
    <t>Отменили на сумму ВБ клуб, ₽ (предыдущий период)</t>
  </si>
  <si>
    <t>Средняя цена ВБ клуб, ₽</t>
  </si>
  <si>
    <t>Средняя цена ВБ клуб, ₽ (предыдущий период)</t>
  </si>
  <si>
    <t>Среднее количество заказов в день ВБ клуб, шт</t>
  </si>
  <si>
    <t>Среднее количество заказов в день ВБ клуб, шт (предыдущий период)</t>
  </si>
  <si>
    <t>% выкупа 
за 7 дн</t>
  </si>
  <si>
    <t>aand1bl101bl</t>
  </si>
  <si>
    <t>2044025354937</t>
  </si>
  <si>
    <t>2041473034145</t>
  </si>
  <si>
    <t>Массажный мяч мфр для йоги пилатеса с шипами жесткий 6 см</t>
  </si>
  <si>
    <t>Массажный мяч с шипами для мфр йоги пилатеса жесткий 9 см</t>
  </si>
  <si>
    <t>Пробка силиконовая многоразовая для бутылки 4 шт. Стоппер</t>
  </si>
  <si>
    <t>Бандаж для лица и подбородка многоразовый силиконовый</t>
  </si>
  <si>
    <t>1д 17ч</t>
  </si>
  <si>
    <t>Бандаж для лица и подбородка многоразовый</t>
  </si>
  <si>
    <t>Массажер для шеи спины тела ручной роликовый</t>
  </si>
  <si>
    <t>Массажный мяч для мфр йоги пилатеса с шипами жесткий 7 см</t>
  </si>
  <si>
    <t>2041534216404</t>
  </si>
  <si>
    <t>2042985583893</t>
  </si>
  <si>
    <t>2044025288003</t>
  </si>
  <si>
    <t>2043369755509</t>
  </si>
  <si>
    <t>2041473034169</t>
  </si>
  <si>
    <t>acrb1ms109pn</t>
  </si>
  <si>
    <t>2025-10-05</t>
  </si>
  <si>
    <t>2038606256161</t>
  </si>
  <si>
    <t>2044025316447</t>
  </si>
  <si>
    <t>2044025338661</t>
  </si>
  <si>
    <t>2044025344532</t>
  </si>
  <si>
    <t>2044025342057</t>
  </si>
  <si>
    <t>2044025291485</t>
  </si>
  <si>
    <t>2042986377583</t>
  </si>
  <si>
    <t>2044516485386</t>
  </si>
  <si>
    <t>2044516498812</t>
  </si>
  <si>
    <t>2041532808502</t>
  </si>
  <si>
    <t>2042988749289</t>
  </si>
  <si>
    <t>10.0</t>
  </si>
  <si>
    <t>9.7</t>
  </si>
  <si>
    <t>ahma3bw202wh</t>
  </si>
  <si>
    <t/>
  </si>
  <si>
    <t>2025-08-24</t>
  </si>
  <si>
    <t>Id корзины заказа</t>
  </si>
  <si>
    <t>2025-08-25</t>
  </si>
  <si>
    <t>2025-08-26</t>
  </si>
  <si>
    <t>acrb1ms109li</t>
  </si>
  <si>
    <t>akta2kn102gn</t>
  </si>
  <si>
    <t>2025-10-24</t>
  </si>
  <si>
    <t>2025-10-23</t>
  </si>
  <si>
    <t>Екатеринбург - Перспективный 12</t>
  </si>
  <si>
    <t>1д 14ч</t>
  </si>
  <si>
    <t>Объем</t>
  </si>
  <si>
    <t>Стоимость</t>
  </si>
  <si>
    <t>от 0,001 до 0,200 литра — 23 ₽ за литр</t>
  </si>
  <si>
    <t>от 0,201 до 0,400 литра — 26 ₽ за литр</t>
  </si>
  <si>
    <t>от 0,401 до 0,600 литра — 29 ₽ за литр</t>
  </si>
  <si>
    <t>от 0,601 до 0,800 литра — 30 ₽ за литр</t>
  </si>
  <si>
    <t>от 0,801 до 1,000 литра — 32 ₽ за литр</t>
  </si>
  <si>
    <t>более 1 л</t>
  </si>
  <si>
    <t>доп литры</t>
  </si>
  <si>
    <t>Размер кВВ без НДС, % Базовый</t>
  </si>
  <si>
    <t>Стоимость участия в программе лояльности</t>
  </si>
  <si>
    <t>419145390</t>
  </si>
  <si>
    <t>236072835</t>
  </si>
  <si>
    <t>186826338</t>
  </si>
  <si>
    <t>419130077</t>
  </si>
  <si>
    <t>345168494</t>
  </si>
  <si>
    <t>273556717</t>
  </si>
  <si>
    <t>akta4st101cl</t>
  </si>
  <si>
    <t>278515093</t>
  </si>
  <si>
    <t>236072834</t>
  </si>
  <si>
    <t>169395410</t>
  </si>
  <si>
    <t>448248943</t>
  </si>
  <si>
    <t>acra7tb201wh</t>
  </si>
  <si>
    <t>204615141</t>
  </si>
  <si>
    <t>251516159</t>
  </si>
  <si>
    <t>169153168</t>
  </si>
  <si>
    <t>176500218</t>
  </si>
  <si>
    <t>251537223</t>
  </si>
  <si>
    <t>251407392</t>
  </si>
  <si>
    <t>321959186</t>
  </si>
  <si>
    <t>236929187</t>
  </si>
  <si>
    <t>236072836</t>
  </si>
  <si>
    <t>419146579</t>
  </si>
  <si>
    <t>176723275</t>
  </si>
  <si>
    <t>172832355</t>
  </si>
  <si>
    <t>2025-10-25</t>
  </si>
  <si>
    <t>176721350</t>
  </si>
  <si>
    <t>370591238</t>
  </si>
  <si>
    <t>236929188</t>
  </si>
  <si>
    <t>223671295</t>
  </si>
  <si>
    <t>251537413</t>
  </si>
  <si>
    <t>327442631</t>
  </si>
  <si>
    <t>0д 20ч</t>
  </si>
  <si>
    <t>1д 4ч</t>
  </si>
  <si>
    <t>419141549</t>
  </si>
  <si>
    <t>acrb1ms109rj</t>
  </si>
  <si>
    <t>Мешки для стирки белья - 6 штук</t>
  </si>
  <si>
    <t>1д 7ч</t>
  </si>
  <si>
    <t>275208801</t>
  </si>
  <si>
    <t>acrb1ms101pn</t>
  </si>
  <si>
    <t>173605843</t>
  </si>
  <si>
    <t>acrh1ms101rj</t>
  </si>
  <si>
    <t>ACRB3FR100CL</t>
  </si>
  <si>
    <t>Набор эластичных лент 3 шт. в мешке</t>
  </si>
  <si>
    <t>ACRB5FR200CL</t>
  </si>
  <si>
    <t>Набор эластичных лент 5 шт. в мешке</t>
  </si>
  <si>
    <t>ACRB4FR300CL</t>
  </si>
  <si>
    <t>Набор эластичных лент 4 шт.</t>
  </si>
  <si>
    <t>ACRB5FR400CL</t>
  </si>
  <si>
    <t>Набор эластичных лент 5 шт.</t>
  </si>
  <si>
    <t>ACRF1KP101BC</t>
  </si>
  <si>
    <t>Капа черный/красный - черная коробка</t>
  </si>
  <si>
    <t>ACRF1KP102BC</t>
  </si>
  <si>
    <t>Капа черный/белый-черная коробка</t>
  </si>
  <si>
    <t>ACRF1KP103BC</t>
  </si>
  <si>
    <t>Капа белый/черный</t>
  </si>
  <si>
    <t>ACRF1KP101RD</t>
  </si>
  <si>
    <t>Капа белый/красный</t>
  </si>
  <si>
    <t>ACRF1KP102RD</t>
  </si>
  <si>
    <t>Капа красный/белый</t>
  </si>
  <si>
    <t>ACRF1KP101BL</t>
  </si>
  <si>
    <t>Капа синий/белый</t>
  </si>
  <si>
    <t>ACRF1KP101GN</t>
  </si>
  <si>
    <t>Капа зеленый/белый</t>
  </si>
  <si>
    <t>ACRF1KP102GN</t>
  </si>
  <si>
    <t>Капа зеленый/черный</t>
  </si>
  <si>
    <t>ОБЩЕСТВО С ОГРАНИЧЕННОЙ ОТВЕТСТВЕННОСТЬЮ "ЭНЕМЕР ЛОГИСТИК"</t>
  </si>
  <si>
    <t>1д 2ч</t>
  </si>
  <si>
    <t>1д 9ч</t>
  </si>
  <si>
    <t>273516556</t>
  </si>
  <si>
    <t>acra7tb301wh</t>
  </si>
  <si>
    <t>HALYK</t>
  </si>
  <si>
    <t>2д 7ч</t>
  </si>
  <si>
    <t>419145391</t>
  </si>
  <si>
    <t>acrb1ms107wh</t>
  </si>
  <si>
    <t>1д 1ч</t>
  </si>
  <si>
    <t>0д 21ч</t>
  </si>
  <si>
    <t>Октябрь 5</t>
  </si>
  <si>
    <t>Таблетница органайзер на неделю 7 дней 14 приемов</t>
  </si>
  <si>
    <t>Таблетница на неделю 2 приема - контейнер для таблеток</t>
  </si>
  <si>
    <t>Таблетница на неделю 2 приема утро-вечер</t>
  </si>
  <si>
    <t>2д 9ч</t>
  </si>
  <si>
    <t>ООО Флексибел Логистик</t>
  </si>
  <si>
    <t>ООО "ТРАНСГАРАНТ"</t>
  </si>
  <si>
    <t>Индивидуальный предприниматель Ломакин Борис Алексеевич</t>
  </si>
  <si>
    <t>8.0</t>
  </si>
  <si>
    <t>275208802</t>
  </si>
  <si>
    <t>acrb1ms101bl</t>
  </si>
  <si>
    <t>370594147</t>
  </si>
  <si>
    <t>akta4st103cl</t>
  </si>
  <si>
    <t xml:space="preserve"> Александр </t>
  </si>
  <si>
    <t>223420736</t>
  </si>
  <si>
    <t>acrb1ms101rj</t>
  </si>
  <si>
    <t>1д 23ч</t>
  </si>
  <si>
    <t>Разовое изменение срока перечисления денежных средств</t>
  </si>
  <si>
    <t>236074677</t>
  </si>
  <si>
    <t>ahma2bw202wh</t>
  </si>
  <si>
    <t>271440670</t>
  </si>
  <si>
    <t>acrb1sk101bl</t>
  </si>
  <si>
    <t>271440668</t>
  </si>
  <si>
    <t>acrb1sk101bc</t>
  </si>
  <si>
    <t>271440669</t>
  </si>
  <si>
    <t>acrb1sk101rd</t>
  </si>
  <si>
    <t>273588520</t>
  </si>
  <si>
    <t>aand1rp301bg</t>
  </si>
  <si>
    <t>Скребок гуаша Нефрит</t>
  </si>
  <si>
    <t>448254852</t>
  </si>
  <si>
    <t>acra7tb201li</t>
  </si>
  <si>
    <t>ООО "ЗИТ"</t>
  </si>
  <si>
    <t>ALFA-BANK</t>
  </si>
  <si>
    <t>0д 17ч</t>
  </si>
  <si>
    <t>0д 22ч</t>
  </si>
  <si>
    <t>0д 19ч</t>
  </si>
  <si>
    <t>Массажер для стоп ног роликовый механический</t>
  </si>
  <si>
    <t>419141548</t>
  </si>
  <si>
    <t>acrb1ms107rj</t>
  </si>
  <si>
    <t>36447695449</t>
  </si>
  <si>
    <t>Скребок Гуаша в подарочной коробке</t>
  </si>
  <si>
    <t>ООО Гринлог</t>
  </si>
  <si>
    <t>Мешок для стирки белья и обуви 3 штуки</t>
  </si>
  <si>
    <t>Массажный набор Гуаша Роллер и скребок</t>
  </si>
  <si>
    <t>419145749</t>
  </si>
  <si>
    <t>acrb1ms109bl</t>
  </si>
  <si>
    <t>2д 11ч</t>
  </si>
  <si>
    <t>Скребки Гуаша</t>
  </si>
  <si>
    <t>Да</t>
  </si>
  <si>
    <t>Игрушка для собак-палочка</t>
  </si>
  <si>
    <t>ООО СпейсЛогистик</t>
  </si>
  <si>
    <t>Сатиева Жылдызкан Торокуловна</t>
  </si>
  <si>
    <t>Ролик Гуаша для массажа</t>
  </si>
  <si>
    <t>22890179031</t>
  </si>
  <si>
    <t>34954578625</t>
  </si>
  <si>
    <t>2025-11-30</t>
  </si>
  <si>
    <t>53</t>
  </si>
  <si>
    <t>Массажеры косметические</t>
  </si>
  <si>
    <t>37274973930</t>
  </si>
  <si>
    <t>ООО "ЭКСПРЕСС ТРАНЗИТ"</t>
  </si>
  <si>
    <t>2026-01-29</t>
  </si>
  <si>
    <t>СПБ Шушары</t>
  </si>
  <si>
    <t xml:space="preserve">ИП Балаев Чермен Вячеславович </t>
  </si>
  <si>
    <t>Эспандеры</t>
  </si>
  <si>
    <t>34836744804</t>
  </si>
  <si>
    <t>35194813607</t>
  </si>
  <si>
    <t>2д 20ч</t>
  </si>
  <si>
    <t>2025-12-17</t>
  </si>
  <si>
    <t>ИП Кузьмина Виктория Игоревна</t>
  </si>
  <si>
    <t>Белая дача</t>
  </si>
  <si>
    <t>34904350438</t>
  </si>
  <si>
    <t>Котовск</t>
  </si>
  <si>
    <t>30472780214</t>
  </si>
  <si>
    <t>Массажный набор Гуаша для лица подарочный</t>
  </si>
  <si>
    <t>Скребок Гуаша и роллер для лица</t>
  </si>
  <si>
    <t>Набор тканевых фитнес резинок 4 шт для ягодиц и ног</t>
  </si>
  <si>
    <t>Фитнес резинки тканевые 5 шт эспандер для ног ягодиц</t>
  </si>
  <si>
    <t>Набор фитнес резинок латексных 4 шт эспандер для йоги</t>
  </si>
  <si>
    <t>Операции на приемке</t>
  </si>
  <si>
    <t>Номер короба для обработки товара</t>
  </si>
  <si>
    <t>Id собственной акции продавца с дополнительной скидкой</t>
  </si>
  <si>
    <t>Размер дополнительной скидки по собственной акции продавца, %</t>
  </si>
  <si>
    <t>Способы продажи и тип товара</t>
  </si>
  <si>
    <t>Уникальный идентификатор скидки лояльности от продавца</t>
  </si>
  <si>
    <t>Размер скидки лояльности от продавца,%</t>
  </si>
  <si>
    <t>FBW, (МГТ, коробка)</t>
  </si>
  <si>
    <t>37476649881</t>
  </si>
  <si>
    <t>37477485284</t>
  </si>
  <si>
    <t>36448378518</t>
  </si>
  <si>
    <t>2025-12-27</t>
  </si>
  <si>
    <t>37475605823</t>
  </si>
  <si>
    <t>37476587570</t>
  </si>
  <si>
    <t>2025-12-28</t>
  </si>
  <si>
    <t>5428353646240358357.0.0</t>
  </si>
  <si>
    <t>30472780256</t>
  </si>
  <si>
    <t>37476470964</t>
  </si>
  <si>
    <t>37476587602</t>
  </si>
  <si>
    <t>Декабрь 5</t>
  </si>
  <si>
    <t>Набор Гуаша скребок и роллер</t>
  </si>
  <si>
    <t>2025-12-29</t>
  </si>
  <si>
    <t>111925</t>
  </si>
  <si>
    <t>Ростовская область Зерноград улица Чкалова 17К</t>
  </si>
  <si>
    <t>34977227143</t>
  </si>
  <si>
    <t>30472780274</t>
  </si>
  <si>
    <t>35169969627</t>
  </si>
  <si>
    <t>2025-12-30</t>
  </si>
  <si>
    <t>50129952</t>
  </si>
  <si>
    <t>Приморский край Артём улица Лазо 31А</t>
  </si>
  <si>
    <t>e05b4d8a4cd54a9b97a098021b382f03</t>
  </si>
  <si>
    <t>6711140189178574986.0.0</t>
  </si>
  <si>
    <t>Шегенов Рустам Равильевич/ ТОО"Kaz-Cargo 2023"</t>
  </si>
  <si>
    <t>31105192136</t>
  </si>
  <si>
    <t>34802912832</t>
  </si>
  <si>
    <t>34836745146</t>
  </si>
  <si>
    <t>34904350388</t>
  </si>
  <si>
    <t>35077187171</t>
  </si>
  <si>
    <t>35169970149</t>
  </si>
  <si>
    <t>36447724249</t>
  </si>
  <si>
    <t>36448378522</t>
  </si>
  <si>
    <t>37476587848</t>
  </si>
  <si>
    <t>2025-12-31</t>
  </si>
  <si>
    <t>22644600618464679.0.0</t>
  </si>
  <si>
    <t>211268</t>
  </si>
  <si>
    <t>Москва Москва бульвар Адмирала Ушакова 12</t>
  </si>
  <si>
    <t>30474383322</t>
  </si>
  <si>
    <t>20644070618527535.1.0</t>
  </si>
  <si>
    <t>34977217499</t>
  </si>
  <si>
    <t>31105191868</t>
  </si>
  <si>
    <t>Dz.76380035e4584b05a5f22b8be34da0c9.0.0</t>
  </si>
  <si>
    <t>ИП Козельский Алексей Викторович</t>
  </si>
  <si>
    <t>DAW.fbf3db9355604453945310d704be4fc9.1.0</t>
  </si>
  <si>
    <t>24000831068</t>
  </si>
  <si>
    <t>30474383414</t>
  </si>
  <si>
    <t>31105191814</t>
  </si>
  <si>
    <t>31105192128</t>
  </si>
  <si>
    <t>32908751996</t>
  </si>
  <si>
    <t>34836744808</t>
  </si>
  <si>
    <t>35169969479</t>
  </si>
  <si>
    <t>36447697065</t>
  </si>
  <si>
    <t>36447723393</t>
  </si>
  <si>
    <t>36447724817</t>
  </si>
  <si>
    <t>36447725157</t>
  </si>
  <si>
    <t>36448151780</t>
  </si>
  <si>
    <t>37475605629</t>
  </si>
  <si>
    <t>37476470994</t>
  </si>
  <si>
    <t>37476587588</t>
  </si>
  <si>
    <t>37476587596</t>
  </si>
  <si>
    <t>01.01-04.01</t>
  </si>
  <si>
    <t>1д 15ч</t>
  </si>
  <si>
    <t>2д 2ч</t>
  </si>
  <si>
    <t>1д 11ч</t>
  </si>
  <si>
    <t>1д 5ч</t>
  </si>
  <si>
    <t>1д 22ч</t>
  </si>
  <si>
    <t>1д 0ч</t>
  </si>
  <si>
    <t>2д 22ч</t>
  </si>
  <si>
    <t>0д 23ч</t>
  </si>
  <si>
    <t>Массажный набор Гуаша для лица</t>
  </si>
  <si>
    <t>Мешки для стирки одежды и обуви 3 штуки</t>
  </si>
  <si>
    <t>2026-01-01</t>
  </si>
  <si>
    <t>35077187139</t>
  </si>
  <si>
    <t>ОБЩЕСТВО С ОГРАНИЧЕННОЙ ОТВЕТСТВЕННОСТЬЮ "АДР"</t>
  </si>
  <si>
    <t>ОБЩЕСТВО С ОГРАНИЧЕННОЙ ОТВЕТСТВЕННОСТЬЮ "ТАХИОН"</t>
  </si>
  <si>
    <t>DAO.5258a7b179224e5fa6d38dc04ce38c3d.1.0</t>
  </si>
  <si>
    <t>ИП Купавых Виталий Владимирович</t>
  </si>
  <si>
    <t>28517920355</t>
  </si>
  <si>
    <t>2026-01-02</t>
  </si>
  <si>
    <t>35169969485</t>
  </si>
  <si>
    <t>Волгоград</t>
  </si>
  <si>
    <t>31105191870</t>
  </si>
  <si>
    <t>37274913897</t>
  </si>
  <si>
    <t>34904350420</t>
  </si>
  <si>
    <t>99866376</t>
  </si>
  <si>
    <t>Неопознанный Товар</t>
  </si>
  <si>
    <t>неопознанный товар</t>
  </si>
  <si>
    <t>Неопознанный товар</t>
  </si>
  <si>
    <t>46125832289</t>
  </si>
  <si>
    <t>37274912989</t>
  </si>
  <si>
    <t>DA1.r86c315c43744498a92b17571b47ad3ed.0.0</t>
  </si>
  <si>
    <t>5500313412692269830.0.0</t>
  </si>
  <si>
    <t>6368960574106066723.0.0</t>
  </si>
  <si>
    <t>ООО "ВБ ТЭК"</t>
  </si>
  <si>
    <t>43587980618515886.0.0</t>
  </si>
  <si>
    <t>ОБЩЕСТВО С ОГРАНИЧЕННОЙ ОТВЕТСТВЕННОСТЬЮ "МОДУЛЬФОРТ"</t>
  </si>
  <si>
    <t>27369540618522044.0.0</t>
  </si>
  <si>
    <t>28244088458</t>
  </si>
  <si>
    <t>ОБЩЕСТВО С ОГРАНИЧЕННОЙ ОТВЕТСТВЕННОСТЬЮ "ГРУЗОВОЙ"</t>
  </si>
  <si>
    <t>22890179173</t>
  </si>
  <si>
    <t>340743911</t>
  </si>
  <si>
    <t>acrb1ms103rj</t>
  </si>
  <si>
    <t>26144350715</t>
  </si>
  <si>
    <t>28244088678</t>
  </si>
  <si>
    <t>30211653354</t>
  </si>
  <si>
    <t>30211653854</t>
  </si>
  <si>
    <t>30211653862</t>
  </si>
  <si>
    <t>31105191876</t>
  </si>
  <si>
    <t>31105191884</t>
  </si>
  <si>
    <t>34904350128</t>
  </si>
  <si>
    <t>34904350442</t>
  </si>
  <si>
    <t>34977216875</t>
  </si>
  <si>
    <t>34977216877</t>
  </si>
  <si>
    <t>35077187535</t>
  </si>
  <si>
    <t>36447723405</t>
  </si>
  <si>
    <t>37274913901</t>
  </si>
  <si>
    <t>37274973402</t>
  </si>
  <si>
    <t>37456338875</t>
  </si>
  <si>
    <t>37477484982</t>
  </si>
  <si>
    <t>45762897787</t>
  </si>
  <si>
    <t>46125839167</t>
  </si>
  <si>
    <t>46125839223</t>
  </si>
  <si>
    <t>2026-01-03</t>
  </si>
  <si>
    <t>5910674818931655440.0.0</t>
  </si>
  <si>
    <t>340948906</t>
  </si>
  <si>
    <t>akta1kn101gr</t>
  </si>
  <si>
    <t>27586989332</t>
  </si>
  <si>
    <t>7365641993803910499.0.0</t>
  </si>
  <si>
    <t>30418429647</t>
  </si>
  <si>
    <t>2026-02-27</t>
  </si>
  <si>
    <t>9442604118615121.0.0</t>
  </si>
  <si>
    <t>62613407118489062.0.0</t>
  </si>
  <si>
    <t>30472780388</t>
  </si>
  <si>
    <t>177405495</t>
  </si>
  <si>
    <t>ahma3bw102bg</t>
  </si>
  <si>
    <t>34836745282</t>
  </si>
  <si>
    <t>5987985539812619383.1.0</t>
  </si>
  <si>
    <t>30474383410</t>
  </si>
  <si>
    <t>8462558050749025045.0.0</t>
  </si>
  <si>
    <t>16388130618621974.1.0</t>
  </si>
  <si>
    <t>От клиента при возврате</t>
  </si>
  <si>
    <t>36447724245</t>
  </si>
  <si>
    <t>Возврат</t>
  </si>
  <si>
    <t>45762897779</t>
  </si>
  <si>
    <t>15935312618663373.0.0</t>
  </si>
  <si>
    <t>34977227121</t>
  </si>
  <si>
    <t>46125839483</t>
  </si>
  <si>
    <t>7823264828883175020.2.0</t>
  </si>
  <si>
    <t>46125839455</t>
  </si>
  <si>
    <t>ИП Кокин Александр Александрович</t>
  </si>
  <si>
    <t>Козлов Егор Сергеевич</t>
  </si>
  <si>
    <t>2026-01-04</t>
  </si>
  <si>
    <t>34836745058</t>
  </si>
  <si>
    <t>46125839363</t>
  </si>
  <si>
    <t>34977217513</t>
  </si>
  <si>
    <t>8496060133830396144.0.0</t>
  </si>
  <si>
    <t>37476649929</t>
  </si>
  <si>
    <t>25144275618655357.0.0</t>
  </si>
  <si>
    <t>34977217659</t>
  </si>
  <si>
    <t>22890179243</t>
  </si>
  <si>
    <t>6641055736599430294.0.0</t>
  </si>
  <si>
    <t>26140211874</t>
  </si>
  <si>
    <t>6370946388446357321.1.0</t>
  </si>
  <si>
    <t>46125824394</t>
  </si>
  <si>
    <t>36447724597</t>
  </si>
  <si>
    <t>37476470916</t>
  </si>
  <si>
    <t>37274973658</t>
  </si>
  <si>
    <t>35169969685</t>
  </si>
  <si>
    <t>30292554671</t>
  </si>
  <si>
    <t>41953835618493582.0.0</t>
  </si>
  <si>
    <t>ИНДИВИДУАЛЬНЫЙ ПРЕДПРИНИМАТЕЛЬ ПЛИЕВА АЛЬБИНА ЯРОСЛАВНА</t>
  </si>
  <si>
    <t>DAO.e05b4d8a4cd54a9b97a098021b382f03.4.0</t>
  </si>
  <si>
    <t>5775439238760534903.0.0</t>
  </si>
  <si>
    <t>9100036467828373710.6.0</t>
  </si>
  <si>
    <t>239233529</t>
  </si>
  <si>
    <t>ahma1bw302wh</t>
  </si>
  <si>
    <t>26140211894</t>
  </si>
  <si>
    <t>169112569</t>
  </si>
  <si>
    <t>acrf1bn101pn</t>
  </si>
  <si>
    <t>28487418430</t>
  </si>
  <si>
    <t>30211653288</t>
  </si>
  <si>
    <t>30211653376</t>
  </si>
  <si>
    <t>30292554607</t>
  </si>
  <si>
    <t>30471804279</t>
  </si>
  <si>
    <t>30472780446</t>
  </si>
  <si>
    <t>30472780470</t>
  </si>
  <si>
    <t>31105191820</t>
  </si>
  <si>
    <t>31105192174</t>
  </si>
  <si>
    <t>31105192176</t>
  </si>
  <si>
    <t>32908751972</t>
  </si>
  <si>
    <t>340734340</t>
  </si>
  <si>
    <t>acrb1ms103pn</t>
  </si>
  <si>
    <t>32908767652</t>
  </si>
  <si>
    <t>34802912836</t>
  </si>
  <si>
    <t>34897778371</t>
  </si>
  <si>
    <t>34904350396</t>
  </si>
  <si>
    <t>34977216855</t>
  </si>
  <si>
    <t>34977216857</t>
  </si>
  <si>
    <t>34977217503</t>
  </si>
  <si>
    <t>34977217511</t>
  </si>
  <si>
    <t>35077187013</t>
  </si>
  <si>
    <t>35169970169</t>
  </si>
  <si>
    <t>36447695457</t>
  </si>
  <si>
    <t>36447696593</t>
  </si>
  <si>
    <t>36447723373</t>
  </si>
  <si>
    <t>36447724781</t>
  </si>
  <si>
    <t>36447725165</t>
  </si>
  <si>
    <t>36447725265</t>
  </si>
  <si>
    <t>177404837</t>
  </si>
  <si>
    <t>ahma3bw101bg</t>
  </si>
  <si>
    <t>37476470970</t>
  </si>
  <si>
    <t>45762897791</t>
  </si>
  <si>
    <t>45762897795</t>
  </si>
  <si>
    <t>45762898063</t>
  </si>
  <si>
    <t>46125824154</t>
  </si>
  <si>
    <t>46125824166</t>
  </si>
  <si>
    <t>46125839183</t>
  </si>
  <si>
    <t>Астана Карагандинское шоссе</t>
  </si>
  <si>
    <t>37274913629</t>
  </si>
  <si>
    <t>Dv.rc0c4e53777454f3781041355482b5dce.0.0</t>
  </si>
  <si>
    <t>1д 8ч</t>
  </si>
  <si>
    <t>2д 5ч</t>
  </si>
  <si>
    <t>3д 3ч</t>
  </si>
  <si>
    <t>3д 7ч</t>
  </si>
  <si>
    <t>2д 10ч</t>
  </si>
  <si>
    <t>Роллер Гуаша для лица и тела</t>
  </si>
  <si>
    <t>Массажный ролик Гуаша для лица и тела</t>
  </si>
  <si>
    <t>Мешки для стирки одежды 3 штуки</t>
  </si>
  <si>
    <t>2026-01-05</t>
  </si>
  <si>
    <t>46125839243</t>
  </si>
  <si>
    <t>2025-04-16</t>
  </si>
  <si>
    <t>2025-06-15</t>
  </si>
  <si>
    <t>32908751976</t>
  </si>
  <si>
    <t>Сарапул</t>
  </si>
  <si>
    <t>36448378778</t>
  </si>
  <si>
    <t>31105192178</t>
  </si>
  <si>
    <t>8282399057100794340.0.0</t>
  </si>
  <si>
    <t>22890179841</t>
  </si>
  <si>
    <t>45762898151</t>
  </si>
  <si>
    <t>46125863265</t>
  </si>
  <si>
    <t>36447725137</t>
  </si>
  <si>
    <t>36448151724</t>
  </si>
  <si>
    <t>23459569618620487.0.0</t>
  </si>
  <si>
    <t>6712741149704018638.0.0</t>
  </si>
  <si>
    <t>34837694165</t>
  </si>
  <si>
    <t>34977217517</t>
  </si>
  <si>
    <t>11370814118652026.0.0</t>
  </si>
  <si>
    <t>30472780440</t>
  </si>
  <si>
    <t>27857284118635948.2.0</t>
  </si>
  <si>
    <t>2026-01-06</t>
  </si>
  <si>
    <t>34977216905</t>
  </si>
  <si>
    <t>36447697029</t>
  </si>
  <si>
    <t>DA2.9e23dd92118b435da9131e171e63791e.1.0</t>
  </si>
  <si>
    <t>34904350158</t>
  </si>
  <si>
    <t>32908752204</t>
  </si>
  <si>
    <t>30471804693</t>
  </si>
  <si>
    <t>34977216865</t>
  </si>
  <si>
    <t>37274972970</t>
  </si>
  <si>
    <t>Вайлдберриз Банк,Промсвязьбанк</t>
  </si>
  <si>
    <t>2024-08-20</t>
  </si>
  <si>
    <t>2024-10-19</t>
  </si>
  <si>
    <t>27019231601</t>
  </si>
  <si>
    <t>28517919825</t>
  </si>
  <si>
    <t>302564795</t>
  </si>
  <si>
    <t>aand1st202bl</t>
  </si>
  <si>
    <t>36447723429</t>
  </si>
  <si>
    <t>32908768372</t>
  </si>
  <si>
    <t>28244088686</t>
  </si>
  <si>
    <t>30292554609</t>
  </si>
  <si>
    <t>36447723829</t>
  </si>
  <si>
    <t>30472780464</t>
  </si>
  <si>
    <t>30211653470</t>
  </si>
  <si>
    <t>15783614118659831.0.0</t>
  </si>
  <si>
    <t xml:space="preserve">ИП Михеева Наталья Сергеевна </t>
  </si>
  <si>
    <t>37476587426</t>
  </si>
  <si>
    <t>32343840118655242.0.0</t>
  </si>
  <si>
    <t>ООО "ВЕЛЕС"</t>
  </si>
  <si>
    <t>28488392400</t>
  </si>
  <si>
    <t>30292555215</t>
  </si>
  <si>
    <t>31105192234</t>
  </si>
  <si>
    <t>31105192238</t>
  </si>
  <si>
    <t>31105192240</t>
  </si>
  <si>
    <t>31105192246</t>
  </si>
  <si>
    <t>32908768084</t>
  </si>
  <si>
    <t>34977216871</t>
  </si>
  <si>
    <t>34977216919</t>
  </si>
  <si>
    <t>34977216935</t>
  </si>
  <si>
    <t>35169970153</t>
  </si>
  <si>
    <t>36447723825</t>
  </si>
  <si>
    <t>36447725161</t>
  </si>
  <si>
    <t>36448151956</t>
  </si>
  <si>
    <t>37274973414</t>
  </si>
  <si>
    <t>37274973442</t>
  </si>
  <si>
    <t>37476587366</t>
  </si>
  <si>
    <t>37476587586</t>
  </si>
  <si>
    <t>37477485252</t>
  </si>
  <si>
    <t>45762897767</t>
  </si>
  <si>
    <t>45762898363</t>
  </si>
  <si>
    <t>45762898399</t>
  </si>
  <si>
    <t>46125824190</t>
  </si>
  <si>
    <t>46125831429</t>
  </si>
  <si>
    <t>46203433369</t>
  </si>
  <si>
    <t>2026-01-07</t>
  </si>
  <si>
    <t>36447696585</t>
  </si>
  <si>
    <t>30292554613</t>
  </si>
  <si>
    <t>30471804479</t>
  </si>
  <si>
    <t>35169970225</t>
  </si>
  <si>
    <t>12776429118522676.0.0</t>
  </si>
  <si>
    <t>34837693755</t>
  </si>
  <si>
    <t>Промсвязьбанк</t>
  </si>
  <si>
    <t>19825976118567997.3.0</t>
  </si>
  <si>
    <t>5105465741382181629.0.0</t>
  </si>
  <si>
    <t>ОБЩЕСТВО С ОГРАНИЧЕННОЙ ОТВЕТСТВЕННОСТЬЮ "ПРОГРЕСС-Н"</t>
  </si>
  <si>
    <t>ОБЩЕСТВО С ОГРАНИЧЕННОЙ ОТВЕТСТВЕННОСТЬЮ "ТРАНСПОРТНАЯ КОМПАНИЯ "ФАЭТОН"</t>
  </si>
  <si>
    <t>35169969815</t>
  </si>
  <si>
    <t>21185399118701522.0.0</t>
  </si>
  <si>
    <t>22890179187</t>
  </si>
  <si>
    <t>ООО "Н-ТРАНС"</t>
  </si>
  <si>
    <t>Индивидуальный предприниматель Салмин Зиннят Исхакович</t>
  </si>
  <si>
    <t>20749582118709049.0.0</t>
  </si>
  <si>
    <t>32527222118750785.0.0</t>
  </si>
  <si>
    <t>2026-01-08</t>
  </si>
  <si>
    <t>32908767636</t>
  </si>
  <si>
    <t>22102266618616119.0.0</t>
  </si>
  <si>
    <t>37476587606</t>
  </si>
  <si>
    <t>4853405499334961813.0.0</t>
  </si>
  <si>
    <t>37476587364</t>
  </si>
  <si>
    <t>31105191878</t>
  </si>
  <si>
    <t>34977216889</t>
  </si>
  <si>
    <t>30292554667</t>
  </si>
  <si>
    <t>34977216859</t>
  </si>
  <si>
    <t>31105191880</t>
  </si>
  <si>
    <t>32908768100</t>
  </si>
  <si>
    <t>46203788729</t>
  </si>
  <si>
    <t>45762897519</t>
  </si>
  <si>
    <t>30474383426</t>
  </si>
  <si>
    <t>37274973478</t>
  </si>
  <si>
    <t>30418429589</t>
  </si>
  <si>
    <t>35077187111</t>
  </si>
  <si>
    <t>30471804711</t>
  </si>
  <si>
    <t>32311759618843817.0.0</t>
  </si>
  <si>
    <t>102852</t>
  </si>
  <si>
    <t>46125831421</t>
  </si>
  <si>
    <t>36448151732</t>
  </si>
  <si>
    <t>37477484962</t>
  </si>
  <si>
    <t>DA5.ifa78f640eacaea17db3ff9e2c8bb1db5.0.0</t>
  </si>
  <si>
    <t>24000831076</t>
  </si>
  <si>
    <t>24000831078</t>
  </si>
  <si>
    <t>DAl.4cc7142f34424453a9ca6dc4dee5c746.0.0</t>
  </si>
  <si>
    <t>6905275550534409896.2.0</t>
  </si>
  <si>
    <t>ИП Королев Николай Владимирович</t>
  </si>
  <si>
    <t>Индивидуальный предприниматель Быкова Оксана Валерьевна</t>
  </si>
  <si>
    <t>8744228361874433601.0.0</t>
  </si>
  <si>
    <t>29659718860</t>
  </si>
  <si>
    <t>35169970125</t>
  </si>
  <si>
    <t>DT.r0c77d47963834b58868dccb8b215df99.0.0</t>
  </si>
  <si>
    <t>31105192134</t>
  </si>
  <si>
    <t>23980172247</t>
  </si>
  <si>
    <t>24000831080</t>
  </si>
  <si>
    <t>26140211876</t>
  </si>
  <si>
    <t>28244088466</t>
  </si>
  <si>
    <t>28244088694</t>
  </si>
  <si>
    <t>30211653214</t>
  </si>
  <si>
    <t>30211653468</t>
  </si>
  <si>
    <t>30211653874</t>
  </si>
  <si>
    <t>30472780608</t>
  </si>
  <si>
    <t>31105191872</t>
  </si>
  <si>
    <t>32908751988</t>
  </si>
  <si>
    <t>34977216867</t>
  </si>
  <si>
    <t>34977216885</t>
  </si>
  <si>
    <t>34977216887</t>
  </si>
  <si>
    <t>34977216907</t>
  </si>
  <si>
    <t>34977217037</t>
  </si>
  <si>
    <t>34977217521</t>
  </si>
  <si>
    <t>36447696437</t>
  </si>
  <si>
    <t>36447723545</t>
  </si>
  <si>
    <t>36448378526</t>
  </si>
  <si>
    <t>36448378530</t>
  </si>
  <si>
    <t>37277736720</t>
  </si>
  <si>
    <t>37456338775</t>
  </si>
  <si>
    <t>37456338847</t>
  </si>
  <si>
    <t>37476470988</t>
  </si>
  <si>
    <t>37476587370</t>
  </si>
  <si>
    <t>37476587462</t>
  </si>
  <si>
    <t>37476587852</t>
  </si>
  <si>
    <t>37476649921</t>
  </si>
  <si>
    <t>37476649941</t>
  </si>
  <si>
    <t>45762897803</t>
  </si>
  <si>
    <t>45762897995</t>
  </si>
  <si>
    <t>46125831461</t>
  </si>
  <si>
    <t>550530967</t>
  </si>
  <si>
    <t>acrb3fr100cl</t>
  </si>
  <si>
    <t>2046392440640</t>
  </si>
  <si>
    <t>46125831797</t>
  </si>
  <si>
    <t>46125832285</t>
  </si>
  <si>
    <t>46125833093</t>
  </si>
  <si>
    <t>46125839175</t>
  </si>
  <si>
    <t>46203496618</t>
  </si>
  <si>
    <t>46203787801</t>
  </si>
  <si>
    <t>2026-01-09</t>
  </si>
  <si>
    <t>34836745160</t>
  </si>
  <si>
    <t>45762898443</t>
  </si>
  <si>
    <t>28899194618733189.1.0</t>
  </si>
  <si>
    <t>50070754</t>
  </si>
  <si>
    <t>Москва Москва улица Милашенкова 1</t>
  </si>
  <si>
    <t>46125824242</t>
  </si>
  <si>
    <t>273546535</t>
  </si>
  <si>
    <t>akta2kn101yl</t>
  </si>
  <si>
    <t>46203434313</t>
  </si>
  <si>
    <t>37477484948</t>
  </si>
  <si>
    <t>16536982118833437.3.0</t>
  </si>
  <si>
    <t>35169970155</t>
  </si>
  <si>
    <t>37274913905</t>
  </si>
  <si>
    <t>34836745164</t>
  </si>
  <si>
    <t>5663608069926902577.0.0</t>
  </si>
  <si>
    <t>15457810618885675.0.0</t>
  </si>
  <si>
    <t>37456338773</t>
  </si>
  <si>
    <t>37274913721</t>
  </si>
  <si>
    <t>6594178973558127278.2.0</t>
  </si>
  <si>
    <t>Воронеж</t>
  </si>
  <si>
    <t>26421517174</t>
  </si>
  <si>
    <t>6536129424504708933.0.0</t>
  </si>
  <si>
    <t>76609790618879713.0.0</t>
  </si>
  <si>
    <t>30474383358</t>
  </si>
  <si>
    <t>30472780532</t>
  </si>
  <si>
    <t>ОБЩЕСТВО С ОГРАНИЧЕННОЙ ОТВЕТСТВЕННОСТЬЮ "ТАХОГРУПП"</t>
  </si>
  <si>
    <t>34904350142</t>
  </si>
  <si>
    <t>35194813713</t>
  </si>
  <si>
    <t>28414833118814244.1.0</t>
  </si>
  <si>
    <t>30471804423</t>
  </si>
  <si>
    <t>34977216873</t>
  </si>
  <si>
    <t>30944320618823593.0.0</t>
  </si>
  <si>
    <t>ИП Македонский Александр Александрович</t>
  </si>
  <si>
    <t>DE.9acbea13f45a484fa2ce537ba5f85d31.0.0</t>
  </si>
  <si>
    <t>ООО Гуд-Транссервис</t>
  </si>
  <si>
    <t>Индивидуальный предприниматель Матышева Валерия Вадимовна</t>
  </si>
  <si>
    <t>2026-01-10</t>
  </si>
  <si>
    <t>37477485346</t>
  </si>
  <si>
    <t>DAm.r2ac2b2e7d6914bd6a2aabb1f7f2eb604.0.0</t>
  </si>
  <si>
    <t>37476587374</t>
  </si>
  <si>
    <t>25115834618915351.0.0</t>
  </si>
  <si>
    <t>30211653384</t>
  </si>
  <si>
    <t>4721234116243534058.0.0</t>
  </si>
  <si>
    <t>37274912361</t>
  </si>
  <si>
    <t>46125839715</t>
  </si>
  <si>
    <t>7263694541886157472.1.0</t>
  </si>
  <si>
    <t>8257903512191576773.0.0</t>
  </si>
  <si>
    <t>37274973534</t>
  </si>
  <si>
    <t>37475605921</t>
  </si>
  <si>
    <t>30211653216</t>
  </si>
  <si>
    <t>7256330613100603997.0.0</t>
  </si>
  <si>
    <t>36447725213</t>
  </si>
  <si>
    <t>26271048618924555.0.0</t>
  </si>
  <si>
    <t>50045977</t>
  </si>
  <si>
    <t>Воронежская область Воронеж улица Академика Конопатова 15</t>
  </si>
  <si>
    <t>6586720129020562227.1.0</t>
  </si>
  <si>
    <t>5395407495759042579.0.0</t>
  </si>
  <si>
    <t>32613326509</t>
  </si>
  <si>
    <t>32908752136</t>
  </si>
  <si>
    <t>27078803118962854.0.0</t>
  </si>
  <si>
    <t>30472780484</t>
  </si>
  <si>
    <t>42046508118972965.0.0</t>
  </si>
  <si>
    <t>30474383076</t>
  </si>
  <si>
    <t>88729097618966938.0.0</t>
  </si>
  <si>
    <t>26144350835</t>
  </si>
  <si>
    <t>36550455118968861.0.0</t>
  </si>
  <si>
    <t>36447724261</t>
  </si>
  <si>
    <t>23633175618969109.0.0</t>
  </si>
  <si>
    <t>46203434493</t>
  </si>
  <si>
    <t>27653206618902725.0.0</t>
  </si>
  <si>
    <t>34977216921</t>
  </si>
  <si>
    <t>37274973558</t>
  </si>
  <si>
    <t>30930423118960155.0.0</t>
  </si>
  <si>
    <t>46125839567</t>
  </si>
  <si>
    <t>7a3ee0fd4ce6485486e2ae24e9af3ddd.5.0</t>
  </si>
  <si>
    <t>30418429553</t>
  </si>
  <si>
    <t>7107775265888232196.1.0</t>
  </si>
  <si>
    <t>30418429639</t>
  </si>
  <si>
    <t>8307302621617190992.0.0</t>
  </si>
  <si>
    <t>36447723749</t>
  </si>
  <si>
    <t>24792735118970961.0.0</t>
  </si>
  <si>
    <t>45762898007</t>
  </si>
  <si>
    <t>30472780412</t>
  </si>
  <si>
    <t>DAf.334062b05dc94e9c9b9d1e3135dc58c0.2.0</t>
  </si>
  <si>
    <t>19436207618884504.0.0</t>
  </si>
  <si>
    <t>13402731118569110.1.0</t>
  </si>
  <si>
    <t>Индивидуальный предприниматель Сушицкая Наталья Александровна</t>
  </si>
  <si>
    <t>ИП Агеенко Александр Витальевич</t>
  </si>
  <si>
    <t>DA8.5282cdadafee481687d0189dcd97a016.1.0</t>
  </si>
  <si>
    <t>5097286406830074494.1.0</t>
  </si>
  <si>
    <t>23699647476</t>
  </si>
  <si>
    <t>8183766399807822846.7.0</t>
  </si>
  <si>
    <t>37274972170</t>
  </si>
  <si>
    <t>37274912465</t>
  </si>
  <si>
    <t>31434203118884368.0.0</t>
  </si>
  <si>
    <t>ООО "ФРЕШКОМ"</t>
  </si>
  <si>
    <t>11394221618882442.0.0</t>
  </si>
  <si>
    <t>30471804285</t>
  </si>
  <si>
    <t>340743352</t>
  </si>
  <si>
    <t>acrb1ms103li</t>
  </si>
  <si>
    <t>16376632273</t>
  </si>
  <si>
    <t>24000831112</t>
  </si>
  <si>
    <t>25405427473</t>
  </si>
  <si>
    <t>28488392412</t>
  </si>
  <si>
    <t>28488392414</t>
  </si>
  <si>
    <t>30292554675</t>
  </si>
  <si>
    <t>30471804559</t>
  </si>
  <si>
    <t>32908752120</t>
  </si>
  <si>
    <t>34837693815</t>
  </si>
  <si>
    <t>34837694105</t>
  </si>
  <si>
    <t>34837694197</t>
  </si>
  <si>
    <t>34977216901</t>
  </si>
  <si>
    <t>34977216987</t>
  </si>
  <si>
    <t>34977216991</t>
  </si>
  <si>
    <t>34977217267</t>
  </si>
  <si>
    <t>34977217531</t>
  </si>
  <si>
    <t>34977217661</t>
  </si>
  <si>
    <t>35169969465</t>
  </si>
  <si>
    <t>35169969469</t>
  </si>
  <si>
    <t>35169969471</t>
  </si>
  <si>
    <t>35169969477</t>
  </si>
  <si>
    <t>35169969501</t>
  </si>
  <si>
    <t>36447695469</t>
  </si>
  <si>
    <t>36447696589</t>
  </si>
  <si>
    <t>419145985</t>
  </si>
  <si>
    <t>acrb1ms107bс</t>
  </si>
  <si>
    <t>36447696653</t>
  </si>
  <si>
    <t>36447725169</t>
  </si>
  <si>
    <t>36447725181</t>
  </si>
  <si>
    <t>37274912517</t>
  </si>
  <si>
    <t>37274912961</t>
  </si>
  <si>
    <t>37274921353</t>
  </si>
  <si>
    <t>37274972922</t>
  </si>
  <si>
    <t>37274973418</t>
  </si>
  <si>
    <t>37274973530</t>
  </si>
  <si>
    <t>37456338937</t>
  </si>
  <si>
    <t>37476587224</t>
  </si>
  <si>
    <t>37476587388</t>
  </si>
  <si>
    <t>37476587408</t>
  </si>
  <si>
    <t>37476587856</t>
  </si>
  <si>
    <t>37476649945</t>
  </si>
  <si>
    <t>37477485298</t>
  </si>
  <si>
    <t>45762897595</t>
  </si>
  <si>
    <t>45762897811</t>
  </si>
  <si>
    <t>45762897819</t>
  </si>
  <si>
    <t>45762898155</t>
  </si>
  <si>
    <t>46125824346</t>
  </si>
  <si>
    <t>46125831409</t>
  </si>
  <si>
    <t>46125831833</t>
  </si>
  <si>
    <t>46125839187</t>
  </si>
  <si>
    <t>46125839723</t>
  </si>
  <si>
    <t>46190665856</t>
  </si>
  <si>
    <t>46190665892</t>
  </si>
  <si>
    <t>2026-01-11</t>
  </si>
  <si>
    <t>5841953038476604296.0.0</t>
  </si>
  <si>
    <t>36448151624</t>
  </si>
  <si>
    <t>128104</t>
  </si>
  <si>
    <t>34977216903</t>
  </si>
  <si>
    <t>4961104636102168434.0.0</t>
  </si>
  <si>
    <t>7535079963729803531.0.0</t>
  </si>
  <si>
    <t>1711</t>
  </si>
  <si>
    <t>19378859118928740.0.0</t>
  </si>
  <si>
    <t>35077186997</t>
  </si>
  <si>
    <t>28835407118115539.0.0</t>
  </si>
  <si>
    <t>356924</t>
  </si>
  <si>
    <t>Московская область Солнечногорск Центральная улица с2/1</t>
  </si>
  <si>
    <t>37274913917</t>
  </si>
  <si>
    <t>6875260367337608739.0.0</t>
  </si>
  <si>
    <t>8886606073657225457.6.0</t>
  </si>
  <si>
    <t>8886606073657225457.1.0</t>
  </si>
  <si>
    <t>308201</t>
  </si>
  <si>
    <t>Республика Коми посёлок городского типа Усогорск Мезенская улица 12</t>
  </si>
  <si>
    <t>46190665436</t>
  </si>
  <si>
    <t>6755830532982750057.0.0</t>
  </si>
  <si>
    <t>59343339618957656.0.0</t>
  </si>
  <si>
    <t>8726824913357756822.0.0</t>
  </si>
  <si>
    <t>35077187695</t>
  </si>
  <si>
    <t>105111393618995094.0.0</t>
  </si>
  <si>
    <t>14945273118960579.1.0</t>
  </si>
  <si>
    <t>29314007161</t>
  </si>
  <si>
    <t>26421527703</t>
  </si>
  <si>
    <t>12518309118995706.0.0</t>
  </si>
  <si>
    <t>15115878618648747.0.0</t>
  </si>
  <si>
    <t>46125839543</t>
  </si>
  <si>
    <t>13640257618975682.1.0</t>
  </si>
  <si>
    <t>8b342d2b20634706a496dac299f08ffe</t>
  </si>
  <si>
    <t>4904224562644611459.0.0</t>
  </si>
  <si>
    <t>46125824454</t>
  </si>
  <si>
    <t>33369409618994617.0.0</t>
  </si>
  <si>
    <t>30472780486</t>
  </si>
  <si>
    <t>8919285497068781039.1.0</t>
  </si>
  <si>
    <t>30233327618840172.0.0</t>
  </si>
  <si>
    <t>23980172209</t>
  </si>
  <si>
    <t>6667000536390015531.0.0</t>
  </si>
  <si>
    <t>23633000618929287.1.0</t>
  </si>
  <si>
    <t>24246633118761429.0.0</t>
  </si>
  <si>
    <t>6018744187266031090.0.0</t>
  </si>
  <si>
    <t>7211006245608871300.0.0</t>
  </si>
  <si>
    <t>28909062118868665.1.0</t>
  </si>
  <si>
    <t>7806838594879694902.0.0</t>
  </si>
  <si>
    <t>30619588370</t>
  </si>
  <si>
    <t>18672252118864945.0.0</t>
  </si>
  <si>
    <t>46125839495</t>
  </si>
  <si>
    <t>32906912163</t>
  </si>
  <si>
    <t>7056927895311525666.0.0</t>
  </si>
  <si>
    <t>34836745024</t>
  </si>
  <si>
    <t>20462917618737054.0.0</t>
  </si>
  <si>
    <t>5434403252200376054.0.0</t>
  </si>
  <si>
    <t>7508779484781667153.0.0</t>
  </si>
  <si>
    <t>Dbb.r05fdd5f630b54da792d0c8854fd8c103.2.0</t>
  </si>
  <si>
    <t>34897778459</t>
  </si>
  <si>
    <t>37633081618889363.1.0</t>
  </si>
  <si>
    <t>46125824122</t>
  </si>
  <si>
    <t>64284825618907752.0.0</t>
  </si>
  <si>
    <t>7848053929643069798.0.0</t>
  </si>
  <si>
    <t>30292555153</t>
  </si>
  <si>
    <t>Dw.r5bc7243e478b4974861c2aba978bc580.1.0</t>
  </si>
  <si>
    <t>12234447618913137.2.0</t>
  </si>
  <si>
    <t>32565025118924452.0.0</t>
  </si>
  <si>
    <t>30619588418</t>
  </si>
  <si>
    <t>22890179051</t>
  </si>
  <si>
    <t>28488392436</t>
  </si>
  <si>
    <t>28488392442</t>
  </si>
  <si>
    <t>28517920821</t>
  </si>
  <si>
    <t>29659702375</t>
  </si>
  <si>
    <t>30292554615</t>
  </si>
  <si>
    <t>30471804189</t>
  </si>
  <si>
    <t>30474383108</t>
  </si>
  <si>
    <t>30474383114</t>
  </si>
  <si>
    <t>31105191890</t>
  </si>
  <si>
    <t>31105191892</t>
  </si>
  <si>
    <t>31105192132</t>
  </si>
  <si>
    <t>32906913023</t>
  </si>
  <si>
    <t>32908767592</t>
  </si>
  <si>
    <t>32908767600</t>
  </si>
  <si>
    <t>34977216909</t>
  </si>
  <si>
    <t>34977216971</t>
  </si>
  <si>
    <t>34977216985</t>
  </si>
  <si>
    <t>34977227147</t>
  </si>
  <si>
    <t>298193176</t>
  </si>
  <si>
    <t>acra7tb101cl</t>
  </si>
  <si>
    <t>35169969893</t>
  </si>
  <si>
    <t>35223131432</t>
  </si>
  <si>
    <t>36447695473</t>
  </si>
  <si>
    <t>36447695541</t>
  </si>
  <si>
    <t>36447696597</t>
  </si>
  <si>
    <t>36447696621</t>
  </si>
  <si>
    <t>36447723441</t>
  </si>
  <si>
    <t>36447725185</t>
  </si>
  <si>
    <t>36447725189</t>
  </si>
  <si>
    <t>37274913645</t>
  </si>
  <si>
    <t>37274913649</t>
  </si>
  <si>
    <t>37274913925</t>
  </si>
  <si>
    <t>37274973554</t>
  </si>
  <si>
    <t>37476470990</t>
  </si>
  <si>
    <t>37476587632</t>
  </si>
  <si>
    <t>37476649977</t>
  </si>
  <si>
    <t>45762897775</t>
  </si>
  <si>
    <t>45762898015</t>
  </si>
  <si>
    <t>45762898059</t>
  </si>
  <si>
    <t>45762898187</t>
  </si>
  <si>
    <t>46125831413</t>
  </si>
  <si>
    <t>46125831417</t>
  </si>
  <si>
    <t>46125831425</t>
  </si>
  <si>
    <t>46125831909</t>
  </si>
  <si>
    <t>46125832213</t>
  </si>
  <si>
    <t>46203432833</t>
  </si>
  <si>
    <t>46203432837</t>
  </si>
  <si>
    <t>DAg.r72800645905d4a51aaa49877f1d3573e.0.1</t>
  </si>
  <si>
    <t>DAg.r72800645905d4a51aaa49877f1d3573e.0.0</t>
  </si>
  <si>
    <t>50001715</t>
  </si>
  <si>
    <t>Могилёвская область Бобруйск улица 50 лет ВЛКСМ 17</t>
  </si>
  <si>
    <t>DAX.ra427b3102d33445eb0c1de9d7a71e3de.0.0</t>
  </si>
  <si>
    <t>05.01-11.01</t>
  </si>
  <si>
    <t>2д 4ч</t>
  </si>
  <si>
    <t>2д 1ч</t>
  </si>
  <si>
    <t>2д 18ч</t>
  </si>
  <si>
    <t>3д 5ч</t>
  </si>
  <si>
    <t>0д 12ч</t>
  </si>
  <si>
    <t>3д 6ч</t>
  </si>
  <si>
    <t>0д 11ч</t>
  </si>
  <si>
    <t>ArolS</t>
  </si>
  <si>
    <t>7.7</t>
  </si>
  <si>
    <t>Набор Гуаша массажный ролик и скребок</t>
  </si>
  <si>
    <t>Таблетница на неделю - 3 приема черная</t>
  </si>
  <si>
    <t>Набор тканевых фитнес резинок 3 шт для ягодиц и ног</t>
  </si>
  <si>
    <t>Id промокода</t>
  </si>
  <si>
    <t>Скидка за промокод, %</t>
  </si>
  <si>
    <t>2026-01-12</t>
  </si>
  <si>
    <t>156452</t>
  </si>
  <si>
    <t>Рязанская область Рязань улица Связи 13</t>
  </si>
  <si>
    <t>5946971444837468083.0.0</t>
  </si>
  <si>
    <t>31340985_5946971444837468083</t>
  </si>
  <si>
    <t>102709</t>
  </si>
  <si>
    <t>Республика Татарстан Агрыз Октябрьская улица 13</t>
  </si>
  <si>
    <t>41512671618968380.0.0</t>
  </si>
  <si>
    <t>65025343_41512671618968380</t>
  </si>
  <si>
    <t>50022669</t>
  </si>
  <si>
    <t>Ростовская область Ростов-на-Дону улица Евдокимова 37Д</t>
  </si>
  <si>
    <t>36447724601</t>
  </si>
  <si>
    <t>DAE.bccf7eb59041485497817d3d7bf314bc.0.0</t>
  </si>
  <si>
    <t>bccf7eb59041485497817d3d7bf314bc</t>
  </si>
  <si>
    <t>218730</t>
  </si>
  <si>
    <t>Республика Коми посёлок городского типа Войвож улица Кирова 10</t>
  </si>
  <si>
    <t>DbB.r91ee4fdcf46c4342991bf6a49e9e6265.0.0</t>
  </si>
  <si>
    <t>r91ee4fdcf46c4342991bf6a49e9e6265</t>
  </si>
  <si>
    <t>312277</t>
  </si>
  <si>
    <t>Краснодарский край село Возрождение Таманская улица 61</t>
  </si>
  <si>
    <t>36447723465</t>
  </si>
  <si>
    <t>DAL.rac7cc1dc11ef46baa049b5b193e1c43f.0.1</t>
  </si>
  <si>
    <t>rac7cc1dc11ef46baa049b5b193e1c43f</t>
  </si>
  <si>
    <t>36447723457</t>
  </si>
  <si>
    <t>DAL.rac7cc1dc11ef46baa049b5b193e1c43f.0.0</t>
  </si>
  <si>
    <t>5621</t>
  </si>
  <si>
    <t>Республика Крым посёлок городского типа Первомайское Октябрьская улица 116Б</t>
  </si>
  <si>
    <t>61543173_7508779484781667153</t>
  </si>
  <si>
    <t>208800</t>
  </si>
  <si>
    <t>Омская область Омск Звёздная улица 10</t>
  </si>
  <si>
    <t>7014842607633190367.0.0</t>
  </si>
  <si>
    <t>21203104_7014842607633190367</t>
  </si>
  <si>
    <t>50144072</t>
  </si>
  <si>
    <t>Московская область Балашиха проспект Ленина 32А</t>
  </si>
  <si>
    <t>16091067618841824.0.0</t>
  </si>
  <si>
    <t>14182135_16091067618841824</t>
  </si>
  <si>
    <t>104673</t>
  </si>
  <si>
    <t>Тульская область Новомосковск Комсомольская улица 7</t>
  </si>
  <si>
    <t>7330465975433493165.0.0</t>
  </si>
  <si>
    <t>15525227_7330465975433493165</t>
  </si>
  <si>
    <t>164390</t>
  </si>
  <si>
    <t>Республика Татарстан Нижнекамск проспект Строителей 32</t>
  </si>
  <si>
    <t>37475605447</t>
  </si>
  <si>
    <t>20876086619016423.1.0</t>
  </si>
  <si>
    <t>23752173_20876086619016423</t>
  </si>
  <si>
    <t>212678</t>
  </si>
  <si>
    <t>Москва Москва Новочеркасский бульвар 20к1</t>
  </si>
  <si>
    <t>7437329449188010962.1.0</t>
  </si>
  <si>
    <t>14014521_7437329449188010962</t>
  </si>
  <si>
    <t>313077</t>
  </si>
  <si>
    <t>Рязанская область рабочий посёлок Александро-Невский Почтовая улица 47</t>
  </si>
  <si>
    <t>7977026531676222831.0.0</t>
  </si>
  <si>
    <t>99324421_7977026531676222831</t>
  </si>
  <si>
    <t>50017002</t>
  </si>
  <si>
    <t>Санкт-Петербург Санкт-Петербург проспект Ветеранов 214</t>
  </si>
  <si>
    <t>8488468759900501221.2.0</t>
  </si>
  <si>
    <t>82032721_8488468759900501221</t>
  </si>
  <si>
    <t>50007781</t>
  </si>
  <si>
    <t>Томская область Томск улица Павла Нарановича 6</t>
  </si>
  <si>
    <t>fbf3db9355604453945310d704be4fc9</t>
  </si>
  <si>
    <t>50043135</t>
  </si>
  <si>
    <t>Московская область село Синьково 78Ак2</t>
  </si>
  <si>
    <t>20164196118499206.0.0</t>
  </si>
  <si>
    <t>22328392_20164196118499206</t>
  </si>
  <si>
    <t>239235150</t>
  </si>
  <si>
    <t>ahma1bw301wh</t>
  </si>
  <si>
    <t>2024-09-23</t>
  </si>
  <si>
    <t>2024-11-22</t>
  </si>
  <si>
    <t>151908</t>
  </si>
  <si>
    <t>Ульяновская область рабочий посёлок Вешкайма улица 40 лет Октября 52</t>
  </si>
  <si>
    <t>121760323_8183766399807822846</t>
  </si>
  <si>
    <t>169910</t>
  </si>
  <si>
    <t>Орловская область посёлок городского типа Знаменка Советская улица 38А</t>
  </si>
  <si>
    <t>45512285_5105465741382181629</t>
  </si>
  <si>
    <t>131820</t>
  </si>
  <si>
    <t>Москва Москва Мосфильмовская улица 41к1</t>
  </si>
  <si>
    <t>31105192144</t>
  </si>
  <si>
    <t>D7.dabdc600cb1f492981a0a4fd8c2047ec.2.0</t>
  </si>
  <si>
    <t>dabdc600cb1f492981a0a4fd8c2047ec</t>
  </si>
  <si>
    <t>300103</t>
  </si>
  <si>
    <t>Московская область рабочий посёлок Скоропусковский 14А</t>
  </si>
  <si>
    <t>47054444_32527222118750785</t>
  </si>
  <si>
    <t>321227</t>
  </si>
  <si>
    <t>Свердловская область посёлок Сысерть улица Кузнецова 1А</t>
  </si>
  <si>
    <t>37475605721</t>
  </si>
  <si>
    <t>6139446984908545775.0.0</t>
  </si>
  <si>
    <t>59601405_6139446984908545775</t>
  </si>
  <si>
    <t>151055</t>
  </si>
  <si>
    <t>Красноярский край Красноярск улица Кутузова 48</t>
  </si>
  <si>
    <t>22925835_20462917618737054</t>
  </si>
  <si>
    <t>50002904</t>
  </si>
  <si>
    <t>Москва Москва улица 1905 года 9с1</t>
  </si>
  <si>
    <t>37274973446</t>
  </si>
  <si>
    <t>DAV.r098208efeb7246daa67b306bd695540b.1.0</t>
  </si>
  <si>
    <t>r098208efeb7246daa67b306bd695540b</t>
  </si>
  <si>
    <t>214800</t>
  </si>
  <si>
    <t>Санкт-Петербург Санкт-Петербург Ординарная улица 12</t>
  </si>
  <si>
    <t>13467602118949636.5.0</t>
  </si>
  <si>
    <t>8935204_13467602118949636</t>
  </si>
  <si>
    <t>301515</t>
  </si>
  <si>
    <t>Пензенская область Белинский Комсомольская площадь 11</t>
  </si>
  <si>
    <t>139596891618930445.0.0</t>
  </si>
  <si>
    <t>261193783_139596891618930445</t>
  </si>
  <si>
    <t>112540</t>
  </si>
  <si>
    <t>Омская область Омск улица Малиновского 14к2</t>
  </si>
  <si>
    <t>2302385_7848053929643069798</t>
  </si>
  <si>
    <t>306372</t>
  </si>
  <si>
    <t>Москва посёлок Коммунарка улица Александры Монаховой 94к2</t>
  </si>
  <si>
    <t>4cc7142f34424453a9ca6dc4dee5c746</t>
  </si>
  <si>
    <t>151337</t>
  </si>
  <si>
    <t>Ростовская область станица Боковская Книжный переулок 19Б</t>
  </si>
  <si>
    <t>6315656637698056239.0.0</t>
  </si>
  <si>
    <t>132879177_6315656637698056239</t>
  </si>
  <si>
    <t>308392</t>
  </si>
  <si>
    <t>Республика Башкортостан Салават бульвар Салавата Юлаева 7</t>
  </si>
  <si>
    <t>32747545_6368960574106066723</t>
  </si>
  <si>
    <t>50038167</t>
  </si>
  <si>
    <t>Красноярский край Красноярск Светлогорский переулок 17</t>
  </si>
  <si>
    <t>DAz.r78d532ed51d3486291e3e61bd76ad8de.0.0</t>
  </si>
  <si>
    <t>r78d532ed51d3486291e3e61bd76ad8de</t>
  </si>
  <si>
    <t>3493</t>
  </si>
  <si>
    <t>Московская область Реутов улица Ленина 15</t>
  </si>
  <si>
    <t>23176609119009308.0.0</t>
  </si>
  <si>
    <t>28353218_23176609119009308</t>
  </si>
  <si>
    <t>207802</t>
  </si>
  <si>
    <t>Свердловская область улица Барвинка 16</t>
  </si>
  <si>
    <t>37476471280</t>
  </si>
  <si>
    <t>11567440619038798.0.0</t>
  </si>
  <si>
    <t>5134881_11567440619038798</t>
  </si>
  <si>
    <t>37476471282</t>
  </si>
  <si>
    <t>11567440619038798.0.1</t>
  </si>
  <si>
    <t>50034455</t>
  </si>
  <si>
    <t>Ростовская область Азов улица Ленина 242Б</t>
  </si>
  <si>
    <t>6468895_12234447618913137</t>
  </si>
  <si>
    <t>6503440870601682330.0.0</t>
  </si>
  <si>
    <t>25795360_6503440870601682330</t>
  </si>
  <si>
    <t>204841</t>
  </si>
  <si>
    <t>Москва Москва Нагатинская набережная 18к1</t>
  </si>
  <si>
    <t>30292555295</t>
  </si>
  <si>
    <t>DAa.bcfa2d0af6634397b40f854f3595d963.1.0</t>
  </si>
  <si>
    <t>bcfa2d0af6634397b40f854f3595d963</t>
  </si>
  <si>
    <t>50140728</t>
  </si>
  <si>
    <t>Мурманская область Мурманск улица Алексея Хлобыстова 28к2</t>
  </si>
  <si>
    <t>16062726618933592.0.0</t>
  </si>
  <si>
    <t>14125453_16062726618933592</t>
  </si>
  <si>
    <t>50045343</t>
  </si>
  <si>
    <t>Краснодарский край село Раздольное 13А</t>
  </si>
  <si>
    <t>36448151756</t>
  </si>
  <si>
    <t>8853512982688290158.0.0</t>
  </si>
  <si>
    <t>27485630_8853512982688290158</t>
  </si>
  <si>
    <t>4186</t>
  </si>
  <si>
    <t>Москва Москва Измайловский проезд 9к2</t>
  </si>
  <si>
    <t>14275427619010486.0.0</t>
  </si>
  <si>
    <t>10550855_14275427619010486</t>
  </si>
  <si>
    <t>321413</t>
  </si>
  <si>
    <t>Чеченская Республика село Рошни-Чу улица Д.Н. Денисултанова 66</t>
  </si>
  <si>
    <t>54299402118958887.0.0</t>
  </si>
  <si>
    <t>90598804_54299402118958887</t>
  </si>
  <si>
    <t>319299</t>
  </si>
  <si>
    <t>Республика Адыгея аул Кошехабль улица Хагауджа 61</t>
  </si>
  <si>
    <t>57374543619009639.0.0</t>
  </si>
  <si>
    <t>96749087_57374543619009639</t>
  </si>
  <si>
    <t>142744</t>
  </si>
  <si>
    <t>Москва Венёвская улица 7</t>
  </si>
  <si>
    <t>6163345678921905940.0.0</t>
  </si>
  <si>
    <t>61989429_6163345678921905940</t>
  </si>
  <si>
    <t>145428</t>
  </si>
  <si>
    <t>Москва Москва улица Маршала Катукова 2к1</t>
  </si>
  <si>
    <t>43888641_30944320618823593</t>
  </si>
  <si>
    <t>50035290</t>
  </si>
  <si>
    <t>Ямало-Ненецкий автономный округ Новый Уренгой Сибирская улица 31А</t>
  </si>
  <si>
    <t>8183864049508946223.0.0</t>
  </si>
  <si>
    <t>113062604_8183864049508946223</t>
  </si>
  <si>
    <t>3272</t>
  </si>
  <si>
    <t>Липецкая область Липецк Юношеская улица 18</t>
  </si>
  <si>
    <t>37274913929</t>
  </si>
  <si>
    <t>28998875619037329.0.0</t>
  </si>
  <si>
    <t>39997751_28998875619037329</t>
  </si>
  <si>
    <t>322046</t>
  </si>
  <si>
    <t>Республика Башкортостан Нефтекамск улица Карла Маркса 13</t>
  </si>
  <si>
    <t>18834903618997256.4.0</t>
  </si>
  <si>
    <t>19669807_18834903618997256</t>
  </si>
  <si>
    <t>123242</t>
  </si>
  <si>
    <t>Москва Троицк Октябрьский проспект 16/1</t>
  </si>
  <si>
    <t>DAC.4813facd464e4de98fbf3cb5fe1c6a4d.1.0</t>
  </si>
  <si>
    <t>4813facd464e4de98fbf3cb5fe1c6a4d</t>
  </si>
  <si>
    <t>160733</t>
  </si>
  <si>
    <t>Республика Крым Бахчисарай улица Мира 3</t>
  </si>
  <si>
    <t>18817990118988374.0.0</t>
  </si>
  <si>
    <t>19635980_18817990118988374</t>
  </si>
  <si>
    <t>203113</t>
  </si>
  <si>
    <t>Ставропольский край Новопавловск Красная улица 288А</t>
  </si>
  <si>
    <t>32351020118923563.0.0</t>
  </si>
  <si>
    <t>46702040_32351020118923563</t>
  </si>
  <si>
    <t>4031</t>
  </si>
  <si>
    <t>Тверская область Старица улица имени Ленина 60</t>
  </si>
  <si>
    <t>10690760_6018744187266031090</t>
  </si>
  <si>
    <t>140197</t>
  </si>
  <si>
    <t>Мурманская область Кандалакша Комсомольская улица 11</t>
  </si>
  <si>
    <t>28248783118918688.0.0</t>
  </si>
  <si>
    <t>38497566_28248783118918688</t>
  </si>
  <si>
    <t>123040</t>
  </si>
  <si>
    <t>Нижегородская область Павлово Советская улица 39</t>
  </si>
  <si>
    <t>5498816698399145324.0.0</t>
  </si>
  <si>
    <t>18659294_5498816698399145324</t>
  </si>
  <si>
    <t>326275</t>
  </si>
  <si>
    <t>Республика Северная Осетия — Алания Владикавказ улица Академика Шёгрена 51</t>
  </si>
  <si>
    <t>5737918_7056927895311525666</t>
  </si>
  <si>
    <t>131307</t>
  </si>
  <si>
    <t>Москва Московский улица Никитина 2</t>
  </si>
  <si>
    <t>4788443_11394221618882442</t>
  </si>
  <si>
    <t>207122</t>
  </si>
  <si>
    <t>Тульская область Алексин Южная улица 9</t>
  </si>
  <si>
    <t>26140211878</t>
  </si>
  <si>
    <t>12249868619046373.0.0</t>
  </si>
  <si>
    <t>6499737_12249868619046373</t>
  </si>
  <si>
    <t>ИНДИВИДУАЛЬНЫЙ ПРЕДПРИНИМАТЕЛЬ АЛИЕВ МАГОМЕД АЛИЕВИЧ</t>
  </si>
  <si>
    <t>ИП Сырьев Олег Игоревич</t>
  </si>
  <si>
    <t>15220509118909763.2.0</t>
  </si>
  <si>
    <t>8591598923472680824.1.0</t>
  </si>
  <si>
    <t>ИП Васильева Миляуша Ринатовна</t>
  </si>
  <si>
    <t>34977217525</t>
  </si>
  <si>
    <t>28866641618925946.0.0</t>
  </si>
  <si>
    <t>DAB.207c828f3c984c4398c9ff55f4439632.0.0</t>
  </si>
  <si>
    <t>38075804618953356.5.0</t>
  </si>
  <si>
    <t>30094256118926154.0.0</t>
  </si>
  <si>
    <t>13973103618898434.1.0</t>
  </si>
  <si>
    <t>31052524618843930.0.0</t>
  </si>
  <si>
    <t>38085946118955987.1.0</t>
  </si>
  <si>
    <t>38075804618953356.3.0</t>
  </si>
  <si>
    <t>34886552618961345.0.0</t>
  </si>
  <si>
    <t>120585</t>
  </si>
  <si>
    <t>246199</t>
  </si>
  <si>
    <t>429318</t>
  </si>
  <si>
    <t>338643</t>
  </si>
  <si>
    <t>370929</t>
  </si>
  <si>
    <t>338644</t>
  </si>
  <si>
    <t>370932</t>
  </si>
  <si>
    <t>22890179877</t>
  </si>
  <si>
    <t>429321</t>
  </si>
  <si>
    <t>428679</t>
  </si>
  <si>
    <t>23980172211</t>
  </si>
  <si>
    <t>520394</t>
  </si>
  <si>
    <t>440623</t>
  </si>
  <si>
    <t>453735</t>
  </si>
  <si>
    <t>453736</t>
  </si>
  <si>
    <t>451952</t>
  </si>
  <si>
    <t>585137</t>
  </si>
  <si>
    <t>645628</t>
  </si>
  <si>
    <t>26140211882</t>
  </si>
  <si>
    <t>783979</t>
  </si>
  <si>
    <t>26140211892</t>
  </si>
  <si>
    <t>783980</t>
  </si>
  <si>
    <t>647519</t>
  </si>
  <si>
    <t>737651</t>
  </si>
  <si>
    <t>843759</t>
  </si>
  <si>
    <t>831907</t>
  </si>
  <si>
    <t>607626</t>
  </si>
  <si>
    <t>674154</t>
  </si>
  <si>
    <t>674155</t>
  </si>
  <si>
    <t>967669</t>
  </si>
  <si>
    <t>983913</t>
  </si>
  <si>
    <t>1038187</t>
  </si>
  <si>
    <t>1000681</t>
  </si>
  <si>
    <t>1017947</t>
  </si>
  <si>
    <t>1154403</t>
  </si>
  <si>
    <t>1060374</t>
  </si>
  <si>
    <t>1176869</t>
  </si>
  <si>
    <t>1201377</t>
  </si>
  <si>
    <t>1365759</t>
  </si>
  <si>
    <t>30211653226</t>
  </si>
  <si>
    <t>1783883</t>
  </si>
  <si>
    <t>1541336</t>
  </si>
  <si>
    <t>1620312</t>
  </si>
  <si>
    <t>1584867</t>
  </si>
  <si>
    <t>1558847</t>
  </si>
  <si>
    <t>1584868</t>
  </si>
  <si>
    <t>30211653480</t>
  </si>
  <si>
    <t>1783884</t>
  </si>
  <si>
    <t>1580492</t>
  </si>
  <si>
    <t>1659464</t>
  </si>
  <si>
    <t>1596587</t>
  </si>
  <si>
    <t>30292554617</t>
  </si>
  <si>
    <t>1827101</t>
  </si>
  <si>
    <t>1827102</t>
  </si>
  <si>
    <t>1580493</t>
  </si>
  <si>
    <t>30292554705</t>
  </si>
  <si>
    <t>1827103</t>
  </si>
  <si>
    <t>1659465</t>
  </si>
  <si>
    <t>1827104</t>
  </si>
  <si>
    <t>30418429531</t>
  </si>
  <si>
    <t>1883360</t>
  </si>
  <si>
    <t>1646985</t>
  </si>
  <si>
    <t>1631224</t>
  </si>
  <si>
    <t>1909055</t>
  </si>
  <si>
    <t>1655113</t>
  </si>
  <si>
    <t>1696952</t>
  </si>
  <si>
    <t>30471804417</t>
  </si>
  <si>
    <t>1909056</t>
  </si>
  <si>
    <t>1669401</t>
  </si>
  <si>
    <t>1669402</t>
  </si>
  <si>
    <t>1736630</t>
  </si>
  <si>
    <t>1658997</t>
  </si>
  <si>
    <t>1658998</t>
  </si>
  <si>
    <t>1658999</t>
  </si>
  <si>
    <t>1700552</t>
  </si>
  <si>
    <t>1740433</t>
  </si>
  <si>
    <t>1740434</t>
  </si>
  <si>
    <t>1673140</t>
  </si>
  <si>
    <t>1740435</t>
  </si>
  <si>
    <t>1700553</t>
  </si>
  <si>
    <t>1700554</t>
  </si>
  <si>
    <t>1676767</t>
  </si>
  <si>
    <t>1704146</t>
  </si>
  <si>
    <t>1662849</t>
  </si>
  <si>
    <t>1180490</t>
  </si>
  <si>
    <t>1704147</t>
  </si>
  <si>
    <t>1749768</t>
  </si>
  <si>
    <t>2016480</t>
  </si>
  <si>
    <t>1361766</t>
  </si>
  <si>
    <t>1920063</t>
  </si>
  <si>
    <t>1932393</t>
  </si>
  <si>
    <t>1920064</t>
  </si>
  <si>
    <t>1932394</t>
  </si>
  <si>
    <t>1932395</t>
  </si>
  <si>
    <t>1920065</t>
  </si>
  <si>
    <t>2211882</t>
  </si>
  <si>
    <t>2211883</t>
  </si>
  <si>
    <t>31105191896</t>
  </si>
  <si>
    <t>2211884</t>
  </si>
  <si>
    <t>31105192130</t>
  </si>
  <si>
    <t>1966737</t>
  </si>
  <si>
    <t>2211885</t>
  </si>
  <si>
    <t>1932396</t>
  </si>
  <si>
    <t>2211886</t>
  </si>
  <si>
    <t>1920066</t>
  </si>
  <si>
    <t>1920067</t>
  </si>
  <si>
    <t>2016481</t>
  </si>
  <si>
    <t>2016482</t>
  </si>
  <si>
    <t>2016483</t>
  </si>
  <si>
    <t>2511641</t>
  </si>
  <si>
    <t>2690383</t>
  </si>
  <si>
    <t>3048239</t>
  </si>
  <si>
    <t>32908751808</t>
  </si>
  <si>
    <t>3048971</t>
  </si>
  <si>
    <t>32908751812</t>
  </si>
  <si>
    <t>3048972</t>
  </si>
  <si>
    <t>2755551</t>
  </si>
  <si>
    <t>2755552</t>
  </si>
  <si>
    <t>2691110</t>
  </si>
  <si>
    <t>2691111</t>
  </si>
  <si>
    <t>2755553</t>
  </si>
  <si>
    <t>2755561</t>
  </si>
  <si>
    <t>2634450</t>
  </si>
  <si>
    <t>2634451</t>
  </si>
  <si>
    <t>2755562</t>
  </si>
  <si>
    <t>3912093</t>
  </si>
  <si>
    <t>2611896</t>
  </si>
  <si>
    <t>3944004</t>
  </si>
  <si>
    <t>3734904</t>
  </si>
  <si>
    <t>34836745142</t>
  </si>
  <si>
    <t>4381977</t>
  </si>
  <si>
    <t>3783250</t>
  </si>
  <si>
    <t>34836745162</t>
  </si>
  <si>
    <t>4381978</t>
  </si>
  <si>
    <t>3867574</t>
  </si>
  <si>
    <t>34836745218</t>
  </si>
  <si>
    <t>3867576</t>
  </si>
  <si>
    <t>3734907</t>
  </si>
  <si>
    <t>3944931</t>
  </si>
  <si>
    <t>3944932</t>
  </si>
  <si>
    <t>3868468</t>
  </si>
  <si>
    <t>4003592</t>
  </si>
  <si>
    <t>3926882</t>
  </si>
  <si>
    <t>3801661</t>
  </si>
  <si>
    <t>3849763</t>
  </si>
  <si>
    <t>3801662</t>
  </si>
  <si>
    <t>3801663</t>
  </si>
  <si>
    <t>3801664</t>
  </si>
  <si>
    <t>3801665</t>
  </si>
  <si>
    <t>3838994</t>
  </si>
  <si>
    <t>4062750</t>
  </si>
  <si>
    <t>4062751</t>
  </si>
  <si>
    <t>4062752</t>
  </si>
  <si>
    <t>4062753</t>
  </si>
  <si>
    <t>3897238</t>
  </si>
  <si>
    <t>3897239</t>
  </si>
  <si>
    <t>3897240</t>
  </si>
  <si>
    <t>2688090</t>
  </si>
  <si>
    <t>34977216879</t>
  </si>
  <si>
    <t>3897241</t>
  </si>
  <si>
    <t>3897242</t>
  </si>
  <si>
    <t>3897243</t>
  </si>
  <si>
    <t>34977216893</t>
  </si>
  <si>
    <t>4515741</t>
  </si>
  <si>
    <t>3984951</t>
  </si>
  <si>
    <t>4515742</t>
  </si>
  <si>
    <t>3897244</t>
  </si>
  <si>
    <t>4062754</t>
  </si>
  <si>
    <t>4062755</t>
  </si>
  <si>
    <t>3984952</t>
  </si>
  <si>
    <t>3897245</t>
  </si>
  <si>
    <t>34977216961</t>
  </si>
  <si>
    <t>4515743</t>
  </si>
  <si>
    <t>4515744</t>
  </si>
  <si>
    <t>34977216975</t>
  </si>
  <si>
    <t>4515745</t>
  </si>
  <si>
    <t>4515746</t>
  </si>
  <si>
    <t>4515747</t>
  </si>
  <si>
    <t>3984953</t>
  </si>
  <si>
    <t>3897246</t>
  </si>
  <si>
    <t>2688092</t>
  </si>
  <si>
    <t>3849509</t>
  </si>
  <si>
    <t>4515757</t>
  </si>
  <si>
    <t>3849510</t>
  </si>
  <si>
    <t>4062760</t>
  </si>
  <si>
    <t>3984960</t>
  </si>
  <si>
    <t>3984961</t>
  </si>
  <si>
    <t>34977217639</t>
  </si>
  <si>
    <t>4515758</t>
  </si>
  <si>
    <t>4062761</t>
  </si>
  <si>
    <t>3984962</t>
  </si>
  <si>
    <t>3849540</t>
  </si>
  <si>
    <t>4515781</t>
  </si>
  <si>
    <t>4176307</t>
  </si>
  <si>
    <t>4176308</t>
  </si>
  <si>
    <t>4641846</t>
  </si>
  <si>
    <t>2760618</t>
  </si>
  <si>
    <t>4176309</t>
  </si>
  <si>
    <t>4641847</t>
  </si>
  <si>
    <t>4777624</t>
  </si>
  <si>
    <t>35169969473</t>
  </si>
  <si>
    <t>4777625</t>
  </si>
  <si>
    <t>2840566</t>
  </si>
  <si>
    <t>2840567</t>
  </si>
  <si>
    <t>4302627</t>
  </si>
  <si>
    <t>4302628</t>
  </si>
  <si>
    <t>4777638</t>
  </si>
  <si>
    <t>4119276</t>
  </si>
  <si>
    <t>2840568</t>
  </si>
  <si>
    <t>4119277</t>
  </si>
  <si>
    <t>4078306</t>
  </si>
  <si>
    <t>35169970171</t>
  </si>
  <si>
    <t>4777639</t>
  </si>
  <si>
    <t>4119278</t>
  </si>
  <si>
    <t>4162961</t>
  </si>
  <si>
    <t>35223131434</t>
  </si>
  <si>
    <t>4884357</t>
  </si>
  <si>
    <t>186800214</t>
  </si>
  <si>
    <t>acra7tb101bc</t>
  </si>
  <si>
    <t>35223131594</t>
  </si>
  <si>
    <t>4884358</t>
  </si>
  <si>
    <t>5356158</t>
  </si>
  <si>
    <t>5656738</t>
  </si>
  <si>
    <t>5509271</t>
  </si>
  <si>
    <t>6206332</t>
  </si>
  <si>
    <t>6206333</t>
  </si>
  <si>
    <t>5423905</t>
  </si>
  <si>
    <t>5423906</t>
  </si>
  <si>
    <t>5509272</t>
  </si>
  <si>
    <t>5356160</t>
  </si>
  <si>
    <t>6206338</t>
  </si>
  <si>
    <t>36447696601</t>
  </si>
  <si>
    <t>6206339</t>
  </si>
  <si>
    <t>6206340</t>
  </si>
  <si>
    <t>5509273</t>
  </si>
  <si>
    <t>3712545</t>
  </si>
  <si>
    <t>5656787</t>
  </si>
  <si>
    <t>3712575</t>
  </si>
  <si>
    <t>5356209</t>
  </si>
  <si>
    <t>5656788</t>
  </si>
  <si>
    <t>6206412</t>
  </si>
  <si>
    <t>6206413</t>
  </si>
  <si>
    <t>5509326</t>
  </si>
  <si>
    <t>5656789</t>
  </si>
  <si>
    <t>5423947</t>
  </si>
  <si>
    <t>5423948</t>
  </si>
  <si>
    <t>5356210</t>
  </si>
  <si>
    <t>6206414</t>
  </si>
  <si>
    <t>5656790</t>
  </si>
  <si>
    <t>3712576</t>
  </si>
  <si>
    <t>3712578</t>
  </si>
  <si>
    <t>5656792</t>
  </si>
  <si>
    <t>5656793</t>
  </si>
  <si>
    <t>5509328</t>
  </si>
  <si>
    <t>6206416</t>
  </si>
  <si>
    <t>5509332</t>
  </si>
  <si>
    <t>5656794</t>
  </si>
  <si>
    <t>5510258</t>
  </si>
  <si>
    <t>5657613</t>
  </si>
  <si>
    <t>5424815</t>
  </si>
  <si>
    <t>6207186</t>
  </si>
  <si>
    <t>3713181</t>
  </si>
  <si>
    <t>5657614</t>
  </si>
  <si>
    <t>6207534</t>
  </si>
  <si>
    <t>5510626</t>
  </si>
  <si>
    <t>5510627</t>
  </si>
  <si>
    <t>5357331</t>
  </si>
  <si>
    <t>6548600</t>
  </si>
  <si>
    <t>6548601</t>
  </si>
  <si>
    <t>6548602</t>
  </si>
  <si>
    <t>37274912797</t>
  </si>
  <si>
    <t>7392262</t>
  </si>
  <si>
    <t>6381888</t>
  </si>
  <si>
    <t>37274913025</t>
  </si>
  <si>
    <t>7392263</t>
  </si>
  <si>
    <t>37274913305</t>
  </si>
  <si>
    <t>6733099</t>
  </si>
  <si>
    <t>4380865</t>
  </si>
  <si>
    <t>7392264</t>
  </si>
  <si>
    <t>37274913657</t>
  </si>
  <si>
    <t>7392265</t>
  </si>
  <si>
    <t>6548603</t>
  </si>
  <si>
    <t>6381890</t>
  </si>
  <si>
    <t>6381891</t>
  </si>
  <si>
    <t>6548604</t>
  </si>
  <si>
    <t>6548605</t>
  </si>
  <si>
    <t>7392266</t>
  </si>
  <si>
    <t>7392267</t>
  </si>
  <si>
    <t>37274913933</t>
  </si>
  <si>
    <t>7392268</t>
  </si>
  <si>
    <t>6548799</t>
  </si>
  <si>
    <t>37274972174</t>
  </si>
  <si>
    <t>7392569</t>
  </si>
  <si>
    <t>6733308</t>
  </si>
  <si>
    <t>37274973010</t>
  </si>
  <si>
    <t>7392573</t>
  </si>
  <si>
    <t>4380997</t>
  </si>
  <si>
    <t>6733309</t>
  </si>
  <si>
    <t>7392574</t>
  </si>
  <si>
    <t>6733310</t>
  </si>
  <si>
    <t>6548804</t>
  </si>
  <si>
    <t>6452866</t>
  </si>
  <si>
    <t>6548805</t>
  </si>
  <si>
    <t>6548806</t>
  </si>
  <si>
    <t>7392575</t>
  </si>
  <si>
    <t>6733311</t>
  </si>
  <si>
    <t>4381000</t>
  </si>
  <si>
    <t>6877388</t>
  </si>
  <si>
    <t>6678793</t>
  </si>
  <si>
    <t>6519906</t>
  </si>
  <si>
    <t>37456338967</t>
  </si>
  <si>
    <t>7535112</t>
  </si>
  <si>
    <t>7568870</t>
  </si>
  <si>
    <t>4504899</t>
  </si>
  <si>
    <t>7568871</t>
  </si>
  <si>
    <t>4504900</t>
  </si>
  <si>
    <t>6710476</t>
  </si>
  <si>
    <t>6559361</t>
  </si>
  <si>
    <t>6916347</t>
  </si>
  <si>
    <t>6711809</t>
  </si>
  <si>
    <t>6711810</t>
  </si>
  <si>
    <t>37476470992</t>
  </si>
  <si>
    <t>7570092</t>
  </si>
  <si>
    <t>4505886</t>
  </si>
  <si>
    <t>37476471024</t>
  </si>
  <si>
    <t>7570094</t>
  </si>
  <si>
    <t>37476471278</t>
  </si>
  <si>
    <t>7570098</t>
  </si>
  <si>
    <t>7570099</t>
  </si>
  <si>
    <t>7570100</t>
  </si>
  <si>
    <t>6712065</t>
  </si>
  <si>
    <t>37476587324</t>
  </si>
  <si>
    <t>7570350</t>
  </si>
  <si>
    <t>6916647</t>
  </si>
  <si>
    <t>6622770</t>
  </si>
  <si>
    <t>6622771</t>
  </si>
  <si>
    <t>6712066</t>
  </si>
  <si>
    <t>7570351</t>
  </si>
  <si>
    <t>37476587410</t>
  </si>
  <si>
    <t>7570352</t>
  </si>
  <si>
    <t>37476587412</t>
  </si>
  <si>
    <t>7570353</t>
  </si>
  <si>
    <t>6559631</t>
  </si>
  <si>
    <t>6559641</t>
  </si>
  <si>
    <t>6622773</t>
  </si>
  <si>
    <t>4506080</t>
  </si>
  <si>
    <t>4506081</t>
  </si>
  <si>
    <t>6622774</t>
  </si>
  <si>
    <t>6916650</t>
  </si>
  <si>
    <t>7570354</t>
  </si>
  <si>
    <t>37476587634</t>
  </si>
  <si>
    <t>7570355</t>
  </si>
  <si>
    <t>37476587640</t>
  </si>
  <si>
    <t>7570356</t>
  </si>
  <si>
    <t>4506082</t>
  </si>
  <si>
    <t>6712070</t>
  </si>
  <si>
    <t>6559766</t>
  </si>
  <si>
    <t>37476649919</t>
  </si>
  <si>
    <t>6622893</t>
  </si>
  <si>
    <t>6559767</t>
  </si>
  <si>
    <t>37476649931</t>
  </si>
  <si>
    <t>7570485</t>
  </si>
  <si>
    <t>37476649933</t>
  </si>
  <si>
    <t>7570486</t>
  </si>
  <si>
    <t>37477447394</t>
  </si>
  <si>
    <t>7572716</t>
  </si>
  <si>
    <t>37477484914</t>
  </si>
  <si>
    <t>6714162</t>
  </si>
  <si>
    <t>6918744</t>
  </si>
  <si>
    <t>4507433</t>
  </si>
  <si>
    <t>6624797</t>
  </si>
  <si>
    <t>6714165</t>
  </si>
  <si>
    <t>6714166</t>
  </si>
  <si>
    <t>24201301</t>
  </si>
  <si>
    <t>27335316</t>
  </si>
  <si>
    <t>25101925</t>
  </si>
  <si>
    <t>45762897771</t>
  </si>
  <si>
    <t>27335338</t>
  </si>
  <si>
    <t>27335339</t>
  </si>
  <si>
    <t>23755752</t>
  </si>
  <si>
    <t>23755754</t>
  </si>
  <si>
    <t>27335341</t>
  </si>
  <si>
    <t>24201310</t>
  </si>
  <si>
    <t>45762897807</t>
  </si>
  <si>
    <t>24201311</t>
  </si>
  <si>
    <t>24201312</t>
  </si>
  <si>
    <t>27335344</t>
  </si>
  <si>
    <t>45762897823</t>
  </si>
  <si>
    <t>27335345</t>
  </si>
  <si>
    <t>24201319</t>
  </si>
  <si>
    <t>45762897999</t>
  </si>
  <si>
    <t>27335352</t>
  </si>
  <si>
    <t>24201321</t>
  </si>
  <si>
    <t>45762898011</t>
  </si>
  <si>
    <t>27335353</t>
  </si>
  <si>
    <t>27335354</t>
  </si>
  <si>
    <t>45762898023</t>
  </si>
  <si>
    <t>27335355</t>
  </si>
  <si>
    <t>23755764</t>
  </si>
  <si>
    <t>25101950</t>
  </si>
  <si>
    <t>25101971</t>
  </si>
  <si>
    <t>25101976</t>
  </si>
  <si>
    <t>45762898555</t>
  </si>
  <si>
    <t>27335378</t>
  </si>
  <si>
    <t>25868662</t>
  </si>
  <si>
    <t>25086310</t>
  </si>
  <si>
    <t>25086313</t>
  </si>
  <si>
    <t>25410891</t>
  </si>
  <si>
    <t>25868693</t>
  </si>
  <si>
    <t>26616049</t>
  </si>
  <si>
    <t>29391047</t>
  </si>
  <si>
    <t>29391076</t>
  </si>
  <si>
    <t>29391077</t>
  </si>
  <si>
    <t>29391078</t>
  </si>
  <si>
    <t>25410920</t>
  </si>
  <si>
    <t>46125831457</t>
  </si>
  <si>
    <t>29391080</t>
  </si>
  <si>
    <t>25868828</t>
  </si>
  <si>
    <t>46125831465</t>
  </si>
  <si>
    <t>29391081</t>
  </si>
  <si>
    <t>46125831673</t>
  </si>
  <si>
    <t>29391087</t>
  </si>
  <si>
    <t>29391092</t>
  </si>
  <si>
    <t>25868830</t>
  </si>
  <si>
    <t>29391096</t>
  </si>
  <si>
    <t>29391104</t>
  </si>
  <si>
    <t>25868836</t>
  </si>
  <si>
    <t>17742378</t>
  </si>
  <si>
    <t>46125832293</t>
  </si>
  <si>
    <t>29391107</t>
  </si>
  <si>
    <t>25410969</t>
  </si>
  <si>
    <t>25086598</t>
  </si>
  <si>
    <t>25411143</t>
  </si>
  <si>
    <t>25086600</t>
  </si>
  <si>
    <t>25869052</t>
  </si>
  <si>
    <t>46125839191</t>
  </si>
  <si>
    <t>29391405</t>
  </si>
  <si>
    <t>46125839195</t>
  </si>
  <si>
    <t>29391406</t>
  </si>
  <si>
    <t>26616337</t>
  </si>
  <si>
    <t>46125839299</t>
  </si>
  <si>
    <t>29391411</t>
  </si>
  <si>
    <t>25086636</t>
  </si>
  <si>
    <t>25086638</t>
  </si>
  <si>
    <t>25086645</t>
  </si>
  <si>
    <t>25869060</t>
  </si>
  <si>
    <t>46125839587</t>
  </si>
  <si>
    <t>29391416</t>
  </si>
  <si>
    <t>46125839591</t>
  </si>
  <si>
    <t>29391417</t>
  </si>
  <si>
    <t>25869065</t>
  </si>
  <si>
    <t>26617058</t>
  </si>
  <si>
    <t>29719610</t>
  </si>
  <si>
    <t>46190665456</t>
  </si>
  <si>
    <t>29719611</t>
  </si>
  <si>
    <t>26177283</t>
  </si>
  <si>
    <t>29756895</t>
  </si>
  <si>
    <t>26881877</t>
  </si>
  <si>
    <t>26211194</t>
  </si>
  <si>
    <t>25702368</t>
  </si>
  <si>
    <t>26218097</t>
  </si>
  <si>
    <t>25705254</t>
  </si>
  <si>
    <t>474079ce04f3a4c4c5cc070908bda79a7c2b4afd</t>
  </si>
  <si>
    <t>2026-01-13</t>
  </si>
  <si>
    <t>50002085</t>
  </si>
  <si>
    <t>Приморский край посёлок городского типа Лучегорск 25</t>
  </si>
  <si>
    <t>5302729324839207302.0.0</t>
  </si>
  <si>
    <t>45061885_5302729324839207302</t>
  </si>
  <si>
    <t>109836</t>
  </si>
  <si>
    <t>Красноярский край Красноярск улица Шевченко 28А</t>
  </si>
  <si>
    <t>32315302118831761.0.0</t>
  </si>
  <si>
    <t>46630604_32315302118831761</t>
  </si>
  <si>
    <t>110331</t>
  </si>
  <si>
    <t>Ленинградская область Тосно улица Блинникова 6</t>
  </si>
  <si>
    <t>DB.cabaf1b3ef714301af41c084b17b30ef.0.0</t>
  </si>
  <si>
    <t>cabaf1b3ef714301af41c084b17b30ef</t>
  </si>
  <si>
    <t>50048868</t>
  </si>
  <si>
    <t>Москва Москва к1</t>
  </si>
  <si>
    <t>76380035e4584b05a5f22b8be34da0c9</t>
  </si>
  <si>
    <t>50012791</t>
  </si>
  <si>
    <t xml:space="preserve">Ставропольский край Ессентуки </t>
  </si>
  <si>
    <t>46203433181</t>
  </si>
  <si>
    <t>6299920037539241298.0.0</t>
  </si>
  <si>
    <t>182160821_6299920037539241298</t>
  </si>
  <si>
    <t>308038</t>
  </si>
  <si>
    <t>Московская область садовое товарищество Мичуринец 192</t>
  </si>
  <si>
    <t>r0c77d47963834b58868dccb8b215df99</t>
  </si>
  <si>
    <t>126041</t>
  </si>
  <si>
    <t xml:space="preserve">Краснодарский край село Цибанобалка Садовая улица </t>
  </si>
  <si>
    <t>42188898_5434403252200376054</t>
  </si>
  <si>
    <t>50022144</t>
  </si>
  <si>
    <t>Красноярский край село Тины улица Мира 42Б</t>
  </si>
  <si>
    <t>56135711118906100.0.0</t>
  </si>
  <si>
    <t>94271422_56135711118906100</t>
  </si>
  <si>
    <t>50004545</t>
  </si>
  <si>
    <t>Москва Москва Автозаводская улица 23Бк2</t>
  </si>
  <si>
    <t>37274913941</t>
  </si>
  <si>
    <t>34102613119073051.0.0</t>
  </si>
  <si>
    <t>50205226_34102613119073051</t>
  </si>
  <si>
    <t>314896</t>
  </si>
  <si>
    <t>Нижегородская область Нижний Новгород проспект Гагарина 88</t>
  </si>
  <si>
    <t>Владимир</t>
  </si>
  <si>
    <t>34029919_6905275550534409896</t>
  </si>
  <si>
    <t>158351</t>
  </si>
  <si>
    <t>Саратовская область Саратов улица имени Челюскинцев 119</t>
  </si>
  <si>
    <t>30994861619050401.0.0</t>
  </si>
  <si>
    <t>43989723_30994861619050401</t>
  </si>
  <si>
    <t>160791</t>
  </si>
  <si>
    <t>Краснодарский край село Дивноморское Горная улица 27А</t>
  </si>
  <si>
    <t>8072132973660139464.0.0</t>
  </si>
  <si>
    <t>20908267_8072132973660139464</t>
  </si>
  <si>
    <t>5094211995380624332.0.0</t>
  </si>
  <si>
    <t>20908267_5094211995380624332</t>
  </si>
  <si>
    <t>205670</t>
  </si>
  <si>
    <t>Красноярский край Красноярск улица Калинина 177А</t>
  </si>
  <si>
    <t>29659718760</t>
  </si>
  <si>
    <t>6915736470892421486.0.0</t>
  </si>
  <si>
    <t>50481957_6915736470892421486</t>
  </si>
  <si>
    <t>321489</t>
  </si>
  <si>
    <t>Красноярский край Красноярск улица Шумяцкого 6</t>
  </si>
  <si>
    <t>36769062118963067.4.0</t>
  </si>
  <si>
    <t>55538124_36769062118963067</t>
  </si>
  <si>
    <t>50016385</t>
  </si>
  <si>
    <t>Кировская область Киров Березниковский переулок 34</t>
  </si>
  <si>
    <t>71804567619032753.0.0</t>
  </si>
  <si>
    <t>125609135_71804567619032753</t>
  </si>
  <si>
    <t>307057</t>
  </si>
  <si>
    <t>Санкт-Петербург Санкт-Петербург улица Правды 6</t>
  </si>
  <si>
    <t>30418429663</t>
  </si>
  <si>
    <t>17990137619079515.0.0</t>
  </si>
  <si>
    <t>17980275_17990137619079515</t>
  </si>
  <si>
    <t>212537</t>
  </si>
  <si>
    <t>Московская область село Ершово 8</t>
  </si>
  <si>
    <t>95432578_9100036467828373710</t>
  </si>
  <si>
    <t>310819</t>
  </si>
  <si>
    <t>Москва посёлок Рогово Юбилейная улица 12к2</t>
  </si>
  <si>
    <t>8287685591318810103.0.0</t>
  </si>
  <si>
    <t>32158085_8287685591318810103</t>
  </si>
  <si>
    <t>165542</t>
  </si>
  <si>
    <t>Чувашская Республика село Яльчики улица Иванова 13</t>
  </si>
  <si>
    <t>Dg.rb0061c8ef4f44c54b6c89c1247314229.0.0</t>
  </si>
  <si>
    <t>rb0061c8ef4f44c54b6c89c1247314229</t>
  </si>
  <si>
    <t>50078852</t>
  </si>
  <si>
    <t>Ростовская область Ростов-на-Дону Особенная улица 74/17</t>
  </si>
  <si>
    <t>28244088698</t>
  </si>
  <si>
    <t>8755588683139522844.1.0</t>
  </si>
  <si>
    <t>49189952_8755588683139522844</t>
  </si>
  <si>
    <t>50053824</t>
  </si>
  <si>
    <t>Краснодарский край станица Динская Комсомольская улица 27</t>
  </si>
  <si>
    <t>39818124_28909062118868665</t>
  </si>
  <si>
    <t>157353</t>
  </si>
  <si>
    <t>Свердловская область Краснотурьинск улица Карпинского 34</t>
  </si>
  <si>
    <t>11462482618962293.2.0</t>
  </si>
  <si>
    <t>4924965_11462482618962293</t>
  </si>
  <si>
    <t>1856</t>
  </si>
  <si>
    <t>Москва Москва Новочеркасский бульвар 41к3</t>
  </si>
  <si>
    <t>37274913345</t>
  </si>
  <si>
    <t>5227452194324441067.0.0</t>
  </si>
  <si>
    <t>13576222_5227452194324441067</t>
  </si>
  <si>
    <t>149427</t>
  </si>
  <si>
    <t>Московская область Химки улица Опанасенко 5к1</t>
  </si>
  <si>
    <t>DAJ.699d493e5b104ff3b373fa29d386cb4b.0.0</t>
  </si>
  <si>
    <t>699d493e5b104ff3b373fa29d386cb4b</t>
  </si>
  <si>
    <t>127979</t>
  </si>
  <si>
    <t>Рязанская область посёлок Мурмино Лесная улица 1</t>
  </si>
  <si>
    <t>57266163_37633081618889363</t>
  </si>
  <si>
    <t>206973</t>
  </si>
  <si>
    <t>Москва Москва Белореченская улица 35/68</t>
  </si>
  <si>
    <t>D7.fea39d36edbd437d8c569e01aff87d34.0.0</t>
  </si>
  <si>
    <t>fea39d36edbd437d8c569e01aff87d34</t>
  </si>
  <si>
    <t>204544</t>
  </si>
  <si>
    <t>Калужская область Людиново улица Чугунова 2</t>
  </si>
  <si>
    <t>6535363608575629213.0.0</t>
  </si>
  <si>
    <t>71779048_6535363608575629213</t>
  </si>
  <si>
    <t>141963</t>
  </si>
  <si>
    <t>Брянская область Брянск Ново-Советская улица 109</t>
  </si>
  <si>
    <t>30211653324</t>
  </si>
  <si>
    <t>7894871266540834774.0.0</t>
  </si>
  <si>
    <t>23168143_7894871266540834774</t>
  </si>
  <si>
    <t>30211653234</t>
  </si>
  <si>
    <t>70420100119076561.1.0</t>
  </si>
  <si>
    <t>122840200_70420100119076561</t>
  </si>
  <si>
    <t>2528</t>
  </si>
  <si>
    <t>Москва Москва Новомарьинская улица 4</t>
  </si>
  <si>
    <t>46125839199</t>
  </si>
  <si>
    <t>138457933119063072.0.0</t>
  </si>
  <si>
    <t>258915866_138457933119063072</t>
  </si>
  <si>
    <t>326623</t>
  </si>
  <si>
    <t>Московская область село Ромашково Европейский бульвар 4</t>
  </si>
  <si>
    <t>35676022119048901.0.0</t>
  </si>
  <si>
    <t>53352044_35676022119048901</t>
  </si>
  <si>
    <t>3751</t>
  </si>
  <si>
    <t>Ульяновская область Ульяновск улица Железной Дивизии 6</t>
  </si>
  <si>
    <t>26421527715</t>
  </si>
  <si>
    <t>56385992619057407.0.0</t>
  </si>
  <si>
    <t>94771985_56385992619057407</t>
  </si>
  <si>
    <t>50046983</t>
  </si>
  <si>
    <t>Московская область посёлок городского типа Заречье Заречная улица 2</t>
  </si>
  <si>
    <t>35194813731</t>
  </si>
  <si>
    <t>18413609619062181.2.0</t>
  </si>
  <si>
    <t>18827219_18413609619062181</t>
  </si>
  <si>
    <t>50034242</t>
  </si>
  <si>
    <t>Тверская область Калязин улица Тургенева 37А</t>
  </si>
  <si>
    <t>8369613234991125782.0.0</t>
  </si>
  <si>
    <t>9464988_8369613234991125782</t>
  </si>
  <si>
    <t>50044947</t>
  </si>
  <si>
    <t>Республика Адыгея аул Шенджий Пролетарская улица 1/1</t>
  </si>
  <si>
    <t>36447696613</t>
  </si>
  <si>
    <t>5437013846964898116.0.0</t>
  </si>
  <si>
    <t>46472072_5437013846964898116</t>
  </si>
  <si>
    <t>50035985</t>
  </si>
  <si>
    <t>Волгоградская область Волгоград улица 8-й Воздушной Армии 9А</t>
  </si>
  <si>
    <t>207c828f3c984c4398c9ff55f4439632</t>
  </si>
  <si>
    <t>206860</t>
  </si>
  <si>
    <t>Москва Москва Новороссийская улица 25к1</t>
  </si>
  <si>
    <t>6849749867416718518.0.0</t>
  </si>
  <si>
    <t>1296500_6849749867416718518</t>
  </si>
  <si>
    <t>50007417</t>
  </si>
  <si>
    <t>Севастополь Севастополь улица Военных Строителей 12/4к1</t>
  </si>
  <si>
    <t>9088929344396678739.0.0</t>
  </si>
  <si>
    <t>16538199_9088929344396678739</t>
  </si>
  <si>
    <t>50024900</t>
  </si>
  <si>
    <t>Московская область Балашиха улица Маршала Батицкого 7</t>
  </si>
  <si>
    <t>42447324618905742.0.0</t>
  </si>
  <si>
    <t>66894649_42447324618905742</t>
  </si>
  <si>
    <t>160466</t>
  </si>
  <si>
    <t>Московская область Красногорск улица Пришвина 15</t>
  </si>
  <si>
    <t>42188512_30094256118926154</t>
  </si>
  <si>
    <t>50013177</t>
  </si>
  <si>
    <t>Санкт-Петербург Санкт-Петербург Елецкая улица 13</t>
  </si>
  <si>
    <t>51701358118997949.0.0</t>
  </si>
  <si>
    <t>85402716_51701358118997949</t>
  </si>
  <si>
    <t>210095</t>
  </si>
  <si>
    <t xml:space="preserve">Ставропольский край Ессентуки Декабрьская улица </t>
  </si>
  <si>
    <t>46203787729</t>
  </si>
  <si>
    <t>61143407619079945.0.0</t>
  </si>
  <si>
    <t>104286815_61143407619079945</t>
  </si>
  <si>
    <t>50069152</t>
  </si>
  <si>
    <t>Москва Профсоюзная улица 132к1</t>
  </si>
  <si>
    <t>37274912801</t>
  </si>
  <si>
    <t>7852353655221555079.2.0</t>
  </si>
  <si>
    <t>36731533_7852353655221555079</t>
  </si>
  <si>
    <t>149280</t>
  </si>
  <si>
    <t>Московская область Раменское Коммунистическая улица 40/2</t>
  </si>
  <si>
    <t>31107903118994708.1.0</t>
  </si>
  <si>
    <t>44215806_31107903118994708</t>
  </si>
  <si>
    <t>50056690</t>
  </si>
  <si>
    <t>Мурманская область Мурманск улица Полярные Зори 13</t>
  </si>
  <si>
    <t>8391907701935725730.0.0</t>
  </si>
  <si>
    <t>33942170_8391907701935725730</t>
  </si>
  <si>
    <t>135729277118447278.5.0</t>
  </si>
  <si>
    <t>ИП Матросов Владислав Сергеевич</t>
  </si>
  <si>
    <t>Общество с ограниченной ответственностью "БелМобилТранс"</t>
  </si>
  <si>
    <t>32343840118655238.0.0</t>
  </si>
  <si>
    <t>Dw.95cc6f52579742eeb7a1f6541aea20ca.0.0</t>
  </si>
  <si>
    <t>ИП Копылов Иван Николаевич</t>
  </si>
  <si>
    <t>6175529565947950776.1.0</t>
  </si>
  <si>
    <t>4778043272607339144.0.0</t>
  </si>
  <si>
    <t>51579077118951647.0.0</t>
  </si>
  <si>
    <t>105349785618928031.0.0</t>
  </si>
  <si>
    <t>ОБЩЕСТВО С ОГРАНИЧЕННОЙ ОТВЕТСТВЕННОСТЬЮ ТРАНСПОРТНАЯ КОМПАНИЯ "САС"</t>
  </si>
  <si>
    <t>57829974618974172.0.0</t>
  </si>
  <si>
    <t>25640957618918242.0.0</t>
  </si>
  <si>
    <t>7727959663339627312.0.0</t>
  </si>
  <si>
    <t>7727959663339627312.0.1</t>
  </si>
  <si>
    <t>20839211118985988.0.0</t>
  </si>
  <si>
    <t>DAO.bfef857e8bb14d64b85a3696d70ce848.0.0</t>
  </si>
  <si>
    <t>163012179118964691.0.0</t>
  </si>
  <si>
    <t>102669696618998111.1.0</t>
  </si>
  <si>
    <t>18518295118996806.1.0</t>
  </si>
  <si>
    <t>33413710618972889.0.0</t>
  </si>
  <si>
    <t>21932122119008557.1.0</t>
  </si>
  <si>
    <t>DAy.6abb5ed982b3436bb712293ceb6cdd4f.1.0</t>
  </si>
  <si>
    <t>31254405618981790.2.0</t>
  </si>
  <si>
    <t>DAV.bec3ccfbc0564100b80ec6eebe256207.0.0</t>
  </si>
  <si>
    <t>27917233619004737.1.0</t>
  </si>
  <si>
    <t>4628361098203812865.0.0</t>
  </si>
  <si>
    <t>ООО БелСмартЛогистик</t>
  </si>
  <si>
    <t>6980050812839037816.0.0</t>
  </si>
  <si>
    <t>22962206119014839.2.0</t>
  </si>
  <si>
    <t>8317447289090530958.1.0</t>
  </si>
  <si>
    <t>6973439710085994661.1.0</t>
  </si>
  <si>
    <t>DAy.6abb5ed982b3436bb712293ceb6cdd4f.0.0</t>
  </si>
  <si>
    <t>5282332717366607700.0.0</t>
  </si>
  <si>
    <t>22526476859</t>
  </si>
  <si>
    <t>383417</t>
  </si>
  <si>
    <t>403659</t>
  </si>
  <si>
    <t>23980172229</t>
  </si>
  <si>
    <t>491379</t>
  </si>
  <si>
    <t>743273</t>
  </si>
  <si>
    <t>26144350845</t>
  </si>
  <si>
    <t>744874</t>
  </si>
  <si>
    <t>26421527705</t>
  </si>
  <si>
    <t>800489</t>
  </si>
  <si>
    <t>800490</t>
  </si>
  <si>
    <t>26769283397</t>
  </si>
  <si>
    <t>850740</t>
  </si>
  <si>
    <t>27586989364</t>
  </si>
  <si>
    <t>961517</t>
  </si>
  <si>
    <t>28244088398</t>
  </si>
  <si>
    <t>1063451</t>
  </si>
  <si>
    <t>1063452</t>
  </si>
  <si>
    <t>28488392454</t>
  </si>
  <si>
    <t>1100651</t>
  </si>
  <si>
    <t>273527791</t>
  </si>
  <si>
    <t>akta2kn102yl</t>
  </si>
  <si>
    <t>28517920589</t>
  </si>
  <si>
    <t>1122630</t>
  </si>
  <si>
    <t>29659718730</t>
  </si>
  <si>
    <t>1437061</t>
  </si>
  <si>
    <t>1437062</t>
  </si>
  <si>
    <t>29659719316</t>
  </si>
  <si>
    <t>1437063</t>
  </si>
  <si>
    <t>1698961</t>
  </si>
  <si>
    <t>1698962</t>
  </si>
  <si>
    <t>1740064</t>
  </si>
  <si>
    <t>30292555327</t>
  </si>
  <si>
    <t>1740065</t>
  </si>
  <si>
    <t>1792137</t>
  </si>
  <si>
    <t>1792138</t>
  </si>
  <si>
    <t>30472780534</t>
  </si>
  <si>
    <t>1820310</t>
  </si>
  <si>
    <t>1824330</t>
  </si>
  <si>
    <t>1871966</t>
  </si>
  <si>
    <t>2105076</t>
  </si>
  <si>
    <t>31105191900</t>
  </si>
  <si>
    <t>2105077</t>
  </si>
  <si>
    <t>32906912939</t>
  </si>
  <si>
    <t>2914246</t>
  </si>
  <si>
    <t>2915075</t>
  </si>
  <si>
    <t>2915087</t>
  </si>
  <si>
    <t>32908768104</t>
  </si>
  <si>
    <t>2915088</t>
  </si>
  <si>
    <t>4193053</t>
  </si>
  <si>
    <t>4193054</t>
  </si>
  <si>
    <t>34836745214</t>
  </si>
  <si>
    <t>4193055</t>
  </si>
  <si>
    <t>4193056</t>
  </si>
  <si>
    <t>34837693733</t>
  </si>
  <si>
    <t>4194196</t>
  </si>
  <si>
    <t>34837693773</t>
  </si>
  <si>
    <t>4194197</t>
  </si>
  <si>
    <t>34896003064</t>
  </si>
  <si>
    <t>4255094</t>
  </si>
  <si>
    <t>34977216891</t>
  </si>
  <si>
    <t>4322575</t>
  </si>
  <si>
    <t>4322576</t>
  </si>
  <si>
    <t>34977216915</t>
  </si>
  <si>
    <t>4322577</t>
  </si>
  <si>
    <t>34977216953</t>
  </si>
  <si>
    <t>4322578</t>
  </si>
  <si>
    <t>4322579</t>
  </si>
  <si>
    <t>34977217543</t>
  </si>
  <si>
    <t>4322585</t>
  </si>
  <si>
    <t>35169969475</t>
  </si>
  <si>
    <t>4579574</t>
  </si>
  <si>
    <t>4579575</t>
  </si>
  <si>
    <t>4579576</t>
  </si>
  <si>
    <t>4628502</t>
  </si>
  <si>
    <t>35194813779</t>
  </si>
  <si>
    <t>4628503</t>
  </si>
  <si>
    <t>35223131506</t>
  </si>
  <si>
    <t>4684467</t>
  </si>
  <si>
    <t>4684468</t>
  </si>
  <si>
    <t>36447695477</t>
  </si>
  <si>
    <t>5956644</t>
  </si>
  <si>
    <t>5956652</t>
  </si>
  <si>
    <t>36447723437</t>
  </si>
  <si>
    <t>5956709</t>
  </si>
  <si>
    <t>36447725173</t>
  </si>
  <si>
    <t>5956712</t>
  </si>
  <si>
    <t>5956713</t>
  </si>
  <si>
    <t>5957429</t>
  </si>
  <si>
    <t>7107851</t>
  </si>
  <si>
    <t>7107852</t>
  </si>
  <si>
    <t>7107853</t>
  </si>
  <si>
    <t>7107854</t>
  </si>
  <si>
    <t>37274913801</t>
  </si>
  <si>
    <t>7107855</t>
  </si>
  <si>
    <t>7107856</t>
  </si>
  <si>
    <t>7107857</t>
  </si>
  <si>
    <t>7107858</t>
  </si>
  <si>
    <t>37274914041</t>
  </si>
  <si>
    <t>7107859</t>
  </si>
  <si>
    <t>7108069</t>
  </si>
  <si>
    <t>37456338853</t>
  </si>
  <si>
    <t>7242629</t>
  </si>
  <si>
    <t>37476470816</t>
  </si>
  <si>
    <t>7277199</t>
  </si>
  <si>
    <t>7277203</t>
  </si>
  <si>
    <t>7277205</t>
  </si>
  <si>
    <t>37476471136</t>
  </si>
  <si>
    <t>7277207</t>
  </si>
  <si>
    <t>37476587172</t>
  </si>
  <si>
    <t>7277482</t>
  </si>
  <si>
    <t>37476587416</t>
  </si>
  <si>
    <t>7277483</t>
  </si>
  <si>
    <t>7277484</t>
  </si>
  <si>
    <t>7277485</t>
  </si>
  <si>
    <t>7277486</t>
  </si>
  <si>
    <t>7277602</t>
  </si>
  <si>
    <t>7277603</t>
  </si>
  <si>
    <t>7279817</t>
  </si>
  <si>
    <t>26012993</t>
  </si>
  <si>
    <t>26012994</t>
  </si>
  <si>
    <t>26012997</t>
  </si>
  <si>
    <t>26013004</t>
  </si>
  <si>
    <t>26013005</t>
  </si>
  <si>
    <t>45762898055</t>
  </si>
  <si>
    <t>26013008</t>
  </si>
  <si>
    <t>26013012</t>
  </si>
  <si>
    <t>28060603</t>
  </si>
  <si>
    <t>28060604</t>
  </si>
  <si>
    <t>28060605</t>
  </si>
  <si>
    <t>46125832217</t>
  </si>
  <si>
    <t>28060620</t>
  </si>
  <si>
    <t>28060625</t>
  </si>
  <si>
    <t>28060877</t>
  </si>
  <si>
    <t>28060878</t>
  </si>
  <si>
    <t>28060879</t>
  </si>
  <si>
    <t>46125839275</t>
  </si>
  <si>
    <t>28060882</t>
  </si>
  <si>
    <t>46125839459</t>
  </si>
  <si>
    <t>28060893</t>
  </si>
  <si>
    <t>28376230</t>
  </si>
  <si>
    <t>46190665460</t>
  </si>
  <si>
    <t>28376231</t>
  </si>
  <si>
    <t>46190665868</t>
  </si>
  <si>
    <t>28376241</t>
  </si>
  <si>
    <t>28411248</t>
  </si>
  <si>
    <t>28417517</t>
  </si>
  <si>
    <t>1b0360dc7475cf0a603f619f8048ac00d2b308ba</t>
  </si>
  <si>
    <t>2026-01-14</t>
  </si>
  <si>
    <t>109502</t>
  </si>
  <si>
    <t>Новосибирская область Новосибирск Стартовая улица 4</t>
  </si>
  <si>
    <t>9946207_13973103618898434</t>
  </si>
  <si>
    <t>3130</t>
  </si>
  <si>
    <t>Кемеровская область посёлок городского типа Шерегеш улица Гагарина 26</t>
  </si>
  <si>
    <t>9147132301992341091.0.0</t>
  </si>
  <si>
    <t>17986377_9147132301992341091</t>
  </si>
  <si>
    <t>9147132301992341091.0.1</t>
  </si>
  <si>
    <t>50156401</t>
  </si>
  <si>
    <t>Свердловская область Екатеринбург улица Академика Парина 41/2</t>
  </si>
  <si>
    <t>37476587890</t>
  </si>
  <si>
    <t>8479832299106298978.0.0</t>
  </si>
  <si>
    <t>57450311_8479832299106298978</t>
  </si>
  <si>
    <t>50000444</t>
  </si>
  <si>
    <t>Новосибирская область Новосибирск улица Коминтерна 22/1</t>
  </si>
  <si>
    <t>Dc.fc89d1a5bc9b423e8b74f57896dabbb9.2.0</t>
  </si>
  <si>
    <t>fc89d1a5bc9b423e8b74f57896dabbb9</t>
  </si>
  <si>
    <t>205219</t>
  </si>
  <si>
    <t>Свердловская область Асбест проспект Ленина 8/3</t>
  </si>
  <si>
    <t>24256775619047930.0.0</t>
  </si>
  <si>
    <t>30513551_24256775619047930</t>
  </si>
  <si>
    <t>50033865</t>
  </si>
  <si>
    <t>Севастополь Севастополь Коммунистическая улица 15Б</t>
  </si>
  <si>
    <t>13231105619079278.0.0</t>
  </si>
  <si>
    <t>8462211_13231105619079278</t>
  </si>
  <si>
    <t>123730</t>
  </si>
  <si>
    <t>Саратовская область Балаково Трнавская улица 35</t>
  </si>
  <si>
    <t>24693120_7211006245608871300</t>
  </si>
  <si>
    <t>50055362</t>
  </si>
  <si>
    <t>Республика Башкортостан Бирск Республиканская улица 30А</t>
  </si>
  <si>
    <t>29659718736</t>
  </si>
  <si>
    <t>9168390609667075198.0.0</t>
  </si>
  <si>
    <t>32590801_9168390609667075198</t>
  </si>
  <si>
    <t>157190</t>
  </si>
  <si>
    <t>Московская область рабочий посёлок Тучково 31</t>
  </si>
  <si>
    <t>17287687119044742.0.0</t>
  </si>
  <si>
    <t>16575374_17287687119044742</t>
  </si>
  <si>
    <t>212497</t>
  </si>
  <si>
    <t>Иркутская область Бодайбо улица Урицкого 15</t>
  </si>
  <si>
    <t>35921700618701784.8.0</t>
  </si>
  <si>
    <t>53843401_35921700618701784</t>
  </si>
  <si>
    <t>50002247</t>
  </si>
  <si>
    <t>Саратовская область Балаково Каховская улица 7</t>
  </si>
  <si>
    <t>6387380422347387576.0.0</t>
  </si>
  <si>
    <t>100767165_6387380422347387576</t>
  </si>
  <si>
    <t>304012</t>
  </si>
  <si>
    <t>Челябинская область Миасс улица Победы 2</t>
  </si>
  <si>
    <t>6313005919082665155.0.0</t>
  </si>
  <si>
    <t>300415151_6313005919082665155</t>
  </si>
  <si>
    <t>1289</t>
  </si>
  <si>
    <t>Саратовская область Саратов проспект имени 50 лет Октября 122</t>
  </si>
  <si>
    <t>53692949119054216.0.0</t>
  </si>
  <si>
    <t>89385898_53692949119054216</t>
  </si>
  <si>
    <t>202501</t>
  </si>
  <si>
    <t>Иркутская область Иркутск улица Просвещения 36</t>
  </si>
  <si>
    <t>7239696015688219389.0.0</t>
  </si>
  <si>
    <t>46088260_7239696015688219389</t>
  </si>
  <si>
    <t>50017694</t>
  </si>
  <si>
    <t>Омская область деревня Ракитинка Центральная улица 36А</t>
  </si>
  <si>
    <t>44508811_31254405618981790</t>
  </si>
  <si>
    <t>135754</t>
  </si>
  <si>
    <t>Иркутская область Саянск 8</t>
  </si>
  <si>
    <t>86344425118880848.1.0</t>
  </si>
  <si>
    <t>154688850_86344425118880848</t>
  </si>
  <si>
    <t>50057659</t>
  </si>
  <si>
    <t>Санкт-Петербург Санкт-Петербург Арцеуловская аллея 21</t>
  </si>
  <si>
    <t>30474383116</t>
  </si>
  <si>
    <t>24684318619103273.0.0</t>
  </si>
  <si>
    <t>31368637_24684318619103273</t>
  </si>
  <si>
    <t>214816</t>
  </si>
  <si>
    <t>Краснодарский край Краснодар улица Григория Булгакова 8</t>
  </si>
  <si>
    <t>84166109619060264.0.0</t>
  </si>
  <si>
    <t>150332219_84166109619060264</t>
  </si>
  <si>
    <t>304369</t>
  </si>
  <si>
    <t>Ростовская область Ростов-на-Дону улица Нансена 103/1/1</t>
  </si>
  <si>
    <t>8101915355673488069.0.0</t>
  </si>
  <si>
    <t>252623209_8101915355673488069</t>
  </si>
  <si>
    <t>139693</t>
  </si>
  <si>
    <t>Рязанская область Рязань Быстрецкая улица 20</t>
  </si>
  <si>
    <t>6642534994344457537.0.0</t>
  </si>
  <si>
    <t>38333266_6642534994344457537</t>
  </si>
  <si>
    <t>2506</t>
  </si>
  <si>
    <t>Новосибирская область Новосибирск улица Героев Революции 21</t>
  </si>
  <si>
    <t>7540880149433912150.0.0</t>
  </si>
  <si>
    <t>212460111_7540880149433912150</t>
  </si>
  <si>
    <t>131341</t>
  </si>
  <si>
    <t>Калужская область Балабаново улица Энергетиков 1</t>
  </si>
  <si>
    <t>31105191904</t>
  </si>
  <si>
    <t>5347448157144371968.0.0</t>
  </si>
  <si>
    <t>7527660_5347448157144371968</t>
  </si>
  <si>
    <t>215610</t>
  </si>
  <si>
    <t>Ханты-Мансийский автономный округ Сургут Университетская улица 39</t>
  </si>
  <si>
    <t>8961881190126793961.2.0</t>
  </si>
  <si>
    <t>32398034_8961881190126793961</t>
  </si>
  <si>
    <t>316517</t>
  </si>
  <si>
    <t>Свердловская область Новоуральск Комсомольская улица 6А</t>
  </si>
  <si>
    <t>Dbb.e532b14a9ab74fe7b422eca1ca4fc8c3.2.0</t>
  </si>
  <si>
    <t>e532b14a9ab74fe7b422eca1ca4fc8c3</t>
  </si>
  <si>
    <t>50006609</t>
  </si>
  <si>
    <t>Республика Татарстан Казань улица Пушкина 42</t>
  </si>
  <si>
    <t>59354020119097597.1.0</t>
  </si>
  <si>
    <t>100708040_59354020119097597</t>
  </si>
  <si>
    <t>307776</t>
  </si>
  <si>
    <t>Москва Москва Береговой проезд 1А</t>
  </si>
  <si>
    <t>12475452619099807.0.0</t>
  </si>
  <si>
    <t>6950905_12475452619099807</t>
  </si>
  <si>
    <t>313820</t>
  </si>
  <si>
    <t>Ставропольский край станица Суворовская Тихая улица 2А</t>
  </si>
  <si>
    <t>32906912175</t>
  </si>
  <si>
    <t>8717723505828132838.2.0</t>
  </si>
  <si>
    <t>55947850_8717723505828132838</t>
  </si>
  <si>
    <t>50005440</t>
  </si>
  <si>
    <t>Москва Москва 15-я Парковая улица 18к1</t>
  </si>
  <si>
    <t>25385410880</t>
  </si>
  <si>
    <t>30488434619142636.5.0</t>
  </si>
  <si>
    <t>42976869_30488434619142636</t>
  </si>
  <si>
    <t>210268</t>
  </si>
  <si>
    <t>Москва Москва улица Зои и Александра Космодемьянских 35/1</t>
  </si>
  <si>
    <t>6757343843122049883.0.0</t>
  </si>
  <si>
    <t>13024219_6757343843122049883</t>
  </si>
  <si>
    <t>141269</t>
  </si>
  <si>
    <t>Смоленская область Десногорск 20</t>
  </si>
  <si>
    <t>8280427735733033993.0.0</t>
  </si>
  <si>
    <t>4546745_8280427735733033993</t>
  </si>
  <si>
    <t>50128896</t>
  </si>
  <si>
    <t>Санкт-Петербург Санкт-Петербург улица Катерников 5к2</t>
  </si>
  <si>
    <t>23678422_20839211118985988</t>
  </si>
  <si>
    <t>50062073</t>
  </si>
  <si>
    <t>Карачаево-Черкесская Республика Черкесск Привокзальная улица 88</t>
  </si>
  <si>
    <t>65150209_7727959663339627312</t>
  </si>
  <si>
    <t>208464</t>
  </si>
  <si>
    <t>Республика Крым Белогорск Нижнегорская улица 39</t>
  </si>
  <si>
    <t>8534773416951823165.0.0</t>
  </si>
  <si>
    <t>23274736_8534773416951823165</t>
  </si>
  <si>
    <t>50062361</t>
  </si>
  <si>
    <t>Москва Москва улица Академика Павлова 56к1</t>
  </si>
  <si>
    <t>35194813789</t>
  </si>
  <si>
    <t>50967329619107297.0.0</t>
  </si>
  <si>
    <t>83934659_50967329619107297</t>
  </si>
  <si>
    <t>322625</t>
  </si>
  <si>
    <t>Мурманская область Мурманск улица Генерала Щербакова 16</t>
  </si>
  <si>
    <t>24387143_5282332717366607700</t>
  </si>
  <si>
    <t>151552</t>
  </si>
  <si>
    <t>Свердловская область Екатеринбург улица Бажова 75</t>
  </si>
  <si>
    <t>28123611619076095.0.0</t>
  </si>
  <si>
    <t>38247223_28123611619076095</t>
  </si>
  <si>
    <t>50060761</t>
  </si>
  <si>
    <t>Москва Москва 2-й Нагатинский проезд 2/3</t>
  </si>
  <si>
    <t>37274913945</t>
  </si>
  <si>
    <t>16738498619108351.0.0</t>
  </si>
  <si>
    <t>15476997_16738498619108351</t>
  </si>
  <si>
    <t>209300</t>
  </si>
  <si>
    <t>Новосибирская область Новосибирск Овражная улица 16</t>
  </si>
  <si>
    <t>7411356185544868471.0.0</t>
  </si>
  <si>
    <t>158608640_7411356185544868471</t>
  </si>
  <si>
    <t>3351</t>
  </si>
  <si>
    <t>Москва Москва Заповедная улица 18к3</t>
  </si>
  <si>
    <t>19708308119042086.0.0</t>
  </si>
  <si>
    <t>21416616_19708308119042086</t>
  </si>
  <si>
    <t>313622</t>
  </si>
  <si>
    <t>Москва Москва Саянская улица 18</t>
  </si>
  <si>
    <t>46125831589</t>
  </si>
  <si>
    <t>11458938119133118.0.0</t>
  </si>
  <si>
    <t>4917876_11458938119133118</t>
  </si>
  <si>
    <t>323844</t>
  </si>
  <si>
    <t>Липецкая область село Тюшевка Центральная улица 3</t>
  </si>
  <si>
    <t>21521012619050275.0.0</t>
  </si>
  <si>
    <t>25042025_21521012619050275</t>
  </si>
  <si>
    <t>123440</t>
  </si>
  <si>
    <t>Мурманская область Кировск улица Дзержинского 23</t>
  </si>
  <si>
    <t>7292663449875558888.1.0</t>
  </si>
  <si>
    <t>154094180_7292663449875558888</t>
  </si>
  <si>
    <t>163421</t>
  </si>
  <si>
    <t>Калужская область Калуга улица Космонавта Комарова 33</t>
  </si>
  <si>
    <t>9970656_5097286406830074494</t>
  </si>
  <si>
    <t>2069</t>
  </si>
  <si>
    <t>Республика Коми Сосногорск Комсомольская улица 2/2</t>
  </si>
  <si>
    <t>8552547316951544796.0.0</t>
  </si>
  <si>
    <t>150722900_8552547316951544796</t>
  </si>
  <si>
    <t>8669737507144178133.0.0</t>
  </si>
  <si>
    <t>150722900_8669737507144178133</t>
  </si>
  <si>
    <t>159345</t>
  </si>
  <si>
    <t>Республика Крым село Первомайское Пролетарская улица 2В</t>
  </si>
  <si>
    <t>6056955090703198142.1.0</t>
  </si>
  <si>
    <t>60686907_6056955090703198142</t>
  </si>
  <si>
    <t>6056955090703198142.0.0</t>
  </si>
  <si>
    <t>50008123</t>
  </si>
  <si>
    <t>Московская область деревня Поповка Заозёрная улица 22/2</t>
  </si>
  <si>
    <t>6521931296758114537.1.0</t>
  </si>
  <si>
    <t>17245934_6521931296758114537</t>
  </si>
  <si>
    <t>150280</t>
  </si>
  <si>
    <t>Республика Башкортостан село Краснохолмский улица Горького 11</t>
  </si>
  <si>
    <t>DD.r68c307ae3a944d41b46201086ee9c9b6.0.0</t>
  </si>
  <si>
    <t>r68c307ae3a944d41b46201086ee9c9b6</t>
  </si>
  <si>
    <t>161489</t>
  </si>
  <si>
    <t>Краснодарский край Анапа Владимирская улица 144</t>
  </si>
  <si>
    <t>7728576965175602184.2.0</t>
  </si>
  <si>
    <t>13873877_7728576965175602184</t>
  </si>
  <si>
    <t>159224</t>
  </si>
  <si>
    <t>Московская область село Павловская Слобода Лесная улица 6А</t>
  </si>
  <si>
    <t>27019231771</t>
  </si>
  <si>
    <t>160548512619123563.0.0</t>
  </si>
  <si>
    <t>303097025_160548512619123563</t>
  </si>
  <si>
    <t>50005937</t>
  </si>
  <si>
    <t>Свердловская область посёлок Большой Исток Кооперативная улица 6</t>
  </si>
  <si>
    <t>37477485254</t>
  </si>
  <si>
    <t>15593949619120439.0.0</t>
  </si>
  <si>
    <t>13187899_15593949619120439</t>
  </si>
  <si>
    <t>123519</t>
  </si>
  <si>
    <t>Москва Москва Смольная улица 44к2</t>
  </si>
  <si>
    <t>46125824334</t>
  </si>
  <si>
    <t>DAS.44d4b7a8a83843afbff5c2ede2126458.0.0</t>
  </si>
  <si>
    <t>44d4b7a8a83843afbff5c2ede2126458</t>
  </si>
  <si>
    <t>50036880</t>
  </si>
  <si>
    <t>Волгоградская область Волгоград улица Возрождения 14А</t>
  </si>
  <si>
    <t>31058713119085039.0.0</t>
  </si>
  <si>
    <t>44117426_31058713119085039</t>
  </si>
  <si>
    <t>301708</t>
  </si>
  <si>
    <t>Челябинская область посёлок Мирный Пионерская улица 3</t>
  </si>
  <si>
    <t>29675384619013109.0.0</t>
  </si>
  <si>
    <t>41350769_29675384619013109</t>
  </si>
  <si>
    <t>161911</t>
  </si>
  <si>
    <t>Ставропольский край Ставрополь улица Мира 367/20</t>
  </si>
  <si>
    <t>11002170619101216.0.0</t>
  </si>
  <si>
    <t>4004341_11002170619101216</t>
  </si>
  <si>
    <t>50009955</t>
  </si>
  <si>
    <t>Республика Крым село Ана-Юрт улица Нурлы 9</t>
  </si>
  <si>
    <t>33150409119083688.0.0</t>
  </si>
  <si>
    <t>48300818_33150409119083688</t>
  </si>
  <si>
    <t>140331</t>
  </si>
  <si>
    <t>Московская область Красногорск Красногорский бульвар 21</t>
  </si>
  <si>
    <t>DAX.3336aedeeb824e3bb9590dfe22f1fd6b.0.0</t>
  </si>
  <si>
    <t>3336aedeeb824e3bb9590dfe22f1fd6b</t>
  </si>
  <si>
    <t>210262</t>
  </si>
  <si>
    <t>Москва Москва улица Намёткина 9</t>
  </si>
  <si>
    <t>69175961_43587980618515886</t>
  </si>
  <si>
    <t>151875</t>
  </si>
  <si>
    <t>Краснодарский край Краснодар улица Евгении Жигуленко 25к3</t>
  </si>
  <si>
    <t>36447725193</t>
  </si>
  <si>
    <t>15028034619149331.0.1</t>
  </si>
  <si>
    <t>12056069_15028034619149331</t>
  </si>
  <si>
    <t>36447725177</t>
  </si>
  <si>
    <t>15028034619149331.0.0</t>
  </si>
  <si>
    <t>145146</t>
  </si>
  <si>
    <t>Курская область Курск улица Домостроителей 2</t>
  </si>
  <si>
    <t>46687680_32343840118655238</t>
  </si>
  <si>
    <t>50145825</t>
  </si>
  <si>
    <t>Москва улица Маршала Сергеева 3</t>
  </si>
  <si>
    <t>40628724619078931.2.0</t>
  </si>
  <si>
    <t>63257449_40628724619078931</t>
  </si>
  <si>
    <t>50007690</t>
  </si>
  <si>
    <t>Брянская область посёлок городского типа Белые Берега Белобережская улица 27</t>
  </si>
  <si>
    <t>31105191902</t>
  </si>
  <si>
    <t>DAe.73e62634af6b42378e057cbda8aec982.0.0</t>
  </si>
  <si>
    <t>73e62634af6b42378e057cbda8aec982</t>
  </si>
  <si>
    <t>216896</t>
  </si>
  <si>
    <t>Удмуртская Республика Ижевск улица Коммунаров 327</t>
  </si>
  <si>
    <t>8900801577629292888.0.0</t>
  </si>
  <si>
    <t>46462842_8900801577629292888</t>
  </si>
  <si>
    <t>50003814</t>
  </si>
  <si>
    <t>Самарская область Тольятти улица Чапаева 136</t>
  </si>
  <si>
    <t>8933973719309191421.0.0</t>
  </si>
  <si>
    <t>11369404_8933973719309191421</t>
  </si>
  <si>
    <t>50040741</t>
  </si>
  <si>
    <t>Московская область деревня Никифорово 136</t>
  </si>
  <si>
    <t>23543193619087366.0.0</t>
  </si>
  <si>
    <t>29086387_23543193619087366</t>
  </si>
  <si>
    <t>154182</t>
  </si>
  <si>
    <t>Нижегородская область Нижний Новгород улица Соревнования 3</t>
  </si>
  <si>
    <t>46125824318</t>
  </si>
  <si>
    <t>106022169619106543.0.0</t>
  </si>
  <si>
    <t>194044339_106022169619106543</t>
  </si>
  <si>
    <t>46687680_32343840118655242</t>
  </si>
  <si>
    <t>50014471</t>
  </si>
  <si>
    <t>Санкт-Петербург Санкт-Петербург Купчинская улица 24</t>
  </si>
  <si>
    <t>18560155119052553.0.0</t>
  </si>
  <si>
    <t>19120310_18560155119052553</t>
  </si>
  <si>
    <t>318982</t>
  </si>
  <si>
    <t>Москва Москва Авиационная улица 74к4</t>
  </si>
  <si>
    <t>DAu.bd11f6d11b7c4800b289e1e9af47f906.0.0</t>
  </si>
  <si>
    <t>bd11f6d11b7c4800b289e1e9af47f906</t>
  </si>
  <si>
    <t>50016562</t>
  </si>
  <si>
    <t>Рязанская область село Дядьково улица Грачи 54Б</t>
  </si>
  <si>
    <t>21512342619080149.0.0</t>
  </si>
  <si>
    <t>25024685_21512342619080149</t>
  </si>
  <si>
    <t>108108</t>
  </si>
  <si>
    <t>Москва Москва Ленинский проспект 91к4</t>
  </si>
  <si>
    <t>54671352619056447.1.0</t>
  </si>
  <si>
    <t>91342705_54671352619056447</t>
  </si>
  <si>
    <t>209138</t>
  </si>
  <si>
    <t>Московская область Серпухов Юбилейная улица 2</t>
  </si>
  <si>
    <t>45762898027</t>
  </si>
  <si>
    <t>18722954119124471.0.0</t>
  </si>
  <si>
    <t>19445908_18722954119124471</t>
  </si>
  <si>
    <t>5920</t>
  </si>
  <si>
    <t>Республика Татарстан Казань улица Габдуллы Тукая 57</t>
  </si>
  <si>
    <t>25045924119133803.0.0</t>
  </si>
  <si>
    <t>32091848_25045924119133803</t>
  </si>
  <si>
    <t>Du.r31c5de8aaf2f41db9cdf380b25b58d40.0.0</t>
  </si>
  <si>
    <t>ИП Асан</t>
  </si>
  <si>
    <t>8601185710428390026.2.0</t>
  </si>
  <si>
    <t>4628361098203812865.2.0</t>
  </si>
  <si>
    <t>8043715665520837844.0.0</t>
  </si>
  <si>
    <t>14024404619035532.4.0</t>
  </si>
  <si>
    <t>DH.i067ed9c87c4784efafd7d6f6a8a5ead9.4.0</t>
  </si>
  <si>
    <t>35809344119040188.0.0</t>
  </si>
  <si>
    <t>37476470904</t>
  </si>
  <si>
    <t>Da.r19f16e4c79e249fc886bfb62681ce1c2.0.0</t>
  </si>
  <si>
    <t>80760001119017256.0.0</t>
  </si>
  <si>
    <t>6998040213000154247.3.0</t>
  </si>
  <si>
    <t>31411676119019421.2.0</t>
  </si>
  <si>
    <t>8852430242000121619.0.0</t>
  </si>
  <si>
    <t>15142701619050647.3.0</t>
  </si>
  <si>
    <t>22890179881</t>
  </si>
  <si>
    <t>387812</t>
  </si>
  <si>
    <t>475021</t>
  </si>
  <si>
    <t>610020</t>
  </si>
  <si>
    <t>716047</t>
  </si>
  <si>
    <t>26144350881</t>
  </si>
  <si>
    <t>716048</t>
  </si>
  <si>
    <t>26144350889</t>
  </si>
  <si>
    <t>716049</t>
  </si>
  <si>
    <t>1019151</t>
  </si>
  <si>
    <t>1019152</t>
  </si>
  <si>
    <t>1054360</t>
  </si>
  <si>
    <t>28517919919</t>
  </si>
  <si>
    <t>1075639</t>
  </si>
  <si>
    <t>1373518</t>
  </si>
  <si>
    <t>30211653294</t>
  </si>
  <si>
    <t>1621008</t>
  </si>
  <si>
    <t>30292554625</t>
  </si>
  <si>
    <t>1659845</t>
  </si>
  <si>
    <t>1659846</t>
  </si>
  <si>
    <t>30472780146</t>
  </si>
  <si>
    <t>1736547</t>
  </si>
  <si>
    <t>1736548</t>
  </si>
  <si>
    <t>1736549</t>
  </si>
  <si>
    <t>30472780276</t>
  </si>
  <si>
    <t>1736550</t>
  </si>
  <si>
    <t>1740414</t>
  </si>
  <si>
    <t>2008132</t>
  </si>
  <si>
    <t>2008133</t>
  </si>
  <si>
    <t>2008134</t>
  </si>
  <si>
    <t>2795591</t>
  </si>
  <si>
    <t>2795596</t>
  </si>
  <si>
    <t>2796380</t>
  </si>
  <si>
    <t>2796381</t>
  </si>
  <si>
    <t>32908768376</t>
  </si>
  <si>
    <t>2796382</t>
  </si>
  <si>
    <t>34802912838</t>
  </si>
  <si>
    <t>3994226</t>
  </si>
  <si>
    <t>34802913008</t>
  </si>
  <si>
    <t>3994227</t>
  </si>
  <si>
    <t>4028905</t>
  </si>
  <si>
    <t>4028906</t>
  </si>
  <si>
    <t>34904350144</t>
  </si>
  <si>
    <t>4099874</t>
  </si>
  <si>
    <t>4151151</t>
  </si>
  <si>
    <t>4151152</t>
  </si>
  <si>
    <t>4151153</t>
  </si>
  <si>
    <t>34977216917</t>
  </si>
  <si>
    <t>4151154</t>
  </si>
  <si>
    <t>34977216927</t>
  </si>
  <si>
    <t>4151155</t>
  </si>
  <si>
    <t>4151156</t>
  </si>
  <si>
    <t>4151157</t>
  </si>
  <si>
    <t>34977216989</t>
  </si>
  <si>
    <t>4151158</t>
  </si>
  <si>
    <t>34977217401</t>
  </si>
  <si>
    <t>4151160</t>
  </si>
  <si>
    <t>4151161</t>
  </si>
  <si>
    <t>4151180</t>
  </si>
  <si>
    <t>34977227149</t>
  </si>
  <si>
    <t>4151181</t>
  </si>
  <si>
    <t>4270925</t>
  </si>
  <si>
    <t>4397117</t>
  </si>
  <si>
    <t>35169969543</t>
  </si>
  <si>
    <t>4397118</t>
  </si>
  <si>
    <t>35169969595</t>
  </si>
  <si>
    <t>4397119</t>
  </si>
  <si>
    <t>4446018</t>
  </si>
  <si>
    <t>4446019</t>
  </si>
  <si>
    <t>5717139</t>
  </si>
  <si>
    <t>36447723421</t>
  </si>
  <si>
    <t>5717192</t>
  </si>
  <si>
    <t>36447723521</t>
  </si>
  <si>
    <t>5717193</t>
  </si>
  <si>
    <t>36447723833</t>
  </si>
  <si>
    <t>5717195</t>
  </si>
  <si>
    <t>36447724649</t>
  </si>
  <si>
    <t>5717196</t>
  </si>
  <si>
    <t>36447724653</t>
  </si>
  <si>
    <t>5717197</t>
  </si>
  <si>
    <t>36448378590</t>
  </si>
  <si>
    <t>5718132</t>
  </si>
  <si>
    <t>6836587</t>
  </si>
  <si>
    <t>37274913353</t>
  </si>
  <si>
    <t>6836588</t>
  </si>
  <si>
    <t>6836589</t>
  </si>
  <si>
    <t>37274913949</t>
  </si>
  <si>
    <t>6836590</t>
  </si>
  <si>
    <t>6836591</t>
  </si>
  <si>
    <t>6836778</t>
  </si>
  <si>
    <t>37274973430</t>
  </si>
  <si>
    <t>6836780</t>
  </si>
  <si>
    <t>37475605521</t>
  </si>
  <si>
    <t>6992570</t>
  </si>
  <si>
    <t>6993684</t>
  </si>
  <si>
    <t>6993687</t>
  </si>
  <si>
    <t>6993690</t>
  </si>
  <si>
    <t>6993915</t>
  </si>
  <si>
    <t>6993916</t>
  </si>
  <si>
    <t>6993917</t>
  </si>
  <si>
    <t>6993919</t>
  </si>
  <si>
    <t>6993920</t>
  </si>
  <si>
    <t>6994036</t>
  </si>
  <si>
    <t>6994037</t>
  </si>
  <si>
    <t>6996060</t>
  </si>
  <si>
    <t>6996171</t>
  </si>
  <si>
    <t>24862266</t>
  </si>
  <si>
    <t>24862268</t>
  </si>
  <si>
    <t>24862269</t>
  </si>
  <si>
    <t>45762898119</t>
  </si>
  <si>
    <t>24862272</t>
  </si>
  <si>
    <t>26926155</t>
  </si>
  <si>
    <t>26926156</t>
  </si>
  <si>
    <t>46125824414</t>
  </si>
  <si>
    <t>26926159</t>
  </si>
  <si>
    <t>26926197</t>
  </si>
  <si>
    <t>26926201</t>
  </si>
  <si>
    <t>46125831605</t>
  </si>
  <si>
    <t>26926202</t>
  </si>
  <si>
    <t>46125831637</t>
  </si>
  <si>
    <t>26926203</t>
  </si>
  <si>
    <t>26926205</t>
  </si>
  <si>
    <t>46125832221</t>
  </si>
  <si>
    <t>26926206</t>
  </si>
  <si>
    <t>26926207</t>
  </si>
  <si>
    <t>46125839203</t>
  </si>
  <si>
    <t>26926464</t>
  </si>
  <si>
    <t>46125839207</t>
  </si>
  <si>
    <t>26926466</t>
  </si>
  <si>
    <t>26926468</t>
  </si>
  <si>
    <t>46125839331</t>
  </si>
  <si>
    <t>26926473</t>
  </si>
  <si>
    <t>46125839607</t>
  </si>
  <si>
    <t>26926478</t>
  </si>
  <si>
    <t>46125839611</t>
  </si>
  <si>
    <t>26926479</t>
  </si>
  <si>
    <t>46125839631</t>
  </si>
  <si>
    <t>26926480</t>
  </si>
  <si>
    <t>46203434517</t>
  </si>
  <si>
    <t>27266162</t>
  </si>
  <si>
    <t>7fa7948557abaf6d9bd49e522c7f53e4fefa1808</t>
  </si>
  <si>
    <t>2026-01-15</t>
  </si>
  <si>
    <t>50158467</t>
  </si>
  <si>
    <t xml:space="preserve">Владимирская область Гусь-Хрустальный улица Маяковского </t>
  </si>
  <si>
    <t>16718997119133911.0.0</t>
  </si>
  <si>
    <t>15437994_16718997119133911</t>
  </si>
  <si>
    <t>50093690</t>
  </si>
  <si>
    <t>Самарская область Самара Солнечная улица 16</t>
  </si>
  <si>
    <t>65659364619074807.0.0</t>
  </si>
  <si>
    <t>113318729_65659364619074807</t>
  </si>
  <si>
    <t>50143118</t>
  </si>
  <si>
    <t>Кемеровская область Новокузнецк улица Чернышова 4А</t>
  </si>
  <si>
    <t>bfef857e8bb14d64b85a3696d70ce848</t>
  </si>
  <si>
    <t>50005151</t>
  </si>
  <si>
    <t>Республика Адыгея посёлок городского типа Яблоновский улица Гагарина 98</t>
  </si>
  <si>
    <t>8193156162061683591.0.0</t>
  </si>
  <si>
    <t>300312154_8193156162061683591</t>
  </si>
  <si>
    <t>128667</t>
  </si>
  <si>
    <t>Санкт-Петербург посёлок Парголово улица Фёдора Абрамова 21к3</t>
  </si>
  <si>
    <t>23379480619077176.0.0</t>
  </si>
  <si>
    <t>28758961_23379480619077176</t>
  </si>
  <si>
    <t>151063</t>
  </si>
  <si>
    <t>Севастополь село Ушаково Урожайная улица 22Б</t>
  </si>
  <si>
    <t>9973643_8591598923472680824</t>
  </si>
  <si>
    <t>135160</t>
  </si>
  <si>
    <t>Курская область посёлок городского типа Пристень улица Ленина 1А</t>
  </si>
  <si>
    <t>4657175475205837916.0.0</t>
  </si>
  <si>
    <t>54271218_4657175475205837916</t>
  </si>
  <si>
    <t>50034866</t>
  </si>
  <si>
    <t>Красноярский край Красноярск улица Весны 7А</t>
  </si>
  <si>
    <t>4828289826021953256.0.0</t>
  </si>
  <si>
    <t>42597540_4828289826021953256</t>
  </si>
  <si>
    <t>134658</t>
  </si>
  <si>
    <t>Тюменская область Тюмень улица Тимофея Чаркова 81к1</t>
  </si>
  <si>
    <t>36739081_27369540618522044</t>
  </si>
  <si>
    <t>50034525</t>
  </si>
  <si>
    <t>Липецкая область Липецк 22</t>
  </si>
  <si>
    <t>30292555355</t>
  </si>
  <si>
    <t>19323264119171738.0.0</t>
  </si>
  <si>
    <t>20646528_19323264119171738</t>
  </si>
  <si>
    <t>50082708</t>
  </si>
  <si>
    <t>Краснодарский край станица Гостагаевская Новороссийская улица 92А</t>
  </si>
  <si>
    <t>8136423045074115955.0.0</t>
  </si>
  <si>
    <t>199610681_8136423045074115955</t>
  </si>
  <si>
    <t>145558</t>
  </si>
  <si>
    <t>Ростовская область Ростов-на-Дону Коммунистический проспект 31</t>
  </si>
  <si>
    <t>32908751816</t>
  </si>
  <si>
    <t>14889975619138327.0.0</t>
  </si>
  <si>
    <t>11779951_14889975619138327</t>
  </si>
  <si>
    <t>141914</t>
  </si>
  <si>
    <t>Москва Москва улица Декабристов 20к2</t>
  </si>
  <si>
    <t>46125839423</t>
  </si>
  <si>
    <t>49130214619172538.0.0</t>
  </si>
  <si>
    <t>80260429_49130214619172538</t>
  </si>
  <si>
    <t>213566</t>
  </si>
  <si>
    <t>Красноярский край Минусинск Абаканская улица 61</t>
  </si>
  <si>
    <t>83126917_5775439238760534903</t>
  </si>
  <si>
    <t>161436</t>
  </si>
  <si>
    <t>Нижегородская область Павлово Коммунистическая улица 53</t>
  </si>
  <si>
    <t>19344504_18672252118864945</t>
  </si>
  <si>
    <t>50003649</t>
  </si>
  <si>
    <t>Красноярский край Кодинск улица Колесниченко 1В</t>
  </si>
  <si>
    <t>6610252356476725620.4.1</t>
  </si>
  <si>
    <t>11347856_6610252356476725620</t>
  </si>
  <si>
    <t>207670</t>
  </si>
  <si>
    <t>Республика Татарстан Казань улица Вересаева 24А</t>
  </si>
  <si>
    <t>17504744619132350.0.0</t>
  </si>
  <si>
    <t>17009489_17504744619132350</t>
  </si>
  <si>
    <t>50087611</t>
  </si>
  <si>
    <t>Новосибирская область Новосибирск улица Пришвина 1А</t>
  </si>
  <si>
    <t>33281915_25640957618918242</t>
  </si>
  <si>
    <t>50022698</t>
  </si>
  <si>
    <t>Москва Москва Васильевская улица 4</t>
  </si>
  <si>
    <t>8965381828399637340.0.0</t>
  </si>
  <si>
    <t>22356987_8965381828399637340</t>
  </si>
  <si>
    <t>105616</t>
  </si>
  <si>
    <t>Москва Москва Бакунинская улица 43/55</t>
  </si>
  <si>
    <t>5937498768346757614.0.0</t>
  </si>
  <si>
    <t>51784544_5937498768346757614</t>
  </si>
  <si>
    <t>3246</t>
  </si>
  <si>
    <t>Псковская область Великие Луки проспект Гагарина 40</t>
  </si>
  <si>
    <t>DA.r28635862eebd4d93b1579e0092ed520b.0.0</t>
  </si>
  <si>
    <t>r28635862eebd4d93b1579e0092ed520b</t>
  </si>
  <si>
    <t>50001342</t>
  </si>
  <si>
    <t>Свердловская область Екатеринбург улица Краснофлотцев 69</t>
  </si>
  <si>
    <t>4648587847966237269.0.0</t>
  </si>
  <si>
    <t>96108360_4648587847966237269</t>
  </si>
  <si>
    <t>50067473</t>
  </si>
  <si>
    <t>Москва Москва улица Героев Панфиловцев 13к3</t>
  </si>
  <si>
    <t>31105191908</t>
  </si>
  <si>
    <t>9129766139635392154.0.0</t>
  </si>
  <si>
    <t>22085437_9129766139635392154</t>
  </si>
  <si>
    <t>50002304</t>
  </si>
  <si>
    <t>Республика Северная Осетия — Алания посёлок Верхний Фиагдон улица Ю. Дзтиева 11</t>
  </si>
  <si>
    <t>65907671_41953835618493582</t>
  </si>
  <si>
    <t>50001785</t>
  </si>
  <si>
    <t>Оренбургская область посёлок Энергетик Центральная улица 75</t>
  </si>
  <si>
    <t>7346628347888051890.0.0</t>
  </si>
  <si>
    <t>195095967_7346628347888051890</t>
  </si>
  <si>
    <t>202842</t>
  </si>
  <si>
    <t>Челябинская область Магнитогорск улица Ворошилова 20</t>
  </si>
  <si>
    <t>DAM.r8a34743f5cf94dbd8b34cf7157b9ebdf.1.0</t>
  </si>
  <si>
    <t>r8a34743f5cf94dbd8b34cf7157b9ebdf</t>
  </si>
  <si>
    <t>312151</t>
  </si>
  <si>
    <t>Белгородская область Шебекино улица Петровского 8</t>
  </si>
  <si>
    <t>DA3.36e4fd420214416cac7a0f0ee224bdbc.0.0</t>
  </si>
  <si>
    <t>36e4fd420214416cac7a0f0ee224bdbc</t>
  </si>
  <si>
    <t>50003788</t>
  </si>
  <si>
    <t>Архангельская область Архангельск проспект Обводный канал 32</t>
  </si>
  <si>
    <t>6690316279576483567.0.0</t>
  </si>
  <si>
    <t>10969086_6690316279576483567</t>
  </si>
  <si>
    <t>1281</t>
  </si>
  <si>
    <t>Красноярский край Норильск Школьная улица 16</t>
  </si>
  <si>
    <t>7973910917662360171.0.0</t>
  </si>
  <si>
    <t>3083497_7973910917662360171</t>
  </si>
  <si>
    <t>309518</t>
  </si>
  <si>
    <t>Московская область Волоколамск улица Энтузиастов 37А</t>
  </si>
  <si>
    <t>DB.d83cccab7d484b7ab1f8faebe2e7634a.0.0</t>
  </si>
  <si>
    <t>d83cccab7d484b7ab1f8faebe2e7634a</t>
  </si>
  <si>
    <t>109146</t>
  </si>
  <si>
    <t xml:space="preserve">Челябинская область посёлок Западный </t>
  </si>
  <si>
    <t>25098428619132768.1.0</t>
  </si>
  <si>
    <t>32196857_25098428619132768</t>
  </si>
  <si>
    <t>347130</t>
  </si>
  <si>
    <t>Краснодарский край посёлок городского типа Красная Поляна Волоколамская улица 75</t>
  </si>
  <si>
    <t>27978406619123946.3.0</t>
  </si>
  <si>
    <t>37956813_27978406619123946</t>
  </si>
  <si>
    <t>50045644</t>
  </si>
  <si>
    <t>Тюменская область деревня Дударева Тюменская улица 5</t>
  </si>
  <si>
    <t>17958042619082554.0.0</t>
  </si>
  <si>
    <t>17916085_17958042619082554</t>
  </si>
  <si>
    <t>163970</t>
  </si>
  <si>
    <t>Саратовская область Саратов улица имени Е.И. Пугачёва 161</t>
  </si>
  <si>
    <t>49978049119053119.0.0</t>
  </si>
  <si>
    <t>81956098_49978049119053119</t>
  </si>
  <si>
    <t>50000580</t>
  </si>
  <si>
    <t>Свердловская область Екатеринбург Черничная улица 57</t>
  </si>
  <si>
    <t>53618688_35809344119040188</t>
  </si>
  <si>
    <t>50022883</t>
  </si>
  <si>
    <t>Удмуртская Республика Ижевск Пушкинская улица 291А</t>
  </si>
  <si>
    <t>19640972119042224.2.0</t>
  </si>
  <si>
    <t>21281944_19640972119042224</t>
  </si>
  <si>
    <t>374520</t>
  </si>
  <si>
    <t>Москва Москва Авиационная улица 77</t>
  </si>
  <si>
    <t>11695067119105105.0.0</t>
  </si>
  <si>
    <t>5390134_11695067119105105</t>
  </si>
  <si>
    <t>379154</t>
  </si>
  <si>
    <t>Ростовская область Ростов-на-Дону улица Чемордачка 103А</t>
  </si>
  <si>
    <t>5927665952974741882.0.0</t>
  </si>
  <si>
    <t>209092409_5927665952974741882</t>
  </si>
  <si>
    <t>3532</t>
  </si>
  <si>
    <t>Москва Москва улица Академика Анохина 4к2</t>
  </si>
  <si>
    <t>D5.c6ec19e744da424c93e5ef1727d192d8.4.0</t>
  </si>
  <si>
    <t>c6ec19e744da424c93e5ef1727d192d8</t>
  </si>
  <si>
    <t>50045300</t>
  </si>
  <si>
    <t>Ростовская область Ростов-на-Дону Киргизская улица 9</t>
  </si>
  <si>
    <t>187339393_102669696618998111</t>
  </si>
  <si>
    <t>161876</t>
  </si>
  <si>
    <t>Смоленская область Смоленск улица Лавочкина 46</t>
  </si>
  <si>
    <t>143520002_80760001119017256</t>
  </si>
  <si>
    <t>139672</t>
  </si>
  <si>
    <t>Севастополь Севастополь Лиговская улица 37к9</t>
  </si>
  <si>
    <t>20291520619144168.0.0</t>
  </si>
  <si>
    <t>22583041_20291520619144168</t>
  </si>
  <si>
    <t>103416</t>
  </si>
  <si>
    <t>Москва Москва 7-я улица Текстильщиков 16</t>
  </si>
  <si>
    <t>10048809_14024404619035532</t>
  </si>
  <si>
    <t>213327</t>
  </si>
  <si>
    <t>Костромская область Кострома Центральная улица 29</t>
  </si>
  <si>
    <t>34599402119054527.0.0</t>
  </si>
  <si>
    <t>51198804_34599402119054527</t>
  </si>
  <si>
    <t>308542</t>
  </si>
  <si>
    <t>Краснодарский край Сочи Ясногорская улица 4А</t>
  </si>
  <si>
    <t>25864244_21932122119008557</t>
  </si>
  <si>
    <t>308499</t>
  </si>
  <si>
    <t>Ростовская область Донецк проспект Мира 54</t>
  </si>
  <si>
    <t>36447723837</t>
  </si>
  <si>
    <t>4628254964261330485.0.0</t>
  </si>
  <si>
    <t>37024170_4628254964261330485</t>
  </si>
  <si>
    <t>50133767</t>
  </si>
  <si>
    <t>Московская область деревня Юдино Центральная улица 9А</t>
  </si>
  <si>
    <t>30237926619135621.0.0</t>
  </si>
  <si>
    <t>42475853_30237926619135621</t>
  </si>
  <si>
    <t>166969</t>
  </si>
  <si>
    <t>Тамбовская область Тамбов улица Сенько 24Ак1</t>
  </si>
  <si>
    <t>31814524119169374.0.0</t>
  </si>
  <si>
    <t>45629048_31814524119169374</t>
  </si>
  <si>
    <t>216161</t>
  </si>
  <si>
    <t>Москва Москва Новоясеневский проспект 32к1</t>
  </si>
  <si>
    <t>46125831433</t>
  </si>
  <si>
    <t>Di.r3e5718d0290b409d909f25130fdc7b55.0.0</t>
  </si>
  <si>
    <t>r3e5718d0290b409d909f25130fdc7b55</t>
  </si>
  <si>
    <t>324374</t>
  </si>
  <si>
    <t>Московская область село Атепцево улица Левобережье 58</t>
  </si>
  <si>
    <t>31105192146</t>
  </si>
  <si>
    <t>6573282896461453798.0.0</t>
  </si>
  <si>
    <t>20678679_6573282896461453798</t>
  </si>
  <si>
    <t>50154333</t>
  </si>
  <si>
    <t>Ростовская область Ростов-на-Дону улица Тарновского-Терлецкого 97А</t>
  </si>
  <si>
    <t>19293638619129532.0.0</t>
  </si>
  <si>
    <t>20587277_19293638619129532</t>
  </si>
  <si>
    <t>129360</t>
  </si>
  <si>
    <t>Курская область Курск проспект Вячеслава Клыкова 8</t>
  </si>
  <si>
    <t>62729802_6973439710085994661</t>
  </si>
  <si>
    <t>50146284</t>
  </si>
  <si>
    <t>Архангельская область Архангельск улица Розы Люксембург 38</t>
  </si>
  <si>
    <t>6714867916035788064.3.0</t>
  </si>
  <si>
    <t>13000103_6714867916035788064</t>
  </si>
  <si>
    <t>202992</t>
  </si>
  <si>
    <t>Москва Москва улица Серпуховский Вал 14</t>
  </si>
  <si>
    <t>5498928_6175529565947950776</t>
  </si>
  <si>
    <t>326177</t>
  </si>
  <si>
    <t>Ростовская область станица Старочеркасская Малосадовая улица 28</t>
  </si>
  <si>
    <t>24872220119087248.1.0</t>
  </si>
  <si>
    <t>31744440_24872220119087248</t>
  </si>
  <si>
    <t>50007349</t>
  </si>
  <si>
    <t>Московская область дачный посёлок Ашукино Пришкольная улица 1А</t>
  </si>
  <si>
    <t>51773105_34886552618961345</t>
  </si>
  <si>
    <t>28248783119096207.0.0</t>
  </si>
  <si>
    <t>38497566_28248783119096207</t>
  </si>
  <si>
    <t>164171</t>
  </si>
  <si>
    <t>Белгородская область Старый Оскол 10</t>
  </si>
  <si>
    <t>8899508172059367914.0.0</t>
  </si>
  <si>
    <t>13031593_8899508172059367914</t>
  </si>
  <si>
    <t>152168</t>
  </si>
  <si>
    <t>Нижегородская область Нижний Новгород проспект Гагарина 109</t>
  </si>
  <si>
    <t>19036590_18518295118996806</t>
  </si>
  <si>
    <t>DK.r7f2e92f798e6459496c1b927bdc27626.0.0</t>
  </si>
  <si>
    <t>DAT.1b60f7681d154c4fa782abc55f603aa3.0.0</t>
  </si>
  <si>
    <t>12717171119003136.0.0</t>
  </si>
  <si>
    <t>5706429659446459064.0.0</t>
  </si>
  <si>
    <t>8347271879396819187.1.0</t>
  </si>
  <si>
    <t>ИП Логинова Наталья Валентиновна</t>
  </si>
  <si>
    <t>17078207118912739.0.0</t>
  </si>
  <si>
    <t>ООО "АВП - ТРАК"</t>
  </si>
  <si>
    <t>28467434619068280.0.0</t>
  </si>
  <si>
    <t>8684886125787893450.4.0</t>
  </si>
  <si>
    <t>6103060454301251651.0.0</t>
  </si>
  <si>
    <t>6490163941838369371.0.0</t>
  </si>
  <si>
    <t>14400794619036786.0.0</t>
  </si>
  <si>
    <t>15512873619016250.0.0</t>
  </si>
  <si>
    <t>ООО "ЗАБТРАНЗИТ"</t>
  </si>
  <si>
    <t>19263648619026025.0.0</t>
  </si>
  <si>
    <t>37887437119094065.0.0</t>
  </si>
  <si>
    <t>Dp.r8a15bfc2cf8a404ebbbd5f359df48b0b.0.0</t>
  </si>
  <si>
    <t>35897323119072920.0.0</t>
  </si>
  <si>
    <t>18519198619059391.0.0</t>
  </si>
  <si>
    <t>7650759834777384391.0.0</t>
  </si>
  <si>
    <t>de485681542044bbecc4776cc196aff39e574292</t>
  </si>
  <si>
    <t>163994</t>
  </si>
  <si>
    <t>Новосибирская область Новосибирск улица Плахотного 2Б</t>
  </si>
  <si>
    <t>14025590_6103060454301251651</t>
  </si>
  <si>
    <t>2026-01-16</t>
  </si>
  <si>
    <t>50003863</t>
  </si>
  <si>
    <t>Забайкальский край село Кыра Советская улица 21</t>
  </si>
  <si>
    <t>9079941543674747261.0.0</t>
  </si>
  <si>
    <t>49725068_9079941543674747261</t>
  </si>
  <si>
    <t>50005756</t>
  </si>
  <si>
    <t>Владимирская область Владимир проспект Строителей 9А</t>
  </si>
  <si>
    <t>34977217357</t>
  </si>
  <si>
    <t>27626138619206859.1.0</t>
  </si>
  <si>
    <t>37252277_27626138619206859</t>
  </si>
  <si>
    <t>3626</t>
  </si>
  <si>
    <t>Челябинская область Челябинск улица Академика Сахарова 11</t>
  </si>
  <si>
    <t>37475605537</t>
  </si>
  <si>
    <t>17978724619139572.0.0</t>
  </si>
  <si>
    <t>17957449_17978724619139572</t>
  </si>
  <si>
    <t>5978</t>
  </si>
  <si>
    <t>Иркутская область Иркутск Верхняя набережная 167/8</t>
  </si>
  <si>
    <t>23655915619040869.0.0</t>
  </si>
  <si>
    <t>29311831_23655915619040869</t>
  </si>
  <si>
    <t>152021</t>
  </si>
  <si>
    <t>Нижегородская область Нижний Новгород улица Родионова 7</t>
  </si>
  <si>
    <t>48827421_33413710618972889</t>
  </si>
  <si>
    <t>209225</t>
  </si>
  <si>
    <t>Москва Москва улица Маршала Тимошенко 44</t>
  </si>
  <si>
    <t>31105192024</t>
  </si>
  <si>
    <t>DAh.7db96b9e29144860a01995f584e93023.0.0</t>
  </si>
  <si>
    <t>7db96b9e29144860a01995f584e93023</t>
  </si>
  <si>
    <t>212232</t>
  </si>
  <si>
    <t>Тюменская область Тюмень Шаимский проезд 20</t>
  </si>
  <si>
    <t>96030258_8852430242000121619</t>
  </si>
  <si>
    <t>216317</t>
  </si>
  <si>
    <t>Ставропольский край село Полтавское Кооперативная улица 2</t>
  </si>
  <si>
    <t>46203433413</t>
  </si>
  <si>
    <t>7427978332013709440.5.0</t>
  </si>
  <si>
    <t>39406616_7427978332013709440</t>
  </si>
  <si>
    <t>50062409</t>
  </si>
  <si>
    <t>Тверская область Тверь Медниковская улица 1/28</t>
  </si>
  <si>
    <t>13521444119134734.3.0</t>
  </si>
  <si>
    <t>9042888_13521444119134734</t>
  </si>
  <si>
    <t>50031875</t>
  </si>
  <si>
    <t>Москва Москва улица Лескова 34</t>
  </si>
  <si>
    <t>34977216993</t>
  </si>
  <si>
    <t>35148827119172393.0.1</t>
  </si>
  <si>
    <t>52297654_35148827119172393</t>
  </si>
  <si>
    <t>35148827119172393.0.0</t>
  </si>
  <si>
    <t>50059555</t>
  </si>
  <si>
    <t>Москва Москва Ангарская улица 45к2</t>
  </si>
  <si>
    <t>8539233725421948363.0.0</t>
  </si>
  <si>
    <t>24415969_8539233725421948363</t>
  </si>
  <si>
    <t>50002501</t>
  </si>
  <si>
    <t>Ростовская область Ростов-на-Дону улица Пескова 17С</t>
  </si>
  <si>
    <t>46203433069</t>
  </si>
  <si>
    <t>29932903119174622.0.0</t>
  </si>
  <si>
    <t>41865806_29932903119174622</t>
  </si>
  <si>
    <t>152814</t>
  </si>
  <si>
    <t>Новосибирская область Новосибирск Морской проспект 3</t>
  </si>
  <si>
    <t>37476587892</t>
  </si>
  <si>
    <t>21472266619138801.1.0</t>
  </si>
  <si>
    <t>24944533_21472266619138801</t>
  </si>
  <si>
    <t>304054</t>
  </si>
  <si>
    <t>Ростовская область Ростов-на-Дону улица Беляева 16</t>
  </si>
  <si>
    <t>36447696637</t>
  </si>
  <si>
    <t>6787913601208119492.0.0</t>
  </si>
  <si>
    <t>60326547_6787913601208119492</t>
  </si>
  <si>
    <t>50034337</t>
  </si>
  <si>
    <t>Москва Москва Факультетский переулок 6</t>
  </si>
  <si>
    <t>17751030119139001.0.0</t>
  </si>
  <si>
    <t>17502060_17751030119139001</t>
  </si>
  <si>
    <t>207605</t>
  </si>
  <si>
    <t>Тверская область Бежецк улица Нечаева 6</t>
  </si>
  <si>
    <t>27019219118</t>
  </si>
  <si>
    <t>DI.efe97e76455e44a580ef146967761f70.0.0</t>
  </si>
  <si>
    <t>efe97e76455e44a580ef146967761f70</t>
  </si>
  <si>
    <t>24370798_21185399118701522</t>
  </si>
  <si>
    <t>50014516</t>
  </si>
  <si>
    <t>Санкт-Петербург Санкт-Петербург Костромской проспект 10</t>
  </si>
  <si>
    <t>6559701347772449481.0.0</t>
  </si>
  <si>
    <t>65443519_6559701347772449481</t>
  </si>
  <si>
    <t>6610252356476725620.4.0</t>
  </si>
  <si>
    <t>168272</t>
  </si>
  <si>
    <t>Республика Башкортостан Уфа улица Ферина 14</t>
  </si>
  <si>
    <t>34896003170</t>
  </si>
  <si>
    <t>6960280957443968890.0.0</t>
  </si>
  <si>
    <t>86066527_6960280957443968890</t>
  </si>
  <si>
    <t>334561</t>
  </si>
  <si>
    <t>Ставропольский край Невинномысск улица Апанасенко 11</t>
  </si>
  <si>
    <t>80884599619117197.0.0</t>
  </si>
  <si>
    <t>143769199_80884599619117197</t>
  </si>
  <si>
    <t>211342</t>
  </si>
  <si>
    <t>Ростовская область Ростов-на-Дону Берберовская улица 16с1</t>
  </si>
  <si>
    <t>12441018_15220509118909763</t>
  </si>
  <si>
    <t>50099943</t>
  </si>
  <si>
    <t>Москва Москва Хорошёвское шоссе 82к7</t>
  </si>
  <si>
    <t>34977216911</t>
  </si>
  <si>
    <t>7368679934616328843.0.0</t>
  </si>
  <si>
    <t>55271885_7368679934616328843</t>
  </si>
  <si>
    <t>208970</t>
  </si>
  <si>
    <t>Республика Башкортостан Учалы улица Ленина 25А</t>
  </si>
  <si>
    <t>85158154_51579077118951647</t>
  </si>
  <si>
    <t>419145389</t>
  </si>
  <si>
    <t>acrb1ms107pn</t>
  </si>
  <si>
    <t>50034490</t>
  </si>
  <si>
    <t>Республика Башкортостан Уфа проспект Октября 15</t>
  </si>
  <si>
    <t>37475605507</t>
  </si>
  <si>
    <t>41399872619145121.0.0</t>
  </si>
  <si>
    <t>64799745_41399872619145121</t>
  </si>
  <si>
    <t>318615</t>
  </si>
  <si>
    <t>Карачаево-Черкесская Республика Черкесск улица Грибоедова 150</t>
  </si>
  <si>
    <t>32906912187</t>
  </si>
  <si>
    <t>4619298528096263014.0.0</t>
  </si>
  <si>
    <t>40146768_4619298528096263014</t>
  </si>
  <si>
    <t>50003779</t>
  </si>
  <si>
    <t>Московская область деревня Филипповское 82с1</t>
  </si>
  <si>
    <t>30211653236</t>
  </si>
  <si>
    <t>8357963640690283397.3.0</t>
  </si>
  <si>
    <t>17870225_8357963640690283397</t>
  </si>
  <si>
    <t>159559</t>
  </si>
  <si>
    <t>Томская область Томск Трудовая улица 22/1</t>
  </si>
  <si>
    <t>16156414_17078207118912739</t>
  </si>
  <si>
    <t>319984</t>
  </si>
  <si>
    <t>Москва Москва Алтуфьевское шоссе 97</t>
  </si>
  <si>
    <t>37834467_27917233619004737</t>
  </si>
  <si>
    <t>321860</t>
  </si>
  <si>
    <t>Московская область Щёлково Заречная улица 8к2</t>
  </si>
  <si>
    <t>46125831653</t>
  </si>
  <si>
    <t>7353062746613539706.0.0</t>
  </si>
  <si>
    <t>32175016_7353062746613539706</t>
  </si>
  <si>
    <t>160222</t>
  </si>
  <si>
    <t>Пермский край Лысьва улица Репина 33</t>
  </si>
  <si>
    <t>20527297_19263648619026025</t>
  </si>
  <si>
    <t>151075</t>
  </si>
  <si>
    <t>Московская область Жуковский Кооперативная улица с34</t>
  </si>
  <si>
    <t>34977217549</t>
  </si>
  <si>
    <t>DAW.r35a38c52a6e84c14bec94df900b077e2.0.0</t>
  </si>
  <si>
    <t>r35a38c52a6e84c14bec94df900b077e2</t>
  </si>
  <si>
    <t>166946</t>
  </si>
  <si>
    <t>Московская область Красногорск Комсомольская улица 23</t>
  </si>
  <si>
    <t>37274972878</t>
  </si>
  <si>
    <t>18918489119221591.0.0</t>
  </si>
  <si>
    <t>19836978_18918489119221591</t>
  </si>
  <si>
    <t>50003708</t>
  </si>
  <si>
    <t>Республика Башкортостан Уфа улица Рихарда Зорге 46</t>
  </si>
  <si>
    <t>6298478769604277091.0.0</t>
  </si>
  <si>
    <t>13291200_6298478769604277091</t>
  </si>
  <si>
    <t>210153</t>
  </si>
  <si>
    <t>Ленинградская область Мурино улица Шоссе в Лаврики 72к4</t>
  </si>
  <si>
    <t>27179691119132449.1.0</t>
  </si>
  <si>
    <t>36359382_27179691119132449</t>
  </si>
  <si>
    <t>50014206</t>
  </si>
  <si>
    <t>Свердловская область Екатеринбург Эскадронная улица 31</t>
  </si>
  <si>
    <t>44105049_31052524618843930</t>
  </si>
  <si>
    <t>МТС-Банк</t>
  </si>
  <si>
    <t>50005802</t>
  </si>
  <si>
    <t>Саратовская область село Широкий Карамыш Советская улица 57</t>
  </si>
  <si>
    <t>5484681165785061454.0.0</t>
  </si>
  <si>
    <t>92970731_5484681165785061454</t>
  </si>
  <si>
    <t>141049</t>
  </si>
  <si>
    <t>Курская область Курск Никитская улица 4</t>
  </si>
  <si>
    <t>12148024619138788.0.0</t>
  </si>
  <si>
    <t>6296049_12148024619138788</t>
  </si>
  <si>
    <t>5501515632028786397.0.0</t>
  </si>
  <si>
    <t>150722900_5501515632028786397</t>
  </si>
  <si>
    <t>50153860</t>
  </si>
  <si>
    <t>Свердловская область Екатеринбург Уральская улица 3</t>
  </si>
  <si>
    <t>19529761119051943.0.0</t>
  </si>
  <si>
    <t>21059522_19529761119051943</t>
  </si>
  <si>
    <t>308222</t>
  </si>
  <si>
    <t>Ростовская область село Самбек Кооперативная улица 100</t>
  </si>
  <si>
    <t>59774879_7806838594879694902</t>
  </si>
  <si>
    <t>151563</t>
  </si>
  <si>
    <t>Смоленская область Смоленск улица Багратиона 55</t>
  </si>
  <si>
    <t>30211653352</t>
  </si>
  <si>
    <t>6011816336959902416.0.0</t>
  </si>
  <si>
    <t>57140004_6011816336959902416</t>
  </si>
  <si>
    <t>141091</t>
  </si>
  <si>
    <t>Владимирская область Покров улица Карла Либкнехта 14</t>
  </si>
  <si>
    <t>46125839231</t>
  </si>
  <si>
    <t>27788319619226335.0.0</t>
  </si>
  <si>
    <t>37576639_27788319619226335</t>
  </si>
  <si>
    <t>200381</t>
  </si>
  <si>
    <t>Краснодарский край Сочи Урожайная улица 95</t>
  </si>
  <si>
    <t>64567003119144049.1.0</t>
  </si>
  <si>
    <t>111134006_64567003119144049</t>
  </si>
  <si>
    <t>50002694</t>
  </si>
  <si>
    <t>Архангельская область Архангельск улица Мещерского 5</t>
  </si>
  <si>
    <t>9095291276010938909.1.0</t>
  </si>
  <si>
    <t>36507048_9095291276010938909</t>
  </si>
  <si>
    <t>209221</t>
  </si>
  <si>
    <t>Москва посёлок Птичное улица Центральная Усадьба 18Б</t>
  </si>
  <si>
    <t>25426676619126283.2.0</t>
  </si>
  <si>
    <t>32853353_25426676619126283</t>
  </si>
  <si>
    <t>9095291276010938909.0.0</t>
  </si>
  <si>
    <t>50087115</t>
  </si>
  <si>
    <t>Республика Мордовия Саранск улица Победы 25Б</t>
  </si>
  <si>
    <t>28517920005</t>
  </si>
  <si>
    <t>16189385119185174.0.0</t>
  </si>
  <si>
    <t>14378770_16189385119185174</t>
  </si>
  <si>
    <t>170079</t>
  </si>
  <si>
    <t>Москва Москва Салтыковская улица 7к1</t>
  </si>
  <si>
    <t>40645147_8684886125787893450</t>
  </si>
  <si>
    <t>46125824422</t>
  </si>
  <si>
    <t>7685683150360118884.0.0</t>
  </si>
  <si>
    <t>28837393_7685683150360118884</t>
  </si>
  <si>
    <t>212988</t>
  </si>
  <si>
    <t>Москва Москва улица Бутлерова 22</t>
  </si>
  <si>
    <t>38829666_28414833118814244</t>
  </si>
  <si>
    <t>203810</t>
  </si>
  <si>
    <t>Московская область Дедовск улица Мира 9</t>
  </si>
  <si>
    <t>12285403_15142701619050647</t>
  </si>
  <si>
    <t>34977217553</t>
  </si>
  <si>
    <t>86c50d95b8ba4a949e34f077b95c0aab.4.0</t>
  </si>
  <si>
    <t>86c50d95b8ba4a949e34f077b95c0aab</t>
  </si>
  <si>
    <t>45762898455</t>
  </si>
  <si>
    <t>18413609619149377.2.0</t>
  </si>
  <si>
    <t>18827219_18413609619149377</t>
  </si>
  <si>
    <t>ИП Карпова Юлия Сергеевна</t>
  </si>
  <si>
    <t>5417372388116084398.0.0</t>
  </si>
  <si>
    <t>42378825619077299.0.0</t>
  </si>
  <si>
    <t>DA5.84ce3c0c644a49cc992ebb4eb6cd122b.0.0</t>
  </si>
  <si>
    <t>15707283619098772.2.0</t>
  </si>
  <si>
    <t>ИП Каменев П. В.</t>
  </si>
  <si>
    <t>7524004047012886260.0.0</t>
  </si>
  <si>
    <t>Индивидуальный предприниматель Рудницкая-Супрун Юлия Александровна</t>
  </si>
  <si>
    <t>ОБЩЕСТВО С ОГРАНИЧЕННОЙ ОТВЕТСТВЕННОСТЬЮ "АЙЛИН-ПРОФ"</t>
  </si>
  <si>
    <t>6160723090887232865.1.0</t>
  </si>
  <si>
    <t>13752825119121853.0.0</t>
  </si>
  <si>
    <t>19306135619127451.3.0</t>
  </si>
  <si>
    <t>28158500619107309.0.0</t>
  </si>
  <si>
    <t>18791166619125420.1.0</t>
  </si>
  <si>
    <t>DA0.ifbd7cd6fef1516856cb4d1f42a6b670b.0.0</t>
  </si>
  <si>
    <t>Индивидуальный предприниматель Морозов Антон Анатольевич</t>
  </si>
  <si>
    <t>DC.a3aad9a14b2848aaa39a45c9991b87aa.0.0</t>
  </si>
  <si>
    <t>4983372684371984837.0.0</t>
  </si>
  <si>
    <t>16376632265</t>
  </si>
  <si>
    <t>116272</t>
  </si>
  <si>
    <t>22890179041</t>
  </si>
  <si>
    <t>396592</t>
  </si>
  <si>
    <t>145499</t>
  </si>
  <si>
    <t>23980172413</t>
  </si>
  <si>
    <t>479768</t>
  </si>
  <si>
    <t>24000822827</t>
  </si>
  <si>
    <t>482894</t>
  </si>
  <si>
    <t>24000831094</t>
  </si>
  <si>
    <t>482897</t>
  </si>
  <si>
    <t>362506</t>
  </si>
  <si>
    <t>853425</t>
  </si>
  <si>
    <t>595262</t>
  </si>
  <si>
    <t>1061317</t>
  </si>
  <si>
    <t>1081700</t>
  </si>
  <si>
    <t>28517920009</t>
  </si>
  <si>
    <t>1081701</t>
  </si>
  <si>
    <t>1113940</t>
  </si>
  <si>
    <t>29659719318</t>
  </si>
  <si>
    <t>1113941</t>
  </si>
  <si>
    <t>1355353</t>
  </si>
  <si>
    <t>1621227</t>
  </si>
  <si>
    <t>1659764</t>
  </si>
  <si>
    <t>1393314</t>
  </si>
  <si>
    <t>1659765</t>
  </si>
  <si>
    <t>30292555369</t>
  </si>
  <si>
    <t>1393315</t>
  </si>
  <si>
    <t>30471804511</t>
  </si>
  <si>
    <t>1732439</t>
  </si>
  <si>
    <t>1735793</t>
  </si>
  <si>
    <t>1735794</t>
  </si>
  <si>
    <t>30472780316</t>
  </si>
  <si>
    <t>1735795</t>
  </si>
  <si>
    <t>1785057</t>
  </si>
  <si>
    <t>1739841</t>
  </si>
  <si>
    <t>2013263</t>
  </si>
  <si>
    <t>31105191966</t>
  </si>
  <si>
    <t>2013264</t>
  </si>
  <si>
    <t>2013265</t>
  </si>
  <si>
    <t>1739844</t>
  </si>
  <si>
    <t>2013266</t>
  </si>
  <si>
    <t>1739845</t>
  </si>
  <si>
    <t>31105192152</t>
  </si>
  <si>
    <t>1739846</t>
  </si>
  <si>
    <t>1739847</t>
  </si>
  <si>
    <t>32613326937</t>
  </si>
  <si>
    <t>2635091</t>
  </si>
  <si>
    <t>2815572</t>
  </si>
  <si>
    <t>2525605</t>
  </si>
  <si>
    <t>32908751820</t>
  </si>
  <si>
    <t>2816485</t>
  </si>
  <si>
    <t>32908758858</t>
  </si>
  <si>
    <t>2816488</t>
  </si>
  <si>
    <t>34802912840</t>
  </si>
  <si>
    <t>4020741</t>
  </si>
  <si>
    <t>3718145</t>
  </si>
  <si>
    <t>34836744748</t>
  </si>
  <si>
    <t>4055082</t>
  </si>
  <si>
    <t>34836744810</t>
  </si>
  <si>
    <t>4055083</t>
  </si>
  <si>
    <t>34836745230</t>
  </si>
  <si>
    <t>4055084</t>
  </si>
  <si>
    <t>34837693751</t>
  </si>
  <si>
    <t>4056655</t>
  </si>
  <si>
    <t>34837694109</t>
  </si>
  <si>
    <t>4056656</t>
  </si>
  <si>
    <t>3810588</t>
  </si>
  <si>
    <t>34896003198</t>
  </si>
  <si>
    <t>4113482</t>
  </si>
  <si>
    <t>419145748</t>
  </si>
  <si>
    <t>acrb1ms107bl</t>
  </si>
  <si>
    <t>34954577790</t>
  </si>
  <si>
    <t>3862940</t>
  </si>
  <si>
    <t>4177624</t>
  </si>
  <si>
    <t>3873670</t>
  </si>
  <si>
    <t>34977216951</t>
  </si>
  <si>
    <t>3873671</t>
  </si>
  <si>
    <t>34977216973</t>
  </si>
  <si>
    <t>3873672</t>
  </si>
  <si>
    <t>34977216977</t>
  </si>
  <si>
    <t>4177625</t>
  </si>
  <si>
    <t>34977216979</t>
  </si>
  <si>
    <t>4177626</t>
  </si>
  <si>
    <t>4177627</t>
  </si>
  <si>
    <t>34977216995</t>
  </si>
  <si>
    <t>3873674</t>
  </si>
  <si>
    <t>4177632</t>
  </si>
  <si>
    <t>34977217395</t>
  </si>
  <si>
    <t>3873677</t>
  </si>
  <si>
    <t>3873678</t>
  </si>
  <si>
    <t>4177633</t>
  </si>
  <si>
    <t>34977217551</t>
  </si>
  <si>
    <t>4177634</t>
  </si>
  <si>
    <t>4177635</t>
  </si>
  <si>
    <t>34977217589</t>
  </si>
  <si>
    <t>3873681</t>
  </si>
  <si>
    <t>4427198</t>
  </si>
  <si>
    <t>4123239</t>
  </si>
  <si>
    <t>35169970157</t>
  </si>
  <si>
    <t>4123254</t>
  </si>
  <si>
    <t>4478336</t>
  </si>
  <si>
    <t>35223131598</t>
  </si>
  <si>
    <t>4532670</t>
  </si>
  <si>
    <t>5705561</t>
  </si>
  <si>
    <t>5406398</t>
  </si>
  <si>
    <t>5406399</t>
  </si>
  <si>
    <t>5705608</t>
  </si>
  <si>
    <t>5406401</t>
  </si>
  <si>
    <t>5705609</t>
  </si>
  <si>
    <t>5406403</t>
  </si>
  <si>
    <t>5406404</t>
  </si>
  <si>
    <t>5406405</t>
  </si>
  <si>
    <t>5406406</t>
  </si>
  <si>
    <t>36448151744</t>
  </si>
  <si>
    <t>5706359</t>
  </si>
  <si>
    <t>36448151752</t>
  </si>
  <si>
    <t>5706360</t>
  </si>
  <si>
    <t>36448151900</t>
  </si>
  <si>
    <t>5706361</t>
  </si>
  <si>
    <t>5706674</t>
  </si>
  <si>
    <t>37274913677</t>
  </si>
  <si>
    <t>6852334</t>
  </si>
  <si>
    <t>6555808</t>
  </si>
  <si>
    <t>37274914021</t>
  </si>
  <si>
    <t>6852336</t>
  </si>
  <si>
    <t>6852514</t>
  </si>
  <si>
    <t>37274973642</t>
  </si>
  <si>
    <t>6852515</t>
  </si>
  <si>
    <t>6564618</t>
  </si>
  <si>
    <t>37456338729</t>
  </si>
  <si>
    <t>6981996</t>
  </si>
  <si>
    <t>6981997</t>
  </si>
  <si>
    <t>6981998</t>
  </si>
  <si>
    <t>7010170</t>
  </si>
  <si>
    <t>6709257</t>
  </si>
  <si>
    <t>6709258</t>
  </si>
  <si>
    <t>6710507</t>
  </si>
  <si>
    <t>37476471284</t>
  </si>
  <si>
    <t>7011293</t>
  </si>
  <si>
    <t>37476471286</t>
  </si>
  <si>
    <t>7011294</t>
  </si>
  <si>
    <t>6710722</t>
  </si>
  <si>
    <t>37476587392</t>
  </si>
  <si>
    <t>7011539</t>
  </si>
  <si>
    <t>37476587394</t>
  </si>
  <si>
    <t>7011540</t>
  </si>
  <si>
    <t>7011541</t>
  </si>
  <si>
    <t>37476587628</t>
  </si>
  <si>
    <t>6710727</t>
  </si>
  <si>
    <t>6710730</t>
  </si>
  <si>
    <t>37476587894</t>
  </si>
  <si>
    <t>7011545</t>
  </si>
  <si>
    <t>6710840</t>
  </si>
  <si>
    <t>37476649935</t>
  </si>
  <si>
    <t>7011642</t>
  </si>
  <si>
    <t>37477484930</t>
  </si>
  <si>
    <t>7013899</t>
  </si>
  <si>
    <t>37477484984</t>
  </si>
  <si>
    <t>7013900</t>
  </si>
  <si>
    <t>45762897551</t>
  </si>
  <si>
    <t>25046179</t>
  </si>
  <si>
    <t>45762898031</t>
  </si>
  <si>
    <t>25046189</t>
  </si>
  <si>
    <t>45762898039</t>
  </si>
  <si>
    <t>25046190</t>
  </si>
  <si>
    <t>23631041</t>
  </si>
  <si>
    <t>27265735</t>
  </si>
  <si>
    <t>46125824446</t>
  </si>
  <si>
    <t>27265736</t>
  </si>
  <si>
    <t>25761427</t>
  </si>
  <si>
    <t>27265761</t>
  </si>
  <si>
    <t>25761432</t>
  </si>
  <si>
    <t>27265768</t>
  </si>
  <si>
    <t>27265769</t>
  </si>
  <si>
    <t>27265770</t>
  </si>
  <si>
    <t>25761440</t>
  </si>
  <si>
    <t>46125832225</t>
  </si>
  <si>
    <t>27265782</t>
  </si>
  <si>
    <t>46125832229</t>
  </si>
  <si>
    <t>27265783</t>
  </si>
  <si>
    <t>46125832297</t>
  </si>
  <si>
    <t>27265784</t>
  </si>
  <si>
    <t>46125839211</t>
  </si>
  <si>
    <t>27265976</t>
  </si>
  <si>
    <t>46125839215</t>
  </si>
  <si>
    <t>27265977</t>
  </si>
  <si>
    <t>46125839219</t>
  </si>
  <si>
    <t>27265978</t>
  </si>
  <si>
    <t>46125839227</t>
  </si>
  <si>
    <t>27265979</t>
  </si>
  <si>
    <t>27265980</t>
  </si>
  <si>
    <t>27265982</t>
  </si>
  <si>
    <t>25761682</t>
  </si>
  <si>
    <t>46125839435</t>
  </si>
  <si>
    <t>27265985</t>
  </si>
  <si>
    <t>25761684</t>
  </si>
  <si>
    <t>25761686</t>
  </si>
  <si>
    <t>25761687</t>
  </si>
  <si>
    <t>46125839647</t>
  </si>
  <si>
    <t>27265987</t>
  </si>
  <si>
    <t>27585689</t>
  </si>
  <si>
    <t>27585698</t>
  </si>
  <si>
    <t>26087802</t>
  </si>
  <si>
    <t>46203434589</t>
  </si>
  <si>
    <t>27585732</t>
  </si>
  <si>
    <t>46203496778</t>
  </si>
  <si>
    <t>27587790</t>
  </si>
  <si>
    <t>aee26c42e825a0e21e32fb2dc90b6920dbd5e1b8</t>
  </si>
  <si>
    <t>2026-01-17</t>
  </si>
  <si>
    <t>117602</t>
  </si>
  <si>
    <t>Омская область Омск улица Стальского 6</t>
  </si>
  <si>
    <t>67659511_7524004047012886260</t>
  </si>
  <si>
    <t>50009454</t>
  </si>
  <si>
    <t>Оренбургская область Оренбург проспект Гагарина 45/1</t>
  </si>
  <si>
    <t>33576450619219536.0.0</t>
  </si>
  <si>
    <t>49152901_33576450619219536</t>
  </si>
  <si>
    <t>128663</t>
  </si>
  <si>
    <t>Иркутская область Иркутск улица Пискунова 142/8</t>
  </si>
  <si>
    <t>32389854119066803.0.0</t>
  </si>
  <si>
    <t>46779708_32389854119066803</t>
  </si>
  <si>
    <t>141026</t>
  </si>
  <si>
    <t>Республика Дагестан Махачкала улица Славы 3</t>
  </si>
  <si>
    <t>253458554_135729277118447278</t>
  </si>
  <si>
    <t>50009773</t>
  </si>
  <si>
    <t>Омская область Омск бульвар Победы 3</t>
  </si>
  <si>
    <t>17174279119177009.0.0</t>
  </si>
  <si>
    <t>16348558_17174279119177009</t>
  </si>
  <si>
    <t>50035401</t>
  </si>
  <si>
    <t>Свердловская область Артёмовский Садовая улица 16</t>
  </si>
  <si>
    <t>6593109253335887505.0.0</t>
  </si>
  <si>
    <t>19543721_6593109253335887505</t>
  </si>
  <si>
    <t>50022189</t>
  </si>
  <si>
    <t>Самарская область село Кошки улица Победы 20</t>
  </si>
  <si>
    <t>4940919169144921399.1.0</t>
  </si>
  <si>
    <t>61598108_4940919169144921399</t>
  </si>
  <si>
    <t>135479</t>
  </si>
  <si>
    <t>Санкт-Петербург Санкт-Петербург Ленинский проспект 79к3</t>
  </si>
  <si>
    <t>11470407619174088.4.0</t>
  </si>
  <si>
    <t>4940815_11470407619174088</t>
  </si>
  <si>
    <t>310363</t>
  </si>
  <si>
    <t>Удмуртская Республика посёлок Ува Селтинская улица 1</t>
  </si>
  <si>
    <t>Екатеринбург - Перспективная 14</t>
  </si>
  <si>
    <t>37476587728</t>
  </si>
  <si>
    <t>DAV.raebde00f7242438486955d7b38434fb1.0.0</t>
  </si>
  <si>
    <t>raebde00f7242438486955d7b38434fb1</t>
  </si>
  <si>
    <t>50009444</t>
  </si>
  <si>
    <t>Московская область посёлок станции Манихино Военно-Морская улица 6</t>
  </si>
  <si>
    <t>6abb5ed982b3436bb712293ceb6cdd4f</t>
  </si>
  <si>
    <t>319077</t>
  </si>
  <si>
    <t>Московская область Балашиха Новая улица 9</t>
  </si>
  <si>
    <t>DA1.r472a5ab2326e41c2a204d8e4e8612910.0.0</t>
  </si>
  <si>
    <t>r472a5ab2326e41c2a204d8e4e8612910</t>
  </si>
  <si>
    <t>50001140</t>
  </si>
  <si>
    <t>федеральная территория Сириус посёлок городского типа Сириус улица Станиславского 26</t>
  </si>
  <si>
    <t>21080684119205659.0.0</t>
  </si>
  <si>
    <t>24161368_21080684119205659</t>
  </si>
  <si>
    <t>169254</t>
  </si>
  <si>
    <t>Московская область село Борисово Молодёжная улица 35</t>
  </si>
  <si>
    <t>7257639242667960388.1.0</t>
  </si>
  <si>
    <t>25242964_7257639242667960388</t>
  </si>
  <si>
    <t>161079</t>
  </si>
  <si>
    <t>Московская область Реутов Юбилейный проспект 40</t>
  </si>
  <si>
    <t>18297648_4628361098203812865</t>
  </si>
  <si>
    <t>211130</t>
  </si>
  <si>
    <t>Республика Башкортостан Уфа улица Ферина 1</t>
  </si>
  <si>
    <t>8786196185565954717.0.0</t>
  </si>
  <si>
    <t>46208460_8786196185565954717</t>
  </si>
  <si>
    <t>1704</t>
  </si>
  <si>
    <t>Москва Москва Средняя Первомайская улица 28</t>
  </si>
  <si>
    <t>DE.a703fd3f71a548e5b885bd5020a3107e.2.0</t>
  </si>
  <si>
    <t>a703fd3f71a548e5b885bd5020a3107e</t>
  </si>
  <si>
    <t>50042641</t>
  </si>
  <si>
    <t>Республика Хакасия Абакан Российская улица 63</t>
  </si>
  <si>
    <t>29216980119077072.0.0</t>
  </si>
  <si>
    <t>40433960_29216980119077072</t>
  </si>
  <si>
    <t>160295</t>
  </si>
  <si>
    <t>Волгоградская область станица Кумылженская переулок Островского 35</t>
  </si>
  <si>
    <t>8703868214624368412.9.0</t>
  </si>
  <si>
    <t>4595972_8703868214624368412</t>
  </si>
  <si>
    <t>111883</t>
  </si>
  <si>
    <t>Московская область рабочий посёлок Боброво Крымская улица 19к1</t>
  </si>
  <si>
    <t>Dz.rda8097c8cf73491faefca8523bbdac5b.0.0</t>
  </si>
  <si>
    <t>rda8097c8cf73491faefca8523bbdac5b</t>
  </si>
  <si>
    <t>50153871</t>
  </si>
  <si>
    <t>Краснодарский край Сочи Ясногорская улица 16А</t>
  </si>
  <si>
    <t>13239024119012053.0.0</t>
  </si>
  <si>
    <t>8478048_13239024119012053</t>
  </si>
  <si>
    <t>50069151</t>
  </si>
  <si>
    <t>Москва Зеленоград к617Ас3</t>
  </si>
  <si>
    <t>8171973257842344418.0.0</t>
  </si>
  <si>
    <t>259889752_8171973257842344418</t>
  </si>
  <si>
    <t>312595</t>
  </si>
  <si>
    <t>Ростовская область Ростов-на-Дону Коммунистический проспект 20/4</t>
  </si>
  <si>
    <t>8903957847132930243.0.0</t>
  </si>
  <si>
    <t>256530785_8903957847132930243</t>
  </si>
  <si>
    <t>50139592</t>
  </si>
  <si>
    <t>Республика Башкортостан Стерлитамак Советская улица 44</t>
  </si>
  <si>
    <t>30619588406</t>
  </si>
  <si>
    <t>8899156214287418599.0.0</t>
  </si>
  <si>
    <t>34142890_8899156214287418599</t>
  </si>
  <si>
    <t>145587</t>
  </si>
  <si>
    <t>Москва посёлок совхоза Крёкшино 36А</t>
  </si>
  <si>
    <t>37274913393</t>
  </si>
  <si>
    <t>DAe.031512c57d55434089a65e7fa4e1bc52.1.0</t>
  </si>
  <si>
    <t>031512c57d55434089a65e7fa4e1bc52</t>
  </si>
  <si>
    <t>309655</t>
  </si>
  <si>
    <t>Краснодарский край Краснодар улица им. Героя Сарабеева В.И. 3</t>
  </si>
  <si>
    <t>31224156619207477.0.0</t>
  </si>
  <si>
    <t>44448313_31224156619207477</t>
  </si>
  <si>
    <t>123667</t>
  </si>
  <si>
    <t>Ленинградская область деревня Новое Девяткино Главная улица 56</t>
  </si>
  <si>
    <t>DAF.68ccac9d36c548c496284903c024aa3b.1.0</t>
  </si>
  <si>
    <t>68ccac9d36c548c496284903c024aa3b</t>
  </si>
  <si>
    <t>216402</t>
  </si>
  <si>
    <t>Московская область деревня Акишево 92Б</t>
  </si>
  <si>
    <t>8227725008255176883.0.0</t>
  </si>
  <si>
    <t>17223790_8227725008255176883</t>
  </si>
  <si>
    <t>203007</t>
  </si>
  <si>
    <t>Владимирская область Ковров Муромская улица 9</t>
  </si>
  <si>
    <t>34977217363</t>
  </si>
  <si>
    <t>6352042621360651233.0.0</t>
  </si>
  <si>
    <t>90367497_6352042621360651233</t>
  </si>
  <si>
    <t>203202</t>
  </si>
  <si>
    <t>Республика Хакасия Абакан улица Чертыгашева 106</t>
  </si>
  <si>
    <t>60216871_8317447289090530958</t>
  </si>
  <si>
    <t>50157088</t>
  </si>
  <si>
    <t>Москва Болотниковская улица 36к6</t>
  </si>
  <si>
    <t>DAN.c02a0ea47ebb4997b7a696279198cf1b.1.0</t>
  </si>
  <si>
    <t>c02a0ea47ebb4997b7a696279198cf1b</t>
  </si>
  <si>
    <t>170550</t>
  </si>
  <si>
    <t>Московская область Королёв Советская улица 47к4</t>
  </si>
  <si>
    <t>7544489_8744228361874433601</t>
  </si>
  <si>
    <t>50070079</t>
  </si>
  <si>
    <t>Санкт-Петербург посёлок Парголово Заречная улица 45к1</t>
  </si>
  <si>
    <t>Dc.r9891ff41d22243c9aa6763cbeccadfc9.0.0</t>
  </si>
  <si>
    <t>r9891ff41d22243c9aa6763cbeccadfc9</t>
  </si>
  <si>
    <t>212947</t>
  </si>
  <si>
    <t>Московская область село Алабушево улица Чкалова 33А</t>
  </si>
  <si>
    <t>46125832257</t>
  </si>
  <si>
    <t>27998660119252409.0.0</t>
  </si>
  <si>
    <t>37997320_27998660119252409</t>
  </si>
  <si>
    <t>168223</t>
  </si>
  <si>
    <t>Москва Москва Михневская улица 8</t>
  </si>
  <si>
    <t>45762897763</t>
  </si>
  <si>
    <t>DAw.f08e8cd8dea54e02af5e3a2a33fff2f1.1.0</t>
  </si>
  <si>
    <t>f08e8cd8dea54e02af5e3a2a33fff2f1</t>
  </si>
  <si>
    <t>Вайлдберриз Банк,Банк ВТБ</t>
  </si>
  <si>
    <t>50013567</t>
  </si>
  <si>
    <t>Москва Москва Грузинский переулок 6</t>
  </si>
  <si>
    <t>20612271_19306135619127451</t>
  </si>
  <si>
    <t>50070140</t>
  </si>
  <si>
    <t>Москва Москва Большая Филёвская улица 3к4</t>
  </si>
  <si>
    <t>44868406_31434203118884368</t>
  </si>
  <si>
    <t>319542</t>
  </si>
  <si>
    <t>Москва Москва Ломоносовский проспект 5</t>
  </si>
  <si>
    <t>13559254119190545.0.0</t>
  </si>
  <si>
    <t>9118508_13559254119190545</t>
  </si>
  <si>
    <t>149015</t>
  </si>
  <si>
    <t>Москва Москва улица Лазо 4к1</t>
  </si>
  <si>
    <t>47130050_32565025118924452</t>
  </si>
  <si>
    <t>216060</t>
  </si>
  <si>
    <t>Москва Москва улица Короленко 4/14</t>
  </si>
  <si>
    <t>7393482846490728309.5.0</t>
  </si>
  <si>
    <t>12768797_7393482846490728309</t>
  </si>
  <si>
    <t>50022694</t>
  </si>
  <si>
    <t>Кировская область Киров улица Космонавта Владислава Волкова 1</t>
  </si>
  <si>
    <t>30619588458</t>
  </si>
  <si>
    <t>ec.41e114b10b6d442eae3a433895c2986e.2.0</t>
  </si>
  <si>
    <t>41e114b10b6d442eae3a433895c2986e</t>
  </si>
  <si>
    <t>140888</t>
  </si>
  <si>
    <t>Воронежская область Воронеж Южно-Моравская улица 74</t>
  </si>
  <si>
    <t>27019231805</t>
  </si>
  <si>
    <t>6097502149557966707.0.0</t>
  </si>
  <si>
    <t>57764003_6097502149557966707</t>
  </si>
  <si>
    <t>22890179053</t>
  </si>
  <si>
    <t>20082465619257598.0.0</t>
  </si>
  <si>
    <t>22164931_20082465619257598</t>
  </si>
  <si>
    <t>162087</t>
  </si>
  <si>
    <t>Новгородская область Великий Новгород Волотовская улица 7А</t>
  </si>
  <si>
    <t>5357500440560090348.0.0</t>
  </si>
  <si>
    <t>152308021_5357500440560090348</t>
  </si>
  <si>
    <t>50099254</t>
  </si>
  <si>
    <t>Краснодарский край Новороссийск улица Видова 220</t>
  </si>
  <si>
    <t>24573835619205508.0.0</t>
  </si>
  <si>
    <t>31147671_24573835619205508</t>
  </si>
  <si>
    <t>50035045</t>
  </si>
  <si>
    <t>Самарская область Самара Ново-Садовая улица 5</t>
  </si>
  <si>
    <t>34836745234</t>
  </si>
  <si>
    <t>35688252119256209.0.0</t>
  </si>
  <si>
    <t>53376504_35688252119256209</t>
  </si>
  <si>
    <t>11747558_6980050812839037816</t>
  </si>
  <si>
    <t>145935</t>
  </si>
  <si>
    <t>Москва Москва улица Островитянова 11</t>
  </si>
  <si>
    <t>6906394980205870658.0.0</t>
  </si>
  <si>
    <t>7643030_6906394980205870658</t>
  </si>
  <si>
    <t>50042867</t>
  </si>
  <si>
    <t>Московская область Долгопрудный Набережная улица 25</t>
  </si>
  <si>
    <t>66757651_42378825619077299</t>
  </si>
  <si>
    <t>6906394980205870658.1.0</t>
  </si>
  <si>
    <t>50008972</t>
  </si>
  <si>
    <t>Ленинградская область Тосно проспект Ленина 69</t>
  </si>
  <si>
    <t>45203896_6998040213000154247</t>
  </si>
  <si>
    <t>2024-09-25</t>
  </si>
  <si>
    <t>2024-11-24</t>
  </si>
  <si>
    <t>50015907</t>
  </si>
  <si>
    <t>Московская область Подольск Электромонтажный проезд 9</t>
  </si>
  <si>
    <t>23881886951</t>
  </si>
  <si>
    <t>20341633619232874.3.0</t>
  </si>
  <si>
    <t>22683267_20341633619232874</t>
  </si>
  <si>
    <t>23881886957</t>
  </si>
  <si>
    <t>20341633619232874.3.1</t>
  </si>
  <si>
    <t>DF.r5c77947ad9c447d7b03849528c3217b8.0.0</t>
  </si>
  <si>
    <t>9039687464429331090.0.0</t>
  </si>
  <si>
    <t>Dt.ra95c584aa8194f929049852b66b2538d.0.0</t>
  </si>
  <si>
    <t>Жумабек уулу Арген</t>
  </si>
  <si>
    <t>Db.e5902ca3944344d89d3ec1731f434275.1.0</t>
  </si>
  <si>
    <t>15962545119137046.3.0</t>
  </si>
  <si>
    <t>ИП Волков Станислав Игоревич</t>
  </si>
  <si>
    <t>35205740118906310.0.0</t>
  </si>
  <si>
    <t>ООО "МАГИСТРАЛЬ ЭКСПРЕСС"</t>
  </si>
  <si>
    <t>11449964119132615.0.0</t>
  </si>
  <si>
    <t>DAV.rc0ebab68427a4ce3b7a99a5add45e28b.0.0</t>
  </si>
  <si>
    <t>4844539174924391051.0.0</t>
  </si>
  <si>
    <t>26123165119188031.0.0</t>
  </si>
  <si>
    <t>6ca71d34b21a054ffd866a71edd0f05bc483e72d</t>
  </si>
  <si>
    <t>2026-01-18</t>
  </si>
  <si>
    <t>327667</t>
  </si>
  <si>
    <t>Свердловская область Екатеринбург Машинная улица 4</t>
  </si>
  <si>
    <t>29659719324</t>
  </si>
  <si>
    <t>27474752619233679.0.0</t>
  </si>
  <si>
    <t>36949505_27474752619233679</t>
  </si>
  <si>
    <t>110309</t>
  </si>
  <si>
    <t>Московская область 21А</t>
  </si>
  <si>
    <t>34977227153</t>
  </si>
  <si>
    <t>Dx.6911498286614f92afa6592da1ff3565.0.0</t>
  </si>
  <si>
    <t>6911498286614f92afa6592da1ff3565</t>
  </si>
  <si>
    <t>219002</t>
  </si>
  <si>
    <t>Иркутская область деревня Новолисиха 1</t>
  </si>
  <si>
    <t>13025747_15512873619016250</t>
  </si>
  <si>
    <t>102012</t>
  </si>
  <si>
    <t>Республика Коми Сыктывкар улица Пушкина 65</t>
  </si>
  <si>
    <t>6250541041757955757.0.0</t>
  </si>
  <si>
    <t>55683731_6250541041757955757</t>
  </si>
  <si>
    <t>136520</t>
  </si>
  <si>
    <t>Воронежская область село Новая Усмань улица 20 лет ВЛКСМ 4А</t>
  </si>
  <si>
    <t>1b60f7681d154c4fa782abc55f603aa3</t>
  </si>
  <si>
    <t>207892</t>
  </si>
  <si>
    <t>Московская область деревня Горки Туровская улица 3</t>
  </si>
  <si>
    <t>DAV.f5508b202b2847afa7adb3fa617e3953.0.0</t>
  </si>
  <si>
    <t>f5508b202b2847afa7adb3fa617e3953</t>
  </si>
  <si>
    <t>134971</t>
  </si>
  <si>
    <t>Ленинградская область Мурино улица Шоссе в Лаврики 59к1</t>
  </si>
  <si>
    <t>32574447619177255.4.0</t>
  </si>
  <si>
    <t>47148895_32574447619177255</t>
  </si>
  <si>
    <t>32574447619177255.4.1</t>
  </si>
  <si>
    <t>50012962</t>
  </si>
  <si>
    <t>Республика Башкортостан село Мраково улица З. Биишевой 143</t>
  </si>
  <si>
    <t>61108103119097289.0.0</t>
  </si>
  <si>
    <t>104216206_61108103119097289</t>
  </si>
  <si>
    <t>50078546</t>
  </si>
  <si>
    <t>Вологодская область Череповец Ленинградская улица 29</t>
  </si>
  <si>
    <t>14826396119210690.0.0</t>
  </si>
  <si>
    <t>11652792_14826396119210690</t>
  </si>
  <si>
    <t>50143489</t>
  </si>
  <si>
    <t>Краснодарский край Ейск улица Свердлова 227</t>
  </si>
  <si>
    <t>rc0ebab68427a4ce3b7a99a5add45e28b</t>
  </si>
  <si>
    <t>109433</t>
  </si>
  <si>
    <t>Свердловская область Каменск-Уральский улица Калинина 39</t>
  </si>
  <si>
    <t>29659719350</t>
  </si>
  <si>
    <t>5155144299607940377.0.0</t>
  </si>
  <si>
    <t>24686304_5155144299607940377</t>
  </si>
  <si>
    <t>50001945</t>
  </si>
  <si>
    <t>Челябинская область Магнитогорск проспект Карла Маркса 121</t>
  </si>
  <si>
    <t>Dh.rea6af45c57f641ab9f75ffbfc8f408f6.0.0</t>
  </si>
  <si>
    <t>rea6af45c57f641ab9f75ffbfc8f408f6</t>
  </si>
  <si>
    <t>102210</t>
  </si>
  <si>
    <t>Москва Москва Шипиловская улица 5к1</t>
  </si>
  <si>
    <t>37274921341</t>
  </si>
  <si>
    <t>8967570883016281253.0.0</t>
  </si>
  <si>
    <t>4571002_8967570883016281253</t>
  </si>
  <si>
    <t>50015614</t>
  </si>
  <si>
    <t>Московская область Домодедово Лунная улица 5к1</t>
  </si>
  <si>
    <t>DAV.cec13987fd8045d98b16f48c84244e21.0.0</t>
  </si>
  <si>
    <t>cec13987fd8045d98b16f48c84244e21</t>
  </si>
  <si>
    <t>152508</t>
  </si>
  <si>
    <t>Воронежская область Воронеж Беговая улица 2/3</t>
  </si>
  <si>
    <t>31105191978</t>
  </si>
  <si>
    <t>7653714593856166368.0.0</t>
  </si>
  <si>
    <t>133966371_7653714593856166368</t>
  </si>
  <si>
    <t>5842</t>
  </si>
  <si>
    <t>Москва Москва улица Татьяны Макаровой 10</t>
  </si>
  <si>
    <t>19582333_18791166619125420</t>
  </si>
  <si>
    <t>305079</t>
  </si>
  <si>
    <t>Челябинская область Челябинск улица Толбухина 5</t>
  </si>
  <si>
    <t>25717286119165836.0.0</t>
  </si>
  <si>
    <t>33434572_25717286119165836</t>
  </si>
  <si>
    <t>50045149</t>
  </si>
  <si>
    <t>Москва Москва Щёлковское шоссе 92Ак1</t>
  </si>
  <si>
    <t>34977227159</t>
  </si>
  <si>
    <t>8166193255216848724.0.0</t>
  </si>
  <si>
    <t>61907478_8166193255216848724</t>
  </si>
  <si>
    <t>8756968680379124360.0.0</t>
  </si>
  <si>
    <t>23669296_8756968680379124360</t>
  </si>
  <si>
    <t>4208</t>
  </si>
  <si>
    <t>Ивановская область Иваново улица Смирнова 83</t>
  </si>
  <si>
    <t>110569651_64284825618907752</t>
  </si>
  <si>
    <t>315216</t>
  </si>
  <si>
    <t>Тюменская область Тюмень улица Владимира Бахарева 1</t>
  </si>
  <si>
    <t>36964083119184819.4.0</t>
  </si>
  <si>
    <t>55928166_36964083119184819</t>
  </si>
  <si>
    <t>50069971</t>
  </si>
  <si>
    <t>Москва Москва Люблинская улица 51</t>
  </si>
  <si>
    <t>27553296619214682.5.0</t>
  </si>
  <si>
    <t>37106593_27553296619214682</t>
  </si>
  <si>
    <t>138694</t>
  </si>
  <si>
    <t>Краснодарский край Тихорецк Краснооктябрьская улица 63/2</t>
  </si>
  <si>
    <t>8210479549504752981.0.0</t>
  </si>
  <si>
    <t>21095691_8210479549504752981</t>
  </si>
  <si>
    <t>357438</t>
  </si>
  <si>
    <t>Липецкая область Чаплыгин Московская улица 30</t>
  </si>
  <si>
    <t>30211653336</t>
  </si>
  <si>
    <t>22106362119235689.0.0</t>
  </si>
  <si>
    <t>26212724_22106362119235689</t>
  </si>
  <si>
    <t>124991</t>
  </si>
  <si>
    <t>Краснодарский край посёлок городского типа Ильский Первомайская улица 91Б/2</t>
  </si>
  <si>
    <t>28488392508</t>
  </si>
  <si>
    <t>40333948119267288.0.0</t>
  </si>
  <si>
    <t>62667896_40333948119267288</t>
  </si>
  <si>
    <t>316872</t>
  </si>
  <si>
    <t>Санкт-Петербург Санкт-Петербург проспект Стачек 92к3</t>
  </si>
  <si>
    <t>bec3ccfbc0564100b80ec6eebe256207</t>
  </si>
  <si>
    <t>156883</t>
  </si>
  <si>
    <t>Москва Москва Матвеевская улица 34к1</t>
  </si>
  <si>
    <t>34977216981</t>
  </si>
  <si>
    <t>4864623490155993899.1.0</t>
  </si>
  <si>
    <t>1102279_4864623490155993899</t>
  </si>
  <si>
    <t>301718</t>
  </si>
  <si>
    <t>Москва Москва проспект Вернадского 93к1</t>
  </si>
  <si>
    <t>31105192218</t>
  </si>
  <si>
    <t>7254041696194132080.0.0</t>
  </si>
  <si>
    <t>16185568_7254041696194132080</t>
  </si>
  <si>
    <t>215390</t>
  </si>
  <si>
    <t>Краснодарский край Краснодар улица им. Героя Яцкова И.В. 19к1</t>
  </si>
  <si>
    <t>58151609_38075804618953356</t>
  </si>
  <si>
    <t>208960</t>
  </si>
  <si>
    <t>Московская область деревня Глухово улица Рублёвское Предместье 9к1</t>
  </si>
  <si>
    <t>DAm.7cd29fba1b364fe0861a975a7e14ec95.0.0</t>
  </si>
  <si>
    <t>7cd29fba1b364fe0861a975a7e14ec95</t>
  </si>
  <si>
    <t>214569</t>
  </si>
  <si>
    <t>Чеченская Республика село Беркат-Юрт улица Захарова 28</t>
  </si>
  <si>
    <t>46203787389</t>
  </si>
  <si>
    <t>75447042619251642.0.0</t>
  </si>
  <si>
    <t>132894085_75447042619251642</t>
  </si>
  <si>
    <t>212651</t>
  </si>
  <si>
    <t>Мурманская область Мурманск улица Крупской 25</t>
  </si>
  <si>
    <t>44823352_31411676119019421</t>
  </si>
  <si>
    <t>314616</t>
  </si>
  <si>
    <t>Москва Москва Волоколамское шоссе 71/13к1</t>
  </si>
  <si>
    <t>46125824498</t>
  </si>
  <si>
    <t>81151440619297677.0.0</t>
  </si>
  <si>
    <t>144302881_81151440619297677</t>
  </si>
  <si>
    <t>160257</t>
  </si>
  <si>
    <t>Московская область Королёв улица Бурково 37к1</t>
  </si>
  <si>
    <t>46125831445</t>
  </si>
  <si>
    <t>32996073119293653.0.0</t>
  </si>
  <si>
    <t>47992146_32996073119293653</t>
  </si>
  <si>
    <t>210203</t>
  </si>
  <si>
    <t>Москва Москва Большая Филёвская улица 3к1</t>
  </si>
  <si>
    <t>43370393619185644.0.0</t>
  </si>
  <si>
    <t>68740787_43370393619185644</t>
  </si>
  <si>
    <t>30211653482</t>
  </si>
  <si>
    <t>8330390261786557031.0.0</t>
  </si>
  <si>
    <t>DAR.b25d1cebbb634843880e0c4dd69e5a69.0.0</t>
  </si>
  <si>
    <t>ОБЩЕСТВО С ОГРАНИЧЕННОЙ ОТВЕТСТВЕННОСТЬЮ "ДЭШ-КАРГО"</t>
  </si>
  <si>
    <t>D3.rccf3c7b6694749f793515c9bd44f9712.3.0</t>
  </si>
  <si>
    <t>ООО ВитэЛог</t>
  </si>
  <si>
    <t>11069988619174895.3.0</t>
  </si>
  <si>
    <t>DA9.ab36202cf621438fbf6ded12648dbcca.0.0</t>
  </si>
  <si>
    <t>DA3.r1fec1c35e146404aba1c4223521a9ef6.0.0</t>
  </si>
  <si>
    <t>DAw.669c1657163e4ef1b8a45c230b329baf.0.0</t>
  </si>
  <si>
    <t>7166764995060414430.0.0</t>
  </si>
  <si>
    <t>30868856619117806.0.0</t>
  </si>
  <si>
    <t>8161860451407287562.0.0</t>
  </si>
  <si>
    <t>DAP.ib4a3cac77704b06dfeba05dc7e4684f5.0.0</t>
  </si>
  <si>
    <t>14753715619098055.0.0</t>
  </si>
  <si>
    <t>ГАЛКИНА АНАСТАСИЯ ИГОРЕВНА</t>
  </si>
  <si>
    <t>Общество с Ограниченной Ответственностью 13 Миля</t>
  </si>
  <si>
    <t>D8.78d7c89179784e67ba7af687ae4430c4.0.0</t>
  </si>
  <si>
    <t>7686456457431105277.0.0</t>
  </si>
  <si>
    <t>84038308119221435.0.0</t>
  </si>
  <si>
    <t>377661</t>
  </si>
  <si>
    <t>22890179067</t>
  </si>
  <si>
    <t>377662</t>
  </si>
  <si>
    <t>22890179081</t>
  </si>
  <si>
    <t>377663</t>
  </si>
  <si>
    <t>24000822829</t>
  </si>
  <si>
    <t>461948</t>
  </si>
  <si>
    <t>26140211830</t>
  </si>
  <si>
    <t>703692</t>
  </si>
  <si>
    <t>26144350749</t>
  </si>
  <si>
    <t>705398</t>
  </si>
  <si>
    <t>705399</t>
  </si>
  <si>
    <t>1034196</t>
  </si>
  <si>
    <t>1053663</t>
  </si>
  <si>
    <t>1339114</t>
  </si>
  <si>
    <t>1339115</t>
  </si>
  <si>
    <t>30292555261</t>
  </si>
  <si>
    <t>1612058</t>
  </si>
  <si>
    <t>30418429619</t>
  </si>
  <si>
    <t>1662924</t>
  </si>
  <si>
    <t>30471804513</t>
  </si>
  <si>
    <t>1688288</t>
  </si>
  <si>
    <t>30472780346</t>
  </si>
  <si>
    <t>1691745</t>
  </si>
  <si>
    <t>1738364</t>
  </si>
  <si>
    <t>31105191882</t>
  </si>
  <si>
    <t>1970849</t>
  </si>
  <si>
    <t>1970850</t>
  </si>
  <si>
    <t>31105191980</t>
  </si>
  <si>
    <t>1970851</t>
  </si>
  <si>
    <t>2756813</t>
  </si>
  <si>
    <t>3931589</t>
  </si>
  <si>
    <t>34836744812</t>
  </si>
  <si>
    <t>3963995</t>
  </si>
  <si>
    <t>34836745240</t>
  </si>
  <si>
    <t>3963996</t>
  </si>
  <si>
    <t>34837694111</t>
  </si>
  <si>
    <t>3965953</t>
  </si>
  <si>
    <t>4032628</t>
  </si>
  <si>
    <t>4081194</t>
  </si>
  <si>
    <t>4081195</t>
  </si>
  <si>
    <t>4081196</t>
  </si>
  <si>
    <t>34977216983</t>
  </si>
  <si>
    <t>4081197</t>
  </si>
  <si>
    <t>4081198</t>
  </si>
  <si>
    <t>4081199</t>
  </si>
  <si>
    <t>34977217089</t>
  </si>
  <si>
    <t>4081200</t>
  </si>
  <si>
    <t>4081203</t>
  </si>
  <si>
    <t>4081217</t>
  </si>
  <si>
    <t>35077187625</t>
  </si>
  <si>
    <t>4197090</t>
  </si>
  <si>
    <t>35169969491</t>
  </si>
  <si>
    <t>4317963</t>
  </si>
  <si>
    <t>35169969533</t>
  </si>
  <si>
    <t>4317964</t>
  </si>
  <si>
    <t>35169969823</t>
  </si>
  <si>
    <t>4317968</t>
  </si>
  <si>
    <t>5534326</t>
  </si>
  <si>
    <t>36448151524</t>
  </si>
  <si>
    <t>5535129</t>
  </si>
  <si>
    <t>37116721069</t>
  </si>
  <si>
    <t>6558732</t>
  </si>
  <si>
    <t>37116721181</t>
  </si>
  <si>
    <t>6558739</t>
  </si>
  <si>
    <t>37116721705</t>
  </si>
  <si>
    <t>6558747</t>
  </si>
  <si>
    <t>37122355926</t>
  </si>
  <si>
    <t>6580263</t>
  </si>
  <si>
    <t>37122355930</t>
  </si>
  <si>
    <t>6580265</t>
  </si>
  <si>
    <t>37269453942</t>
  </si>
  <si>
    <t>6686532</t>
  </si>
  <si>
    <t>37269454206</t>
  </si>
  <si>
    <t>6686542</t>
  </si>
  <si>
    <t>37269454358</t>
  </si>
  <si>
    <t>6686546</t>
  </si>
  <si>
    <t>37269454778</t>
  </si>
  <si>
    <t>6686556</t>
  </si>
  <si>
    <t>6696133</t>
  </si>
  <si>
    <t>6696193</t>
  </si>
  <si>
    <t>37274973450</t>
  </si>
  <si>
    <t>6696387</t>
  </si>
  <si>
    <t>37274973538</t>
  </si>
  <si>
    <t>6696388</t>
  </si>
  <si>
    <t>6889163</t>
  </si>
  <si>
    <t>6890307</t>
  </si>
  <si>
    <t>6890308</t>
  </si>
  <si>
    <t>37476471290</t>
  </si>
  <si>
    <t>6890309</t>
  </si>
  <si>
    <t>37476471292</t>
  </si>
  <si>
    <t>6890310</t>
  </si>
  <si>
    <t>6890547</t>
  </si>
  <si>
    <t>37477485256</t>
  </si>
  <si>
    <t>6892901</t>
  </si>
  <si>
    <t>37477485334</t>
  </si>
  <si>
    <t>6892902</t>
  </si>
  <si>
    <t>40950790182</t>
  </si>
  <si>
    <t>12444522</t>
  </si>
  <si>
    <t>24147058</t>
  </si>
  <si>
    <t>24147059</t>
  </si>
  <si>
    <t>45762898051</t>
  </si>
  <si>
    <t>24147065</t>
  </si>
  <si>
    <t>24147067</t>
  </si>
  <si>
    <t>26527070</t>
  </si>
  <si>
    <t>46125831437</t>
  </si>
  <si>
    <t>26527129</t>
  </si>
  <si>
    <t>26527130</t>
  </si>
  <si>
    <t>46125831449</t>
  </si>
  <si>
    <t>26527132</t>
  </si>
  <si>
    <t>46125831593</t>
  </si>
  <si>
    <t>26527134</t>
  </si>
  <si>
    <t>26527135</t>
  </si>
  <si>
    <t>26527142</t>
  </si>
  <si>
    <t>46125832233</t>
  </si>
  <si>
    <t>26527143</t>
  </si>
  <si>
    <t>46125839239</t>
  </si>
  <si>
    <t>26527340</t>
  </si>
  <si>
    <t>46125839399</t>
  </si>
  <si>
    <t>26527344</t>
  </si>
  <si>
    <t>46125839519</t>
  </si>
  <si>
    <t>26527345</t>
  </si>
  <si>
    <t>46125839651</t>
  </si>
  <si>
    <t>26527346</t>
  </si>
  <si>
    <t>46125839727</t>
  </si>
  <si>
    <t>26527347</t>
  </si>
  <si>
    <t>46125863269</t>
  </si>
  <si>
    <t>26527721</t>
  </si>
  <si>
    <t>46125863277</t>
  </si>
  <si>
    <t>26527723</t>
  </si>
  <si>
    <t>46190665872</t>
  </si>
  <si>
    <t>26807523</t>
  </si>
  <si>
    <t>46203432881</t>
  </si>
  <si>
    <t>26839632</t>
  </si>
  <si>
    <t>46203433169</t>
  </si>
  <si>
    <t>26839636</t>
  </si>
  <si>
    <t>46203434633</t>
  </si>
  <si>
    <t>26839667</t>
  </si>
  <si>
    <t>46203434725</t>
  </si>
  <si>
    <t>26839670</t>
  </si>
  <si>
    <t>46203496586</t>
  </si>
  <si>
    <t>26841617</t>
  </si>
  <si>
    <t>bb19fee7f2c26aac238af644923411b255baa8d1</t>
  </si>
  <si>
    <t>304714</t>
  </si>
  <si>
    <t>Восточно-Казахстанская область Усть-Каменогорск улица Виноградова 19</t>
  </si>
  <si>
    <t>ifa78f640eacaea17db3ff9e2c8bb1db5</t>
  </si>
  <si>
    <t>50137842</t>
  </si>
  <si>
    <t>Гомельская область Гомель улица Мазурова 60</t>
  </si>
  <si>
    <t>r5bc7243e478b4974861c2aba978bc580</t>
  </si>
  <si>
    <t>207563</t>
  </si>
  <si>
    <t>город республиканского значения Астана Астана улица Ханов Керея и Жанибека 15</t>
  </si>
  <si>
    <t>r05fdd5f630b54da792d0c8854fd8c103</t>
  </si>
  <si>
    <t>109150</t>
  </si>
  <si>
    <t>Минск Минск улица Руссиянова 7</t>
  </si>
  <si>
    <t>i067ed9c87c4784efafd7d6f6a8a5ead9</t>
  </si>
  <si>
    <t>3725</t>
  </si>
  <si>
    <t>Карагандинская область Караганда улица Гоголя 51</t>
  </si>
  <si>
    <t>r19f16e4c79e249fc886bfb62681ce1c2</t>
  </si>
  <si>
    <t>215223</t>
  </si>
  <si>
    <t>Северо-Казахстанская область Петропавловск улица Кошукова 14А</t>
  </si>
  <si>
    <t>r31c5de8aaf2f41db9cdf380b25b58d40</t>
  </si>
  <si>
    <t>309221</t>
  </si>
  <si>
    <t>город республиканского подчинения Бишкек Бишкек 21/3</t>
  </si>
  <si>
    <t>Киргизия</t>
  </si>
  <si>
    <t>ra95c584aa8194f929049852b66b2538d</t>
  </si>
  <si>
    <t>Freedom Pay</t>
  </si>
  <si>
    <t>50006680</t>
  </si>
  <si>
    <t>Минск Минск проспект Пушкина 28Б</t>
  </si>
  <si>
    <t>r8a15bfc2cf8a404ebbbd5f359df48b0b</t>
  </si>
  <si>
    <t>65570482_8330390261786557031</t>
  </si>
  <si>
    <t>216002</t>
  </si>
  <si>
    <t>Могилёвская область Могилёв Ленинская улица 44</t>
  </si>
  <si>
    <t>rccf3c7b6694749f793515c9bd44f9712</t>
  </si>
  <si>
    <t>160894</t>
  </si>
  <si>
    <t>Гомельская область Гомель Чечерская улица 70</t>
  </si>
  <si>
    <t>ib4a3cac77704b06dfeba05dc7e4684f5</t>
  </si>
  <si>
    <t>218240</t>
  </si>
  <si>
    <t>Витебская область Орша проспект Текстильщиков 7</t>
  </si>
  <si>
    <t>r1fec1c35e146404aba1c4223521a9ef6</t>
  </si>
  <si>
    <t>310707</t>
  </si>
  <si>
    <t>Минск Минск улица Михаила Савицкого 1</t>
  </si>
  <si>
    <t>ifbd7cd6fef1516856cb4d1f42a6b670b</t>
  </si>
  <si>
    <t>307500</t>
  </si>
  <si>
    <t>Брестская область Малорита Советская улица 9</t>
  </si>
  <si>
    <t>Dbb.ib58d6fa11490fba84413c68a017544e7.0.0</t>
  </si>
  <si>
    <t>ib58d6fa11490fba84413c68a017544e7</t>
  </si>
  <si>
    <t>308300</t>
  </si>
  <si>
    <t>Минская область агрогородок Сёмково Строительная улица 1А</t>
  </si>
  <si>
    <t>22890179307</t>
  </si>
  <si>
    <t>DH.rb36252367cbb451e8342e1418ce56549.0.0</t>
  </si>
  <si>
    <t>rb36252367cbb451e8342e1418ce56549</t>
  </si>
  <si>
    <t>12.01-18.01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</si>
</sst>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19]d\ mmm"/>
    <numFmt numFmtId="165" formatCode="_-* #,##0\ &quot;₽&quot;_-;\-* #,##0\ &quot;₽&quot;_-;_-* &quot;-&quot;??\ &quot;₽&quot;_-;_-@"/>
    <numFmt numFmtId="166" formatCode="_-* #,##0_-;\-* #,##0_-;_-* &quot;-&quot;??_-;_-@"/>
    <numFmt numFmtId="167" formatCode="_-* #,##0.00_-;\-* #,##0.00_-;_-* &quot;-&quot;??_-;_-@"/>
    <numFmt numFmtId="168" formatCode="_-* #,##0\ _₽_-;\-* #,##0\ _₽_-;_-* &quot;-&quot;??\ _₽_-;_-@"/>
    <numFmt numFmtId="169" formatCode="0.0%"/>
    <numFmt numFmtId="170" formatCode="#,##0_ ;\-#,##0\ "/>
    <numFmt numFmtId="171" formatCode="#,##0.0"/>
    <numFmt numFmtId="172" formatCode="0.0"/>
  </numFmts>
  <fonts count="31" x14ac:knownFonts="1">
    <font>
      <sz val="12"/>
      <color rgb="FF000000"/>
      <name val="Calibri"/>
      <scheme val="minor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6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4"/>
      <name val="Calibri"/>
      <family val="2"/>
      <charset val="204"/>
      <scheme val="minor"/>
    </font>
    <font>
      <sz val="10"/>
      <color theme="4" tint="0.3999755851924192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</font>
    <font>
      <sz val="10"/>
      <color rgb="FF0070C0"/>
      <name val="Calibri"/>
      <family val="2"/>
      <charset val="204"/>
    </font>
    <font>
      <b/>
      <sz val="10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</font>
    <font>
      <sz val="10"/>
      <color rgb="FF0070C0"/>
      <name val="Calibri"/>
      <family val="2"/>
      <charset val="204"/>
      <scheme val="minor"/>
    </font>
    <font>
      <sz val="10"/>
      <color theme="4" tint="-0.249977111117893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2"/>
      <name val="Montserrat"/>
      <family val="2"/>
    </font>
    <font>
      <sz val="8"/>
      <name val="Calibri"/>
      <family val="2"/>
      <charset val="204"/>
      <scheme val="minor"/>
    </font>
    <font>
      <b/>
      <sz val="12"/>
      <name val="Montserrat"/>
      <family val="2"/>
    </font>
    <font>
      <sz val="12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E7E6E6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rgb="FF00B050"/>
        <bgColor rgb="FFC5E0B3"/>
      </patternFill>
    </fill>
    <fill>
      <patternFill patternType="solid">
        <fgColor rgb="FF66FF66"/>
        <bgColor rgb="FFFFE598"/>
      </patternFill>
    </fill>
    <fill>
      <patternFill patternType="solid">
        <fgColor rgb="FFACDCB9"/>
        <bgColor rgb="FFF7CAAC"/>
      </patternFill>
    </fill>
    <fill>
      <patternFill patternType="solid">
        <fgColor rgb="FFE2E3E9"/>
      </patternFill>
    </fill>
    <fill>
      <patternFill patternType="solid">
        <fgColor theme="7" tint="0.79998168889431442"/>
        <bgColor rgb="FFFEF2CB"/>
      </patternFill>
    </fill>
  </fills>
  <borders count="120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20"/>
    <xf numFmtId="0" fontId="4" fillId="0" borderId="20"/>
    <xf numFmtId="9" fontId="27" fillId="0" borderId="0" applyFont="0" applyFill="0" applyBorder="0" applyAlignment="0" applyProtection="0"/>
  </cellStyleXfs>
  <cellXfs count="450">
    <xf numFmtId="0" fontId="0" fillId="0" borderId="0" xfId="0"/>
    <xf numFmtId="0" fontId="1" fillId="0" borderId="0" xfId="0" applyFont="1"/>
    <xf numFmtId="2" fontId="0" fillId="0" borderId="0" xfId="0" applyNumberFormat="1"/>
    <xf numFmtId="0" fontId="5" fillId="0" borderId="29" xfId="1" applyFont="1" applyBorder="1" applyAlignment="1">
      <alignment horizontal="center" vertical="center"/>
    </xf>
    <xf numFmtId="1" fontId="5" fillId="0" borderId="29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8" fontId="6" fillId="0" borderId="24" xfId="0" applyNumberFormat="1" applyFont="1" applyBorder="1"/>
    <xf numFmtId="168" fontId="6" fillId="0" borderId="5" xfId="0" applyNumberFormat="1" applyFont="1" applyBorder="1"/>
    <xf numFmtId="168" fontId="5" fillId="0" borderId="0" xfId="0" applyNumberFormat="1" applyFont="1"/>
    <xf numFmtId="0" fontId="6" fillId="0" borderId="0" xfId="0" applyFont="1"/>
    <xf numFmtId="0" fontId="3" fillId="0" borderId="0" xfId="0" applyFont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4" fontId="9" fillId="0" borderId="28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2" borderId="28" xfId="0" applyFont="1" applyFill="1" applyBorder="1" applyAlignment="1">
      <alignment horizontal="center" vertical="center" wrapText="1"/>
    </xf>
    <xf numFmtId="16" fontId="6" fillId="2" borderId="28" xfId="0" applyNumberFormat="1" applyFont="1" applyFill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/>
    </xf>
    <xf numFmtId="4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5" fillId="0" borderId="34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10" borderId="20" xfId="0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3" fontId="6" fillId="0" borderId="0" xfId="0" applyNumberFormat="1" applyFont="1"/>
    <xf numFmtId="168" fontId="6" fillId="0" borderId="24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3" fontId="6" fillId="10" borderId="20" xfId="0" applyNumberFormat="1" applyFont="1" applyFill="1" applyBorder="1" applyAlignment="1">
      <alignment horizontal="center" vertical="center" wrapText="1"/>
    </xf>
    <xf numFmtId="3" fontId="5" fillId="0" borderId="23" xfId="0" applyNumberFormat="1" applyFont="1" applyBorder="1" applyAlignment="1">
      <alignment horizontal="center" vertical="center"/>
    </xf>
    <xf numFmtId="166" fontId="6" fillId="2" borderId="22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3" fontId="6" fillId="2" borderId="22" xfId="0" applyNumberFormat="1" applyFont="1" applyFill="1" applyBorder="1" applyAlignment="1">
      <alignment horizontal="center" vertical="top" wrapText="1"/>
    </xf>
    <xf numFmtId="3" fontId="5" fillId="8" borderId="15" xfId="0" applyNumberFormat="1" applyFont="1" applyFill="1" applyBorder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0" fontId="6" fillId="12" borderId="28" xfId="0" applyFont="1" applyFill="1" applyBorder="1" applyAlignment="1">
      <alignment horizontal="center" vertical="top" wrapText="1"/>
    </xf>
    <xf numFmtId="0" fontId="6" fillId="12" borderId="28" xfId="0" applyFont="1" applyFill="1" applyBorder="1" applyAlignment="1">
      <alignment horizontal="center" vertical="top"/>
    </xf>
    <xf numFmtId="3" fontId="6" fillId="12" borderId="28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center"/>
    </xf>
    <xf numFmtId="0" fontId="6" fillId="2" borderId="20" xfId="0" quotePrefix="1" applyFont="1" applyFill="1" applyBorder="1" applyAlignment="1">
      <alignment horizontal="center" vertical="center" wrapText="1"/>
    </xf>
    <xf numFmtId="168" fontId="6" fillId="0" borderId="5" xfId="0" applyNumberFormat="1" applyFont="1" applyBorder="1" applyAlignment="1">
      <alignment horizontal="center"/>
    </xf>
    <xf numFmtId="0" fontId="6" fillId="12" borderId="28" xfId="0" quotePrefix="1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top" wrapText="1"/>
    </xf>
    <xf numFmtId="0" fontId="6" fillId="2" borderId="39" xfId="0" applyFont="1" applyFill="1" applyBorder="1" applyAlignment="1">
      <alignment horizontal="center" vertical="top"/>
    </xf>
    <xf numFmtId="3" fontId="6" fillId="2" borderId="39" xfId="0" applyNumberFormat="1" applyFont="1" applyFill="1" applyBorder="1" applyAlignment="1">
      <alignment horizontal="center" vertical="top" wrapText="1"/>
    </xf>
    <xf numFmtId="1" fontId="6" fillId="2" borderId="39" xfId="0" applyNumberFormat="1" applyFont="1" applyFill="1" applyBorder="1" applyAlignment="1">
      <alignment horizontal="center" vertical="top" wrapText="1"/>
    </xf>
    <xf numFmtId="167" fontId="6" fillId="2" borderId="39" xfId="0" applyNumberFormat="1" applyFont="1" applyFill="1" applyBorder="1" applyAlignment="1">
      <alignment horizontal="center" vertical="top" wrapText="1"/>
    </xf>
    <xf numFmtId="9" fontId="6" fillId="2" borderId="22" xfId="0" applyNumberFormat="1" applyFont="1" applyFill="1" applyBorder="1" applyAlignment="1">
      <alignment horizontal="center" vertical="top" wrapText="1"/>
    </xf>
    <xf numFmtId="3" fontId="6" fillId="2" borderId="24" xfId="0" applyNumberFormat="1" applyFont="1" applyFill="1" applyBorder="1" applyAlignment="1">
      <alignment horizontal="center" vertical="top" wrapText="1"/>
    </xf>
    <xf numFmtId="3" fontId="6" fillId="2" borderId="40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9" fontId="5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3" fontId="6" fillId="8" borderId="27" xfId="0" applyNumberFormat="1" applyFont="1" applyFill="1" applyBorder="1" applyAlignment="1">
      <alignment horizontal="center" vertical="top" wrapText="1"/>
    </xf>
    <xf numFmtId="3" fontId="6" fillId="2" borderId="21" xfId="0" applyNumberFormat="1" applyFont="1" applyFill="1" applyBorder="1" applyAlignment="1">
      <alignment horizontal="center" vertical="top" wrapText="1"/>
    </xf>
    <xf numFmtId="9" fontId="6" fillId="2" borderId="21" xfId="0" applyNumberFormat="1" applyFont="1" applyFill="1" applyBorder="1" applyAlignment="1">
      <alignment horizontal="center" vertical="top" wrapText="1"/>
    </xf>
    <xf numFmtId="9" fontId="5" fillId="0" borderId="20" xfId="0" applyNumberFormat="1" applyFont="1" applyBorder="1" applyAlignment="1">
      <alignment horizontal="center" vertical="top"/>
    </xf>
    <xf numFmtId="3" fontId="5" fillId="0" borderId="20" xfId="0" applyNumberFormat="1" applyFont="1" applyBorder="1" applyAlignment="1">
      <alignment horizontal="center" vertical="top"/>
    </xf>
    <xf numFmtId="0" fontId="14" fillId="0" borderId="0" xfId="0" applyFont="1" applyAlignment="1">
      <alignment horizontal="left" vertical="center"/>
    </xf>
    <xf numFmtId="1" fontId="1" fillId="0" borderId="0" xfId="0" applyNumberFormat="1" applyFont="1"/>
    <xf numFmtId="0" fontId="3" fillId="0" borderId="33" xfId="0" applyFont="1" applyBorder="1" applyAlignment="1">
      <alignment vertical="center"/>
    </xf>
    <xf numFmtId="0" fontId="10" fillId="0" borderId="0" xfId="0" applyFont="1"/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1" fontId="2" fillId="2" borderId="46" xfId="0" applyNumberFormat="1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9" fontId="2" fillId="2" borderId="42" xfId="0" applyNumberFormat="1" applyFont="1" applyFill="1" applyBorder="1" applyAlignment="1">
      <alignment horizontal="center" vertical="center" wrapText="1"/>
    </xf>
    <xf numFmtId="9" fontId="2" fillId="2" borderId="43" xfId="0" applyNumberFormat="1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1" fontId="2" fillId="2" borderId="4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1" fontId="2" fillId="2" borderId="42" xfId="0" applyNumberFormat="1" applyFont="1" applyFill="1" applyBorder="1" applyAlignment="1">
      <alignment horizontal="center" vertical="center" wrapText="1"/>
    </xf>
    <xf numFmtId="171" fontId="1" fillId="0" borderId="20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3" fontId="2" fillId="0" borderId="42" xfId="0" applyNumberFormat="1" applyFont="1" applyBorder="1" applyAlignment="1">
      <alignment horizontal="center" vertical="center"/>
    </xf>
    <xf numFmtId="171" fontId="2" fillId="0" borderId="42" xfId="0" applyNumberFormat="1" applyFont="1" applyBorder="1" applyAlignment="1">
      <alignment horizontal="center" vertical="center"/>
    </xf>
    <xf numFmtId="169" fontId="1" fillId="0" borderId="50" xfId="0" applyNumberFormat="1" applyFont="1" applyBorder="1" applyAlignment="1">
      <alignment horizontal="center" vertical="center"/>
    </xf>
    <xf numFmtId="169" fontId="1" fillId="0" borderId="28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 vertical="center" wrapText="1"/>
    </xf>
    <xf numFmtId="9" fontId="2" fillId="0" borderId="42" xfId="0" applyNumberFormat="1" applyFont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" fontId="2" fillId="2" borderId="42" xfId="0" applyNumberFormat="1" applyFont="1" applyFill="1" applyBorder="1" applyAlignment="1">
      <alignment horizontal="center" vertical="center" wrapText="1"/>
    </xf>
    <xf numFmtId="171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3" fontId="6" fillId="12" borderId="28" xfId="0" quotePrefix="1" applyNumberFormat="1" applyFont="1" applyFill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9" fontId="6" fillId="12" borderId="28" xfId="0" applyNumberFormat="1" applyFont="1" applyFill="1" applyBorder="1" applyAlignment="1">
      <alignment horizontal="center" vertical="top" wrapText="1"/>
    </xf>
    <xf numFmtId="9" fontId="5" fillId="0" borderId="34" xfId="0" applyNumberFormat="1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3" fontId="16" fillId="0" borderId="20" xfId="0" applyNumberFormat="1" applyFont="1" applyBorder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0" fontId="19" fillId="0" borderId="28" xfId="0" applyNumberFormat="1" applyFont="1" applyBorder="1" applyAlignment="1">
      <alignment horizontal="center" vertical="center"/>
    </xf>
    <xf numFmtId="0" fontId="20" fillId="0" borderId="0" xfId="0" applyFont="1"/>
    <xf numFmtId="0" fontId="18" fillId="0" borderId="0" xfId="0" applyFont="1" applyAlignment="1">
      <alignment horizontal="center" vertical="top" wrapText="1"/>
    </xf>
    <xf numFmtId="1" fontId="21" fillId="0" borderId="0" xfId="0" applyNumberFormat="1" applyFont="1"/>
    <xf numFmtId="3" fontId="6" fillId="0" borderId="39" xfId="0" applyNumberFormat="1" applyFont="1" applyBorder="1" applyAlignment="1">
      <alignment horizontal="center" vertical="center"/>
    </xf>
    <xf numFmtId="168" fontId="6" fillId="0" borderId="39" xfId="0" applyNumberFormat="1" applyFont="1" applyBorder="1" applyAlignment="1">
      <alignment horizontal="center" vertical="center"/>
    </xf>
    <xf numFmtId="9" fontId="6" fillId="0" borderId="39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2" borderId="39" xfId="0" applyFont="1" applyFill="1" applyBorder="1" applyAlignment="1">
      <alignment horizontal="left" vertical="top" wrapText="1"/>
    </xf>
    <xf numFmtId="0" fontId="6" fillId="2" borderId="20" xfId="0" quotePrefix="1" applyFont="1" applyFill="1" applyBorder="1" applyAlignment="1">
      <alignment horizontal="left" vertical="center" wrapText="1"/>
    </xf>
    <xf numFmtId="0" fontId="5" fillId="0" borderId="29" xfId="1" applyFont="1" applyBorder="1" applyAlignment="1">
      <alignment horizontal="left" vertical="center"/>
    </xf>
    <xf numFmtId="168" fontId="6" fillId="0" borderId="5" xfId="0" applyNumberFormat="1" applyFont="1" applyBorder="1" applyAlignment="1">
      <alignment horizontal="left"/>
    </xf>
    <xf numFmtId="168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22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9" fontId="6" fillId="0" borderId="60" xfId="0" applyNumberFormat="1" applyFont="1" applyBorder="1" applyAlignment="1">
      <alignment horizontal="center" vertical="center"/>
    </xf>
    <xf numFmtId="9" fontId="5" fillId="0" borderId="61" xfId="0" applyNumberFormat="1" applyFont="1" applyBorder="1" applyAlignment="1">
      <alignment horizontal="center" vertical="center"/>
    </xf>
    <xf numFmtId="9" fontId="6" fillId="0" borderId="61" xfId="0" applyNumberFormat="1" applyFont="1" applyBorder="1" applyAlignment="1">
      <alignment horizontal="center" vertical="center"/>
    </xf>
    <xf numFmtId="9" fontId="6" fillId="0" borderId="62" xfId="0" applyNumberFormat="1" applyFont="1" applyBorder="1" applyAlignment="1">
      <alignment horizontal="center" vertical="center"/>
    </xf>
    <xf numFmtId="164" fontId="5" fillId="10" borderId="27" xfId="0" applyNumberFormat="1" applyFont="1" applyFill="1" applyBorder="1" applyAlignment="1">
      <alignment horizontal="center" vertical="center"/>
    </xf>
    <xf numFmtId="164" fontId="5" fillId="10" borderId="78" xfId="0" applyNumberFormat="1" applyFont="1" applyFill="1" applyBorder="1" applyAlignment="1">
      <alignment horizontal="center" vertical="center"/>
    </xf>
    <xf numFmtId="164" fontId="5" fillId="10" borderId="24" xfId="0" applyNumberFormat="1" applyFont="1" applyFill="1" applyBorder="1" applyAlignment="1">
      <alignment horizontal="center" vertical="center"/>
    </xf>
    <xf numFmtId="164" fontId="5" fillId="10" borderId="80" xfId="0" applyNumberFormat="1" applyFont="1" applyFill="1" applyBorder="1" applyAlignment="1">
      <alignment horizontal="center" vertical="center"/>
    </xf>
    <xf numFmtId="164" fontId="5" fillId="10" borderId="25" xfId="0" applyNumberFormat="1" applyFont="1" applyFill="1" applyBorder="1" applyAlignment="1">
      <alignment horizontal="center" vertical="center"/>
    </xf>
    <xf numFmtId="169" fontId="21" fillId="0" borderId="63" xfId="0" applyNumberFormat="1" applyFont="1" applyBorder="1" applyAlignment="1">
      <alignment horizontal="center" vertical="center"/>
    </xf>
    <xf numFmtId="169" fontId="21" fillId="0" borderId="64" xfId="0" applyNumberFormat="1" applyFont="1" applyBorder="1" applyAlignment="1">
      <alignment horizontal="center" vertical="center"/>
    </xf>
    <xf numFmtId="49" fontId="5" fillId="10" borderId="70" xfId="0" applyNumberFormat="1" applyFont="1" applyFill="1" applyBorder="1" applyAlignment="1">
      <alignment horizontal="center" vertical="center"/>
    </xf>
    <xf numFmtId="49" fontId="5" fillId="10" borderId="7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10" borderId="12" xfId="0" applyNumberFormat="1" applyFont="1" applyFill="1" applyBorder="1" applyAlignment="1">
      <alignment horizontal="center" vertical="center"/>
    </xf>
    <xf numFmtId="49" fontId="5" fillId="10" borderId="11" xfId="0" applyNumberFormat="1" applyFont="1" applyFill="1" applyBorder="1" applyAlignment="1">
      <alignment horizontal="center" vertical="center"/>
    </xf>
    <xf numFmtId="49" fontId="5" fillId="10" borderId="72" xfId="0" applyNumberFormat="1" applyFont="1" applyFill="1" applyBorder="1" applyAlignment="1">
      <alignment horizontal="center" vertical="center"/>
    </xf>
    <xf numFmtId="49" fontId="5" fillId="10" borderId="73" xfId="0" applyNumberFormat="1" applyFont="1" applyFill="1" applyBorder="1" applyAlignment="1">
      <alignment horizontal="center" vertical="center"/>
    </xf>
    <xf numFmtId="49" fontId="5" fillId="10" borderId="10" xfId="0" applyNumberFormat="1" applyFont="1" applyFill="1" applyBorder="1" applyAlignment="1">
      <alignment horizontal="center" vertical="center"/>
    </xf>
    <xf numFmtId="49" fontId="5" fillId="10" borderId="7" xfId="0" applyNumberFormat="1" applyFont="1" applyFill="1" applyBorder="1" applyAlignment="1">
      <alignment horizontal="center" vertical="center"/>
    </xf>
    <xf numFmtId="49" fontId="5" fillId="10" borderId="76" xfId="0" applyNumberFormat="1" applyFont="1" applyFill="1" applyBorder="1" applyAlignment="1">
      <alignment horizontal="center" vertical="center"/>
    </xf>
    <xf numFmtId="49" fontId="5" fillId="10" borderId="74" xfId="0" applyNumberFormat="1" applyFont="1" applyFill="1" applyBorder="1" applyAlignment="1">
      <alignment horizontal="center" vertical="center"/>
    </xf>
    <xf numFmtId="49" fontId="5" fillId="10" borderId="17" xfId="0" applyNumberFormat="1" applyFont="1" applyFill="1" applyBorder="1" applyAlignment="1">
      <alignment horizontal="center" vertical="center"/>
    </xf>
    <xf numFmtId="49" fontId="5" fillId="10" borderId="18" xfId="0" applyNumberFormat="1" applyFont="1" applyFill="1" applyBorder="1" applyAlignment="1">
      <alignment horizontal="center" vertical="center"/>
    </xf>
    <xf numFmtId="49" fontId="5" fillId="10" borderId="16" xfId="0" applyNumberFormat="1" applyFont="1" applyFill="1" applyBorder="1" applyAlignment="1">
      <alignment horizontal="center" vertical="center"/>
    </xf>
    <xf numFmtId="49" fontId="5" fillId="10" borderId="52" xfId="0" applyNumberFormat="1" applyFont="1" applyFill="1" applyBorder="1" applyAlignment="1">
      <alignment horizontal="center" vertical="center"/>
    </xf>
    <xf numFmtId="49" fontId="5" fillId="10" borderId="8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" fontId="6" fillId="2" borderId="18" xfId="0" applyNumberFormat="1" applyFont="1" applyFill="1" applyBorder="1" applyAlignment="1">
      <alignment horizontal="center" vertical="top" wrapText="1"/>
    </xf>
    <xf numFmtId="49" fontId="6" fillId="2" borderId="17" xfId="0" applyNumberFormat="1" applyFont="1" applyFill="1" applyBorder="1" applyAlignment="1">
      <alignment horizontal="center" vertical="top" wrapText="1"/>
    </xf>
    <xf numFmtId="49" fontId="6" fillId="2" borderId="18" xfId="0" applyNumberFormat="1" applyFont="1" applyFill="1" applyBorder="1" applyAlignment="1">
      <alignment horizontal="center" vertical="top" wrapText="1"/>
    </xf>
    <xf numFmtId="3" fontId="6" fillId="3" borderId="68" xfId="0" applyNumberFormat="1" applyFont="1" applyFill="1" applyBorder="1" applyAlignment="1">
      <alignment horizontal="center" vertical="top" wrapText="1"/>
    </xf>
    <xf numFmtId="3" fontId="6" fillId="3" borderId="18" xfId="0" applyNumberFormat="1" applyFont="1" applyFill="1" applyBorder="1" applyAlignment="1">
      <alignment horizontal="center" vertical="top" wrapText="1"/>
    </xf>
    <xf numFmtId="0" fontId="7" fillId="0" borderId="21" xfId="0" applyFont="1" applyBorder="1"/>
    <xf numFmtId="169" fontId="6" fillId="12" borderId="28" xfId="0" applyNumberFormat="1" applyFont="1" applyFill="1" applyBorder="1" applyAlignment="1">
      <alignment horizontal="center" vertical="top" wrapText="1"/>
    </xf>
    <xf numFmtId="169" fontId="6" fillId="0" borderId="28" xfId="0" applyNumberFormat="1" applyFont="1" applyBorder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9" fontId="6" fillId="0" borderId="38" xfId="0" applyNumberFormat="1" applyFont="1" applyBorder="1" applyAlignment="1">
      <alignment horizontal="center" vertical="center"/>
    </xf>
    <xf numFmtId="9" fontId="5" fillId="0" borderId="28" xfId="0" applyNumberFormat="1" applyFont="1" applyBorder="1" applyAlignment="1">
      <alignment horizontal="center" vertical="top"/>
    </xf>
    <xf numFmtId="3" fontId="6" fillId="0" borderId="82" xfId="0" applyNumberFormat="1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3" fontId="1" fillId="0" borderId="37" xfId="0" applyNumberFormat="1" applyFont="1" applyBorder="1" applyAlignment="1">
      <alignment horizontal="center" vertical="center"/>
    </xf>
    <xf numFmtId="9" fontId="5" fillId="0" borderId="44" xfId="0" applyNumberFormat="1" applyFont="1" applyBorder="1" applyAlignment="1">
      <alignment horizontal="center" vertical="center"/>
    </xf>
    <xf numFmtId="3" fontId="2" fillId="0" borderId="41" xfId="0" applyNumberFormat="1" applyFont="1" applyBorder="1" applyAlignment="1">
      <alignment horizontal="center" vertical="center"/>
    </xf>
    <xf numFmtId="170" fontId="5" fillId="0" borderId="35" xfId="0" applyNumberFormat="1" applyFont="1" applyBorder="1" applyAlignment="1">
      <alignment horizontal="center" vertical="center"/>
    </xf>
    <xf numFmtId="0" fontId="6" fillId="14" borderId="39" xfId="0" applyFont="1" applyFill="1" applyBorder="1" applyAlignment="1">
      <alignment vertical="center"/>
    </xf>
    <xf numFmtId="1" fontId="6" fillId="11" borderId="28" xfId="0" quotePrefix="1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top" wrapText="1"/>
    </xf>
    <xf numFmtId="0" fontId="2" fillId="2" borderId="39" xfId="0" applyFont="1" applyFill="1" applyBorder="1" applyAlignment="1">
      <alignment horizontal="center" vertical="top" wrapText="1"/>
    </xf>
    <xf numFmtId="1" fontId="2" fillId="2" borderId="39" xfId="0" applyNumberFormat="1" applyFont="1" applyFill="1" applyBorder="1" applyAlignment="1">
      <alignment horizontal="center" vertical="top" wrapText="1"/>
    </xf>
    <xf numFmtId="171" fontId="2" fillId="2" borderId="39" xfId="0" applyNumberFormat="1" applyFont="1" applyFill="1" applyBorder="1" applyAlignment="1">
      <alignment horizontal="center" vertical="top" wrapText="1"/>
    </xf>
    <xf numFmtId="3" fontId="2" fillId="2" borderId="39" xfId="0" applyNumberFormat="1" applyFont="1" applyFill="1" applyBorder="1" applyAlignment="1">
      <alignment horizontal="center" vertical="top" wrapText="1"/>
    </xf>
    <xf numFmtId="9" fontId="2" fillId="2" borderId="39" xfId="0" applyNumberFormat="1" applyFont="1" applyFill="1" applyBorder="1" applyAlignment="1">
      <alignment horizontal="center" vertical="top" wrapText="1"/>
    </xf>
    <xf numFmtId="9" fontId="2" fillId="2" borderId="38" xfId="0" applyNumberFormat="1" applyFont="1" applyFill="1" applyBorder="1" applyAlignment="1">
      <alignment horizontal="center" vertical="top" wrapText="1"/>
    </xf>
    <xf numFmtId="0" fontId="2" fillId="2" borderId="42" xfId="0" applyFont="1" applyFill="1" applyBorder="1" applyAlignment="1">
      <alignment horizontal="center" vertical="center"/>
    </xf>
    <xf numFmtId="0" fontId="19" fillId="0" borderId="20" xfId="1" applyFont="1" applyAlignment="1">
      <alignment vertical="center"/>
    </xf>
    <xf numFmtId="169" fontId="5" fillId="0" borderId="66" xfId="0" applyNumberFormat="1" applyFont="1" applyBorder="1" applyAlignment="1">
      <alignment horizontal="center" vertical="center"/>
    </xf>
    <xf numFmtId="16" fontId="6" fillId="16" borderId="50" xfId="0" applyNumberFormat="1" applyFont="1" applyFill="1" applyBorder="1" applyAlignment="1">
      <alignment horizontal="center" vertical="center" wrapText="1"/>
    </xf>
    <xf numFmtId="169" fontId="5" fillId="0" borderId="65" xfId="0" applyNumberFormat="1" applyFont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" fontId="6" fillId="12" borderId="28" xfId="0" applyNumberFormat="1" applyFont="1" applyFill="1" applyBorder="1" applyAlignment="1">
      <alignment horizontal="center" vertical="top" wrapText="1"/>
    </xf>
    <xf numFmtId="3" fontId="6" fillId="12" borderId="50" xfId="0" quotePrefix="1" applyNumberFormat="1" applyFont="1" applyFill="1" applyBorder="1" applyAlignment="1">
      <alignment horizontal="center" vertical="center" wrapText="1"/>
    </xf>
    <xf numFmtId="3" fontId="5" fillId="0" borderId="44" xfId="0" applyNumberFormat="1" applyFont="1" applyBorder="1" applyAlignment="1">
      <alignment horizontal="center" vertical="center"/>
    </xf>
    <xf numFmtId="3" fontId="6" fillId="2" borderId="20" xfId="0" quotePrefix="1" applyNumberFormat="1" applyFont="1" applyFill="1" applyBorder="1" applyAlignment="1">
      <alignment horizontal="center" vertical="center" wrapText="1"/>
    </xf>
    <xf numFmtId="169" fontId="1" fillId="0" borderId="44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9" fontId="7" fillId="0" borderId="84" xfId="0" applyNumberFormat="1" applyFont="1" applyBorder="1" applyAlignment="1">
      <alignment horizontal="center" vertical="center"/>
    </xf>
    <xf numFmtId="0" fontId="2" fillId="0" borderId="20" xfId="0" applyFont="1" applyBorder="1"/>
    <xf numFmtId="1" fontId="2" fillId="0" borderId="20" xfId="0" applyNumberFormat="1" applyFont="1" applyBorder="1"/>
    <xf numFmtId="169" fontId="2" fillId="0" borderId="20" xfId="0" applyNumberFormat="1" applyFont="1" applyBorder="1" applyAlignment="1">
      <alignment horizontal="center" vertical="center"/>
    </xf>
    <xf numFmtId="171" fontId="2" fillId="0" borderId="20" xfId="0" applyNumberFormat="1" applyFont="1" applyBorder="1" applyAlignment="1">
      <alignment horizontal="center" vertical="center"/>
    </xf>
    <xf numFmtId="9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171" fontId="1" fillId="0" borderId="39" xfId="0" applyNumberFormat="1" applyFont="1" applyBorder="1" applyAlignment="1">
      <alignment horizontal="center" vertical="center"/>
    </xf>
    <xf numFmtId="9" fontId="1" fillId="0" borderId="39" xfId="0" applyNumberFormat="1" applyFont="1" applyBorder="1" applyAlignment="1">
      <alignment horizontal="center" vertical="center"/>
    </xf>
    <xf numFmtId="9" fontId="1" fillId="0" borderId="38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" fontId="1" fillId="0" borderId="39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169" fontId="5" fillId="0" borderId="20" xfId="0" applyNumberFormat="1" applyFont="1" applyBorder="1" applyAlignment="1">
      <alignment horizontal="center" vertical="top"/>
    </xf>
    <xf numFmtId="169" fontId="3" fillId="0" borderId="0" xfId="0" applyNumberFormat="1" applyFont="1" applyAlignment="1">
      <alignment horizontal="center" vertical="top"/>
    </xf>
    <xf numFmtId="168" fontId="6" fillId="0" borderId="22" xfId="0" applyNumberFormat="1" applyFont="1" applyBorder="1" applyAlignment="1">
      <alignment horizontal="center" vertical="center"/>
    </xf>
    <xf numFmtId="0" fontId="7" fillId="0" borderId="20" xfId="0" applyFont="1" applyBorder="1"/>
    <xf numFmtId="0" fontId="6" fillId="2" borderId="37" xfId="0" quotePrefix="1" applyFont="1" applyFill="1" applyBorder="1" applyAlignment="1">
      <alignment horizontal="center" vertical="center" wrapText="1"/>
    </xf>
    <xf numFmtId="0" fontId="6" fillId="2" borderId="44" xfId="0" quotePrefix="1" applyFont="1" applyFill="1" applyBorder="1" applyAlignment="1">
      <alignment horizontal="center" vertical="center" wrapText="1"/>
    </xf>
    <xf numFmtId="0" fontId="6" fillId="0" borderId="20" xfId="0" applyFont="1" applyBorder="1"/>
    <xf numFmtId="3" fontId="6" fillId="2" borderId="85" xfId="0" applyNumberFormat="1" applyFont="1" applyFill="1" applyBorder="1" applyAlignment="1">
      <alignment horizontal="center" vertical="top" wrapText="1"/>
    </xf>
    <xf numFmtId="3" fontId="6" fillId="2" borderId="87" xfId="0" applyNumberFormat="1" applyFont="1" applyFill="1" applyBorder="1" applyAlignment="1">
      <alignment horizontal="center" vertical="top" wrapText="1"/>
    </xf>
    <xf numFmtId="3" fontId="6" fillId="2" borderId="86" xfId="0" applyNumberFormat="1" applyFont="1" applyFill="1" applyBorder="1" applyAlignment="1">
      <alignment horizontal="center" vertical="top" wrapText="1"/>
    </xf>
    <xf numFmtId="9" fontId="6" fillId="2" borderId="87" xfId="0" applyNumberFormat="1" applyFont="1" applyFill="1" applyBorder="1" applyAlignment="1">
      <alignment horizontal="center" vertical="top" wrapText="1"/>
    </xf>
    <xf numFmtId="9" fontId="6" fillId="0" borderId="28" xfId="0" applyNumberFormat="1" applyFont="1" applyBorder="1" applyAlignment="1">
      <alignment horizontal="center" vertical="center"/>
    </xf>
    <xf numFmtId="3" fontId="6" fillId="2" borderId="36" xfId="0" applyNumberFormat="1" applyFont="1" applyFill="1" applyBorder="1" applyAlignment="1">
      <alignment horizontal="center" vertical="top" wrapText="1"/>
    </xf>
    <xf numFmtId="3" fontId="6" fillId="2" borderId="38" xfId="0" applyNumberFormat="1" applyFont="1" applyFill="1" applyBorder="1" applyAlignment="1">
      <alignment horizontal="center" vertical="top" wrapText="1"/>
    </xf>
    <xf numFmtId="9" fontId="5" fillId="0" borderId="28" xfId="0" applyNumberFormat="1" applyFont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3" fontId="6" fillId="8" borderId="41" xfId="0" applyNumberFormat="1" applyFont="1" applyFill="1" applyBorder="1" applyAlignment="1">
      <alignment horizontal="center" vertical="top" wrapText="1"/>
    </xf>
    <xf numFmtId="3" fontId="6" fillId="8" borderId="20" xfId="0" applyNumberFormat="1" applyFont="1" applyFill="1" applyBorder="1" applyAlignment="1">
      <alignment horizontal="center" vertical="top" wrapText="1"/>
    </xf>
    <xf numFmtId="3" fontId="6" fillId="2" borderId="42" xfId="0" applyNumberFormat="1" applyFont="1" applyFill="1" applyBorder="1" applyAlignment="1">
      <alignment horizontal="center" vertical="top" wrapText="1"/>
    </xf>
    <xf numFmtId="169" fontId="6" fillId="2" borderId="43" xfId="0" applyNumberFormat="1" applyFont="1" applyFill="1" applyBorder="1" applyAlignment="1">
      <alignment horizontal="center" vertical="top" wrapText="1"/>
    </xf>
    <xf numFmtId="9" fontId="5" fillId="0" borderId="35" xfId="0" applyNumberFormat="1" applyFont="1" applyBorder="1" applyAlignment="1">
      <alignment horizontal="center" vertical="top"/>
    </xf>
    <xf numFmtId="3" fontId="6" fillId="2" borderId="36" xfId="0" applyNumberFormat="1" applyFont="1" applyFill="1" applyBorder="1" applyAlignment="1">
      <alignment horizontal="center" vertical="center" wrapText="1"/>
    </xf>
    <xf numFmtId="169" fontId="1" fillId="17" borderId="20" xfId="0" applyNumberFormat="1" applyFont="1" applyFill="1" applyBorder="1" applyAlignment="1">
      <alignment horizontal="center" vertical="center"/>
    </xf>
    <xf numFmtId="169" fontId="1" fillId="18" borderId="20" xfId="0" applyNumberFormat="1" applyFont="1" applyFill="1" applyBorder="1" applyAlignment="1">
      <alignment horizontal="center" vertical="center"/>
    </xf>
    <xf numFmtId="169" fontId="1" fillId="19" borderId="20" xfId="0" applyNumberFormat="1" applyFont="1" applyFill="1" applyBorder="1" applyAlignment="1">
      <alignment horizontal="center" vertical="center"/>
    </xf>
    <xf numFmtId="3" fontId="5" fillId="0" borderId="50" xfId="0" applyNumberFormat="1" applyFont="1" applyBorder="1" applyAlignment="1">
      <alignment horizontal="center" vertical="top"/>
    </xf>
    <xf numFmtId="3" fontId="6" fillId="0" borderId="83" xfId="0" applyNumberFormat="1" applyFont="1" applyBorder="1" applyAlignment="1">
      <alignment horizontal="center" vertical="center"/>
    </xf>
    <xf numFmtId="3" fontId="6" fillId="0" borderId="84" xfId="0" applyNumberFormat="1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0" fontId="26" fillId="20" borderId="88" xfId="0" applyFont="1" applyFill="1" applyBorder="1" applyAlignment="1">
      <alignment horizontal="left" vertical="center" wrapText="1" indent="1"/>
    </xf>
    <xf numFmtId="164" fontId="5" fillId="10" borderId="89" xfId="0" applyNumberFormat="1" applyFont="1" applyFill="1" applyBorder="1" applyAlignment="1">
      <alignment horizontal="center" vertical="center"/>
    </xf>
    <xf numFmtId="164" fontId="5" fillId="10" borderId="23" xfId="0" applyNumberFormat="1" applyFont="1" applyFill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10" borderId="90" xfId="0" applyNumberFormat="1" applyFont="1" applyFill="1" applyBorder="1" applyAlignment="1">
      <alignment horizontal="center" vertical="center"/>
    </xf>
    <xf numFmtId="169" fontId="6" fillId="8" borderId="29" xfId="0" applyNumberFormat="1" applyFont="1" applyFill="1" applyBorder="1" applyAlignment="1">
      <alignment horizontal="center" vertical="center"/>
    </xf>
    <xf numFmtId="169" fontId="6" fillId="8" borderId="31" xfId="0" applyNumberFormat="1" applyFont="1" applyFill="1" applyBorder="1" applyAlignment="1">
      <alignment horizontal="center" vertical="center"/>
    </xf>
    <xf numFmtId="169" fontId="6" fillId="8" borderId="32" xfId="0" applyNumberFormat="1" applyFont="1" applyFill="1" applyBorder="1" applyAlignment="1">
      <alignment horizontal="center" vertical="center"/>
    </xf>
    <xf numFmtId="3" fontId="5" fillId="0" borderId="38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vertical="center"/>
    </xf>
    <xf numFmtId="3" fontId="6" fillId="0" borderId="43" xfId="0" applyNumberFormat="1" applyFont="1" applyBorder="1" applyAlignment="1">
      <alignment vertical="center"/>
    </xf>
    <xf numFmtId="3" fontId="6" fillId="0" borderId="83" xfId="0" applyNumberFormat="1" applyFont="1" applyBorder="1" applyAlignment="1">
      <alignment vertical="center"/>
    </xf>
    <xf numFmtId="3" fontId="6" fillId="0" borderId="59" xfId="0" applyNumberFormat="1" applyFont="1" applyBorder="1" applyAlignment="1">
      <alignment vertical="center"/>
    </xf>
    <xf numFmtId="3" fontId="6" fillId="0" borderId="36" xfId="0" applyNumberFormat="1" applyFont="1" applyBorder="1" applyAlignment="1">
      <alignment vertical="center"/>
    </xf>
    <xf numFmtId="3" fontId="6" fillId="0" borderId="38" xfId="0" applyNumberFormat="1" applyFont="1" applyBorder="1" applyAlignment="1">
      <alignment vertical="center"/>
    </xf>
    <xf numFmtId="3" fontId="3" fillId="0" borderId="28" xfId="0" applyNumberFormat="1" applyFont="1" applyBorder="1" applyAlignment="1">
      <alignment horizontal="center"/>
    </xf>
    <xf numFmtId="0" fontId="24" fillId="0" borderId="0" xfId="0" applyFont="1" applyAlignment="1">
      <alignment horizontal="left" vertical="center" wrapText="1"/>
    </xf>
    <xf numFmtId="164" fontId="5" fillId="10" borderId="74" xfId="0" applyNumberFormat="1" applyFont="1" applyFill="1" applyBorder="1" applyAlignment="1">
      <alignment horizontal="center" vertical="center"/>
    </xf>
    <xf numFmtId="9" fontId="7" fillId="0" borderId="100" xfId="0" applyNumberFormat="1" applyFont="1" applyBorder="1" applyAlignment="1">
      <alignment horizontal="center" vertical="center"/>
    </xf>
    <xf numFmtId="9" fontId="7" fillId="0" borderId="101" xfId="0" applyNumberFormat="1" applyFont="1" applyBorder="1" applyAlignment="1">
      <alignment horizontal="center" vertical="center"/>
    </xf>
    <xf numFmtId="169" fontId="1" fillId="0" borderId="38" xfId="0" applyNumberFormat="1" applyFont="1" applyBorder="1" applyAlignment="1">
      <alignment horizontal="center" vertical="center"/>
    </xf>
    <xf numFmtId="3" fontId="2" fillId="0" borderId="102" xfId="0" applyNumberFormat="1" applyFont="1" applyBorder="1" applyAlignment="1">
      <alignment horizontal="center" vertical="center"/>
    </xf>
    <xf numFmtId="3" fontId="2" fillId="0" borderId="91" xfId="0" applyNumberFormat="1" applyFont="1" applyBorder="1" applyAlignment="1">
      <alignment horizontal="center" vertical="center"/>
    </xf>
    <xf numFmtId="3" fontId="6" fillId="21" borderId="90" xfId="0" applyNumberFormat="1" applyFont="1" applyFill="1" applyBorder="1" applyAlignment="1">
      <alignment horizontal="center" vertical="center"/>
    </xf>
    <xf numFmtId="49" fontId="5" fillId="10" borderId="104" xfId="0" applyNumberFormat="1" applyFont="1" applyFill="1" applyBorder="1" applyAlignment="1">
      <alignment horizontal="center" vertical="center"/>
    </xf>
    <xf numFmtId="49" fontId="5" fillId="10" borderId="103" xfId="0" applyNumberFormat="1" applyFont="1" applyFill="1" applyBorder="1" applyAlignment="1">
      <alignment horizontal="center" vertical="center"/>
    </xf>
    <xf numFmtId="164" fontId="5" fillId="10" borderId="103" xfId="0" applyNumberFormat="1" applyFont="1" applyFill="1" applyBorder="1" applyAlignment="1">
      <alignment horizontal="center" vertical="center"/>
    </xf>
    <xf numFmtId="49" fontId="5" fillId="10" borderId="105" xfId="0" applyNumberFormat="1" applyFont="1" applyFill="1" applyBorder="1" applyAlignment="1">
      <alignment horizontal="center" vertical="center"/>
    </xf>
    <xf numFmtId="49" fontId="5" fillId="10" borderId="106" xfId="0" applyNumberFormat="1" applyFont="1" applyFill="1" applyBorder="1" applyAlignment="1">
      <alignment horizontal="center" vertical="center"/>
    </xf>
    <xf numFmtId="164" fontId="5" fillId="10" borderId="106" xfId="0" applyNumberFormat="1" applyFont="1" applyFill="1" applyBorder="1" applyAlignment="1">
      <alignment horizontal="center" vertical="center"/>
    </xf>
    <xf numFmtId="169" fontId="6" fillId="8" borderId="107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172" fontId="6" fillId="2" borderId="28" xfId="0" applyNumberFormat="1" applyFont="1" applyFill="1" applyBorder="1" applyAlignment="1">
      <alignment horizontal="center" vertical="center" wrapText="1"/>
    </xf>
    <xf numFmtId="172" fontId="3" fillId="0" borderId="30" xfId="0" applyNumberFormat="1" applyFont="1" applyBorder="1" applyAlignment="1">
      <alignment horizontal="center" vertical="center"/>
    </xf>
    <xf numFmtId="172" fontId="3" fillId="0" borderId="0" xfId="0" applyNumberFormat="1" applyFont="1"/>
    <xf numFmtId="1" fontId="6" fillId="12" borderId="28" xfId="0" quotePrefix="1" applyNumberFormat="1" applyFont="1" applyFill="1" applyBorder="1" applyAlignment="1">
      <alignment horizontal="center" vertical="center" wrapText="1"/>
    </xf>
    <xf numFmtId="1" fontId="6" fillId="0" borderId="28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3" fillId="15" borderId="58" xfId="0" applyNumberFormat="1" applyFont="1" applyFill="1" applyBorder="1" applyAlignment="1">
      <alignment horizontal="center" vertical="center"/>
    </xf>
    <xf numFmtId="1" fontId="6" fillId="2" borderId="59" xfId="0" applyNumberFormat="1" applyFont="1" applyFill="1" applyBorder="1" applyAlignment="1">
      <alignment horizontal="center" vertical="top" wrapText="1"/>
    </xf>
    <xf numFmtId="1" fontId="6" fillId="2" borderId="20" xfId="0" quotePrefix="1" applyNumberFormat="1" applyFont="1" applyFill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/>
    </xf>
    <xf numFmtId="1" fontId="5" fillId="0" borderId="0" xfId="0" applyNumberFormat="1" applyFont="1"/>
    <xf numFmtId="1" fontId="21" fillId="0" borderId="20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6" fillId="2" borderId="36" xfId="0" applyFont="1" applyFill="1" applyBorder="1" applyAlignment="1">
      <alignment horizontal="left" vertical="center" wrapText="1"/>
    </xf>
    <xf numFmtId="0" fontId="19" fillId="0" borderId="28" xfId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9" fontId="5" fillId="0" borderId="0" xfId="3" applyFont="1" applyFill="1" applyAlignment="1">
      <alignment horizontal="center" vertical="center"/>
    </xf>
    <xf numFmtId="1" fontId="6" fillId="2" borderId="28" xfId="0" applyNumberFormat="1" applyFont="1" applyFill="1" applyBorder="1" applyAlignment="1">
      <alignment horizontal="center" vertical="center" wrapText="1"/>
    </xf>
    <xf numFmtId="1" fontId="5" fillId="15" borderId="69" xfId="0" quotePrefix="1" applyNumberFormat="1" applyFont="1" applyFill="1" applyBorder="1" applyAlignment="1">
      <alignment horizontal="center" vertical="center"/>
    </xf>
    <xf numFmtId="0" fontId="6" fillId="15" borderId="28" xfId="0" applyFont="1" applyFill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1" fontId="2" fillId="13" borderId="49" xfId="0" applyNumberFormat="1" applyFont="1" applyFill="1" applyBorder="1" applyAlignment="1">
      <alignment horizontal="center" vertical="center" wrapText="1"/>
    </xf>
    <xf numFmtId="1" fontId="10" fillId="0" borderId="20" xfId="0" applyNumberFormat="1" applyFont="1" applyBorder="1" applyAlignment="1">
      <alignment vertical="center"/>
    </xf>
    <xf numFmtId="1" fontId="6" fillId="0" borderId="20" xfId="1" applyNumberFormat="1" applyFont="1" applyAlignment="1">
      <alignment vertical="center"/>
    </xf>
    <xf numFmtId="1" fontId="6" fillId="0" borderId="28" xfId="1" applyNumberFormat="1" applyFont="1" applyBorder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center" vertical="center"/>
    </xf>
    <xf numFmtId="1" fontId="18" fillId="0" borderId="0" xfId="0" applyNumberFormat="1" applyFont="1"/>
    <xf numFmtId="1" fontId="21" fillId="0" borderId="42" xfId="0" applyNumberFormat="1" applyFont="1" applyBorder="1" applyAlignment="1">
      <alignment horizontal="center" vertical="center"/>
    </xf>
    <xf numFmtId="1" fontId="21" fillId="0" borderId="96" xfId="0" applyNumberFormat="1" applyFont="1" applyBorder="1" applyAlignment="1">
      <alignment horizontal="center" vertical="center"/>
    </xf>
    <xf numFmtId="1" fontId="21" fillId="0" borderId="97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0" fillId="0" borderId="0" xfId="0" applyNumberFormat="1" applyFont="1"/>
    <xf numFmtId="1" fontId="8" fillId="0" borderId="98" xfId="0" applyNumberFormat="1" applyFont="1" applyBorder="1" applyAlignment="1">
      <alignment horizontal="center" vertical="center"/>
    </xf>
    <xf numFmtId="1" fontId="8" fillId="0" borderId="99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3" fontId="5" fillId="0" borderId="20" xfId="0" applyNumberFormat="1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49" fontId="5" fillId="10" borderId="109" xfId="0" applyNumberFormat="1" applyFont="1" applyFill="1" applyBorder="1" applyAlignment="1">
      <alignment horizontal="center" vertical="center"/>
    </xf>
    <xf numFmtId="9" fontId="6" fillId="0" borderId="39" xfId="3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9" xfId="1" applyFont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wrapText="1"/>
    </xf>
    <xf numFmtId="0" fontId="29" fillId="0" borderId="28" xfId="0" applyFont="1" applyBorder="1" applyAlignment="1">
      <alignment wrapText="1"/>
    </xf>
    <xf numFmtId="0" fontId="29" fillId="0" borderId="28" xfId="0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1" fontId="5" fillId="0" borderId="33" xfId="1" applyNumberFormat="1" applyFont="1" applyBorder="1" applyAlignment="1">
      <alignment horizontal="center" vertical="center"/>
    </xf>
    <xf numFmtId="3" fontId="5" fillId="8" borderId="28" xfId="0" applyNumberFormat="1" applyFont="1" applyFill="1" applyBorder="1" applyAlignment="1">
      <alignment horizontal="center" vertical="top"/>
    </xf>
    <xf numFmtId="3" fontId="5" fillId="0" borderId="28" xfId="0" applyNumberFormat="1" applyFont="1" applyBorder="1" applyAlignment="1">
      <alignment horizontal="center" vertical="top"/>
    </xf>
    <xf numFmtId="1" fontId="5" fillId="15" borderId="110" xfId="0" quotePrefix="1" applyNumberFormat="1" applyFont="1" applyFill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10" borderId="111" xfId="0" applyNumberFormat="1" applyFont="1" applyFill="1" applyBorder="1" applyAlignment="1">
      <alignment horizontal="center" vertical="center"/>
    </xf>
    <xf numFmtId="3" fontId="6" fillId="21" borderId="111" xfId="0" applyNumberFormat="1" applyFont="1" applyFill="1" applyBorder="1" applyAlignment="1">
      <alignment horizontal="center" vertical="center"/>
    </xf>
    <xf numFmtId="169" fontId="6" fillId="8" borderId="112" xfId="0" applyNumberFormat="1" applyFont="1" applyFill="1" applyBorder="1" applyAlignment="1">
      <alignment horizontal="center" vertical="center"/>
    </xf>
    <xf numFmtId="0" fontId="6" fillId="0" borderId="113" xfId="0" applyFont="1" applyBorder="1" applyAlignment="1">
      <alignment horizontal="center" vertical="center"/>
    </xf>
    <xf numFmtId="49" fontId="6" fillId="0" borderId="114" xfId="0" applyNumberFormat="1" applyFont="1" applyBorder="1" applyAlignment="1">
      <alignment horizontal="center" vertical="center"/>
    </xf>
    <xf numFmtId="49" fontId="6" fillId="0" borderId="115" xfId="0" applyNumberFormat="1" applyFont="1" applyBorder="1" applyAlignment="1">
      <alignment horizontal="center" vertical="center"/>
    </xf>
    <xf numFmtId="164" fontId="6" fillId="0" borderId="116" xfId="0" applyNumberFormat="1" applyFont="1" applyBorder="1" applyAlignment="1">
      <alignment horizontal="center" vertical="center"/>
    </xf>
    <xf numFmtId="3" fontId="6" fillId="0" borderId="117" xfId="0" applyNumberFormat="1" applyFont="1" applyBorder="1" applyAlignment="1">
      <alignment horizontal="center" vertical="center"/>
    </xf>
    <xf numFmtId="3" fontId="6" fillId="9" borderId="118" xfId="0" applyNumberFormat="1" applyFont="1" applyFill="1" applyBorder="1" applyAlignment="1">
      <alignment horizontal="center" vertical="center"/>
    </xf>
    <xf numFmtId="169" fontId="6" fillId="8" borderId="119" xfId="0" applyNumberFormat="1" applyFont="1" applyFill="1" applyBorder="1" applyAlignment="1">
      <alignment horizontal="center" vertical="center"/>
    </xf>
    <xf numFmtId="169" fontId="6" fillId="8" borderId="58" xfId="0" applyNumberFormat="1" applyFont="1" applyFill="1" applyBorder="1" applyAlignment="1">
      <alignment horizontal="center" vertical="center"/>
    </xf>
    <xf numFmtId="1" fontId="6" fillId="11" borderId="36" xfId="0" applyNumberFormat="1" applyFont="1" applyFill="1" applyBorder="1" applyAlignment="1">
      <alignment horizontal="center" vertical="center"/>
    </xf>
    <xf numFmtId="1" fontId="6" fillId="11" borderId="39" xfId="0" applyNumberFormat="1" applyFont="1" applyFill="1" applyBorder="1" applyAlignment="1">
      <alignment horizontal="center" vertical="center"/>
    </xf>
    <xf numFmtId="1" fontId="6" fillId="11" borderId="38" xfId="0" applyNumberFormat="1" applyFont="1" applyFill="1" applyBorder="1" applyAlignment="1">
      <alignment horizontal="center" vertical="center"/>
    </xf>
    <xf numFmtId="0" fontId="6" fillId="11" borderId="36" xfId="0" applyFont="1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6" fillId="14" borderId="42" xfId="0" applyFont="1" applyFill="1" applyBorder="1" applyAlignment="1">
      <alignment horizontal="center" vertical="center"/>
    </xf>
    <xf numFmtId="0" fontId="6" fillId="14" borderId="57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top" wrapText="1"/>
    </xf>
    <xf numFmtId="164" fontId="6" fillId="2" borderId="14" xfId="0" applyNumberFormat="1" applyFont="1" applyFill="1" applyBorder="1" applyAlignment="1">
      <alignment horizontal="center" vertical="top" wrapText="1"/>
    </xf>
    <xf numFmtId="3" fontId="6" fillId="2" borderId="9" xfId="0" applyNumberFormat="1" applyFont="1" applyFill="1" applyBorder="1" applyAlignment="1">
      <alignment horizontal="center" vertical="top" wrapText="1"/>
    </xf>
    <xf numFmtId="3" fontId="6" fillId="2" borderId="67" xfId="0" applyNumberFormat="1" applyFont="1" applyFill="1" applyBorder="1" applyAlignment="1">
      <alignment horizontal="center" vertical="top" wrapText="1"/>
    </xf>
    <xf numFmtId="3" fontId="6" fillId="6" borderId="18" xfId="0" applyNumberFormat="1" applyFont="1" applyFill="1" applyBorder="1" applyAlignment="1">
      <alignment horizontal="center" vertical="top" wrapText="1"/>
    </xf>
    <xf numFmtId="3" fontId="6" fillId="6" borderId="13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3" fontId="6" fillId="7" borderId="18" xfId="0" applyNumberFormat="1" applyFont="1" applyFill="1" applyBorder="1" applyAlignment="1">
      <alignment horizontal="center" vertical="top" wrapText="1"/>
    </xf>
    <xf numFmtId="3" fontId="6" fillId="7" borderId="13" xfId="0" applyNumberFormat="1" applyFont="1" applyFill="1" applyBorder="1" applyAlignment="1">
      <alignment horizontal="center" vertical="top" wrapText="1"/>
    </xf>
    <xf numFmtId="3" fontId="6" fillId="4" borderId="18" xfId="0" applyNumberFormat="1" applyFont="1" applyFill="1" applyBorder="1" applyAlignment="1">
      <alignment horizontal="center" vertical="top" wrapText="1"/>
    </xf>
    <xf numFmtId="3" fontId="6" fillId="4" borderId="13" xfId="0" applyNumberFormat="1" applyFont="1" applyFill="1" applyBorder="1" applyAlignment="1">
      <alignment horizontal="center" vertical="top" wrapText="1"/>
    </xf>
    <xf numFmtId="3" fontId="6" fillId="6" borderId="95" xfId="0" applyNumberFormat="1" applyFont="1" applyFill="1" applyBorder="1" applyAlignment="1">
      <alignment horizontal="center" vertical="top" wrapText="1"/>
    </xf>
    <xf numFmtId="169" fontId="6" fillId="8" borderId="54" xfId="0" applyNumberFormat="1" applyFont="1" applyFill="1" applyBorder="1" applyAlignment="1">
      <alignment horizontal="center" vertical="top" wrapText="1"/>
    </xf>
    <xf numFmtId="169" fontId="6" fillId="8" borderId="77" xfId="0" applyNumberFormat="1" applyFont="1" applyFill="1" applyBorder="1" applyAlignment="1">
      <alignment horizontal="center" vertical="top" wrapText="1"/>
    </xf>
    <xf numFmtId="3" fontId="6" fillId="3" borderId="4" xfId="0" applyNumberFormat="1" applyFont="1" applyFill="1" applyBorder="1" applyAlignment="1">
      <alignment horizontal="center" vertical="top" wrapText="1"/>
    </xf>
    <xf numFmtId="3" fontId="7" fillId="0" borderId="5" xfId="0" applyNumberFormat="1" applyFont="1" applyBorder="1" applyAlignment="1">
      <alignment horizontal="center" vertical="top"/>
    </xf>
    <xf numFmtId="3" fontId="7" fillId="0" borderId="6" xfId="0" applyNumberFormat="1" applyFont="1" applyBorder="1" applyAlignment="1">
      <alignment horizontal="center" vertical="top"/>
    </xf>
    <xf numFmtId="3" fontId="6" fillId="9" borderId="51" xfId="0" applyNumberFormat="1" applyFont="1" applyFill="1" applyBorder="1" applyAlignment="1">
      <alignment horizontal="center" vertical="top" wrapText="1"/>
    </xf>
    <xf numFmtId="3" fontId="7" fillId="0" borderId="52" xfId="0" applyNumberFormat="1" applyFont="1" applyBorder="1" applyAlignment="1">
      <alignment horizontal="center" vertical="top"/>
    </xf>
    <xf numFmtId="169" fontId="6" fillId="8" borderId="53" xfId="0" applyNumberFormat="1" applyFont="1" applyFill="1" applyBorder="1" applyAlignment="1">
      <alignment horizontal="center" vertical="top" wrapText="1"/>
    </xf>
    <xf numFmtId="169" fontId="6" fillId="8" borderId="75" xfId="0" applyNumberFormat="1" applyFont="1" applyFill="1" applyBorder="1" applyAlignment="1">
      <alignment horizontal="center" vertical="top" wrapText="1"/>
    </xf>
    <xf numFmtId="3" fontId="6" fillId="8" borderId="19" xfId="0" applyNumberFormat="1" applyFont="1" applyFill="1" applyBorder="1" applyAlignment="1">
      <alignment horizontal="center" vertical="top" wrapText="1"/>
    </xf>
    <xf numFmtId="3" fontId="6" fillId="8" borderId="14" xfId="0" applyNumberFormat="1" applyFont="1" applyFill="1" applyBorder="1" applyAlignment="1">
      <alignment horizontal="center" vertical="top" wrapText="1"/>
    </xf>
    <xf numFmtId="3" fontId="6" fillId="9" borderId="108" xfId="0" applyNumberFormat="1" applyFont="1" applyFill="1" applyBorder="1" applyAlignment="1">
      <alignment horizontal="center" vertical="center"/>
    </xf>
    <xf numFmtId="3" fontId="6" fillId="9" borderId="93" xfId="0" applyNumberFormat="1" applyFont="1" applyFill="1" applyBorder="1" applyAlignment="1">
      <alignment horizontal="center" vertical="center"/>
    </xf>
    <xf numFmtId="3" fontId="6" fillId="5" borderId="18" xfId="0" applyNumberFormat="1" applyFont="1" applyFill="1" applyBorder="1" applyAlignment="1">
      <alignment horizontal="center" vertical="top" wrapText="1"/>
    </xf>
    <xf numFmtId="3" fontId="6" fillId="5" borderId="13" xfId="0" applyNumberFormat="1" applyFont="1" applyFill="1" applyBorder="1" applyAlignment="1">
      <alignment horizontal="center" vertical="top" wrapText="1"/>
    </xf>
    <xf numFmtId="3" fontId="6" fillId="21" borderId="19" xfId="0" applyNumberFormat="1" applyFont="1" applyFill="1" applyBorder="1" applyAlignment="1">
      <alignment horizontal="center" vertical="top" wrapText="1"/>
    </xf>
    <xf numFmtId="3" fontId="6" fillId="21" borderId="14" xfId="0" applyNumberFormat="1" applyFont="1" applyFill="1" applyBorder="1" applyAlignment="1">
      <alignment horizontal="center" vertical="top" wrapText="1"/>
    </xf>
    <xf numFmtId="3" fontId="6" fillId="9" borderId="92" xfId="0" applyNumberFormat="1" applyFont="1" applyFill="1" applyBorder="1" applyAlignment="1">
      <alignment horizontal="center" vertical="center"/>
    </xf>
    <xf numFmtId="3" fontId="6" fillId="9" borderId="94" xfId="0" applyNumberFormat="1" applyFont="1" applyFill="1" applyBorder="1" applyAlignment="1">
      <alignment horizontal="center" vertical="center"/>
    </xf>
    <xf numFmtId="3" fontId="6" fillId="9" borderId="50" xfId="0" applyNumberFormat="1" applyFont="1" applyFill="1" applyBorder="1" applyAlignment="1">
      <alignment horizontal="center" vertical="center"/>
    </xf>
    <xf numFmtId="3" fontId="6" fillId="9" borderId="34" xfId="0" applyNumberFormat="1" applyFont="1" applyFill="1" applyBorder="1" applyAlignment="1">
      <alignment horizontal="center" vertical="center"/>
    </xf>
    <xf numFmtId="3" fontId="6" fillId="9" borderId="35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6" fillId="9" borderId="79" xfId="0" applyNumberFormat="1" applyFont="1" applyFill="1" applyBorder="1" applyAlignment="1">
      <alignment horizontal="center" vertical="center"/>
    </xf>
    <xf numFmtId="3" fontId="7" fillId="0" borderId="20" xfId="0" applyNumberFormat="1" applyFont="1" applyBorder="1" applyAlignment="1">
      <alignment horizontal="center" vertical="center"/>
    </xf>
    <xf numFmtId="3" fontId="7" fillId="0" borderId="81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top" wrapText="1"/>
    </xf>
    <xf numFmtId="0" fontId="19" fillId="0" borderId="55" xfId="0" applyFont="1" applyBorder="1" applyAlignment="1">
      <alignment horizontal="center" vertical="top" wrapText="1"/>
    </xf>
    <xf numFmtId="0" fontId="19" fillId="0" borderId="27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19" fillId="0" borderId="56" xfId="0" applyFont="1" applyBorder="1" applyAlignment="1">
      <alignment horizontal="center" vertical="top" wrapText="1"/>
    </xf>
    <xf numFmtId="3" fontId="6" fillId="15" borderId="36" xfId="0" applyNumberFormat="1" applyFont="1" applyFill="1" applyBorder="1" applyAlignment="1">
      <alignment horizontal="center" vertical="center"/>
    </xf>
    <xf numFmtId="3" fontId="6" fillId="15" borderId="39" xfId="0" applyNumberFormat="1" applyFont="1" applyFill="1" applyBorder="1" applyAlignment="1">
      <alignment horizontal="center" vertical="center"/>
    </xf>
    <xf numFmtId="3" fontId="6" fillId="15" borderId="38" xfId="0" applyNumberFormat="1" applyFont="1" applyFill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3" fontId="6" fillId="0" borderId="39" xfId="0" applyNumberFormat="1" applyFont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945DB6AF-73BE-4E3A-BAF4-06FE543D4357}"/>
    <cellStyle name="Обычный 3" xfId="2" xr:uid="{00000000-0005-0000-0000-000030000000}"/>
    <cellStyle name="Процентный" xfId="3" builtinId="5"/>
  </cellStyles>
  <dxfs count="172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FFEB9C"/>
        </patternFill>
      </fill>
    </dxf>
    <dxf>
      <font>
        <color rgb="FF006100"/>
      </font>
      <fill>
        <patternFill>
          <bgColor rgb="FF00FF00"/>
        </patternFill>
      </fill>
    </dxf>
    <dxf>
      <font>
        <color rgb="FF9C570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ont>
        <color rgb="FFFF0000"/>
      </font>
    </dxf>
    <dxf>
      <fill>
        <patternFill>
          <bgColor rgb="FF00CC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33CC33"/>
      <color rgb="FF00CC00"/>
      <color rgb="FFFF0000"/>
      <color rgb="FF00FF00"/>
      <color rgb="FFACDCB9"/>
      <color rgb="FF66FF66"/>
      <color rgb="FF9933FF"/>
      <color rgb="FFFF7C80"/>
      <color rgb="FFCC99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98526145770246E-2"/>
          <c:y val="2.7176507089968386E-2"/>
          <c:w val="0.81138642479816603"/>
          <c:h val="0.71561604320226746"/>
        </c:manualLayout>
      </c:layout>
      <c:barChart>
        <c:barDir val="col"/>
        <c:grouping val="clustered"/>
        <c:varyColors val="1"/>
        <c:ser>
          <c:idx val="0"/>
          <c:order val="0"/>
          <c:tx>
            <c:v>Продажи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ДинамФинан!$B$3:$B$54</c:f>
              <c:strCache>
                <c:ptCount val="52"/>
                <c:pt idx="0">
                  <c:v>Январь 1</c:v>
                </c:pt>
                <c:pt idx="1">
                  <c:v>Январь 2</c:v>
                </c:pt>
                <c:pt idx="2">
                  <c:v>Январь 3</c:v>
                </c:pt>
                <c:pt idx="3">
                  <c:v>Январь 4</c:v>
                </c:pt>
                <c:pt idx="4">
                  <c:v>Январь 5</c:v>
                </c:pt>
                <c:pt idx="5">
                  <c:v>Февраль 1</c:v>
                </c:pt>
                <c:pt idx="6">
                  <c:v>Февраль 2</c:v>
                </c:pt>
                <c:pt idx="7">
                  <c:v>Февраль 3</c:v>
                </c:pt>
                <c:pt idx="8">
                  <c:v>Февраль 4</c:v>
                </c:pt>
                <c:pt idx="9">
                  <c:v>Март 1</c:v>
                </c:pt>
                <c:pt idx="10">
                  <c:v>Март 2</c:v>
                </c:pt>
                <c:pt idx="11">
                  <c:v>Март 3</c:v>
                </c:pt>
                <c:pt idx="12">
                  <c:v>Март 4</c:v>
                </c:pt>
                <c:pt idx="13">
                  <c:v>Апрель 1</c:v>
                </c:pt>
                <c:pt idx="14">
                  <c:v>Апрель 2</c:v>
                </c:pt>
                <c:pt idx="15">
                  <c:v>Апрель 3</c:v>
                </c:pt>
                <c:pt idx="16">
                  <c:v>Апрель 4</c:v>
                </c:pt>
                <c:pt idx="17">
                  <c:v>Май 1</c:v>
                </c:pt>
                <c:pt idx="18">
                  <c:v>Май 2</c:v>
                </c:pt>
                <c:pt idx="19">
                  <c:v>Май 3</c:v>
                </c:pt>
                <c:pt idx="20">
                  <c:v>Май 4</c:v>
                </c:pt>
                <c:pt idx="21">
                  <c:v>Май 5</c:v>
                </c:pt>
                <c:pt idx="22">
                  <c:v>Июнь 1</c:v>
                </c:pt>
                <c:pt idx="23">
                  <c:v>Июнь 2</c:v>
                </c:pt>
                <c:pt idx="24">
                  <c:v>Июнь 3</c:v>
                </c:pt>
                <c:pt idx="25">
                  <c:v>Июнь 4</c:v>
                </c:pt>
                <c:pt idx="26">
                  <c:v>Июль 1</c:v>
                </c:pt>
                <c:pt idx="27">
                  <c:v>Июль 2</c:v>
                </c:pt>
                <c:pt idx="28">
                  <c:v>Июль 3</c:v>
                </c:pt>
                <c:pt idx="29">
                  <c:v>Июль 4</c:v>
                </c:pt>
                <c:pt idx="30">
                  <c:v>Август 1</c:v>
                </c:pt>
                <c:pt idx="31">
                  <c:v>Август 2</c:v>
                </c:pt>
                <c:pt idx="32">
                  <c:v>Август 3</c:v>
                </c:pt>
                <c:pt idx="33">
                  <c:v>Август 4</c:v>
                </c:pt>
                <c:pt idx="34">
                  <c:v>Август 5</c:v>
                </c:pt>
                <c:pt idx="35">
                  <c:v>Сентябрь 1</c:v>
                </c:pt>
                <c:pt idx="36">
                  <c:v>Сентябрь 2</c:v>
                </c:pt>
                <c:pt idx="37">
                  <c:v>Сентябрь 3</c:v>
                </c:pt>
                <c:pt idx="38">
                  <c:v>Сентябрь 4</c:v>
                </c:pt>
                <c:pt idx="39">
                  <c:v>Октябрь 1</c:v>
                </c:pt>
                <c:pt idx="40">
                  <c:v>Октябрь 2</c:v>
                </c:pt>
                <c:pt idx="41">
                  <c:v>Октябрь 3</c:v>
                </c:pt>
                <c:pt idx="42">
                  <c:v>Октябрь 4</c:v>
                </c:pt>
                <c:pt idx="43">
                  <c:v>Октябрь 5</c:v>
                </c:pt>
                <c:pt idx="44">
                  <c:v>Ноябрь 1</c:v>
                </c:pt>
                <c:pt idx="45">
                  <c:v>Ноябрь 2</c:v>
                </c:pt>
                <c:pt idx="46">
                  <c:v>Ноябрь 3</c:v>
                </c:pt>
                <c:pt idx="47">
                  <c:v>Ноябрь 4</c:v>
                </c:pt>
                <c:pt idx="48">
                  <c:v>Декабрь 1</c:v>
                </c:pt>
                <c:pt idx="49">
                  <c:v>Декабрь 2</c:v>
                </c:pt>
                <c:pt idx="50">
                  <c:v>Декабрь 3</c:v>
                </c:pt>
                <c:pt idx="51">
                  <c:v>Декабрь 4</c:v>
                </c:pt>
              </c:strCache>
            </c:strRef>
          </c:cat>
          <c:val>
            <c:numRef>
              <c:f>ДинамФинан!$H$3:$H$54</c:f>
              <c:numCache>
                <c:formatCode>#,##0</c:formatCode>
                <c:ptCount val="52"/>
                <c:pt idx="0">
                  <c:v>48841.48</c:v>
                </c:pt>
                <c:pt idx="1">
                  <c:v>163217.96999999997</c:v>
                </c:pt>
                <c:pt idx="2">
                  <c:v>218438.73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C-4877-ACE6-5E90675FF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18358501"/>
        <c:axId val="743321964"/>
      </c:barChart>
      <c:lineChart>
        <c:grouping val="standard"/>
        <c:varyColors val="1"/>
        <c:ser>
          <c:idx val="1"/>
          <c:order val="1"/>
          <c:tx>
            <c:v>Прибыль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ДинамФинан!$T$3:$T$54</c:f>
              <c:numCache>
                <c:formatCode>#,##0</c:formatCode>
                <c:ptCount val="52"/>
                <c:pt idx="0">
                  <c:v>9824.8173022950796</c:v>
                </c:pt>
                <c:pt idx="1">
                  <c:v>50454.788433442591</c:v>
                </c:pt>
                <c:pt idx="2">
                  <c:v>72474.06138786886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A-4B4A-821B-A1F25F0FD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220719"/>
        <c:axId val="1904218639"/>
      </c:lineChart>
      <c:catAx>
        <c:axId val="16183585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321964"/>
        <c:crosses val="autoZero"/>
        <c:auto val="1"/>
        <c:lblAlgn val="ctr"/>
        <c:lblOffset val="100"/>
        <c:noMultiLvlLbl val="1"/>
      </c:catAx>
      <c:valAx>
        <c:axId val="7433219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8358501"/>
        <c:crosses val="autoZero"/>
        <c:crossBetween val="between"/>
      </c:valAx>
      <c:valAx>
        <c:axId val="1904218639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220719"/>
        <c:crosses val="max"/>
        <c:crossBetween val="between"/>
      </c:valAx>
      <c:catAx>
        <c:axId val="1904220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904218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</c:f>
              <c:numCache>
                <c:formatCode>#,##0</c:formatCode>
                <c:ptCount val="1"/>
                <c:pt idx="0">
                  <c:v>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</c:f>
              <c:numCache>
                <c:formatCode>#,##0</c:formatCode>
                <c:ptCount val="1"/>
                <c:pt idx="0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ДинамПродаж!$G$7</c:f>
              <c:numCache>
                <c:formatCode>#,##0</c:formatCode>
                <c:ptCount val="1"/>
                <c:pt idx="0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ДинамПродаж!$H$7</c:f>
              <c:numCache>
                <c:formatCode>#,##0</c:formatCode>
                <c:ptCount val="1"/>
                <c:pt idx="0">
                  <c:v>1187.8599999999999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ДинамПродаж!$G$8</c:f>
              <c:numCache>
                <c:formatCode>#,##0</c:formatCode>
                <c:ptCount val="1"/>
                <c:pt idx="0">
                  <c:v>5864.7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ДинамПродаж!$H$8</c:f>
              <c:numCache>
                <c:formatCode>#,##0</c:formatCode>
                <c:ptCount val="1"/>
                <c:pt idx="0">
                  <c:v>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ДинамПродаж!$G$9</c:f>
              <c:numCache>
                <c:formatCode>#,##0</c:formatCode>
                <c:ptCount val="1"/>
                <c:pt idx="0">
                  <c:v>1684.61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ДинамПродаж!$H$9</c:f>
              <c:numCache>
                <c:formatCode>#,##0</c:formatCode>
                <c:ptCount val="1"/>
                <c:pt idx="0">
                  <c:v>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ДинамПродаж!$F$10</c:f>
              <c:numCache>
                <c:formatCode>#,##0</c:formatCode>
                <c:ptCount val="1"/>
                <c:pt idx="0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ДинамПродаж!$G$10</c:f>
              <c:numCache>
                <c:formatCode>#,##0</c:formatCode>
                <c:ptCount val="1"/>
                <c:pt idx="0">
                  <c:v>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ДинамПродаж!$H$10</c:f>
              <c:numCache>
                <c:formatCode>#,##0</c:formatCode>
                <c:ptCount val="1"/>
                <c:pt idx="0">
                  <c:v>3642.7400000000002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ДинамПродаж!$G$11</c:f>
              <c:numCache>
                <c:formatCode>#,##0</c:formatCode>
                <c:ptCount val="1"/>
                <c:pt idx="0">
                  <c:v>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ДинамПродаж!$H$11</c:f>
              <c:numCache>
                <c:formatCode>#,##0</c:formatCode>
                <c:ptCount val="1"/>
                <c:pt idx="0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ДинамПродаж!$F$12</c:f>
              <c:numCache>
                <c:formatCode>#,##0</c:formatCode>
                <c:ptCount val="1"/>
                <c:pt idx="0">
                  <c:v>989.4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ДинамПродаж!$G$12</c:f>
              <c:numCache>
                <c:formatCode>#,##0</c:formatCode>
                <c:ptCount val="1"/>
                <c:pt idx="0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ДинамПродаж!$H$12</c:f>
              <c:numCache>
                <c:formatCode>#,##0</c:formatCode>
                <c:ptCount val="1"/>
                <c:pt idx="0">
                  <c:v>1777.88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2541896121389804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ДинамПродаж!$F$13</c:f>
              <c:numCache>
                <c:formatCode>#,##0</c:formatCode>
                <c:ptCount val="1"/>
                <c:pt idx="0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ДинамПродаж!$G$13</c:f>
              <c:numCache>
                <c:formatCode>#,##0</c:formatCode>
                <c:ptCount val="1"/>
                <c:pt idx="0">
                  <c:v>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ДинамПродаж!$H$13</c:f>
              <c:numCache>
                <c:formatCode>#,##0</c:formatCode>
                <c:ptCount val="1"/>
                <c:pt idx="0">
                  <c:v>6584.1399999999994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ДинамПродаж!$F$14</c:f>
              <c:numCache>
                <c:formatCode>#,##0</c:formatCode>
                <c:ptCount val="1"/>
                <c:pt idx="0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ДинамПродаж!$G$14</c:f>
              <c:numCache>
                <c:formatCode>#,##0</c:formatCode>
                <c:ptCount val="1"/>
                <c:pt idx="0">
                  <c:v>18686.2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ДинамПродаж!$H$14</c:f>
              <c:numCache>
                <c:formatCode>#,##0</c:formatCode>
                <c:ptCount val="1"/>
                <c:pt idx="0">
                  <c:v>16357.119999999999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ДинамПродаж!$G$16</c:f>
              <c:numCache>
                <c:formatCode>#,##0</c:formatCode>
                <c:ptCount val="1"/>
                <c:pt idx="0">
                  <c:v>1587.35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ДинамПродаж!$H$16</c:f>
              <c:numCache>
                <c:formatCode>#,##0</c:formatCode>
                <c:ptCount val="1"/>
                <c:pt idx="0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ДинамПродаж!$F$15</c:f>
              <c:numCache>
                <c:formatCode>#,##0</c:formatCode>
                <c:ptCount val="1"/>
                <c:pt idx="0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ДинамПродаж!$G$15</c:f>
              <c:numCache>
                <c:formatCode>#,##0</c:formatCode>
                <c:ptCount val="1"/>
                <c:pt idx="0">
                  <c:v>571.33000000000004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ДинамПродаж!$H$15</c:f>
              <c:numCache>
                <c:formatCode>#,##0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ДинамПродаж!$F$17</c:f>
              <c:numCache>
                <c:formatCode>#,##0</c:formatCode>
                <c:ptCount val="1"/>
                <c:pt idx="0">
                  <c:v>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ДинамПродаж!$G$17</c:f>
              <c:numCache>
                <c:formatCode>#,##0</c:formatCode>
                <c:ptCount val="1"/>
                <c:pt idx="0">
                  <c:v>6562.38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ДинамПродаж!$H$17</c:f>
              <c:numCache>
                <c:formatCode>#,##0</c:formatCode>
                <c:ptCount val="1"/>
                <c:pt idx="0">
                  <c:v>10247.48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ДинамПродаж!$F$18</c:f>
              <c:numCache>
                <c:formatCode>#,##0</c:formatCode>
                <c:ptCount val="1"/>
                <c:pt idx="0">
                  <c:v>2932.96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ДинамПродаж!$G$18</c:f>
              <c:numCache>
                <c:formatCode>#,##0</c:formatCode>
                <c:ptCount val="1"/>
                <c:pt idx="0">
                  <c:v>17702.679999999997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ДинамПродаж!$H$18</c:f>
              <c:numCache>
                <c:formatCode>#,##0</c:formatCode>
                <c:ptCount val="1"/>
                <c:pt idx="0">
                  <c:v>16209.02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ДинамПродаж!$H$19</c:f>
              <c:numCache>
                <c:formatCode>#,##0</c:formatCode>
                <c:ptCount val="1"/>
                <c:pt idx="0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ДинамПродаж!$G$20</c:f>
              <c:numCache>
                <c:formatCode>#,##0</c:formatCode>
                <c:ptCount val="1"/>
                <c:pt idx="0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ДинамПродаж!$H$20</c:f>
              <c:numCache>
                <c:formatCode>#,##0</c:formatCode>
                <c:ptCount val="1"/>
                <c:pt idx="0">
                  <c:v>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ДинамПродаж!$G$21</c:f>
              <c:numCache>
                <c:formatCode>#,##0</c:formatCode>
                <c:ptCount val="1"/>
                <c:pt idx="0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ДинамПродаж!$H$21</c:f>
              <c:numCache>
                <c:formatCode>#,##0</c:formatCode>
                <c:ptCount val="1"/>
                <c:pt idx="0">
                  <c:v>858.40000000000009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ДинамПродаж!$G$22</c:f>
              <c:numCache>
                <c:formatCode>#,##0</c:formatCode>
                <c:ptCount val="1"/>
                <c:pt idx="0">
                  <c:v>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ДинамПродаж!$H$22</c:f>
              <c:numCache>
                <c:formatCode>#,##0</c:formatCode>
                <c:ptCount val="1"/>
                <c:pt idx="0">
                  <c:v>4325.43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ДинамПродаж!$F$23</c:f>
              <c:numCache>
                <c:formatCode>#,##0</c:formatCode>
                <c:ptCount val="1"/>
                <c:pt idx="0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ДинамПродаж!$F$24</c:f>
              <c:numCache>
                <c:formatCode>#,##0</c:formatCode>
                <c:ptCount val="1"/>
                <c:pt idx="0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ДинамПродаж!$G$24</c:f>
              <c:numCache>
                <c:formatCode>#,##0</c:formatCode>
                <c:ptCount val="1"/>
                <c:pt idx="0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ДинамПродаж!$H$24</c:f>
              <c:numCache>
                <c:formatCode>#,##0</c:formatCode>
                <c:ptCount val="1"/>
                <c:pt idx="0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ДинамПродаж!$F$25</c:f>
              <c:numCache>
                <c:formatCode>#,##0</c:formatCode>
                <c:ptCount val="1"/>
                <c:pt idx="0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ДинамПродаж!$G$25</c:f>
              <c:numCache>
                <c:formatCode>#,##0</c:formatCode>
                <c:ptCount val="1"/>
                <c:pt idx="0">
                  <c:v>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ДинамПродаж!$H$25</c:f>
              <c:numCache>
                <c:formatCode>#,##0</c:formatCode>
                <c:ptCount val="1"/>
                <c:pt idx="0">
                  <c:v>9053.06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ДинамПродаж!$F$26</c:f>
              <c:numCache>
                <c:formatCode>#,##0</c:formatCode>
                <c:ptCount val="1"/>
                <c:pt idx="0">
                  <c:v>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ДинамПродаж!$G$26</c:f>
              <c:numCache>
                <c:formatCode>#,##0</c:formatCode>
                <c:ptCount val="1"/>
                <c:pt idx="0">
                  <c:v>4623.01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ДинамПродаж!$H$26</c:f>
              <c:numCache>
                <c:formatCode>#,##0</c:formatCode>
                <c:ptCount val="1"/>
                <c:pt idx="0">
                  <c:v>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ДинамПродаж!$G$27</c:f>
              <c:numCache>
                <c:formatCode>#,##0</c:formatCode>
                <c:ptCount val="1"/>
                <c:pt idx="0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ДинамПродаж!$H$27</c:f>
              <c:numCache>
                <c:formatCode>#,##0</c:formatCode>
                <c:ptCount val="1"/>
                <c:pt idx="0">
                  <c:v>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ДинамПродаж!$H$28</c:f>
              <c:numCache>
                <c:formatCode>#,##0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ДинамПродаж!$H$31</c:f>
              <c:numCache>
                <c:formatCode>#,##0</c:formatCode>
                <c:ptCount val="1"/>
                <c:pt idx="0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ДинамПродаж!$H$32</c:f>
              <c:numCache>
                <c:formatCode>#,##0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ДинамПродаж!$G$33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ДинамПродаж!$F$35</c:f>
              <c:numCache>
                <c:formatCode>#,##0</c:formatCode>
                <c:ptCount val="1"/>
                <c:pt idx="0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ДинамПродаж!$H$35</c:f>
              <c:numCache>
                <c:formatCode>#,##0</c:formatCode>
                <c:ptCount val="1"/>
                <c:pt idx="0">
                  <c:v>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ДинамПродаж!$F$36</c:f>
              <c:numCache>
                <c:formatCode>#,##0</c:formatCode>
                <c:ptCount val="1"/>
                <c:pt idx="0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ДинамПродаж!$H$36</c:f>
              <c:numCache>
                <c:formatCode>#,##0</c:formatCode>
                <c:ptCount val="1"/>
                <c:pt idx="0">
                  <c:v>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ДинамПродаж!$G$37</c:f>
              <c:numCache>
                <c:formatCode>#,##0</c:formatCode>
                <c:ptCount val="1"/>
                <c:pt idx="0">
                  <c:v>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ДинамПродаж!$H$37</c:f>
              <c:numCache>
                <c:formatCode>#,##0</c:formatCode>
                <c:ptCount val="1"/>
                <c:pt idx="0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ДинамПродаж!$H$39</c:f>
              <c:numCache>
                <c:formatCode>#,##0</c:formatCode>
                <c:ptCount val="1"/>
                <c:pt idx="0">
                  <c:v>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ДинамПродаж!$G$40</c:f>
              <c:numCache>
                <c:formatCode>#,##0</c:formatCode>
                <c:ptCount val="1"/>
                <c:pt idx="0">
                  <c:v>768.67000000000007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ДинамПродаж!$H$40</c:f>
              <c:numCache>
                <c:formatCode>#,##0</c:formatCode>
                <c:ptCount val="1"/>
                <c:pt idx="0">
                  <c:v>2956.9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ДинамПродаж!$H$42</c:f>
              <c:numCache>
                <c:formatCode>#,##0</c:formatCode>
                <c:ptCount val="1"/>
                <c:pt idx="0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ДинамПродаж!$G$43</c:f>
              <c:numCache>
                <c:formatCode>#,##0</c:formatCode>
                <c:ptCount val="1"/>
                <c:pt idx="0">
                  <c:v>369.57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ДинамПродаж!$H$43</c:f>
              <c:numCache>
                <c:formatCode>#,##0</c:formatCode>
                <c:ptCount val="1"/>
                <c:pt idx="0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ДинамПродаж!$F$48</c:f>
              <c:numCache>
                <c:formatCode>#,##0</c:formatCode>
                <c:ptCount val="1"/>
                <c:pt idx="0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ДинамПродаж!$G$48</c:f>
              <c:numCache>
                <c:formatCode>#,##0</c:formatCode>
                <c:ptCount val="1"/>
                <c:pt idx="0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ДинамПродаж!$H$48</c:f>
              <c:numCache>
                <c:formatCode>#,##0</c:formatCode>
                <c:ptCount val="1"/>
                <c:pt idx="0">
                  <c:v>4070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ДинамПродаж!$G$49</c:f>
              <c:numCache>
                <c:formatCode>#,##0</c:formatCode>
                <c:ptCount val="1"/>
                <c:pt idx="0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ДинамПродаж!$F$50</c:f>
              <c:numCache>
                <c:formatCode>#,##0</c:formatCode>
                <c:ptCount val="1"/>
                <c:pt idx="0">
                  <c:v>842.80000000000018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ДинамПродаж!$G$50</c:f>
              <c:numCache>
                <c:formatCode>#,##0</c:formatCode>
                <c:ptCount val="1"/>
                <c:pt idx="0">
                  <c:v>3364.29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ДинамПродаж!$H$50</c:f>
              <c:numCache>
                <c:formatCode>#,##0</c:formatCode>
                <c:ptCount val="1"/>
                <c:pt idx="0">
                  <c:v>4099.9799999999996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ДинамПродаж!$F$59</c:f>
              <c:numCache>
                <c:formatCode>#,##0</c:formatCode>
                <c:ptCount val="1"/>
                <c:pt idx="0">
                  <c:v>2743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ДинамПродаж!$G$59</c:f>
              <c:numCache>
                <c:formatCode>#,##0</c:formatCode>
                <c:ptCount val="1"/>
                <c:pt idx="0">
                  <c:v>7278.1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ДинамПродаж!$H$59</c:f>
              <c:numCache>
                <c:formatCode>#,##0</c:formatCode>
                <c:ptCount val="1"/>
                <c:pt idx="0">
                  <c:v>10220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ДинамПродаж!$BE$59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ДинамПродаж!$F$60</c:f>
              <c:numCache>
                <c:formatCode>#,##0</c:formatCode>
                <c:ptCount val="1"/>
                <c:pt idx="0">
                  <c:v>2266.3000000000002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ДинамПродаж!$G$60</c:f>
              <c:numCache>
                <c:formatCode>#,##0</c:formatCode>
                <c:ptCount val="1"/>
                <c:pt idx="0">
                  <c:v>5880.7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ДинамПродаж!$H$60</c:f>
              <c:numCache>
                <c:formatCode>#,##0</c:formatCode>
                <c:ptCount val="1"/>
                <c:pt idx="0">
                  <c:v>8562.94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ДинамПродаж!$F$61</c:f>
              <c:numCache>
                <c:formatCode>#,##0</c:formatCode>
                <c:ptCount val="1"/>
                <c:pt idx="0">
                  <c:v>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ДинамПродаж!$G$61</c:f>
              <c:numCache>
                <c:formatCode>#,##0</c:formatCode>
                <c:ptCount val="1"/>
                <c:pt idx="0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ДинамПродаж!$H$61</c:f>
              <c:numCache>
                <c:formatCode>#,##0</c:formatCode>
                <c:ptCount val="1"/>
                <c:pt idx="0">
                  <c:v>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ДинамПродаж!$F$62</c:f>
              <c:numCache>
                <c:formatCode>#,##0</c:formatCode>
                <c:ptCount val="1"/>
                <c:pt idx="0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ДинамПродаж!$G$62</c:f>
              <c:numCache>
                <c:formatCode>#,##0</c:formatCode>
                <c:ptCount val="1"/>
                <c:pt idx="0">
                  <c:v>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ДинамПродаж!$H$62</c:f>
              <c:numCache>
                <c:formatCode>#,##0</c:formatCode>
                <c:ptCount val="1"/>
                <c:pt idx="0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ДинамПродаж!$F$65</c:f>
              <c:numCache>
                <c:formatCode>#,##0</c:formatCode>
                <c:ptCount val="1"/>
                <c:pt idx="0">
                  <c:v>4025.58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ДинамПродаж!$G$65</c:f>
              <c:numCache>
                <c:formatCode>#,##0</c:formatCode>
                <c:ptCount val="1"/>
                <c:pt idx="0">
                  <c:v>10143.26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ДинамПродаж!$H$65</c:f>
              <c:numCache>
                <c:formatCode>#,##0</c:formatCode>
                <c:ptCount val="1"/>
                <c:pt idx="0">
                  <c:v>13346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ДинамПродаж!$H$64</c:f>
              <c:numCache>
                <c:formatCode>#,##0</c:formatCode>
                <c:ptCount val="1"/>
                <c:pt idx="0">
                  <c:v>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ДинамПродаж!$F$67:$S$67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ДинамПродаж!$F$66</c:f>
              <c:numCache>
                <c:formatCode>#,##0</c:formatCode>
                <c:ptCount val="1"/>
                <c:pt idx="0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ДинамПродаж!$H$66</c:f>
              <c:numCache>
                <c:formatCode>#,##0</c:formatCode>
                <c:ptCount val="1"/>
                <c:pt idx="0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ДинамПродаж!$F$68:$S$68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ДинамПродаж!$BE$68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ДинамПродаж!$F$69:$S$69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ДинамПродаж!$BE$69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ДинамПродаж!$F$70:$S$70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ДинамПродаж!$BE$70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ДинамПродаж!$F$71:$S$71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ДинамПродаж!$BE$71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ДинамПродаж!$F$79:$S$79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ДинамПродаж!$BE$79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ДинамПродаж!$T$72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ДинамПродаж!$U$72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ДинамПродаж!$V$72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ДинамПродаж!$W$72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ДинамПродаж!$X$72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ДинамПродаж!$Y$72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ДинамПродаж!$Z$72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ДинамПродаж!$AA$72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ДинамПродаж!$AB$72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ДинамПродаж!$AC$72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ДинамПродаж!$AD$72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ДинамПродаж!$AE$72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ДинамПродаж!$AF$72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ДинамПродаж!$AG$72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ДинамПродаж!$AH$72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ДинамПродаж!$AI$72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ДинамПродаж!$AJ$72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ДинамПродаж!$AK$72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ДинамПродаж!$AL$72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ДинамПродаж!$AM$72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ДинамПродаж!$AN$72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ДинамПродаж!$AO$72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ДинамПродаж!$AP$72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ДинамПродаж!$AQ$72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ДинамПродаж!$AR$72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ДинамПродаж!$AS$72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ДинамПродаж!$AT$72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ДинамПродаж!$AU$72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ДинамПродаж!$AV$72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ДинамПродаж!$AW$72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59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ДинамПродаж!$AX$72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ДинамПродаж!$AY$72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ДинамПродаж!$AZ$72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ДинамПродаж!$BA$72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ДинамПродаж!$BB$72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ДинамПродаж!$BC$72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ДинамПродаж!$BD$72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numRef>
              <c:f>ДинамПродаж!$F$72:$S$72</c:f>
              <c:numCache>
                <c:formatCode>#,##0</c:formatCode>
                <c:ptCount val="14"/>
              </c:numCache>
            </c:numRef>
          </c:cat>
          <c:val>
            <c:numRef>
              <c:f>ДинамПродаж!$BE$72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ДинамПродаж!$F$29</c:f>
              <c:numCache>
                <c:formatCode>#,##0</c:formatCode>
                <c:ptCount val="1"/>
                <c:pt idx="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ДинамПродаж!$G$29</c:f>
              <c:numCache>
                <c:formatCode>#,##0</c:formatCode>
                <c:ptCount val="1"/>
                <c:pt idx="0">
                  <c:v>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ДинамПродаж!$H$29</c:f>
              <c:numCache>
                <c:formatCode>#,##0</c:formatCode>
                <c:ptCount val="1"/>
                <c:pt idx="0">
                  <c:v>4466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ДинамПродаж!$BE$29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56859870845049E-2"/>
          <c:w val="1"/>
          <c:h val="0.89987322213858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ДинамПродаж!$F$30</c:f>
              <c:numCache>
                <c:formatCode>#,##0</c:formatCode>
                <c:ptCount val="1"/>
                <c:pt idx="0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063-8A89-80C7AA347FDE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ДинамПродаж!$G$30</c:f>
              <c:numCache>
                <c:formatCode>#,##0</c:formatCode>
                <c:ptCount val="1"/>
                <c:pt idx="0">
                  <c:v>3524.06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F-4063-8A89-80C7AA347FDE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ДинамПродаж!$H$30</c:f>
              <c:numCache>
                <c:formatCode>#,##0</c:formatCode>
                <c:ptCount val="1"/>
                <c:pt idx="0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F-4063-8A89-80C7AA347FDE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ДинамПродаж!$I$30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F-4063-8A89-80C7AA347FDE}"/>
            </c:ext>
          </c:extLst>
        </c:ser>
        <c:ser>
          <c:idx val="4"/>
          <c:order val="4"/>
          <c:spPr>
            <a:solidFill>
              <a:schemeClr val="accent1">
                <a:shade val="4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ДинамПродаж!$J$30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F-4063-8A89-80C7AA347FDE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ДинамПродаж!$K$30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F-4063-8A89-80C7AA347FDE}"/>
            </c:ext>
          </c:extLst>
        </c:ser>
        <c:ser>
          <c:idx val="6"/>
          <c:order val="6"/>
          <c:spPr>
            <a:solidFill>
              <a:schemeClr val="accent1">
                <a:shade val="4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ДинамПродаж!$L$30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F-4063-8A89-80C7AA347FDE}"/>
            </c:ext>
          </c:extLst>
        </c:ser>
        <c:ser>
          <c:idx val="7"/>
          <c:order val="7"/>
          <c:spPr>
            <a:solidFill>
              <a:schemeClr val="accent1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ДинамПродаж!$M$30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F-4063-8A89-80C7AA347FDE}"/>
            </c:ext>
          </c:extLst>
        </c:ser>
        <c:ser>
          <c:idx val="8"/>
          <c:order val="8"/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ДинамПродаж!$N$30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F-4063-8A89-80C7AA347FDE}"/>
            </c:ext>
          </c:extLst>
        </c:ser>
        <c:ser>
          <c:idx val="9"/>
          <c:order val="9"/>
          <c:spPr>
            <a:solidFill>
              <a:schemeClr val="accent1">
                <a:shade val="5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ДинамПродаж!$O$30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5F-4063-8A89-80C7AA347FDE}"/>
            </c:ext>
          </c:extLst>
        </c:ser>
        <c:ser>
          <c:idx val="10"/>
          <c:order val="10"/>
          <c:spPr>
            <a:solidFill>
              <a:schemeClr val="accent1">
                <a:shade val="5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ДинамПродаж!$P$30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5F-4063-8A89-80C7AA347FDE}"/>
            </c:ext>
          </c:extLst>
        </c:ser>
        <c:ser>
          <c:idx val="11"/>
          <c:order val="11"/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ДинамПродаж!$Q$30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5F-4063-8A89-80C7AA347FDE}"/>
            </c:ext>
          </c:extLst>
        </c:ser>
        <c:ser>
          <c:idx val="12"/>
          <c:order val="12"/>
          <c:spPr>
            <a:solidFill>
              <a:schemeClr val="accent1">
                <a:shade val="6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ДинамПродаж!$R$30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F-4063-8A89-80C7AA347FDE}"/>
            </c:ext>
          </c:extLst>
        </c:ser>
        <c:ser>
          <c:idx val="13"/>
          <c:order val="13"/>
          <c:spPr>
            <a:solidFill>
              <a:schemeClr val="accent1">
                <a:shade val="6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ДинамПродаж!$S$30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25F-4063-8A89-80C7AA347FDE}"/>
            </c:ext>
          </c:extLst>
        </c:ser>
        <c:ser>
          <c:idx val="14"/>
          <c:order val="14"/>
          <c:spPr>
            <a:solidFill>
              <a:schemeClr val="accent1">
                <a:shade val="6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ДинамПродаж!$T$30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25F-4063-8A89-80C7AA347FDE}"/>
            </c:ext>
          </c:extLst>
        </c:ser>
        <c:ser>
          <c:idx val="15"/>
          <c:order val="15"/>
          <c:spPr>
            <a:solidFill>
              <a:schemeClr val="accent1">
                <a:shade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ДинамПродаж!$U$30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25F-4063-8A89-80C7AA347FDE}"/>
            </c:ext>
          </c:extLst>
        </c:ser>
        <c:ser>
          <c:idx val="16"/>
          <c:order val="16"/>
          <c:spPr>
            <a:solidFill>
              <a:schemeClr val="accent1">
                <a:shade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ДинамПродаж!$V$30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25F-4063-8A89-80C7AA347FDE}"/>
            </c:ext>
          </c:extLst>
        </c:ser>
        <c:ser>
          <c:idx val="17"/>
          <c:order val="17"/>
          <c:spPr>
            <a:solidFill>
              <a:schemeClr val="accent1">
                <a:shade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ДинамПродаж!$W$30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5F-4063-8A89-80C7AA347FDE}"/>
            </c:ext>
          </c:extLst>
        </c:ser>
        <c:ser>
          <c:idx val="18"/>
          <c:order val="18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ДинамПродаж!$X$30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5F-4063-8A89-80C7AA347FDE}"/>
            </c:ext>
          </c:extLst>
        </c:ser>
        <c:ser>
          <c:idx val="19"/>
          <c:order val="19"/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ДинамПродаж!$Y$30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5F-4063-8A89-80C7AA347FDE}"/>
            </c:ext>
          </c:extLst>
        </c:ser>
        <c:ser>
          <c:idx val="20"/>
          <c:order val="20"/>
          <c:spPr>
            <a:solidFill>
              <a:schemeClr val="accent1">
                <a:shade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ДинамПродаж!$Z$30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5F-4063-8A89-80C7AA347FDE}"/>
            </c:ext>
          </c:extLst>
        </c:ser>
        <c:ser>
          <c:idx val="21"/>
          <c:order val="21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ДинамПродаж!$AA$30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25F-4063-8A89-80C7AA347FDE}"/>
            </c:ext>
          </c:extLst>
        </c:ser>
        <c:ser>
          <c:idx val="22"/>
          <c:order val="2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ДинамПродаж!$AB$30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5F-4063-8A89-80C7AA347FDE}"/>
            </c:ext>
          </c:extLst>
        </c:ser>
        <c:ser>
          <c:idx val="23"/>
          <c:order val="23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ДинамПродаж!$AC$30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25F-4063-8A89-80C7AA347FDE}"/>
            </c:ext>
          </c:extLst>
        </c:ser>
        <c:ser>
          <c:idx val="24"/>
          <c:order val="24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ДинамПродаж!$AD$30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5F-4063-8A89-80C7AA347FDE}"/>
            </c:ext>
          </c:extLst>
        </c:ser>
        <c:ser>
          <c:idx val="25"/>
          <c:order val="25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ДинамПродаж!$AE$30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25F-4063-8A89-80C7AA347FDE}"/>
            </c:ext>
          </c:extLst>
        </c:ser>
        <c:ser>
          <c:idx val="26"/>
          <c:order val="26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ДинамПродаж!$AF$30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25F-4063-8A89-80C7AA347FDE}"/>
            </c:ext>
          </c:extLst>
        </c:ser>
        <c:ser>
          <c:idx val="27"/>
          <c:order val="27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ДинамПродаж!$AG$30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25F-4063-8A89-80C7AA347FDE}"/>
            </c:ext>
          </c:extLst>
        </c:ser>
        <c:ser>
          <c:idx val="28"/>
          <c:order val="28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ДинамПродаж!$AH$30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5F-4063-8A89-80C7AA347FDE}"/>
            </c:ext>
          </c:extLst>
        </c:ser>
        <c:ser>
          <c:idx val="29"/>
          <c:order val="29"/>
          <c:spPr>
            <a:solidFill>
              <a:schemeClr val="accent1">
                <a:tint val="9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ДинамПродаж!$AI$30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25F-4063-8A89-80C7AA347FDE}"/>
            </c:ext>
          </c:extLst>
        </c:ser>
        <c:ser>
          <c:idx val="30"/>
          <c:order val="30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ДинамПродаж!$AJ$30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25F-4063-8A89-80C7AA347FDE}"/>
            </c:ext>
          </c:extLst>
        </c:ser>
        <c:ser>
          <c:idx val="31"/>
          <c:order val="31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ДинамПродаж!$AK$30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25F-4063-8A89-80C7AA347FDE}"/>
            </c:ext>
          </c:extLst>
        </c:ser>
        <c:ser>
          <c:idx val="32"/>
          <c:order val="32"/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ДинамПродаж!$AL$30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F-4063-8A89-80C7AA347FDE}"/>
            </c:ext>
          </c:extLst>
        </c:ser>
        <c:ser>
          <c:idx val="33"/>
          <c:order val="33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ДинамПродаж!$AM$30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25F-4063-8A89-80C7AA347FDE}"/>
            </c:ext>
          </c:extLst>
        </c:ser>
        <c:ser>
          <c:idx val="34"/>
          <c:order val="34"/>
          <c:spPr>
            <a:solidFill>
              <a:schemeClr val="accent1">
                <a:tint val="7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ДинамПродаж!$AN$30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25F-4063-8A89-80C7AA347FDE}"/>
            </c:ext>
          </c:extLst>
        </c:ser>
        <c:ser>
          <c:idx val="35"/>
          <c:order val="35"/>
          <c:spPr>
            <a:solidFill>
              <a:schemeClr val="accent1">
                <a:tint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ДинамПродаж!$AO$30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25F-4063-8A89-80C7AA347FDE}"/>
            </c:ext>
          </c:extLst>
        </c:ser>
        <c:ser>
          <c:idx val="36"/>
          <c:order val="36"/>
          <c:spPr>
            <a:solidFill>
              <a:schemeClr val="accent1">
                <a:tint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ДинамПродаж!$AP$30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5F-4063-8A89-80C7AA347FDE}"/>
            </c:ext>
          </c:extLst>
        </c:ser>
        <c:ser>
          <c:idx val="37"/>
          <c:order val="37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ДинамПродаж!$AQ$30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25F-4063-8A89-80C7AA347FDE}"/>
            </c:ext>
          </c:extLst>
        </c:ser>
        <c:ser>
          <c:idx val="38"/>
          <c:order val="38"/>
          <c:spPr>
            <a:solidFill>
              <a:schemeClr val="accent1">
                <a:tint val="6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ДинамПродаж!$AR$30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25F-4063-8A89-80C7AA347FDE}"/>
            </c:ext>
          </c:extLst>
        </c:ser>
        <c:ser>
          <c:idx val="39"/>
          <c:order val="39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ДинамПродаж!$AS$30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25F-4063-8A89-80C7AA347FDE}"/>
            </c:ext>
          </c:extLst>
        </c:ser>
        <c:ser>
          <c:idx val="40"/>
          <c:order val="40"/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ДинамПродаж!$AT$30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5F-4063-8A89-80C7AA347FDE}"/>
            </c:ext>
          </c:extLst>
        </c:ser>
        <c:ser>
          <c:idx val="41"/>
          <c:order val="41"/>
          <c:spPr>
            <a:solidFill>
              <a:schemeClr val="accent1">
                <a:tint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ДинамПродаж!$AU$30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5F-4063-8A89-80C7AA347FDE}"/>
            </c:ext>
          </c:extLst>
        </c:ser>
        <c:ser>
          <c:idx val="42"/>
          <c:order val="42"/>
          <c:spPr>
            <a:solidFill>
              <a:schemeClr val="accent1">
                <a:tint val="57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ДинамПродаж!$AV$30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25F-4063-8A89-80C7AA347FDE}"/>
            </c:ext>
          </c:extLst>
        </c:ser>
        <c:ser>
          <c:idx val="43"/>
          <c:order val="43"/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ДинамПродаж!$AW$30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25F-4063-8A89-80C7AA347FDE}"/>
            </c:ext>
          </c:extLst>
        </c:ser>
        <c:ser>
          <c:idx val="44"/>
          <c:order val="44"/>
          <c:spPr>
            <a:solidFill>
              <a:schemeClr val="accent1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ДинамПродаж!$AX$30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25F-4063-8A89-80C7AA347FDE}"/>
            </c:ext>
          </c:extLst>
        </c:ser>
        <c:ser>
          <c:idx val="45"/>
          <c:order val="45"/>
          <c:spPr>
            <a:solidFill>
              <a:schemeClr val="accent1">
                <a:tint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ДинамПродаж!$AY$30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25F-4063-8A89-80C7AA347FDE}"/>
            </c:ext>
          </c:extLst>
        </c:ser>
        <c:ser>
          <c:idx val="46"/>
          <c:order val="46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ДинамПродаж!$AZ$30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25F-4063-8A89-80C7AA347FDE}"/>
            </c:ext>
          </c:extLst>
        </c:ser>
        <c:ser>
          <c:idx val="47"/>
          <c:order val="47"/>
          <c:spPr>
            <a:solidFill>
              <a:schemeClr val="accent1">
                <a:tint val="44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ДинамПродаж!$BA$30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25F-4063-8A89-80C7AA347FDE}"/>
            </c:ext>
          </c:extLst>
        </c:ser>
        <c:ser>
          <c:idx val="48"/>
          <c:order val="48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ДинамПродаж!$BB$30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5F-4063-8A89-80C7AA347FDE}"/>
            </c:ext>
          </c:extLst>
        </c:ser>
        <c:ser>
          <c:idx val="49"/>
          <c:order val="49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ДинамПродаж!$BC$30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25F-4063-8A89-80C7AA347FDE}"/>
            </c:ext>
          </c:extLst>
        </c:ser>
        <c:ser>
          <c:idx val="50"/>
          <c:order val="50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ДинамПродаж!$BD$30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25F-4063-8A89-80C7AA347FDE}"/>
            </c:ext>
          </c:extLst>
        </c:ser>
        <c:ser>
          <c:idx val="51"/>
          <c:order val="51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val>
            <c:numRef>
              <c:f>ДинамПродаж!$BE$30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25F-4063-8A89-80C7AA347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46639"/>
        <c:axId val="1580451631"/>
      </c:barChart>
      <c:dateAx>
        <c:axId val="158044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0451631"/>
        <c:crosses val="autoZero"/>
        <c:auto val="0"/>
        <c:lblOffset val="100"/>
        <c:baseTimeUnit val="days"/>
      </c:dateAx>
      <c:valAx>
        <c:axId val="15804516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804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7.xml"/><Relationship Id="rId21" Type="http://schemas.openxmlformats.org/officeDocument/2006/relationships/chart" Target="../charts/chart22.xml"/><Relationship Id="rId34" Type="http://schemas.openxmlformats.org/officeDocument/2006/relationships/chart" Target="../charts/chart35.xml"/><Relationship Id="rId42" Type="http://schemas.openxmlformats.org/officeDocument/2006/relationships/chart" Target="../charts/chart43.xml"/><Relationship Id="rId47" Type="http://schemas.openxmlformats.org/officeDocument/2006/relationships/chart" Target="../charts/chart48.xml"/><Relationship Id="rId50" Type="http://schemas.openxmlformats.org/officeDocument/2006/relationships/chart" Target="../charts/chart51.xml"/><Relationship Id="rId55" Type="http://schemas.openxmlformats.org/officeDocument/2006/relationships/chart" Target="../charts/chart56.xml"/><Relationship Id="rId63" Type="http://schemas.openxmlformats.org/officeDocument/2006/relationships/chart" Target="../charts/chart64.xml"/><Relationship Id="rId68" Type="http://schemas.openxmlformats.org/officeDocument/2006/relationships/chart" Target="../charts/chart69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9" Type="http://schemas.openxmlformats.org/officeDocument/2006/relationships/chart" Target="../charts/chart30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32" Type="http://schemas.openxmlformats.org/officeDocument/2006/relationships/chart" Target="../charts/chart33.xml"/><Relationship Id="rId37" Type="http://schemas.openxmlformats.org/officeDocument/2006/relationships/chart" Target="../charts/chart38.xml"/><Relationship Id="rId40" Type="http://schemas.openxmlformats.org/officeDocument/2006/relationships/chart" Target="../charts/chart41.xml"/><Relationship Id="rId45" Type="http://schemas.openxmlformats.org/officeDocument/2006/relationships/chart" Target="../charts/chart46.xml"/><Relationship Id="rId53" Type="http://schemas.openxmlformats.org/officeDocument/2006/relationships/chart" Target="../charts/chart54.xml"/><Relationship Id="rId58" Type="http://schemas.openxmlformats.org/officeDocument/2006/relationships/chart" Target="../charts/chart59.xml"/><Relationship Id="rId66" Type="http://schemas.openxmlformats.org/officeDocument/2006/relationships/chart" Target="../charts/chart67.xml"/><Relationship Id="rId5" Type="http://schemas.openxmlformats.org/officeDocument/2006/relationships/chart" Target="../charts/chart6.xml"/><Relationship Id="rId61" Type="http://schemas.openxmlformats.org/officeDocument/2006/relationships/chart" Target="../charts/chart62.xml"/><Relationship Id="rId19" Type="http://schemas.openxmlformats.org/officeDocument/2006/relationships/chart" Target="../charts/chart2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Relationship Id="rId27" Type="http://schemas.openxmlformats.org/officeDocument/2006/relationships/chart" Target="../charts/chart28.xml"/><Relationship Id="rId30" Type="http://schemas.openxmlformats.org/officeDocument/2006/relationships/chart" Target="../charts/chart31.xml"/><Relationship Id="rId35" Type="http://schemas.openxmlformats.org/officeDocument/2006/relationships/chart" Target="../charts/chart36.xml"/><Relationship Id="rId43" Type="http://schemas.openxmlformats.org/officeDocument/2006/relationships/chart" Target="../charts/chart44.xml"/><Relationship Id="rId48" Type="http://schemas.openxmlformats.org/officeDocument/2006/relationships/chart" Target="../charts/chart49.xml"/><Relationship Id="rId56" Type="http://schemas.openxmlformats.org/officeDocument/2006/relationships/chart" Target="../charts/chart57.xml"/><Relationship Id="rId64" Type="http://schemas.openxmlformats.org/officeDocument/2006/relationships/chart" Target="../charts/chart65.xml"/><Relationship Id="rId8" Type="http://schemas.openxmlformats.org/officeDocument/2006/relationships/chart" Target="../charts/chart9.xml"/><Relationship Id="rId51" Type="http://schemas.openxmlformats.org/officeDocument/2006/relationships/chart" Target="../charts/chart52.xml"/><Relationship Id="rId3" Type="http://schemas.openxmlformats.org/officeDocument/2006/relationships/chart" Target="../charts/chart4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5" Type="http://schemas.openxmlformats.org/officeDocument/2006/relationships/chart" Target="../charts/chart26.xml"/><Relationship Id="rId33" Type="http://schemas.openxmlformats.org/officeDocument/2006/relationships/chart" Target="../charts/chart34.xml"/><Relationship Id="rId38" Type="http://schemas.openxmlformats.org/officeDocument/2006/relationships/chart" Target="../charts/chart39.xml"/><Relationship Id="rId46" Type="http://schemas.openxmlformats.org/officeDocument/2006/relationships/chart" Target="../charts/chart47.xml"/><Relationship Id="rId59" Type="http://schemas.openxmlformats.org/officeDocument/2006/relationships/chart" Target="../charts/chart60.xml"/><Relationship Id="rId67" Type="http://schemas.openxmlformats.org/officeDocument/2006/relationships/chart" Target="../charts/chart68.xml"/><Relationship Id="rId20" Type="http://schemas.openxmlformats.org/officeDocument/2006/relationships/chart" Target="../charts/chart21.xml"/><Relationship Id="rId41" Type="http://schemas.openxmlformats.org/officeDocument/2006/relationships/chart" Target="../charts/chart42.xml"/><Relationship Id="rId54" Type="http://schemas.openxmlformats.org/officeDocument/2006/relationships/chart" Target="../charts/chart55.xml"/><Relationship Id="rId62" Type="http://schemas.openxmlformats.org/officeDocument/2006/relationships/chart" Target="../charts/chart6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28" Type="http://schemas.openxmlformats.org/officeDocument/2006/relationships/chart" Target="../charts/chart29.xml"/><Relationship Id="rId36" Type="http://schemas.openxmlformats.org/officeDocument/2006/relationships/chart" Target="../charts/chart37.xml"/><Relationship Id="rId49" Type="http://schemas.openxmlformats.org/officeDocument/2006/relationships/chart" Target="../charts/chart50.xml"/><Relationship Id="rId57" Type="http://schemas.openxmlformats.org/officeDocument/2006/relationships/chart" Target="../charts/chart58.xml"/><Relationship Id="rId10" Type="http://schemas.openxmlformats.org/officeDocument/2006/relationships/chart" Target="../charts/chart11.xml"/><Relationship Id="rId31" Type="http://schemas.openxmlformats.org/officeDocument/2006/relationships/chart" Target="../charts/chart32.xml"/><Relationship Id="rId44" Type="http://schemas.openxmlformats.org/officeDocument/2006/relationships/chart" Target="../charts/chart45.xml"/><Relationship Id="rId52" Type="http://schemas.openxmlformats.org/officeDocument/2006/relationships/chart" Target="../charts/chart53.xml"/><Relationship Id="rId60" Type="http://schemas.openxmlformats.org/officeDocument/2006/relationships/chart" Target="../charts/chart61.xml"/><Relationship Id="rId65" Type="http://schemas.openxmlformats.org/officeDocument/2006/relationships/chart" Target="../charts/chart6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9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62</xdr:row>
      <xdr:rowOff>47625</xdr:rowOff>
    </xdr:from>
    <xdr:to>
      <xdr:col>22</xdr:col>
      <xdr:colOff>495299</xdr:colOff>
      <xdr:row>74</xdr:row>
      <xdr:rowOff>1200150</xdr:rowOff>
    </xdr:to>
    <xdr:graphicFrame macro="">
      <xdr:nvGraphicFramePr>
        <xdr:cNvPr id="1633153334" name="Chart 1">
          <a:extLst>
            <a:ext uri="{FF2B5EF4-FFF2-40B4-BE49-F238E27FC236}">
              <a16:creationId xmlns:a16="http://schemas.microsoft.com/office/drawing/2014/main" id="{00000000-0008-0000-0000-000036F15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42863</xdr:colOff>
      <xdr:row>5</xdr:row>
      <xdr:rowOff>38100</xdr:rowOff>
    </xdr:from>
    <xdr:to>
      <xdr:col>4</xdr:col>
      <xdr:colOff>2305050</xdr:colOff>
      <xdr:row>5</xdr:row>
      <xdr:rowOff>290510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A0B599-9B97-4095-AD1E-3E7D40AB6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42863</xdr:colOff>
      <xdr:row>6</xdr:row>
      <xdr:rowOff>38100</xdr:rowOff>
    </xdr:from>
    <xdr:to>
      <xdr:col>4</xdr:col>
      <xdr:colOff>2305050</xdr:colOff>
      <xdr:row>6</xdr:row>
      <xdr:rowOff>290510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C71A93E-44EB-4477-8174-7AC1C396D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33338</xdr:colOff>
      <xdr:row>7</xdr:row>
      <xdr:rowOff>47625</xdr:rowOff>
    </xdr:from>
    <xdr:to>
      <xdr:col>4</xdr:col>
      <xdr:colOff>2295525</xdr:colOff>
      <xdr:row>7</xdr:row>
      <xdr:rowOff>300035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E7C4432-FFE7-4EEA-9B8D-2BC68432E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52388</xdr:colOff>
      <xdr:row>8</xdr:row>
      <xdr:rowOff>38100</xdr:rowOff>
    </xdr:from>
    <xdr:to>
      <xdr:col>4</xdr:col>
      <xdr:colOff>2314575</xdr:colOff>
      <xdr:row>8</xdr:row>
      <xdr:rowOff>290510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A12276-0DDA-4997-99FA-3F83A0BFB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52388</xdr:colOff>
      <xdr:row>9</xdr:row>
      <xdr:rowOff>38100</xdr:rowOff>
    </xdr:from>
    <xdr:to>
      <xdr:col>4</xdr:col>
      <xdr:colOff>2314575</xdr:colOff>
      <xdr:row>9</xdr:row>
      <xdr:rowOff>290510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D76102F-7F1A-4553-9288-E9B6AC50E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61913</xdr:colOff>
      <xdr:row>10</xdr:row>
      <xdr:rowOff>47625</xdr:rowOff>
    </xdr:from>
    <xdr:to>
      <xdr:col>4</xdr:col>
      <xdr:colOff>2324100</xdr:colOff>
      <xdr:row>10</xdr:row>
      <xdr:rowOff>300035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CED9EC5-3E3B-4AED-9902-7C4BFDE8B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61913</xdr:colOff>
      <xdr:row>11</xdr:row>
      <xdr:rowOff>28575</xdr:rowOff>
    </xdr:from>
    <xdr:to>
      <xdr:col>4</xdr:col>
      <xdr:colOff>2324100</xdr:colOff>
      <xdr:row>11</xdr:row>
      <xdr:rowOff>280985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BD1BB47-A73A-472C-8C21-D01352D48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52388</xdr:colOff>
      <xdr:row>12</xdr:row>
      <xdr:rowOff>19050</xdr:rowOff>
    </xdr:from>
    <xdr:to>
      <xdr:col>4</xdr:col>
      <xdr:colOff>2314575</xdr:colOff>
      <xdr:row>12</xdr:row>
      <xdr:rowOff>271460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806FE01-E043-4E29-9CD5-52AC6355A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52387</xdr:colOff>
      <xdr:row>13</xdr:row>
      <xdr:rowOff>47625</xdr:rowOff>
    </xdr:from>
    <xdr:to>
      <xdr:col>4</xdr:col>
      <xdr:colOff>2392387</xdr:colOff>
      <xdr:row>13</xdr:row>
      <xdr:rowOff>299625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5C514794-E0F8-4483-8539-8A0FF5906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61913</xdr:colOff>
      <xdr:row>15</xdr:row>
      <xdr:rowOff>47625</xdr:rowOff>
    </xdr:from>
    <xdr:to>
      <xdr:col>4</xdr:col>
      <xdr:colOff>2324100</xdr:colOff>
      <xdr:row>15</xdr:row>
      <xdr:rowOff>300035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B2449B7-3E86-4639-806D-C5EB17407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71438</xdr:colOff>
      <xdr:row>14</xdr:row>
      <xdr:rowOff>47625</xdr:rowOff>
    </xdr:from>
    <xdr:to>
      <xdr:col>4</xdr:col>
      <xdr:colOff>2333625</xdr:colOff>
      <xdr:row>14</xdr:row>
      <xdr:rowOff>300035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A93F1F6-ACF4-4BDD-8166-2B49EECBA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61913</xdr:colOff>
      <xdr:row>16</xdr:row>
      <xdr:rowOff>19050</xdr:rowOff>
    </xdr:from>
    <xdr:to>
      <xdr:col>4</xdr:col>
      <xdr:colOff>2324100</xdr:colOff>
      <xdr:row>16</xdr:row>
      <xdr:rowOff>271460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67B16325-1E07-4C56-810F-300946D4E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42863</xdr:colOff>
      <xdr:row>17</xdr:row>
      <xdr:rowOff>47625</xdr:rowOff>
    </xdr:from>
    <xdr:to>
      <xdr:col>4</xdr:col>
      <xdr:colOff>2305050</xdr:colOff>
      <xdr:row>17</xdr:row>
      <xdr:rowOff>300035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EED38A6-E3A4-485B-B3D5-94980A78A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52388</xdr:colOff>
      <xdr:row>18</xdr:row>
      <xdr:rowOff>28575</xdr:rowOff>
    </xdr:from>
    <xdr:to>
      <xdr:col>4</xdr:col>
      <xdr:colOff>2314575</xdr:colOff>
      <xdr:row>18</xdr:row>
      <xdr:rowOff>280985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FB0AE950-B45C-4E44-8F54-D415261B8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42863</xdr:colOff>
      <xdr:row>19</xdr:row>
      <xdr:rowOff>19050</xdr:rowOff>
    </xdr:from>
    <xdr:to>
      <xdr:col>4</xdr:col>
      <xdr:colOff>2305050</xdr:colOff>
      <xdr:row>19</xdr:row>
      <xdr:rowOff>271460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5EA801C-2D8A-479F-8078-D228555FD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52388</xdr:colOff>
      <xdr:row>20</xdr:row>
      <xdr:rowOff>0</xdr:rowOff>
    </xdr:from>
    <xdr:to>
      <xdr:col>4</xdr:col>
      <xdr:colOff>2314575</xdr:colOff>
      <xdr:row>20</xdr:row>
      <xdr:rowOff>280985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43F8BDF2-FDD6-4480-945B-8BE650DE5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90488</xdr:colOff>
      <xdr:row>21</xdr:row>
      <xdr:rowOff>47625</xdr:rowOff>
    </xdr:from>
    <xdr:to>
      <xdr:col>4</xdr:col>
      <xdr:colOff>2352675</xdr:colOff>
      <xdr:row>21</xdr:row>
      <xdr:rowOff>300035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34F041CE-0068-47B4-98A7-C9FE99FEF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71438</xdr:colOff>
      <xdr:row>22</xdr:row>
      <xdr:rowOff>57150</xdr:rowOff>
    </xdr:from>
    <xdr:to>
      <xdr:col>4</xdr:col>
      <xdr:colOff>2333625</xdr:colOff>
      <xdr:row>22</xdr:row>
      <xdr:rowOff>309560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6631EFDE-C198-42BA-9271-44468C612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61913</xdr:colOff>
      <xdr:row>23</xdr:row>
      <xdr:rowOff>38100</xdr:rowOff>
    </xdr:from>
    <xdr:to>
      <xdr:col>4</xdr:col>
      <xdr:colOff>2324100</xdr:colOff>
      <xdr:row>23</xdr:row>
      <xdr:rowOff>290510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D2BEFCC1-559A-4B63-8B35-5B86ABC5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80963</xdr:colOff>
      <xdr:row>24</xdr:row>
      <xdr:rowOff>19050</xdr:rowOff>
    </xdr:from>
    <xdr:to>
      <xdr:col>4</xdr:col>
      <xdr:colOff>2343150</xdr:colOff>
      <xdr:row>24</xdr:row>
      <xdr:rowOff>271460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5FBD685D-65B6-4D80-8F88-6747ED811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42863</xdr:colOff>
      <xdr:row>25</xdr:row>
      <xdr:rowOff>47625</xdr:rowOff>
    </xdr:from>
    <xdr:to>
      <xdr:col>4</xdr:col>
      <xdr:colOff>2305050</xdr:colOff>
      <xdr:row>25</xdr:row>
      <xdr:rowOff>300035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1FA0A905-B750-4DA1-83CF-1D5EEE99F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52388</xdr:colOff>
      <xdr:row>26</xdr:row>
      <xdr:rowOff>28575</xdr:rowOff>
    </xdr:from>
    <xdr:to>
      <xdr:col>4</xdr:col>
      <xdr:colOff>2314575</xdr:colOff>
      <xdr:row>26</xdr:row>
      <xdr:rowOff>280985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A0EA5FA2-FE55-41AA-9F65-F60DD6E99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61913</xdr:colOff>
      <xdr:row>27</xdr:row>
      <xdr:rowOff>38100</xdr:rowOff>
    </xdr:from>
    <xdr:to>
      <xdr:col>4</xdr:col>
      <xdr:colOff>2324100</xdr:colOff>
      <xdr:row>27</xdr:row>
      <xdr:rowOff>290510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D3C62602-3B85-40EA-B107-0F1484BDB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71438</xdr:colOff>
      <xdr:row>30</xdr:row>
      <xdr:rowOff>38100</xdr:rowOff>
    </xdr:from>
    <xdr:to>
      <xdr:col>4</xdr:col>
      <xdr:colOff>2333625</xdr:colOff>
      <xdr:row>30</xdr:row>
      <xdr:rowOff>290510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11C047A9-F31E-475C-BD86-4464E8764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</xdr:col>
      <xdr:colOff>33338</xdr:colOff>
      <xdr:row>31</xdr:row>
      <xdr:rowOff>28575</xdr:rowOff>
    </xdr:from>
    <xdr:to>
      <xdr:col>4</xdr:col>
      <xdr:colOff>2295525</xdr:colOff>
      <xdr:row>31</xdr:row>
      <xdr:rowOff>280985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55940AEE-E811-41F1-A56E-251EA8F52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42863</xdr:colOff>
      <xdr:row>32</xdr:row>
      <xdr:rowOff>38100</xdr:rowOff>
    </xdr:from>
    <xdr:to>
      <xdr:col>4</xdr:col>
      <xdr:colOff>2305050</xdr:colOff>
      <xdr:row>32</xdr:row>
      <xdr:rowOff>290510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41ED517C-AD06-43AE-8810-CA38E8AB8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</xdr:col>
      <xdr:colOff>61913</xdr:colOff>
      <xdr:row>33</xdr:row>
      <xdr:rowOff>9525</xdr:rowOff>
    </xdr:from>
    <xdr:to>
      <xdr:col>4</xdr:col>
      <xdr:colOff>2324100</xdr:colOff>
      <xdr:row>33</xdr:row>
      <xdr:rowOff>261935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280175C0-9C1E-4BFE-BB9D-2313DDADE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4763</xdr:colOff>
      <xdr:row>34</xdr:row>
      <xdr:rowOff>57150</xdr:rowOff>
    </xdr:from>
    <xdr:to>
      <xdr:col>4</xdr:col>
      <xdr:colOff>2266950</xdr:colOff>
      <xdr:row>34</xdr:row>
      <xdr:rowOff>309560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FFDAD5ED-CFD0-4F8F-BDEC-1EFE6F17E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</xdr:col>
      <xdr:colOff>33338</xdr:colOff>
      <xdr:row>35</xdr:row>
      <xdr:rowOff>47625</xdr:rowOff>
    </xdr:from>
    <xdr:to>
      <xdr:col>4</xdr:col>
      <xdr:colOff>2295525</xdr:colOff>
      <xdr:row>35</xdr:row>
      <xdr:rowOff>300035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0B88CBD2-5554-4BF3-B55A-6344E0DB4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</xdr:col>
      <xdr:colOff>71438</xdr:colOff>
      <xdr:row>36</xdr:row>
      <xdr:rowOff>19050</xdr:rowOff>
    </xdr:from>
    <xdr:to>
      <xdr:col>4</xdr:col>
      <xdr:colOff>2333625</xdr:colOff>
      <xdr:row>36</xdr:row>
      <xdr:rowOff>271460</xdr:rowOff>
    </xdr:to>
    <xdr:graphicFrame macro="">
      <xdr:nvGraphicFramePr>
        <xdr:cNvPr id="34" name="Диаграмма 33">
          <a:extLst>
            <a:ext uri="{FF2B5EF4-FFF2-40B4-BE49-F238E27FC236}">
              <a16:creationId xmlns:a16="http://schemas.microsoft.com/office/drawing/2014/main" id="{0F97EC90-7530-4BEF-8B6B-60973DB53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</xdr:col>
      <xdr:colOff>80963</xdr:colOff>
      <xdr:row>38</xdr:row>
      <xdr:rowOff>28575</xdr:rowOff>
    </xdr:from>
    <xdr:to>
      <xdr:col>4</xdr:col>
      <xdr:colOff>2343150</xdr:colOff>
      <xdr:row>38</xdr:row>
      <xdr:rowOff>280985</xdr:rowOff>
    </xdr:to>
    <xdr:graphicFrame macro="">
      <xdr:nvGraphicFramePr>
        <xdr:cNvPr id="35" name="Диаграмма 34">
          <a:extLst>
            <a:ext uri="{FF2B5EF4-FFF2-40B4-BE49-F238E27FC236}">
              <a16:creationId xmlns:a16="http://schemas.microsoft.com/office/drawing/2014/main" id="{DA7BE647-CB52-45E5-8503-A90D471FB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</xdr:col>
      <xdr:colOff>52388</xdr:colOff>
      <xdr:row>37</xdr:row>
      <xdr:rowOff>19050</xdr:rowOff>
    </xdr:from>
    <xdr:to>
      <xdr:col>4</xdr:col>
      <xdr:colOff>2314575</xdr:colOff>
      <xdr:row>37</xdr:row>
      <xdr:rowOff>271460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EAC274BE-106B-4189-928A-5C6B2222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</xdr:col>
      <xdr:colOff>61913</xdr:colOff>
      <xdr:row>39</xdr:row>
      <xdr:rowOff>38100</xdr:rowOff>
    </xdr:from>
    <xdr:to>
      <xdr:col>4</xdr:col>
      <xdr:colOff>2324100</xdr:colOff>
      <xdr:row>39</xdr:row>
      <xdr:rowOff>290510</xdr:rowOff>
    </xdr:to>
    <xdr:graphicFrame macro="">
      <xdr:nvGraphicFramePr>
        <xdr:cNvPr id="37" name="Диаграмма 36">
          <a:extLst>
            <a:ext uri="{FF2B5EF4-FFF2-40B4-BE49-F238E27FC236}">
              <a16:creationId xmlns:a16="http://schemas.microsoft.com/office/drawing/2014/main" id="{9AF633B1-B27C-4C79-BE78-6899CF19A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80963</xdr:colOff>
      <xdr:row>40</xdr:row>
      <xdr:rowOff>19050</xdr:rowOff>
    </xdr:from>
    <xdr:to>
      <xdr:col>4</xdr:col>
      <xdr:colOff>2343150</xdr:colOff>
      <xdr:row>40</xdr:row>
      <xdr:rowOff>271460</xdr:rowOff>
    </xdr:to>
    <xdr:graphicFrame macro="">
      <xdr:nvGraphicFramePr>
        <xdr:cNvPr id="38" name="Диаграмма 37">
          <a:extLst>
            <a:ext uri="{FF2B5EF4-FFF2-40B4-BE49-F238E27FC236}">
              <a16:creationId xmlns:a16="http://schemas.microsoft.com/office/drawing/2014/main" id="{34A9FE16-A18A-41E7-A0A8-37BA92F2F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</xdr:col>
      <xdr:colOff>71438</xdr:colOff>
      <xdr:row>41</xdr:row>
      <xdr:rowOff>38100</xdr:rowOff>
    </xdr:from>
    <xdr:to>
      <xdr:col>4</xdr:col>
      <xdr:colOff>2333625</xdr:colOff>
      <xdr:row>41</xdr:row>
      <xdr:rowOff>290510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99E0951F-D9AA-4F7B-A1E0-0CF995309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</xdr:col>
      <xdr:colOff>61913</xdr:colOff>
      <xdr:row>42</xdr:row>
      <xdr:rowOff>47625</xdr:rowOff>
    </xdr:from>
    <xdr:to>
      <xdr:col>4</xdr:col>
      <xdr:colOff>2324100</xdr:colOff>
      <xdr:row>42</xdr:row>
      <xdr:rowOff>300035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49BF610C-F7F9-4B6E-9C31-C3535A946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</xdr:col>
      <xdr:colOff>33338</xdr:colOff>
      <xdr:row>43</xdr:row>
      <xdr:rowOff>38100</xdr:rowOff>
    </xdr:from>
    <xdr:to>
      <xdr:col>4</xdr:col>
      <xdr:colOff>2295525</xdr:colOff>
      <xdr:row>43</xdr:row>
      <xdr:rowOff>290510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5FD4C062-F15A-44F9-B8A6-FC106F8C0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42863</xdr:colOff>
      <xdr:row>44</xdr:row>
      <xdr:rowOff>47625</xdr:rowOff>
    </xdr:from>
    <xdr:to>
      <xdr:col>4</xdr:col>
      <xdr:colOff>2305050</xdr:colOff>
      <xdr:row>44</xdr:row>
      <xdr:rowOff>300035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C7DBDB22-5196-41B6-BB38-DF4202E62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</xdr:col>
      <xdr:colOff>100013</xdr:colOff>
      <xdr:row>46</xdr:row>
      <xdr:rowOff>47625</xdr:rowOff>
    </xdr:from>
    <xdr:to>
      <xdr:col>4</xdr:col>
      <xdr:colOff>2362200</xdr:colOff>
      <xdr:row>46</xdr:row>
      <xdr:rowOff>300035</xdr:rowOff>
    </xdr:to>
    <xdr:graphicFrame macro="">
      <xdr:nvGraphicFramePr>
        <xdr:cNvPr id="43" name="Диаграмма 42">
          <a:extLst>
            <a:ext uri="{FF2B5EF4-FFF2-40B4-BE49-F238E27FC236}">
              <a16:creationId xmlns:a16="http://schemas.microsoft.com/office/drawing/2014/main" id="{F64F34FD-AD38-4DC1-A228-1444BA10F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</xdr:col>
      <xdr:colOff>71438</xdr:colOff>
      <xdr:row>45</xdr:row>
      <xdr:rowOff>38100</xdr:rowOff>
    </xdr:from>
    <xdr:to>
      <xdr:col>4</xdr:col>
      <xdr:colOff>2333625</xdr:colOff>
      <xdr:row>45</xdr:row>
      <xdr:rowOff>290510</xdr:rowOff>
    </xdr:to>
    <xdr:graphicFrame macro="">
      <xdr:nvGraphicFramePr>
        <xdr:cNvPr id="44" name="Диаграмма 43">
          <a:extLst>
            <a:ext uri="{FF2B5EF4-FFF2-40B4-BE49-F238E27FC236}">
              <a16:creationId xmlns:a16="http://schemas.microsoft.com/office/drawing/2014/main" id="{06E30F21-2AC1-46E9-B9A8-8A1C19AF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</xdr:col>
      <xdr:colOff>80963</xdr:colOff>
      <xdr:row>47</xdr:row>
      <xdr:rowOff>19050</xdr:rowOff>
    </xdr:from>
    <xdr:to>
      <xdr:col>4</xdr:col>
      <xdr:colOff>2343150</xdr:colOff>
      <xdr:row>47</xdr:row>
      <xdr:rowOff>271460</xdr:rowOff>
    </xdr:to>
    <xdr:graphicFrame macro="">
      <xdr:nvGraphicFramePr>
        <xdr:cNvPr id="45" name="Диаграмма 44">
          <a:extLst>
            <a:ext uri="{FF2B5EF4-FFF2-40B4-BE49-F238E27FC236}">
              <a16:creationId xmlns:a16="http://schemas.microsoft.com/office/drawing/2014/main" id="{35EDAE06-9328-492F-A965-487611086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4</xdr:col>
      <xdr:colOff>61913</xdr:colOff>
      <xdr:row>48</xdr:row>
      <xdr:rowOff>9525</xdr:rowOff>
    </xdr:from>
    <xdr:to>
      <xdr:col>4</xdr:col>
      <xdr:colOff>2324100</xdr:colOff>
      <xdr:row>48</xdr:row>
      <xdr:rowOff>261935</xdr:rowOff>
    </xdr:to>
    <xdr:graphicFrame macro="">
      <xdr:nvGraphicFramePr>
        <xdr:cNvPr id="46" name="Диаграмма 45">
          <a:extLst>
            <a:ext uri="{FF2B5EF4-FFF2-40B4-BE49-F238E27FC236}">
              <a16:creationId xmlns:a16="http://schemas.microsoft.com/office/drawing/2014/main" id="{0C881341-B519-4200-AF65-262D98DAF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</xdr:col>
      <xdr:colOff>80963</xdr:colOff>
      <xdr:row>49</xdr:row>
      <xdr:rowOff>28575</xdr:rowOff>
    </xdr:from>
    <xdr:to>
      <xdr:col>4</xdr:col>
      <xdr:colOff>2343150</xdr:colOff>
      <xdr:row>49</xdr:row>
      <xdr:rowOff>280985</xdr:rowOff>
    </xdr:to>
    <xdr:graphicFrame macro="">
      <xdr:nvGraphicFramePr>
        <xdr:cNvPr id="47" name="Диаграмма 46">
          <a:extLst>
            <a:ext uri="{FF2B5EF4-FFF2-40B4-BE49-F238E27FC236}">
              <a16:creationId xmlns:a16="http://schemas.microsoft.com/office/drawing/2014/main" id="{7349C2E4-3B94-4DA1-B79E-7B9BDCE3F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</xdr:col>
      <xdr:colOff>109538</xdr:colOff>
      <xdr:row>50</xdr:row>
      <xdr:rowOff>38100</xdr:rowOff>
    </xdr:from>
    <xdr:to>
      <xdr:col>4</xdr:col>
      <xdr:colOff>2371725</xdr:colOff>
      <xdr:row>50</xdr:row>
      <xdr:rowOff>290510</xdr:rowOff>
    </xdr:to>
    <xdr:graphicFrame macro="">
      <xdr:nvGraphicFramePr>
        <xdr:cNvPr id="48" name="Диаграмма 47">
          <a:extLst>
            <a:ext uri="{FF2B5EF4-FFF2-40B4-BE49-F238E27FC236}">
              <a16:creationId xmlns:a16="http://schemas.microsoft.com/office/drawing/2014/main" id="{86361613-93C2-4EE7-87C9-5AAEF156F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4</xdr:col>
      <xdr:colOff>61913</xdr:colOff>
      <xdr:row>51</xdr:row>
      <xdr:rowOff>28575</xdr:rowOff>
    </xdr:from>
    <xdr:to>
      <xdr:col>4</xdr:col>
      <xdr:colOff>2324100</xdr:colOff>
      <xdr:row>51</xdr:row>
      <xdr:rowOff>280985</xdr:rowOff>
    </xdr:to>
    <xdr:graphicFrame macro="">
      <xdr:nvGraphicFramePr>
        <xdr:cNvPr id="49" name="Диаграмма 48">
          <a:extLst>
            <a:ext uri="{FF2B5EF4-FFF2-40B4-BE49-F238E27FC236}">
              <a16:creationId xmlns:a16="http://schemas.microsoft.com/office/drawing/2014/main" id="{AC394288-9680-4514-A0C7-0DF8AD38F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</xdr:col>
      <xdr:colOff>71438</xdr:colOff>
      <xdr:row>52</xdr:row>
      <xdr:rowOff>38100</xdr:rowOff>
    </xdr:from>
    <xdr:to>
      <xdr:col>4</xdr:col>
      <xdr:colOff>2333625</xdr:colOff>
      <xdr:row>52</xdr:row>
      <xdr:rowOff>290510</xdr:rowOff>
    </xdr:to>
    <xdr:graphicFrame macro="">
      <xdr:nvGraphicFramePr>
        <xdr:cNvPr id="50" name="Диаграмма 49">
          <a:extLst>
            <a:ext uri="{FF2B5EF4-FFF2-40B4-BE49-F238E27FC236}">
              <a16:creationId xmlns:a16="http://schemas.microsoft.com/office/drawing/2014/main" id="{9D343EB1-2BB2-451B-AE6F-852D08ADC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</xdr:col>
      <xdr:colOff>71438</xdr:colOff>
      <xdr:row>53</xdr:row>
      <xdr:rowOff>47625</xdr:rowOff>
    </xdr:from>
    <xdr:to>
      <xdr:col>4</xdr:col>
      <xdr:colOff>2333625</xdr:colOff>
      <xdr:row>53</xdr:row>
      <xdr:rowOff>300035</xdr:rowOff>
    </xdr:to>
    <xdr:graphicFrame macro="">
      <xdr:nvGraphicFramePr>
        <xdr:cNvPr id="51" name="Диаграмма 50">
          <a:extLst>
            <a:ext uri="{FF2B5EF4-FFF2-40B4-BE49-F238E27FC236}">
              <a16:creationId xmlns:a16="http://schemas.microsoft.com/office/drawing/2014/main" id="{048BF946-C595-4364-9AF6-5786B259C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</xdr:col>
      <xdr:colOff>61913</xdr:colOff>
      <xdr:row>54</xdr:row>
      <xdr:rowOff>19050</xdr:rowOff>
    </xdr:from>
    <xdr:to>
      <xdr:col>4</xdr:col>
      <xdr:colOff>2324100</xdr:colOff>
      <xdr:row>54</xdr:row>
      <xdr:rowOff>271460</xdr:rowOff>
    </xdr:to>
    <xdr:graphicFrame macro="">
      <xdr:nvGraphicFramePr>
        <xdr:cNvPr id="52" name="Диаграмма 51">
          <a:extLst>
            <a:ext uri="{FF2B5EF4-FFF2-40B4-BE49-F238E27FC236}">
              <a16:creationId xmlns:a16="http://schemas.microsoft.com/office/drawing/2014/main" id="{CFB21DF4-418F-4FA1-9418-13B1F2A28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</xdr:col>
      <xdr:colOff>71438</xdr:colOff>
      <xdr:row>55</xdr:row>
      <xdr:rowOff>38100</xdr:rowOff>
    </xdr:from>
    <xdr:to>
      <xdr:col>4</xdr:col>
      <xdr:colOff>2333625</xdr:colOff>
      <xdr:row>55</xdr:row>
      <xdr:rowOff>290510</xdr:rowOff>
    </xdr:to>
    <xdr:graphicFrame macro="">
      <xdr:nvGraphicFramePr>
        <xdr:cNvPr id="53" name="Диаграмма 52">
          <a:extLst>
            <a:ext uri="{FF2B5EF4-FFF2-40B4-BE49-F238E27FC236}">
              <a16:creationId xmlns:a16="http://schemas.microsoft.com/office/drawing/2014/main" id="{B89DFFFF-4BCE-4227-A86B-EF84004EC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71438</xdr:colOff>
      <xdr:row>56</xdr:row>
      <xdr:rowOff>28575</xdr:rowOff>
    </xdr:from>
    <xdr:to>
      <xdr:col>4</xdr:col>
      <xdr:colOff>2333625</xdr:colOff>
      <xdr:row>56</xdr:row>
      <xdr:rowOff>280985</xdr:rowOff>
    </xdr:to>
    <xdr:graphicFrame macro="">
      <xdr:nvGraphicFramePr>
        <xdr:cNvPr id="54" name="Диаграмма 53">
          <a:extLst>
            <a:ext uri="{FF2B5EF4-FFF2-40B4-BE49-F238E27FC236}">
              <a16:creationId xmlns:a16="http://schemas.microsoft.com/office/drawing/2014/main" id="{DDB8E15D-4CFD-4709-97A8-04C474B0F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4</xdr:col>
      <xdr:colOff>61913</xdr:colOff>
      <xdr:row>57</xdr:row>
      <xdr:rowOff>38100</xdr:rowOff>
    </xdr:from>
    <xdr:to>
      <xdr:col>4</xdr:col>
      <xdr:colOff>2324100</xdr:colOff>
      <xdr:row>57</xdr:row>
      <xdr:rowOff>290510</xdr:rowOff>
    </xdr:to>
    <xdr:graphicFrame macro="">
      <xdr:nvGraphicFramePr>
        <xdr:cNvPr id="55" name="Диаграмма 54">
          <a:extLst>
            <a:ext uri="{FF2B5EF4-FFF2-40B4-BE49-F238E27FC236}">
              <a16:creationId xmlns:a16="http://schemas.microsoft.com/office/drawing/2014/main" id="{CD419404-C011-4561-BF01-71967E447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4</xdr:col>
      <xdr:colOff>71438</xdr:colOff>
      <xdr:row>58</xdr:row>
      <xdr:rowOff>28575</xdr:rowOff>
    </xdr:from>
    <xdr:to>
      <xdr:col>4</xdr:col>
      <xdr:colOff>2333625</xdr:colOff>
      <xdr:row>58</xdr:row>
      <xdr:rowOff>280985</xdr:rowOff>
    </xdr:to>
    <xdr:graphicFrame macro="">
      <xdr:nvGraphicFramePr>
        <xdr:cNvPr id="56" name="Диаграмма 55">
          <a:extLst>
            <a:ext uri="{FF2B5EF4-FFF2-40B4-BE49-F238E27FC236}">
              <a16:creationId xmlns:a16="http://schemas.microsoft.com/office/drawing/2014/main" id="{37F929D5-4B36-4833-88BB-7488C700D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</xdr:col>
      <xdr:colOff>90488</xdr:colOff>
      <xdr:row>59</xdr:row>
      <xdr:rowOff>19050</xdr:rowOff>
    </xdr:from>
    <xdr:to>
      <xdr:col>4</xdr:col>
      <xdr:colOff>2352675</xdr:colOff>
      <xdr:row>59</xdr:row>
      <xdr:rowOff>271460</xdr:rowOff>
    </xdr:to>
    <xdr:graphicFrame macro="">
      <xdr:nvGraphicFramePr>
        <xdr:cNvPr id="57" name="Диаграмма 56">
          <a:extLst>
            <a:ext uri="{FF2B5EF4-FFF2-40B4-BE49-F238E27FC236}">
              <a16:creationId xmlns:a16="http://schemas.microsoft.com/office/drawing/2014/main" id="{DF17E383-3A9B-4D03-9DBD-A2DA9F398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</xdr:col>
      <xdr:colOff>71438</xdr:colOff>
      <xdr:row>60</xdr:row>
      <xdr:rowOff>28575</xdr:rowOff>
    </xdr:from>
    <xdr:to>
      <xdr:col>4</xdr:col>
      <xdr:colOff>2333625</xdr:colOff>
      <xdr:row>60</xdr:row>
      <xdr:rowOff>280985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7838BD6F-D08A-43D3-A582-C2E778B63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</xdr:col>
      <xdr:colOff>90488</xdr:colOff>
      <xdr:row>61</xdr:row>
      <xdr:rowOff>47625</xdr:rowOff>
    </xdr:from>
    <xdr:to>
      <xdr:col>4</xdr:col>
      <xdr:colOff>2352675</xdr:colOff>
      <xdr:row>61</xdr:row>
      <xdr:rowOff>300035</xdr:rowOff>
    </xdr:to>
    <xdr:graphicFrame macro="">
      <xdr:nvGraphicFramePr>
        <xdr:cNvPr id="59" name="Диаграмма 58">
          <a:extLst>
            <a:ext uri="{FF2B5EF4-FFF2-40B4-BE49-F238E27FC236}">
              <a16:creationId xmlns:a16="http://schemas.microsoft.com/office/drawing/2014/main" id="{C7C02502-839F-4C2C-ABAC-E1A7B69A3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</xdr:col>
      <xdr:colOff>80963</xdr:colOff>
      <xdr:row>62</xdr:row>
      <xdr:rowOff>19050</xdr:rowOff>
    </xdr:from>
    <xdr:to>
      <xdr:col>4</xdr:col>
      <xdr:colOff>2343150</xdr:colOff>
      <xdr:row>62</xdr:row>
      <xdr:rowOff>271460</xdr:rowOff>
    </xdr:to>
    <xdr:graphicFrame macro="">
      <xdr:nvGraphicFramePr>
        <xdr:cNvPr id="60" name="Диаграмма 59">
          <a:extLst>
            <a:ext uri="{FF2B5EF4-FFF2-40B4-BE49-F238E27FC236}">
              <a16:creationId xmlns:a16="http://schemas.microsoft.com/office/drawing/2014/main" id="{3788A854-35DE-417E-9050-7F62F81D2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</xdr:col>
      <xdr:colOff>71438</xdr:colOff>
      <xdr:row>64</xdr:row>
      <xdr:rowOff>19050</xdr:rowOff>
    </xdr:from>
    <xdr:to>
      <xdr:col>4</xdr:col>
      <xdr:colOff>2333625</xdr:colOff>
      <xdr:row>64</xdr:row>
      <xdr:rowOff>271460</xdr:rowOff>
    </xdr:to>
    <xdr:graphicFrame macro="">
      <xdr:nvGraphicFramePr>
        <xdr:cNvPr id="61" name="Диаграмма 60">
          <a:extLst>
            <a:ext uri="{FF2B5EF4-FFF2-40B4-BE49-F238E27FC236}">
              <a16:creationId xmlns:a16="http://schemas.microsoft.com/office/drawing/2014/main" id="{EE66FFD3-038B-4C08-BEB2-7739A0CB6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</xdr:col>
      <xdr:colOff>90488</xdr:colOff>
      <xdr:row>63</xdr:row>
      <xdr:rowOff>0</xdr:rowOff>
    </xdr:from>
    <xdr:to>
      <xdr:col>4</xdr:col>
      <xdr:colOff>2352675</xdr:colOff>
      <xdr:row>63</xdr:row>
      <xdr:rowOff>252410</xdr:rowOff>
    </xdr:to>
    <xdr:graphicFrame macro="">
      <xdr:nvGraphicFramePr>
        <xdr:cNvPr id="62" name="Диаграмма 61">
          <a:extLst>
            <a:ext uri="{FF2B5EF4-FFF2-40B4-BE49-F238E27FC236}">
              <a16:creationId xmlns:a16="http://schemas.microsoft.com/office/drawing/2014/main" id="{1EECA56F-CBB2-4683-A453-49FB37AA1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</xdr:col>
      <xdr:colOff>71438</xdr:colOff>
      <xdr:row>66</xdr:row>
      <xdr:rowOff>38100</xdr:rowOff>
    </xdr:from>
    <xdr:to>
      <xdr:col>4</xdr:col>
      <xdr:colOff>2333625</xdr:colOff>
      <xdr:row>66</xdr:row>
      <xdr:rowOff>290510</xdr:rowOff>
    </xdr:to>
    <xdr:graphicFrame macro="">
      <xdr:nvGraphicFramePr>
        <xdr:cNvPr id="63" name="Диаграмма 62">
          <a:extLst>
            <a:ext uri="{FF2B5EF4-FFF2-40B4-BE49-F238E27FC236}">
              <a16:creationId xmlns:a16="http://schemas.microsoft.com/office/drawing/2014/main" id="{26B0750E-7E85-4745-80E5-B39A3461C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</xdr:col>
      <xdr:colOff>71438</xdr:colOff>
      <xdr:row>65</xdr:row>
      <xdr:rowOff>38100</xdr:rowOff>
    </xdr:from>
    <xdr:to>
      <xdr:col>4</xdr:col>
      <xdr:colOff>2333625</xdr:colOff>
      <xdr:row>65</xdr:row>
      <xdr:rowOff>290510</xdr:rowOff>
    </xdr:to>
    <xdr:graphicFrame macro="">
      <xdr:nvGraphicFramePr>
        <xdr:cNvPr id="64" name="Диаграмма 63">
          <a:extLst>
            <a:ext uri="{FF2B5EF4-FFF2-40B4-BE49-F238E27FC236}">
              <a16:creationId xmlns:a16="http://schemas.microsoft.com/office/drawing/2014/main" id="{068D2F13-36DA-4064-BC04-697357861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</xdr:col>
      <xdr:colOff>90488</xdr:colOff>
      <xdr:row>67</xdr:row>
      <xdr:rowOff>9525</xdr:rowOff>
    </xdr:from>
    <xdr:to>
      <xdr:col>4</xdr:col>
      <xdr:colOff>2352675</xdr:colOff>
      <xdr:row>67</xdr:row>
      <xdr:rowOff>261935</xdr:rowOff>
    </xdr:to>
    <xdr:graphicFrame macro="">
      <xdr:nvGraphicFramePr>
        <xdr:cNvPr id="65" name="Диаграмма 64">
          <a:extLst>
            <a:ext uri="{FF2B5EF4-FFF2-40B4-BE49-F238E27FC236}">
              <a16:creationId xmlns:a16="http://schemas.microsoft.com/office/drawing/2014/main" id="{AA799F96-5BD8-451C-83C9-6DD9A9470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</xdr:col>
      <xdr:colOff>52388</xdr:colOff>
      <xdr:row>68</xdr:row>
      <xdr:rowOff>57150</xdr:rowOff>
    </xdr:from>
    <xdr:to>
      <xdr:col>4</xdr:col>
      <xdr:colOff>2314575</xdr:colOff>
      <xdr:row>68</xdr:row>
      <xdr:rowOff>309560</xdr:rowOff>
    </xdr:to>
    <xdr:graphicFrame macro="">
      <xdr:nvGraphicFramePr>
        <xdr:cNvPr id="66" name="Диаграмма 65">
          <a:extLst>
            <a:ext uri="{FF2B5EF4-FFF2-40B4-BE49-F238E27FC236}">
              <a16:creationId xmlns:a16="http://schemas.microsoft.com/office/drawing/2014/main" id="{B0DC2DC1-D745-4204-8D8A-0C6137EF1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</xdr:col>
      <xdr:colOff>52388</xdr:colOff>
      <xdr:row>69</xdr:row>
      <xdr:rowOff>66675</xdr:rowOff>
    </xdr:from>
    <xdr:to>
      <xdr:col>4</xdr:col>
      <xdr:colOff>2314575</xdr:colOff>
      <xdr:row>70</xdr:row>
      <xdr:rowOff>4760</xdr:rowOff>
    </xdr:to>
    <xdr:graphicFrame macro="">
      <xdr:nvGraphicFramePr>
        <xdr:cNvPr id="67" name="Диаграмма 66">
          <a:extLst>
            <a:ext uri="{FF2B5EF4-FFF2-40B4-BE49-F238E27FC236}">
              <a16:creationId xmlns:a16="http://schemas.microsoft.com/office/drawing/2014/main" id="{413B8696-7F37-4C35-8809-57EE72C77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</xdr:col>
      <xdr:colOff>33338</xdr:colOff>
      <xdr:row>70</xdr:row>
      <xdr:rowOff>57150</xdr:rowOff>
    </xdr:from>
    <xdr:to>
      <xdr:col>4</xdr:col>
      <xdr:colOff>2295525</xdr:colOff>
      <xdr:row>70</xdr:row>
      <xdr:rowOff>309560</xdr:rowOff>
    </xdr:to>
    <xdr:graphicFrame macro="">
      <xdr:nvGraphicFramePr>
        <xdr:cNvPr id="68" name="Диаграмма 67">
          <a:extLst>
            <a:ext uri="{FF2B5EF4-FFF2-40B4-BE49-F238E27FC236}">
              <a16:creationId xmlns:a16="http://schemas.microsoft.com/office/drawing/2014/main" id="{1777A8F0-969A-43BF-8F2C-E2A6E5BD8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4</xdr:col>
      <xdr:colOff>61913</xdr:colOff>
      <xdr:row>78</xdr:row>
      <xdr:rowOff>57150</xdr:rowOff>
    </xdr:from>
    <xdr:to>
      <xdr:col>4</xdr:col>
      <xdr:colOff>2324100</xdr:colOff>
      <xdr:row>78</xdr:row>
      <xdr:rowOff>309560</xdr:rowOff>
    </xdr:to>
    <xdr:graphicFrame macro="">
      <xdr:nvGraphicFramePr>
        <xdr:cNvPr id="69" name="Диаграмма 68">
          <a:extLst>
            <a:ext uri="{FF2B5EF4-FFF2-40B4-BE49-F238E27FC236}">
              <a16:creationId xmlns:a16="http://schemas.microsoft.com/office/drawing/2014/main" id="{6216DD32-7EF9-4111-8C2E-3BDB6F3A0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4</xdr:col>
      <xdr:colOff>71438</xdr:colOff>
      <xdr:row>71</xdr:row>
      <xdr:rowOff>19050</xdr:rowOff>
    </xdr:from>
    <xdr:to>
      <xdr:col>4</xdr:col>
      <xdr:colOff>2333625</xdr:colOff>
      <xdr:row>71</xdr:row>
      <xdr:rowOff>271460</xdr:rowOff>
    </xdr:to>
    <xdr:graphicFrame macro="">
      <xdr:nvGraphicFramePr>
        <xdr:cNvPr id="70" name="Диаграмма 69">
          <a:extLst>
            <a:ext uri="{FF2B5EF4-FFF2-40B4-BE49-F238E27FC236}">
              <a16:creationId xmlns:a16="http://schemas.microsoft.com/office/drawing/2014/main" id="{D5AE1C3B-BEF3-4E47-AD3D-C21A962C0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4</xdr:col>
      <xdr:colOff>42863</xdr:colOff>
      <xdr:row>28</xdr:row>
      <xdr:rowOff>47625</xdr:rowOff>
    </xdr:from>
    <xdr:to>
      <xdr:col>4</xdr:col>
      <xdr:colOff>2305050</xdr:colOff>
      <xdr:row>28</xdr:row>
      <xdr:rowOff>300035</xdr:rowOff>
    </xdr:to>
    <xdr:graphicFrame macro="">
      <xdr:nvGraphicFramePr>
        <xdr:cNvPr id="72" name="Диаграмма 71">
          <a:extLst>
            <a:ext uri="{FF2B5EF4-FFF2-40B4-BE49-F238E27FC236}">
              <a16:creationId xmlns:a16="http://schemas.microsoft.com/office/drawing/2014/main" id="{77403083-8845-4880-9B89-49447B85F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4</xdr:col>
      <xdr:colOff>42863</xdr:colOff>
      <xdr:row>29</xdr:row>
      <xdr:rowOff>28575</xdr:rowOff>
    </xdr:from>
    <xdr:to>
      <xdr:col>4</xdr:col>
      <xdr:colOff>2305050</xdr:colOff>
      <xdr:row>29</xdr:row>
      <xdr:rowOff>280985</xdr:rowOff>
    </xdr:to>
    <xdr:graphicFrame macro="">
      <xdr:nvGraphicFramePr>
        <xdr:cNvPr id="73" name="Диаграмма 72">
          <a:extLst>
            <a:ext uri="{FF2B5EF4-FFF2-40B4-BE49-F238E27FC236}">
              <a16:creationId xmlns:a16="http://schemas.microsoft.com/office/drawing/2014/main" id="{9BD09188-4E0B-44D9-8E0B-EA24A18C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UNIT%20&#1055;&#1051;&#1040;&#1053;.xlsx" TargetMode="External"/><Relationship Id="rId1" Type="http://schemas.openxmlformats.org/officeDocument/2006/relationships/externalLinkPath" Target="UNIT%20&#1055;&#1051;&#1040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Юнит"/>
      <sheetName val="Юнит Карго"/>
      <sheetName val="Расчет Карго"/>
      <sheetName val="Себес"/>
      <sheetName val="Себес 1С текущ"/>
      <sheetName val="Структура артикула"/>
      <sheetName val="Тарифы ОЗОН"/>
      <sheetName val="Тарифы ВБ"/>
      <sheetName val="Нормативное время доставки"/>
    </sheetNames>
    <sheetDataSet>
      <sheetData sheetId="0">
        <row r="1">
          <cell r="K1" t="str">
            <v>Параметры для логистики</v>
          </cell>
        </row>
        <row r="3">
          <cell r="A3" t="str">
            <v>Код WB</v>
          </cell>
          <cell r="K3" t="str">
            <v>Обьем, л</v>
          </cell>
        </row>
        <row r="4">
          <cell r="A4" t="str">
            <v>1</v>
          </cell>
          <cell r="K4" t="str">
            <v>11</v>
          </cell>
        </row>
        <row r="5">
          <cell r="A5">
            <v>169112569</v>
          </cell>
          <cell r="C5" t="str">
            <v>ACRF1BN101PN</v>
          </cell>
          <cell r="D5" t="str">
            <v>Бандаж для лица розовый</v>
          </cell>
          <cell r="E5">
            <v>2038161736993</v>
          </cell>
          <cell r="K5">
            <v>0.33600000000000002</v>
          </cell>
        </row>
        <row r="6">
          <cell r="A6">
            <v>169153168</v>
          </cell>
          <cell r="C6" t="str">
            <v>ACRF1BN101BC</v>
          </cell>
          <cell r="D6" t="str">
            <v>Бандаж для лица черный</v>
          </cell>
          <cell r="E6">
            <v>2038162681926</v>
          </cell>
          <cell r="K6">
            <v>0.33600000000000002</v>
          </cell>
        </row>
        <row r="7">
          <cell r="A7">
            <v>169395410</v>
          </cell>
          <cell r="C7" t="str">
            <v>ACRF1BN201GR</v>
          </cell>
          <cell r="D7" t="str">
            <v>Бандаж для лица серый</v>
          </cell>
          <cell r="E7">
            <v>2038172050200</v>
          </cell>
          <cell r="K7">
            <v>0.79800000000000004</v>
          </cell>
        </row>
        <row r="8">
          <cell r="A8">
            <v>172832355</v>
          </cell>
          <cell r="C8" t="str">
            <v>AHMA7BW101BG</v>
          </cell>
          <cell r="D8" t="str">
            <v>Мешки 7 шт.</v>
          </cell>
          <cell r="E8">
            <v>2038337652454</v>
          </cell>
          <cell r="K8">
            <v>3.78</v>
          </cell>
        </row>
        <row r="9">
          <cell r="A9">
            <v>176500218</v>
          </cell>
          <cell r="C9" t="str">
            <v>AHMA1BW101BG</v>
          </cell>
          <cell r="D9" t="str">
            <v>Мешок для бюстгалтеров</v>
          </cell>
          <cell r="E9">
            <v>2038597850744</v>
          </cell>
          <cell r="K9">
            <v>0.91800000000000004</v>
          </cell>
        </row>
        <row r="10">
          <cell r="A10">
            <v>177404837</v>
          </cell>
          <cell r="C10" t="str">
            <v>AHMA3BW101BG</v>
          </cell>
          <cell r="D10" t="str">
            <v>Мешки 3 шт.</v>
          </cell>
          <cell r="E10">
            <v>2038627692689</v>
          </cell>
          <cell r="K10">
            <v>2.5</v>
          </cell>
        </row>
        <row r="11">
          <cell r="A11">
            <v>177405495</v>
          </cell>
          <cell r="C11" t="str">
            <v>AHMA3BW102BG</v>
          </cell>
          <cell r="D11" t="str">
            <v>Мешки/деликат 3 шт.</v>
          </cell>
          <cell r="E11">
            <v>2038627713902</v>
          </cell>
          <cell r="K11">
            <v>1.7</v>
          </cell>
        </row>
        <row r="12">
          <cell r="A12">
            <v>176721350</v>
          </cell>
          <cell r="C12" t="str">
            <v>AHMA3BW201WH</v>
          </cell>
          <cell r="D12" t="str">
            <v>Мешки/шнурок мелк 3 шт.</v>
          </cell>
          <cell r="E12">
            <v>2038606201642</v>
          </cell>
          <cell r="K12">
            <v>0.94499999999999995</v>
          </cell>
        </row>
        <row r="13">
          <cell r="A13">
            <v>176723275</v>
          </cell>
          <cell r="C13" t="str">
            <v>AHMA3BW202WH</v>
          </cell>
          <cell r="D13" t="str">
            <v>Мешки/шнурок крупн 3 шт.</v>
          </cell>
          <cell r="E13">
            <v>2038606256161</v>
          </cell>
          <cell r="K13">
            <v>0.94499999999999995</v>
          </cell>
        </row>
        <row r="14">
          <cell r="A14">
            <v>204615141</v>
          </cell>
          <cell r="C14" t="str">
            <v>AHMA2BW201WH</v>
          </cell>
          <cell r="D14" t="str">
            <v>Мешки 2 шт. серый</v>
          </cell>
          <cell r="E14">
            <v>2039404446068</v>
          </cell>
          <cell r="K14">
            <v>0.96</v>
          </cell>
        </row>
        <row r="15">
          <cell r="A15">
            <v>236074677</v>
          </cell>
          <cell r="C15" t="str">
            <v>AHMA2BW202WH</v>
          </cell>
          <cell r="D15" t="str">
            <v>Мешки 2 шт. розовый</v>
          </cell>
          <cell r="E15">
            <v>2040278862540</v>
          </cell>
          <cell r="K15">
            <v>0.96</v>
          </cell>
        </row>
        <row r="16">
          <cell r="A16">
            <v>236929187</v>
          </cell>
          <cell r="C16" t="str">
            <v>AHMA1BW112WH</v>
          </cell>
          <cell r="D16" t="str">
            <v>Мешок 60*80 крупн</v>
          </cell>
          <cell r="E16">
            <v>2040335626849</v>
          </cell>
          <cell r="K16">
            <v>0.61599999999999999</v>
          </cell>
        </row>
        <row r="17">
          <cell r="A17">
            <v>236929188</v>
          </cell>
          <cell r="C17" t="str">
            <v>AHMA1BW111WH</v>
          </cell>
          <cell r="D17" t="str">
            <v>Мешок 60*80 мелк</v>
          </cell>
          <cell r="E17">
            <v>2040335648124</v>
          </cell>
          <cell r="K17">
            <v>0.61599999999999999</v>
          </cell>
        </row>
        <row r="18">
          <cell r="A18">
            <v>239235150</v>
          </cell>
          <cell r="C18" t="str">
            <v>AHMA1BW301WH</v>
          </cell>
          <cell r="D18" t="str">
            <v>Мешок для обуви L - 30 см</v>
          </cell>
          <cell r="E18">
            <v>2040478720961</v>
          </cell>
          <cell r="K18">
            <v>0.96899999999999997</v>
          </cell>
        </row>
        <row r="19">
          <cell r="A19">
            <v>239233529</v>
          </cell>
          <cell r="C19" t="str">
            <v>AHMA1BW302WH</v>
          </cell>
          <cell r="D19" t="str">
            <v>Мешок для обуви XL - 35 см</v>
          </cell>
          <cell r="E19">
            <v>2040478696884</v>
          </cell>
          <cell r="K19">
            <v>1.9359999999999999</v>
          </cell>
        </row>
        <row r="20">
          <cell r="A20">
            <v>173605843</v>
          </cell>
          <cell r="C20" t="str">
            <v>ACRH1MS101RJ</v>
          </cell>
          <cell r="D20" t="str">
            <v>Массажер для пальцев</v>
          </cell>
          <cell r="E20">
            <v>2038430289250</v>
          </cell>
          <cell r="K20">
            <v>0.24</v>
          </cell>
        </row>
        <row r="21">
          <cell r="A21">
            <v>223420736</v>
          </cell>
          <cell r="C21" t="str">
            <v>ACRB1MS101RJ</v>
          </cell>
          <cell r="D21" t="str">
            <v>Массажер для тела оранжевый</v>
          </cell>
          <cell r="E21">
            <v>2039813223373</v>
          </cell>
          <cell r="K21">
            <v>0.99</v>
          </cell>
        </row>
        <row r="22">
          <cell r="A22">
            <v>275208801</v>
          </cell>
          <cell r="C22" t="str">
            <v>ACRB1MS101PN</v>
          </cell>
          <cell r="D22" t="str">
            <v>Массажер для тела розовый</v>
          </cell>
          <cell r="E22">
            <v>2041591042329</v>
          </cell>
          <cell r="K22">
            <v>0.99</v>
          </cell>
        </row>
        <row r="23">
          <cell r="A23">
            <v>275208802</v>
          </cell>
          <cell r="C23" t="str">
            <v>ACRB1MS101BL</v>
          </cell>
          <cell r="D23" t="str">
            <v>Массажер для тела голубой</v>
          </cell>
          <cell r="E23">
            <v>2041591055954</v>
          </cell>
          <cell r="K23">
            <v>0.99</v>
          </cell>
        </row>
        <row r="24">
          <cell r="A24">
            <v>236072835</v>
          </cell>
          <cell r="C24" t="str">
            <v>ACRB1MS106WH</v>
          </cell>
          <cell r="D24" t="str">
            <v>Мяч с шипами белый 6 см</v>
          </cell>
          <cell r="E24">
            <v>2040278804496</v>
          </cell>
          <cell r="K24">
            <v>0.34300000000000003</v>
          </cell>
        </row>
        <row r="25">
          <cell r="A25">
            <v>236072836</v>
          </cell>
          <cell r="C25" t="str">
            <v>ACRB1MS106PN</v>
          </cell>
          <cell r="D25" t="str">
            <v>Мяч с шипами розовый 6 см</v>
          </cell>
          <cell r="E25">
            <v>2040278810534</v>
          </cell>
          <cell r="K25">
            <v>0.34300000000000003</v>
          </cell>
        </row>
        <row r="26">
          <cell r="A26">
            <v>236072834</v>
          </cell>
          <cell r="C26" t="str">
            <v>ACRB1MS106BL</v>
          </cell>
          <cell r="D26" t="str">
            <v>Мяч с шипами голубой 6 см</v>
          </cell>
          <cell r="E26">
            <v>2040278804649</v>
          </cell>
          <cell r="K26">
            <v>0.34300000000000003</v>
          </cell>
        </row>
        <row r="27">
          <cell r="A27">
            <v>223671295</v>
          </cell>
          <cell r="C27" t="str">
            <v>ACRB1MS106RJ</v>
          </cell>
          <cell r="D27" t="str">
            <v>Мяч с шипами оранжевый 6 см</v>
          </cell>
          <cell r="E27">
            <v>2039818580389</v>
          </cell>
          <cell r="K27">
            <v>0.34300000000000003</v>
          </cell>
        </row>
        <row r="28">
          <cell r="A28">
            <v>370591238</v>
          </cell>
          <cell r="C28" t="str">
            <v>ACRB1MS106BС</v>
          </cell>
          <cell r="D28" t="str">
            <v>Мяч с шипами черный 6 см</v>
          </cell>
          <cell r="E28">
            <v>2043369663040</v>
          </cell>
          <cell r="K28">
            <v>0.34300000000000003</v>
          </cell>
        </row>
        <row r="29">
          <cell r="A29">
            <v>419145391</v>
          </cell>
          <cell r="C29" t="str">
            <v>ACRB1MS107WH</v>
          </cell>
          <cell r="D29" t="str">
            <v>Мяч с шипами белый 7 см</v>
          </cell>
          <cell r="E29">
            <v>2044025326637</v>
          </cell>
          <cell r="K29">
            <v>0.51200000000000001</v>
          </cell>
        </row>
        <row r="30">
          <cell r="A30">
            <v>419145389</v>
          </cell>
          <cell r="C30" t="str">
            <v>ACRB1MS107PN</v>
          </cell>
          <cell r="D30" t="str">
            <v>Мяч с шипами розовый 7 см</v>
          </cell>
          <cell r="E30">
            <v>2044025316447</v>
          </cell>
          <cell r="K30">
            <v>0.51200000000000001</v>
          </cell>
        </row>
        <row r="31">
          <cell r="A31">
            <v>419145748</v>
          </cell>
          <cell r="C31" t="str">
            <v>ACRB1MS107BL</v>
          </cell>
          <cell r="D31" t="str">
            <v>Мяч с шипами голубой 7 см</v>
          </cell>
          <cell r="E31">
            <v>2044025338661</v>
          </cell>
          <cell r="K31">
            <v>0.51200000000000001</v>
          </cell>
        </row>
        <row r="32">
          <cell r="A32">
            <v>419141548</v>
          </cell>
          <cell r="C32" t="str">
            <v>ACRB1MS107RJ</v>
          </cell>
          <cell r="D32" t="str">
            <v>Мяч с шипами оранжевый 7 см</v>
          </cell>
          <cell r="E32">
            <v>2044025288003</v>
          </cell>
          <cell r="K32">
            <v>0.51200000000000001</v>
          </cell>
        </row>
        <row r="33">
          <cell r="A33">
            <v>419145985</v>
          </cell>
          <cell r="C33" t="str">
            <v>ACRB1MS107BС</v>
          </cell>
          <cell r="D33" t="str">
            <v>Мяч с шипами черный 7 см</v>
          </cell>
          <cell r="E33">
            <v>2044025344532</v>
          </cell>
          <cell r="K33">
            <v>0.51200000000000001</v>
          </cell>
        </row>
        <row r="34">
          <cell r="A34">
            <v>419145390</v>
          </cell>
          <cell r="C34" t="str">
            <v>ACRB1MS109PN</v>
          </cell>
          <cell r="D34" t="str">
            <v>Мяч с шипами розовый 9 см</v>
          </cell>
          <cell r="E34">
            <v>2044025321588</v>
          </cell>
          <cell r="K34">
            <v>0.72899999999999998</v>
          </cell>
        </row>
        <row r="35">
          <cell r="A35">
            <v>419145749</v>
          </cell>
          <cell r="C35" t="str">
            <v>ACRB1MS109BL</v>
          </cell>
          <cell r="D35" t="str">
            <v>Мяч с шипами голубой 9 см</v>
          </cell>
          <cell r="E35">
            <v>2044025342057</v>
          </cell>
          <cell r="K35">
            <v>0.72899999999999998</v>
          </cell>
        </row>
        <row r="36">
          <cell r="A36">
            <v>419141549</v>
          </cell>
          <cell r="C36" t="str">
            <v>ACRB1MS109RJ</v>
          </cell>
          <cell r="D36" t="str">
            <v>Мяч с шипами оранжевый 9 см</v>
          </cell>
          <cell r="E36">
            <v>2044025291485</v>
          </cell>
          <cell r="K36">
            <v>0.72899999999999998</v>
          </cell>
        </row>
        <row r="37">
          <cell r="A37">
            <v>419145986</v>
          </cell>
          <cell r="C37" t="str">
            <v>ACRB1MS109BС</v>
          </cell>
          <cell r="D37" t="str">
            <v>Мяч с шипами черный 9 см</v>
          </cell>
          <cell r="E37">
            <v>2044025347953</v>
          </cell>
          <cell r="K37">
            <v>0.72899999999999998</v>
          </cell>
        </row>
        <row r="38">
          <cell r="A38">
            <v>419146579</v>
          </cell>
          <cell r="C38" t="str">
            <v>ACRB1MS109LI</v>
          </cell>
          <cell r="D38" t="str">
            <v>Мяч с шипами фиолетовый 9 см</v>
          </cell>
          <cell r="E38">
            <v>2044025354937</v>
          </cell>
          <cell r="K38">
            <v>0.72899999999999998</v>
          </cell>
        </row>
        <row r="39">
          <cell r="A39">
            <v>340734340</v>
          </cell>
          <cell r="C39" t="str">
            <v>ACRB1MS103PN</v>
          </cell>
          <cell r="D39" t="str">
            <v>Мяч гладкий розовый</v>
          </cell>
          <cell r="E39">
            <v>2042985583893</v>
          </cell>
          <cell r="K39">
            <v>0.38400000000000001</v>
          </cell>
        </row>
        <row r="40">
          <cell r="A40">
            <v>340741532</v>
          </cell>
          <cell r="C40" t="str">
            <v>ACRB1MS103BL</v>
          </cell>
          <cell r="D40" t="str">
            <v>Мяч гладкий голубой</v>
          </cell>
          <cell r="E40">
            <v>2042986356632</v>
          </cell>
          <cell r="K40">
            <v>0.38400000000000001</v>
          </cell>
        </row>
        <row r="41">
          <cell r="A41">
            <v>340743352</v>
          </cell>
          <cell r="C41" t="str">
            <v>ACRB1MS103LI</v>
          </cell>
          <cell r="D41" t="str">
            <v>Мяч гладкий сиреневый</v>
          </cell>
          <cell r="E41">
            <v>2042986372359</v>
          </cell>
          <cell r="K41">
            <v>0.38400000000000001</v>
          </cell>
        </row>
        <row r="42">
          <cell r="A42">
            <v>340743911</v>
          </cell>
          <cell r="C42" t="str">
            <v>ACRB1MS103RJ</v>
          </cell>
          <cell r="D42" t="str">
            <v>Мяч гладкий оранжевый</v>
          </cell>
          <cell r="E42">
            <v>2042986377583</v>
          </cell>
          <cell r="K42">
            <v>0.38400000000000001</v>
          </cell>
        </row>
        <row r="43">
          <cell r="A43">
            <v>820643010</v>
          </cell>
          <cell r="C43" t="str">
            <v>ACRB3FR101CL</v>
          </cell>
          <cell r="D43" t="str">
            <v>Набор эластичных лент 3 шт. в мешке</v>
          </cell>
          <cell r="E43">
            <v>2048933027488</v>
          </cell>
          <cell r="K43">
            <v>1.98</v>
          </cell>
        </row>
        <row r="44">
          <cell r="A44">
            <v>550539998</v>
          </cell>
          <cell r="C44" t="str">
            <v>ACRB5FR200CL</v>
          </cell>
          <cell r="D44" t="str">
            <v>Набор эластичных лент 5 шт. в мешке</v>
          </cell>
          <cell r="E44">
            <v>2046392546618</v>
          </cell>
          <cell r="K44">
            <v>0.95</v>
          </cell>
        </row>
        <row r="45">
          <cell r="A45">
            <v>550539999</v>
          </cell>
          <cell r="C45" t="str">
            <v>ACRB4FR300CL</v>
          </cell>
          <cell r="D45" t="str">
            <v>Набор эластичных лент 4 шт.</v>
          </cell>
          <cell r="E45">
            <v>2046392546632</v>
          </cell>
          <cell r="K45">
            <v>0.85</v>
          </cell>
        </row>
        <row r="46">
          <cell r="A46">
            <v>550540000</v>
          </cell>
          <cell r="C46" t="str">
            <v>ACRB5FR400CL</v>
          </cell>
          <cell r="D46" t="str">
            <v>Набор эластичных лент 5 шт.</v>
          </cell>
          <cell r="E46">
            <v>2046392546656</v>
          </cell>
          <cell r="K46">
            <v>0.64</v>
          </cell>
        </row>
        <row r="47">
          <cell r="A47">
            <v>271440668</v>
          </cell>
          <cell r="C47" t="str">
            <v>ACRB1SK101BC</v>
          </cell>
          <cell r="D47" t="str">
            <v>Скакалка черная</v>
          </cell>
          <cell r="E47">
            <v>2041473034138</v>
          </cell>
          <cell r="K47">
            <v>0.4</v>
          </cell>
        </row>
        <row r="48">
          <cell r="A48">
            <v>271440669</v>
          </cell>
          <cell r="C48" t="str">
            <v>ACRB1SK101RD</v>
          </cell>
          <cell r="D48" t="str">
            <v>Скакалка красная</v>
          </cell>
          <cell r="E48">
            <v>2041473034145</v>
          </cell>
          <cell r="K48">
            <v>0.4</v>
          </cell>
        </row>
        <row r="49">
          <cell r="A49">
            <v>271440670</v>
          </cell>
          <cell r="C49" t="str">
            <v>ACRB1SK101BL</v>
          </cell>
          <cell r="D49" t="str">
            <v>Скакалка синяя</v>
          </cell>
          <cell r="E49">
            <v>2041473034169</v>
          </cell>
          <cell r="K49">
            <v>0.4</v>
          </cell>
        </row>
        <row r="50">
          <cell r="A50">
            <v>550445272</v>
          </cell>
          <cell r="C50" t="str">
            <v>ACRF1KP101BC</v>
          </cell>
          <cell r="D50" t="str">
            <v>Капа черный/красный - черная коробка</v>
          </cell>
          <cell r="E50">
            <v>2046391283330</v>
          </cell>
          <cell r="K50">
            <v>0.34300000000000003</v>
          </cell>
        </row>
        <row r="51">
          <cell r="A51">
            <v>550445274</v>
          </cell>
          <cell r="C51" t="str">
            <v>ACRF1KP102BC</v>
          </cell>
          <cell r="D51" t="str">
            <v>Капа черный/белый-черная коробка</v>
          </cell>
          <cell r="E51">
            <v>2046391283385</v>
          </cell>
          <cell r="K51">
            <v>0.34300000000000003</v>
          </cell>
        </row>
        <row r="52">
          <cell r="A52">
            <v>550445275</v>
          </cell>
          <cell r="C52" t="str">
            <v>ACRF1KP103BC</v>
          </cell>
          <cell r="D52" t="str">
            <v>Капа белый/черный</v>
          </cell>
          <cell r="E52">
            <v>2046391283415</v>
          </cell>
          <cell r="K52">
            <v>0.34300000000000003</v>
          </cell>
        </row>
        <row r="53">
          <cell r="A53">
            <v>550445277</v>
          </cell>
          <cell r="C53" t="str">
            <v>ACRF1KP101RD</v>
          </cell>
          <cell r="D53" t="str">
            <v>Капа белый/красный</v>
          </cell>
          <cell r="E53">
            <v>2046391283446</v>
          </cell>
          <cell r="K53">
            <v>0.34300000000000003</v>
          </cell>
        </row>
        <row r="54">
          <cell r="A54">
            <v>550445279</v>
          </cell>
          <cell r="C54" t="str">
            <v>ACRF1KP102RD</v>
          </cell>
          <cell r="D54" t="str">
            <v>Капа красный/белый</v>
          </cell>
          <cell r="E54">
            <v>2046391283507</v>
          </cell>
          <cell r="K54">
            <v>0.34300000000000003</v>
          </cell>
        </row>
        <row r="55">
          <cell r="A55">
            <v>550445280</v>
          </cell>
          <cell r="C55" t="str">
            <v>ACRF1KP101BL</v>
          </cell>
          <cell r="D55" t="str">
            <v>Капа синий/белый</v>
          </cell>
          <cell r="E55">
            <v>2046391283545</v>
          </cell>
          <cell r="K55">
            <v>0.34300000000000003</v>
          </cell>
        </row>
        <row r="56">
          <cell r="A56">
            <v>550445281</v>
          </cell>
          <cell r="C56" t="str">
            <v>ACRF1KP101GN</v>
          </cell>
          <cell r="D56" t="str">
            <v>Капа зеленый/белый</v>
          </cell>
          <cell r="E56">
            <v>2046391283569</v>
          </cell>
          <cell r="K56">
            <v>0.34300000000000003</v>
          </cell>
        </row>
        <row r="57">
          <cell r="A57">
            <v>550445283</v>
          </cell>
          <cell r="C57" t="str">
            <v>ACRF1KP102GN</v>
          </cell>
          <cell r="D57" t="str">
            <v>Капа зеленый/черный</v>
          </cell>
          <cell r="E57">
            <v>2046391283613</v>
          </cell>
          <cell r="K57">
            <v>0.34300000000000003</v>
          </cell>
        </row>
        <row r="58">
          <cell r="A58">
            <v>186826338</v>
          </cell>
          <cell r="C58" t="str">
            <v>ACRA7TB201BC</v>
          </cell>
          <cell r="D58" t="str">
            <v>Таблетница прям 7*2 черн</v>
          </cell>
          <cell r="E58">
            <v>2038891723249</v>
          </cell>
          <cell r="K58">
            <v>0.96</v>
          </cell>
        </row>
        <row r="59">
          <cell r="A59">
            <v>419130077</v>
          </cell>
          <cell r="C59" t="str">
            <v>ACRA7TB201CL</v>
          </cell>
          <cell r="D59" t="str">
            <v>Таблетница прям 7*2 черн/цветн</v>
          </cell>
          <cell r="E59">
            <v>2044025155923</v>
          </cell>
          <cell r="K59">
            <v>0.96</v>
          </cell>
        </row>
        <row r="60">
          <cell r="A60">
            <v>448248943</v>
          </cell>
          <cell r="C60" t="str">
            <v>ACRA7TB201WH</v>
          </cell>
          <cell r="D60" t="str">
            <v>Таблетница прям 7*2 бел/цветн</v>
          </cell>
          <cell r="E60">
            <v>2044516485386</v>
          </cell>
          <cell r="K60">
            <v>0.96</v>
          </cell>
        </row>
        <row r="61">
          <cell r="A61">
            <v>448254852</v>
          </cell>
          <cell r="C61" t="str">
            <v>ACRA7TB201LI</v>
          </cell>
          <cell r="D61" t="str">
            <v>Таблетница прям 7*2 сирен/цветн</v>
          </cell>
          <cell r="E61">
            <v>2044516498812</v>
          </cell>
          <cell r="K61">
            <v>0.96</v>
          </cell>
        </row>
        <row r="62">
          <cell r="A62">
            <v>186800214</v>
          </cell>
          <cell r="C62" t="str">
            <v>ACRA7TB101BC</v>
          </cell>
          <cell r="D62" t="str">
            <v>Таблетница круглая 7*2 черн</v>
          </cell>
          <cell r="E62">
            <v>2038890789598</v>
          </cell>
          <cell r="K62">
            <v>1.4279999999999999</v>
          </cell>
        </row>
        <row r="63">
          <cell r="A63">
            <v>298193176</v>
          </cell>
          <cell r="C63" t="str">
            <v>ACRA7TB101CL</v>
          </cell>
          <cell r="D63" t="str">
            <v>Таблетница круглая 7*2 черн/цвет</v>
          </cell>
          <cell r="E63">
            <v>2042160422832</v>
          </cell>
          <cell r="K63">
            <v>1.4279999999999999</v>
          </cell>
        </row>
        <row r="64">
          <cell r="A64">
            <v>278515093</v>
          </cell>
          <cell r="C64" t="str">
            <v>ACRA7TB301GR</v>
          </cell>
          <cell r="D64" t="str">
            <v>Таблетница круглая 7*2 сер</v>
          </cell>
          <cell r="E64">
            <v>2041680530447</v>
          </cell>
          <cell r="K64">
            <v>1.4279999999999999</v>
          </cell>
        </row>
        <row r="65">
          <cell r="A65">
            <v>345168494</v>
          </cell>
          <cell r="C65" t="str">
            <v>ACRA7TB301CL</v>
          </cell>
          <cell r="D65" t="str">
            <v>Таблетница круглая 7*2 сер /цвет</v>
          </cell>
          <cell r="E65">
            <v>2043048226719</v>
          </cell>
          <cell r="K65">
            <v>1.4279999999999999</v>
          </cell>
        </row>
        <row r="66">
          <cell r="A66">
            <v>273516556</v>
          </cell>
          <cell r="C66" t="str">
            <v>ACRA7TB301WH</v>
          </cell>
          <cell r="D66" t="str">
            <v>Таблетница круглая 7*2 бел</v>
          </cell>
          <cell r="E66">
            <v>2041532808502</v>
          </cell>
          <cell r="K66">
            <v>1.4279999999999999</v>
          </cell>
        </row>
        <row r="67">
          <cell r="A67">
            <v>321907864</v>
          </cell>
          <cell r="C67" t="str">
            <v>ACRA7TB401BC</v>
          </cell>
          <cell r="D67" t="str">
            <v>Таблетница автомат 7*2 черн</v>
          </cell>
          <cell r="E67">
            <v>2042676873814</v>
          </cell>
          <cell r="K67">
            <v>2.25</v>
          </cell>
        </row>
        <row r="68">
          <cell r="A68">
            <v>271441230</v>
          </cell>
          <cell r="C68" t="str">
            <v>ACRB1SK201BC</v>
          </cell>
          <cell r="D68" t="str">
            <v>Скакалка со счетчиком</v>
          </cell>
          <cell r="E68">
            <v>2041473042966</v>
          </cell>
          <cell r="K68">
            <v>1.8240000000000001</v>
          </cell>
        </row>
        <row r="69">
          <cell r="A69">
            <v>251537223</v>
          </cell>
          <cell r="C69" t="str">
            <v>AAND1BL101RD</v>
          </cell>
          <cell r="D69" t="str">
            <v>Мяч регби красный</v>
          </cell>
          <cell r="E69">
            <v>2040903539366</v>
          </cell>
          <cell r="K69">
            <v>0.52800000000000002</v>
          </cell>
        </row>
        <row r="70">
          <cell r="A70">
            <v>251537413</v>
          </cell>
          <cell r="C70" t="str">
            <v>AAND1BL101BL</v>
          </cell>
          <cell r="D70" t="str">
            <v>Мяч регби синий</v>
          </cell>
          <cell r="E70">
            <v>2040903547941</v>
          </cell>
          <cell r="K70">
            <v>0.52800000000000002</v>
          </cell>
        </row>
        <row r="71">
          <cell r="A71">
            <v>251516159</v>
          </cell>
          <cell r="C71" t="str">
            <v>AAND1BL102RD</v>
          </cell>
          <cell r="D71" t="str">
            <v>Мяч шина красный</v>
          </cell>
          <cell r="E71">
            <v>2040902555480</v>
          </cell>
          <cell r="K71">
            <v>0.75600000000000001</v>
          </cell>
        </row>
        <row r="72">
          <cell r="A72">
            <v>251407392</v>
          </cell>
          <cell r="C72" t="str">
            <v>AAND1BL102BL</v>
          </cell>
          <cell r="D72" t="str">
            <v>Мяч шина синий</v>
          </cell>
          <cell r="E72">
            <v>2040900511679</v>
          </cell>
          <cell r="K72">
            <v>0.75600000000000001</v>
          </cell>
        </row>
        <row r="73">
          <cell r="A73">
            <v>302564795</v>
          </cell>
          <cell r="C73" t="str">
            <v>AAND1ST202BL</v>
          </cell>
          <cell r="D73" t="str">
            <v>Палочка для жевания</v>
          </cell>
          <cell r="E73">
            <v>2042253544953</v>
          </cell>
          <cell r="K73">
            <v>0.72799999999999998</v>
          </cell>
        </row>
        <row r="74">
          <cell r="A74">
            <v>273588520</v>
          </cell>
          <cell r="C74" t="str">
            <v>AAND1RP301BG</v>
          </cell>
          <cell r="D74" t="str">
            <v>Канат бол бежевый 55см/520гр</v>
          </cell>
          <cell r="E74">
            <v>2041534216404</v>
          </cell>
          <cell r="K74">
            <v>2.8879999999999999</v>
          </cell>
        </row>
        <row r="75">
          <cell r="A75">
            <v>273589771</v>
          </cell>
          <cell r="C75" t="str">
            <v>AAND1RP301YL</v>
          </cell>
          <cell r="D75" t="str">
            <v>Канат мал желтый 55см/330гр</v>
          </cell>
          <cell r="E75">
            <v>2041534288661</v>
          </cell>
          <cell r="K75">
            <v>1.89</v>
          </cell>
        </row>
        <row r="76">
          <cell r="A76">
            <v>273556717</v>
          </cell>
          <cell r="C76" t="str">
            <v>AKTA4ST101CL</v>
          </cell>
          <cell r="D76" t="str">
            <v>Набор пробок 4 шт. в коробке нежн</v>
          </cell>
          <cell r="E76">
            <v>2041533648312</v>
          </cell>
          <cell r="K76">
            <v>0.29399999999999998</v>
          </cell>
        </row>
        <row r="77">
          <cell r="A77">
            <v>370594147</v>
          </cell>
          <cell r="C77" t="str">
            <v>AKTA4ST103CL</v>
          </cell>
          <cell r="D77" t="str">
            <v>Набор пробок 4 шт. в коробке ярк</v>
          </cell>
          <cell r="E77">
            <v>2043369755509</v>
          </cell>
          <cell r="K77">
            <v>0.29399999999999998</v>
          </cell>
        </row>
        <row r="78">
          <cell r="A78">
            <v>321959186</v>
          </cell>
          <cell r="C78" t="str">
            <v>AKTA4ST102CL</v>
          </cell>
          <cell r="D78" t="str">
            <v>Набор пробок 4 шт.</v>
          </cell>
          <cell r="E78">
            <v>2042678197468</v>
          </cell>
          <cell r="K78">
            <v>0.57599999999999996</v>
          </cell>
        </row>
        <row r="79">
          <cell r="A79">
            <v>273546535</v>
          </cell>
          <cell r="C79" t="str">
            <v>AKTA2KN101YL</v>
          </cell>
          <cell r="D79" t="str">
            <v>Шпатель желтый</v>
          </cell>
          <cell r="E79">
            <v>2041533399818</v>
          </cell>
          <cell r="K79">
            <v>0.57599999999999996</v>
          </cell>
        </row>
        <row r="80">
          <cell r="A80">
            <v>273551028</v>
          </cell>
          <cell r="C80" t="str">
            <v>AKTA2KN101BL</v>
          </cell>
          <cell r="D80" t="str">
            <v>Шпатель голубой</v>
          </cell>
          <cell r="E80">
            <v>2041533587000</v>
          </cell>
          <cell r="K80">
            <v>0.57599999999999996</v>
          </cell>
        </row>
        <row r="81">
          <cell r="A81">
            <v>273527791</v>
          </cell>
          <cell r="C81" t="str">
            <v>AKTA2KN102YL</v>
          </cell>
          <cell r="D81" t="str">
            <v>Нож для пиццы желтый</v>
          </cell>
          <cell r="E81">
            <v>2041533038113</v>
          </cell>
          <cell r="K81">
            <v>0.624</v>
          </cell>
        </row>
        <row r="82">
          <cell r="A82">
            <v>327442631</v>
          </cell>
          <cell r="C82" t="str">
            <v>AKTA2KN102GN</v>
          </cell>
          <cell r="D82" t="str">
            <v>Нож для пиццы зеленый</v>
          </cell>
          <cell r="E82">
            <v>2042777181566</v>
          </cell>
          <cell r="K82">
            <v>0.624</v>
          </cell>
        </row>
        <row r="83">
          <cell r="A83">
            <v>340948906</v>
          </cell>
          <cell r="C83" t="str">
            <v>AKTA1KN101GR</v>
          </cell>
          <cell r="D83" t="str">
            <v>Консервный нож</v>
          </cell>
          <cell r="E83">
            <v>2042988749289</v>
          </cell>
          <cell r="K83">
            <v>0.63</v>
          </cell>
        </row>
        <row r="84">
          <cell r="A84">
            <v>340802685</v>
          </cell>
          <cell r="C84" t="str">
            <v>AKTA1PR101GR</v>
          </cell>
          <cell r="D84" t="str">
            <v>Чеснокодавка</v>
          </cell>
          <cell r="E84">
            <v>2042987041841</v>
          </cell>
          <cell r="K84">
            <v>0.378</v>
          </cell>
        </row>
      </sheetData>
      <sheetData sheetId="1" refreshError="1"/>
      <sheetData sheetId="2" refreshError="1"/>
      <sheetData sheetId="3">
        <row r="1">
          <cell r="A1" t="str">
            <v>Код WB</v>
          </cell>
          <cell r="C1" t="str">
            <v>Арт. Поставщика</v>
          </cell>
          <cell r="D1" t="str">
            <v>Номенклатура</v>
          </cell>
          <cell r="E1" t="str">
            <v>Штрихкод</v>
          </cell>
          <cell r="F1" t="str">
            <v>Себестоимость</v>
          </cell>
        </row>
        <row r="2">
          <cell r="A2">
            <v>169112569</v>
          </cell>
          <cell r="C2" t="str">
            <v>ACRF1BN101PN</v>
          </cell>
          <cell r="D2" t="str">
            <v>Бандаж для лица розовый</v>
          </cell>
          <cell r="E2">
            <v>2038161736993</v>
          </cell>
          <cell r="F2">
            <v>111</v>
          </cell>
        </row>
        <row r="3">
          <cell r="A3">
            <v>169153168</v>
          </cell>
          <cell r="C3" t="str">
            <v>ACRF1BN101BC</v>
          </cell>
          <cell r="D3" t="str">
            <v>Бандаж для лица черный</v>
          </cell>
          <cell r="E3">
            <v>2038162681926</v>
          </cell>
          <cell r="F3">
            <v>90</v>
          </cell>
        </row>
        <row r="4">
          <cell r="A4">
            <v>169395410</v>
          </cell>
          <cell r="C4" t="str">
            <v>ACRF1BN201GR</v>
          </cell>
          <cell r="D4" t="str">
            <v>Бандаж для лица серый</v>
          </cell>
          <cell r="E4">
            <v>2038172050200</v>
          </cell>
          <cell r="F4">
            <v>206</v>
          </cell>
        </row>
        <row r="5">
          <cell r="A5">
            <v>172832355</v>
          </cell>
          <cell r="C5" t="str">
            <v>AHMA7BW101BG</v>
          </cell>
          <cell r="D5" t="str">
            <v>Мешки 7 шт.</v>
          </cell>
          <cell r="E5">
            <v>2038337652454</v>
          </cell>
          <cell r="F5">
            <v>375</v>
          </cell>
        </row>
        <row r="6">
          <cell r="A6">
            <v>176500218</v>
          </cell>
          <cell r="C6" t="str">
            <v>AHMA1BW101BG</v>
          </cell>
          <cell r="D6" t="str">
            <v>Мешок для бюстгалтеров</v>
          </cell>
          <cell r="E6">
            <v>2038597850744</v>
          </cell>
          <cell r="F6">
            <v>71</v>
          </cell>
        </row>
        <row r="7">
          <cell r="A7">
            <v>177404837</v>
          </cell>
          <cell r="C7" t="str">
            <v>AHMA3BW101BG</v>
          </cell>
          <cell r="D7" t="str">
            <v>Мешки 3 шт.</v>
          </cell>
          <cell r="E7">
            <v>2038627692689</v>
          </cell>
          <cell r="F7">
            <v>166</v>
          </cell>
        </row>
        <row r="8">
          <cell r="A8">
            <v>177405495</v>
          </cell>
          <cell r="C8" t="str">
            <v>AHMA3BW102BG</v>
          </cell>
          <cell r="D8" t="str">
            <v>Мешки/деликат 3 шт.</v>
          </cell>
          <cell r="E8">
            <v>2038627713902</v>
          </cell>
          <cell r="F8">
            <v>156</v>
          </cell>
        </row>
        <row r="9">
          <cell r="A9">
            <v>176721350</v>
          </cell>
          <cell r="C9" t="str">
            <v>AHMA3BW201WH</v>
          </cell>
          <cell r="D9" t="str">
            <v>Мешки/шнурок мелк 3 шт.</v>
          </cell>
          <cell r="E9">
            <v>2038606201642</v>
          </cell>
          <cell r="F9">
            <v>145</v>
          </cell>
        </row>
        <row r="10">
          <cell r="A10">
            <v>176723275</v>
          </cell>
          <cell r="C10" t="str">
            <v>AHMA3BW202WH</v>
          </cell>
          <cell r="D10" t="str">
            <v>Мешки/шнурок крупн 3 шт.</v>
          </cell>
          <cell r="E10">
            <v>2038606256161</v>
          </cell>
          <cell r="F10">
            <v>145</v>
          </cell>
        </row>
        <row r="11">
          <cell r="A11">
            <v>204615141</v>
          </cell>
          <cell r="C11" t="str">
            <v>AHMA2BW201WH</v>
          </cell>
          <cell r="D11" t="str">
            <v>Мешки 2 шт. серый</v>
          </cell>
          <cell r="E11">
            <v>2039404446068</v>
          </cell>
          <cell r="F11">
            <v>92</v>
          </cell>
        </row>
        <row r="12">
          <cell r="A12">
            <v>236074677</v>
          </cell>
          <cell r="C12" t="str">
            <v>AHMA2BW202WH</v>
          </cell>
          <cell r="D12" t="str">
            <v>Мешки 2 шт. розовый</v>
          </cell>
          <cell r="E12">
            <v>2040278862540</v>
          </cell>
          <cell r="F12">
            <v>149</v>
          </cell>
        </row>
        <row r="13">
          <cell r="A13">
            <v>236929187</v>
          </cell>
          <cell r="C13" t="str">
            <v>AHMA1BW112WH</v>
          </cell>
          <cell r="D13" t="str">
            <v>Мешок 60*80 крупн</v>
          </cell>
          <cell r="E13">
            <v>2040335626849</v>
          </cell>
          <cell r="F13">
            <v>93</v>
          </cell>
        </row>
        <row r="14">
          <cell r="A14">
            <v>236929188</v>
          </cell>
          <cell r="C14" t="str">
            <v>AHMA1BW111WH</v>
          </cell>
          <cell r="D14" t="str">
            <v>Мешок 60*80 мелк</v>
          </cell>
          <cell r="E14">
            <v>2040335648124</v>
          </cell>
          <cell r="F14">
            <v>93</v>
          </cell>
        </row>
        <row r="15">
          <cell r="A15">
            <v>239235150</v>
          </cell>
          <cell r="C15" t="str">
            <v>AHMA1BW301WH</v>
          </cell>
          <cell r="D15" t="str">
            <v>Мешок для обуви L - 30 см</v>
          </cell>
          <cell r="E15">
            <v>2040478720961</v>
          </cell>
          <cell r="F15">
            <v>115</v>
          </cell>
        </row>
        <row r="16">
          <cell r="A16">
            <v>239233529</v>
          </cell>
          <cell r="C16" t="str">
            <v>AHMA1BW302WH</v>
          </cell>
          <cell r="D16" t="str">
            <v>Мешок для обуви XL - 35 см</v>
          </cell>
          <cell r="E16">
            <v>2040478696884</v>
          </cell>
          <cell r="F16">
            <v>144</v>
          </cell>
        </row>
        <row r="17">
          <cell r="A17">
            <v>173605843</v>
          </cell>
          <cell r="C17" t="str">
            <v>ACRH1MS101RJ</v>
          </cell>
          <cell r="D17" t="str">
            <v>Массажер для пальцев</v>
          </cell>
          <cell r="E17">
            <v>2038430289250</v>
          </cell>
          <cell r="F17">
            <v>66</v>
          </cell>
        </row>
        <row r="18">
          <cell r="A18">
            <v>223420736</v>
          </cell>
          <cell r="C18" t="str">
            <v>ACRB1MS101RJ</v>
          </cell>
          <cell r="D18" t="str">
            <v>Массажер для тела оранжевый</v>
          </cell>
          <cell r="E18">
            <v>2039813223373</v>
          </cell>
          <cell r="F18">
            <v>151</v>
          </cell>
        </row>
        <row r="19">
          <cell r="A19">
            <v>275208801</v>
          </cell>
          <cell r="C19" t="str">
            <v>ACRB1MS101PN</v>
          </cell>
          <cell r="D19" t="str">
            <v>Массажер для тела розовый</v>
          </cell>
          <cell r="E19">
            <v>2041591042329</v>
          </cell>
          <cell r="F19">
            <v>151</v>
          </cell>
        </row>
        <row r="20">
          <cell r="A20">
            <v>275208802</v>
          </cell>
          <cell r="C20" t="str">
            <v>ACRB1MS101BL</v>
          </cell>
          <cell r="D20" t="str">
            <v>Массажер для тела голубой</v>
          </cell>
          <cell r="E20">
            <v>2041591055954</v>
          </cell>
          <cell r="F20">
            <v>151</v>
          </cell>
        </row>
        <row r="21">
          <cell r="A21">
            <v>236072835</v>
          </cell>
          <cell r="C21" t="str">
            <v>ACRB1MS106WH</v>
          </cell>
          <cell r="D21" t="str">
            <v>Мяч с шипами белый 6 см</v>
          </cell>
          <cell r="E21">
            <v>2040278804496</v>
          </cell>
          <cell r="F21">
            <v>59</v>
          </cell>
        </row>
        <row r="22">
          <cell r="A22">
            <v>236072836</v>
          </cell>
          <cell r="C22" t="str">
            <v>ACRB1MS106PN</v>
          </cell>
          <cell r="D22" t="str">
            <v>Мяч с шипами розовый 6 см</v>
          </cell>
          <cell r="E22">
            <v>2040278810534</v>
          </cell>
          <cell r="F22">
            <v>64</v>
          </cell>
        </row>
        <row r="23">
          <cell r="A23">
            <v>236072834</v>
          </cell>
          <cell r="C23" t="str">
            <v>ACRB1MS106BL</v>
          </cell>
          <cell r="D23" t="str">
            <v>Мяч с шипами голубой 6 см</v>
          </cell>
          <cell r="E23">
            <v>2040278804649</v>
          </cell>
          <cell r="F23">
            <v>59</v>
          </cell>
        </row>
        <row r="24">
          <cell r="A24">
            <v>223671295</v>
          </cell>
          <cell r="C24" t="str">
            <v>ACRB1MS106RJ</v>
          </cell>
          <cell r="D24" t="str">
            <v>Мяч с шипами оранжевый 6 см</v>
          </cell>
          <cell r="E24">
            <v>2039818580389</v>
          </cell>
          <cell r="F24">
            <v>59</v>
          </cell>
        </row>
        <row r="25">
          <cell r="A25">
            <v>370591238</v>
          </cell>
          <cell r="C25" t="str">
            <v>ACRB1MS106BС</v>
          </cell>
          <cell r="D25" t="str">
            <v>Мяч с шипами черный 6 см</v>
          </cell>
          <cell r="E25">
            <v>2043369663040</v>
          </cell>
          <cell r="F25">
            <v>49</v>
          </cell>
        </row>
        <row r="26">
          <cell r="A26">
            <v>419145391</v>
          </cell>
          <cell r="C26" t="str">
            <v>ACRB1MS107WH</v>
          </cell>
          <cell r="D26" t="str">
            <v>Мяч с шипами белый 7 см</v>
          </cell>
          <cell r="E26">
            <v>2044025326637</v>
          </cell>
          <cell r="F26">
            <v>62</v>
          </cell>
        </row>
        <row r="27">
          <cell r="A27">
            <v>419145389</v>
          </cell>
          <cell r="C27" t="str">
            <v>ACRB1MS107PN</v>
          </cell>
          <cell r="D27" t="str">
            <v>Мяч с шипами розовый 7 см</v>
          </cell>
          <cell r="E27">
            <v>2044025316447</v>
          </cell>
          <cell r="F27">
            <v>63</v>
          </cell>
        </row>
        <row r="28">
          <cell r="A28">
            <v>419145748</v>
          </cell>
          <cell r="C28" t="str">
            <v>ACRB1MS107BL</v>
          </cell>
          <cell r="D28" t="str">
            <v>Мяч с шипами голубой 7 см</v>
          </cell>
          <cell r="E28">
            <v>2044025338661</v>
          </cell>
          <cell r="F28">
            <v>63</v>
          </cell>
        </row>
        <row r="29">
          <cell r="A29">
            <v>419141548</v>
          </cell>
          <cell r="C29" t="str">
            <v>ACRB1MS107RJ</v>
          </cell>
          <cell r="D29" t="str">
            <v>Мяч с шипами оранжевый 7 см</v>
          </cell>
          <cell r="E29">
            <v>2044025288003</v>
          </cell>
          <cell r="F29">
            <v>63</v>
          </cell>
        </row>
        <row r="30">
          <cell r="A30">
            <v>419145985</v>
          </cell>
          <cell r="C30" t="str">
            <v>ACRB1MS107BС</v>
          </cell>
          <cell r="D30" t="str">
            <v>Мяч с шипами черный 7 см</v>
          </cell>
          <cell r="E30">
            <v>2044025344532</v>
          </cell>
          <cell r="F30">
            <v>63</v>
          </cell>
        </row>
        <row r="31">
          <cell r="A31">
            <v>419145390</v>
          </cell>
          <cell r="C31" t="str">
            <v>ACRB1MS109PN</v>
          </cell>
          <cell r="D31" t="str">
            <v>Мяч с шипами розовый 9 см</v>
          </cell>
          <cell r="E31">
            <v>2044025321588</v>
          </cell>
          <cell r="F31">
            <v>91</v>
          </cell>
        </row>
        <row r="32">
          <cell r="A32">
            <v>419145749</v>
          </cell>
          <cell r="C32" t="str">
            <v>ACRB1MS109BL</v>
          </cell>
          <cell r="D32" t="str">
            <v>Мяч с шипами голубой 9 см</v>
          </cell>
          <cell r="E32">
            <v>2044025342057</v>
          </cell>
          <cell r="F32">
            <v>91</v>
          </cell>
        </row>
        <row r="33">
          <cell r="A33">
            <v>419141549</v>
          </cell>
          <cell r="C33" t="str">
            <v>ACRB1MS109RJ</v>
          </cell>
          <cell r="D33" t="str">
            <v>Мяч с шипами оранжевый 9 см</v>
          </cell>
          <cell r="E33">
            <v>2044025291485</v>
          </cell>
          <cell r="F33">
            <v>91</v>
          </cell>
        </row>
        <row r="34">
          <cell r="A34">
            <v>419145986</v>
          </cell>
          <cell r="C34" t="str">
            <v>ACRB1MS109BС</v>
          </cell>
          <cell r="D34" t="str">
            <v>Мяч с шипами черный 9 см</v>
          </cell>
          <cell r="E34">
            <v>2044025347953</v>
          </cell>
          <cell r="F34">
            <v>91</v>
          </cell>
        </row>
        <row r="35">
          <cell r="A35">
            <v>419146579</v>
          </cell>
          <cell r="C35" t="str">
            <v>ACRB1MS109LI</v>
          </cell>
          <cell r="D35" t="str">
            <v>Мяч с шипами фиолетовый 9 см</v>
          </cell>
          <cell r="E35">
            <v>2044025354937</v>
          </cell>
          <cell r="F35">
            <v>91</v>
          </cell>
        </row>
        <row r="36">
          <cell r="A36">
            <v>340734340</v>
          </cell>
          <cell r="C36" t="str">
            <v>ACRB1MS103PN</v>
          </cell>
          <cell r="D36" t="str">
            <v>Мяч гладкий розовый</v>
          </cell>
          <cell r="E36">
            <v>2042985583893</v>
          </cell>
          <cell r="F36">
            <v>87</v>
          </cell>
        </row>
        <row r="37">
          <cell r="A37">
            <v>340741532</v>
          </cell>
          <cell r="C37" t="str">
            <v>ACRB1MS103BL</v>
          </cell>
          <cell r="D37" t="str">
            <v>Мяч гладкий голубой</v>
          </cell>
          <cell r="E37">
            <v>2042986356632</v>
          </cell>
          <cell r="F37">
            <v>87</v>
          </cell>
        </row>
        <row r="38">
          <cell r="A38">
            <v>340743352</v>
          </cell>
          <cell r="C38" t="str">
            <v>ACRB1MS103LI</v>
          </cell>
          <cell r="D38" t="str">
            <v>Мяч гладкий сиреневый</v>
          </cell>
          <cell r="E38">
            <v>2042986372359</v>
          </cell>
          <cell r="F38">
            <v>87</v>
          </cell>
        </row>
        <row r="39">
          <cell r="A39">
            <v>340743911</v>
          </cell>
          <cell r="C39" t="str">
            <v>ACRB1MS103RJ</v>
          </cell>
          <cell r="D39" t="str">
            <v>Мяч гладкий оранжевый</v>
          </cell>
          <cell r="E39">
            <v>2042986377583</v>
          </cell>
          <cell r="F39">
            <v>88</v>
          </cell>
        </row>
        <row r="40">
          <cell r="A40">
            <v>820643010</v>
          </cell>
          <cell r="C40" t="str">
            <v>ACRB3FR101CL</v>
          </cell>
          <cell r="D40" t="str">
            <v>Набор эластичных лент 3 шт. в мешке</v>
          </cell>
          <cell r="E40">
            <v>2048933027488</v>
          </cell>
          <cell r="F40">
            <v>437</v>
          </cell>
        </row>
        <row r="41">
          <cell r="A41">
            <v>550539998</v>
          </cell>
          <cell r="C41" t="str">
            <v>ACRB5FR200CL</v>
          </cell>
          <cell r="D41" t="str">
            <v>Набор эластичных лент 5 шт. в мешке</v>
          </cell>
          <cell r="E41">
            <v>2046392546618</v>
          </cell>
          <cell r="F41">
            <v>467</v>
          </cell>
        </row>
        <row r="42">
          <cell r="A42">
            <v>550539999</v>
          </cell>
          <cell r="C42" t="str">
            <v>ACRB4FR300CL</v>
          </cell>
          <cell r="D42" t="str">
            <v>Набор эластичных лент 4 шт.</v>
          </cell>
          <cell r="E42">
            <v>2046392546632</v>
          </cell>
          <cell r="F42">
            <v>309</v>
          </cell>
        </row>
        <row r="43">
          <cell r="A43">
            <v>550540000</v>
          </cell>
          <cell r="C43" t="str">
            <v>ACRB5FR400CL</v>
          </cell>
          <cell r="D43" t="str">
            <v>Набор эластичных лент 5 шт.</v>
          </cell>
          <cell r="E43">
            <v>2046392546656</v>
          </cell>
          <cell r="F43">
            <v>142</v>
          </cell>
        </row>
        <row r="44">
          <cell r="A44">
            <v>550445272</v>
          </cell>
          <cell r="C44" t="str">
            <v>ACRF1KP101BC</v>
          </cell>
          <cell r="D44" t="str">
            <v>Капа черный/красный - черная коробка</v>
          </cell>
          <cell r="E44">
            <v>2046391283330</v>
          </cell>
          <cell r="F44">
            <v>80</v>
          </cell>
        </row>
        <row r="45">
          <cell r="A45">
            <v>550445274</v>
          </cell>
          <cell r="C45" t="str">
            <v>ACRF1KP102BC</v>
          </cell>
          <cell r="D45" t="str">
            <v>Капа черный/белый-черная коробка</v>
          </cell>
          <cell r="E45">
            <v>2046391283385</v>
          </cell>
          <cell r="F45">
            <v>80</v>
          </cell>
        </row>
        <row r="46">
          <cell r="A46">
            <v>550445275</v>
          </cell>
          <cell r="C46" t="str">
            <v>ACRF1KP103BC</v>
          </cell>
          <cell r="D46" t="str">
            <v>Капа белый/черный</v>
          </cell>
          <cell r="E46">
            <v>2046391283415</v>
          </cell>
          <cell r="F46">
            <v>80</v>
          </cell>
        </row>
        <row r="47">
          <cell r="A47">
            <v>550445277</v>
          </cell>
          <cell r="C47" t="str">
            <v>ACRF1KP101RD</v>
          </cell>
          <cell r="D47" t="str">
            <v>Капа белый/красный</v>
          </cell>
          <cell r="E47">
            <v>2046391283446</v>
          </cell>
          <cell r="F47">
            <v>80</v>
          </cell>
        </row>
        <row r="48">
          <cell r="A48">
            <v>550445279</v>
          </cell>
          <cell r="C48" t="str">
            <v>ACRF1KP102RD</v>
          </cell>
          <cell r="D48" t="str">
            <v>Капа красный/белый</v>
          </cell>
          <cell r="E48">
            <v>2046391283507</v>
          </cell>
          <cell r="F48">
            <v>80</v>
          </cell>
        </row>
        <row r="49">
          <cell r="A49">
            <v>550445280</v>
          </cell>
          <cell r="C49" t="str">
            <v>ACRF1KP101BL</v>
          </cell>
          <cell r="D49" t="str">
            <v>Капа синий/белый</v>
          </cell>
          <cell r="E49">
            <v>2046391283545</v>
          </cell>
          <cell r="F49">
            <v>80</v>
          </cell>
        </row>
        <row r="50">
          <cell r="A50">
            <v>550445281</v>
          </cell>
          <cell r="C50" t="str">
            <v>ACRF1KP101GN</v>
          </cell>
          <cell r="D50" t="str">
            <v>Капа зеленый/белый</v>
          </cell>
          <cell r="E50">
            <v>2046391283569</v>
          </cell>
          <cell r="F50">
            <v>80</v>
          </cell>
        </row>
        <row r="51">
          <cell r="A51">
            <v>550445283</v>
          </cell>
          <cell r="C51" t="str">
            <v>ACRF1KP102GN</v>
          </cell>
          <cell r="D51" t="str">
            <v>Капа зеленый/черный</v>
          </cell>
          <cell r="E51">
            <v>2046391283613</v>
          </cell>
          <cell r="F51">
            <v>80</v>
          </cell>
        </row>
        <row r="52">
          <cell r="A52">
            <v>186826338</v>
          </cell>
          <cell r="C52" t="str">
            <v>ACRA7TB201BC</v>
          </cell>
          <cell r="D52" t="str">
            <v>Таблетница прям 7*2 черн</v>
          </cell>
          <cell r="E52">
            <v>2038891723249</v>
          </cell>
          <cell r="F52">
            <v>171</v>
          </cell>
        </row>
        <row r="53">
          <cell r="A53">
            <v>419130077</v>
          </cell>
          <cell r="C53" t="str">
            <v>ACRA7TB201CL</v>
          </cell>
          <cell r="D53" t="str">
            <v>Таблетница прям 7*2 черн/цветн</v>
          </cell>
          <cell r="E53">
            <v>2044025155923</v>
          </cell>
          <cell r="F53">
            <v>171</v>
          </cell>
        </row>
        <row r="54">
          <cell r="A54">
            <v>448248943</v>
          </cell>
          <cell r="C54" t="str">
            <v>ACRA7TB201WH</v>
          </cell>
          <cell r="D54" t="str">
            <v>Таблетница прям 7*2 бел/цветн</v>
          </cell>
          <cell r="E54">
            <v>2044516485386</v>
          </cell>
          <cell r="F54">
            <v>171</v>
          </cell>
        </row>
        <row r="55">
          <cell r="A55">
            <v>448254852</v>
          </cell>
          <cell r="C55" t="str">
            <v>ACRA7TB201LI</v>
          </cell>
          <cell r="D55" t="str">
            <v>Таблетница прям 7*2 сирен/цветн</v>
          </cell>
          <cell r="E55">
            <v>2044516498812</v>
          </cell>
          <cell r="F55">
            <v>171</v>
          </cell>
        </row>
        <row r="56">
          <cell r="A56">
            <v>186800214</v>
          </cell>
          <cell r="C56" t="str">
            <v>ACRA7TB101BC</v>
          </cell>
          <cell r="D56" t="str">
            <v>Таблетница круглая 7*2 черн</v>
          </cell>
          <cell r="E56">
            <v>2038890789598</v>
          </cell>
          <cell r="F56">
            <v>250</v>
          </cell>
        </row>
        <row r="57">
          <cell r="A57">
            <v>298193176</v>
          </cell>
          <cell r="C57" t="str">
            <v>ACRA7TB101CL</v>
          </cell>
          <cell r="D57" t="str">
            <v>Таблетница круглая 7*2 черн/цвет</v>
          </cell>
          <cell r="E57">
            <v>2042160422832</v>
          </cell>
          <cell r="F57">
            <v>250</v>
          </cell>
        </row>
        <row r="58">
          <cell r="A58">
            <v>278515093</v>
          </cell>
          <cell r="C58" t="str">
            <v>ACRA7TB301GR</v>
          </cell>
          <cell r="D58" t="str">
            <v>Таблетница круглая 7*2 сер</v>
          </cell>
          <cell r="E58">
            <v>2041680530447</v>
          </cell>
          <cell r="F58">
            <v>142</v>
          </cell>
        </row>
        <row r="59">
          <cell r="A59">
            <v>345168494</v>
          </cell>
          <cell r="C59" t="str">
            <v>ACRA7TB301CL</v>
          </cell>
          <cell r="D59" t="str">
            <v>Таблетница круглая 7*2 сер /цвет</v>
          </cell>
          <cell r="E59">
            <v>2043048226719</v>
          </cell>
          <cell r="F59">
            <v>142</v>
          </cell>
        </row>
        <row r="60">
          <cell r="A60">
            <v>273516556</v>
          </cell>
          <cell r="C60" t="str">
            <v>ACRA7TB301WH</v>
          </cell>
          <cell r="D60" t="str">
            <v>Таблетница круглая 7*2 бел</v>
          </cell>
          <cell r="E60">
            <v>2041532808502</v>
          </cell>
          <cell r="F60">
            <v>142</v>
          </cell>
        </row>
        <row r="61">
          <cell r="A61">
            <v>321907864</v>
          </cell>
          <cell r="C61" t="str">
            <v>ACRA7TB401BC</v>
          </cell>
          <cell r="D61" t="str">
            <v>Таблетница автомат 7*2 черн</v>
          </cell>
          <cell r="E61">
            <v>2042676873814</v>
          </cell>
          <cell r="F61">
            <v>335</v>
          </cell>
        </row>
        <row r="62">
          <cell r="A62">
            <v>271440668</v>
          </cell>
          <cell r="C62" t="str">
            <v>ACRB1SK101BC</v>
          </cell>
          <cell r="D62" t="str">
            <v>Скакалка черная</v>
          </cell>
          <cell r="E62">
            <v>2041473034138</v>
          </cell>
          <cell r="F62">
            <v>282</v>
          </cell>
        </row>
        <row r="63">
          <cell r="A63">
            <v>271440669</v>
          </cell>
          <cell r="C63" t="str">
            <v>ACRB1SK101RD</v>
          </cell>
          <cell r="D63" t="str">
            <v>Скакалка красная</v>
          </cell>
          <cell r="E63">
            <v>2041473034145</v>
          </cell>
          <cell r="F63">
            <v>282</v>
          </cell>
        </row>
        <row r="64">
          <cell r="A64">
            <v>271440670</v>
          </cell>
          <cell r="C64" t="str">
            <v>ACRB1SK101BL</v>
          </cell>
          <cell r="D64" t="str">
            <v>Скакалка синяя</v>
          </cell>
          <cell r="E64">
            <v>2041473034169</v>
          </cell>
          <cell r="F64">
            <v>282</v>
          </cell>
        </row>
        <row r="65">
          <cell r="A65">
            <v>271441230</v>
          </cell>
          <cell r="C65" t="str">
            <v>ACRB1SK201BC</v>
          </cell>
          <cell r="D65" t="str">
            <v>Скакалка со счетчиком</v>
          </cell>
          <cell r="E65">
            <v>2041473042966</v>
          </cell>
          <cell r="F65">
            <v>268</v>
          </cell>
        </row>
        <row r="66">
          <cell r="A66">
            <v>251537223</v>
          </cell>
          <cell r="C66" t="str">
            <v>AAND1BL101RD</v>
          </cell>
          <cell r="D66" t="str">
            <v>Мяч регби красный</v>
          </cell>
          <cell r="E66">
            <v>2040903539366</v>
          </cell>
          <cell r="F66">
            <v>121</v>
          </cell>
        </row>
        <row r="67">
          <cell r="A67">
            <v>251537413</v>
          </cell>
          <cell r="C67" t="str">
            <v>AAND1BL101BL</v>
          </cell>
          <cell r="D67" t="str">
            <v>Мяч регби синий</v>
          </cell>
          <cell r="E67">
            <v>2040903547941</v>
          </cell>
          <cell r="F67">
            <v>121</v>
          </cell>
        </row>
        <row r="68">
          <cell r="A68">
            <v>251516159</v>
          </cell>
          <cell r="C68" t="str">
            <v>AAND1BL102RD</v>
          </cell>
          <cell r="D68" t="str">
            <v>Мяч шина красный</v>
          </cell>
          <cell r="E68">
            <v>2040902555480</v>
          </cell>
          <cell r="F68">
            <v>137</v>
          </cell>
        </row>
        <row r="69">
          <cell r="A69">
            <v>251407392</v>
          </cell>
          <cell r="C69" t="str">
            <v>AAND1BL102BL</v>
          </cell>
          <cell r="D69" t="str">
            <v>Мяч шина синий</v>
          </cell>
          <cell r="E69">
            <v>2040900511679</v>
          </cell>
          <cell r="F69">
            <v>137</v>
          </cell>
        </row>
        <row r="70">
          <cell r="A70">
            <v>302564795</v>
          </cell>
          <cell r="C70" t="str">
            <v>AAND1ST202BL</v>
          </cell>
          <cell r="D70" t="str">
            <v>Палочка для жевания</v>
          </cell>
          <cell r="E70">
            <v>2042253544953</v>
          </cell>
          <cell r="F70">
            <v>204</v>
          </cell>
        </row>
        <row r="71">
          <cell r="A71">
            <v>273588520</v>
          </cell>
          <cell r="C71" t="str">
            <v>AAND1RP301BG</v>
          </cell>
          <cell r="D71" t="str">
            <v>Канат бол бежевый 55см/520гр</v>
          </cell>
          <cell r="E71">
            <v>2041534216404</v>
          </cell>
          <cell r="F71">
            <v>478</v>
          </cell>
        </row>
        <row r="72">
          <cell r="A72">
            <v>273589771</v>
          </cell>
          <cell r="C72" t="str">
            <v>AAND1RP301YL</v>
          </cell>
          <cell r="D72" t="str">
            <v>Канат мал желтый 55см/330гр</v>
          </cell>
          <cell r="E72">
            <v>2041534288661</v>
          </cell>
          <cell r="F72">
            <v>326</v>
          </cell>
        </row>
        <row r="73">
          <cell r="A73">
            <v>273556717</v>
          </cell>
          <cell r="C73" t="str">
            <v>AKTA4ST101CL</v>
          </cell>
          <cell r="D73" t="str">
            <v>Набор пробок 4 шт. в коробке нежн</v>
          </cell>
          <cell r="E73">
            <v>2041533648312</v>
          </cell>
          <cell r="F73">
            <v>104</v>
          </cell>
        </row>
        <row r="74">
          <cell r="A74">
            <v>370594147</v>
          </cell>
          <cell r="C74" t="str">
            <v>AKTA4ST103CL</v>
          </cell>
          <cell r="D74" t="str">
            <v>Набор пробок 4 шт. в коробке ярк</v>
          </cell>
          <cell r="E74">
            <v>2043369755509</v>
          </cell>
          <cell r="F74">
            <v>123</v>
          </cell>
        </row>
        <row r="75">
          <cell r="A75">
            <v>321959186</v>
          </cell>
          <cell r="C75" t="str">
            <v>AKTA4ST102CL</v>
          </cell>
          <cell r="D75" t="str">
            <v>Набор пробок 4 шт.</v>
          </cell>
          <cell r="E75">
            <v>2042678197468</v>
          </cell>
          <cell r="F75">
            <v>121</v>
          </cell>
        </row>
        <row r="76">
          <cell r="A76">
            <v>273546535</v>
          </cell>
          <cell r="C76" t="str">
            <v>AKTA2KN101YL</v>
          </cell>
          <cell r="D76" t="str">
            <v>Шпатель желтый</v>
          </cell>
          <cell r="E76">
            <v>2041533399818</v>
          </cell>
          <cell r="F76">
            <v>171</v>
          </cell>
        </row>
        <row r="77">
          <cell r="A77">
            <v>273551028</v>
          </cell>
          <cell r="C77" t="str">
            <v>AKTA2KN101BL</v>
          </cell>
          <cell r="D77" t="str">
            <v>Шпатель голубой</v>
          </cell>
          <cell r="E77">
            <v>2041533587000</v>
          </cell>
          <cell r="F77">
            <v>242</v>
          </cell>
        </row>
        <row r="78">
          <cell r="A78">
            <v>273527791</v>
          </cell>
          <cell r="C78" t="str">
            <v>AKTA2KN102YL</v>
          </cell>
          <cell r="D78" t="str">
            <v>Нож для пиццы желтый</v>
          </cell>
          <cell r="E78">
            <v>2041533038113</v>
          </cell>
          <cell r="F78">
            <v>127</v>
          </cell>
        </row>
        <row r="79">
          <cell r="A79">
            <v>327442631</v>
          </cell>
          <cell r="C79" t="str">
            <v>AKTA2KN102GN</v>
          </cell>
          <cell r="D79" t="str">
            <v>Нож для пиццы зеленый</v>
          </cell>
          <cell r="E79">
            <v>2042777181566</v>
          </cell>
          <cell r="F79">
            <v>127</v>
          </cell>
        </row>
        <row r="80">
          <cell r="A80">
            <v>340948906</v>
          </cell>
          <cell r="C80" t="str">
            <v>AKTA1KN101GR</v>
          </cell>
          <cell r="D80" t="str">
            <v>Консервный нож</v>
          </cell>
          <cell r="E80">
            <v>2042988749289</v>
          </cell>
          <cell r="F80">
            <v>254</v>
          </cell>
        </row>
        <row r="81">
          <cell r="A81">
            <v>340802685</v>
          </cell>
          <cell r="C81" t="str">
            <v>AKTA1PR101GR</v>
          </cell>
          <cell r="D81" t="str">
            <v>Чеснокодавка</v>
          </cell>
          <cell r="E81">
            <v>2042987041841</v>
          </cell>
          <cell r="F81">
            <v>235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A347-64CD-4570-A050-1AC34B7D0E5E}">
  <dimension ref="A1:AP89"/>
  <sheetViews>
    <sheetView topLeftCell="A65" workbookViewId="0">
      <selection activeCell="J76" sqref="J76"/>
    </sheetView>
  </sheetViews>
  <sheetFormatPr defaultColWidth="6.875" defaultRowHeight="12.75" x14ac:dyDescent="0.2"/>
  <cols>
    <col min="1" max="1" width="9.25" style="5" customWidth="1"/>
    <col min="2" max="2" width="13.5" style="153" bestFit="1" customWidth="1"/>
    <col min="3" max="3" width="27.75" style="5" bestFit="1" customWidth="1"/>
    <col min="4" max="4" width="12.25" style="50" bestFit="1" customWidth="1"/>
    <col min="5" max="5" width="5.625" style="33" customWidth="1"/>
    <col min="6" max="6" width="5.625" style="29" customWidth="1"/>
    <col min="7" max="7" width="10" style="29" bestFit="1" customWidth="1"/>
    <col min="8" max="8" width="5.625" style="29" customWidth="1"/>
    <col min="9" max="9" width="5.625" style="5" customWidth="1"/>
    <col min="10" max="10" width="5.625" style="35" customWidth="1"/>
    <col min="11" max="13" width="5.625" style="38" customWidth="1"/>
    <col min="14" max="14" width="6.5" style="33" customWidth="1"/>
    <col min="15" max="15" width="7.5" style="33" customWidth="1"/>
    <col min="16" max="16" width="5.625" style="33" customWidth="1"/>
    <col min="17" max="17" width="7" style="33" customWidth="1"/>
    <col min="18" max="18" width="6.875" style="33"/>
    <col min="19" max="19" width="5.625" style="28" customWidth="1"/>
    <col min="20" max="21" width="5.625" style="33" customWidth="1"/>
    <col min="22" max="22" width="5.625" style="28" customWidth="1"/>
    <col min="23" max="27" width="5.625" style="33" customWidth="1"/>
    <col min="28" max="28" width="5.625" style="28" customWidth="1"/>
    <col min="29" max="31" width="5.625" style="33" customWidth="1"/>
    <col min="32" max="34" width="5.625" style="28" customWidth="1"/>
    <col min="35" max="42" width="5.625" style="33" customWidth="1"/>
    <col min="43" max="16384" width="6.875" style="5"/>
  </cols>
  <sheetData>
    <row r="1" spans="1:42" ht="23.25" customHeight="1" thickBot="1" x14ac:dyDescent="0.25">
      <c r="B1" s="30"/>
      <c r="C1" s="156" t="s">
        <v>380</v>
      </c>
      <c r="D1" s="311">
        <v>1</v>
      </c>
      <c r="E1" s="52"/>
      <c r="F1" s="45"/>
      <c r="G1" s="45"/>
      <c r="H1" s="45"/>
      <c r="I1" s="11"/>
      <c r="J1" s="30"/>
      <c r="K1" s="117"/>
      <c r="L1" s="117"/>
      <c r="M1" s="117"/>
      <c r="N1" s="52"/>
      <c r="O1" s="52"/>
      <c r="P1" s="52"/>
      <c r="Q1" s="52"/>
      <c r="R1" s="52"/>
      <c r="S1" s="41"/>
      <c r="T1" s="52"/>
      <c r="U1" s="52"/>
      <c r="V1" s="41"/>
      <c r="W1" s="52"/>
      <c r="X1" s="52"/>
      <c r="Y1" s="52"/>
      <c r="Z1" s="52"/>
      <c r="AA1" s="52"/>
      <c r="AB1" s="41"/>
      <c r="AC1" s="52"/>
      <c r="AD1" s="52"/>
      <c r="AE1" s="52"/>
      <c r="AF1" s="246"/>
      <c r="AG1" s="246"/>
      <c r="AH1" s="191"/>
      <c r="AI1" s="249" t="s">
        <v>72</v>
      </c>
      <c r="AJ1" s="246"/>
      <c r="AK1" s="246"/>
      <c r="AL1" s="246"/>
      <c r="AM1" s="246"/>
      <c r="AN1" s="246"/>
      <c r="AO1" s="246"/>
      <c r="AP1" s="246"/>
    </row>
    <row r="2" spans="1:42" s="77" customFormat="1" ht="93.75" customHeight="1" x14ac:dyDescent="0.25">
      <c r="A2" s="69" t="s">
        <v>300</v>
      </c>
      <c r="B2" s="147" t="s">
        <v>75</v>
      </c>
      <c r="C2" s="70" t="s">
        <v>76</v>
      </c>
      <c r="D2" s="312" t="s">
        <v>182</v>
      </c>
      <c r="E2" s="76" t="s">
        <v>386</v>
      </c>
      <c r="F2" s="71" t="s">
        <v>94</v>
      </c>
      <c r="G2" s="71" t="s">
        <v>77</v>
      </c>
      <c r="H2" s="71" t="s">
        <v>78</v>
      </c>
      <c r="I2" s="72" t="s">
        <v>79</v>
      </c>
      <c r="J2" s="73" t="s">
        <v>80</v>
      </c>
      <c r="K2" s="71" t="s">
        <v>81</v>
      </c>
      <c r="L2" s="71" t="s">
        <v>82</v>
      </c>
      <c r="M2" s="71" t="s">
        <v>83</v>
      </c>
      <c r="N2" s="56" t="s">
        <v>349</v>
      </c>
      <c r="O2" s="56" t="s">
        <v>350</v>
      </c>
      <c r="P2" s="56" t="s">
        <v>84</v>
      </c>
      <c r="Q2" s="56" t="s">
        <v>351</v>
      </c>
      <c r="R2" s="56" t="s">
        <v>352</v>
      </c>
      <c r="S2" s="54" t="s">
        <v>85</v>
      </c>
      <c r="T2" s="56" t="s">
        <v>86</v>
      </c>
      <c r="U2" s="56" t="s">
        <v>87</v>
      </c>
      <c r="V2" s="74" t="s">
        <v>88</v>
      </c>
      <c r="W2" s="56" t="s">
        <v>89</v>
      </c>
      <c r="X2" s="56" t="s">
        <v>186</v>
      </c>
      <c r="Y2" s="56" t="s">
        <v>90</v>
      </c>
      <c r="Z2" s="56" t="s">
        <v>91</v>
      </c>
      <c r="AA2" s="75" t="s">
        <v>92</v>
      </c>
      <c r="AB2" s="54" t="s">
        <v>396</v>
      </c>
      <c r="AC2" s="250" t="s">
        <v>368</v>
      </c>
      <c r="AD2" s="255" t="s">
        <v>331</v>
      </c>
      <c r="AE2" s="256" t="s">
        <v>333</v>
      </c>
      <c r="AF2" s="253" t="s">
        <v>100</v>
      </c>
      <c r="AG2" s="253" t="s">
        <v>101</v>
      </c>
      <c r="AH2" s="74"/>
      <c r="AI2" s="250" t="s">
        <v>93</v>
      </c>
      <c r="AJ2" s="251" t="s">
        <v>94</v>
      </c>
      <c r="AK2" s="251" t="s">
        <v>95</v>
      </c>
      <c r="AL2" s="251" t="s">
        <v>96</v>
      </c>
      <c r="AM2" s="251" t="s">
        <v>359</v>
      </c>
      <c r="AN2" s="251" t="s">
        <v>97</v>
      </c>
      <c r="AO2" s="251" t="s">
        <v>98</v>
      </c>
      <c r="AP2" s="252" t="s">
        <v>99</v>
      </c>
    </row>
    <row r="3" spans="1:42" x14ac:dyDescent="0.2">
      <c r="A3" s="66">
        <v>1</v>
      </c>
      <c r="B3" s="148">
        <v>2</v>
      </c>
      <c r="C3" s="66">
        <v>3</v>
      </c>
      <c r="D3" s="313">
        <v>4</v>
      </c>
      <c r="E3" s="66">
        <v>5</v>
      </c>
      <c r="F3" s="224">
        <v>6</v>
      </c>
      <c r="G3" s="66">
        <v>7</v>
      </c>
      <c r="H3" s="66">
        <v>8</v>
      </c>
      <c r="I3" s="66">
        <v>9</v>
      </c>
      <c r="J3" s="66">
        <v>10</v>
      </c>
      <c r="K3" s="66">
        <v>11</v>
      </c>
      <c r="L3" s="66">
        <v>12</v>
      </c>
      <c r="M3" s="66">
        <v>13</v>
      </c>
      <c r="N3" s="66">
        <v>14</v>
      </c>
      <c r="O3" s="66">
        <v>15</v>
      </c>
      <c r="P3" s="66">
        <v>16</v>
      </c>
      <c r="Q3" s="66">
        <v>17</v>
      </c>
      <c r="R3" s="66">
        <v>18</v>
      </c>
      <c r="S3" s="66">
        <v>19</v>
      </c>
      <c r="T3" s="66">
        <v>20</v>
      </c>
      <c r="U3" s="66">
        <v>21</v>
      </c>
      <c r="V3" s="66">
        <v>22</v>
      </c>
      <c r="W3" s="66">
        <v>23</v>
      </c>
      <c r="X3" s="66">
        <v>24</v>
      </c>
      <c r="Y3" s="66">
        <v>25</v>
      </c>
      <c r="Z3" s="66">
        <v>26</v>
      </c>
      <c r="AA3" s="66">
        <v>27</v>
      </c>
      <c r="AB3" s="66">
        <v>19</v>
      </c>
      <c r="AC3" s="66">
        <v>28</v>
      </c>
      <c r="AD3" s="247">
        <v>30</v>
      </c>
      <c r="AE3" s="248">
        <v>31</v>
      </c>
      <c r="AF3" s="66">
        <v>32</v>
      </c>
      <c r="AG3" s="66">
        <v>33</v>
      </c>
      <c r="AH3" s="66">
        <v>34</v>
      </c>
      <c r="AI3" s="247">
        <v>35</v>
      </c>
      <c r="AJ3" s="66">
        <v>36</v>
      </c>
      <c r="AK3" s="66">
        <v>37</v>
      </c>
      <c r="AL3" s="66">
        <v>38</v>
      </c>
      <c r="AM3" s="66">
        <v>39</v>
      </c>
      <c r="AN3" s="66">
        <v>40</v>
      </c>
      <c r="AO3" s="66">
        <v>41</v>
      </c>
      <c r="AP3" s="248">
        <v>42</v>
      </c>
    </row>
    <row r="4" spans="1:42" ht="15.95" customHeight="1" x14ac:dyDescent="0.2">
      <c r="A4" s="3">
        <v>169112569</v>
      </c>
      <c r="B4" s="3" t="s">
        <v>122</v>
      </c>
      <c r="C4" s="3" t="s">
        <v>416</v>
      </c>
      <c r="D4" s="4">
        <v>2038161736993</v>
      </c>
      <c r="E4" s="124">
        <v>0</v>
      </c>
      <c r="F4" s="38">
        <v>111</v>
      </c>
      <c r="G4" s="37">
        <v>0</v>
      </c>
      <c r="H4" s="37">
        <v>513.33333333333337</v>
      </c>
      <c r="I4" s="51">
        <v>100</v>
      </c>
      <c r="J4" s="34">
        <v>0.3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48">
        <v>0</v>
      </c>
      <c r="T4" s="37">
        <v>0</v>
      </c>
      <c r="U4" s="37">
        <v>-6.5324590163934424</v>
      </c>
      <c r="V4" s="48">
        <v>0</v>
      </c>
      <c r="W4" s="37">
        <v>0</v>
      </c>
      <c r="X4" s="37">
        <v>150.92000000000002</v>
      </c>
      <c r="Y4" s="37"/>
      <c r="Z4" s="37">
        <v>0</v>
      </c>
      <c r="AA4" s="53">
        <v>-144.38754098360658</v>
      </c>
      <c r="AB4" s="48">
        <v>-1.4696206203231647E-2</v>
      </c>
      <c r="AC4" s="124">
        <v>154</v>
      </c>
      <c r="AD4" s="124">
        <v>7</v>
      </c>
      <c r="AE4" s="223">
        <v>33</v>
      </c>
      <c r="AF4" s="129">
        <v>0</v>
      </c>
      <c r="AG4" s="129">
        <v>0</v>
      </c>
      <c r="AH4" s="48"/>
      <c r="AI4" s="118">
        <v>0</v>
      </c>
      <c r="AJ4" s="118">
        <v>111</v>
      </c>
      <c r="AK4" s="118">
        <v>0</v>
      </c>
      <c r="AL4" s="118">
        <v>0</v>
      </c>
      <c r="AM4" s="118">
        <v>150.92000000000002</v>
      </c>
      <c r="AN4" s="118">
        <v>0</v>
      </c>
      <c r="AO4" s="118" t="s">
        <v>361</v>
      </c>
      <c r="AP4" s="118">
        <v>0</v>
      </c>
    </row>
    <row r="5" spans="1:42" ht="15.95" customHeight="1" x14ac:dyDescent="0.2">
      <c r="A5" s="3">
        <v>169153168</v>
      </c>
      <c r="B5" s="3" t="s">
        <v>123</v>
      </c>
      <c r="C5" s="3" t="s">
        <v>417</v>
      </c>
      <c r="D5" s="4">
        <v>2038162681926</v>
      </c>
      <c r="E5" s="124">
        <v>0</v>
      </c>
      <c r="F5" s="38">
        <v>90</v>
      </c>
      <c r="G5" s="37">
        <v>0</v>
      </c>
      <c r="H5" s="37">
        <v>999</v>
      </c>
      <c r="I5" s="51">
        <v>0</v>
      </c>
      <c r="J5" s="34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48">
        <v>0</v>
      </c>
      <c r="T5" s="37">
        <v>0</v>
      </c>
      <c r="U5" s="37">
        <v>-2.9990163934426231</v>
      </c>
      <c r="V5" s="48">
        <v>0</v>
      </c>
      <c r="W5" s="37">
        <v>0</v>
      </c>
      <c r="X5" s="37">
        <v>222.46</v>
      </c>
      <c r="Y5" s="37"/>
      <c r="Z5" s="37">
        <v>0</v>
      </c>
      <c r="AA5" s="53">
        <v>-219.46098360655739</v>
      </c>
      <c r="AB5" s="48">
        <v>-2.2337411155247764E-2</v>
      </c>
      <c r="AC5" s="124">
        <v>227</v>
      </c>
      <c r="AD5" s="124">
        <v>5</v>
      </c>
      <c r="AE5" s="223">
        <v>0</v>
      </c>
      <c r="AF5" s="129">
        <v>0</v>
      </c>
      <c r="AG5" s="129">
        <v>0</v>
      </c>
      <c r="AH5" s="48"/>
      <c r="AI5" s="118">
        <v>0</v>
      </c>
      <c r="AJ5" s="118">
        <v>90</v>
      </c>
      <c r="AK5" s="118">
        <v>0</v>
      </c>
      <c r="AL5" s="118">
        <v>0</v>
      </c>
      <c r="AM5" s="118">
        <v>222.46</v>
      </c>
      <c r="AN5" s="118">
        <v>0</v>
      </c>
      <c r="AO5" s="118" t="s">
        <v>361</v>
      </c>
      <c r="AP5" s="118">
        <v>0</v>
      </c>
    </row>
    <row r="6" spans="1:42" ht="15.95" customHeight="1" x14ac:dyDescent="0.2">
      <c r="A6" s="3">
        <v>169395410</v>
      </c>
      <c r="B6" s="3" t="s">
        <v>124</v>
      </c>
      <c r="C6" s="3" t="s">
        <v>418</v>
      </c>
      <c r="D6" s="4">
        <v>2038172050200</v>
      </c>
      <c r="E6" s="124">
        <v>0</v>
      </c>
      <c r="F6" s="38">
        <v>206</v>
      </c>
      <c r="G6" s="37">
        <v>0</v>
      </c>
      <c r="H6" s="37">
        <v>258.75</v>
      </c>
      <c r="I6" s="51">
        <v>100</v>
      </c>
      <c r="J6" s="34">
        <v>0.8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48">
        <v>0</v>
      </c>
      <c r="T6" s="37">
        <v>0</v>
      </c>
      <c r="U6" s="37">
        <v>-10.700491803278688</v>
      </c>
      <c r="V6" s="48">
        <v>0</v>
      </c>
      <c r="W6" s="37">
        <v>0</v>
      </c>
      <c r="X6" s="37">
        <v>202.86</v>
      </c>
      <c r="Y6" s="37"/>
      <c r="Z6" s="37">
        <v>0</v>
      </c>
      <c r="AA6" s="53">
        <v>-192.15950819672133</v>
      </c>
      <c r="AB6" s="48">
        <v>-1.9558583359288808E-2</v>
      </c>
      <c r="AC6" s="124">
        <v>207</v>
      </c>
      <c r="AD6" s="124">
        <v>15</v>
      </c>
      <c r="AE6" s="223">
        <v>30</v>
      </c>
      <c r="AF6" s="129">
        <v>0</v>
      </c>
      <c r="AG6" s="129">
        <v>0</v>
      </c>
      <c r="AH6" s="48"/>
      <c r="AI6" s="118">
        <v>0</v>
      </c>
      <c r="AJ6" s="118">
        <v>206</v>
      </c>
      <c r="AK6" s="118">
        <v>0</v>
      </c>
      <c r="AL6" s="118">
        <v>0</v>
      </c>
      <c r="AM6" s="118">
        <v>202.86</v>
      </c>
      <c r="AN6" s="118">
        <v>0</v>
      </c>
      <c r="AO6" s="118" t="s">
        <v>361</v>
      </c>
      <c r="AP6" s="118">
        <v>0</v>
      </c>
    </row>
    <row r="7" spans="1:42" ht="15.95" customHeight="1" x14ac:dyDescent="0.2">
      <c r="A7" s="3">
        <v>172832355</v>
      </c>
      <c r="B7" s="3" t="s">
        <v>127</v>
      </c>
      <c r="C7" s="3" t="s">
        <v>482</v>
      </c>
      <c r="D7" s="4">
        <v>2038337652454</v>
      </c>
      <c r="E7" s="124">
        <v>0</v>
      </c>
      <c r="F7" s="38">
        <v>375</v>
      </c>
      <c r="G7" s="37">
        <v>0</v>
      </c>
      <c r="H7" s="37">
        <v>999</v>
      </c>
      <c r="I7" s="51">
        <v>0</v>
      </c>
      <c r="J7" s="34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48">
        <v>0</v>
      </c>
      <c r="T7" s="37">
        <v>0</v>
      </c>
      <c r="U7" s="37">
        <v>0</v>
      </c>
      <c r="V7" s="48">
        <v>0</v>
      </c>
      <c r="W7" s="37">
        <v>0</v>
      </c>
      <c r="X7" s="37">
        <v>496.38960000000003</v>
      </c>
      <c r="Y7" s="37"/>
      <c r="Z7" s="37">
        <v>0</v>
      </c>
      <c r="AA7" s="53">
        <v>-496.38960000000003</v>
      </c>
      <c r="AB7" s="48">
        <v>-5.0524054008011243E-2</v>
      </c>
      <c r="AC7" s="124">
        <v>134</v>
      </c>
      <c r="AD7" s="124">
        <v>12</v>
      </c>
      <c r="AE7" s="223">
        <v>0</v>
      </c>
      <c r="AF7" s="129">
        <v>0</v>
      </c>
      <c r="AG7" s="129">
        <v>0</v>
      </c>
      <c r="AH7" s="48"/>
      <c r="AI7" s="118">
        <v>0</v>
      </c>
      <c r="AJ7" s="118">
        <v>375</v>
      </c>
      <c r="AK7" s="118">
        <v>0</v>
      </c>
      <c r="AL7" s="118">
        <v>0</v>
      </c>
      <c r="AM7" s="118">
        <v>496.38960000000003</v>
      </c>
      <c r="AN7" s="118">
        <v>0</v>
      </c>
      <c r="AO7" s="118" t="s">
        <v>361</v>
      </c>
      <c r="AP7" s="118">
        <v>0</v>
      </c>
    </row>
    <row r="8" spans="1:42" ht="15.95" customHeight="1" x14ac:dyDescent="0.2">
      <c r="A8" s="3">
        <v>176500218</v>
      </c>
      <c r="B8" s="3" t="s">
        <v>128</v>
      </c>
      <c r="C8" s="3" t="s">
        <v>483</v>
      </c>
      <c r="D8" s="4">
        <v>2038597850744</v>
      </c>
      <c r="E8" s="124">
        <v>0</v>
      </c>
      <c r="F8" s="38">
        <v>71</v>
      </c>
      <c r="G8" s="37">
        <v>0</v>
      </c>
      <c r="H8" s="37">
        <v>676</v>
      </c>
      <c r="I8" s="51">
        <v>100</v>
      </c>
      <c r="J8" s="34">
        <v>0.5</v>
      </c>
      <c r="K8" s="37">
        <v>2</v>
      </c>
      <c r="L8" s="37">
        <v>0</v>
      </c>
      <c r="M8" s="37">
        <v>2</v>
      </c>
      <c r="N8" s="37">
        <v>987</v>
      </c>
      <c r="O8" s="37">
        <v>613</v>
      </c>
      <c r="P8" s="37">
        <v>0</v>
      </c>
      <c r="Q8" s="37">
        <v>987</v>
      </c>
      <c r="R8" s="37">
        <v>613</v>
      </c>
      <c r="S8" s="48">
        <v>2.0208232838153144E-2</v>
      </c>
      <c r="T8" s="37">
        <v>142</v>
      </c>
      <c r="U8" s="37">
        <v>297.00557377049176</v>
      </c>
      <c r="V8" s="48">
        <v>0.30091750128722572</v>
      </c>
      <c r="W8" s="37">
        <v>121.96000000000001</v>
      </c>
      <c r="X8" s="37">
        <v>333.20000000000005</v>
      </c>
      <c r="Y8" s="37"/>
      <c r="Z8" s="37">
        <v>42.910000000000004</v>
      </c>
      <c r="AA8" s="53">
        <v>49.924426229508128</v>
      </c>
      <c r="AB8" s="48">
        <v>5.0814610280687624E-3</v>
      </c>
      <c r="AC8" s="124">
        <v>338</v>
      </c>
      <c r="AD8" s="124">
        <v>10</v>
      </c>
      <c r="AE8" s="223">
        <v>40</v>
      </c>
      <c r="AF8" s="129">
        <v>5.0581992127161281E-2</v>
      </c>
      <c r="AG8" s="129">
        <v>0.35158046640498725</v>
      </c>
      <c r="AH8" s="48"/>
      <c r="AI8" s="118">
        <v>493.5</v>
      </c>
      <c r="AJ8" s="118">
        <v>71</v>
      </c>
      <c r="AK8" s="118">
        <v>148.50278688524588</v>
      </c>
      <c r="AL8" s="118">
        <v>60.980000000000004</v>
      </c>
      <c r="AM8" s="118">
        <v>166.60000000000002</v>
      </c>
      <c r="AN8" s="118">
        <v>0</v>
      </c>
      <c r="AO8" s="118">
        <v>21.455000000000002</v>
      </c>
      <c r="AP8" s="118">
        <v>24.962213114754093</v>
      </c>
    </row>
    <row r="9" spans="1:42" ht="15.95" customHeight="1" x14ac:dyDescent="0.2">
      <c r="A9" s="3">
        <v>177404837</v>
      </c>
      <c r="B9" s="3" t="s">
        <v>129</v>
      </c>
      <c r="C9" s="3" t="s">
        <v>484</v>
      </c>
      <c r="D9" s="4">
        <v>2038627692689</v>
      </c>
      <c r="E9" s="124">
        <v>0</v>
      </c>
      <c r="F9" s="38">
        <v>166</v>
      </c>
      <c r="G9" s="37">
        <v>0</v>
      </c>
      <c r="H9" s="37">
        <v>413.33333333333337</v>
      </c>
      <c r="I9" s="51">
        <v>100</v>
      </c>
      <c r="J9" s="34">
        <v>0.3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48">
        <v>0</v>
      </c>
      <c r="T9" s="37">
        <v>0</v>
      </c>
      <c r="U9" s="37">
        <v>-10.445573770491801</v>
      </c>
      <c r="V9" s="48">
        <v>0</v>
      </c>
      <c r="W9" s="37">
        <v>0</v>
      </c>
      <c r="X9" s="37">
        <v>303.8</v>
      </c>
      <c r="Y9" s="37"/>
      <c r="Z9" s="37">
        <v>0</v>
      </c>
      <c r="AA9" s="53">
        <v>-293.35442622950819</v>
      </c>
      <c r="AB9" s="48">
        <v>-2.9858512092736877E-2</v>
      </c>
      <c r="AC9" s="124">
        <v>124</v>
      </c>
      <c r="AD9" s="124">
        <v>5</v>
      </c>
      <c r="AE9" s="223">
        <v>50</v>
      </c>
      <c r="AF9" s="129">
        <v>0</v>
      </c>
      <c r="AG9" s="129">
        <v>0</v>
      </c>
      <c r="AH9" s="48"/>
      <c r="AI9" s="118">
        <v>0</v>
      </c>
      <c r="AJ9" s="118">
        <v>166</v>
      </c>
      <c r="AK9" s="118">
        <v>0</v>
      </c>
      <c r="AL9" s="118">
        <v>0</v>
      </c>
      <c r="AM9" s="118">
        <v>303.8</v>
      </c>
      <c r="AN9" s="118">
        <v>0</v>
      </c>
      <c r="AO9" s="118" t="s">
        <v>361</v>
      </c>
      <c r="AP9" s="118">
        <v>0</v>
      </c>
    </row>
    <row r="10" spans="1:42" ht="15.95" customHeight="1" x14ac:dyDescent="0.2">
      <c r="A10" s="3">
        <v>177405495</v>
      </c>
      <c r="B10" s="3" t="s">
        <v>130</v>
      </c>
      <c r="C10" s="3" t="s">
        <v>485</v>
      </c>
      <c r="D10" s="4">
        <v>2038627713902</v>
      </c>
      <c r="E10" s="124">
        <v>0</v>
      </c>
      <c r="F10" s="38">
        <v>156</v>
      </c>
      <c r="G10" s="37">
        <v>0</v>
      </c>
      <c r="H10" s="37">
        <v>416</v>
      </c>
      <c r="I10" s="51">
        <v>100</v>
      </c>
      <c r="J10" s="34">
        <v>0.5</v>
      </c>
      <c r="K10" s="37">
        <v>1</v>
      </c>
      <c r="L10" s="37">
        <v>0</v>
      </c>
      <c r="M10" s="37">
        <v>1</v>
      </c>
      <c r="N10" s="37">
        <v>989.4</v>
      </c>
      <c r="O10" s="37">
        <v>657</v>
      </c>
      <c r="P10" s="37">
        <v>0</v>
      </c>
      <c r="Q10" s="37">
        <v>989.4</v>
      </c>
      <c r="R10" s="37">
        <v>657</v>
      </c>
      <c r="S10" s="48">
        <v>2.0257371398245915E-2</v>
      </c>
      <c r="T10" s="37">
        <v>156</v>
      </c>
      <c r="U10" s="37">
        <v>287.17950819672126</v>
      </c>
      <c r="V10" s="48">
        <v>0.2902562241729546</v>
      </c>
      <c r="W10" s="37">
        <v>110.48</v>
      </c>
      <c r="X10" s="37">
        <v>348.19400000000002</v>
      </c>
      <c r="Y10" s="37"/>
      <c r="Z10" s="37">
        <v>45.99</v>
      </c>
      <c r="AA10" s="53">
        <v>41.556491803278675</v>
      </c>
      <c r="AB10" s="48">
        <v>4.2297470298578539E-3</v>
      </c>
      <c r="AC10" s="124">
        <v>208</v>
      </c>
      <c r="AD10" s="124">
        <v>18</v>
      </c>
      <c r="AE10" s="223">
        <v>29</v>
      </c>
      <c r="AF10" s="129">
        <v>4.2001709928520939E-2</v>
      </c>
      <c r="AG10" s="129">
        <v>0.26638776796973473</v>
      </c>
      <c r="AH10" s="48"/>
      <c r="AI10" s="118">
        <v>989.4</v>
      </c>
      <c r="AJ10" s="118">
        <v>156</v>
      </c>
      <c r="AK10" s="118">
        <v>287.17950819672126</v>
      </c>
      <c r="AL10" s="118">
        <v>110.48</v>
      </c>
      <c r="AM10" s="118">
        <v>348.19400000000002</v>
      </c>
      <c r="AN10" s="118">
        <v>0</v>
      </c>
      <c r="AO10" s="118">
        <v>45.99</v>
      </c>
      <c r="AP10" s="118">
        <v>41.556491803278618</v>
      </c>
    </row>
    <row r="11" spans="1:42" ht="15.95" customHeight="1" x14ac:dyDescent="0.2">
      <c r="A11" s="3">
        <v>176721350</v>
      </c>
      <c r="B11" s="3" t="s">
        <v>131</v>
      </c>
      <c r="C11" s="3" t="s">
        <v>486</v>
      </c>
      <c r="D11" s="4">
        <v>2038606201642</v>
      </c>
      <c r="E11" s="124">
        <v>0</v>
      </c>
      <c r="F11" s="38">
        <v>145</v>
      </c>
      <c r="G11" s="37">
        <v>0</v>
      </c>
      <c r="H11" s="37">
        <v>259</v>
      </c>
      <c r="I11" s="51">
        <v>100</v>
      </c>
      <c r="J11" s="34">
        <v>1</v>
      </c>
      <c r="K11" s="37">
        <v>1</v>
      </c>
      <c r="L11" s="37">
        <v>0</v>
      </c>
      <c r="M11" s="37">
        <v>1</v>
      </c>
      <c r="N11" s="37">
        <v>812</v>
      </c>
      <c r="O11" s="37">
        <v>543</v>
      </c>
      <c r="P11" s="37">
        <v>0</v>
      </c>
      <c r="Q11" s="37">
        <v>812</v>
      </c>
      <c r="R11" s="37">
        <v>543</v>
      </c>
      <c r="S11" s="48">
        <v>1.6625212831388399E-2</v>
      </c>
      <c r="T11" s="37">
        <v>145</v>
      </c>
      <c r="U11" s="37">
        <v>228.00508196721313</v>
      </c>
      <c r="V11" s="48">
        <v>0.28079443592021319</v>
      </c>
      <c r="W11" s="37">
        <v>61.77</v>
      </c>
      <c r="X11" s="37">
        <v>254.8</v>
      </c>
      <c r="Y11" s="37"/>
      <c r="Z11" s="37">
        <v>38.010000000000005</v>
      </c>
      <c r="AA11" s="53">
        <v>84.414918032786886</v>
      </c>
      <c r="AB11" s="48">
        <v>8.5920089336488249E-3</v>
      </c>
      <c r="AC11" s="124">
        <v>259</v>
      </c>
      <c r="AD11" s="124">
        <v>7</v>
      </c>
      <c r="AE11" s="223">
        <v>50</v>
      </c>
      <c r="AF11" s="129">
        <v>0.10395925866106759</v>
      </c>
      <c r="AG11" s="129">
        <v>0.58217184850197856</v>
      </c>
      <c r="AH11" s="48"/>
      <c r="AI11" s="118">
        <v>812</v>
      </c>
      <c r="AJ11" s="118">
        <v>145</v>
      </c>
      <c r="AK11" s="118">
        <v>228.00508196721313</v>
      </c>
      <c r="AL11" s="118">
        <v>61.77</v>
      </c>
      <c r="AM11" s="118">
        <v>254.8</v>
      </c>
      <c r="AN11" s="118">
        <v>0</v>
      </c>
      <c r="AO11" s="118">
        <v>38.010000000000005</v>
      </c>
      <c r="AP11" s="118">
        <v>84.414918032786886</v>
      </c>
    </row>
    <row r="12" spans="1:42" ht="15.95" customHeight="1" x14ac:dyDescent="0.2">
      <c r="A12" s="3">
        <v>176723275</v>
      </c>
      <c r="B12" s="3" t="s">
        <v>132</v>
      </c>
      <c r="C12" s="3" t="s">
        <v>487</v>
      </c>
      <c r="D12" s="4">
        <v>2038606256161</v>
      </c>
      <c r="E12" s="124">
        <v>0</v>
      </c>
      <c r="F12" s="38">
        <v>145</v>
      </c>
      <c r="G12" s="37">
        <v>0</v>
      </c>
      <c r="H12" s="37">
        <v>41.666666666666664</v>
      </c>
      <c r="I12" s="51">
        <v>100</v>
      </c>
      <c r="J12" s="34">
        <v>3</v>
      </c>
      <c r="K12" s="37">
        <v>4</v>
      </c>
      <c r="L12" s="37">
        <v>0</v>
      </c>
      <c r="M12" s="37">
        <v>4</v>
      </c>
      <c r="N12" s="37">
        <v>3157</v>
      </c>
      <c r="O12" s="37">
        <v>2074</v>
      </c>
      <c r="P12" s="37">
        <v>0</v>
      </c>
      <c r="Q12" s="37">
        <v>3157</v>
      </c>
      <c r="R12" s="37">
        <v>2074</v>
      </c>
      <c r="S12" s="48">
        <v>6.4637680922035937E-2</v>
      </c>
      <c r="T12" s="37">
        <v>580</v>
      </c>
      <c r="U12" s="37">
        <v>879.75655737704915</v>
      </c>
      <c r="V12" s="48">
        <v>0.27866853258696522</v>
      </c>
      <c r="W12" s="37">
        <v>210.65</v>
      </c>
      <c r="X12" s="37">
        <v>126.42000000000002</v>
      </c>
      <c r="Y12" s="37"/>
      <c r="Z12" s="37">
        <v>145.18</v>
      </c>
      <c r="AA12" s="53">
        <v>1214.9934426229509</v>
      </c>
      <c r="AB12" s="48">
        <v>0.12366575430762747</v>
      </c>
      <c r="AC12" s="124">
        <v>125</v>
      </c>
      <c r="AD12" s="124">
        <v>16</v>
      </c>
      <c r="AE12" s="223">
        <v>52</v>
      </c>
      <c r="AF12" s="129">
        <v>0.38485696630438726</v>
      </c>
      <c r="AG12" s="129">
        <v>2.0948162803843977</v>
      </c>
      <c r="AH12" s="48"/>
      <c r="AI12" s="118">
        <v>789.25</v>
      </c>
      <c r="AJ12" s="118">
        <v>145</v>
      </c>
      <c r="AK12" s="118">
        <v>219.93913934426229</v>
      </c>
      <c r="AL12" s="118">
        <v>52.662500000000001</v>
      </c>
      <c r="AM12" s="118">
        <v>31.605000000000004</v>
      </c>
      <c r="AN12" s="118">
        <v>0</v>
      </c>
      <c r="AO12" s="118">
        <v>36.295000000000002</v>
      </c>
      <c r="AP12" s="118">
        <v>303.74836065573766</v>
      </c>
    </row>
    <row r="13" spans="1:42" ht="15.95" customHeight="1" x14ac:dyDescent="0.2">
      <c r="A13" s="3">
        <v>204615141</v>
      </c>
      <c r="B13" s="3" t="s">
        <v>133</v>
      </c>
      <c r="C13" s="3" t="s">
        <v>419</v>
      </c>
      <c r="D13" s="4">
        <v>2039404446068</v>
      </c>
      <c r="E13" s="124">
        <v>0</v>
      </c>
      <c r="F13" s="38">
        <v>92</v>
      </c>
      <c r="G13" s="37">
        <v>0</v>
      </c>
      <c r="H13" s="37">
        <v>656.66666666666674</v>
      </c>
      <c r="I13" s="51">
        <v>100</v>
      </c>
      <c r="J13" s="34">
        <v>0.3</v>
      </c>
      <c r="K13" s="37">
        <v>1</v>
      </c>
      <c r="L13" s="37">
        <v>0</v>
      </c>
      <c r="M13" s="37">
        <v>1</v>
      </c>
      <c r="N13" s="37">
        <v>654</v>
      </c>
      <c r="O13" s="37">
        <v>410</v>
      </c>
      <c r="P13" s="37">
        <v>0</v>
      </c>
      <c r="Q13" s="37">
        <v>654</v>
      </c>
      <c r="R13" s="37">
        <v>410</v>
      </c>
      <c r="S13" s="48">
        <v>1.3390257625280805E-2</v>
      </c>
      <c r="T13" s="37">
        <v>92</v>
      </c>
      <c r="U13" s="37">
        <v>175.14868852459017</v>
      </c>
      <c r="V13" s="48">
        <v>0.26781145034341003</v>
      </c>
      <c r="W13" s="37">
        <v>50.68</v>
      </c>
      <c r="X13" s="37">
        <v>194.04000000000002</v>
      </c>
      <c r="Y13" s="37"/>
      <c r="Z13" s="37">
        <v>28.700000000000003</v>
      </c>
      <c r="AA13" s="53">
        <v>113.43131147540981</v>
      </c>
      <c r="AB13" s="48">
        <v>1.1545386340050538E-2</v>
      </c>
      <c r="AC13" s="124">
        <v>197</v>
      </c>
      <c r="AD13" s="124">
        <v>10</v>
      </c>
      <c r="AE13" s="223">
        <v>50</v>
      </c>
      <c r="AF13" s="129">
        <v>0.17344237228655926</v>
      </c>
      <c r="AG13" s="129">
        <v>1.2329490377761929</v>
      </c>
      <c r="AH13" s="48"/>
      <c r="AI13" s="118">
        <v>654</v>
      </c>
      <c r="AJ13" s="118">
        <v>92</v>
      </c>
      <c r="AK13" s="118">
        <v>175.14868852459017</v>
      </c>
      <c r="AL13" s="118">
        <v>50.68</v>
      </c>
      <c r="AM13" s="118">
        <v>194.04000000000002</v>
      </c>
      <c r="AN13" s="118">
        <v>0</v>
      </c>
      <c r="AO13" s="118">
        <v>28.700000000000003</v>
      </c>
      <c r="AP13" s="118">
        <v>113.43131147540976</v>
      </c>
    </row>
    <row r="14" spans="1:42" ht="15.95" customHeight="1" x14ac:dyDescent="0.2">
      <c r="A14" s="3">
        <v>236074677</v>
      </c>
      <c r="B14" s="3" t="s">
        <v>264</v>
      </c>
      <c r="C14" s="3" t="s">
        <v>420</v>
      </c>
      <c r="D14" s="4">
        <v>2040278862540</v>
      </c>
      <c r="E14" s="124">
        <v>0</v>
      </c>
      <c r="F14" s="38">
        <v>149</v>
      </c>
      <c r="G14" s="37">
        <v>0</v>
      </c>
      <c r="H14" s="37">
        <v>999</v>
      </c>
      <c r="I14" s="51">
        <v>0</v>
      </c>
      <c r="J14" s="34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48">
        <v>0</v>
      </c>
      <c r="T14" s="37">
        <v>0</v>
      </c>
      <c r="U14" s="37">
        <v>0</v>
      </c>
      <c r="V14" s="48">
        <v>0</v>
      </c>
      <c r="W14" s="37">
        <v>0</v>
      </c>
      <c r="X14" s="37">
        <v>49.000000000000007</v>
      </c>
      <c r="Y14" s="37"/>
      <c r="Z14" s="37">
        <v>0</v>
      </c>
      <c r="AA14" s="53">
        <v>-49.000000000000007</v>
      </c>
      <c r="AB14" s="48">
        <v>-4.9873700947653844E-3</v>
      </c>
      <c r="AC14" s="124">
        <v>50</v>
      </c>
      <c r="AD14" s="124">
        <v>0</v>
      </c>
      <c r="AE14" s="223">
        <v>0</v>
      </c>
      <c r="AF14" s="129">
        <v>0</v>
      </c>
      <c r="AG14" s="129">
        <v>0</v>
      </c>
      <c r="AH14" s="48"/>
      <c r="AI14" s="118">
        <v>0</v>
      </c>
      <c r="AJ14" s="118">
        <v>149</v>
      </c>
      <c r="AK14" s="118">
        <v>0</v>
      </c>
      <c r="AL14" s="118">
        <v>0</v>
      </c>
      <c r="AM14" s="118">
        <v>49.000000000000007</v>
      </c>
      <c r="AN14" s="118">
        <v>0</v>
      </c>
      <c r="AO14" s="118" t="s">
        <v>361</v>
      </c>
      <c r="AP14" s="118">
        <v>0</v>
      </c>
    </row>
    <row r="15" spans="1:42" ht="15.95" customHeight="1" x14ac:dyDescent="0.2">
      <c r="A15" s="3">
        <v>236929187</v>
      </c>
      <c r="B15" s="3" t="s">
        <v>265</v>
      </c>
      <c r="C15" s="3" t="s">
        <v>488</v>
      </c>
      <c r="D15" s="4">
        <v>2040335626849</v>
      </c>
      <c r="E15" s="124">
        <v>0</v>
      </c>
      <c r="F15" s="38">
        <v>93</v>
      </c>
      <c r="G15" s="37">
        <v>0</v>
      </c>
      <c r="H15" s="37">
        <v>104.61538461538461</v>
      </c>
      <c r="I15" s="51">
        <v>80</v>
      </c>
      <c r="J15" s="34">
        <v>1.3</v>
      </c>
      <c r="K15" s="37">
        <v>4</v>
      </c>
      <c r="L15" s="37">
        <v>0</v>
      </c>
      <c r="M15" s="37">
        <v>4</v>
      </c>
      <c r="N15" s="37">
        <v>2683</v>
      </c>
      <c r="O15" s="37">
        <v>1708</v>
      </c>
      <c r="P15" s="37">
        <v>0</v>
      </c>
      <c r="Q15" s="37">
        <v>2683</v>
      </c>
      <c r="R15" s="37">
        <v>1708</v>
      </c>
      <c r="S15" s="48">
        <v>5.4932815303713155E-2</v>
      </c>
      <c r="T15" s="37">
        <v>372</v>
      </c>
      <c r="U15" s="37">
        <v>798.35</v>
      </c>
      <c r="V15" s="48">
        <v>0.29755870294446518</v>
      </c>
      <c r="W15" s="37">
        <v>190.08</v>
      </c>
      <c r="X15" s="37">
        <v>137.20000000000002</v>
      </c>
      <c r="Y15" s="37"/>
      <c r="Z15" s="37">
        <v>119.56000000000002</v>
      </c>
      <c r="AA15" s="53">
        <v>1065.81</v>
      </c>
      <c r="AB15" s="48">
        <v>0.1084814065449366</v>
      </c>
      <c r="AC15" s="124">
        <v>136</v>
      </c>
      <c r="AD15" s="124">
        <v>16</v>
      </c>
      <c r="AE15" s="223">
        <v>25</v>
      </c>
      <c r="AF15" s="129">
        <v>0.39724562057398444</v>
      </c>
      <c r="AG15" s="129">
        <v>2.8650806451612909</v>
      </c>
      <c r="AH15" s="48"/>
      <c r="AI15" s="118">
        <v>670.75</v>
      </c>
      <c r="AJ15" s="118">
        <v>93</v>
      </c>
      <c r="AK15" s="118">
        <v>199.58750000000001</v>
      </c>
      <c r="AL15" s="118">
        <v>47.52</v>
      </c>
      <c r="AM15" s="118">
        <v>34.300000000000004</v>
      </c>
      <c r="AN15" s="118">
        <v>0</v>
      </c>
      <c r="AO15" s="118">
        <v>29.890000000000004</v>
      </c>
      <c r="AP15" s="118">
        <v>266.45250000000004</v>
      </c>
    </row>
    <row r="16" spans="1:42" ht="15.95" customHeight="1" x14ac:dyDescent="0.2">
      <c r="A16" s="3">
        <v>236929188</v>
      </c>
      <c r="B16" s="3" t="s">
        <v>266</v>
      </c>
      <c r="C16" s="3" t="s">
        <v>489</v>
      </c>
      <c r="D16" s="4">
        <v>2040335648124</v>
      </c>
      <c r="E16" s="124">
        <v>0</v>
      </c>
      <c r="F16" s="38">
        <v>93</v>
      </c>
      <c r="G16" s="37">
        <v>0</v>
      </c>
      <c r="H16" s="37">
        <v>22.325581395348838</v>
      </c>
      <c r="I16" s="51">
        <v>94</v>
      </c>
      <c r="J16" s="34">
        <v>4.3</v>
      </c>
      <c r="K16" s="37">
        <v>5</v>
      </c>
      <c r="L16" s="37">
        <v>0</v>
      </c>
      <c r="M16" s="37">
        <v>5</v>
      </c>
      <c r="N16" s="37">
        <v>2932.96</v>
      </c>
      <c r="O16" s="37">
        <v>1895.06</v>
      </c>
      <c r="P16" s="37">
        <v>0</v>
      </c>
      <c r="Q16" s="37">
        <v>2932.96</v>
      </c>
      <c r="R16" s="37">
        <v>1895.06</v>
      </c>
      <c r="S16" s="48">
        <v>6.0050596337375521E-2</v>
      </c>
      <c r="T16" s="37">
        <v>465</v>
      </c>
      <c r="U16" s="37">
        <v>802.28311475409839</v>
      </c>
      <c r="V16" s="48">
        <v>0.27354042153800201</v>
      </c>
      <c r="W16" s="37">
        <v>230.17000000000002</v>
      </c>
      <c r="X16" s="37">
        <v>98.98</v>
      </c>
      <c r="Y16" s="37"/>
      <c r="Z16" s="37">
        <v>132.6542</v>
      </c>
      <c r="AA16" s="53">
        <v>1203.8726852459017</v>
      </c>
      <c r="AB16" s="48">
        <v>0.12253384955714917</v>
      </c>
      <c r="AC16" s="124">
        <v>96</v>
      </c>
      <c r="AD16" s="124">
        <v>23</v>
      </c>
      <c r="AE16" s="223">
        <v>34</v>
      </c>
      <c r="AF16" s="129">
        <v>0.41046338349172901</v>
      </c>
      <c r="AG16" s="129">
        <v>2.5889735166578527</v>
      </c>
      <c r="AH16" s="48"/>
      <c r="AI16" s="118">
        <v>586.59199999999998</v>
      </c>
      <c r="AJ16" s="118">
        <v>93</v>
      </c>
      <c r="AK16" s="118">
        <v>160.45662295081968</v>
      </c>
      <c r="AL16" s="118">
        <v>46.034000000000006</v>
      </c>
      <c r="AM16" s="118">
        <v>19.795999999999999</v>
      </c>
      <c r="AN16" s="118">
        <v>0</v>
      </c>
      <c r="AO16" s="118">
        <v>26.530840000000001</v>
      </c>
      <c r="AP16" s="118">
        <v>240.77453704918031</v>
      </c>
    </row>
    <row r="17" spans="1:42" ht="15.95" customHeight="1" x14ac:dyDescent="0.2">
      <c r="A17" s="3">
        <v>239235150</v>
      </c>
      <c r="B17" s="3" t="s">
        <v>268</v>
      </c>
      <c r="C17" s="3" t="s">
        <v>490</v>
      </c>
      <c r="D17" s="4">
        <v>2040478720961</v>
      </c>
      <c r="E17" s="124">
        <v>0</v>
      </c>
      <c r="F17" s="38">
        <v>115</v>
      </c>
      <c r="G17" s="37">
        <v>0</v>
      </c>
      <c r="H17" s="37">
        <v>999</v>
      </c>
      <c r="I17" s="51">
        <v>0</v>
      </c>
      <c r="J17" s="34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48">
        <v>0</v>
      </c>
      <c r="T17" s="37">
        <v>0</v>
      </c>
      <c r="U17" s="37">
        <v>0</v>
      </c>
      <c r="V17" s="48">
        <v>0</v>
      </c>
      <c r="W17" s="37">
        <v>0</v>
      </c>
      <c r="X17" s="37">
        <v>59.780000000000008</v>
      </c>
      <c r="Y17" s="37"/>
      <c r="Z17" s="37">
        <v>0</v>
      </c>
      <c r="AA17" s="53">
        <v>-59.780000000000008</v>
      </c>
      <c r="AB17" s="48">
        <v>-6.084591515613769E-3</v>
      </c>
      <c r="AC17" s="124">
        <v>61</v>
      </c>
      <c r="AD17" s="124">
        <v>25</v>
      </c>
      <c r="AE17" s="223">
        <v>0</v>
      </c>
      <c r="AF17" s="129">
        <v>0</v>
      </c>
      <c r="AG17" s="129">
        <v>0</v>
      </c>
      <c r="AH17" s="48"/>
      <c r="AI17" s="118">
        <v>0</v>
      </c>
      <c r="AJ17" s="118">
        <v>115</v>
      </c>
      <c r="AK17" s="118">
        <v>0</v>
      </c>
      <c r="AL17" s="118">
        <v>0</v>
      </c>
      <c r="AM17" s="118">
        <v>59.780000000000008</v>
      </c>
      <c r="AN17" s="118">
        <v>0</v>
      </c>
      <c r="AO17" s="118" t="s">
        <v>361</v>
      </c>
      <c r="AP17" s="118">
        <v>0</v>
      </c>
    </row>
    <row r="18" spans="1:42" ht="15.95" customHeight="1" x14ac:dyDescent="0.2">
      <c r="A18" s="3">
        <v>239233529</v>
      </c>
      <c r="B18" s="3" t="s">
        <v>267</v>
      </c>
      <c r="C18" s="3" t="s">
        <v>491</v>
      </c>
      <c r="D18" s="4">
        <v>2040478696884</v>
      </c>
      <c r="E18" s="124">
        <v>0</v>
      </c>
      <c r="F18" s="38">
        <v>144</v>
      </c>
      <c r="G18" s="37">
        <v>0</v>
      </c>
      <c r="H18" s="37">
        <v>276.66666666666669</v>
      </c>
      <c r="I18" s="51">
        <v>100</v>
      </c>
      <c r="J18" s="34">
        <v>0.3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48">
        <v>0</v>
      </c>
      <c r="T18" s="37">
        <v>0</v>
      </c>
      <c r="U18" s="37">
        <v>-10.624918032786885</v>
      </c>
      <c r="V18" s="48">
        <v>0</v>
      </c>
      <c r="W18" s="37">
        <v>0</v>
      </c>
      <c r="X18" s="37">
        <v>157.47424000000001</v>
      </c>
      <c r="Y18" s="37"/>
      <c r="Z18" s="37">
        <v>0</v>
      </c>
      <c r="AA18" s="53">
        <v>-146.84932196721311</v>
      </c>
      <c r="AB18" s="48">
        <v>-1.4946773812568408E-2</v>
      </c>
      <c r="AC18" s="124">
        <v>83</v>
      </c>
      <c r="AD18" s="124">
        <v>20</v>
      </c>
      <c r="AE18" s="223">
        <v>50</v>
      </c>
      <c r="AF18" s="129">
        <v>0</v>
      </c>
      <c r="AG18" s="129">
        <v>0</v>
      </c>
      <c r="AH18" s="48"/>
      <c r="AI18" s="118">
        <v>0</v>
      </c>
      <c r="AJ18" s="118">
        <v>144</v>
      </c>
      <c r="AK18" s="118">
        <v>0</v>
      </c>
      <c r="AL18" s="118">
        <v>0</v>
      </c>
      <c r="AM18" s="118">
        <v>157.47424000000001</v>
      </c>
      <c r="AN18" s="118">
        <v>0</v>
      </c>
      <c r="AO18" s="118" t="s">
        <v>361</v>
      </c>
      <c r="AP18" s="118">
        <v>0</v>
      </c>
    </row>
    <row r="19" spans="1:42" ht="15.95" customHeight="1" x14ac:dyDescent="0.2">
      <c r="A19" s="3">
        <v>173605843</v>
      </c>
      <c r="B19" s="3" t="s">
        <v>125</v>
      </c>
      <c r="C19" s="3" t="s">
        <v>423</v>
      </c>
      <c r="D19" s="4">
        <v>2038430289250</v>
      </c>
      <c r="E19" s="124">
        <v>0</v>
      </c>
      <c r="F19" s="38">
        <v>66</v>
      </c>
      <c r="G19" s="37">
        <v>0</v>
      </c>
      <c r="H19" s="37">
        <v>1846.6666666666667</v>
      </c>
      <c r="I19" s="51">
        <v>100</v>
      </c>
      <c r="J19" s="34">
        <v>0.3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48">
        <v>0</v>
      </c>
      <c r="T19" s="37">
        <v>0</v>
      </c>
      <c r="U19" s="37">
        <v>0</v>
      </c>
      <c r="V19" s="48">
        <v>0</v>
      </c>
      <c r="W19" s="37">
        <v>0</v>
      </c>
      <c r="X19" s="37">
        <v>542.92000000000007</v>
      </c>
      <c r="Y19" s="37"/>
      <c r="Z19" s="37">
        <v>0</v>
      </c>
      <c r="AA19" s="53">
        <v>-542.92000000000007</v>
      </c>
      <c r="AB19" s="48">
        <v>-5.5260060650000456E-2</v>
      </c>
      <c r="AC19" s="124">
        <v>554</v>
      </c>
      <c r="AD19" s="124">
        <v>60</v>
      </c>
      <c r="AE19" s="223">
        <v>33</v>
      </c>
      <c r="AF19" s="129">
        <v>0</v>
      </c>
      <c r="AG19" s="129">
        <v>0</v>
      </c>
      <c r="AH19" s="48"/>
      <c r="AI19" s="118">
        <v>0</v>
      </c>
      <c r="AJ19" s="118">
        <v>66</v>
      </c>
      <c r="AK19" s="118">
        <v>0</v>
      </c>
      <c r="AL19" s="118">
        <v>0</v>
      </c>
      <c r="AM19" s="118">
        <v>542.92000000000007</v>
      </c>
      <c r="AN19" s="118">
        <v>0</v>
      </c>
      <c r="AO19" s="118" t="s">
        <v>361</v>
      </c>
      <c r="AP19" s="118">
        <v>0</v>
      </c>
    </row>
    <row r="20" spans="1:42" ht="15.95" customHeight="1" x14ac:dyDescent="0.2">
      <c r="A20" s="3">
        <v>223420736</v>
      </c>
      <c r="B20" s="3" t="s">
        <v>126</v>
      </c>
      <c r="C20" s="3" t="s">
        <v>302</v>
      </c>
      <c r="D20" s="4">
        <v>2039813223373</v>
      </c>
      <c r="E20" s="124">
        <v>0</v>
      </c>
      <c r="F20" s="38">
        <v>151</v>
      </c>
      <c r="G20" s="37">
        <v>0</v>
      </c>
      <c r="H20" s="37">
        <v>41.25</v>
      </c>
      <c r="I20" s="51">
        <v>100</v>
      </c>
      <c r="J20" s="34">
        <v>0.8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48">
        <v>0</v>
      </c>
      <c r="T20" s="37">
        <v>0</v>
      </c>
      <c r="U20" s="37">
        <v>-8.7685245901639348</v>
      </c>
      <c r="V20" s="48">
        <v>0</v>
      </c>
      <c r="W20" s="37">
        <v>0</v>
      </c>
      <c r="X20" s="37">
        <v>32.340000000000003</v>
      </c>
      <c r="Y20" s="37"/>
      <c r="Z20" s="37">
        <v>0</v>
      </c>
      <c r="AA20" s="53">
        <v>-23.571475409836069</v>
      </c>
      <c r="AB20" s="48">
        <v>-2.3991769703778374E-3</v>
      </c>
      <c r="AC20" s="124">
        <v>33</v>
      </c>
      <c r="AD20" s="124">
        <v>9</v>
      </c>
      <c r="AE20" s="223">
        <v>43</v>
      </c>
      <c r="AF20" s="129">
        <v>0</v>
      </c>
      <c r="AG20" s="129">
        <v>0</v>
      </c>
      <c r="AH20" s="48"/>
      <c r="AI20" s="118">
        <v>0</v>
      </c>
      <c r="AJ20" s="118">
        <v>151</v>
      </c>
      <c r="AK20" s="118">
        <v>0</v>
      </c>
      <c r="AL20" s="118">
        <v>0</v>
      </c>
      <c r="AM20" s="118">
        <v>32.340000000000003</v>
      </c>
      <c r="AN20" s="118">
        <v>0</v>
      </c>
      <c r="AO20" s="118" t="s">
        <v>361</v>
      </c>
      <c r="AP20" s="118">
        <v>0</v>
      </c>
    </row>
    <row r="21" spans="1:42" ht="15.95" customHeight="1" x14ac:dyDescent="0.2">
      <c r="A21" s="3">
        <v>275208801</v>
      </c>
      <c r="B21" s="3" t="s">
        <v>292</v>
      </c>
      <c r="C21" s="3" t="s">
        <v>303</v>
      </c>
      <c r="D21" s="4">
        <v>2041591042329</v>
      </c>
      <c r="E21" s="124">
        <v>0</v>
      </c>
      <c r="F21" s="38">
        <v>151</v>
      </c>
      <c r="G21" s="37">
        <v>0</v>
      </c>
      <c r="H21" s="37">
        <v>999</v>
      </c>
      <c r="I21" s="51">
        <v>0</v>
      </c>
      <c r="J21" s="34">
        <v>0</v>
      </c>
      <c r="K21" s="37">
        <v>1</v>
      </c>
      <c r="L21" s="37">
        <v>0</v>
      </c>
      <c r="M21" s="37">
        <v>1</v>
      </c>
      <c r="N21" s="37">
        <v>698</v>
      </c>
      <c r="O21" s="37">
        <v>525</v>
      </c>
      <c r="P21" s="37">
        <v>0</v>
      </c>
      <c r="Q21" s="37">
        <v>698</v>
      </c>
      <c r="R21" s="37">
        <v>525</v>
      </c>
      <c r="S21" s="48">
        <v>1.4291131226981654E-2</v>
      </c>
      <c r="T21" s="37">
        <v>151</v>
      </c>
      <c r="U21" s="37">
        <v>203.60639344262296</v>
      </c>
      <c r="V21" s="48">
        <v>0.29169970407252571</v>
      </c>
      <c r="W21" s="37">
        <v>71.28</v>
      </c>
      <c r="X21" s="37">
        <v>74.48</v>
      </c>
      <c r="Y21" s="37"/>
      <c r="Z21" s="37">
        <v>36.75</v>
      </c>
      <c r="AA21" s="53">
        <v>160.88360655737705</v>
      </c>
      <c r="AB21" s="48">
        <v>1.6375226287393109E-2</v>
      </c>
      <c r="AC21" s="124">
        <v>75</v>
      </c>
      <c r="AD21" s="124">
        <v>0</v>
      </c>
      <c r="AE21" s="223">
        <v>0</v>
      </c>
      <c r="AF21" s="129">
        <v>0.2304922730048381</v>
      </c>
      <c r="AG21" s="129">
        <v>1.0654543480620993</v>
      </c>
      <c r="AH21" s="48"/>
      <c r="AI21" s="118">
        <v>698</v>
      </c>
      <c r="AJ21" s="118">
        <v>151</v>
      </c>
      <c r="AK21" s="118">
        <v>203.60639344262296</v>
      </c>
      <c r="AL21" s="118">
        <v>71.28</v>
      </c>
      <c r="AM21" s="118">
        <v>74.48</v>
      </c>
      <c r="AN21" s="118">
        <v>0</v>
      </c>
      <c r="AO21" s="118">
        <v>36.75</v>
      </c>
      <c r="AP21" s="118">
        <v>160.88360655737699</v>
      </c>
    </row>
    <row r="22" spans="1:42" ht="15.95" customHeight="1" x14ac:dyDescent="0.2">
      <c r="A22" s="3">
        <v>275208802</v>
      </c>
      <c r="B22" s="3" t="s">
        <v>293</v>
      </c>
      <c r="C22" s="3" t="s">
        <v>304</v>
      </c>
      <c r="D22" s="4">
        <v>2041591055954</v>
      </c>
      <c r="E22" s="124">
        <v>0</v>
      </c>
      <c r="F22" s="38">
        <v>151</v>
      </c>
      <c r="G22" s="37">
        <v>0</v>
      </c>
      <c r="H22" s="37">
        <v>93.333333333333343</v>
      </c>
      <c r="I22" s="51">
        <v>100</v>
      </c>
      <c r="J22" s="34">
        <v>0.3</v>
      </c>
      <c r="K22" s="37">
        <v>1</v>
      </c>
      <c r="L22" s="37">
        <v>0</v>
      </c>
      <c r="M22" s="37">
        <v>1</v>
      </c>
      <c r="N22" s="37">
        <v>794</v>
      </c>
      <c r="O22" s="37">
        <v>569</v>
      </c>
      <c r="P22" s="37">
        <v>0</v>
      </c>
      <c r="Q22" s="37">
        <v>794</v>
      </c>
      <c r="R22" s="37">
        <v>569</v>
      </c>
      <c r="S22" s="48">
        <v>1.6256673630692598E-2</v>
      </c>
      <c r="T22" s="37">
        <v>151</v>
      </c>
      <c r="U22" s="37">
        <v>217.82655737704917</v>
      </c>
      <c r="V22" s="48">
        <v>0.27434075236404176</v>
      </c>
      <c r="W22" s="37">
        <v>55.44</v>
      </c>
      <c r="X22" s="37">
        <v>28.42</v>
      </c>
      <c r="Y22" s="37"/>
      <c r="Z22" s="37">
        <v>39.830000000000005</v>
      </c>
      <c r="AA22" s="53">
        <v>301.48344262295075</v>
      </c>
      <c r="AB22" s="48">
        <v>3.0685908281726938E-2</v>
      </c>
      <c r="AC22" s="124">
        <v>28</v>
      </c>
      <c r="AD22" s="124">
        <v>6</v>
      </c>
      <c r="AE22" s="223">
        <v>25</v>
      </c>
      <c r="AF22" s="129">
        <v>0.37970206879464835</v>
      </c>
      <c r="AG22" s="129">
        <v>1.9965790902182172</v>
      </c>
      <c r="AH22" s="48"/>
      <c r="AI22" s="118">
        <v>794</v>
      </c>
      <c r="AJ22" s="118">
        <v>151</v>
      </c>
      <c r="AK22" s="118">
        <v>217.82655737704917</v>
      </c>
      <c r="AL22" s="118">
        <v>55.44</v>
      </c>
      <c r="AM22" s="118">
        <v>28.42</v>
      </c>
      <c r="AN22" s="118">
        <v>0</v>
      </c>
      <c r="AO22" s="118">
        <v>39.830000000000005</v>
      </c>
      <c r="AP22" s="118">
        <v>301.4834426229508</v>
      </c>
    </row>
    <row r="23" spans="1:42" ht="15.95" customHeight="1" x14ac:dyDescent="0.2">
      <c r="A23" s="3">
        <v>236072835</v>
      </c>
      <c r="B23" s="3" t="s">
        <v>492</v>
      </c>
      <c r="C23" s="3" t="s">
        <v>493</v>
      </c>
      <c r="D23" s="4">
        <v>2040278804496</v>
      </c>
      <c r="E23" s="124">
        <v>0</v>
      </c>
      <c r="F23" s="38">
        <v>59</v>
      </c>
      <c r="G23" s="37">
        <v>0</v>
      </c>
      <c r="H23" s="37">
        <v>252.66666666666666</v>
      </c>
      <c r="I23" s="51">
        <v>83</v>
      </c>
      <c r="J23" s="34">
        <v>1.5</v>
      </c>
      <c r="K23" s="37">
        <v>1</v>
      </c>
      <c r="L23" s="37">
        <v>0</v>
      </c>
      <c r="M23" s="37">
        <v>1</v>
      </c>
      <c r="N23" s="37">
        <v>802</v>
      </c>
      <c r="O23" s="37">
        <v>582</v>
      </c>
      <c r="P23" s="37">
        <v>0</v>
      </c>
      <c r="Q23" s="37">
        <v>802</v>
      </c>
      <c r="R23" s="37">
        <v>582</v>
      </c>
      <c r="S23" s="48">
        <v>1.6420468831001844E-2</v>
      </c>
      <c r="T23" s="37">
        <v>59</v>
      </c>
      <c r="U23" s="37">
        <v>234.14770491803279</v>
      </c>
      <c r="V23" s="48">
        <v>0.29195474428682394</v>
      </c>
      <c r="W23" s="37">
        <v>119.49</v>
      </c>
      <c r="X23" s="37">
        <v>372.40000000000003</v>
      </c>
      <c r="Y23" s="37"/>
      <c r="Z23" s="37">
        <v>40.74</v>
      </c>
      <c r="AA23" s="53">
        <v>-23.777704918032839</v>
      </c>
      <c r="AB23" s="48">
        <v>-2.4201676414357708E-3</v>
      </c>
      <c r="AC23" s="124">
        <v>379</v>
      </c>
      <c r="AD23" s="124">
        <v>19</v>
      </c>
      <c r="AE23" s="223">
        <v>46</v>
      </c>
      <c r="AF23" s="129">
        <v>-2.9648011119741767E-2</v>
      </c>
      <c r="AG23" s="129">
        <v>-0.40301194776326943</v>
      </c>
      <c r="AH23" s="48"/>
      <c r="AI23" s="118">
        <v>802</v>
      </c>
      <c r="AJ23" s="118">
        <v>59</v>
      </c>
      <c r="AK23" s="118">
        <v>234.14770491803279</v>
      </c>
      <c r="AL23" s="118">
        <v>119.49</v>
      </c>
      <c r="AM23" s="118">
        <v>372.40000000000003</v>
      </c>
      <c r="AN23" s="118">
        <v>0</v>
      </c>
      <c r="AO23" s="118">
        <v>40.74</v>
      </c>
      <c r="AP23" s="118">
        <v>-23.777704918032896</v>
      </c>
    </row>
    <row r="24" spans="1:42" ht="15.95" customHeight="1" x14ac:dyDescent="0.2">
      <c r="A24" s="3">
        <v>236072836</v>
      </c>
      <c r="B24" s="3" t="s">
        <v>494</v>
      </c>
      <c r="C24" s="3" t="s">
        <v>495</v>
      </c>
      <c r="D24" s="4">
        <v>2040278810534</v>
      </c>
      <c r="E24" s="124">
        <v>0</v>
      </c>
      <c r="F24" s="38">
        <v>64</v>
      </c>
      <c r="G24" s="37">
        <v>0</v>
      </c>
      <c r="H24" s="37">
        <v>168.33333333333334</v>
      </c>
      <c r="I24" s="51">
        <v>86</v>
      </c>
      <c r="J24" s="34">
        <v>1.8</v>
      </c>
      <c r="K24" s="37">
        <v>3</v>
      </c>
      <c r="L24" s="37">
        <v>0</v>
      </c>
      <c r="M24" s="37">
        <v>3</v>
      </c>
      <c r="N24" s="37">
        <v>1816</v>
      </c>
      <c r="O24" s="37">
        <v>1258</v>
      </c>
      <c r="P24" s="37">
        <v>0</v>
      </c>
      <c r="Q24" s="37">
        <v>1816</v>
      </c>
      <c r="R24" s="37">
        <v>1258</v>
      </c>
      <c r="S24" s="48">
        <v>3.7181510470198686E-2</v>
      </c>
      <c r="T24" s="37">
        <v>192</v>
      </c>
      <c r="U24" s="37">
        <v>549.52934426229513</v>
      </c>
      <c r="V24" s="48">
        <v>0.30260426446161626</v>
      </c>
      <c r="W24" s="37">
        <v>153.59</v>
      </c>
      <c r="X24" s="37">
        <v>299.88000000000005</v>
      </c>
      <c r="Y24" s="37"/>
      <c r="Z24" s="37">
        <v>88.06</v>
      </c>
      <c r="AA24" s="53">
        <v>532.9406557377049</v>
      </c>
      <c r="AB24" s="48">
        <v>5.4244332422671078E-2</v>
      </c>
      <c r="AC24" s="124">
        <v>303</v>
      </c>
      <c r="AD24" s="124">
        <v>30</v>
      </c>
      <c r="AE24" s="223">
        <v>50</v>
      </c>
      <c r="AF24" s="129">
        <v>0.29346952408463922</v>
      </c>
      <c r="AG24" s="129">
        <v>2.7757325819672127</v>
      </c>
      <c r="AH24" s="48"/>
      <c r="AI24" s="118">
        <v>605.33333333333337</v>
      </c>
      <c r="AJ24" s="118">
        <v>64</v>
      </c>
      <c r="AK24" s="118">
        <v>183.17644808743171</v>
      </c>
      <c r="AL24" s="118">
        <v>51.196666666666665</v>
      </c>
      <c r="AM24" s="118">
        <v>99.960000000000022</v>
      </c>
      <c r="AN24" s="118">
        <v>0</v>
      </c>
      <c r="AO24" s="118">
        <v>29.353333333333335</v>
      </c>
      <c r="AP24" s="118">
        <v>177.64688524590161</v>
      </c>
    </row>
    <row r="25" spans="1:42" ht="15.95" customHeight="1" x14ac:dyDescent="0.2">
      <c r="A25" s="3">
        <v>236072834</v>
      </c>
      <c r="B25" s="3" t="s">
        <v>496</v>
      </c>
      <c r="C25" s="3" t="s">
        <v>497</v>
      </c>
      <c r="D25" s="4">
        <v>2040278804649</v>
      </c>
      <c r="E25" s="124">
        <v>0</v>
      </c>
      <c r="F25" s="38">
        <v>59</v>
      </c>
      <c r="G25" s="37">
        <v>0</v>
      </c>
      <c r="H25" s="37">
        <v>783.33333333333337</v>
      </c>
      <c r="I25" s="51">
        <v>100</v>
      </c>
      <c r="J25" s="34">
        <v>0.3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48">
        <v>0</v>
      </c>
      <c r="T25" s="37">
        <v>0</v>
      </c>
      <c r="U25" s="37">
        <v>-9.853770491803278</v>
      </c>
      <c r="V25" s="48">
        <v>0</v>
      </c>
      <c r="W25" s="37">
        <v>0</v>
      </c>
      <c r="X25" s="37">
        <v>230.3</v>
      </c>
      <c r="Y25" s="37"/>
      <c r="Z25" s="37">
        <v>0</v>
      </c>
      <c r="AA25" s="53">
        <v>-220.44622950819672</v>
      </c>
      <c r="AB25" s="48">
        <v>-2.243769250108095E-2</v>
      </c>
      <c r="AC25" s="124">
        <v>235</v>
      </c>
      <c r="AD25" s="124">
        <v>20</v>
      </c>
      <c r="AE25" s="223">
        <v>25</v>
      </c>
      <c r="AF25" s="129">
        <v>0</v>
      </c>
      <c r="AG25" s="129">
        <v>0</v>
      </c>
      <c r="AH25" s="48"/>
      <c r="AI25" s="118">
        <v>0</v>
      </c>
      <c r="AJ25" s="118">
        <v>59</v>
      </c>
      <c r="AK25" s="118">
        <v>0</v>
      </c>
      <c r="AL25" s="118">
        <v>0</v>
      </c>
      <c r="AM25" s="118">
        <v>230.3</v>
      </c>
      <c r="AN25" s="118">
        <v>0</v>
      </c>
      <c r="AO25" s="118" t="s">
        <v>361</v>
      </c>
      <c r="AP25" s="118">
        <v>0</v>
      </c>
    </row>
    <row r="26" spans="1:42" ht="15.95" customHeight="1" x14ac:dyDescent="0.2">
      <c r="A26" s="3">
        <v>223671295</v>
      </c>
      <c r="B26" s="3" t="s">
        <v>498</v>
      </c>
      <c r="C26" s="3" t="s">
        <v>499</v>
      </c>
      <c r="D26" s="4">
        <v>2039818580389</v>
      </c>
      <c r="E26" s="124">
        <v>0</v>
      </c>
      <c r="F26" s="38">
        <v>59</v>
      </c>
      <c r="G26" s="37">
        <v>0</v>
      </c>
      <c r="H26" s="37">
        <v>999</v>
      </c>
      <c r="I26" s="51">
        <v>0</v>
      </c>
      <c r="J26" s="34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48">
        <v>0</v>
      </c>
      <c r="T26" s="37">
        <v>0</v>
      </c>
      <c r="U26" s="37">
        <v>0</v>
      </c>
      <c r="V26" s="48">
        <v>0</v>
      </c>
      <c r="W26" s="37">
        <v>0</v>
      </c>
      <c r="X26" s="37">
        <v>443.94000000000005</v>
      </c>
      <c r="Y26" s="37"/>
      <c r="Z26" s="37">
        <v>0</v>
      </c>
      <c r="AA26" s="53">
        <v>-443.94000000000005</v>
      </c>
      <c r="AB26" s="48">
        <v>-4.5185573058574381E-2</v>
      </c>
      <c r="AC26" s="124">
        <v>453</v>
      </c>
      <c r="AD26" s="124">
        <v>0</v>
      </c>
      <c r="AE26" s="223">
        <v>0</v>
      </c>
      <c r="AF26" s="129">
        <v>0</v>
      </c>
      <c r="AG26" s="129">
        <v>0</v>
      </c>
      <c r="AH26" s="48"/>
      <c r="AI26" s="118">
        <v>0</v>
      </c>
      <c r="AJ26" s="118">
        <v>59</v>
      </c>
      <c r="AK26" s="118">
        <v>0</v>
      </c>
      <c r="AL26" s="118">
        <v>0</v>
      </c>
      <c r="AM26" s="118">
        <v>443.94000000000005</v>
      </c>
      <c r="AN26" s="118">
        <v>0</v>
      </c>
      <c r="AO26" s="118" t="s">
        <v>361</v>
      </c>
      <c r="AP26" s="118">
        <v>0</v>
      </c>
    </row>
    <row r="27" spans="1:42" ht="15.95" customHeight="1" x14ac:dyDescent="0.2">
      <c r="A27" s="3">
        <v>370591238</v>
      </c>
      <c r="B27" s="3" t="s">
        <v>500</v>
      </c>
      <c r="C27" s="3" t="s">
        <v>501</v>
      </c>
      <c r="D27" s="4">
        <v>2043369663040</v>
      </c>
      <c r="E27" s="124">
        <v>0</v>
      </c>
      <c r="F27" s="38">
        <v>49</v>
      </c>
      <c r="G27" s="37">
        <v>0</v>
      </c>
      <c r="H27" s="37">
        <v>196</v>
      </c>
      <c r="I27" s="51">
        <v>67</v>
      </c>
      <c r="J27" s="34">
        <v>1</v>
      </c>
      <c r="K27" s="37">
        <v>1</v>
      </c>
      <c r="L27" s="37">
        <v>0</v>
      </c>
      <c r="M27" s="37">
        <v>1</v>
      </c>
      <c r="N27" s="37">
        <v>479</v>
      </c>
      <c r="O27" s="37">
        <v>343</v>
      </c>
      <c r="P27" s="37">
        <v>0</v>
      </c>
      <c r="Q27" s="37">
        <v>479</v>
      </c>
      <c r="R27" s="37">
        <v>343</v>
      </c>
      <c r="S27" s="48">
        <v>9.8072376185160647E-3</v>
      </c>
      <c r="T27" s="37">
        <v>49</v>
      </c>
      <c r="U27" s="37">
        <v>112.9011475409836</v>
      </c>
      <c r="V27" s="48">
        <v>0.23570176939662546</v>
      </c>
      <c r="W27" s="37">
        <v>45.93</v>
      </c>
      <c r="X27" s="37">
        <v>193.06000000000003</v>
      </c>
      <c r="Y27" s="37"/>
      <c r="Z27" s="37">
        <v>24.01</v>
      </c>
      <c r="AA27" s="53">
        <v>54.098852459016371</v>
      </c>
      <c r="AB27" s="48">
        <v>5.5063469166372033E-3</v>
      </c>
      <c r="AC27" s="124">
        <v>196</v>
      </c>
      <c r="AD27" s="124">
        <v>25</v>
      </c>
      <c r="AE27" s="223">
        <v>67</v>
      </c>
      <c r="AF27" s="129">
        <v>0.11294123686642249</v>
      </c>
      <c r="AG27" s="129">
        <v>1.1040582134493138</v>
      </c>
      <c r="AH27" s="48"/>
      <c r="AI27" s="118">
        <v>479</v>
      </c>
      <c r="AJ27" s="118">
        <v>49</v>
      </c>
      <c r="AK27" s="118">
        <v>112.9011475409836</v>
      </c>
      <c r="AL27" s="118">
        <v>45.93</v>
      </c>
      <c r="AM27" s="118">
        <v>193.06000000000003</v>
      </c>
      <c r="AN27" s="118">
        <v>0</v>
      </c>
      <c r="AO27" s="118">
        <v>24.01</v>
      </c>
      <c r="AP27" s="118">
        <v>54.098852459016371</v>
      </c>
    </row>
    <row r="28" spans="1:42" ht="15.95" customHeight="1" x14ac:dyDescent="0.2">
      <c r="A28" s="3">
        <v>419145391</v>
      </c>
      <c r="B28" s="3" t="s">
        <v>502</v>
      </c>
      <c r="C28" s="3" t="s">
        <v>503</v>
      </c>
      <c r="D28" s="4">
        <v>2044025326637</v>
      </c>
      <c r="E28" s="124">
        <v>0</v>
      </c>
      <c r="F28" s="38">
        <v>62</v>
      </c>
      <c r="G28" s="37">
        <v>0</v>
      </c>
      <c r="H28" s="37">
        <v>3.8461538461538458</v>
      </c>
      <c r="I28" s="51">
        <v>60</v>
      </c>
      <c r="J28" s="34">
        <v>1.3</v>
      </c>
      <c r="K28" s="37">
        <v>1</v>
      </c>
      <c r="L28" s="37">
        <v>0</v>
      </c>
      <c r="M28" s="37">
        <v>1</v>
      </c>
      <c r="N28" s="37">
        <v>753</v>
      </c>
      <c r="O28" s="37">
        <v>520</v>
      </c>
      <c r="P28" s="37">
        <v>0</v>
      </c>
      <c r="Q28" s="37">
        <v>753</v>
      </c>
      <c r="R28" s="37">
        <v>520</v>
      </c>
      <c r="S28" s="48">
        <v>1.5417223229107716E-2</v>
      </c>
      <c r="T28" s="37">
        <v>62</v>
      </c>
      <c r="U28" s="37">
        <v>201.58409836065573</v>
      </c>
      <c r="V28" s="48">
        <v>0.26770796595040602</v>
      </c>
      <c r="W28" s="37">
        <v>63.16</v>
      </c>
      <c r="X28" s="37">
        <v>5.8800000000000008</v>
      </c>
      <c r="Y28" s="37"/>
      <c r="Z28" s="37">
        <v>36.400000000000006</v>
      </c>
      <c r="AA28" s="53">
        <v>383.97590163934433</v>
      </c>
      <c r="AB28" s="48">
        <v>3.9082243447890616E-2</v>
      </c>
      <c r="AC28" s="124">
        <v>5</v>
      </c>
      <c r="AD28" s="124">
        <v>13</v>
      </c>
      <c r="AE28" s="223">
        <v>50</v>
      </c>
      <c r="AF28" s="129">
        <v>0.50992815622754895</v>
      </c>
      <c r="AG28" s="129">
        <v>6.1931597038603927</v>
      </c>
      <c r="AH28" s="48"/>
      <c r="AI28" s="118">
        <v>753</v>
      </c>
      <c r="AJ28" s="118">
        <v>62</v>
      </c>
      <c r="AK28" s="118">
        <v>201.58409836065573</v>
      </c>
      <c r="AL28" s="118">
        <v>63.16</v>
      </c>
      <c r="AM28" s="118">
        <v>5.8800000000000008</v>
      </c>
      <c r="AN28" s="118">
        <v>0</v>
      </c>
      <c r="AO28" s="118">
        <v>36.400000000000006</v>
      </c>
      <c r="AP28" s="118">
        <v>383.97590163934433</v>
      </c>
    </row>
    <row r="29" spans="1:42" ht="15.95" customHeight="1" x14ac:dyDescent="0.2">
      <c r="A29" s="3">
        <v>419145389</v>
      </c>
      <c r="B29" s="3" t="s">
        <v>504</v>
      </c>
      <c r="C29" s="3" t="s">
        <v>505</v>
      </c>
      <c r="D29" s="4">
        <v>2044025316447</v>
      </c>
      <c r="E29" s="124">
        <v>0</v>
      </c>
      <c r="F29" s="38">
        <v>63</v>
      </c>
      <c r="G29" s="37">
        <v>0</v>
      </c>
      <c r="H29" s="37">
        <v>999</v>
      </c>
      <c r="I29" s="51">
        <v>0</v>
      </c>
      <c r="J29" s="34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48">
        <v>0</v>
      </c>
      <c r="T29" s="37">
        <v>0</v>
      </c>
      <c r="U29" s="37">
        <v>0</v>
      </c>
      <c r="V29" s="48">
        <v>0</v>
      </c>
      <c r="W29" s="37">
        <v>0</v>
      </c>
      <c r="X29" s="37">
        <v>60.760000000000005</v>
      </c>
      <c r="Y29" s="37"/>
      <c r="Z29" s="37">
        <v>0</v>
      </c>
      <c r="AA29" s="53">
        <v>-60.760000000000005</v>
      </c>
      <c r="AB29" s="48">
        <v>-6.1843389175090758E-3</v>
      </c>
      <c r="AC29" s="124">
        <v>62</v>
      </c>
      <c r="AD29" s="124">
        <v>0</v>
      </c>
      <c r="AE29" s="223">
        <v>0</v>
      </c>
      <c r="AF29" s="129">
        <v>0</v>
      </c>
      <c r="AG29" s="129">
        <v>0</v>
      </c>
      <c r="AH29" s="48"/>
      <c r="AI29" s="118">
        <v>0</v>
      </c>
      <c r="AJ29" s="118">
        <v>63</v>
      </c>
      <c r="AK29" s="118">
        <v>0</v>
      </c>
      <c r="AL29" s="118">
        <v>0</v>
      </c>
      <c r="AM29" s="118">
        <v>60.760000000000005</v>
      </c>
      <c r="AN29" s="118">
        <v>0</v>
      </c>
      <c r="AO29" s="118" t="s">
        <v>361</v>
      </c>
      <c r="AP29" s="118">
        <v>0</v>
      </c>
    </row>
    <row r="30" spans="1:42" ht="15.95" customHeight="1" x14ac:dyDescent="0.2">
      <c r="A30" s="3">
        <v>419145748</v>
      </c>
      <c r="B30" s="3" t="s">
        <v>506</v>
      </c>
      <c r="C30" s="3" t="s">
        <v>507</v>
      </c>
      <c r="D30" s="4">
        <v>2044025338661</v>
      </c>
      <c r="E30" s="124">
        <v>0</v>
      </c>
      <c r="F30" s="38">
        <v>63</v>
      </c>
      <c r="G30" s="37">
        <v>0</v>
      </c>
      <c r="H30" s="37">
        <v>999</v>
      </c>
      <c r="I30" s="51">
        <v>0</v>
      </c>
      <c r="J30" s="34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48">
        <v>0</v>
      </c>
      <c r="T30" s="37">
        <v>0</v>
      </c>
      <c r="U30" s="37">
        <v>0</v>
      </c>
      <c r="V30" s="48">
        <v>0</v>
      </c>
      <c r="W30" s="37">
        <v>0</v>
      </c>
      <c r="X30" s="37">
        <v>78.400000000000006</v>
      </c>
      <c r="Y30" s="37"/>
      <c r="Z30" s="37">
        <v>0</v>
      </c>
      <c r="AA30" s="53">
        <v>-78.400000000000006</v>
      </c>
      <c r="AB30" s="48">
        <v>-7.9797921516246151E-3</v>
      </c>
      <c r="AC30" s="124">
        <v>80</v>
      </c>
      <c r="AD30" s="124">
        <v>0</v>
      </c>
      <c r="AE30" s="223">
        <v>0</v>
      </c>
      <c r="AF30" s="129">
        <v>0</v>
      </c>
      <c r="AG30" s="129">
        <v>0</v>
      </c>
      <c r="AH30" s="48"/>
      <c r="AI30" s="118">
        <v>0</v>
      </c>
      <c r="AJ30" s="118">
        <v>63</v>
      </c>
      <c r="AK30" s="118">
        <v>0</v>
      </c>
      <c r="AL30" s="118">
        <v>0</v>
      </c>
      <c r="AM30" s="118">
        <v>78.400000000000006</v>
      </c>
      <c r="AN30" s="118">
        <v>0</v>
      </c>
      <c r="AO30" s="118" t="s">
        <v>361</v>
      </c>
      <c r="AP30" s="118">
        <v>0</v>
      </c>
    </row>
    <row r="31" spans="1:42" ht="15.95" customHeight="1" x14ac:dyDescent="0.2">
      <c r="A31" s="3">
        <v>419141548</v>
      </c>
      <c r="B31" s="3" t="s">
        <v>508</v>
      </c>
      <c r="C31" s="3" t="s">
        <v>509</v>
      </c>
      <c r="D31" s="4">
        <v>2044025288003</v>
      </c>
      <c r="E31" s="124">
        <v>0</v>
      </c>
      <c r="F31" s="38">
        <v>63</v>
      </c>
      <c r="G31" s="37">
        <v>0</v>
      </c>
      <c r="H31" s="37">
        <v>999</v>
      </c>
      <c r="I31" s="51">
        <v>0</v>
      </c>
      <c r="J31" s="34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48">
        <v>0</v>
      </c>
      <c r="T31" s="37">
        <v>0</v>
      </c>
      <c r="U31" s="37">
        <v>0</v>
      </c>
      <c r="V31" s="48">
        <v>0</v>
      </c>
      <c r="W31" s="37">
        <v>0</v>
      </c>
      <c r="X31" s="37">
        <v>75.460000000000008</v>
      </c>
      <c r="Y31" s="37"/>
      <c r="Z31" s="37">
        <v>0</v>
      </c>
      <c r="AA31" s="53">
        <v>-75.460000000000008</v>
      </c>
      <c r="AB31" s="48">
        <v>-7.6805499459386911E-3</v>
      </c>
      <c r="AC31" s="124">
        <v>77</v>
      </c>
      <c r="AD31" s="124">
        <v>29</v>
      </c>
      <c r="AE31" s="223">
        <v>0</v>
      </c>
      <c r="AF31" s="129">
        <v>0</v>
      </c>
      <c r="AG31" s="129">
        <v>0</v>
      </c>
      <c r="AH31" s="48"/>
      <c r="AI31" s="118">
        <v>0</v>
      </c>
      <c r="AJ31" s="118">
        <v>63</v>
      </c>
      <c r="AK31" s="118">
        <v>0</v>
      </c>
      <c r="AL31" s="118">
        <v>0</v>
      </c>
      <c r="AM31" s="118">
        <v>75.460000000000008</v>
      </c>
      <c r="AN31" s="118">
        <v>0</v>
      </c>
      <c r="AO31" s="118" t="s">
        <v>361</v>
      </c>
      <c r="AP31" s="118">
        <v>0</v>
      </c>
    </row>
    <row r="32" spans="1:42" ht="15.95" customHeight="1" x14ac:dyDescent="0.2">
      <c r="A32" s="3">
        <v>419145985</v>
      </c>
      <c r="B32" s="3" t="s">
        <v>510</v>
      </c>
      <c r="C32" s="3" t="s">
        <v>511</v>
      </c>
      <c r="D32" s="4">
        <v>2044025344532</v>
      </c>
      <c r="E32" s="124">
        <v>0</v>
      </c>
      <c r="F32" s="38">
        <v>63</v>
      </c>
      <c r="G32" s="37">
        <v>0</v>
      </c>
      <c r="H32" s="37">
        <v>999</v>
      </c>
      <c r="I32" s="51">
        <v>0</v>
      </c>
      <c r="J32" s="34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48">
        <v>0</v>
      </c>
      <c r="T32" s="37">
        <v>0</v>
      </c>
      <c r="U32" s="37">
        <v>0</v>
      </c>
      <c r="V32" s="48">
        <v>0</v>
      </c>
      <c r="W32" s="37">
        <v>0</v>
      </c>
      <c r="X32" s="37">
        <v>71.540000000000006</v>
      </c>
      <c r="Y32" s="37"/>
      <c r="Z32" s="37">
        <v>0</v>
      </c>
      <c r="AA32" s="53">
        <v>-71.540000000000006</v>
      </c>
      <c r="AB32" s="48">
        <v>-7.2815603383574604E-3</v>
      </c>
      <c r="AC32" s="124">
        <v>73</v>
      </c>
      <c r="AD32" s="124">
        <v>0</v>
      </c>
      <c r="AE32" s="223">
        <v>0</v>
      </c>
      <c r="AF32" s="129">
        <v>0</v>
      </c>
      <c r="AG32" s="129">
        <v>0</v>
      </c>
      <c r="AH32" s="48"/>
      <c r="AI32" s="118">
        <v>0</v>
      </c>
      <c r="AJ32" s="118">
        <v>63</v>
      </c>
      <c r="AK32" s="118">
        <v>0</v>
      </c>
      <c r="AL32" s="118">
        <v>0</v>
      </c>
      <c r="AM32" s="118">
        <v>71.540000000000006</v>
      </c>
      <c r="AN32" s="118">
        <v>0</v>
      </c>
      <c r="AO32" s="118" t="s">
        <v>361</v>
      </c>
      <c r="AP32" s="118">
        <v>0</v>
      </c>
    </row>
    <row r="33" spans="1:42" ht="15.95" customHeight="1" x14ac:dyDescent="0.2">
      <c r="A33" s="3">
        <v>419145390</v>
      </c>
      <c r="B33" s="3" t="s">
        <v>512</v>
      </c>
      <c r="C33" s="3" t="s">
        <v>513</v>
      </c>
      <c r="D33" s="4">
        <v>2044025321588</v>
      </c>
      <c r="E33" s="124">
        <v>0</v>
      </c>
      <c r="F33" s="38">
        <v>91</v>
      </c>
      <c r="G33" s="37">
        <v>0</v>
      </c>
      <c r="H33" s="37">
        <v>134</v>
      </c>
      <c r="I33" s="51">
        <v>50</v>
      </c>
      <c r="J33" s="34">
        <v>0.5</v>
      </c>
      <c r="K33" s="37">
        <v>1</v>
      </c>
      <c r="L33" s="37">
        <v>0</v>
      </c>
      <c r="M33" s="37">
        <v>1</v>
      </c>
      <c r="N33" s="37">
        <v>553</v>
      </c>
      <c r="O33" s="37">
        <v>391</v>
      </c>
      <c r="P33" s="37">
        <v>0</v>
      </c>
      <c r="Q33" s="37">
        <v>553</v>
      </c>
      <c r="R33" s="37">
        <v>391</v>
      </c>
      <c r="S33" s="48">
        <v>1.1322343221376584E-2</v>
      </c>
      <c r="T33" s="37">
        <v>91</v>
      </c>
      <c r="U33" s="37">
        <v>152.98180327868852</v>
      </c>
      <c r="V33" s="48">
        <v>0.27663978893072066</v>
      </c>
      <c r="W33" s="37">
        <v>57.91</v>
      </c>
      <c r="X33" s="37">
        <v>66.64</v>
      </c>
      <c r="Y33" s="37"/>
      <c r="Z33" s="37">
        <v>27.37</v>
      </c>
      <c r="AA33" s="53">
        <v>157.09819672131152</v>
      </c>
      <c r="AB33" s="48">
        <v>1.5989935678968129E-2</v>
      </c>
      <c r="AC33" s="124">
        <v>67</v>
      </c>
      <c r="AD33" s="124">
        <v>13</v>
      </c>
      <c r="AE33" s="223">
        <v>50</v>
      </c>
      <c r="AF33" s="129">
        <v>0.2840835383748852</v>
      </c>
      <c r="AG33" s="129">
        <v>1.7263538101243026</v>
      </c>
      <c r="AH33" s="48"/>
      <c r="AI33" s="118">
        <v>553</v>
      </c>
      <c r="AJ33" s="118">
        <v>91</v>
      </c>
      <c r="AK33" s="118">
        <v>152.98180327868852</v>
      </c>
      <c r="AL33" s="118">
        <v>57.91</v>
      </c>
      <c r="AM33" s="118">
        <v>66.64</v>
      </c>
      <c r="AN33" s="118">
        <v>0</v>
      </c>
      <c r="AO33" s="118">
        <v>27.37</v>
      </c>
      <c r="AP33" s="118">
        <v>157.09819672131152</v>
      </c>
    </row>
    <row r="34" spans="1:42" ht="15.95" customHeight="1" x14ac:dyDescent="0.2">
      <c r="A34" s="3">
        <v>419145749</v>
      </c>
      <c r="B34" s="3" t="s">
        <v>514</v>
      </c>
      <c r="C34" s="3" t="s">
        <v>515</v>
      </c>
      <c r="D34" s="4">
        <v>2044025342057</v>
      </c>
      <c r="E34" s="124">
        <v>0</v>
      </c>
      <c r="F34" s="38">
        <v>91</v>
      </c>
      <c r="G34" s="37">
        <v>0</v>
      </c>
      <c r="H34" s="37">
        <v>266.66666666666669</v>
      </c>
      <c r="I34" s="51">
        <v>100</v>
      </c>
      <c r="J34" s="34">
        <v>0.3</v>
      </c>
      <c r="K34" s="37">
        <v>1</v>
      </c>
      <c r="L34" s="37">
        <v>0</v>
      </c>
      <c r="M34" s="37">
        <v>1</v>
      </c>
      <c r="N34" s="37">
        <v>628</v>
      </c>
      <c r="O34" s="37">
        <v>449</v>
      </c>
      <c r="P34" s="37">
        <v>0</v>
      </c>
      <c r="Q34" s="37">
        <v>628</v>
      </c>
      <c r="R34" s="37">
        <v>449</v>
      </c>
      <c r="S34" s="48">
        <v>1.2857923224275758E-2</v>
      </c>
      <c r="T34" s="37">
        <v>91</v>
      </c>
      <c r="U34" s="37">
        <v>203.22967213114754</v>
      </c>
      <c r="V34" s="48">
        <v>0.32361412759736868</v>
      </c>
      <c r="W34" s="37">
        <v>51.97</v>
      </c>
      <c r="X34" s="37">
        <v>79.38000000000001</v>
      </c>
      <c r="Y34" s="37"/>
      <c r="Z34" s="37">
        <v>31.430000000000003</v>
      </c>
      <c r="AA34" s="53">
        <v>170.99032786885243</v>
      </c>
      <c r="AB34" s="48">
        <v>1.7403919340964132E-2</v>
      </c>
      <c r="AC34" s="124">
        <v>80</v>
      </c>
      <c r="AD34" s="124">
        <v>8</v>
      </c>
      <c r="AE34" s="223">
        <v>100</v>
      </c>
      <c r="AF34" s="129">
        <v>0.2722775921478543</v>
      </c>
      <c r="AG34" s="129">
        <v>1.879014591965412</v>
      </c>
      <c r="AH34" s="48"/>
      <c r="AI34" s="118">
        <v>628</v>
      </c>
      <c r="AJ34" s="118">
        <v>91</v>
      </c>
      <c r="AK34" s="118">
        <v>203.22967213114754</v>
      </c>
      <c r="AL34" s="118">
        <v>51.97</v>
      </c>
      <c r="AM34" s="118">
        <v>79.38000000000001</v>
      </c>
      <c r="AN34" s="118">
        <v>0</v>
      </c>
      <c r="AO34" s="118">
        <v>31.430000000000003</v>
      </c>
      <c r="AP34" s="118">
        <v>170.99032786885249</v>
      </c>
    </row>
    <row r="35" spans="1:42" ht="15.95" customHeight="1" x14ac:dyDescent="0.2">
      <c r="A35" s="3">
        <v>419141549</v>
      </c>
      <c r="B35" s="3" t="s">
        <v>516</v>
      </c>
      <c r="C35" s="3" t="s">
        <v>517</v>
      </c>
      <c r="D35" s="4">
        <v>2044025291485</v>
      </c>
      <c r="E35" s="124">
        <v>0</v>
      </c>
      <c r="F35" s="38">
        <v>91</v>
      </c>
      <c r="G35" s="37">
        <v>0</v>
      </c>
      <c r="H35" s="37">
        <v>206.66666666666669</v>
      </c>
      <c r="I35" s="51">
        <v>100</v>
      </c>
      <c r="J35" s="34">
        <v>0.3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48">
        <v>0</v>
      </c>
      <c r="T35" s="37">
        <v>0</v>
      </c>
      <c r="U35" s="37">
        <v>-17.477868852459014</v>
      </c>
      <c r="V35" s="48">
        <v>0</v>
      </c>
      <c r="W35" s="37">
        <v>0</v>
      </c>
      <c r="X35" s="37">
        <v>60.760000000000005</v>
      </c>
      <c r="Y35" s="37"/>
      <c r="Z35" s="37">
        <v>0</v>
      </c>
      <c r="AA35" s="53">
        <v>-43.282131147540994</v>
      </c>
      <c r="AB35" s="48">
        <v>-4.4053878882236589E-3</v>
      </c>
      <c r="AC35" s="124">
        <v>62</v>
      </c>
      <c r="AD35" s="124">
        <v>13</v>
      </c>
      <c r="AE35" s="223">
        <v>100</v>
      </c>
      <c r="AF35" s="129">
        <v>0</v>
      </c>
      <c r="AG35" s="129">
        <v>0</v>
      </c>
      <c r="AH35" s="48"/>
      <c r="AI35" s="118">
        <v>0</v>
      </c>
      <c r="AJ35" s="118">
        <v>91</v>
      </c>
      <c r="AK35" s="118">
        <v>0</v>
      </c>
      <c r="AL35" s="118">
        <v>0</v>
      </c>
      <c r="AM35" s="118">
        <v>60.760000000000005</v>
      </c>
      <c r="AN35" s="118">
        <v>0</v>
      </c>
      <c r="AO35" s="118" t="s">
        <v>361</v>
      </c>
      <c r="AP35" s="118">
        <v>0</v>
      </c>
    </row>
    <row r="36" spans="1:42" ht="15.95" customHeight="1" x14ac:dyDescent="0.2">
      <c r="A36" s="3">
        <v>419145986</v>
      </c>
      <c r="B36" s="3" t="s">
        <v>518</v>
      </c>
      <c r="C36" s="3" t="s">
        <v>519</v>
      </c>
      <c r="D36" s="4">
        <v>2044025347953</v>
      </c>
      <c r="E36" s="124">
        <v>0</v>
      </c>
      <c r="F36" s="38">
        <v>91</v>
      </c>
      <c r="G36" s="37">
        <v>0</v>
      </c>
      <c r="H36" s="37">
        <v>999</v>
      </c>
      <c r="I36" s="51">
        <v>0</v>
      </c>
      <c r="J36" s="34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48">
        <v>0</v>
      </c>
      <c r="T36" s="37">
        <v>0</v>
      </c>
      <c r="U36" s="37">
        <v>0</v>
      </c>
      <c r="V36" s="48">
        <v>0</v>
      </c>
      <c r="W36" s="37">
        <v>0</v>
      </c>
      <c r="X36" s="37">
        <v>96.04</v>
      </c>
      <c r="Y36" s="37"/>
      <c r="Z36" s="37">
        <v>0</v>
      </c>
      <c r="AA36" s="53">
        <v>-96.04</v>
      </c>
      <c r="AB36" s="48">
        <v>-9.7752453857401517E-3</v>
      </c>
      <c r="AC36" s="124">
        <v>98</v>
      </c>
      <c r="AD36" s="124">
        <v>14</v>
      </c>
      <c r="AE36" s="223">
        <v>0</v>
      </c>
      <c r="AF36" s="129">
        <v>0</v>
      </c>
      <c r="AG36" s="129">
        <v>0</v>
      </c>
      <c r="AH36" s="48"/>
      <c r="AI36" s="118">
        <v>0</v>
      </c>
      <c r="AJ36" s="118">
        <v>91</v>
      </c>
      <c r="AK36" s="118">
        <v>0</v>
      </c>
      <c r="AL36" s="118">
        <v>0</v>
      </c>
      <c r="AM36" s="118">
        <v>96.04</v>
      </c>
      <c r="AN36" s="118">
        <v>0</v>
      </c>
      <c r="AO36" s="118" t="s">
        <v>361</v>
      </c>
      <c r="AP36" s="118">
        <v>0</v>
      </c>
    </row>
    <row r="37" spans="1:42" ht="15.95" customHeight="1" x14ac:dyDescent="0.2">
      <c r="A37" s="3">
        <v>419146579</v>
      </c>
      <c r="B37" s="3" t="s">
        <v>520</v>
      </c>
      <c r="C37" s="3" t="s">
        <v>521</v>
      </c>
      <c r="D37" s="4">
        <v>2044025354937</v>
      </c>
      <c r="E37" s="124">
        <v>0</v>
      </c>
      <c r="F37" s="38">
        <v>91</v>
      </c>
      <c r="G37" s="37">
        <v>0</v>
      </c>
      <c r="H37" s="37">
        <v>373.33333333333337</v>
      </c>
      <c r="I37" s="51">
        <v>0</v>
      </c>
      <c r="J37" s="34">
        <v>0.3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48">
        <v>0</v>
      </c>
      <c r="T37" s="37">
        <v>0</v>
      </c>
      <c r="U37" s="37">
        <v>-16.351639344262296</v>
      </c>
      <c r="V37" s="48">
        <v>0</v>
      </c>
      <c r="W37" s="37">
        <v>0</v>
      </c>
      <c r="X37" s="37">
        <v>109.76</v>
      </c>
      <c r="Y37" s="37"/>
      <c r="Z37" s="37">
        <v>0</v>
      </c>
      <c r="AA37" s="53">
        <v>-93.40836065573771</v>
      </c>
      <c r="AB37" s="48">
        <v>-9.5073890721527696E-3</v>
      </c>
      <c r="AC37" s="124">
        <v>112</v>
      </c>
      <c r="AD37" s="124">
        <v>16</v>
      </c>
      <c r="AE37" s="223">
        <v>33</v>
      </c>
      <c r="AF37" s="129">
        <v>0</v>
      </c>
      <c r="AG37" s="129">
        <v>0</v>
      </c>
      <c r="AH37" s="48"/>
      <c r="AI37" s="118">
        <v>0</v>
      </c>
      <c r="AJ37" s="118">
        <v>91</v>
      </c>
      <c r="AK37" s="118">
        <v>0</v>
      </c>
      <c r="AL37" s="118">
        <v>0</v>
      </c>
      <c r="AM37" s="118">
        <v>109.76</v>
      </c>
      <c r="AN37" s="118">
        <v>0</v>
      </c>
      <c r="AO37" s="118" t="s">
        <v>361</v>
      </c>
      <c r="AP37" s="118">
        <v>0</v>
      </c>
    </row>
    <row r="38" spans="1:42" ht="15.95" customHeight="1" x14ac:dyDescent="0.2">
      <c r="A38" s="3">
        <v>340734340</v>
      </c>
      <c r="B38" s="3" t="s">
        <v>424</v>
      </c>
      <c r="C38" s="3" t="s">
        <v>425</v>
      </c>
      <c r="D38" s="4">
        <v>2042985583893</v>
      </c>
      <c r="E38" s="124">
        <v>0</v>
      </c>
      <c r="F38" s="38">
        <v>87</v>
      </c>
      <c r="G38" s="37">
        <v>0</v>
      </c>
      <c r="H38" s="37">
        <v>103.33333333333334</v>
      </c>
      <c r="I38" s="51">
        <v>100</v>
      </c>
      <c r="J38" s="34">
        <v>0.3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48">
        <v>0</v>
      </c>
      <c r="T38" s="37">
        <v>0</v>
      </c>
      <c r="U38" s="37">
        <v>-8.3624590163934425</v>
      </c>
      <c r="V38" s="48">
        <v>0</v>
      </c>
      <c r="W38" s="37">
        <v>0</v>
      </c>
      <c r="X38" s="37">
        <v>30.380000000000003</v>
      </c>
      <c r="Y38" s="37"/>
      <c r="Z38" s="37">
        <v>0</v>
      </c>
      <c r="AA38" s="53">
        <v>-22.017540983606558</v>
      </c>
      <c r="AB38" s="48">
        <v>-2.2410127645287868E-3</v>
      </c>
      <c r="AC38" s="124">
        <v>31</v>
      </c>
      <c r="AD38" s="124">
        <v>8</v>
      </c>
      <c r="AE38" s="223">
        <v>100</v>
      </c>
      <c r="AF38" s="129">
        <v>0</v>
      </c>
      <c r="AG38" s="129">
        <v>0</v>
      </c>
      <c r="AH38" s="48"/>
      <c r="AI38" s="118">
        <v>0</v>
      </c>
      <c r="AJ38" s="118">
        <v>87</v>
      </c>
      <c r="AK38" s="118">
        <v>0</v>
      </c>
      <c r="AL38" s="118">
        <v>0</v>
      </c>
      <c r="AM38" s="118">
        <v>30.380000000000003</v>
      </c>
      <c r="AN38" s="118">
        <v>0</v>
      </c>
      <c r="AO38" s="118" t="s">
        <v>361</v>
      </c>
      <c r="AP38" s="118">
        <v>0</v>
      </c>
    </row>
    <row r="39" spans="1:42" ht="15.95" customHeight="1" x14ac:dyDescent="0.2">
      <c r="A39" s="3">
        <v>340741532</v>
      </c>
      <c r="B39" s="3" t="s">
        <v>426</v>
      </c>
      <c r="C39" s="3" t="s">
        <v>427</v>
      </c>
      <c r="D39" s="4">
        <v>2042986356632</v>
      </c>
      <c r="E39" s="124">
        <v>0</v>
      </c>
      <c r="F39" s="38">
        <v>87</v>
      </c>
      <c r="G39" s="37">
        <v>0</v>
      </c>
      <c r="H39" s="37">
        <v>999</v>
      </c>
      <c r="I39" s="51">
        <v>0</v>
      </c>
      <c r="J39" s="34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48">
        <v>0</v>
      </c>
      <c r="T39" s="37">
        <v>0</v>
      </c>
      <c r="U39" s="37">
        <v>0</v>
      </c>
      <c r="V39" s="48">
        <v>0</v>
      </c>
      <c r="W39" s="37">
        <v>0</v>
      </c>
      <c r="X39" s="37">
        <v>80.360000000000014</v>
      </c>
      <c r="Y39" s="37"/>
      <c r="Z39" s="37">
        <v>0</v>
      </c>
      <c r="AA39" s="53">
        <v>-80.360000000000014</v>
      </c>
      <c r="AB39" s="48">
        <v>-8.1792869554152305E-3</v>
      </c>
      <c r="AC39" s="124">
        <v>82</v>
      </c>
      <c r="AD39" s="124">
        <v>17</v>
      </c>
      <c r="AE39" s="223">
        <v>0</v>
      </c>
      <c r="AF39" s="129">
        <v>0</v>
      </c>
      <c r="AG39" s="129">
        <v>0</v>
      </c>
      <c r="AH39" s="48"/>
      <c r="AI39" s="118">
        <v>0</v>
      </c>
      <c r="AJ39" s="118">
        <v>87</v>
      </c>
      <c r="AK39" s="118">
        <v>0</v>
      </c>
      <c r="AL39" s="118">
        <v>0</v>
      </c>
      <c r="AM39" s="118">
        <v>80.360000000000014</v>
      </c>
      <c r="AN39" s="118">
        <v>0</v>
      </c>
      <c r="AO39" s="118" t="s">
        <v>361</v>
      </c>
      <c r="AP39" s="118">
        <v>0</v>
      </c>
    </row>
    <row r="40" spans="1:42" ht="15.95" customHeight="1" x14ac:dyDescent="0.2">
      <c r="A40" s="3">
        <v>340743352</v>
      </c>
      <c r="B40" s="3" t="s">
        <v>428</v>
      </c>
      <c r="C40" s="3" t="s">
        <v>429</v>
      </c>
      <c r="D40" s="4">
        <v>2042986372359</v>
      </c>
      <c r="E40" s="124">
        <v>0</v>
      </c>
      <c r="F40" s="38">
        <v>87</v>
      </c>
      <c r="G40" s="37">
        <v>0</v>
      </c>
      <c r="H40" s="37">
        <v>999</v>
      </c>
      <c r="I40" s="51">
        <v>0</v>
      </c>
      <c r="J40" s="34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48">
        <v>0</v>
      </c>
      <c r="T40" s="37">
        <v>0</v>
      </c>
      <c r="U40" s="37">
        <v>0</v>
      </c>
      <c r="V40" s="48">
        <v>0</v>
      </c>
      <c r="W40" s="37">
        <v>0</v>
      </c>
      <c r="X40" s="37">
        <v>53.900000000000006</v>
      </c>
      <c r="Y40" s="37"/>
      <c r="Z40" s="37">
        <v>0</v>
      </c>
      <c r="AA40" s="53">
        <v>-53.900000000000006</v>
      </c>
      <c r="AB40" s="48">
        <v>-5.4861071042419229E-3</v>
      </c>
      <c r="AC40" s="124">
        <v>55</v>
      </c>
      <c r="AD40" s="124">
        <v>17</v>
      </c>
      <c r="AE40" s="223">
        <v>0</v>
      </c>
      <c r="AF40" s="129">
        <v>0</v>
      </c>
      <c r="AG40" s="129">
        <v>0</v>
      </c>
      <c r="AH40" s="48"/>
      <c r="AI40" s="118">
        <v>0</v>
      </c>
      <c r="AJ40" s="118">
        <v>87</v>
      </c>
      <c r="AK40" s="118">
        <v>0</v>
      </c>
      <c r="AL40" s="118">
        <v>0</v>
      </c>
      <c r="AM40" s="118">
        <v>53.900000000000006</v>
      </c>
      <c r="AN40" s="118">
        <v>0</v>
      </c>
      <c r="AO40" s="118" t="s">
        <v>361</v>
      </c>
      <c r="AP40" s="118">
        <v>0</v>
      </c>
    </row>
    <row r="41" spans="1:42" ht="15.95" customHeight="1" x14ac:dyDescent="0.2">
      <c r="A41" s="3">
        <v>340743911</v>
      </c>
      <c r="B41" s="3" t="s">
        <v>430</v>
      </c>
      <c r="C41" s="3" t="s">
        <v>431</v>
      </c>
      <c r="D41" s="4">
        <v>2042986377583</v>
      </c>
      <c r="E41" s="124">
        <v>0</v>
      </c>
      <c r="F41" s="38">
        <v>88</v>
      </c>
      <c r="G41" s="37">
        <v>0</v>
      </c>
      <c r="H41" s="37">
        <v>114</v>
      </c>
      <c r="I41" s="51">
        <v>100</v>
      </c>
      <c r="J41" s="34">
        <v>0.5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48">
        <v>0</v>
      </c>
      <c r="T41" s="37">
        <v>0</v>
      </c>
      <c r="U41" s="37">
        <v>-11.030983606557378</v>
      </c>
      <c r="V41" s="48">
        <v>0</v>
      </c>
      <c r="W41" s="37">
        <v>0</v>
      </c>
      <c r="X41" s="37">
        <v>55.860000000000007</v>
      </c>
      <c r="Y41" s="37"/>
      <c r="Z41" s="37">
        <v>0</v>
      </c>
      <c r="AA41" s="53">
        <v>-44.829016393442629</v>
      </c>
      <c r="AB41" s="48">
        <v>-4.5628346069061815E-3</v>
      </c>
      <c r="AC41" s="124">
        <v>57</v>
      </c>
      <c r="AD41" s="124">
        <v>43</v>
      </c>
      <c r="AE41" s="223">
        <v>67</v>
      </c>
      <c r="AF41" s="129">
        <v>0</v>
      </c>
      <c r="AG41" s="129">
        <v>0</v>
      </c>
      <c r="AH41" s="48"/>
      <c r="AI41" s="118">
        <v>0</v>
      </c>
      <c r="AJ41" s="118">
        <v>88</v>
      </c>
      <c r="AK41" s="118">
        <v>0</v>
      </c>
      <c r="AL41" s="118">
        <v>0</v>
      </c>
      <c r="AM41" s="118">
        <v>55.860000000000007</v>
      </c>
      <c r="AN41" s="118">
        <v>0</v>
      </c>
      <c r="AO41" s="118" t="s">
        <v>361</v>
      </c>
      <c r="AP41" s="118">
        <v>0</v>
      </c>
    </row>
    <row r="42" spans="1:42" ht="15.95" customHeight="1" x14ac:dyDescent="0.2">
      <c r="A42" s="3">
        <v>550530967</v>
      </c>
      <c r="B42" s="3" t="s">
        <v>760</v>
      </c>
      <c r="C42" s="3" t="s">
        <v>761</v>
      </c>
      <c r="D42" s="4">
        <v>2046392440640</v>
      </c>
      <c r="E42" s="124">
        <v>0</v>
      </c>
      <c r="F42" s="38">
        <v>437</v>
      </c>
      <c r="G42" s="37">
        <v>0</v>
      </c>
      <c r="H42" s="37">
        <v>999</v>
      </c>
      <c r="I42" s="51">
        <v>0</v>
      </c>
      <c r="J42" s="34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48">
        <v>0</v>
      </c>
      <c r="T42" s="37">
        <v>0</v>
      </c>
      <c r="U42" s="37">
        <v>0</v>
      </c>
      <c r="V42" s="48">
        <v>0</v>
      </c>
      <c r="W42" s="37">
        <v>0</v>
      </c>
      <c r="X42" s="37">
        <v>64.033199999999994</v>
      </c>
      <c r="Y42" s="37"/>
      <c r="Z42" s="37">
        <v>0</v>
      </c>
      <c r="AA42" s="53">
        <v>-64.033199999999994</v>
      </c>
      <c r="AB42" s="48">
        <v>-6.5174952398394026E-3</v>
      </c>
      <c r="AC42" s="124">
        <v>33</v>
      </c>
      <c r="AD42" s="124">
        <v>17</v>
      </c>
      <c r="AE42" s="223">
        <v>0</v>
      </c>
      <c r="AF42" s="129">
        <v>0</v>
      </c>
      <c r="AG42" s="129">
        <v>0</v>
      </c>
      <c r="AH42" s="48"/>
      <c r="AI42" s="118">
        <v>0</v>
      </c>
      <c r="AJ42" s="118">
        <v>437</v>
      </c>
      <c r="AK42" s="118">
        <v>0</v>
      </c>
      <c r="AL42" s="118">
        <v>0</v>
      </c>
      <c r="AM42" s="118">
        <v>64.033199999999994</v>
      </c>
      <c r="AN42" s="118">
        <v>0</v>
      </c>
      <c r="AO42" s="118" t="s">
        <v>361</v>
      </c>
      <c r="AP42" s="118">
        <v>0</v>
      </c>
    </row>
    <row r="43" spans="1:42" ht="15.95" customHeight="1" x14ac:dyDescent="0.2">
      <c r="A43" s="3">
        <v>550539998</v>
      </c>
      <c r="B43" s="3" t="s">
        <v>762</v>
      </c>
      <c r="C43" s="3" t="s">
        <v>763</v>
      </c>
      <c r="D43" s="4">
        <v>2046392546618</v>
      </c>
      <c r="E43" s="124">
        <v>0</v>
      </c>
      <c r="F43" s="38">
        <v>467</v>
      </c>
      <c r="G43" s="37">
        <v>0</v>
      </c>
      <c r="H43" s="37">
        <v>999</v>
      </c>
      <c r="I43" s="51">
        <v>0</v>
      </c>
      <c r="J43" s="34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48">
        <v>0</v>
      </c>
      <c r="T43" s="37">
        <v>0</v>
      </c>
      <c r="U43" s="37">
        <v>0</v>
      </c>
      <c r="V43" s="48">
        <v>0</v>
      </c>
      <c r="W43" s="37">
        <v>0</v>
      </c>
      <c r="X43" s="37">
        <v>34.300000000000004</v>
      </c>
      <c r="Y43" s="37"/>
      <c r="Z43" s="37">
        <v>0</v>
      </c>
      <c r="AA43" s="53">
        <v>-34.300000000000004</v>
      </c>
      <c r="AB43" s="48">
        <v>-3.4911590663357691E-3</v>
      </c>
      <c r="AC43" s="124">
        <v>35</v>
      </c>
      <c r="AD43" s="124">
        <v>50</v>
      </c>
      <c r="AE43" s="223">
        <v>0</v>
      </c>
      <c r="AF43" s="129">
        <v>0</v>
      </c>
      <c r="AG43" s="129">
        <v>0</v>
      </c>
      <c r="AH43" s="48"/>
      <c r="AI43" s="118">
        <v>0</v>
      </c>
      <c r="AJ43" s="118">
        <v>467</v>
      </c>
      <c r="AK43" s="118">
        <v>0</v>
      </c>
      <c r="AL43" s="118">
        <v>0</v>
      </c>
      <c r="AM43" s="118">
        <v>34.300000000000004</v>
      </c>
      <c r="AN43" s="118">
        <v>0</v>
      </c>
      <c r="AO43" s="118" t="s">
        <v>361</v>
      </c>
      <c r="AP43" s="118">
        <v>0</v>
      </c>
    </row>
    <row r="44" spans="1:42" ht="15.95" customHeight="1" x14ac:dyDescent="0.2">
      <c r="A44" s="3">
        <v>550539999</v>
      </c>
      <c r="B44" s="3" t="s">
        <v>764</v>
      </c>
      <c r="C44" s="3" t="s">
        <v>765</v>
      </c>
      <c r="D44" s="4">
        <v>2046392546632</v>
      </c>
      <c r="E44" s="124">
        <v>0</v>
      </c>
      <c r="F44" s="38">
        <v>309</v>
      </c>
      <c r="G44" s="37">
        <v>0</v>
      </c>
      <c r="H44" s="37">
        <v>999</v>
      </c>
      <c r="I44" s="51">
        <v>0</v>
      </c>
      <c r="J44" s="34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48">
        <v>0</v>
      </c>
      <c r="T44" s="37">
        <v>0</v>
      </c>
      <c r="U44" s="37">
        <v>0</v>
      </c>
      <c r="V44" s="48">
        <v>0</v>
      </c>
      <c r="W44" s="37">
        <v>0</v>
      </c>
      <c r="X44" s="37">
        <v>34.300000000000004</v>
      </c>
      <c r="Y44" s="37"/>
      <c r="Z44" s="37">
        <v>0</v>
      </c>
      <c r="AA44" s="53">
        <v>-34.300000000000004</v>
      </c>
      <c r="AB44" s="48">
        <v>-3.4911590663357691E-3</v>
      </c>
      <c r="AC44" s="124">
        <v>35</v>
      </c>
      <c r="AD44" s="124">
        <v>0</v>
      </c>
      <c r="AE44" s="223">
        <v>0</v>
      </c>
      <c r="AF44" s="129">
        <v>0</v>
      </c>
      <c r="AG44" s="129">
        <v>0</v>
      </c>
      <c r="AH44" s="48"/>
      <c r="AI44" s="118">
        <v>0</v>
      </c>
      <c r="AJ44" s="118">
        <v>309</v>
      </c>
      <c r="AK44" s="118">
        <v>0</v>
      </c>
      <c r="AL44" s="118">
        <v>0</v>
      </c>
      <c r="AM44" s="118">
        <v>34.300000000000004</v>
      </c>
      <c r="AN44" s="118">
        <v>0</v>
      </c>
      <c r="AO44" s="118" t="s">
        <v>361</v>
      </c>
      <c r="AP44" s="118">
        <v>0</v>
      </c>
    </row>
    <row r="45" spans="1:42" ht="15.95" customHeight="1" x14ac:dyDescent="0.2">
      <c r="A45" s="3">
        <v>550540000</v>
      </c>
      <c r="B45" s="3" t="s">
        <v>766</v>
      </c>
      <c r="C45" s="3" t="s">
        <v>767</v>
      </c>
      <c r="D45" s="4">
        <v>2046392546656</v>
      </c>
      <c r="E45" s="124">
        <v>0</v>
      </c>
      <c r="F45" s="38">
        <v>142</v>
      </c>
      <c r="G45" s="37">
        <v>0</v>
      </c>
      <c r="H45" s="37">
        <v>0</v>
      </c>
      <c r="I45" s="51">
        <v>0</v>
      </c>
      <c r="J45" s="34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48">
        <v>0</v>
      </c>
      <c r="T45" s="37">
        <v>0</v>
      </c>
      <c r="U45" s="37">
        <v>0</v>
      </c>
      <c r="V45" s="48">
        <v>0</v>
      </c>
      <c r="W45" s="37">
        <v>0</v>
      </c>
      <c r="X45" s="37">
        <v>0</v>
      </c>
      <c r="Y45" s="37"/>
      <c r="Z45" s="37">
        <v>0</v>
      </c>
      <c r="AA45" s="53">
        <v>0</v>
      </c>
      <c r="AB45" s="48">
        <v>0</v>
      </c>
      <c r="AC45" s="124">
        <v>0</v>
      </c>
      <c r="AD45" s="124">
        <v>0</v>
      </c>
      <c r="AE45" s="223">
        <v>0</v>
      </c>
      <c r="AF45" s="129">
        <v>0</v>
      </c>
      <c r="AG45" s="129">
        <v>0</v>
      </c>
      <c r="AH45" s="48"/>
      <c r="AI45" s="118">
        <v>0</v>
      </c>
      <c r="AJ45" s="118">
        <v>142</v>
      </c>
      <c r="AK45" s="118">
        <v>0</v>
      </c>
      <c r="AL45" s="118">
        <v>0</v>
      </c>
      <c r="AM45" s="118">
        <v>0</v>
      </c>
      <c r="AN45" s="118">
        <v>0</v>
      </c>
      <c r="AO45" s="118" t="s">
        <v>361</v>
      </c>
      <c r="AP45" s="118">
        <v>0</v>
      </c>
    </row>
    <row r="46" spans="1:42" ht="15.95" customHeight="1" x14ac:dyDescent="0.2">
      <c r="A46" s="3">
        <v>550445272</v>
      </c>
      <c r="B46" s="3" t="s">
        <v>768</v>
      </c>
      <c r="C46" s="3" t="s">
        <v>769</v>
      </c>
      <c r="D46" s="4">
        <v>2046391283330</v>
      </c>
      <c r="E46" s="124">
        <v>0</v>
      </c>
      <c r="F46" s="38">
        <v>80</v>
      </c>
      <c r="G46" s="37">
        <v>0</v>
      </c>
      <c r="H46" s="37">
        <v>0</v>
      </c>
      <c r="I46" s="51">
        <v>0</v>
      </c>
      <c r="J46" s="34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48">
        <v>0</v>
      </c>
      <c r="T46" s="37">
        <v>0</v>
      </c>
      <c r="U46" s="37">
        <v>0</v>
      </c>
      <c r="V46" s="48">
        <v>0</v>
      </c>
      <c r="W46" s="37">
        <v>0</v>
      </c>
      <c r="X46" s="37">
        <v>0</v>
      </c>
      <c r="Y46" s="37"/>
      <c r="Z46" s="37">
        <v>0</v>
      </c>
      <c r="AA46" s="53">
        <v>0</v>
      </c>
      <c r="AB46" s="48">
        <v>0</v>
      </c>
      <c r="AC46" s="124">
        <v>0</v>
      </c>
      <c r="AD46" s="124">
        <v>0</v>
      </c>
      <c r="AE46" s="223">
        <v>0</v>
      </c>
      <c r="AF46" s="129">
        <v>0</v>
      </c>
      <c r="AG46" s="129">
        <v>0</v>
      </c>
      <c r="AH46" s="48"/>
      <c r="AI46" s="118">
        <v>0</v>
      </c>
      <c r="AJ46" s="118">
        <v>80</v>
      </c>
      <c r="AK46" s="118">
        <v>0</v>
      </c>
      <c r="AL46" s="118">
        <v>0</v>
      </c>
      <c r="AM46" s="118">
        <v>0</v>
      </c>
      <c r="AN46" s="118">
        <v>0</v>
      </c>
      <c r="AO46" s="118" t="s">
        <v>361</v>
      </c>
      <c r="AP46" s="118">
        <v>0</v>
      </c>
    </row>
    <row r="47" spans="1:42" ht="15.95" customHeight="1" x14ac:dyDescent="0.2">
      <c r="A47" s="3">
        <v>550445274</v>
      </c>
      <c r="B47" s="3" t="s">
        <v>770</v>
      </c>
      <c r="C47" s="3" t="s">
        <v>771</v>
      </c>
      <c r="D47" s="4">
        <v>2046391283385</v>
      </c>
      <c r="E47" s="124">
        <v>0</v>
      </c>
      <c r="F47" s="38">
        <v>80</v>
      </c>
      <c r="G47" s="37">
        <v>0</v>
      </c>
      <c r="H47" s="37">
        <v>0</v>
      </c>
      <c r="I47" s="51">
        <v>0</v>
      </c>
      <c r="J47" s="34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48">
        <v>0</v>
      </c>
      <c r="T47" s="37">
        <v>0</v>
      </c>
      <c r="U47" s="37">
        <v>0</v>
      </c>
      <c r="V47" s="48">
        <v>0</v>
      </c>
      <c r="W47" s="37">
        <v>0</v>
      </c>
      <c r="X47" s="37">
        <v>0</v>
      </c>
      <c r="Y47" s="37"/>
      <c r="Z47" s="37">
        <v>0</v>
      </c>
      <c r="AA47" s="53">
        <v>0</v>
      </c>
      <c r="AB47" s="48">
        <v>0</v>
      </c>
      <c r="AC47" s="124">
        <v>0</v>
      </c>
      <c r="AD47" s="124">
        <v>0</v>
      </c>
      <c r="AE47" s="223">
        <v>0</v>
      </c>
      <c r="AF47" s="129">
        <v>0</v>
      </c>
      <c r="AG47" s="129">
        <v>0</v>
      </c>
      <c r="AH47" s="48"/>
      <c r="AI47" s="118">
        <v>0</v>
      </c>
      <c r="AJ47" s="118">
        <v>80</v>
      </c>
      <c r="AK47" s="118">
        <v>0</v>
      </c>
      <c r="AL47" s="118">
        <v>0</v>
      </c>
      <c r="AM47" s="118">
        <v>0</v>
      </c>
      <c r="AN47" s="118">
        <v>0</v>
      </c>
      <c r="AO47" s="118" t="s">
        <v>361</v>
      </c>
      <c r="AP47" s="118">
        <v>0</v>
      </c>
    </row>
    <row r="48" spans="1:42" ht="15.95" customHeight="1" x14ac:dyDescent="0.2">
      <c r="A48" s="3">
        <v>550445275</v>
      </c>
      <c r="B48" s="3" t="s">
        <v>772</v>
      </c>
      <c r="C48" s="3" t="s">
        <v>773</v>
      </c>
      <c r="D48" s="4">
        <v>2046391283415</v>
      </c>
      <c r="E48" s="124">
        <v>0</v>
      </c>
      <c r="F48" s="38">
        <v>80</v>
      </c>
      <c r="G48" s="37">
        <v>0</v>
      </c>
      <c r="H48" s="37">
        <v>0</v>
      </c>
      <c r="I48" s="51">
        <v>0</v>
      </c>
      <c r="J48" s="34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48">
        <v>0</v>
      </c>
      <c r="T48" s="37">
        <v>0</v>
      </c>
      <c r="U48" s="37">
        <v>0</v>
      </c>
      <c r="V48" s="48">
        <v>0</v>
      </c>
      <c r="W48" s="37">
        <v>0</v>
      </c>
      <c r="X48" s="37">
        <v>0</v>
      </c>
      <c r="Y48" s="37"/>
      <c r="Z48" s="37">
        <v>0</v>
      </c>
      <c r="AA48" s="53">
        <v>0</v>
      </c>
      <c r="AB48" s="48">
        <v>0</v>
      </c>
      <c r="AC48" s="124">
        <v>0</v>
      </c>
      <c r="AD48" s="124">
        <v>0</v>
      </c>
      <c r="AE48" s="223">
        <v>0</v>
      </c>
      <c r="AF48" s="129">
        <v>0</v>
      </c>
      <c r="AG48" s="129">
        <v>0</v>
      </c>
      <c r="AH48" s="48"/>
      <c r="AI48" s="118">
        <v>0</v>
      </c>
      <c r="AJ48" s="118">
        <v>80</v>
      </c>
      <c r="AK48" s="118">
        <v>0</v>
      </c>
      <c r="AL48" s="118">
        <v>0</v>
      </c>
      <c r="AM48" s="118">
        <v>0</v>
      </c>
      <c r="AN48" s="118">
        <v>0</v>
      </c>
      <c r="AO48" s="118" t="s">
        <v>361</v>
      </c>
      <c r="AP48" s="118">
        <v>0</v>
      </c>
    </row>
    <row r="49" spans="1:42" ht="15.95" customHeight="1" x14ac:dyDescent="0.2">
      <c r="A49" s="3">
        <v>550445277</v>
      </c>
      <c r="B49" s="3" t="s">
        <v>774</v>
      </c>
      <c r="C49" s="3" t="s">
        <v>775</v>
      </c>
      <c r="D49" s="4">
        <v>2046391283446</v>
      </c>
      <c r="E49" s="124">
        <v>0</v>
      </c>
      <c r="F49" s="38">
        <v>80</v>
      </c>
      <c r="G49" s="37">
        <v>0</v>
      </c>
      <c r="H49" s="37">
        <v>0</v>
      </c>
      <c r="I49" s="51">
        <v>0</v>
      </c>
      <c r="J49" s="34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48">
        <v>0</v>
      </c>
      <c r="T49" s="37">
        <v>0</v>
      </c>
      <c r="U49" s="37">
        <v>0</v>
      </c>
      <c r="V49" s="48">
        <v>0</v>
      </c>
      <c r="W49" s="37">
        <v>0</v>
      </c>
      <c r="X49" s="37">
        <v>0</v>
      </c>
      <c r="Y49" s="37"/>
      <c r="Z49" s="37">
        <v>0</v>
      </c>
      <c r="AA49" s="53">
        <v>0</v>
      </c>
      <c r="AB49" s="48">
        <v>0</v>
      </c>
      <c r="AC49" s="124">
        <v>0</v>
      </c>
      <c r="AD49" s="124">
        <v>0</v>
      </c>
      <c r="AE49" s="223">
        <v>0</v>
      </c>
      <c r="AF49" s="129">
        <v>0</v>
      </c>
      <c r="AG49" s="129">
        <v>0</v>
      </c>
      <c r="AH49" s="48"/>
      <c r="AI49" s="118">
        <v>0</v>
      </c>
      <c r="AJ49" s="118">
        <v>80</v>
      </c>
      <c r="AK49" s="118">
        <v>0</v>
      </c>
      <c r="AL49" s="118">
        <v>0</v>
      </c>
      <c r="AM49" s="118">
        <v>0</v>
      </c>
      <c r="AN49" s="118">
        <v>0</v>
      </c>
      <c r="AO49" s="118" t="s">
        <v>361</v>
      </c>
      <c r="AP49" s="118">
        <v>0</v>
      </c>
    </row>
    <row r="50" spans="1:42" ht="15.95" customHeight="1" x14ac:dyDescent="0.2">
      <c r="A50" s="3">
        <v>550445279</v>
      </c>
      <c r="B50" s="3" t="s">
        <v>776</v>
      </c>
      <c r="C50" s="3" t="s">
        <v>777</v>
      </c>
      <c r="D50" s="4">
        <v>2046391283507</v>
      </c>
      <c r="E50" s="124">
        <v>0</v>
      </c>
      <c r="F50" s="38">
        <v>80</v>
      </c>
      <c r="G50" s="37">
        <v>0</v>
      </c>
      <c r="H50" s="37">
        <v>0</v>
      </c>
      <c r="I50" s="51">
        <v>0</v>
      </c>
      <c r="J50" s="34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48">
        <v>0</v>
      </c>
      <c r="T50" s="37">
        <v>0</v>
      </c>
      <c r="U50" s="37">
        <v>0</v>
      </c>
      <c r="V50" s="48">
        <v>0</v>
      </c>
      <c r="W50" s="37">
        <v>0</v>
      </c>
      <c r="X50" s="37">
        <v>0</v>
      </c>
      <c r="Y50" s="37"/>
      <c r="Z50" s="37">
        <v>0</v>
      </c>
      <c r="AA50" s="53">
        <v>0</v>
      </c>
      <c r="AB50" s="48">
        <v>0</v>
      </c>
      <c r="AC50" s="124">
        <v>0</v>
      </c>
      <c r="AD50" s="124">
        <v>0</v>
      </c>
      <c r="AE50" s="223">
        <v>0</v>
      </c>
      <c r="AF50" s="129">
        <v>0</v>
      </c>
      <c r="AG50" s="129">
        <v>0</v>
      </c>
      <c r="AH50" s="48"/>
      <c r="AI50" s="118">
        <v>0</v>
      </c>
      <c r="AJ50" s="118">
        <v>80</v>
      </c>
      <c r="AK50" s="118">
        <v>0</v>
      </c>
      <c r="AL50" s="118">
        <v>0</v>
      </c>
      <c r="AM50" s="118">
        <v>0</v>
      </c>
      <c r="AN50" s="118">
        <v>0</v>
      </c>
      <c r="AO50" s="118" t="s">
        <v>361</v>
      </c>
      <c r="AP50" s="118">
        <v>0</v>
      </c>
    </row>
    <row r="51" spans="1:42" ht="15.95" customHeight="1" x14ac:dyDescent="0.2">
      <c r="A51" s="3">
        <v>550445280</v>
      </c>
      <c r="B51" s="3" t="s">
        <v>778</v>
      </c>
      <c r="C51" s="3" t="s">
        <v>779</v>
      </c>
      <c r="D51" s="4">
        <v>2046391283545</v>
      </c>
      <c r="E51" s="124">
        <v>0</v>
      </c>
      <c r="F51" s="38">
        <v>80</v>
      </c>
      <c r="G51" s="37">
        <v>0</v>
      </c>
      <c r="H51" s="37">
        <v>0</v>
      </c>
      <c r="I51" s="51">
        <v>0</v>
      </c>
      <c r="J51" s="34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48">
        <v>0</v>
      </c>
      <c r="T51" s="37">
        <v>0</v>
      </c>
      <c r="U51" s="37">
        <v>0</v>
      </c>
      <c r="V51" s="48">
        <v>0</v>
      </c>
      <c r="W51" s="37">
        <v>0</v>
      </c>
      <c r="X51" s="37">
        <v>0</v>
      </c>
      <c r="Y51" s="37"/>
      <c r="Z51" s="37">
        <v>0</v>
      </c>
      <c r="AA51" s="53">
        <v>0</v>
      </c>
      <c r="AB51" s="48">
        <v>0</v>
      </c>
      <c r="AC51" s="124">
        <v>0</v>
      </c>
      <c r="AD51" s="124">
        <v>0</v>
      </c>
      <c r="AE51" s="223">
        <v>0</v>
      </c>
      <c r="AF51" s="129">
        <v>0</v>
      </c>
      <c r="AG51" s="129">
        <v>0</v>
      </c>
      <c r="AH51" s="48"/>
      <c r="AI51" s="118">
        <v>0</v>
      </c>
      <c r="AJ51" s="118">
        <v>80</v>
      </c>
      <c r="AK51" s="118">
        <v>0</v>
      </c>
      <c r="AL51" s="118">
        <v>0</v>
      </c>
      <c r="AM51" s="118">
        <v>0</v>
      </c>
      <c r="AN51" s="118">
        <v>0</v>
      </c>
      <c r="AO51" s="118" t="s">
        <v>361</v>
      </c>
      <c r="AP51" s="118">
        <v>0</v>
      </c>
    </row>
    <row r="52" spans="1:42" ht="15.95" customHeight="1" x14ac:dyDescent="0.2">
      <c r="A52" s="3">
        <v>550445281</v>
      </c>
      <c r="B52" s="3" t="s">
        <v>780</v>
      </c>
      <c r="C52" s="3" t="s">
        <v>781</v>
      </c>
      <c r="D52" s="4">
        <v>2046391283569</v>
      </c>
      <c r="E52" s="124">
        <v>0</v>
      </c>
      <c r="F52" s="38">
        <v>80</v>
      </c>
      <c r="G52" s="37">
        <v>0</v>
      </c>
      <c r="H52" s="37">
        <v>0</v>
      </c>
      <c r="I52" s="51">
        <v>0</v>
      </c>
      <c r="J52" s="34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48">
        <v>0</v>
      </c>
      <c r="T52" s="37">
        <v>0</v>
      </c>
      <c r="U52" s="37">
        <v>0</v>
      </c>
      <c r="V52" s="48">
        <v>0</v>
      </c>
      <c r="W52" s="37">
        <v>0</v>
      </c>
      <c r="X52" s="37">
        <v>0</v>
      </c>
      <c r="Y52" s="37"/>
      <c r="Z52" s="37">
        <v>0</v>
      </c>
      <c r="AA52" s="53">
        <v>0</v>
      </c>
      <c r="AB52" s="48">
        <v>0</v>
      </c>
      <c r="AC52" s="124">
        <v>0</v>
      </c>
      <c r="AD52" s="124">
        <v>0</v>
      </c>
      <c r="AE52" s="223">
        <v>0</v>
      </c>
      <c r="AF52" s="129">
        <v>0</v>
      </c>
      <c r="AG52" s="129">
        <v>0</v>
      </c>
      <c r="AH52" s="48"/>
      <c r="AI52" s="118">
        <v>0</v>
      </c>
      <c r="AJ52" s="118">
        <v>80</v>
      </c>
      <c r="AK52" s="118">
        <v>0</v>
      </c>
      <c r="AL52" s="118">
        <v>0</v>
      </c>
      <c r="AM52" s="118">
        <v>0</v>
      </c>
      <c r="AN52" s="118">
        <v>0</v>
      </c>
      <c r="AO52" s="118" t="s">
        <v>361</v>
      </c>
      <c r="AP52" s="118">
        <v>0</v>
      </c>
    </row>
    <row r="53" spans="1:42" ht="15.95" customHeight="1" x14ac:dyDescent="0.2">
      <c r="A53" s="3">
        <v>550445283</v>
      </c>
      <c r="B53" s="3" t="s">
        <v>782</v>
      </c>
      <c r="C53" s="3" t="s">
        <v>783</v>
      </c>
      <c r="D53" s="4">
        <v>2046391283613</v>
      </c>
      <c r="E53" s="124">
        <v>0</v>
      </c>
      <c r="F53" s="38">
        <v>80</v>
      </c>
      <c r="G53" s="37">
        <v>0</v>
      </c>
      <c r="H53" s="37">
        <v>0</v>
      </c>
      <c r="I53" s="51">
        <v>0</v>
      </c>
      <c r="J53" s="34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48">
        <v>0</v>
      </c>
      <c r="T53" s="37">
        <v>0</v>
      </c>
      <c r="U53" s="37">
        <v>0</v>
      </c>
      <c r="V53" s="48">
        <v>0</v>
      </c>
      <c r="W53" s="37">
        <v>0</v>
      </c>
      <c r="X53" s="37">
        <v>0</v>
      </c>
      <c r="Y53" s="37"/>
      <c r="Z53" s="37">
        <v>0</v>
      </c>
      <c r="AA53" s="53">
        <v>0</v>
      </c>
      <c r="AB53" s="48">
        <v>0</v>
      </c>
      <c r="AC53" s="124">
        <v>0</v>
      </c>
      <c r="AD53" s="124">
        <v>0</v>
      </c>
      <c r="AE53" s="223">
        <v>0</v>
      </c>
      <c r="AF53" s="129">
        <v>0</v>
      </c>
      <c r="AG53" s="129">
        <v>0</v>
      </c>
      <c r="AH53" s="48"/>
      <c r="AI53" s="118">
        <v>0</v>
      </c>
      <c r="AJ53" s="118">
        <v>80</v>
      </c>
      <c r="AK53" s="118">
        <v>0</v>
      </c>
      <c r="AL53" s="118">
        <v>0</v>
      </c>
      <c r="AM53" s="118">
        <v>0</v>
      </c>
      <c r="AN53" s="118">
        <v>0</v>
      </c>
      <c r="AO53" s="118" t="s">
        <v>361</v>
      </c>
      <c r="AP53" s="118">
        <v>0</v>
      </c>
    </row>
    <row r="54" spans="1:42" ht="15.95" customHeight="1" x14ac:dyDescent="0.2">
      <c r="A54" s="3">
        <v>186826338</v>
      </c>
      <c r="B54" s="3" t="s">
        <v>135</v>
      </c>
      <c r="C54" s="3" t="s">
        <v>522</v>
      </c>
      <c r="D54" s="4">
        <v>2038891723249</v>
      </c>
      <c r="E54" s="124">
        <v>0</v>
      </c>
      <c r="F54" s="38">
        <v>171</v>
      </c>
      <c r="G54" s="37">
        <v>0</v>
      </c>
      <c r="H54" s="37">
        <v>766.25</v>
      </c>
      <c r="I54" s="51">
        <v>67</v>
      </c>
      <c r="J54" s="34">
        <v>0.8</v>
      </c>
      <c r="K54" s="37">
        <v>3</v>
      </c>
      <c r="L54" s="37">
        <v>0</v>
      </c>
      <c r="M54" s="37">
        <v>3</v>
      </c>
      <c r="N54" s="37">
        <v>2743</v>
      </c>
      <c r="O54" s="37">
        <v>1997</v>
      </c>
      <c r="P54" s="37">
        <v>0</v>
      </c>
      <c r="Q54" s="37">
        <v>2743</v>
      </c>
      <c r="R54" s="37">
        <v>1997</v>
      </c>
      <c r="S54" s="48">
        <v>5.6161279306032492E-2</v>
      </c>
      <c r="T54" s="37">
        <v>513</v>
      </c>
      <c r="U54" s="37">
        <v>737.02344262295082</v>
      </c>
      <c r="V54" s="48">
        <v>0.26869246905685412</v>
      </c>
      <c r="W54" s="37">
        <v>202.74</v>
      </c>
      <c r="X54" s="37">
        <v>603.68000000000006</v>
      </c>
      <c r="Y54" s="37"/>
      <c r="Z54" s="37">
        <v>139.79000000000002</v>
      </c>
      <c r="AA54" s="53">
        <v>546.76655737704914</v>
      </c>
      <c r="AB54" s="48">
        <v>5.565157504245135E-2</v>
      </c>
      <c r="AC54" s="124">
        <v>613</v>
      </c>
      <c r="AD54" s="124">
        <v>10</v>
      </c>
      <c r="AE54" s="223">
        <v>23</v>
      </c>
      <c r="AF54" s="129">
        <v>0.19933159218995603</v>
      </c>
      <c r="AG54" s="129">
        <v>1.0658217492730007</v>
      </c>
      <c r="AH54" s="48"/>
      <c r="AI54" s="118">
        <v>914.33333333333337</v>
      </c>
      <c r="AJ54" s="118">
        <v>171</v>
      </c>
      <c r="AK54" s="118">
        <v>245.67448087431694</v>
      </c>
      <c r="AL54" s="118">
        <v>67.58</v>
      </c>
      <c r="AM54" s="118">
        <v>201.22666666666669</v>
      </c>
      <c r="AN54" s="118">
        <v>0</v>
      </c>
      <c r="AO54" s="118">
        <v>46.596666666666671</v>
      </c>
      <c r="AP54" s="118">
        <v>182.25551912568312</v>
      </c>
    </row>
    <row r="55" spans="1:42" ht="15.95" customHeight="1" x14ac:dyDescent="0.2">
      <c r="A55" s="3">
        <v>419130077</v>
      </c>
      <c r="B55" s="3" t="s">
        <v>523</v>
      </c>
      <c r="C55" s="3" t="s">
        <v>545</v>
      </c>
      <c r="D55" s="4">
        <v>2044025155923</v>
      </c>
      <c r="E55" s="124">
        <v>0</v>
      </c>
      <c r="F55" s="38">
        <v>171</v>
      </c>
      <c r="G55" s="37">
        <v>0</v>
      </c>
      <c r="H55" s="37">
        <v>340</v>
      </c>
      <c r="I55" s="51">
        <v>100</v>
      </c>
      <c r="J55" s="34">
        <v>0.8</v>
      </c>
      <c r="K55" s="37">
        <v>3</v>
      </c>
      <c r="L55" s="37">
        <v>0</v>
      </c>
      <c r="M55" s="37">
        <v>3</v>
      </c>
      <c r="N55" s="37">
        <v>2266.3000000000002</v>
      </c>
      <c r="O55" s="37">
        <v>1865.67</v>
      </c>
      <c r="P55" s="37">
        <v>0</v>
      </c>
      <c r="Q55" s="37">
        <v>2266.3000000000002</v>
      </c>
      <c r="R55" s="37">
        <v>1865.67</v>
      </c>
      <c r="S55" s="48">
        <v>4.6401132807605341E-2</v>
      </c>
      <c r="T55" s="37">
        <v>513</v>
      </c>
      <c r="U55" s="37">
        <v>638.36032786885266</v>
      </c>
      <c r="V55" s="48">
        <v>0.28167512150591389</v>
      </c>
      <c r="W55" s="37">
        <v>147.29000000000002</v>
      </c>
      <c r="X55" s="37">
        <v>269.5</v>
      </c>
      <c r="Y55" s="37"/>
      <c r="Z55" s="37">
        <v>130.59690000000001</v>
      </c>
      <c r="AA55" s="53">
        <v>567.55277213114755</v>
      </c>
      <c r="AB55" s="48">
        <v>5.7767259651593419E-2</v>
      </c>
      <c r="AC55" s="124">
        <v>272</v>
      </c>
      <c r="AD55" s="124">
        <v>8</v>
      </c>
      <c r="AE55" s="223">
        <v>43</v>
      </c>
      <c r="AF55" s="129">
        <v>0.25043143984959948</v>
      </c>
      <c r="AG55" s="129">
        <v>1.1063406864154919</v>
      </c>
      <c r="AH55" s="48"/>
      <c r="AI55" s="118">
        <v>755.43333333333339</v>
      </c>
      <c r="AJ55" s="118">
        <v>171</v>
      </c>
      <c r="AK55" s="118">
        <v>212.78677595628423</v>
      </c>
      <c r="AL55" s="118">
        <v>49.096666666666671</v>
      </c>
      <c r="AM55" s="118">
        <v>89.833333333333329</v>
      </c>
      <c r="AN55" s="118">
        <v>0</v>
      </c>
      <c r="AO55" s="118">
        <v>43.532300000000006</v>
      </c>
      <c r="AP55" s="118">
        <v>189.18425737704911</v>
      </c>
    </row>
    <row r="56" spans="1:42" ht="15.95" customHeight="1" x14ac:dyDescent="0.2">
      <c r="A56" s="3">
        <v>448248943</v>
      </c>
      <c r="B56" s="3" t="s">
        <v>617</v>
      </c>
      <c r="C56" s="3" t="s">
        <v>618</v>
      </c>
      <c r="D56" s="4">
        <v>2044516485386</v>
      </c>
      <c r="E56" s="124">
        <v>0</v>
      </c>
      <c r="F56" s="38">
        <v>171</v>
      </c>
      <c r="G56" s="37">
        <v>0</v>
      </c>
      <c r="H56" s="37">
        <v>138.66666666666666</v>
      </c>
      <c r="I56" s="51">
        <v>100</v>
      </c>
      <c r="J56" s="34">
        <v>1.5</v>
      </c>
      <c r="K56" s="37">
        <v>6</v>
      </c>
      <c r="L56" s="37">
        <v>0</v>
      </c>
      <c r="M56" s="37">
        <v>6</v>
      </c>
      <c r="N56" s="37">
        <v>4729</v>
      </c>
      <c r="O56" s="37">
        <v>3402</v>
      </c>
      <c r="P56" s="37">
        <v>0</v>
      </c>
      <c r="Q56" s="37">
        <v>4729</v>
      </c>
      <c r="R56" s="37">
        <v>3402</v>
      </c>
      <c r="S56" s="48">
        <v>9.682343778280264E-2</v>
      </c>
      <c r="T56" s="37">
        <v>1026</v>
      </c>
      <c r="U56" s="37">
        <v>1282.0493442622951</v>
      </c>
      <c r="V56" s="48">
        <v>0.27110368878458346</v>
      </c>
      <c r="W56" s="37">
        <v>397.56</v>
      </c>
      <c r="X56" s="37">
        <v>209.72000000000003</v>
      </c>
      <c r="Y56" s="37"/>
      <c r="Z56" s="37">
        <v>238.14000000000001</v>
      </c>
      <c r="AA56" s="53">
        <v>1575.5306557377053</v>
      </c>
      <c r="AB56" s="48">
        <v>0.16036233624106788</v>
      </c>
      <c r="AC56" s="124">
        <v>208</v>
      </c>
      <c r="AD56" s="124">
        <v>9</v>
      </c>
      <c r="AE56" s="223">
        <v>50</v>
      </c>
      <c r="AF56" s="129">
        <v>0.33316359816826069</v>
      </c>
      <c r="AG56" s="129">
        <v>1.5356049276195951</v>
      </c>
      <c r="AH56" s="48"/>
      <c r="AI56" s="118">
        <v>788.16666666666663</v>
      </c>
      <c r="AJ56" s="118">
        <v>171</v>
      </c>
      <c r="AK56" s="118">
        <v>213.67489071038253</v>
      </c>
      <c r="AL56" s="118">
        <v>66.260000000000005</v>
      </c>
      <c r="AM56" s="118">
        <v>34.95333333333334</v>
      </c>
      <c r="AN56" s="118">
        <v>0</v>
      </c>
      <c r="AO56" s="118">
        <v>39.690000000000005</v>
      </c>
      <c r="AP56" s="118">
        <v>262.58844262295077</v>
      </c>
    </row>
    <row r="57" spans="1:42" ht="15.95" customHeight="1" x14ac:dyDescent="0.2">
      <c r="A57" s="3">
        <v>448254852</v>
      </c>
      <c r="B57" s="3" t="s">
        <v>619</v>
      </c>
      <c r="C57" s="3" t="s">
        <v>620</v>
      </c>
      <c r="D57" s="4">
        <v>2044516498812</v>
      </c>
      <c r="E57" s="124">
        <v>0</v>
      </c>
      <c r="F57" s="38">
        <v>171</v>
      </c>
      <c r="G57" s="37">
        <v>0</v>
      </c>
      <c r="H57" s="37">
        <v>999</v>
      </c>
      <c r="I57" s="51">
        <v>0</v>
      </c>
      <c r="J57" s="34">
        <v>0</v>
      </c>
      <c r="K57" s="37">
        <v>1</v>
      </c>
      <c r="L57" s="37">
        <v>0</v>
      </c>
      <c r="M57" s="37">
        <v>1</v>
      </c>
      <c r="N57" s="37">
        <v>691</v>
      </c>
      <c r="O57" s="37">
        <v>481</v>
      </c>
      <c r="P57" s="37">
        <v>0</v>
      </c>
      <c r="Q57" s="37">
        <v>691</v>
      </c>
      <c r="R57" s="37">
        <v>481</v>
      </c>
      <c r="S57" s="48">
        <v>1.4147810426711064E-2</v>
      </c>
      <c r="T57" s="37">
        <v>171</v>
      </c>
      <c r="U57" s="37">
        <v>186.79573770491803</v>
      </c>
      <c r="V57" s="48">
        <v>0.2703266826409812</v>
      </c>
      <c r="W57" s="37">
        <v>61.77</v>
      </c>
      <c r="X57" s="37">
        <v>208.74</v>
      </c>
      <c r="Y57" s="37"/>
      <c r="Z57" s="37">
        <v>33.67</v>
      </c>
      <c r="AA57" s="53">
        <v>29.024262295081968</v>
      </c>
      <c r="AB57" s="48">
        <v>2.9541783223085366E-3</v>
      </c>
      <c r="AC57" s="124">
        <v>212</v>
      </c>
      <c r="AD57" s="124">
        <v>7</v>
      </c>
      <c r="AE57" s="223">
        <v>0</v>
      </c>
      <c r="AF57" s="129">
        <v>4.2003273943678802E-2</v>
      </c>
      <c r="AG57" s="129">
        <v>0.1697325280414155</v>
      </c>
      <c r="AH57" s="48"/>
      <c r="AI57" s="118">
        <v>691</v>
      </c>
      <c r="AJ57" s="118">
        <v>171</v>
      </c>
      <c r="AK57" s="118">
        <v>186.79573770491803</v>
      </c>
      <c r="AL57" s="118">
        <v>61.77</v>
      </c>
      <c r="AM57" s="118">
        <v>208.74</v>
      </c>
      <c r="AN57" s="118">
        <v>0</v>
      </c>
      <c r="AO57" s="118">
        <v>33.67</v>
      </c>
      <c r="AP57" s="118">
        <v>29.024262295082053</v>
      </c>
    </row>
    <row r="58" spans="1:42" ht="15.95" customHeight="1" x14ac:dyDescent="0.2">
      <c r="A58" s="3">
        <v>186800214</v>
      </c>
      <c r="B58" s="3" t="s">
        <v>134</v>
      </c>
      <c r="C58" s="3" t="s">
        <v>524</v>
      </c>
      <c r="D58" s="4">
        <v>2038890789598</v>
      </c>
      <c r="E58" s="124">
        <v>0</v>
      </c>
      <c r="F58" s="38">
        <v>250</v>
      </c>
      <c r="G58" s="37">
        <v>0</v>
      </c>
      <c r="H58" s="37">
        <v>999</v>
      </c>
      <c r="I58" s="51">
        <v>0</v>
      </c>
      <c r="J58" s="34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48">
        <v>0</v>
      </c>
      <c r="T58" s="37">
        <v>0</v>
      </c>
      <c r="U58" s="37">
        <v>0</v>
      </c>
      <c r="V58" s="48">
        <v>0</v>
      </c>
      <c r="W58" s="37">
        <v>0</v>
      </c>
      <c r="X58" s="37">
        <v>306.47735999999998</v>
      </c>
      <c r="Y58" s="37"/>
      <c r="Z58" s="37">
        <v>0</v>
      </c>
      <c r="AA58" s="53">
        <v>-306.47735999999998</v>
      </c>
      <c r="AB58" s="48">
        <v>-3.1194204489523356E-2</v>
      </c>
      <c r="AC58" s="124">
        <v>219</v>
      </c>
      <c r="AD58" s="124">
        <v>11</v>
      </c>
      <c r="AE58" s="223">
        <v>0</v>
      </c>
      <c r="AF58" s="129">
        <v>0</v>
      </c>
      <c r="AG58" s="129">
        <v>0</v>
      </c>
      <c r="AH58" s="48"/>
      <c r="AI58" s="118">
        <v>0</v>
      </c>
      <c r="AJ58" s="118">
        <v>250</v>
      </c>
      <c r="AK58" s="118">
        <v>0</v>
      </c>
      <c r="AL58" s="118">
        <v>0</v>
      </c>
      <c r="AM58" s="118">
        <v>306.47735999999998</v>
      </c>
      <c r="AN58" s="118">
        <v>0</v>
      </c>
      <c r="AO58" s="118" t="s">
        <v>361</v>
      </c>
      <c r="AP58" s="118">
        <v>0</v>
      </c>
    </row>
    <row r="59" spans="1:42" ht="15.95" customHeight="1" x14ac:dyDescent="0.2">
      <c r="A59" s="3">
        <v>298193176</v>
      </c>
      <c r="B59" s="3" t="s">
        <v>280</v>
      </c>
      <c r="C59" s="3" t="s">
        <v>421</v>
      </c>
      <c r="D59" s="4">
        <v>2042160422832</v>
      </c>
      <c r="E59" s="124">
        <v>0</v>
      </c>
      <c r="F59" s="38">
        <v>250</v>
      </c>
      <c r="G59" s="37">
        <v>0</v>
      </c>
      <c r="H59" s="37">
        <v>999</v>
      </c>
      <c r="I59" s="51">
        <v>0</v>
      </c>
      <c r="J59" s="34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48">
        <v>0</v>
      </c>
      <c r="T59" s="37">
        <v>0</v>
      </c>
      <c r="U59" s="37">
        <v>0</v>
      </c>
      <c r="V59" s="48">
        <v>0</v>
      </c>
      <c r="W59" s="37">
        <v>0</v>
      </c>
      <c r="X59" s="37">
        <v>243.50256000000002</v>
      </c>
      <c r="Y59" s="37"/>
      <c r="Z59" s="37">
        <v>0</v>
      </c>
      <c r="AA59" s="53">
        <v>-243.50256000000002</v>
      </c>
      <c r="AB59" s="48">
        <v>-2.4784436443730889E-2</v>
      </c>
      <c r="AC59" s="124">
        <v>174</v>
      </c>
      <c r="AD59" s="124">
        <v>0</v>
      </c>
      <c r="AE59" s="223">
        <v>0</v>
      </c>
      <c r="AF59" s="129">
        <v>0</v>
      </c>
      <c r="AG59" s="129">
        <v>0</v>
      </c>
      <c r="AH59" s="48"/>
      <c r="AI59" s="118">
        <v>0</v>
      </c>
      <c r="AJ59" s="118">
        <v>250</v>
      </c>
      <c r="AK59" s="118">
        <v>0</v>
      </c>
      <c r="AL59" s="118">
        <v>0</v>
      </c>
      <c r="AM59" s="118">
        <v>243.50256000000002</v>
      </c>
      <c r="AN59" s="118">
        <v>0</v>
      </c>
      <c r="AO59" s="118" t="s">
        <v>361</v>
      </c>
      <c r="AP59" s="118">
        <v>0</v>
      </c>
    </row>
    <row r="60" spans="1:42" ht="15.95" customHeight="1" x14ac:dyDescent="0.2">
      <c r="A60" s="3">
        <v>278515093</v>
      </c>
      <c r="B60" s="3" t="s">
        <v>525</v>
      </c>
      <c r="C60" s="3" t="s">
        <v>526</v>
      </c>
      <c r="D60" s="4">
        <v>2041680530447</v>
      </c>
      <c r="E60" s="124">
        <v>0</v>
      </c>
      <c r="F60" s="38">
        <v>142</v>
      </c>
      <c r="G60" s="37">
        <v>0</v>
      </c>
      <c r="H60" s="37">
        <v>83.6</v>
      </c>
      <c r="I60" s="51">
        <v>90</v>
      </c>
      <c r="J60" s="34">
        <v>2.5</v>
      </c>
      <c r="K60" s="37">
        <v>5</v>
      </c>
      <c r="L60" s="37">
        <v>0</v>
      </c>
      <c r="M60" s="37">
        <v>5</v>
      </c>
      <c r="N60" s="37">
        <v>4025.58</v>
      </c>
      <c r="O60" s="37">
        <v>3003.9</v>
      </c>
      <c r="P60" s="37">
        <v>0</v>
      </c>
      <c r="Q60" s="37">
        <v>4025.58</v>
      </c>
      <c r="R60" s="37">
        <v>3003.9</v>
      </c>
      <c r="S60" s="48">
        <v>8.2421335307611476E-2</v>
      </c>
      <c r="T60" s="37">
        <v>710</v>
      </c>
      <c r="U60" s="37">
        <v>1056.9336065573768</v>
      </c>
      <c r="V60" s="48">
        <v>0.26255436646579544</v>
      </c>
      <c r="W60" s="37">
        <v>548.28</v>
      </c>
      <c r="X60" s="37">
        <v>299.48016000000001</v>
      </c>
      <c r="Y60" s="37"/>
      <c r="Z60" s="37">
        <v>210.27300000000002</v>
      </c>
      <c r="AA60" s="53">
        <v>1200.6132334426231</v>
      </c>
      <c r="AB60" s="48">
        <v>0.12220209256839407</v>
      </c>
      <c r="AC60" s="124">
        <v>209</v>
      </c>
      <c r="AD60" s="124">
        <v>18</v>
      </c>
      <c r="AE60" s="223">
        <v>29</v>
      </c>
      <c r="AF60" s="129">
        <v>0.29824602503058512</v>
      </c>
      <c r="AG60" s="129">
        <v>1.6910045541445393</v>
      </c>
      <c r="AH60" s="48"/>
      <c r="AI60" s="118">
        <v>805.11599999999999</v>
      </c>
      <c r="AJ60" s="118">
        <v>142</v>
      </c>
      <c r="AK60" s="118">
        <v>211.38672131147536</v>
      </c>
      <c r="AL60" s="118">
        <v>109.65599999999999</v>
      </c>
      <c r="AM60" s="118">
        <v>59.896032000000005</v>
      </c>
      <c r="AN60" s="118">
        <v>0</v>
      </c>
      <c r="AO60" s="118">
        <v>42.054600000000001</v>
      </c>
      <c r="AP60" s="118">
        <v>240.12264668852458</v>
      </c>
    </row>
    <row r="61" spans="1:42" ht="15.95" customHeight="1" x14ac:dyDescent="0.2">
      <c r="A61" s="3">
        <v>345168494</v>
      </c>
      <c r="B61" s="3" t="s">
        <v>527</v>
      </c>
      <c r="C61" s="3" t="s">
        <v>422</v>
      </c>
      <c r="D61" s="4">
        <v>2043048226719</v>
      </c>
      <c r="E61" s="124">
        <v>0</v>
      </c>
      <c r="F61" s="38">
        <v>142</v>
      </c>
      <c r="G61" s="37">
        <v>0</v>
      </c>
      <c r="H61" s="37">
        <v>720</v>
      </c>
      <c r="I61" s="51">
        <v>100</v>
      </c>
      <c r="J61" s="34">
        <v>0.3</v>
      </c>
      <c r="K61" s="37">
        <v>1</v>
      </c>
      <c r="L61" s="37">
        <v>0</v>
      </c>
      <c r="M61" s="37">
        <v>1</v>
      </c>
      <c r="N61" s="37">
        <v>993</v>
      </c>
      <c r="O61" s="37">
        <v>634</v>
      </c>
      <c r="P61" s="37">
        <v>0</v>
      </c>
      <c r="Q61" s="37">
        <v>993</v>
      </c>
      <c r="R61" s="37">
        <v>634</v>
      </c>
      <c r="S61" s="48">
        <v>2.0331079238385077E-2</v>
      </c>
      <c r="T61" s="37">
        <v>142</v>
      </c>
      <c r="U61" s="37">
        <v>267.80737704918033</v>
      </c>
      <c r="V61" s="48">
        <v>0.26969524375546861</v>
      </c>
      <c r="W61" s="37">
        <v>266.16000000000003</v>
      </c>
      <c r="X61" s="37">
        <v>303.67847999999998</v>
      </c>
      <c r="Y61" s="37"/>
      <c r="Z61" s="37">
        <v>44.38</v>
      </c>
      <c r="AA61" s="53">
        <v>-31.025857049180388</v>
      </c>
      <c r="AB61" s="48">
        <v>-3.1579067675826127E-3</v>
      </c>
      <c r="AC61" s="124">
        <v>216</v>
      </c>
      <c r="AD61" s="124">
        <v>7</v>
      </c>
      <c r="AE61" s="223">
        <v>25</v>
      </c>
      <c r="AF61" s="129">
        <v>-3.124456903240741E-2</v>
      </c>
      <c r="AG61" s="129">
        <v>-0.21849195105056732</v>
      </c>
      <c r="AH61" s="48"/>
      <c r="AI61" s="118">
        <v>993</v>
      </c>
      <c r="AJ61" s="118">
        <v>142</v>
      </c>
      <c r="AK61" s="118">
        <v>267.80737704918033</v>
      </c>
      <c r="AL61" s="118">
        <v>266.16000000000003</v>
      </c>
      <c r="AM61" s="118">
        <v>303.67847999999998</v>
      </c>
      <c r="AN61" s="118">
        <v>0</v>
      </c>
      <c r="AO61" s="118">
        <v>44.38</v>
      </c>
      <c r="AP61" s="118">
        <v>-31.025857049180559</v>
      </c>
    </row>
    <row r="62" spans="1:42" ht="15.95" customHeight="1" x14ac:dyDescent="0.2">
      <c r="A62" s="3">
        <v>273516556</v>
      </c>
      <c r="B62" s="3" t="s">
        <v>528</v>
      </c>
      <c r="C62" s="3" t="s">
        <v>546</v>
      </c>
      <c r="D62" s="4">
        <v>2041532808502</v>
      </c>
      <c r="E62" s="124">
        <v>0</v>
      </c>
      <c r="F62" s="38">
        <v>142</v>
      </c>
      <c r="G62" s="37">
        <v>0</v>
      </c>
      <c r="H62" s="37">
        <v>356.66666666666669</v>
      </c>
      <c r="I62" s="51">
        <v>0</v>
      </c>
      <c r="J62" s="34">
        <v>0.3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48">
        <v>0</v>
      </c>
      <c r="T62" s="37">
        <v>0</v>
      </c>
      <c r="U62" s="37">
        <v>0</v>
      </c>
      <c r="V62" s="48">
        <v>0</v>
      </c>
      <c r="W62" s="37">
        <v>0</v>
      </c>
      <c r="X62" s="37">
        <v>149.74008000000001</v>
      </c>
      <c r="Y62" s="37"/>
      <c r="Z62" s="37">
        <v>0</v>
      </c>
      <c r="AA62" s="53">
        <v>-149.74008000000001</v>
      </c>
      <c r="AB62" s="48">
        <v>-1.5241004019995431E-2</v>
      </c>
      <c r="AC62" s="124">
        <v>107</v>
      </c>
      <c r="AD62" s="124">
        <v>9</v>
      </c>
      <c r="AE62" s="223">
        <v>25</v>
      </c>
      <c r="AF62" s="129">
        <v>0</v>
      </c>
      <c r="AG62" s="129">
        <v>0</v>
      </c>
      <c r="AH62" s="48"/>
      <c r="AI62" s="118">
        <v>0</v>
      </c>
      <c r="AJ62" s="118">
        <v>142</v>
      </c>
      <c r="AK62" s="118">
        <v>0</v>
      </c>
      <c r="AL62" s="118">
        <v>0</v>
      </c>
      <c r="AM62" s="118">
        <v>149.74008000000001</v>
      </c>
      <c r="AN62" s="118">
        <v>0</v>
      </c>
      <c r="AO62" s="118" t="s">
        <v>361</v>
      </c>
      <c r="AP62" s="118">
        <v>0</v>
      </c>
    </row>
    <row r="63" spans="1:42" ht="15.95" customHeight="1" x14ac:dyDescent="0.2">
      <c r="A63" s="3">
        <v>321907864</v>
      </c>
      <c r="B63" s="3" t="s">
        <v>547</v>
      </c>
      <c r="C63" s="3" t="s">
        <v>529</v>
      </c>
      <c r="D63" s="4">
        <v>2042676873814</v>
      </c>
      <c r="E63" s="124">
        <v>0</v>
      </c>
      <c r="F63" s="38">
        <v>335</v>
      </c>
      <c r="G63" s="37">
        <v>0</v>
      </c>
      <c r="H63" s="37">
        <v>0</v>
      </c>
      <c r="I63" s="51">
        <v>0</v>
      </c>
      <c r="J63" s="34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48">
        <v>0</v>
      </c>
      <c r="T63" s="37">
        <v>0</v>
      </c>
      <c r="U63" s="37">
        <v>0</v>
      </c>
      <c r="V63" s="48">
        <v>0</v>
      </c>
      <c r="W63" s="37">
        <v>0</v>
      </c>
      <c r="X63" s="37">
        <v>0</v>
      </c>
      <c r="Y63" s="37"/>
      <c r="Z63" s="37">
        <v>0</v>
      </c>
      <c r="AA63" s="53">
        <v>0</v>
      </c>
      <c r="AB63" s="48">
        <v>0</v>
      </c>
      <c r="AC63" s="124">
        <v>0</v>
      </c>
      <c r="AD63" s="124">
        <v>0</v>
      </c>
      <c r="AE63" s="223">
        <v>0</v>
      </c>
      <c r="AF63" s="129">
        <v>0</v>
      </c>
      <c r="AG63" s="129">
        <v>0</v>
      </c>
      <c r="AH63" s="48"/>
      <c r="AI63" s="118">
        <v>0</v>
      </c>
      <c r="AJ63" s="118">
        <v>335</v>
      </c>
      <c r="AK63" s="118">
        <v>0</v>
      </c>
      <c r="AL63" s="118">
        <v>0</v>
      </c>
      <c r="AM63" s="118">
        <v>0</v>
      </c>
      <c r="AN63" s="118">
        <v>0</v>
      </c>
      <c r="AO63" s="118" t="s">
        <v>361</v>
      </c>
      <c r="AP63" s="118">
        <v>0</v>
      </c>
    </row>
    <row r="64" spans="1:42" ht="15.95" customHeight="1" x14ac:dyDescent="0.2">
      <c r="A64" s="3">
        <v>271440668</v>
      </c>
      <c r="B64" s="3" t="s">
        <v>273</v>
      </c>
      <c r="C64" s="3" t="s">
        <v>305</v>
      </c>
      <c r="D64" s="4">
        <v>2041473034138</v>
      </c>
      <c r="E64" s="124">
        <v>0</v>
      </c>
      <c r="F64" s="38">
        <v>282</v>
      </c>
      <c r="G64" s="37">
        <v>0</v>
      </c>
      <c r="H64" s="37">
        <v>500</v>
      </c>
      <c r="I64" s="51">
        <v>100</v>
      </c>
      <c r="J64" s="34">
        <v>0.3</v>
      </c>
      <c r="K64" s="37">
        <v>1</v>
      </c>
      <c r="L64" s="37">
        <v>0</v>
      </c>
      <c r="M64" s="37">
        <v>1</v>
      </c>
      <c r="N64" s="37">
        <v>880</v>
      </c>
      <c r="O64" s="37">
        <v>528</v>
      </c>
      <c r="P64" s="37">
        <v>0</v>
      </c>
      <c r="Q64" s="37">
        <v>880</v>
      </c>
      <c r="R64" s="37">
        <v>528</v>
      </c>
      <c r="S64" s="48">
        <v>1.8017472034016987E-2</v>
      </c>
      <c r="T64" s="37">
        <v>282</v>
      </c>
      <c r="U64" s="37">
        <v>233.95491803278691</v>
      </c>
      <c r="V64" s="48">
        <v>0.26585786140089424</v>
      </c>
      <c r="W64" s="37">
        <v>41.18</v>
      </c>
      <c r="X64" s="37">
        <v>147.98000000000002</v>
      </c>
      <c r="Y64" s="37"/>
      <c r="Z64" s="37">
        <v>36.96</v>
      </c>
      <c r="AA64" s="53">
        <v>137.92508196721315</v>
      </c>
      <c r="AB64" s="48">
        <v>1.4038437329007003E-2</v>
      </c>
      <c r="AC64" s="124">
        <v>150</v>
      </c>
      <c r="AD64" s="124">
        <v>2</v>
      </c>
      <c r="AE64" s="223">
        <v>100</v>
      </c>
      <c r="AF64" s="129">
        <v>0.15673304769001481</v>
      </c>
      <c r="AG64" s="129">
        <v>0.48909603534472706</v>
      </c>
      <c r="AH64" s="48"/>
      <c r="AI64" s="118">
        <v>880</v>
      </c>
      <c r="AJ64" s="118">
        <v>282</v>
      </c>
      <c r="AK64" s="118">
        <v>233.95491803278691</v>
      </c>
      <c r="AL64" s="118">
        <v>41.18</v>
      </c>
      <c r="AM64" s="118">
        <v>147.98000000000002</v>
      </c>
      <c r="AN64" s="118">
        <v>0</v>
      </c>
      <c r="AO64" s="118">
        <v>36.96</v>
      </c>
      <c r="AP64" s="118">
        <v>137.92508196721303</v>
      </c>
    </row>
    <row r="65" spans="1:42" ht="15.95" customHeight="1" x14ac:dyDescent="0.2">
      <c r="A65" s="3">
        <v>271440669</v>
      </c>
      <c r="B65" s="3" t="s">
        <v>276</v>
      </c>
      <c r="C65" s="3" t="s">
        <v>306</v>
      </c>
      <c r="D65" s="4">
        <v>2041473034145</v>
      </c>
      <c r="E65" s="124">
        <v>0</v>
      </c>
      <c r="F65" s="38">
        <v>282</v>
      </c>
      <c r="G65" s="37">
        <v>0</v>
      </c>
      <c r="H65" s="37">
        <v>999</v>
      </c>
      <c r="I65" s="51">
        <v>0</v>
      </c>
      <c r="J65" s="34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48">
        <v>0</v>
      </c>
      <c r="T65" s="37">
        <v>0</v>
      </c>
      <c r="U65" s="37">
        <v>-2.880655737704918</v>
      </c>
      <c r="V65" s="48">
        <v>0</v>
      </c>
      <c r="W65" s="37">
        <v>0</v>
      </c>
      <c r="X65" s="37">
        <v>137.20000000000002</v>
      </c>
      <c r="Y65" s="37"/>
      <c r="Z65" s="37">
        <v>0</v>
      </c>
      <c r="AA65" s="53">
        <v>-134.31934426229509</v>
      </c>
      <c r="AB65" s="48">
        <v>-1.3671434300454425E-2</v>
      </c>
      <c r="AC65" s="124">
        <v>140</v>
      </c>
      <c r="AD65" s="124">
        <v>0</v>
      </c>
      <c r="AE65" s="223">
        <v>0</v>
      </c>
      <c r="AF65" s="129">
        <v>0</v>
      </c>
      <c r="AG65" s="129">
        <v>0</v>
      </c>
      <c r="AH65" s="48"/>
      <c r="AI65" s="118">
        <v>0</v>
      </c>
      <c r="AJ65" s="118">
        <v>282</v>
      </c>
      <c r="AK65" s="118">
        <v>0</v>
      </c>
      <c r="AL65" s="118">
        <v>0</v>
      </c>
      <c r="AM65" s="118">
        <v>137.20000000000002</v>
      </c>
      <c r="AN65" s="118">
        <v>0</v>
      </c>
      <c r="AO65" s="118" t="s">
        <v>361</v>
      </c>
      <c r="AP65" s="118">
        <v>0</v>
      </c>
    </row>
    <row r="66" spans="1:42" ht="15.95" customHeight="1" x14ac:dyDescent="0.2">
      <c r="A66" s="3">
        <v>271440670</v>
      </c>
      <c r="B66" s="3" t="s">
        <v>277</v>
      </c>
      <c r="C66" s="3" t="s">
        <v>307</v>
      </c>
      <c r="D66" s="4">
        <v>2041473034169</v>
      </c>
      <c r="E66" s="124">
        <v>0</v>
      </c>
      <c r="F66" s="38">
        <v>282</v>
      </c>
      <c r="G66" s="37">
        <v>0</v>
      </c>
      <c r="H66" s="37">
        <v>148.75</v>
      </c>
      <c r="I66" s="51">
        <v>100</v>
      </c>
      <c r="J66" s="34">
        <v>0.8</v>
      </c>
      <c r="K66" s="37">
        <v>2</v>
      </c>
      <c r="L66" s="37">
        <v>1</v>
      </c>
      <c r="M66" s="37">
        <v>1</v>
      </c>
      <c r="N66" s="37">
        <v>1658.5700000000002</v>
      </c>
      <c r="O66" s="37">
        <v>1100</v>
      </c>
      <c r="P66" s="37">
        <v>815.77</v>
      </c>
      <c r="Q66" s="37">
        <v>842.80000000000018</v>
      </c>
      <c r="R66" s="37">
        <v>284.23</v>
      </c>
      <c r="S66" s="48">
        <v>1.7255824352579E-2</v>
      </c>
      <c r="T66" s="37">
        <v>282</v>
      </c>
      <c r="U66" s="37">
        <v>-443.5447540983605</v>
      </c>
      <c r="V66" s="48">
        <v>-0.52627521843659275</v>
      </c>
      <c r="W66" s="37">
        <v>141.37</v>
      </c>
      <c r="X66" s="37">
        <v>118.58000000000001</v>
      </c>
      <c r="Y66" s="37"/>
      <c r="Z66" s="37">
        <v>19.896100000000004</v>
      </c>
      <c r="AA66" s="53">
        <v>724.4986540983607</v>
      </c>
      <c r="AB66" s="48">
        <v>7.3741692268325179E-2</v>
      </c>
      <c r="AC66" s="124">
        <v>119</v>
      </c>
      <c r="AD66" s="124">
        <v>14</v>
      </c>
      <c r="AE66" s="223">
        <v>100</v>
      </c>
      <c r="AF66" s="129">
        <v>1.0256546085647371</v>
      </c>
      <c r="AG66" s="129">
        <v>3.0653251918381583</v>
      </c>
      <c r="AH66" s="48"/>
      <c r="AI66" s="118">
        <v>842.80000000000018</v>
      </c>
      <c r="AJ66" s="118">
        <v>282</v>
      </c>
      <c r="AK66" s="118">
        <v>-443.5447540983605</v>
      </c>
      <c r="AL66" s="118">
        <v>70.685000000000002</v>
      </c>
      <c r="AM66" s="118">
        <v>59.290000000000006</v>
      </c>
      <c r="AN66" s="118">
        <v>0</v>
      </c>
      <c r="AO66" s="118">
        <v>9.9480500000000021</v>
      </c>
      <c r="AP66" s="118">
        <v>864.42170409836069</v>
      </c>
    </row>
    <row r="67" spans="1:42" ht="15.95" customHeight="1" x14ac:dyDescent="0.2">
      <c r="A67" s="3">
        <v>271441230</v>
      </c>
      <c r="B67" s="3" t="s">
        <v>278</v>
      </c>
      <c r="C67" s="3" t="s">
        <v>530</v>
      </c>
      <c r="D67" s="4">
        <v>2041473042966</v>
      </c>
      <c r="E67" s="124">
        <v>0</v>
      </c>
      <c r="F67" s="38">
        <v>268</v>
      </c>
      <c r="G67" s="37">
        <v>0</v>
      </c>
      <c r="H67" s="37">
        <v>0</v>
      </c>
      <c r="I67" s="51">
        <v>0</v>
      </c>
      <c r="J67" s="34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48">
        <v>0</v>
      </c>
      <c r="T67" s="37">
        <v>0</v>
      </c>
      <c r="U67" s="37">
        <v>0</v>
      </c>
      <c r="V67" s="48">
        <v>0</v>
      </c>
      <c r="W67" s="37">
        <v>0</v>
      </c>
      <c r="X67" s="37">
        <v>0</v>
      </c>
      <c r="Y67" s="37"/>
      <c r="Z67" s="37">
        <v>0</v>
      </c>
      <c r="AA67" s="53">
        <v>0</v>
      </c>
      <c r="AB67" s="48">
        <v>0</v>
      </c>
      <c r="AC67" s="124">
        <v>0</v>
      </c>
      <c r="AD67" s="124">
        <v>0</v>
      </c>
      <c r="AE67" s="223">
        <v>0</v>
      </c>
      <c r="AF67" s="129">
        <v>0</v>
      </c>
      <c r="AG67" s="129">
        <v>0</v>
      </c>
      <c r="AH67" s="48"/>
      <c r="AI67" s="118">
        <v>0</v>
      </c>
      <c r="AJ67" s="118">
        <v>268</v>
      </c>
      <c r="AK67" s="118">
        <v>0</v>
      </c>
      <c r="AL67" s="118">
        <v>0</v>
      </c>
      <c r="AM67" s="118">
        <v>0</v>
      </c>
      <c r="AN67" s="118">
        <v>0</v>
      </c>
      <c r="AO67" s="118" t="s">
        <v>361</v>
      </c>
      <c r="AP67" s="118">
        <v>0</v>
      </c>
    </row>
    <row r="68" spans="1:42" ht="15.95" customHeight="1" x14ac:dyDescent="0.2">
      <c r="A68" s="3">
        <v>251537223</v>
      </c>
      <c r="B68" s="3" t="s">
        <v>271</v>
      </c>
      <c r="C68" s="3" t="s">
        <v>308</v>
      </c>
      <c r="D68" s="4">
        <v>2040903539366</v>
      </c>
      <c r="E68" s="124">
        <v>0</v>
      </c>
      <c r="F68" s="38">
        <v>121</v>
      </c>
      <c r="G68" s="37">
        <v>0</v>
      </c>
      <c r="H68" s="37">
        <v>131.33333333333334</v>
      </c>
      <c r="I68" s="51">
        <v>100</v>
      </c>
      <c r="J68" s="34">
        <v>1.5</v>
      </c>
      <c r="K68" s="37">
        <v>4</v>
      </c>
      <c r="L68" s="37">
        <v>0</v>
      </c>
      <c r="M68" s="37">
        <v>4</v>
      </c>
      <c r="N68" s="37">
        <v>2044</v>
      </c>
      <c r="O68" s="37">
        <v>1599</v>
      </c>
      <c r="P68" s="37">
        <v>0</v>
      </c>
      <c r="Q68" s="37">
        <v>2044</v>
      </c>
      <c r="R68" s="37">
        <v>1599</v>
      </c>
      <c r="S68" s="48">
        <v>4.1849673679012184E-2</v>
      </c>
      <c r="T68" s="37">
        <v>484</v>
      </c>
      <c r="U68" s="37">
        <v>429.38360655737705</v>
      </c>
      <c r="V68" s="48">
        <v>0.21007025761124121</v>
      </c>
      <c r="W68" s="37">
        <v>237.60000000000002</v>
      </c>
      <c r="X68" s="37">
        <v>196.98000000000002</v>
      </c>
      <c r="Y68" s="37"/>
      <c r="Z68" s="37">
        <v>111.93</v>
      </c>
      <c r="AA68" s="53">
        <v>584.1063934426229</v>
      </c>
      <c r="AB68" s="48">
        <v>5.9452137935040832E-2</v>
      </c>
      <c r="AC68" s="124">
        <v>197</v>
      </c>
      <c r="AD68" s="124">
        <v>10</v>
      </c>
      <c r="AE68" s="223">
        <v>38</v>
      </c>
      <c r="AF68" s="129">
        <v>0.28576633730069601</v>
      </c>
      <c r="AG68" s="129">
        <v>1.2068313914103774</v>
      </c>
      <c r="AH68" s="48"/>
      <c r="AI68" s="118">
        <v>511</v>
      </c>
      <c r="AJ68" s="118">
        <v>121</v>
      </c>
      <c r="AK68" s="118">
        <v>107.34590163934426</v>
      </c>
      <c r="AL68" s="118">
        <v>59.400000000000006</v>
      </c>
      <c r="AM68" s="118">
        <v>49.245000000000005</v>
      </c>
      <c r="AN68" s="118">
        <v>0</v>
      </c>
      <c r="AO68" s="118">
        <v>27.982500000000002</v>
      </c>
      <c r="AP68" s="118">
        <v>146.02659836065567</v>
      </c>
    </row>
    <row r="69" spans="1:42" ht="15.95" customHeight="1" x14ac:dyDescent="0.2">
      <c r="A69" s="3">
        <v>251537413</v>
      </c>
      <c r="B69" s="3" t="s">
        <v>272</v>
      </c>
      <c r="C69" s="3" t="s">
        <v>309</v>
      </c>
      <c r="D69" s="4">
        <v>2040903547941</v>
      </c>
      <c r="E69" s="124">
        <v>0</v>
      </c>
      <c r="F69" s="38">
        <v>121</v>
      </c>
      <c r="G69" s="37">
        <v>0</v>
      </c>
      <c r="H69" s="37">
        <v>218</v>
      </c>
      <c r="I69" s="51">
        <v>100</v>
      </c>
      <c r="J69" s="34">
        <v>1</v>
      </c>
      <c r="K69" s="37">
        <v>3</v>
      </c>
      <c r="L69" s="37">
        <v>0</v>
      </c>
      <c r="M69" s="37">
        <v>3</v>
      </c>
      <c r="N69" s="37">
        <v>1533</v>
      </c>
      <c r="O69" s="37">
        <v>1211</v>
      </c>
      <c r="P69" s="37">
        <v>0</v>
      </c>
      <c r="Q69" s="37">
        <v>1533</v>
      </c>
      <c r="R69" s="37">
        <v>1211</v>
      </c>
      <c r="S69" s="48">
        <v>3.1387255259259138E-2</v>
      </c>
      <c r="T69" s="37">
        <v>363</v>
      </c>
      <c r="U69" s="37">
        <v>330.08262295081965</v>
      </c>
      <c r="V69" s="48">
        <v>0.21531808411664688</v>
      </c>
      <c r="W69" s="37">
        <v>149.28000000000003</v>
      </c>
      <c r="X69" s="37">
        <v>216.58</v>
      </c>
      <c r="Y69" s="37"/>
      <c r="Z69" s="37">
        <v>84.77000000000001</v>
      </c>
      <c r="AA69" s="53">
        <v>389.28737704918035</v>
      </c>
      <c r="AB69" s="48">
        <v>3.962286168499466E-2</v>
      </c>
      <c r="AC69" s="124">
        <v>218</v>
      </c>
      <c r="AD69" s="124">
        <v>11</v>
      </c>
      <c r="AE69" s="223">
        <v>33</v>
      </c>
      <c r="AF69" s="129">
        <v>0.25393827596163104</v>
      </c>
      <c r="AG69" s="129">
        <v>1.0724170166644087</v>
      </c>
      <c r="AH69" s="48"/>
      <c r="AI69" s="118">
        <v>511</v>
      </c>
      <c r="AJ69" s="118">
        <v>121</v>
      </c>
      <c r="AK69" s="118">
        <v>110.02754098360656</v>
      </c>
      <c r="AL69" s="118">
        <v>49.760000000000012</v>
      </c>
      <c r="AM69" s="118">
        <v>72.193333333333342</v>
      </c>
      <c r="AN69" s="118">
        <v>0</v>
      </c>
      <c r="AO69" s="118">
        <v>28.256666666666671</v>
      </c>
      <c r="AP69" s="118">
        <v>129.76245901639345</v>
      </c>
    </row>
    <row r="70" spans="1:42" ht="15.95" customHeight="1" x14ac:dyDescent="0.2">
      <c r="A70" s="3">
        <v>251516159</v>
      </c>
      <c r="B70" s="3" t="s">
        <v>270</v>
      </c>
      <c r="C70" s="3" t="s">
        <v>310</v>
      </c>
      <c r="D70" s="4">
        <v>2040902555480</v>
      </c>
      <c r="E70" s="124">
        <v>0</v>
      </c>
      <c r="F70" s="38">
        <v>137</v>
      </c>
      <c r="G70" s="37">
        <v>0</v>
      </c>
      <c r="H70" s="37">
        <v>278</v>
      </c>
      <c r="I70" s="51">
        <v>100</v>
      </c>
      <c r="J70" s="34">
        <v>0.5</v>
      </c>
      <c r="K70" s="37">
        <v>2</v>
      </c>
      <c r="L70" s="37">
        <v>0</v>
      </c>
      <c r="M70" s="37">
        <v>2</v>
      </c>
      <c r="N70" s="37">
        <v>1553</v>
      </c>
      <c r="O70" s="37">
        <v>1203</v>
      </c>
      <c r="P70" s="37">
        <v>0</v>
      </c>
      <c r="Q70" s="37">
        <v>1553</v>
      </c>
      <c r="R70" s="37">
        <v>1203</v>
      </c>
      <c r="S70" s="48">
        <v>3.1796743260032248E-2</v>
      </c>
      <c r="T70" s="37">
        <v>274</v>
      </c>
      <c r="U70" s="37">
        <v>317.09491803278689</v>
      </c>
      <c r="V70" s="48">
        <v>0.20418217516599285</v>
      </c>
      <c r="W70" s="37">
        <v>130.68</v>
      </c>
      <c r="X70" s="37">
        <v>138.18</v>
      </c>
      <c r="Y70" s="37"/>
      <c r="Z70" s="37">
        <v>84.210000000000008</v>
      </c>
      <c r="AA70" s="53">
        <v>608.835081967213</v>
      </c>
      <c r="AB70" s="48">
        <v>6.1969099600965492E-2</v>
      </c>
      <c r="AC70" s="124">
        <v>139</v>
      </c>
      <c r="AD70" s="124">
        <v>9</v>
      </c>
      <c r="AE70" s="223">
        <v>20</v>
      </c>
      <c r="AF70" s="129">
        <v>0.3920380437651082</v>
      </c>
      <c r="AG70" s="129">
        <v>2.2220258465956677</v>
      </c>
      <c r="AH70" s="48"/>
      <c r="AI70" s="118">
        <v>776.5</v>
      </c>
      <c r="AJ70" s="118">
        <v>137</v>
      </c>
      <c r="AK70" s="118">
        <v>158.54745901639345</v>
      </c>
      <c r="AL70" s="118">
        <v>65.34</v>
      </c>
      <c r="AM70" s="118">
        <v>69.09</v>
      </c>
      <c r="AN70" s="118">
        <v>0</v>
      </c>
      <c r="AO70" s="118">
        <v>42.105000000000004</v>
      </c>
      <c r="AP70" s="118">
        <v>304.4175409836065</v>
      </c>
    </row>
    <row r="71" spans="1:42" ht="15.95" customHeight="1" x14ac:dyDescent="0.2">
      <c r="A71" s="3">
        <v>251407392</v>
      </c>
      <c r="B71" s="3" t="s">
        <v>269</v>
      </c>
      <c r="C71" s="3" t="s">
        <v>311</v>
      </c>
      <c r="D71" s="4">
        <v>2040900511679</v>
      </c>
      <c r="E71" s="124">
        <v>0</v>
      </c>
      <c r="F71" s="38">
        <v>137</v>
      </c>
      <c r="G71" s="37">
        <v>0</v>
      </c>
      <c r="H71" s="37">
        <v>57.5</v>
      </c>
      <c r="I71" s="51">
        <v>100</v>
      </c>
      <c r="J71" s="34">
        <v>2</v>
      </c>
      <c r="K71" s="37">
        <v>4</v>
      </c>
      <c r="L71" s="37">
        <v>0</v>
      </c>
      <c r="M71" s="37">
        <v>4</v>
      </c>
      <c r="N71" s="37">
        <v>2948</v>
      </c>
      <c r="O71" s="37">
        <v>2226</v>
      </c>
      <c r="P71" s="37">
        <v>0</v>
      </c>
      <c r="Q71" s="37">
        <v>2948</v>
      </c>
      <c r="R71" s="37">
        <v>2226</v>
      </c>
      <c r="S71" s="48">
        <v>6.0358531313956902E-2</v>
      </c>
      <c r="T71" s="37">
        <v>548</v>
      </c>
      <c r="U71" s="37">
        <v>584.99131147540982</v>
      </c>
      <c r="V71" s="48">
        <v>0.19843667282069533</v>
      </c>
      <c r="W71" s="37">
        <v>230.17000000000002</v>
      </c>
      <c r="X71" s="37">
        <v>116.62</v>
      </c>
      <c r="Y71" s="37"/>
      <c r="Z71" s="37">
        <v>155.82000000000002</v>
      </c>
      <c r="AA71" s="53">
        <v>1312.3986885245904</v>
      </c>
      <c r="AB71" s="48">
        <v>0.13357995860320104</v>
      </c>
      <c r="AC71" s="124">
        <v>115</v>
      </c>
      <c r="AD71" s="124">
        <v>20</v>
      </c>
      <c r="AE71" s="223">
        <v>22</v>
      </c>
      <c r="AF71" s="129">
        <v>0.44518273016437931</v>
      </c>
      <c r="AG71" s="129">
        <v>2.3948881177456025</v>
      </c>
      <c r="AH71" s="48"/>
      <c r="AI71" s="118">
        <v>737</v>
      </c>
      <c r="AJ71" s="118">
        <v>137</v>
      </c>
      <c r="AK71" s="118">
        <v>146.24782786885245</v>
      </c>
      <c r="AL71" s="118">
        <v>57.542500000000004</v>
      </c>
      <c r="AM71" s="118">
        <v>29.155000000000001</v>
      </c>
      <c r="AN71" s="118">
        <v>0</v>
      </c>
      <c r="AO71" s="118">
        <v>38.955000000000005</v>
      </c>
      <c r="AP71" s="118">
        <v>328.09967213114754</v>
      </c>
    </row>
    <row r="72" spans="1:42" ht="15.95" customHeight="1" x14ac:dyDescent="0.2">
      <c r="A72" s="3">
        <v>302564795</v>
      </c>
      <c r="B72" s="3" t="s">
        <v>406</v>
      </c>
      <c r="C72" s="3" t="s">
        <v>531</v>
      </c>
      <c r="D72" s="4">
        <v>2042253544953</v>
      </c>
      <c r="E72" s="124">
        <v>0</v>
      </c>
      <c r="F72" s="38">
        <v>204</v>
      </c>
      <c r="G72" s="37">
        <v>0</v>
      </c>
      <c r="H72" s="37">
        <v>0</v>
      </c>
      <c r="I72" s="51">
        <v>0</v>
      </c>
      <c r="J72" s="34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48">
        <v>0</v>
      </c>
      <c r="T72" s="37">
        <v>0</v>
      </c>
      <c r="U72" s="37">
        <v>0</v>
      </c>
      <c r="V72" s="48">
        <v>0</v>
      </c>
      <c r="W72" s="37">
        <v>0</v>
      </c>
      <c r="X72" s="37">
        <v>0</v>
      </c>
      <c r="Y72" s="37"/>
      <c r="Z72" s="37">
        <v>0</v>
      </c>
      <c r="AA72" s="53">
        <v>0</v>
      </c>
      <c r="AB72" s="48">
        <v>0</v>
      </c>
      <c r="AC72" s="124">
        <v>0</v>
      </c>
      <c r="AD72" s="124">
        <v>6</v>
      </c>
      <c r="AE72" s="223">
        <v>0</v>
      </c>
      <c r="AF72" s="129">
        <v>0</v>
      </c>
      <c r="AG72" s="129">
        <v>0</v>
      </c>
      <c r="AH72" s="48"/>
      <c r="AI72" s="118">
        <v>0</v>
      </c>
      <c r="AJ72" s="118">
        <v>204</v>
      </c>
      <c r="AK72" s="118">
        <v>0</v>
      </c>
      <c r="AL72" s="118">
        <v>0</v>
      </c>
      <c r="AM72" s="118">
        <v>0</v>
      </c>
      <c r="AN72" s="118">
        <v>0</v>
      </c>
      <c r="AO72" s="118" t="s">
        <v>361</v>
      </c>
      <c r="AP72" s="118">
        <v>0</v>
      </c>
    </row>
    <row r="73" spans="1:42" ht="15.95" customHeight="1" x14ac:dyDescent="0.2">
      <c r="A73" s="3">
        <v>273588520</v>
      </c>
      <c r="B73" s="3" t="s">
        <v>288</v>
      </c>
      <c r="C73" s="3" t="s">
        <v>312</v>
      </c>
      <c r="D73" s="4">
        <v>2041534216404</v>
      </c>
      <c r="E73" s="124">
        <v>0</v>
      </c>
      <c r="F73" s="38">
        <v>478</v>
      </c>
      <c r="G73" s="37">
        <v>0</v>
      </c>
      <c r="H73" s="37">
        <v>999</v>
      </c>
      <c r="I73" s="51">
        <v>0</v>
      </c>
      <c r="J73" s="34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48">
        <v>0</v>
      </c>
      <c r="T73" s="37">
        <v>0</v>
      </c>
      <c r="U73" s="37">
        <v>0</v>
      </c>
      <c r="V73" s="48">
        <v>0</v>
      </c>
      <c r="W73" s="37">
        <v>0</v>
      </c>
      <c r="X73" s="37">
        <v>48.114080000000001</v>
      </c>
      <c r="Y73" s="37"/>
      <c r="Z73" s="37">
        <v>0</v>
      </c>
      <c r="AA73" s="53">
        <v>-48.114080000000001</v>
      </c>
      <c r="AB73" s="48">
        <v>-4.8971984434520253E-3</v>
      </c>
      <c r="AC73" s="124">
        <v>17</v>
      </c>
      <c r="AD73" s="124">
        <v>13</v>
      </c>
      <c r="AE73" s="223">
        <v>0</v>
      </c>
      <c r="AF73" s="129">
        <v>0</v>
      </c>
      <c r="AG73" s="129">
        <v>0</v>
      </c>
      <c r="AH73" s="48"/>
      <c r="AI73" s="118">
        <v>0</v>
      </c>
      <c r="AJ73" s="118">
        <v>478</v>
      </c>
      <c r="AK73" s="118">
        <v>0</v>
      </c>
      <c r="AL73" s="118">
        <v>0</v>
      </c>
      <c r="AM73" s="118">
        <v>48.114080000000001</v>
      </c>
      <c r="AN73" s="118">
        <v>0</v>
      </c>
      <c r="AO73" s="118" t="s">
        <v>361</v>
      </c>
      <c r="AP73" s="118">
        <v>0</v>
      </c>
    </row>
    <row r="74" spans="1:42" ht="15.95" customHeight="1" x14ac:dyDescent="0.2">
      <c r="A74" s="3">
        <v>273589771</v>
      </c>
      <c r="B74" s="3" t="s">
        <v>290</v>
      </c>
      <c r="C74" s="3" t="s">
        <v>313</v>
      </c>
      <c r="D74" s="4">
        <v>2041534288661</v>
      </c>
      <c r="E74" s="124">
        <v>0</v>
      </c>
      <c r="F74" s="38">
        <v>326</v>
      </c>
      <c r="G74" s="37">
        <v>0</v>
      </c>
      <c r="H74" s="37">
        <v>999</v>
      </c>
      <c r="I74" s="51">
        <v>0</v>
      </c>
      <c r="J74" s="34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48">
        <v>0</v>
      </c>
      <c r="T74" s="37">
        <v>0</v>
      </c>
      <c r="U74" s="37">
        <v>0</v>
      </c>
      <c r="V74" s="48">
        <v>0</v>
      </c>
      <c r="W74" s="37">
        <v>0</v>
      </c>
      <c r="X74" s="37">
        <v>27.783000000000001</v>
      </c>
      <c r="Y74" s="37"/>
      <c r="Z74" s="37">
        <v>0</v>
      </c>
      <c r="AA74" s="53">
        <v>-27.783000000000001</v>
      </c>
      <c r="AB74" s="48">
        <v>-2.8278388437319728E-3</v>
      </c>
      <c r="AC74" s="124">
        <v>15</v>
      </c>
      <c r="AD74" s="124">
        <v>0</v>
      </c>
      <c r="AE74" s="223">
        <v>0</v>
      </c>
      <c r="AF74" s="129">
        <v>0</v>
      </c>
      <c r="AG74" s="129">
        <v>0</v>
      </c>
      <c r="AH74" s="48"/>
      <c r="AI74" s="118">
        <v>0</v>
      </c>
      <c r="AJ74" s="118">
        <v>326</v>
      </c>
      <c r="AK74" s="118">
        <v>0</v>
      </c>
      <c r="AL74" s="118">
        <v>0</v>
      </c>
      <c r="AM74" s="118">
        <v>27.783000000000001</v>
      </c>
      <c r="AN74" s="118">
        <v>0</v>
      </c>
      <c r="AO74" s="118" t="s">
        <v>361</v>
      </c>
      <c r="AP74" s="118">
        <v>0</v>
      </c>
    </row>
    <row r="75" spans="1:42" ht="15.95" customHeight="1" x14ac:dyDescent="0.2">
      <c r="A75" s="3">
        <v>273556717</v>
      </c>
      <c r="B75" s="3" t="s">
        <v>286</v>
      </c>
      <c r="C75" s="3" t="s">
        <v>532</v>
      </c>
      <c r="D75" s="4">
        <v>2041533648312</v>
      </c>
      <c r="E75" s="124">
        <v>0</v>
      </c>
      <c r="F75" s="38">
        <v>104</v>
      </c>
      <c r="G75" s="37">
        <v>0</v>
      </c>
      <c r="H75" s="37">
        <v>84.5</v>
      </c>
      <c r="I75" s="51">
        <v>100</v>
      </c>
      <c r="J75" s="34">
        <v>2</v>
      </c>
      <c r="K75" s="37">
        <v>1</v>
      </c>
      <c r="L75" s="37">
        <v>0</v>
      </c>
      <c r="M75" s="37">
        <v>1</v>
      </c>
      <c r="N75" s="37">
        <v>610</v>
      </c>
      <c r="O75" s="37">
        <v>411</v>
      </c>
      <c r="P75" s="37">
        <v>0</v>
      </c>
      <c r="Q75" s="37">
        <v>610</v>
      </c>
      <c r="R75" s="37">
        <v>411</v>
      </c>
      <c r="S75" s="48">
        <v>1.2489384023579957E-2</v>
      </c>
      <c r="T75" s="37">
        <v>104</v>
      </c>
      <c r="U75" s="37">
        <v>158.16721311475411</v>
      </c>
      <c r="V75" s="48">
        <v>0.25929051330287556</v>
      </c>
      <c r="W75" s="37">
        <v>50.19</v>
      </c>
      <c r="X75" s="37">
        <v>166.60000000000002</v>
      </c>
      <c r="Y75" s="37"/>
      <c r="Z75" s="37">
        <v>28.770000000000003</v>
      </c>
      <c r="AA75" s="53">
        <v>102.27278688524589</v>
      </c>
      <c r="AB75" s="48">
        <v>1.0409637526934462E-2</v>
      </c>
      <c r="AC75" s="124">
        <v>169</v>
      </c>
      <c r="AD75" s="124">
        <v>11</v>
      </c>
      <c r="AE75" s="223">
        <v>53</v>
      </c>
      <c r="AF75" s="129">
        <v>0.16766030636925561</v>
      </c>
      <c r="AG75" s="129">
        <v>0.98339218158890307</v>
      </c>
      <c r="AH75" s="48"/>
      <c r="AI75" s="118">
        <v>610</v>
      </c>
      <c r="AJ75" s="118">
        <v>104</v>
      </c>
      <c r="AK75" s="118">
        <v>158.16721311475411</v>
      </c>
      <c r="AL75" s="118">
        <v>50.19</v>
      </c>
      <c r="AM75" s="118">
        <v>166.60000000000002</v>
      </c>
      <c r="AN75" s="118">
        <v>0</v>
      </c>
      <c r="AO75" s="118">
        <v>28.770000000000003</v>
      </c>
      <c r="AP75" s="118">
        <v>102.27278688524592</v>
      </c>
    </row>
    <row r="76" spans="1:42" ht="15.95" customHeight="1" x14ac:dyDescent="0.2">
      <c r="A76" s="3">
        <v>370594147</v>
      </c>
      <c r="B76" s="3" t="s">
        <v>473</v>
      </c>
      <c r="C76" s="3" t="s">
        <v>474</v>
      </c>
      <c r="D76" s="4">
        <v>2043369755509</v>
      </c>
      <c r="E76" s="124">
        <v>0</v>
      </c>
      <c r="F76" s="38">
        <v>123</v>
      </c>
      <c r="G76" s="37">
        <v>0</v>
      </c>
      <c r="H76" s="37">
        <v>81</v>
      </c>
      <c r="I76" s="51">
        <v>100</v>
      </c>
      <c r="J76" s="34">
        <v>1</v>
      </c>
      <c r="K76" s="37">
        <v>2</v>
      </c>
      <c r="L76" s="37">
        <v>0</v>
      </c>
      <c r="M76" s="37">
        <v>2</v>
      </c>
      <c r="N76" s="37">
        <v>1220</v>
      </c>
      <c r="O76" s="37">
        <v>813</v>
      </c>
      <c r="P76" s="37">
        <v>0</v>
      </c>
      <c r="Q76" s="37">
        <v>1220</v>
      </c>
      <c r="R76" s="37">
        <v>813</v>
      </c>
      <c r="S76" s="48">
        <v>2.4978768047159913E-2</v>
      </c>
      <c r="T76" s="37">
        <v>246</v>
      </c>
      <c r="U76" s="37">
        <v>333.92475409836067</v>
      </c>
      <c r="V76" s="48">
        <v>0.27370881483472187</v>
      </c>
      <c r="W76" s="37">
        <v>91.37</v>
      </c>
      <c r="X76" s="37">
        <v>81.34</v>
      </c>
      <c r="Y76" s="37"/>
      <c r="Z76" s="37">
        <v>56.910000000000004</v>
      </c>
      <c r="AA76" s="53">
        <v>410.45524590163933</v>
      </c>
      <c r="AB76" s="48">
        <v>4.1777392217334855E-2</v>
      </c>
      <c r="AC76" s="124">
        <v>81</v>
      </c>
      <c r="AD76" s="124">
        <v>14</v>
      </c>
      <c r="AE76" s="223">
        <v>14</v>
      </c>
      <c r="AF76" s="129">
        <v>0.33643872614888476</v>
      </c>
      <c r="AG76" s="129">
        <v>1.6685172597627618</v>
      </c>
      <c r="AH76" s="48"/>
      <c r="AI76" s="118">
        <v>610</v>
      </c>
      <c r="AJ76" s="118">
        <v>123</v>
      </c>
      <c r="AK76" s="118">
        <v>166.96237704918033</v>
      </c>
      <c r="AL76" s="118">
        <v>45.685000000000002</v>
      </c>
      <c r="AM76" s="118">
        <v>40.67</v>
      </c>
      <c r="AN76" s="118">
        <v>0</v>
      </c>
      <c r="AO76" s="118">
        <v>28.455000000000002</v>
      </c>
      <c r="AP76" s="118">
        <v>205.22762295081969</v>
      </c>
    </row>
    <row r="77" spans="1:42" ht="15.95" customHeight="1" x14ac:dyDescent="0.2">
      <c r="A77" s="3">
        <v>321959186</v>
      </c>
      <c r="B77" s="3" t="s">
        <v>432</v>
      </c>
      <c r="C77" s="3" t="s">
        <v>314</v>
      </c>
      <c r="D77" s="4">
        <v>2042678197468</v>
      </c>
      <c r="E77" s="124">
        <v>0</v>
      </c>
      <c r="F77" s="38">
        <v>121</v>
      </c>
      <c r="G77" s="37">
        <v>0</v>
      </c>
      <c r="H77" s="37">
        <v>44.615384615384613</v>
      </c>
      <c r="I77" s="51">
        <v>100</v>
      </c>
      <c r="J77" s="34">
        <v>1.3</v>
      </c>
      <c r="K77" s="37">
        <v>3</v>
      </c>
      <c r="L77" s="37">
        <v>0</v>
      </c>
      <c r="M77" s="37">
        <v>3</v>
      </c>
      <c r="N77" s="37">
        <v>1830</v>
      </c>
      <c r="O77" s="37">
        <v>1186</v>
      </c>
      <c r="P77" s="37">
        <v>0</v>
      </c>
      <c r="Q77" s="37">
        <v>1830</v>
      </c>
      <c r="R77" s="37">
        <v>1186</v>
      </c>
      <c r="S77" s="48">
        <v>3.746815207073987E-2</v>
      </c>
      <c r="T77" s="37">
        <v>363</v>
      </c>
      <c r="U77" s="37">
        <v>524.3563934426229</v>
      </c>
      <c r="V77" s="48">
        <v>0.28653354832930211</v>
      </c>
      <c r="W77" s="37">
        <v>149.28</v>
      </c>
      <c r="X77" s="37">
        <v>59.780000000000008</v>
      </c>
      <c r="Y77" s="37"/>
      <c r="Z77" s="37">
        <v>83.02000000000001</v>
      </c>
      <c r="AA77" s="53">
        <v>650.56360655737717</v>
      </c>
      <c r="AB77" s="48">
        <v>6.6216356654836245E-2</v>
      </c>
      <c r="AC77" s="124">
        <v>58</v>
      </c>
      <c r="AD77" s="124">
        <v>13</v>
      </c>
      <c r="AE77" s="223">
        <v>25</v>
      </c>
      <c r="AF77" s="129">
        <v>0.35549923855594368</v>
      </c>
      <c r="AG77" s="129">
        <v>1.792186243959716</v>
      </c>
      <c r="AH77" s="48"/>
      <c r="AI77" s="118">
        <v>610</v>
      </c>
      <c r="AJ77" s="118">
        <v>121</v>
      </c>
      <c r="AK77" s="118">
        <v>174.78546448087431</v>
      </c>
      <c r="AL77" s="118">
        <v>49.76</v>
      </c>
      <c r="AM77" s="118">
        <v>19.926666666666669</v>
      </c>
      <c r="AN77" s="118">
        <v>0</v>
      </c>
      <c r="AO77" s="118">
        <v>27.673333333333336</v>
      </c>
      <c r="AP77" s="118">
        <v>216.85453551912565</v>
      </c>
    </row>
    <row r="78" spans="1:42" ht="15.95" customHeight="1" x14ac:dyDescent="0.2">
      <c r="A78" s="3">
        <v>273546535</v>
      </c>
      <c r="B78" s="3" t="s">
        <v>282</v>
      </c>
      <c r="C78" s="3" t="s">
        <v>315</v>
      </c>
      <c r="D78" s="4">
        <v>2041533399818</v>
      </c>
      <c r="E78" s="124">
        <v>0</v>
      </c>
      <c r="F78" s="38">
        <v>171</v>
      </c>
      <c r="G78" s="37">
        <v>0</v>
      </c>
      <c r="H78" s="37">
        <v>999</v>
      </c>
      <c r="I78" s="51">
        <v>0</v>
      </c>
      <c r="J78" s="34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48">
        <v>0</v>
      </c>
      <c r="T78" s="37">
        <v>0</v>
      </c>
      <c r="U78" s="37">
        <v>0</v>
      </c>
      <c r="V78" s="48">
        <v>0</v>
      </c>
      <c r="W78" s="37">
        <v>0</v>
      </c>
      <c r="X78" s="37">
        <v>68.600000000000009</v>
      </c>
      <c r="Y78" s="37"/>
      <c r="Z78" s="37">
        <v>0</v>
      </c>
      <c r="AA78" s="53">
        <v>-68.600000000000009</v>
      </c>
      <c r="AB78" s="48">
        <v>-6.9823181326715382E-3</v>
      </c>
      <c r="AC78" s="124">
        <v>70</v>
      </c>
      <c r="AD78" s="124">
        <v>9</v>
      </c>
      <c r="AE78" s="223">
        <v>0</v>
      </c>
      <c r="AF78" s="129">
        <v>0</v>
      </c>
      <c r="AG78" s="129">
        <v>0</v>
      </c>
      <c r="AH78" s="48"/>
      <c r="AI78" s="118">
        <v>0</v>
      </c>
      <c r="AJ78" s="118">
        <v>171</v>
      </c>
      <c r="AK78" s="118">
        <v>0</v>
      </c>
      <c r="AL78" s="118">
        <v>0</v>
      </c>
      <c r="AM78" s="118">
        <v>68.600000000000009</v>
      </c>
      <c r="AN78" s="118">
        <v>0</v>
      </c>
      <c r="AO78" s="118" t="s">
        <v>361</v>
      </c>
      <c r="AP78" s="118">
        <v>0</v>
      </c>
    </row>
    <row r="79" spans="1:42" ht="15.95" customHeight="1" x14ac:dyDescent="0.2">
      <c r="A79" s="3">
        <v>273551028</v>
      </c>
      <c r="B79" s="3" t="s">
        <v>285</v>
      </c>
      <c r="C79" s="3" t="s">
        <v>316</v>
      </c>
      <c r="D79" s="4">
        <v>2041533587000</v>
      </c>
      <c r="E79" s="124">
        <v>0</v>
      </c>
      <c r="F79" s="38">
        <v>242</v>
      </c>
      <c r="G79" s="37">
        <v>0</v>
      </c>
      <c r="H79" s="37">
        <v>0</v>
      </c>
      <c r="I79" s="51">
        <v>0</v>
      </c>
      <c r="J79" s="34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48">
        <v>0</v>
      </c>
      <c r="T79" s="37">
        <v>0</v>
      </c>
      <c r="U79" s="37">
        <v>0</v>
      </c>
      <c r="V79" s="48">
        <v>0</v>
      </c>
      <c r="W79" s="37">
        <v>0</v>
      </c>
      <c r="X79" s="37">
        <v>0</v>
      </c>
      <c r="Y79" s="37"/>
      <c r="Z79" s="37">
        <v>0</v>
      </c>
      <c r="AA79" s="53">
        <v>0</v>
      </c>
      <c r="AB79" s="48">
        <v>0</v>
      </c>
      <c r="AC79" s="124">
        <v>0</v>
      </c>
      <c r="AD79" s="124">
        <v>0</v>
      </c>
      <c r="AE79" s="223">
        <v>0</v>
      </c>
      <c r="AF79" s="129">
        <v>0</v>
      </c>
      <c r="AG79" s="129">
        <v>0</v>
      </c>
      <c r="AH79" s="48"/>
      <c r="AI79" s="118">
        <v>0</v>
      </c>
      <c r="AJ79" s="118">
        <v>242</v>
      </c>
      <c r="AK79" s="118">
        <v>0</v>
      </c>
      <c r="AL79" s="118">
        <v>0</v>
      </c>
      <c r="AM79" s="118">
        <v>0</v>
      </c>
      <c r="AN79" s="118">
        <v>0</v>
      </c>
      <c r="AO79" s="118" t="s">
        <v>361</v>
      </c>
      <c r="AP79" s="118">
        <v>0</v>
      </c>
    </row>
    <row r="80" spans="1:42" ht="15.95" customHeight="1" x14ac:dyDescent="0.2">
      <c r="A80" s="3">
        <v>273527791</v>
      </c>
      <c r="B80" s="3" t="s">
        <v>281</v>
      </c>
      <c r="C80" s="3" t="s">
        <v>533</v>
      </c>
      <c r="D80" s="4">
        <v>2041533038113</v>
      </c>
      <c r="E80" s="124">
        <v>0</v>
      </c>
      <c r="F80" s="38">
        <v>127</v>
      </c>
      <c r="G80" s="37">
        <v>0</v>
      </c>
      <c r="H80" s="37">
        <v>999</v>
      </c>
      <c r="I80" s="51">
        <v>0</v>
      </c>
      <c r="J80" s="34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48">
        <v>0</v>
      </c>
      <c r="T80" s="37">
        <v>0</v>
      </c>
      <c r="U80" s="37">
        <v>0</v>
      </c>
      <c r="V80" s="48">
        <v>0</v>
      </c>
      <c r="W80" s="37">
        <v>0</v>
      </c>
      <c r="X80" s="37">
        <v>126.42000000000002</v>
      </c>
      <c r="Y80" s="37"/>
      <c r="Z80" s="37">
        <v>0</v>
      </c>
      <c r="AA80" s="53">
        <v>-126.42000000000002</v>
      </c>
      <c r="AB80" s="48">
        <v>-1.2867414844494692E-2</v>
      </c>
      <c r="AC80" s="124">
        <v>129</v>
      </c>
      <c r="AD80" s="124">
        <v>3</v>
      </c>
      <c r="AE80" s="223">
        <v>0</v>
      </c>
      <c r="AF80" s="129">
        <v>0</v>
      </c>
      <c r="AG80" s="129">
        <v>0</v>
      </c>
      <c r="AH80" s="48"/>
      <c r="AI80" s="118">
        <v>0</v>
      </c>
      <c r="AJ80" s="118">
        <v>127</v>
      </c>
      <c r="AK80" s="118">
        <v>0</v>
      </c>
      <c r="AL80" s="118">
        <v>0</v>
      </c>
      <c r="AM80" s="118">
        <v>126.42000000000002</v>
      </c>
      <c r="AN80" s="118">
        <v>0</v>
      </c>
      <c r="AO80" s="118" t="s">
        <v>361</v>
      </c>
      <c r="AP80" s="118">
        <v>0</v>
      </c>
    </row>
    <row r="81" spans="1:42" ht="15.95" customHeight="1" x14ac:dyDescent="0.2">
      <c r="A81" s="3">
        <v>327442631</v>
      </c>
      <c r="B81" s="3" t="s">
        <v>433</v>
      </c>
      <c r="C81" s="3" t="s">
        <v>434</v>
      </c>
      <c r="D81" s="4">
        <v>2042777181566</v>
      </c>
      <c r="E81" s="124">
        <v>0</v>
      </c>
      <c r="F81" s="38">
        <v>127</v>
      </c>
      <c r="G81" s="37">
        <v>0</v>
      </c>
      <c r="H81" s="37">
        <v>999</v>
      </c>
      <c r="I81" s="51">
        <v>0</v>
      </c>
      <c r="J81" s="34">
        <v>0</v>
      </c>
      <c r="K81" s="37">
        <v>1</v>
      </c>
      <c r="L81" s="37">
        <v>0</v>
      </c>
      <c r="M81" s="37">
        <v>1</v>
      </c>
      <c r="N81" s="37">
        <v>632.44000000000005</v>
      </c>
      <c r="O81" s="37">
        <v>392</v>
      </c>
      <c r="P81" s="37">
        <v>0</v>
      </c>
      <c r="Q81" s="37">
        <v>632.44000000000005</v>
      </c>
      <c r="R81" s="37">
        <v>392</v>
      </c>
      <c r="S81" s="48">
        <v>1.294882956044739E-2</v>
      </c>
      <c r="T81" s="37">
        <v>127</v>
      </c>
      <c r="U81" s="37">
        <v>187.27524590163938</v>
      </c>
      <c r="V81" s="48">
        <v>0.29611543530080225</v>
      </c>
      <c r="W81" s="37">
        <v>66.819999999999993</v>
      </c>
      <c r="X81" s="37">
        <v>84.28</v>
      </c>
      <c r="Y81" s="37"/>
      <c r="Z81" s="37">
        <v>27.44</v>
      </c>
      <c r="AA81" s="53">
        <v>139.62475409836065</v>
      </c>
      <c r="AB81" s="48">
        <v>1.4211435164880293E-2</v>
      </c>
      <c r="AC81" s="124">
        <v>85</v>
      </c>
      <c r="AD81" s="124">
        <v>8</v>
      </c>
      <c r="AE81" s="223">
        <v>0</v>
      </c>
      <c r="AF81" s="129">
        <v>0.22077154211998087</v>
      </c>
      <c r="AG81" s="129">
        <v>1.0994075125855174</v>
      </c>
      <c r="AH81" s="48"/>
      <c r="AI81" s="118">
        <v>632.44000000000005</v>
      </c>
      <c r="AJ81" s="118">
        <v>127</v>
      </c>
      <c r="AK81" s="118">
        <v>187.27524590163938</v>
      </c>
      <c r="AL81" s="118">
        <v>66.819999999999993</v>
      </c>
      <c r="AM81" s="118">
        <v>84.28</v>
      </c>
      <c r="AN81" s="118">
        <v>0</v>
      </c>
      <c r="AO81" s="118">
        <v>27.44</v>
      </c>
      <c r="AP81" s="118">
        <v>139.62475409836071</v>
      </c>
    </row>
    <row r="82" spans="1:42" ht="15.95" customHeight="1" x14ac:dyDescent="0.2">
      <c r="A82" s="3">
        <v>340948906</v>
      </c>
      <c r="B82" s="3" t="s">
        <v>435</v>
      </c>
      <c r="C82" s="3" t="s">
        <v>436</v>
      </c>
      <c r="D82" s="4">
        <v>2042988749289</v>
      </c>
      <c r="E82" s="124">
        <v>0</v>
      </c>
      <c r="F82" s="38">
        <v>254</v>
      </c>
      <c r="G82" s="37">
        <v>0</v>
      </c>
      <c r="H82" s="37">
        <v>50</v>
      </c>
      <c r="I82" s="51">
        <v>100</v>
      </c>
      <c r="J82" s="34">
        <v>0.3</v>
      </c>
      <c r="K82" s="37">
        <v>1</v>
      </c>
      <c r="L82" s="37">
        <v>0</v>
      </c>
      <c r="M82" s="37">
        <v>1</v>
      </c>
      <c r="N82" s="37">
        <v>562</v>
      </c>
      <c r="O82" s="37">
        <v>342</v>
      </c>
      <c r="P82" s="37">
        <v>0</v>
      </c>
      <c r="Q82" s="37">
        <v>562</v>
      </c>
      <c r="R82" s="37">
        <v>342</v>
      </c>
      <c r="S82" s="48">
        <v>1.1506612821724485E-2</v>
      </c>
      <c r="T82" s="37">
        <v>254</v>
      </c>
      <c r="U82" s="37">
        <v>172.53032786885245</v>
      </c>
      <c r="V82" s="48">
        <v>0.30699346595881222</v>
      </c>
      <c r="W82" s="37">
        <v>63.16</v>
      </c>
      <c r="X82" s="37">
        <v>15.680000000000001</v>
      </c>
      <c r="Y82" s="37"/>
      <c r="Z82" s="37">
        <v>23.94</v>
      </c>
      <c r="AA82" s="53">
        <v>32.689672131147546</v>
      </c>
      <c r="AB82" s="48">
        <v>3.3272549631545032E-3</v>
      </c>
      <c r="AC82" s="124">
        <v>15</v>
      </c>
      <c r="AD82" s="124">
        <v>13</v>
      </c>
      <c r="AE82" s="223">
        <v>33</v>
      </c>
      <c r="AF82" s="129">
        <v>5.8166676389942204E-2</v>
      </c>
      <c r="AG82" s="129">
        <v>0.12869949657932095</v>
      </c>
      <c r="AH82" s="48"/>
      <c r="AI82" s="118">
        <v>562</v>
      </c>
      <c r="AJ82" s="118">
        <v>254</v>
      </c>
      <c r="AK82" s="118">
        <v>172.53032786885245</v>
      </c>
      <c r="AL82" s="118">
        <v>63.16</v>
      </c>
      <c r="AM82" s="118">
        <v>15.680000000000001</v>
      </c>
      <c r="AN82" s="118">
        <v>0</v>
      </c>
      <c r="AO82" s="118">
        <v>23.94</v>
      </c>
      <c r="AP82" s="118">
        <v>32.689672131147518</v>
      </c>
    </row>
    <row r="83" spans="1:42" ht="15.95" customHeight="1" x14ac:dyDescent="0.2">
      <c r="A83" s="3">
        <v>340802685</v>
      </c>
      <c r="B83" s="3" t="s">
        <v>437</v>
      </c>
      <c r="C83" s="3" t="s">
        <v>438</v>
      </c>
      <c r="D83" s="4">
        <v>2042987041841</v>
      </c>
      <c r="E83" s="124">
        <v>0</v>
      </c>
      <c r="F83" s="38">
        <v>235</v>
      </c>
      <c r="G83" s="37">
        <v>0</v>
      </c>
      <c r="H83" s="37">
        <v>999</v>
      </c>
      <c r="I83" s="51">
        <v>0</v>
      </c>
      <c r="J83" s="34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48">
        <v>0</v>
      </c>
      <c r="T83" s="37">
        <v>0</v>
      </c>
      <c r="U83" s="37">
        <v>0</v>
      </c>
      <c r="V83" s="48">
        <v>0</v>
      </c>
      <c r="W83" s="37">
        <v>0</v>
      </c>
      <c r="X83" s="37">
        <v>22.540000000000003</v>
      </c>
      <c r="Y83" s="37"/>
      <c r="Z83" s="37">
        <v>0</v>
      </c>
      <c r="AA83" s="53">
        <v>-22.540000000000003</v>
      </c>
      <c r="AB83" s="48">
        <v>-2.2941902435920768E-3</v>
      </c>
      <c r="AC83" s="124">
        <v>23</v>
      </c>
      <c r="AD83" s="124">
        <v>0</v>
      </c>
      <c r="AE83" s="223">
        <v>0</v>
      </c>
      <c r="AF83" s="129">
        <v>0</v>
      </c>
      <c r="AG83" s="129">
        <v>0</v>
      </c>
      <c r="AH83" s="48"/>
      <c r="AI83" s="118">
        <v>0</v>
      </c>
      <c r="AJ83" s="118">
        <v>235</v>
      </c>
      <c r="AK83" s="118">
        <v>0</v>
      </c>
      <c r="AL83" s="118">
        <v>0</v>
      </c>
      <c r="AM83" s="118">
        <v>22.540000000000003</v>
      </c>
      <c r="AN83" s="118">
        <v>0</v>
      </c>
      <c r="AO83" s="118" t="s">
        <v>361</v>
      </c>
      <c r="AP83" s="118">
        <v>0</v>
      </c>
    </row>
    <row r="84" spans="1:42" s="28" customFormat="1" ht="15.6" customHeight="1" x14ac:dyDescent="0.2">
      <c r="A84" s="46" t="s">
        <v>14</v>
      </c>
      <c r="B84" s="150"/>
      <c r="C84" s="67"/>
      <c r="D84" s="314"/>
      <c r="E84" s="198">
        <v>0</v>
      </c>
      <c r="F84" s="198"/>
      <c r="G84" s="198">
        <v>0</v>
      </c>
      <c r="H84" s="49">
        <v>0</v>
      </c>
      <c r="I84" s="142"/>
      <c r="J84" s="142"/>
      <c r="K84" s="141">
        <v>71</v>
      </c>
      <c r="L84" s="141">
        <v>1</v>
      </c>
      <c r="M84" s="141">
        <v>70</v>
      </c>
      <c r="N84" s="141">
        <v>49657.25</v>
      </c>
      <c r="O84" s="141">
        <v>34931.630000000005</v>
      </c>
      <c r="P84" s="141">
        <v>815.77</v>
      </c>
      <c r="Q84" s="141">
        <v>48841.48</v>
      </c>
      <c r="R84" s="141">
        <v>34115.86</v>
      </c>
      <c r="S84" s="348">
        <v>0.99999999999999967</v>
      </c>
      <c r="T84" s="141">
        <v>9200</v>
      </c>
      <c r="U84" s="141">
        <v>12231.225737704915</v>
      </c>
      <c r="V84" s="143">
        <v>0.25042700871687168</v>
      </c>
      <c r="W84" s="141">
        <v>4569.4599999999982</v>
      </c>
      <c r="X84" s="141">
        <v>10627.866760000004</v>
      </c>
      <c r="Y84" s="141">
        <v>0</v>
      </c>
      <c r="Z84" s="141">
        <v>2388.1102000000005</v>
      </c>
      <c r="AA84" s="242">
        <v>9824.8173022950814</v>
      </c>
      <c r="AB84" s="254">
        <v>0.99999999999999989</v>
      </c>
      <c r="AC84" s="242">
        <v>9515</v>
      </c>
      <c r="AD84" s="242"/>
      <c r="AE84" s="242"/>
      <c r="AF84" s="257">
        <v>0.20115723975389527</v>
      </c>
      <c r="AG84" s="257">
        <v>1.0679149241625088</v>
      </c>
      <c r="AH84" s="245"/>
      <c r="AI84" s="269"/>
      <c r="AJ84" s="270"/>
      <c r="AK84" s="270"/>
      <c r="AL84" s="270"/>
      <c r="AM84" s="270"/>
      <c r="AN84" s="270"/>
      <c r="AO84" s="270"/>
      <c r="AP84" s="271"/>
    </row>
    <row r="85" spans="1:42" ht="13.5" customHeight="1" x14ac:dyDescent="0.2">
      <c r="A85" s="10"/>
      <c r="B85" s="151"/>
      <c r="C85" s="10"/>
      <c r="D85" s="315"/>
      <c r="E85" s="32"/>
      <c r="F85" s="27"/>
      <c r="G85" s="27"/>
      <c r="H85" s="27"/>
      <c r="I85" s="10"/>
      <c r="J85" s="47"/>
      <c r="K85" s="37"/>
      <c r="L85" s="37"/>
      <c r="M85" s="37"/>
      <c r="N85" s="32"/>
      <c r="O85" s="32"/>
      <c r="P85" s="32"/>
      <c r="Q85" s="32"/>
      <c r="R85" s="32"/>
      <c r="S85" s="44"/>
      <c r="T85" s="32"/>
      <c r="U85" s="32"/>
      <c r="V85" s="44"/>
      <c r="W85" s="32"/>
      <c r="X85" s="32"/>
      <c r="Y85" s="32"/>
      <c r="Z85" s="144" t="s">
        <v>387</v>
      </c>
      <c r="AA85" s="37">
        <v>-4722.8017803278708</v>
      </c>
      <c r="AB85" s="44"/>
      <c r="AC85" s="32"/>
      <c r="AD85" s="32"/>
      <c r="AE85" s="32"/>
      <c r="AF85" s="44"/>
      <c r="AG85" s="44"/>
      <c r="AH85" s="44"/>
      <c r="AI85" s="32"/>
      <c r="AJ85" s="32"/>
      <c r="AK85" s="32"/>
      <c r="AL85" s="32"/>
      <c r="AM85" s="32"/>
      <c r="AN85" s="32"/>
      <c r="AO85" s="32"/>
      <c r="AP85" s="32"/>
    </row>
    <row r="86" spans="1:42" ht="14.25" customHeight="1" x14ac:dyDescent="0.2">
      <c r="A86" s="22"/>
      <c r="B86" s="152"/>
      <c r="C86" s="6"/>
      <c r="D86" s="315"/>
      <c r="E86" s="32"/>
      <c r="L86" s="37"/>
      <c r="M86" s="37"/>
      <c r="N86" s="32"/>
      <c r="O86" s="32"/>
      <c r="P86" s="32"/>
      <c r="Q86" s="32"/>
      <c r="R86" s="32"/>
      <c r="S86" s="43"/>
      <c r="T86" s="32"/>
      <c r="U86" s="32"/>
      <c r="V86" s="42"/>
      <c r="W86" s="32"/>
      <c r="Z86" s="155" t="s">
        <v>379</v>
      </c>
      <c r="AA86" s="154">
        <v>9824.5668752863639</v>
      </c>
      <c r="AB86" s="43"/>
      <c r="AC86" s="32"/>
      <c r="AD86" s="32"/>
      <c r="AE86" s="32"/>
      <c r="AF86" s="26"/>
      <c r="AG86" s="26"/>
      <c r="AH86" s="26"/>
      <c r="AI86" s="32"/>
      <c r="AJ86" s="32"/>
      <c r="AK86" s="32"/>
      <c r="AL86" s="32"/>
      <c r="AM86" s="32"/>
      <c r="AN86" s="32"/>
      <c r="AO86" s="32"/>
      <c r="AP86" s="32"/>
    </row>
    <row r="87" spans="1:42" ht="14.25" customHeight="1" x14ac:dyDescent="0.2">
      <c r="A87" s="22"/>
      <c r="B87" s="152"/>
      <c r="C87" s="6"/>
      <c r="D87" s="315"/>
      <c r="E87" s="32"/>
      <c r="L87" s="37"/>
      <c r="M87" s="37"/>
      <c r="N87" s="32"/>
      <c r="O87" s="32"/>
      <c r="P87" s="32"/>
      <c r="Q87" s="32"/>
      <c r="R87" s="32"/>
      <c r="S87" s="43"/>
      <c r="T87" s="32"/>
      <c r="U87" s="32"/>
      <c r="V87" s="42"/>
      <c r="W87" s="32"/>
      <c r="X87" s="32"/>
      <c r="Y87" s="32"/>
      <c r="Z87" s="145" t="s">
        <v>8</v>
      </c>
      <c r="AA87" s="287">
        <v>0</v>
      </c>
      <c r="AB87" s="43"/>
      <c r="AC87" s="32"/>
      <c r="AD87" s="32"/>
      <c r="AE87" s="32"/>
      <c r="AF87" s="26"/>
      <c r="AG87" s="26"/>
      <c r="AH87" s="26"/>
      <c r="AI87" s="32"/>
      <c r="AJ87" s="32"/>
      <c r="AK87" s="32"/>
      <c r="AL87" s="32"/>
      <c r="AM87" s="32"/>
      <c r="AN87" s="32"/>
      <c r="AO87" s="32"/>
      <c r="AP87" s="32"/>
    </row>
    <row r="88" spans="1:42" ht="14.25" customHeight="1" x14ac:dyDescent="0.2">
      <c r="A88" s="6"/>
      <c r="B88" s="7"/>
      <c r="C88" s="6"/>
      <c r="D88" s="315"/>
      <c r="E88" s="32"/>
      <c r="F88" s="27"/>
      <c r="G88" s="27"/>
      <c r="H88" s="27"/>
      <c r="I88" s="6"/>
      <c r="J88" s="34"/>
      <c r="K88" s="37"/>
      <c r="L88" s="37"/>
      <c r="M88" s="37"/>
      <c r="N88" s="32"/>
      <c r="O88" s="32"/>
      <c r="P88" s="32"/>
      <c r="Q88" s="32"/>
      <c r="R88" s="32"/>
      <c r="S88" s="43"/>
      <c r="T88" s="32"/>
      <c r="U88" s="32"/>
      <c r="V88" s="42"/>
      <c r="W88" s="32"/>
      <c r="X88" s="32"/>
      <c r="Y88" s="32"/>
      <c r="Z88" s="145" t="s">
        <v>9</v>
      </c>
      <c r="AA88" s="287">
        <v>0</v>
      </c>
      <c r="AB88" s="43"/>
      <c r="AC88" s="32"/>
      <c r="AD88" s="32"/>
      <c r="AE88" s="32"/>
      <c r="AF88" s="26"/>
      <c r="AG88" s="26"/>
      <c r="AH88" s="26"/>
      <c r="AI88" s="32"/>
      <c r="AJ88" s="32"/>
      <c r="AK88" s="32"/>
      <c r="AL88" s="32"/>
      <c r="AM88" s="32"/>
      <c r="AN88" s="32"/>
      <c r="AO88" s="32"/>
      <c r="AP88" s="32"/>
    </row>
    <row r="89" spans="1:42" ht="14.25" customHeight="1" x14ac:dyDescent="0.2">
      <c r="A89" s="6"/>
      <c r="B89" s="7"/>
      <c r="C89" s="6"/>
      <c r="D89" s="315"/>
      <c r="E89" s="32"/>
      <c r="F89" s="27"/>
      <c r="G89" s="27"/>
      <c r="H89" s="27"/>
      <c r="I89" s="6"/>
      <c r="J89" s="34"/>
      <c r="K89" s="37"/>
      <c r="L89" s="37"/>
      <c r="M89" s="37"/>
      <c r="N89" s="32"/>
      <c r="O89" s="32"/>
      <c r="P89" s="32"/>
      <c r="Q89" s="32"/>
      <c r="R89" s="32"/>
      <c r="S89" s="43"/>
      <c r="T89" s="32"/>
      <c r="U89" s="32"/>
      <c r="V89" s="42"/>
      <c r="W89" s="32"/>
      <c r="X89" s="32"/>
      <c r="Y89" s="32"/>
      <c r="Z89" s="146" t="s">
        <v>378</v>
      </c>
      <c r="AA89" s="287">
        <v>0</v>
      </c>
      <c r="AB89" s="43"/>
      <c r="AC89" s="32"/>
      <c r="AD89" s="32"/>
      <c r="AE89" s="32"/>
      <c r="AF89" s="26"/>
      <c r="AG89" s="26"/>
      <c r="AH89" s="26"/>
      <c r="AI89" s="32"/>
      <c r="AJ89" s="32"/>
      <c r="AK89" s="32"/>
      <c r="AL89" s="32"/>
      <c r="AM89" s="32"/>
      <c r="AN89" s="32"/>
      <c r="AO89" s="32"/>
      <c r="AP89" s="32"/>
    </row>
  </sheetData>
  <conditionalFormatting sqref="H4:H83">
    <cfRule type="cellIs" dxfId="171" priority="15" operator="greaterThan">
      <formula>120</formula>
    </cfRule>
  </conditionalFormatting>
  <conditionalFormatting sqref="I1:I2 I4:I1048576">
    <cfRule type="cellIs" dxfId="170" priority="20" operator="equal">
      <formula>100</formula>
    </cfRule>
  </conditionalFormatting>
  <conditionalFormatting sqref="I4:I83">
    <cfRule type="cellIs" dxfId="169" priority="16" operator="between">
      <formula>90.01</formula>
      <formula>99.99</formula>
    </cfRule>
    <cfRule type="cellIs" dxfId="168" priority="21" operator="between">
      <formula>0.1</formula>
      <formula>90</formula>
    </cfRule>
  </conditionalFormatting>
  <conditionalFormatting sqref="K4:K83">
    <cfRule type="top10" dxfId="167" priority="32" rank="1"/>
  </conditionalFormatting>
  <conditionalFormatting sqref="L4:L83">
    <cfRule type="colorScale" priority="33">
      <colorScale>
        <cfvo type="num" val="0.1"/>
        <cfvo type="max"/>
        <color rgb="FFFCFCFF"/>
        <color rgb="FFF8696B"/>
      </colorScale>
    </cfRule>
  </conditionalFormatting>
  <conditionalFormatting sqref="M4:M83">
    <cfRule type="top10" dxfId="166" priority="26" rank="1"/>
  </conditionalFormatting>
  <conditionalFormatting sqref="N4:P83">
    <cfRule type="top10" dxfId="165" priority="27" rank="1"/>
  </conditionalFormatting>
  <conditionalFormatting sqref="Q4:Q83">
    <cfRule type="top10" dxfId="164" priority="25" rank="1"/>
  </conditionalFormatting>
  <conditionalFormatting sqref="S1:S2 S4:S83 AB4:AB1048576 S85:S1048576">
    <cfRule type="cellIs" dxfId="163" priority="11" stopIfTrue="1" operator="equal">
      <formula>0</formula>
    </cfRule>
  </conditionalFormatting>
  <conditionalFormatting sqref="S4:S8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83 AP4:AP83 AA85">
    <cfRule type="cellIs" dxfId="162" priority="22" operator="lessThan">
      <formula>0</formula>
    </cfRule>
  </conditionalFormatting>
  <conditionalFormatting sqref="AA4:AA83">
    <cfRule type="top10" dxfId="161" priority="24" rank="1"/>
  </conditionalFormatting>
  <conditionalFormatting sqref="AB1:AB2">
    <cfRule type="cellIs" dxfId="160" priority="10" stopIfTrue="1" operator="equal">
      <formula>0</formula>
    </cfRule>
  </conditionalFormatting>
  <conditionalFormatting sqref="AB4:AB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2 AD4:AE83 AD84:AD1048576">
    <cfRule type="cellIs" dxfId="159" priority="9" stopIfTrue="1" operator="equal">
      <formula>0</formula>
    </cfRule>
  </conditionalFormatting>
  <conditionalFormatting sqref="AD4:AD8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:AE8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G2">
    <cfRule type="cellIs" priority="4" stopIfTrue="1" operator="equal">
      <formula>0</formula>
    </cfRule>
  </conditionalFormatting>
  <conditionalFormatting sqref="AE84:AG1048576 AF4:AG83 AH84">
    <cfRule type="cellIs" priority="17" stopIfTrue="1" operator="equal">
      <formula>0</formula>
    </cfRule>
  </conditionalFormatting>
  <conditionalFormatting sqref="AF4:AG83">
    <cfRule type="cellIs" dxfId="158" priority="18" operator="between">
      <formula>0.1</formula>
      <formula>0.2</formula>
    </cfRule>
    <cfRule type="cellIs" dxfId="157" priority="19" operator="greaterThan">
      <formula>0.2</formula>
    </cfRule>
    <cfRule type="cellIs" dxfId="156" priority="23" operator="lessThan">
      <formula>0.1</formula>
    </cfRule>
  </conditionalFormatting>
  <conditionalFormatting sqref="AF84:AG84">
    <cfRule type="cellIs" dxfId="155" priority="1" operator="between">
      <formula>0.11</formula>
      <formula>0.2</formula>
    </cfRule>
    <cfRule type="cellIs" dxfId="154" priority="2" operator="greaterThan">
      <formula>0.2</formula>
    </cfRule>
    <cfRule type="cellIs" dxfId="153" priority="3" operator="lessThan">
      <formula>0.1</formula>
    </cfRule>
  </conditionalFormatting>
  <conditionalFormatting sqref="AH1:AH2 AH4:AH83 AH85:AH1048576">
    <cfRule type="cellIs" priority="5" operator="equal">
      <formula>0</formula>
    </cfRule>
  </conditionalFormatting>
  <conditionalFormatting sqref="AH4:AH83">
    <cfRule type="cellIs" dxfId="152" priority="12" operator="between">
      <formula>0.51</formula>
      <formula>1</formula>
    </cfRule>
    <cfRule type="cellIs" dxfId="151" priority="13" operator="greaterThan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46D6-7163-4A69-9366-E7DFB6D1BDFA}">
  <dimension ref="A1:AP89"/>
  <sheetViews>
    <sheetView topLeftCell="A43" workbookViewId="0">
      <selection activeCell="K53" sqref="K53"/>
    </sheetView>
  </sheetViews>
  <sheetFormatPr defaultColWidth="6.875" defaultRowHeight="12.75" x14ac:dyDescent="0.2"/>
  <cols>
    <col min="1" max="1" width="9.25" style="5" customWidth="1"/>
    <col min="2" max="2" width="13.5" style="153" bestFit="1" customWidth="1"/>
    <col min="3" max="3" width="27.75" style="5" bestFit="1" customWidth="1"/>
    <col min="4" max="4" width="12.25" style="50" bestFit="1" customWidth="1"/>
    <col min="5" max="5" width="5.625" style="33" customWidth="1"/>
    <col min="6" max="6" width="5.625" style="29" customWidth="1"/>
    <col min="7" max="7" width="10" style="29" bestFit="1" customWidth="1"/>
    <col min="8" max="8" width="5.625" style="29" customWidth="1"/>
    <col min="9" max="9" width="5.625" style="5" customWidth="1"/>
    <col min="10" max="10" width="5.625" style="35" customWidth="1"/>
    <col min="11" max="13" width="5.625" style="38" customWidth="1"/>
    <col min="14" max="14" width="6.5" style="33" customWidth="1"/>
    <col min="15" max="15" width="7.5" style="33" customWidth="1"/>
    <col min="16" max="16" width="5.625" style="33" customWidth="1"/>
    <col min="17" max="17" width="7" style="33" customWidth="1"/>
    <col min="18" max="18" width="6.875" style="33"/>
    <col min="19" max="19" width="5.625" style="28" customWidth="1"/>
    <col min="20" max="21" width="5.625" style="33" customWidth="1"/>
    <col min="22" max="22" width="5.625" style="28" customWidth="1"/>
    <col min="23" max="27" width="5.625" style="33" customWidth="1"/>
    <col min="28" max="28" width="5.625" style="28" customWidth="1"/>
    <col min="29" max="31" width="5.625" style="33" customWidth="1"/>
    <col min="32" max="34" width="5.625" style="28" customWidth="1"/>
    <col min="35" max="42" width="5.625" style="33" customWidth="1"/>
    <col min="43" max="16384" width="6.875" style="5"/>
  </cols>
  <sheetData>
    <row r="1" spans="1:42" ht="23.25" customHeight="1" thickBot="1" x14ac:dyDescent="0.25">
      <c r="B1" s="30"/>
      <c r="C1" s="156" t="s">
        <v>380</v>
      </c>
      <c r="D1" s="311">
        <v>2</v>
      </c>
      <c r="E1" s="52"/>
      <c r="F1" s="45"/>
      <c r="G1" s="45"/>
      <c r="H1" s="45"/>
      <c r="I1" s="11"/>
      <c r="J1" s="30"/>
      <c r="K1" s="117"/>
      <c r="L1" s="117"/>
      <c r="M1" s="117"/>
      <c r="N1" s="52"/>
      <c r="O1" s="52"/>
      <c r="P1" s="52"/>
      <c r="Q1" s="52"/>
      <c r="R1" s="52"/>
      <c r="S1" s="41"/>
      <c r="T1" s="52"/>
      <c r="U1" s="52"/>
      <c r="V1" s="41"/>
      <c r="W1" s="52"/>
      <c r="X1" s="52"/>
      <c r="Y1" s="52"/>
      <c r="Z1" s="52"/>
      <c r="AA1" s="52"/>
      <c r="AB1" s="41"/>
      <c r="AC1" s="52"/>
      <c r="AD1" s="52"/>
      <c r="AE1" s="52"/>
      <c r="AF1" s="246"/>
      <c r="AG1" s="246"/>
      <c r="AH1" s="191"/>
      <c r="AI1" s="249" t="s">
        <v>72</v>
      </c>
      <c r="AJ1" s="246"/>
      <c r="AK1" s="246"/>
      <c r="AL1" s="246"/>
      <c r="AM1" s="246"/>
      <c r="AN1" s="246"/>
      <c r="AO1" s="246"/>
      <c r="AP1" s="246"/>
    </row>
    <row r="2" spans="1:42" s="77" customFormat="1" ht="93.75" customHeight="1" x14ac:dyDescent="0.25">
      <c r="A2" s="69" t="s">
        <v>300</v>
      </c>
      <c r="B2" s="147" t="s">
        <v>75</v>
      </c>
      <c r="C2" s="70" t="s">
        <v>76</v>
      </c>
      <c r="D2" s="312" t="s">
        <v>182</v>
      </c>
      <c r="E2" s="76" t="s">
        <v>386</v>
      </c>
      <c r="F2" s="71" t="s">
        <v>94</v>
      </c>
      <c r="G2" s="71" t="s">
        <v>77</v>
      </c>
      <c r="H2" s="71" t="s">
        <v>78</v>
      </c>
      <c r="I2" s="72" t="s">
        <v>79</v>
      </c>
      <c r="J2" s="73" t="s">
        <v>80</v>
      </c>
      <c r="K2" s="71" t="s">
        <v>81</v>
      </c>
      <c r="L2" s="71" t="s">
        <v>82</v>
      </c>
      <c r="M2" s="71" t="s">
        <v>83</v>
      </c>
      <c r="N2" s="56" t="s">
        <v>349</v>
      </c>
      <c r="O2" s="56" t="s">
        <v>350</v>
      </c>
      <c r="P2" s="56" t="s">
        <v>84</v>
      </c>
      <c r="Q2" s="56" t="s">
        <v>351</v>
      </c>
      <c r="R2" s="56" t="s">
        <v>352</v>
      </c>
      <c r="S2" s="54" t="s">
        <v>85</v>
      </c>
      <c r="T2" s="56" t="s">
        <v>86</v>
      </c>
      <c r="U2" s="56" t="s">
        <v>87</v>
      </c>
      <c r="V2" s="74" t="s">
        <v>88</v>
      </c>
      <c r="W2" s="56" t="s">
        <v>89</v>
      </c>
      <c r="X2" s="56" t="s">
        <v>186</v>
      </c>
      <c r="Y2" s="56" t="s">
        <v>90</v>
      </c>
      <c r="Z2" s="56" t="s">
        <v>91</v>
      </c>
      <c r="AA2" s="75" t="s">
        <v>92</v>
      </c>
      <c r="AB2" s="54" t="s">
        <v>396</v>
      </c>
      <c r="AC2" s="250" t="s">
        <v>368</v>
      </c>
      <c r="AD2" s="255" t="s">
        <v>331</v>
      </c>
      <c r="AE2" s="256" t="s">
        <v>333</v>
      </c>
      <c r="AF2" s="253" t="s">
        <v>100</v>
      </c>
      <c r="AG2" s="253" t="s">
        <v>101</v>
      </c>
      <c r="AH2" s="74"/>
      <c r="AI2" s="250" t="s">
        <v>93</v>
      </c>
      <c r="AJ2" s="251" t="s">
        <v>94</v>
      </c>
      <c r="AK2" s="251" t="s">
        <v>95</v>
      </c>
      <c r="AL2" s="251" t="s">
        <v>96</v>
      </c>
      <c r="AM2" s="251" t="s">
        <v>359</v>
      </c>
      <c r="AN2" s="251" t="s">
        <v>97</v>
      </c>
      <c r="AO2" s="251" t="s">
        <v>98</v>
      </c>
      <c r="AP2" s="252" t="s">
        <v>99</v>
      </c>
    </row>
    <row r="3" spans="1:42" x14ac:dyDescent="0.2">
      <c r="A3" s="66">
        <v>1</v>
      </c>
      <c r="B3" s="148">
        <v>2</v>
      </c>
      <c r="C3" s="66">
        <v>3</v>
      </c>
      <c r="D3" s="313">
        <v>4</v>
      </c>
      <c r="E3" s="66">
        <v>5</v>
      </c>
      <c r="F3" s="224">
        <v>6</v>
      </c>
      <c r="G3" s="66">
        <v>7</v>
      </c>
      <c r="H3" s="66">
        <v>8</v>
      </c>
      <c r="I3" s="66">
        <v>9</v>
      </c>
      <c r="J3" s="66">
        <v>10</v>
      </c>
      <c r="K3" s="66">
        <v>11</v>
      </c>
      <c r="L3" s="66">
        <v>12</v>
      </c>
      <c r="M3" s="66">
        <v>13</v>
      </c>
      <c r="N3" s="66">
        <v>14</v>
      </c>
      <c r="O3" s="66">
        <v>15</v>
      </c>
      <c r="P3" s="66">
        <v>16</v>
      </c>
      <c r="Q3" s="66">
        <v>17</v>
      </c>
      <c r="R3" s="66">
        <v>18</v>
      </c>
      <c r="S3" s="66">
        <v>19</v>
      </c>
      <c r="T3" s="66">
        <v>20</v>
      </c>
      <c r="U3" s="66">
        <v>21</v>
      </c>
      <c r="V3" s="66">
        <v>22</v>
      </c>
      <c r="W3" s="66">
        <v>23</v>
      </c>
      <c r="X3" s="66">
        <v>24</v>
      </c>
      <c r="Y3" s="66">
        <v>25</v>
      </c>
      <c r="Z3" s="66">
        <v>26</v>
      </c>
      <c r="AA3" s="66">
        <v>27</v>
      </c>
      <c r="AB3" s="66">
        <v>19</v>
      </c>
      <c r="AC3" s="66">
        <v>28</v>
      </c>
      <c r="AD3" s="247">
        <v>30</v>
      </c>
      <c r="AE3" s="248">
        <v>31</v>
      </c>
      <c r="AF3" s="66">
        <v>32</v>
      </c>
      <c r="AG3" s="66">
        <v>33</v>
      </c>
      <c r="AH3" s="66">
        <v>34</v>
      </c>
      <c r="AI3" s="247">
        <v>35</v>
      </c>
      <c r="AJ3" s="66">
        <v>36</v>
      </c>
      <c r="AK3" s="66">
        <v>37</v>
      </c>
      <c r="AL3" s="66">
        <v>38</v>
      </c>
      <c r="AM3" s="66">
        <v>39</v>
      </c>
      <c r="AN3" s="66">
        <v>40</v>
      </c>
      <c r="AO3" s="66">
        <v>41</v>
      </c>
      <c r="AP3" s="248">
        <v>42</v>
      </c>
    </row>
    <row r="4" spans="1:42" ht="15.95" customHeight="1" x14ac:dyDescent="0.2">
      <c r="A4" s="3">
        <v>169112569</v>
      </c>
      <c r="B4" s="3" t="s">
        <v>122</v>
      </c>
      <c r="C4" s="3" t="s">
        <v>416</v>
      </c>
      <c r="D4" s="4">
        <v>2038161736993</v>
      </c>
      <c r="E4" s="124">
        <v>154</v>
      </c>
      <c r="F4" s="38">
        <v>111</v>
      </c>
      <c r="G4" s="37">
        <v>17094</v>
      </c>
      <c r="H4" s="37">
        <v>385</v>
      </c>
      <c r="I4" s="51">
        <v>50</v>
      </c>
      <c r="J4" s="34">
        <v>0.4</v>
      </c>
      <c r="K4" s="37">
        <v>2</v>
      </c>
      <c r="L4" s="37">
        <v>0</v>
      </c>
      <c r="M4" s="37">
        <v>2</v>
      </c>
      <c r="N4" s="37">
        <v>1251</v>
      </c>
      <c r="O4" s="37">
        <v>858</v>
      </c>
      <c r="P4" s="37">
        <v>0</v>
      </c>
      <c r="Q4" s="37">
        <v>1251</v>
      </c>
      <c r="R4" s="37">
        <v>858</v>
      </c>
      <c r="S4" s="48">
        <v>7.6645972254158054E-3</v>
      </c>
      <c r="T4" s="37">
        <v>222</v>
      </c>
      <c r="U4" s="37">
        <v>417.90163934426232</v>
      </c>
      <c r="V4" s="48">
        <v>0.33405406822083317</v>
      </c>
      <c r="W4" s="37">
        <v>97.8</v>
      </c>
      <c r="X4" s="37">
        <v>152.88000000000002</v>
      </c>
      <c r="Y4" s="37"/>
      <c r="Z4" s="37">
        <v>60.06</v>
      </c>
      <c r="AA4" s="53">
        <v>300.35836065573767</v>
      </c>
      <c r="AB4" s="48">
        <v>5.9530199210319741E-3</v>
      </c>
      <c r="AC4" s="124">
        <v>154</v>
      </c>
      <c r="AD4" s="124">
        <v>11</v>
      </c>
      <c r="AE4" s="223">
        <v>43</v>
      </c>
      <c r="AF4" s="129">
        <v>0.24009461283432268</v>
      </c>
      <c r="AG4" s="129">
        <v>1.3529655885393588</v>
      </c>
      <c r="AH4" s="48"/>
      <c r="AI4" s="118">
        <v>625.5</v>
      </c>
      <c r="AJ4" s="118">
        <v>111</v>
      </c>
      <c r="AK4" s="118">
        <v>208.95081967213116</v>
      </c>
      <c r="AL4" s="118">
        <v>48.9</v>
      </c>
      <c r="AM4" s="118">
        <v>76.440000000000012</v>
      </c>
      <c r="AN4" s="118">
        <v>0</v>
      </c>
      <c r="AO4" s="118">
        <v>30.03</v>
      </c>
      <c r="AP4" s="118">
        <v>150.17918032786883</v>
      </c>
    </row>
    <row r="5" spans="1:42" ht="15.95" customHeight="1" x14ac:dyDescent="0.2">
      <c r="A5" s="3">
        <v>169153168</v>
      </c>
      <c r="B5" s="3" t="s">
        <v>123</v>
      </c>
      <c r="C5" s="3" t="s">
        <v>417</v>
      </c>
      <c r="D5" s="4">
        <v>2038162681926</v>
      </c>
      <c r="E5" s="124">
        <v>227</v>
      </c>
      <c r="F5" s="38">
        <v>90</v>
      </c>
      <c r="G5" s="37">
        <v>20430</v>
      </c>
      <c r="H5" s="37">
        <v>2270</v>
      </c>
      <c r="I5" s="51">
        <v>0</v>
      </c>
      <c r="J5" s="34">
        <v>0.1</v>
      </c>
      <c r="K5" s="37">
        <v>2</v>
      </c>
      <c r="L5" s="37">
        <v>0</v>
      </c>
      <c r="M5" s="37">
        <v>2</v>
      </c>
      <c r="N5" s="37">
        <v>1282</v>
      </c>
      <c r="O5" s="37">
        <v>1005</v>
      </c>
      <c r="P5" s="37">
        <v>0</v>
      </c>
      <c r="Q5" s="37">
        <v>1282</v>
      </c>
      <c r="R5" s="37">
        <v>1005</v>
      </c>
      <c r="S5" s="48">
        <v>7.8545272925524077E-3</v>
      </c>
      <c r="T5" s="37">
        <v>180</v>
      </c>
      <c r="U5" s="37">
        <v>407.34000000000003</v>
      </c>
      <c r="V5" s="48">
        <v>0.3177379095163807</v>
      </c>
      <c r="W5" s="37">
        <v>91.37</v>
      </c>
      <c r="X5" s="37">
        <v>224.42000000000002</v>
      </c>
      <c r="Y5" s="37"/>
      <c r="Z5" s="37">
        <v>70.350000000000009</v>
      </c>
      <c r="AA5" s="53">
        <v>308.52</v>
      </c>
      <c r="AB5" s="48">
        <v>6.114781363259182E-3</v>
      </c>
      <c r="AC5" s="124">
        <v>227</v>
      </c>
      <c r="AD5" s="124">
        <v>4</v>
      </c>
      <c r="AE5" s="223">
        <v>33</v>
      </c>
      <c r="AF5" s="129">
        <v>0.24065522620904825</v>
      </c>
      <c r="AG5" s="129">
        <v>1.7139999999999993</v>
      </c>
      <c r="AH5" s="48"/>
      <c r="AI5" s="118">
        <v>641</v>
      </c>
      <c r="AJ5" s="118">
        <v>90</v>
      </c>
      <c r="AK5" s="118">
        <v>203.67000000000002</v>
      </c>
      <c r="AL5" s="118">
        <v>45.685000000000002</v>
      </c>
      <c r="AM5" s="118">
        <v>112.21000000000001</v>
      </c>
      <c r="AN5" s="118">
        <v>0</v>
      </c>
      <c r="AO5" s="118">
        <v>35.175000000000004</v>
      </c>
      <c r="AP5" s="118">
        <v>154.25999999999993</v>
      </c>
    </row>
    <row r="6" spans="1:42" ht="15.95" customHeight="1" x14ac:dyDescent="0.2">
      <c r="A6" s="3">
        <v>169395410</v>
      </c>
      <c r="B6" s="3" t="s">
        <v>124</v>
      </c>
      <c r="C6" s="3" t="s">
        <v>418</v>
      </c>
      <c r="D6" s="4">
        <v>2038172050200</v>
      </c>
      <c r="E6" s="124">
        <v>207</v>
      </c>
      <c r="F6" s="38">
        <v>206</v>
      </c>
      <c r="G6" s="37">
        <v>42642</v>
      </c>
      <c r="H6" s="37">
        <v>295.71428571428572</v>
      </c>
      <c r="I6" s="51">
        <v>100</v>
      </c>
      <c r="J6" s="34">
        <v>0.7</v>
      </c>
      <c r="K6" s="37">
        <v>6</v>
      </c>
      <c r="L6" s="37">
        <v>0</v>
      </c>
      <c r="M6" s="37">
        <v>6</v>
      </c>
      <c r="N6" s="37">
        <v>5864.7</v>
      </c>
      <c r="O6" s="37">
        <v>4090</v>
      </c>
      <c r="P6" s="37">
        <v>0</v>
      </c>
      <c r="Q6" s="37">
        <v>5864.7</v>
      </c>
      <c r="R6" s="37">
        <v>4090</v>
      </c>
      <c r="S6" s="48">
        <v>3.5931705314065608E-2</v>
      </c>
      <c r="T6" s="37">
        <v>1236</v>
      </c>
      <c r="U6" s="37">
        <v>1886.8077049180326</v>
      </c>
      <c r="V6" s="48">
        <v>0.32172279995874176</v>
      </c>
      <c r="W6" s="37">
        <v>283.63</v>
      </c>
      <c r="X6" s="37">
        <v>208.74</v>
      </c>
      <c r="Y6" s="37"/>
      <c r="Z6" s="37">
        <v>286.3</v>
      </c>
      <c r="AA6" s="53">
        <v>1963.2222950819671</v>
      </c>
      <c r="AB6" s="48">
        <v>3.8910524769551834E-2</v>
      </c>
      <c r="AC6" s="124">
        <v>207</v>
      </c>
      <c r="AD6" s="124">
        <v>13</v>
      </c>
      <c r="AE6" s="223">
        <v>23</v>
      </c>
      <c r="AF6" s="129">
        <v>0.33475238206250402</v>
      </c>
      <c r="AG6" s="129">
        <v>1.5883675526553134</v>
      </c>
      <c r="AH6" s="48"/>
      <c r="AI6" s="118">
        <v>977.44999999999993</v>
      </c>
      <c r="AJ6" s="118">
        <v>206</v>
      </c>
      <c r="AK6" s="118">
        <v>314.46795081967213</v>
      </c>
      <c r="AL6" s="118">
        <v>47.271666666666668</v>
      </c>
      <c r="AM6" s="118">
        <v>34.79</v>
      </c>
      <c r="AN6" s="118">
        <v>0</v>
      </c>
      <c r="AO6" s="118">
        <v>47.716666666666669</v>
      </c>
      <c r="AP6" s="118">
        <v>327.20371584699456</v>
      </c>
    </row>
    <row r="7" spans="1:42" ht="15.95" customHeight="1" x14ac:dyDescent="0.2">
      <c r="A7" s="3">
        <v>172832355</v>
      </c>
      <c r="B7" s="3" t="s">
        <v>127</v>
      </c>
      <c r="C7" s="3" t="s">
        <v>482</v>
      </c>
      <c r="D7" s="4">
        <v>2038337652454</v>
      </c>
      <c r="E7" s="124">
        <v>134</v>
      </c>
      <c r="F7" s="38">
        <v>375</v>
      </c>
      <c r="G7" s="37">
        <v>50250</v>
      </c>
      <c r="H7" s="37">
        <v>446.66666666666669</v>
      </c>
      <c r="I7" s="51">
        <v>100</v>
      </c>
      <c r="J7" s="34">
        <v>0.3</v>
      </c>
      <c r="K7" s="37">
        <v>1</v>
      </c>
      <c r="L7" s="37">
        <v>0</v>
      </c>
      <c r="M7" s="37">
        <v>1</v>
      </c>
      <c r="N7" s="37">
        <v>1684.61</v>
      </c>
      <c r="O7" s="37">
        <v>1227.42</v>
      </c>
      <c r="P7" s="37">
        <v>0</v>
      </c>
      <c r="Q7" s="37">
        <v>1684.61</v>
      </c>
      <c r="R7" s="37">
        <v>1227.42</v>
      </c>
      <c r="S7" s="48">
        <v>1.0321228722548138E-2</v>
      </c>
      <c r="T7" s="37">
        <v>375</v>
      </c>
      <c r="U7" s="37">
        <v>509.1742622950818</v>
      </c>
      <c r="V7" s="48">
        <v>0.30225052819054965</v>
      </c>
      <c r="W7" s="37">
        <v>189.15</v>
      </c>
      <c r="X7" s="37">
        <v>500.09399999999999</v>
      </c>
      <c r="Y7" s="37"/>
      <c r="Z7" s="37">
        <v>85.91940000000001</v>
      </c>
      <c r="AA7" s="53">
        <v>25.272337704917959</v>
      </c>
      <c r="AB7" s="48">
        <v>5.0089076754837505E-4</v>
      </c>
      <c r="AC7" s="124">
        <v>134</v>
      </c>
      <c r="AD7" s="124">
        <v>3</v>
      </c>
      <c r="AE7" s="223">
        <v>50</v>
      </c>
      <c r="AF7" s="129">
        <v>1.5001892250976827E-2</v>
      </c>
      <c r="AG7" s="129">
        <v>6.7392900546448198E-2</v>
      </c>
      <c r="AH7" s="48"/>
      <c r="AI7" s="118">
        <v>1684.61</v>
      </c>
      <c r="AJ7" s="118">
        <v>375</v>
      </c>
      <c r="AK7" s="118">
        <v>509.1742622950818</v>
      </c>
      <c r="AL7" s="118">
        <v>189.15</v>
      </c>
      <c r="AM7" s="118">
        <v>500.09399999999999</v>
      </c>
      <c r="AN7" s="118">
        <v>0</v>
      </c>
      <c r="AO7" s="118">
        <v>85.91940000000001</v>
      </c>
      <c r="AP7" s="118">
        <v>25.272337704918073</v>
      </c>
    </row>
    <row r="8" spans="1:42" ht="15.95" customHeight="1" x14ac:dyDescent="0.2">
      <c r="A8" s="3">
        <v>176500218</v>
      </c>
      <c r="B8" s="3" t="s">
        <v>128</v>
      </c>
      <c r="C8" s="3" t="s">
        <v>483</v>
      </c>
      <c r="D8" s="4">
        <v>2038597850744</v>
      </c>
      <c r="E8" s="124">
        <v>338</v>
      </c>
      <c r="F8" s="38">
        <v>71</v>
      </c>
      <c r="G8" s="37">
        <v>23998</v>
      </c>
      <c r="H8" s="37">
        <v>375.55555555555554</v>
      </c>
      <c r="I8" s="51">
        <v>100</v>
      </c>
      <c r="J8" s="34">
        <v>0.9</v>
      </c>
      <c r="K8" s="37">
        <v>5</v>
      </c>
      <c r="L8" s="37">
        <v>0</v>
      </c>
      <c r="M8" s="37">
        <v>5</v>
      </c>
      <c r="N8" s="37">
        <v>2315</v>
      </c>
      <c r="O8" s="37">
        <v>1435</v>
      </c>
      <c r="P8" s="37">
        <v>0</v>
      </c>
      <c r="Q8" s="37">
        <v>2315</v>
      </c>
      <c r="R8" s="37">
        <v>1435</v>
      </c>
      <c r="S8" s="48">
        <v>1.418348727165275E-2</v>
      </c>
      <c r="T8" s="37">
        <v>355</v>
      </c>
      <c r="U8" s="37">
        <v>653.11721311475412</v>
      </c>
      <c r="V8" s="48">
        <v>0.28212406614028257</v>
      </c>
      <c r="W8" s="37">
        <v>289.85000000000002</v>
      </c>
      <c r="X8" s="37">
        <v>336.14000000000004</v>
      </c>
      <c r="Y8" s="37"/>
      <c r="Z8" s="37">
        <v>100.45</v>
      </c>
      <c r="AA8" s="53">
        <v>580.44278688524582</v>
      </c>
      <c r="AB8" s="48">
        <v>1.1504216049799437E-2</v>
      </c>
      <c r="AC8" s="124">
        <v>338</v>
      </c>
      <c r="AD8" s="124">
        <v>15</v>
      </c>
      <c r="AE8" s="223">
        <v>35</v>
      </c>
      <c r="AF8" s="129">
        <v>0.25073122543639126</v>
      </c>
      <c r="AG8" s="129">
        <v>1.6350501039021006</v>
      </c>
      <c r="AH8" s="48"/>
      <c r="AI8" s="118">
        <v>463</v>
      </c>
      <c r="AJ8" s="118">
        <v>71</v>
      </c>
      <c r="AK8" s="118">
        <v>130.62344262295082</v>
      </c>
      <c r="AL8" s="118">
        <v>57.970000000000006</v>
      </c>
      <c r="AM8" s="118">
        <v>67.228000000000009</v>
      </c>
      <c r="AN8" s="118">
        <v>0</v>
      </c>
      <c r="AO8" s="118">
        <v>20.090000000000003</v>
      </c>
      <c r="AP8" s="118">
        <v>116.08855737704914</v>
      </c>
    </row>
    <row r="9" spans="1:42" ht="15.95" customHeight="1" x14ac:dyDescent="0.2">
      <c r="A9" s="3">
        <v>177404837</v>
      </c>
      <c r="B9" s="3" t="s">
        <v>129</v>
      </c>
      <c r="C9" s="3" t="s">
        <v>484</v>
      </c>
      <c r="D9" s="4">
        <v>2038627692689</v>
      </c>
      <c r="E9" s="124">
        <v>124</v>
      </c>
      <c r="F9" s="38">
        <v>166</v>
      </c>
      <c r="G9" s="37">
        <v>20584</v>
      </c>
      <c r="H9" s="37">
        <v>999</v>
      </c>
      <c r="I9" s="51">
        <v>0</v>
      </c>
      <c r="J9" s="34">
        <v>0</v>
      </c>
      <c r="K9" s="37">
        <v>1</v>
      </c>
      <c r="L9" s="37">
        <v>0</v>
      </c>
      <c r="M9" s="37">
        <v>1</v>
      </c>
      <c r="N9" s="37">
        <v>1103</v>
      </c>
      <c r="O9" s="37">
        <v>735</v>
      </c>
      <c r="P9" s="37">
        <v>0</v>
      </c>
      <c r="Q9" s="37">
        <v>1103</v>
      </c>
      <c r="R9" s="37">
        <v>735</v>
      </c>
      <c r="S9" s="48">
        <v>6.7578343242475089E-3</v>
      </c>
      <c r="T9" s="37">
        <v>166</v>
      </c>
      <c r="U9" s="37">
        <v>317.74032786885243</v>
      </c>
      <c r="V9" s="48">
        <v>0.28806920024374655</v>
      </c>
      <c r="W9" s="37">
        <v>149.24</v>
      </c>
      <c r="X9" s="37">
        <v>306.25</v>
      </c>
      <c r="Y9" s="37"/>
      <c r="Z9" s="37">
        <v>51.45</v>
      </c>
      <c r="AA9" s="53">
        <v>112.31967213114757</v>
      </c>
      <c r="AB9" s="48">
        <v>2.2261449431963012E-3</v>
      </c>
      <c r="AC9" s="124">
        <v>124</v>
      </c>
      <c r="AD9" s="124">
        <v>6</v>
      </c>
      <c r="AE9" s="223">
        <v>0</v>
      </c>
      <c r="AF9" s="129">
        <v>0.10183107174174752</v>
      </c>
      <c r="AG9" s="129">
        <v>0.67662453091052721</v>
      </c>
      <c r="AH9" s="48"/>
      <c r="AI9" s="118">
        <v>1103</v>
      </c>
      <c r="AJ9" s="118">
        <v>166</v>
      </c>
      <c r="AK9" s="118">
        <v>317.74032786885243</v>
      </c>
      <c r="AL9" s="118">
        <v>149.24</v>
      </c>
      <c r="AM9" s="118">
        <v>306.25</v>
      </c>
      <c r="AN9" s="118">
        <v>0</v>
      </c>
      <c r="AO9" s="118">
        <v>51.45</v>
      </c>
      <c r="AP9" s="118">
        <v>112.31967213114751</v>
      </c>
    </row>
    <row r="10" spans="1:42" ht="15.95" customHeight="1" x14ac:dyDescent="0.2">
      <c r="A10" s="3">
        <v>177405495</v>
      </c>
      <c r="B10" s="3" t="s">
        <v>130</v>
      </c>
      <c r="C10" s="3" t="s">
        <v>485</v>
      </c>
      <c r="D10" s="4">
        <v>2038627713902</v>
      </c>
      <c r="E10" s="124">
        <v>208</v>
      </c>
      <c r="F10" s="38">
        <v>156</v>
      </c>
      <c r="G10" s="37">
        <v>32448</v>
      </c>
      <c r="H10" s="37">
        <v>2080</v>
      </c>
      <c r="I10" s="51">
        <v>0</v>
      </c>
      <c r="J10" s="34">
        <v>0.1</v>
      </c>
      <c r="K10" s="37">
        <v>1</v>
      </c>
      <c r="L10" s="37">
        <v>0</v>
      </c>
      <c r="M10" s="37">
        <v>1</v>
      </c>
      <c r="N10" s="37">
        <v>1020</v>
      </c>
      <c r="O10" s="37">
        <v>640</v>
      </c>
      <c r="P10" s="37">
        <v>0</v>
      </c>
      <c r="Q10" s="37">
        <v>1020</v>
      </c>
      <c r="R10" s="37">
        <v>640</v>
      </c>
      <c r="S10" s="48">
        <v>6.2493118864301537E-3</v>
      </c>
      <c r="T10" s="37">
        <v>156</v>
      </c>
      <c r="U10" s="37">
        <v>284.37622950819673</v>
      </c>
      <c r="V10" s="48">
        <v>0.27880022500803603</v>
      </c>
      <c r="W10" s="37">
        <v>88.38</v>
      </c>
      <c r="X10" s="37">
        <v>348.19400000000002</v>
      </c>
      <c r="Y10" s="37"/>
      <c r="Z10" s="37">
        <v>44.800000000000004</v>
      </c>
      <c r="AA10" s="53">
        <v>98.249770491803247</v>
      </c>
      <c r="AB10" s="48">
        <v>1.9472833707629017E-3</v>
      </c>
      <c r="AC10" s="124">
        <v>208</v>
      </c>
      <c r="AD10" s="124">
        <v>4</v>
      </c>
      <c r="AE10" s="223">
        <v>20</v>
      </c>
      <c r="AF10" s="129">
        <v>9.6323304403728674E-2</v>
      </c>
      <c r="AG10" s="129">
        <v>0.62980622110130291</v>
      </c>
      <c r="AH10" s="48"/>
      <c r="AI10" s="118">
        <v>1020</v>
      </c>
      <c r="AJ10" s="118">
        <v>156</v>
      </c>
      <c r="AK10" s="118">
        <v>284.37622950819673</v>
      </c>
      <c r="AL10" s="118">
        <v>88.38</v>
      </c>
      <c r="AM10" s="118">
        <v>348.19400000000002</v>
      </c>
      <c r="AN10" s="118">
        <v>0</v>
      </c>
      <c r="AO10" s="118">
        <v>44.800000000000004</v>
      </c>
      <c r="AP10" s="118">
        <v>98.249770491803247</v>
      </c>
    </row>
    <row r="11" spans="1:42" ht="15.95" customHeight="1" x14ac:dyDescent="0.2">
      <c r="A11" s="3">
        <v>176721350</v>
      </c>
      <c r="B11" s="3" t="s">
        <v>131</v>
      </c>
      <c r="C11" s="3" t="s">
        <v>486</v>
      </c>
      <c r="D11" s="4">
        <v>2038606201642</v>
      </c>
      <c r="E11" s="124">
        <v>259</v>
      </c>
      <c r="F11" s="38">
        <v>145</v>
      </c>
      <c r="G11" s="37">
        <v>37555</v>
      </c>
      <c r="H11" s="37">
        <v>161.875</v>
      </c>
      <c r="I11" s="51">
        <v>83</v>
      </c>
      <c r="J11" s="34">
        <v>1.6</v>
      </c>
      <c r="K11" s="37">
        <v>7</v>
      </c>
      <c r="L11" s="37">
        <v>0</v>
      </c>
      <c r="M11" s="37">
        <v>7</v>
      </c>
      <c r="N11" s="37">
        <v>5236</v>
      </c>
      <c r="O11" s="37">
        <v>3339</v>
      </c>
      <c r="P11" s="37">
        <v>0</v>
      </c>
      <c r="Q11" s="37">
        <v>5236</v>
      </c>
      <c r="R11" s="37">
        <v>3339</v>
      </c>
      <c r="S11" s="48">
        <v>3.2079801017008122E-2</v>
      </c>
      <c r="T11" s="37">
        <v>1015</v>
      </c>
      <c r="U11" s="37">
        <v>1565.7859016393443</v>
      </c>
      <c r="V11" s="48">
        <v>0.29904237999223537</v>
      </c>
      <c r="W11" s="37">
        <v>617.91999999999996</v>
      </c>
      <c r="X11" s="37">
        <v>260.68</v>
      </c>
      <c r="Y11" s="37"/>
      <c r="Z11" s="37">
        <v>233.73000000000002</v>
      </c>
      <c r="AA11" s="53">
        <v>1542.8840983606558</v>
      </c>
      <c r="AB11" s="48">
        <v>3.0579537567498653E-2</v>
      </c>
      <c r="AC11" s="124">
        <v>259</v>
      </c>
      <c r="AD11" s="124">
        <v>9</v>
      </c>
      <c r="AE11" s="223">
        <v>48</v>
      </c>
      <c r="AF11" s="129">
        <v>0.29466846798331842</v>
      </c>
      <c r="AG11" s="129">
        <v>1.5200828555277393</v>
      </c>
      <c r="AH11" s="48"/>
      <c r="AI11" s="118">
        <v>748</v>
      </c>
      <c r="AJ11" s="118">
        <v>145</v>
      </c>
      <c r="AK11" s="118">
        <v>223.68370023419203</v>
      </c>
      <c r="AL11" s="118">
        <v>88.27428571428571</v>
      </c>
      <c r="AM11" s="118">
        <v>37.24</v>
      </c>
      <c r="AN11" s="118">
        <v>0</v>
      </c>
      <c r="AO11" s="118">
        <v>33.39</v>
      </c>
      <c r="AP11" s="118">
        <v>220.41201405152219</v>
      </c>
    </row>
    <row r="12" spans="1:42" ht="15.95" customHeight="1" x14ac:dyDescent="0.2">
      <c r="A12" s="3">
        <v>176723275</v>
      </c>
      <c r="B12" s="3" t="s">
        <v>132</v>
      </c>
      <c r="C12" s="3" t="s">
        <v>487</v>
      </c>
      <c r="D12" s="4">
        <v>2038606256161</v>
      </c>
      <c r="E12" s="124">
        <v>125</v>
      </c>
      <c r="F12" s="38">
        <v>145</v>
      </c>
      <c r="G12" s="37">
        <v>18125</v>
      </c>
      <c r="H12" s="37">
        <v>41.666666666666664</v>
      </c>
      <c r="I12" s="51">
        <v>100</v>
      </c>
      <c r="J12" s="34">
        <v>3</v>
      </c>
      <c r="K12" s="37">
        <v>23</v>
      </c>
      <c r="L12" s="37">
        <v>0</v>
      </c>
      <c r="M12" s="37">
        <v>23</v>
      </c>
      <c r="N12" s="37">
        <v>18686.2</v>
      </c>
      <c r="O12" s="37">
        <v>12026</v>
      </c>
      <c r="P12" s="37">
        <v>0</v>
      </c>
      <c r="Q12" s="37">
        <v>18686.2</v>
      </c>
      <c r="R12" s="37">
        <v>12026</v>
      </c>
      <c r="S12" s="48">
        <v>0.11448616840412856</v>
      </c>
      <c r="T12" s="37">
        <v>3335</v>
      </c>
      <c r="U12" s="37">
        <v>5418.4637704918041</v>
      </c>
      <c r="V12" s="48">
        <v>0.28997141047895258</v>
      </c>
      <c r="W12" s="37">
        <v>1368.4499999999998</v>
      </c>
      <c r="X12" s="37">
        <v>145.04000000000002</v>
      </c>
      <c r="Y12" s="37"/>
      <c r="Z12" s="37">
        <v>841.82</v>
      </c>
      <c r="AA12" s="53">
        <v>7577.4262295081953</v>
      </c>
      <c r="AB12" s="48">
        <v>0.15018249931825492</v>
      </c>
      <c r="AC12" s="124">
        <v>125</v>
      </c>
      <c r="AD12" s="124">
        <v>13</v>
      </c>
      <c r="AE12" s="223">
        <v>43</v>
      </c>
      <c r="AF12" s="129">
        <v>0.40550921158438819</v>
      </c>
      <c r="AG12" s="129">
        <v>2.2720918229409879</v>
      </c>
      <c r="AH12" s="48"/>
      <c r="AI12" s="118">
        <v>812.4434782608696</v>
      </c>
      <c r="AJ12" s="118">
        <v>145</v>
      </c>
      <c r="AK12" s="118">
        <v>235.58538132573062</v>
      </c>
      <c r="AL12" s="118">
        <v>59.497826086956515</v>
      </c>
      <c r="AM12" s="118">
        <v>6.3060869565217397</v>
      </c>
      <c r="AN12" s="118">
        <v>0</v>
      </c>
      <c r="AO12" s="118">
        <v>36.600869565217394</v>
      </c>
      <c r="AP12" s="118">
        <v>329.45331432644326</v>
      </c>
    </row>
    <row r="13" spans="1:42" ht="15.95" customHeight="1" x14ac:dyDescent="0.2">
      <c r="A13" s="3">
        <v>204615141</v>
      </c>
      <c r="B13" s="3" t="s">
        <v>133</v>
      </c>
      <c r="C13" s="3" t="s">
        <v>419</v>
      </c>
      <c r="D13" s="4">
        <v>2039404446068</v>
      </c>
      <c r="E13" s="124">
        <v>197</v>
      </c>
      <c r="F13" s="38">
        <v>92</v>
      </c>
      <c r="G13" s="37">
        <v>18124</v>
      </c>
      <c r="H13" s="37">
        <v>492.5</v>
      </c>
      <c r="I13" s="51">
        <v>100</v>
      </c>
      <c r="J13" s="34">
        <v>0.4</v>
      </c>
      <c r="K13" s="37">
        <v>1</v>
      </c>
      <c r="L13" s="37">
        <v>0</v>
      </c>
      <c r="M13" s="37">
        <v>1</v>
      </c>
      <c r="N13" s="37">
        <v>571.33000000000004</v>
      </c>
      <c r="O13" s="37">
        <v>342</v>
      </c>
      <c r="P13" s="37">
        <v>0</v>
      </c>
      <c r="Q13" s="37">
        <v>571.33000000000004</v>
      </c>
      <c r="R13" s="37">
        <v>342</v>
      </c>
      <c r="S13" s="48">
        <v>3.5004111373275878E-3</v>
      </c>
      <c r="T13" s="37">
        <v>92</v>
      </c>
      <c r="U13" s="37">
        <v>162.39393442622955</v>
      </c>
      <c r="V13" s="48">
        <v>0.28423841637272601</v>
      </c>
      <c r="W13" s="37">
        <v>33.26</v>
      </c>
      <c r="X13" s="37">
        <v>194.04000000000002</v>
      </c>
      <c r="Y13" s="37"/>
      <c r="Z13" s="37">
        <v>23.94</v>
      </c>
      <c r="AA13" s="53">
        <v>65.696065573770483</v>
      </c>
      <c r="AB13" s="48">
        <v>1.3020779119990434E-3</v>
      </c>
      <c r="AC13" s="124">
        <v>197</v>
      </c>
      <c r="AD13" s="124">
        <v>14</v>
      </c>
      <c r="AE13" s="223">
        <v>60</v>
      </c>
      <c r="AF13" s="129">
        <v>0.11498795017550356</v>
      </c>
      <c r="AG13" s="129">
        <v>0.71408766928011358</v>
      </c>
      <c r="AH13" s="48"/>
      <c r="AI13" s="118">
        <v>571.33000000000004</v>
      </c>
      <c r="AJ13" s="118">
        <v>92</v>
      </c>
      <c r="AK13" s="118">
        <v>162.39393442622955</v>
      </c>
      <c r="AL13" s="118">
        <v>33.26</v>
      </c>
      <c r="AM13" s="118">
        <v>194.04000000000002</v>
      </c>
      <c r="AN13" s="118">
        <v>0</v>
      </c>
      <c r="AO13" s="118">
        <v>23.94</v>
      </c>
      <c r="AP13" s="118">
        <v>65.696065573770454</v>
      </c>
    </row>
    <row r="14" spans="1:42" ht="15.95" customHeight="1" x14ac:dyDescent="0.2">
      <c r="A14" s="3">
        <v>236074677</v>
      </c>
      <c r="B14" s="3" t="s">
        <v>264</v>
      </c>
      <c r="C14" s="3" t="s">
        <v>420</v>
      </c>
      <c r="D14" s="4">
        <v>2040278862540</v>
      </c>
      <c r="E14" s="124">
        <v>50</v>
      </c>
      <c r="F14" s="38">
        <v>149</v>
      </c>
      <c r="G14" s="37">
        <v>7450</v>
      </c>
      <c r="H14" s="37">
        <v>125</v>
      </c>
      <c r="I14" s="51">
        <v>100</v>
      </c>
      <c r="J14" s="34">
        <v>0.4</v>
      </c>
      <c r="K14" s="37">
        <v>3</v>
      </c>
      <c r="L14" s="37">
        <v>0</v>
      </c>
      <c r="M14" s="37">
        <v>3</v>
      </c>
      <c r="N14" s="37">
        <v>1587.35</v>
      </c>
      <c r="O14" s="37">
        <v>1037.75</v>
      </c>
      <c r="P14" s="37">
        <v>0</v>
      </c>
      <c r="Q14" s="37">
        <v>1587.35</v>
      </c>
      <c r="R14" s="37">
        <v>1037.75</v>
      </c>
      <c r="S14" s="48">
        <v>9.7253384538479436E-3</v>
      </c>
      <c r="T14" s="37">
        <v>447</v>
      </c>
      <c r="U14" s="37">
        <v>460.45934426229502</v>
      </c>
      <c r="V14" s="48">
        <v>0.2900805394287933</v>
      </c>
      <c r="W14" s="37">
        <v>152.04</v>
      </c>
      <c r="X14" s="37">
        <v>51.940000000000005</v>
      </c>
      <c r="Y14" s="37"/>
      <c r="Z14" s="37">
        <v>72.642500000000013</v>
      </c>
      <c r="AA14" s="53">
        <v>403.26815573770483</v>
      </c>
      <c r="AB14" s="48">
        <v>7.9926636947388139E-3</v>
      </c>
      <c r="AC14" s="124">
        <v>50</v>
      </c>
      <c r="AD14" s="124">
        <v>29</v>
      </c>
      <c r="AE14" s="223">
        <v>27</v>
      </c>
      <c r="AF14" s="129">
        <v>0.25405118955347283</v>
      </c>
      <c r="AG14" s="129">
        <v>0.90216589650493317</v>
      </c>
      <c r="AH14" s="48"/>
      <c r="AI14" s="118">
        <v>529.11666666666667</v>
      </c>
      <c r="AJ14" s="118">
        <v>149</v>
      </c>
      <c r="AK14" s="118">
        <v>153.48644808743168</v>
      </c>
      <c r="AL14" s="118">
        <v>50.68</v>
      </c>
      <c r="AM14" s="118">
        <v>17.313333333333336</v>
      </c>
      <c r="AN14" s="118">
        <v>0</v>
      </c>
      <c r="AO14" s="118">
        <v>24.214166666666671</v>
      </c>
      <c r="AP14" s="118">
        <v>134.42271857923504</v>
      </c>
    </row>
    <row r="15" spans="1:42" ht="15.95" customHeight="1" x14ac:dyDescent="0.2">
      <c r="A15" s="3">
        <v>236929187</v>
      </c>
      <c r="B15" s="3" t="s">
        <v>265</v>
      </c>
      <c r="C15" s="3" t="s">
        <v>488</v>
      </c>
      <c r="D15" s="4">
        <v>2040335626849</v>
      </c>
      <c r="E15" s="124">
        <v>136</v>
      </c>
      <c r="F15" s="38">
        <v>93</v>
      </c>
      <c r="G15" s="37">
        <v>12648</v>
      </c>
      <c r="H15" s="37">
        <v>64.761904761904759</v>
      </c>
      <c r="I15" s="51">
        <v>100</v>
      </c>
      <c r="J15" s="34">
        <v>2.1</v>
      </c>
      <c r="K15" s="37">
        <v>10</v>
      </c>
      <c r="L15" s="37">
        <v>0</v>
      </c>
      <c r="M15" s="37">
        <v>10</v>
      </c>
      <c r="N15" s="37">
        <v>6562.38</v>
      </c>
      <c r="O15" s="37">
        <v>4165</v>
      </c>
      <c r="P15" s="37">
        <v>0</v>
      </c>
      <c r="Q15" s="37">
        <v>6562.38</v>
      </c>
      <c r="R15" s="37">
        <v>4165</v>
      </c>
      <c r="S15" s="48">
        <v>4.0206234644383831E-2</v>
      </c>
      <c r="T15" s="37">
        <v>930</v>
      </c>
      <c r="U15" s="37">
        <v>1913.6045901639347</v>
      </c>
      <c r="V15" s="48">
        <v>0.29160222208466058</v>
      </c>
      <c r="W15" s="37">
        <v>644.98</v>
      </c>
      <c r="X15" s="37">
        <v>143.08000000000001</v>
      </c>
      <c r="Y15" s="37"/>
      <c r="Z15" s="37">
        <v>291.55</v>
      </c>
      <c r="AA15" s="53">
        <v>2639.165409836065</v>
      </c>
      <c r="AB15" s="48">
        <v>5.2307530995150564E-2</v>
      </c>
      <c r="AC15" s="124">
        <v>136</v>
      </c>
      <c r="AD15" s="124">
        <v>11</v>
      </c>
      <c r="AE15" s="223">
        <v>33</v>
      </c>
      <c r="AF15" s="129">
        <v>0.40216589253229257</v>
      </c>
      <c r="AG15" s="129">
        <v>2.8378122686409317</v>
      </c>
      <c r="AH15" s="48"/>
      <c r="AI15" s="118">
        <v>656.23800000000006</v>
      </c>
      <c r="AJ15" s="118">
        <v>93</v>
      </c>
      <c r="AK15" s="118">
        <v>191.36045901639346</v>
      </c>
      <c r="AL15" s="118">
        <v>64.498000000000005</v>
      </c>
      <c r="AM15" s="118">
        <v>14.308000000000002</v>
      </c>
      <c r="AN15" s="118">
        <v>0</v>
      </c>
      <c r="AO15" s="118">
        <v>29.155000000000001</v>
      </c>
      <c r="AP15" s="118">
        <v>263.91654098360664</v>
      </c>
    </row>
    <row r="16" spans="1:42" ht="15.95" customHeight="1" x14ac:dyDescent="0.2">
      <c r="A16" s="3">
        <v>236929188</v>
      </c>
      <c r="B16" s="3" t="s">
        <v>266</v>
      </c>
      <c r="C16" s="3" t="s">
        <v>489</v>
      </c>
      <c r="D16" s="4">
        <v>2040335648124</v>
      </c>
      <c r="E16" s="124">
        <v>96</v>
      </c>
      <c r="F16" s="38">
        <v>93</v>
      </c>
      <c r="G16" s="37">
        <v>8928</v>
      </c>
      <c r="H16" s="37">
        <v>16.842105263157894</v>
      </c>
      <c r="I16" s="51">
        <v>86</v>
      </c>
      <c r="J16" s="34">
        <v>5.7</v>
      </c>
      <c r="K16" s="37">
        <v>30</v>
      </c>
      <c r="L16" s="37">
        <v>0</v>
      </c>
      <c r="M16" s="37">
        <v>30</v>
      </c>
      <c r="N16" s="37">
        <v>17702.679999999997</v>
      </c>
      <c r="O16" s="37">
        <v>11328</v>
      </c>
      <c r="P16" s="37">
        <v>0</v>
      </c>
      <c r="Q16" s="37">
        <v>17702.679999999997</v>
      </c>
      <c r="R16" s="37">
        <v>11328</v>
      </c>
      <c r="S16" s="48">
        <v>0.10846036131928365</v>
      </c>
      <c r="T16" s="37">
        <v>2790</v>
      </c>
      <c r="U16" s="37">
        <v>5018.8395901639306</v>
      </c>
      <c r="V16" s="48">
        <v>0.28350733279729012</v>
      </c>
      <c r="W16" s="37">
        <v>1848.32</v>
      </c>
      <c r="X16" s="37">
        <v>123.48000000000002</v>
      </c>
      <c r="Y16" s="37"/>
      <c r="Z16" s="37">
        <v>792.96</v>
      </c>
      <c r="AA16" s="53">
        <v>7129.0804098360677</v>
      </c>
      <c r="AB16" s="48">
        <v>0.14129640874900076</v>
      </c>
      <c r="AC16" s="124">
        <v>96</v>
      </c>
      <c r="AD16" s="124">
        <v>15</v>
      </c>
      <c r="AE16" s="223">
        <v>42</v>
      </c>
      <c r="AF16" s="129">
        <v>0.40271192891901503</v>
      </c>
      <c r="AG16" s="129">
        <v>2.5552259533462607</v>
      </c>
      <c r="AH16" s="48"/>
      <c r="AI16" s="118">
        <v>590.08933333333323</v>
      </c>
      <c r="AJ16" s="118">
        <v>93</v>
      </c>
      <c r="AK16" s="118">
        <v>167.29465300546434</v>
      </c>
      <c r="AL16" s="118">
        <v>61.610666666666667</v>
      </c>
      <c r="AM16" s="118">
        <v>4.1160000000000005</v>
      </c>
      <c r="AN16" s="118">
        <v>0</v>
      </c>
      <c r="AO16" s="118">
        <v>26.432000000000006</v>
      </c>
      <c r="AP16" s="118">
        <v>237.63601366120224</v>
      </c>
    </row>
    <row r="17" spans="1:42" ht="15.95" customHeight="1" x14ac:dyDescent="0.2">
      <c r="A17" s="3">
        <v>239235150</v>
      </c>
      <c r="B17" s="3" t="s">
        <v>268</v>
      </c>
      <c r="C17" s="3" t="s">
        <v>490</v>
      </c>
      <c r="D17" s="4">
        <v>2040478720961</v>
      </c>
      <c r="E17" s="124">
        <v>61</v>
      </c>
      <c r="F17" s="38">
        <v>115</v>
      </c>
      <c r="G17" s="37">
        <v>7015</v>
      </c>
      <c r="H17" s="37">
        <v>610</v>
      </c>
      <c r="I17" s="51">
        <v>100</v>
      </c>
      <c r="J17" s="34">
        <v>0.1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48">
        <v>0</v>
      </c>
      <c r="T17" s="37">
        <v>0</v>
      </c>
      <c r="U17" s="37">
        <v>0</v>
      </c>
      <c r="V17" s="48">
        <v>0</v>
      </c>
      <c r="W17" s="37">
        <v>0</v>
      </c>
      <c r="X17" s="37">
        <v>59.780000000000008</v>
      </c>
      <c r="Y17" s="37"/>
      <c r="Z17" s="37">
        <v>0</v>
      </c>
      <c r="AA17" s="53">
        <v>-59.780000000000008</v>
      </c>
      <c r="AB17" s="48">
        <v>-1.1848231229600477E-3</v>
      </c>
      <c r="AC17" s="124">
        <v>61</v>
      </c>
      <c r="AD17" s="124">
        <v>29</v>
      </c>
      <c r="AE17" s="223">
        <v>50</v>
      </c>
      <c r="AF17" s="129">
        <v>0</v>
      </c>
      <c r="AG17" s="129">
        <v>0</v>
      </c>
      <c r="AH17" s="48"/>
      <c r="AI17" s="118">
        <v>0</v>
      </c>
      <c r="AJ17" s="118">
        <v>115</v>
      </c>
      <c r="AK17" s="118">
        <v>0</v>
      </c>
      <c r="AL17" s="118">
        <v>0</v>
      </c>
      <c r="AM17" s="118">
        <v>59.780000000000008</v>
      </c>
      <c r="AN17" s="118">
        <v>0</v>
      </c>
      <c r="AO17" s="118" t="s">
        <v>361</v>
      </c>
      <c r="AP17" s="118">
        <v>0</v>
      </c>
    </row>
    <row r="18" spans="1:42" ht="15.95" customHeight="1" x14ac:dyDescent="0.2">
      <c r="A18" s="3">
        <v>239233529</v>
      </c>
      <c r="B18" s="3" t="s">
        <v>267</v>
      </c>
      <c r="C18" s="3" t="s">
        <v>491</v>
      </c>
      <c r="D18" s="4">
        <v>2040478696884</v>
      </c>
      <c r="E18" s="124">
        <v>83</v>
      </c>
      <c r="F18" s="38">
        <v>144</v>
      </c>
      <c r="G18" s="37">
        <v>11952</v>
      </c>
      <c r="H18" s="37">
        <v>999</v>
      </c>
      <c r="I18" s="51">
        <v>0</v>
      </c>
      <c r="J18" s="34">
        <v>0</v>
      </c>
      <c r="K18" s="37">
        <v>1</v>
      </c>
      <c r="L18" s="37">
        <v>0</v>
      </c>
      <c r="M18" s="37">
        <v>1</v>
      </c>
      <c r="N18" s="37">
        <v>842</v>
      </c>
      <c r="O18" s="37">
        <v>536</v>
      </c>
      <c r="P18" s="37">
        <v>0</v>
      </c>
      <c r="Q18" s="37">
        <v>842</v>
      </c>
      <c r="R18" s="37">
        <v>536</v>
      </c>
      <c r="S18" s="48">
        <v>5.1587456944844987E-3</v>
      </c>
      <c r="T18" s="37">
        <v>144</v>
      </c>
      <c r="U18" s="37">
        <v>245.6244262295082</v>
      </c>
      <c r="V18" s="48">
        <v>0.29171547058136366</v>
      </c>
      <c r="W18" s="37">
        <v>127.65</v>
      </c>
      <c r="X18" s="37">
        <v>159.37152</v>
      </c>
      <c r="Y18" s="37"/>
      <c r="Z18" s="37">
        <v>37.520000000000003</v>
      </c>
      <c r="AA18" s="53">
        <v>127.83405377049181</v>
      </c>
      <c r="AB18" s="48">
        <v>2.5336357110906115E-3</v>
      </c>
      <c r="AC18" s="124">
        <v>83</v>
      </c>
      <c r="AD18" s="124">
        <v>0</v>
      </c>
      <c r="AE18" s="223">
        <v>0</v>
      </c>
      <c r="AF18" s="129">
        <v>0.15182191659203298</v>
      </c>
      <c r="AG18" s="129">
        <v>0.88773648451730403</v>
      </c>
      <c r="AH18" s="48"/>
      <c r="AI18" s="118">
        <v>842</v>
      </c>
      <c r="AJ18" s="118">
        <v>144</v>
      </c>
      <c r="AK18" s="118">
        <v>245.6244262295082</v>
      </c>
      <c r="AL18" s="118">
        <v>127.65</v>
      </c>
      <c r="AM18" s="118">
        <v>159.37152</v>
      </c>
      <c r="AN18" s="118">
        <v>0</v>
      </c>
      <c r="AO18" s="118">
        <v>37.520000000000003</v>
      </c>
      <c r="AP18" s="118">
        <v>127.83405377049178</v>
      </c>
    </row>
    <row r="19" spans="1:42" ht="15.95" customHeight="1" x14ac:dyDescent="0.2">
      <c r="A19" s="3">
        <v>173605843</v>
      </c>
      <c r="B19" s="3" t="s">
        <v>125</v>
      </c>
      <c r="C19" s="3" t="s">
        <v>423</v>
      </c>
      <c r="D19" s="4">
        <v>2038430289250</v>
      </c>
      <c r="E19" s="124">
        <v>554</v>
      </c>
      <c r="F19" s="38">
        <v>66</v>
      </c>
      <c r="G19" s="37">
        <v>36564</v>
      </c>
      <c r="H19" s="37">
        <v>1846.6666666666667</v>
      </c>
      <c r="I19" s="51">
        <v>100</v>
      </c>
      <c r="J19" s="34">
        <v>0.3</v>
      </c>
      <c r="K19" s="37">
        <v>2</v>
      </c>
      <c r="L19" s="37">
        <v>0</v>
      </c>
      <c r="M19" s="37">
        <v>2</v>
      </c>
      <c r="N19" s="37">
        <v>911</v>
      </c>
      <c r="O19" s="37">
        <v>629</v>
      </c>
      <c r="P19" s="37">
        <v>0</v>
      </c>
      <c r="Q19" s="37">
        <v>911</v>
      </c>
      <c r="R19" s="37">
        <v>629</v>
      </c>
      <c r="S19" s="48">
        <v>5.5814932632724211E-3</v>
      </c>
      <c r="T19" s="37">
        <v>132</v>
      </c>
      <c r="U19" s="37">
        <v>274.51278688524587</v>
      </c>
      <c r="V19" s="48">
        <v>0.30133126990696585</v>
      </c>
      <c r="W19" s="37">
        <v>108.1</v>
      </c>
      <c r="X19" s="37">
        <v>544.88</v>
      </c>
      <c r="Y19" s="37"/>
      <c r="Z19" s="37">
        <v>44.03</v>
      </c>
      <c r="AA19" s="53">
        <v>-192.52278688524589</v>
      </c>
      <c r="AB19" s="48">
        <v>-3.815748571400949E-3</v>
      </c>
      <c r="AC19" s="124">
        <v>554</v>
      </c>
      <c r="AD19" s="124">
        <v>30</v>
      </c>
      <c r="AE19" s="223">
        <v>29</v>
      </c>
      <c r="AF19" s="129">
        <v>-0.21133126990696594</v>
      </c>
      <c r="AG19" s="129">
        <v>-1.4585059612518634</v>
      </c>
      <c r="AH19" s="48"/>
      <c r="AI19" s="118">
        <v>455.5</v>
      </c>
      <c r="AJ19" s="118">
        <v>66</v>
      </c>
      <c r="AK19" s="118">
        <v>137.25639344262294</v>
      </c>
      <c r="AL19" s="118">
        <v>54.05</v>
      </c>
      <c r="AM19" s="118">
        <v>272.44</v>
      </c>
      <c r="AN19" s="118">
        <v>0</v>
      </c>
      <c r="AO19" s="118">
        <v>22.015000000000001</v>
      </c>
      <c r="AP19" s="118">
        <v>-96.261393442622989</v>
      </c>
    </row>
    <row r="20" spans="1:42" ht="15.95" customHeight="1" x14ac:dyDescent="0.2">
      <c r="A20" s="3">
        <v>223420736</v>
      </c>
      <c r="B20" s="3" t="s">
        <v>126</v>
      </c>
      <c r="C20" s="3" t="s">
        <v>302</v>
      </c>
      <c r="D20" s="4">
        <v>2039813223373</v>
      </c>
      <c r="E20" s="124">
        <v>33</v>
      </c>
      <c r="F20" s="38">
        <v>151</v>
      </c>
      <c r="G20" s="37">
        <v>4983</v>
      </c>
      <c r="H20" s="37">
        <v>55</v>
      </c>
      <c r="I20" s="51">
        <v>100</v>
      </c>
      <c r="J20" s="34">
        <v>0.6</v>
      </c>
      <c r="K20" s="37">
        <v>4</v>
      </c>
      <c r="L20" s="37">
        <v>0</v>
      </c>
      <c r="M20" s="37">
        <v>4</v>
      </c>
      <c r="N20" s="37">
        <v>2619</v>
      </c>
      <c r="O20" s="37">
        <v>1837</v>
      </c>
      <c r="P20" s="37">
        <v>0</v>
      </c>
      <c r="Q20" s="37">
        <v>2619</v>
      </c>
      <c r="R20" s="37">
        <v>1837</v>
      </c>
      <c r="S20" s="48">
        <v>1.6046027284863304E-2</v>
      </c>
      <c r="T20" s="37">
        <v>604</v>
      </c>
      <c r="U20" s="37">
        <v>833.29295081967211</v>
      </c>
      <c r="V20" s="48">
        <v>0.31817218435268124</v>
      </c>
      <c r="W20" s="37">
        <v>217</v>
      </c>
      <c r="X20" s="37">
        <v>36.260000000000005</v>
      </c>
      <c r="Y20" s="37"/>
      <c r="Z20" s="37">
        <v>128.59</v>
      </c>
      <c r="AA20" s="53">
        <v>799.85704918032798</v>
      </c>
      <c r="AB20" s="48">
        <v>1.5852946251780606E-2</v>
      </c>
      <c r="AC20" s="124">
        <v>33</v>
      </c>
      <c r="AD20" s="124">
        <v>9</v>
      </c>
      <c r="AE20" s="223">
        <v>29</v>
      </c>
      <c r="AF20" s="129">
        <v>0.3054055170600718</v>
      </c>
      <c r="AG20" s="129">
        <v>1.3242666377157748</v>
      </c>
      <c r="AH20" s="48"/>
      <c r="AI20" s="118">
        <v>654.75</v>
      </c>
      <c r="AJ20" s="118">
        <v>151</v>
      </c>
      <c r="AK20" s="118">
        <v>208.32323770491803</v>
      </c>
      <c r="AL20" s="118">
        <v>54.25</v>
      </c>
      <c r="AM20" s="118">
        <v>9.0650000000000013</v>
      </c>
      <c r="AN20" s="118">
        <v>0</v>
      </c>
      <c r="AO20" s="118">
        <v>32.147500000000001</v>
      </c>
      <c r="AP20" s="118">
        <v>199.96426229508199</v>
      </c>
    </row>
    <row r="21" spans="1:42" ht="15.95" customHeight="1" x14ac:dyDescent="0.2">
      <c r="A21" s="3">
        <v>275208801</v>
      </c>
      <c r="B21" s="3" t="s">
        <v>292</v>
      </c>
      <c r="C21" s="3" t="s">
        <v>303</v>
      </c>
      <c r="D21" s="4">
        <v>2041591042329</v>
      </c>
      <c r="E21" s="124">
        <v>75</v>
      </c>
      <c r="F21" s="38">
        <v>151</v>
      </c>
      <c r="G21" s="37">
        <v>11325</v>
      </c>
      <c r="H21" s="37">
        <v>999</v>
      </c>
      <c r="I21" s="51">
        <v>0</v>
      </c>
      <c r="J21" s="34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48">
        <v>0</v>
      </c>
      <c r="T21" s="37">
        <v>0</v>
      </c>
      <c r="U21" s="37">
        <v>0</v>
      </c>
      <c r="V21" s="48">
        <v>0</v>
      </c>
      <c r="W21" s="37">
        <v>0</v>
      </c>
      <c r="X21" s="37">
        <v>73.5</v>
      </c>
      <c r="Y21" s="37"/>
      <c r="Z21" s="37">
        <v>0</v>
      </c>
      <c r="AA21" s="53">
        <v>-73.5</v>
      </c>
      <c r="AB21" s="48">
        <v>-1.4567497413443208E-3</v>
      </c>
      <c r="AC21" s="124">
        <v>75</v>
      </c>
      <c r="AD21" s="124">
        <v>4</v>
      </c>
      <c r="AE21" s="223">
        <v>0</v>
      </c>
      <c r="AF21" s="129">
        <v>0</v>
      </c>
      <c r="AG21" s="129">
        <v>0</v>
      </c>
      <c r="AH21" s="48"/>
      <c r="AI21" s="118">
        <v>0</v>
      </c>
      <c r="AJ21" s="118">
        <v>151</v>
      </c>
      <c r="AK21" s="118">
        <v>0</v>
      </c>
      <c r="AL21" s="118">
        <v>0</v>
      </c>
      <c r="AM21" s="118">
        <v>73.5</v>
      </c>
      <c r="AN21" s="118">
        <v>0</v>
      </c>
      <c r="AO21" s="118" t="s">
        <v>361</v>
      </c>
      <c r="AP21" s="118">
        <v>0</v>
      </c>
    </row>
    <row r="22" spans="1:42" ht="15.95" customHeight="1" x14ac:dyDescent="0.2">
      <c r="A22" s="3">
        <v>275208802</v>
      </c>
      <c r="B22" s="3" t="s">
        <v>293</v>
      </c>
      <c r="C22" s="3" t="s">
        <v>304</v>
      </c>
      <c r="D22" s="4">
        <v>2041591055954</v>
      </c>
      <c r="E22" s="124">
        <v>28</v>
      </c>
      <c r="F22" s="38">
        <v>151</v>
      </c>
      <c r="G22" s="37">
        <v>4228</v>
      </c>
      <c r="H22" s="37">
        <v>280</v>
      </c>
      <c r="I22" s="51">
        <v>100</v>
      </c>
      <c r="J22" s="34">
        <v>0.1</v>
      </c>
      <c r="K22" s="37">
        <v>1</v>
      </c>
      <c r="L22" s="37">
        <v>0</v>
      </c>
      <c r="M22" s="37">
        <v>1</v>
      </c>
      <c r="N22" s="37">
        <v>714</v>
      </c>
      <c r="O22" s="37">
        <v>485</v>
      </c>
      <c r="P22" s="37">
        <v>0</v>
      </c>
      <c r="Q22" s="37">
        <v>714</v>
      </c>
      <c r="R22" s="37">
        <v>485</v>
      </c>
      <c r="S22" s="48">
        <v>4.3745183205011074E-3</v>
      </c>
      <c r="T22" s="37">
        <v>151</v>
      </c>
      <c r="U22" s="37">
        <v>224.83885245901638</v>
      </c>
      <c r="V22" s="48">
        <v>0.31490035358405655</v>
      </c>
      <c r="W22" s="37">
        <v>50.68</v>
      </c>
      <c r="X22" s="37">
        <v>28.42</v>
      </c>
      <c r="Y22" s="37"/>
      <c r="Z22" s="37">
        <v>33.950000000000003</v>
      </c>
      <c r="AA22" s="53">
        <v>225.11114754098367</v>
      </c>
      <c r="AB22" s="48">
        <v>4.4616408973340302E-3</v>
      </c>
      <c r="AC22" s="124">
        <v>28</v>
      </c>
      <c r="AD22" s="124">
        <v>9</v>
      </c>
      <c r="AE22" s="223">
        <v>6</v>
      </c>
      <c r="AF22" s="129">
        <v>0.31528171924507509</v>
      </c>
      <c r="AG22" s="129">
        <v>1.490802301595918</v>
      </c>
      <c r="AH22" s="48"/>
      <c r="AI22" s="118">
        <v>714</v>
      </c>
      <c r="AJ22" s="118">
        <v>151</v>
      </c>
      <c r="AK22" s="118">
        <v>224.83885245901638</v>
      </c>
      <c r="AL22" s="118">
        <v>50.68</v>
      </c>
      <c r="AM22" s="118">
        <v>28.42</v>
      </c>
      <c r="AN22" s="118">
        <v>0</v>
      </c>
      <c r="AO22" s="118">
        <v>33.950000000000003</v>
      </c>
      <c r="AP22" s="118">
        <v>225.11114754098361</v>
      </c>
    </row>
    <row r="23" spans="1:42" ht="15.95" customHeight="1" x14ac:dyDescent="0.2">
      <c r="A23" s="3">
        <v>236072835</v>
      </c>
      <c r="B23" s="3" t="s">
        <v>492</v>
      </c>
      <c r="C23" s="3" t="s">
        <v>493</v>
      </c>
      <c r="D23" s="4">
        <v>2040278804496</v>
      </c>
      <c r="E23" s="124">
        <v>379</v>
      </c>
      <c r="F23" s="38">
        <v>59</v>
      </c>
      <c r="G23" s="37">
        <v>22361</v>
      </c>
      <c r="H23" s="37">
        <v>189.5</v>
      </c>
      <c r="I23" s="51">
        <v>78</v>
      </c>
      <c r="J23" s="34">
        <v>2</v>
      </c>
      <c r="K23" s="37">
        <v>8</v>
      </c>
      <c r="L23" s="37">
        <v>0</v>
      </c>
      <c r="M23" s="37">
        <v>8</v>
      </c>
      <c r="N23" s="37">
        <v>6756</v>
      </c>
      <c r="O23" s="37">
        <v>4862</v>
      </c>
      <c r="P23" s="37">
        <v>0</v>
      </c>
      <c r="Q23" s="37">
        <v>6756</v>
      </c>
      <c r="R23" s="37">
        <v>4862</v>
      </c>
      <c r="S23" s="48">
        <v>4.1392501083060897E-2</v>
      </c>
      <c r="T23" s="37">
        <v>472</v>
      </c>
      <c r="U23" s="37">
        <v>2069.5126229508196</v>
      </c>
      <c r="V23" s="48">
        <v>0.30632217628046471</v>
      </c>
      <c r="W23" s="37">
        <v>669.68</v>
      </c>
      <c r="X23" s="37">
        <v>379.26000000000005</v>
      </c>
      <c r="Y23" s="37"/>
      <c r="Z23" s="37">
        <v>340.34000000000003</v>
      </c>
      <c r="AA23" s="53">
        <v>2825.2073770491797</v>
      </c>
      <c r="AB23" s="48">
        <v>5.5994831506945029E-2</v>
      </c>
      <c r="AC23" s="124">
        <v>379</v>
      </c>
      <c r="AD23" s="124">
        <v>18</v>
      </c>
      <c r="AE23" s="223">
        <v>29</v>
      </c>
      <c r="AF23" s="129">
        <v>0.41817752768637956</v>
      </c>
      <c r="AG23" s="129">
        <v>5.9856088496804665</v>
      </c>
      <c r="AH23" s="48"/>
      <c r="AI23" s="118">
        <v>844.5</v>
      </c>
      <c r="AJ23" s="118">
        <v>59</v>
      </c>
      <c r="AK23" s="118">
        <v>258.68907786885245</v>
      </c>
      <c r="AL23" s="118">
        <v>83.71</v>
      </c>
      <c r="AM23" s="118">
        <v>47.407500000000006</v>
      </c>
      <c r="AN23" s="118">
        <v>0</v>
      </c>
      <c r="AO23" s="118">
        <v>42.542500000000004</v>
      </c>
      <c r="AP23" s="118">
        <v>353.15092213114752</v>
      </c>
    </row>
    <row r="24" spans="1:42" ht="15.95" customHeight="1" x14ac:dyDescent="0.2">
      <c r="A24" s="3">
        <v>236072836</v>
      </c>
      <c r="B24" s="3" t="s">
        <v>494</v>
      </c>
      <c r="C24" s="3" t="s">
        <v>495</v>
      </c>
      <c r="D24" s="4">
        <v>2040278810534</v>
      </c>
      <c r="E24" s="124">
        <v>303</v>
      </c>
      <c r="F24" s="38">
        <v>64</v>
      </c>
      <c r="G24" s="37">
        <v>19392</v>
      </c>
      <c r="H24" s="37">
        <v>178.23529411764707</v>
      </c>
      <c r="I24" s="51">
        <v>100</v>
      </c>
      <c r="J24" s="34">
        <v>1.7</v>
      </c>
      <c r="K24" s="37">
        <v>8</v>
      </c>
      <c r="L24" s="37">
        <v>0</v>
      </c>
      <c r="M24" s="37">
        <v>8</v>
      </c>
      <c r="N24" s="37">
        <v>4623.01</v>
      </c>
      <c r="O24" s="37">
        <v>3113</v>
      </c>
      <c r="P24" s="37">
        <v>0</v>
      </c>
      <c r="Q24" s="37">
        <v>4623.01</v>
      </c>
      <c r="R24" s="37">
        <v>3113</v>
      </c>
      <c r="S24" s="48">
        <v>2.8324148376554378E-2</v>
      </c>
      <c r="T24" s="37">
        <v>512</v>
      </c>
      <c r="U24" s="37">
        <v>1390.0565573770493</v>
      </c>
      <c r="V24" s="48">
        <v>0.30068214374986196</v>
      </c>
      <c r="W24" s="37">
        <v>530.87</v>
      </c>
      <c r="X24" s="37">
        <v>304.78000000000003</v>
      </c>
      <c r="Y24" s="37"/>
      <c r="Z24" s="37">
        <v>217.91000000000003</v>
      </c>
      <c r="AA24" s="53">
        <v>1667.3934426229509</v>
      </c>
      <c r="AB24" s="48">
        <v>3.3047278452519736E-2</v>
      </c>
      <c r="AC24" s="124">
        <v>303</v>
      </c>
      <c r="AD24" s="124">
        <v>18</v>
      </c>
      <c r="AE24" s="223">
        <v>31</v>
      </c>
      <c r="AF24" s="129">
        <v>0.36067268784254214</v>
      </c>
      <c r="AG24" s="129">
        <v>3.2566278176229506</v>
      </c>
      <c r="AH24" s="48"/>
      <c r="AI24" s="118">
        <v>577.87625000000003</v>
      </c>
      <c r="AJ24" s="118">
        <v>64</v>
      </c>
      <c r="AK24" s="118">
        <v>173.75706967213117</v>
      </c>
      <c r="AL24" s="118">
        <v>66.358750000000001</v>
      </c>
      <c r="AM24" s="118">
        <v>38.097500000000004</v>
      </c>
      <c r="AN24" s="118">
        <v>0</v>
      </c>
      <c r="AO24" s="118">
        <v>27.238750000000003</v>
      </c>
      <c r="AP24" s="118">
        <v>208.42418032786884</v>
      </c>
    </row>
    <row r="25" spans="1:42" ht="15.95" customHeight="1" x14ac:dyDescent="0.2">
      <c r="A25" s="3">
        <v>236072834</v>
      </c>
      <c r="B25" s="3" t="s">
        <v>496</v>
      </c>
      <c r="C25" s="3" t="s">
        <v>497</v>
      </c>
      <c r="D25" s="4">
        <v>2040278804649</v>
      </c>
      <c r="E25" s="124">
        <v>235</v>
      </c>
      <c r="F25" s="38">
        <v>59</v>
      </c>
      <c r="G25" s="37">
        <v>13865</v>
      </c>
      <c r="H25" s="37">
        <v>587.5</v>
      </c>
      <c r="I25" s="51">
        <v>0</v>
      </c>
      <c r="J25" s="34">
        <v>0.4</v>
      </c>
      <c r="K25" s="37">
        <v>1</v>
      </c>
      <c r="L25" s="37">
        <v>0</v>
      </c>
      <c r="M25" s="37">
        <v>1</v>
      </c>
      <c r="N25" s="37">
        <v>595</v>
      </c>
      <c r="O25" s="37">
        <v>420</v>
      </c>
      <c r="P25" s="37">
        <v>0</v>
      </c>
      <c r="Q25" s="37">
        <v>595</v>
      </c>
      <c r="R25" s="37">
        <v>420</v>
      </c>
      <c r="S25" s="48">
        <v>3.6454319337509227E-3</v>
      </c>
      <c r="T25" s="37">
        <v>59</v>
      </c>
      <c r="U25" s="37">
        <v>167.30016393442622</v>
      </c>
      <c r="V25" s="48">
        <v>0.28117674610827936</v>
      </c>
      <c r="W25" s="37">
        <v>381.1</v>
      </c>
      <c r="X25" s="37">
        <v>231.28000000000003</v>
      </c>
      <c r="Y25" s="37"/>
      <c r="Z25" s="37">
        <v>29.400000000000002</v>
      </c>
      <c r="AA25" s="53">
        <v>-273.08016393442631</v>
      </c>
      <c r="AB25" s="48">
        <v>-5.4123735806495274E-3</v>
      </c>
      <c r="AC25" s="124">
        <v>235</v>
      </c>
      <c r="AD25" s="124">
        <v>7</v>
      </c>
      <c r="AE25" s="223">
        <v>38</v>
      </c>
      <c r="AF25" s="129">
        <v>-0.45895825871332135</v>
      </c>
      <c r="AG25" s="129">
        <v>-4.6284773548207827</v>
      </c>
      <c r="AH25" s="48"/>
      <c r="AI25" s="118">
        <v>595</v>
      </c>
      <c r="AJ25" s="118">
        <v>59</v>
      </c>
      <c r="AK25" s="118">
        <v>167.30016393442622</v>
      </c>
      <c r="AL25" s="118">
        <v>381.1</v>
      </c>
      <c r="AM25" s="118">
        <v>231.28000000000003</v>
      </c>
      <c r="AN25" s="118">
        <v>0</v>
      </c>
      <c r="AO25" s="118">
        <v>29.400000000000002</v>
      </c>
      <c r="AP25" s="118">
        <v>-273.0801639344262</v>
      </c>
    </row>
    <row r="26" spans="1:42" ht="15.95" customHeight="1" x14ac:dyDescent="0.2">
      <c r="A26" s="3">
        <v>223671295</v>
      </c>
      <c r="B26" s="3" t="s">
        <v>498</v>
      </c>
      <c r="C26" s="3" t="s">
        <v>499</v>
      </c>
      <c r="D26" s="4">
        <v>2039818580389</v>
      </c>
      <c r="E26" s="124">
        <v>453</v>
      </c>
      <c r="F26" s="38">
        <v>59</v>
      </c>
      <c r="G26" s="37">
        <v>26727</v>
      </c>
      <c r="H26" s="37">
        <v>1132.5</v>
      </c>
      <c r="I26" s="51">
        <v>0</v>
      </c>
      <c r="J26" s="34">
        <v>0.4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48">
        <v>0</v>
      </c>
      <c r="T26" s="37">
        <v>0</v>
      </c>
      <c r="U26" s="37">
        <v>-22.443442622950819</v>
      </c>
      <c r="V26" s="48">
        <v>0</v>
      </c>
      <c r="W26" s="37">
        <v>106.62</v>
      </c>
      <c r="X26" s="37">
        <v>443.94000000000005</v>
      </c>
      <c r="Y26" s="37"/>
      <c r="Z26" s="37">
        <v>0</v>
      </c>
      <c r="AA26" s="53">
        <v>-528.11655737704928</v>
      </c>
      <c r="AB26" s="48">
        <v>-1.0467124603519316E-2</v>
      </c>
      <c r="AC26" s="124">
        <v>453</v>
      </c>
      <c r="AD26" s="124">
        <v>10</v>
      </c>
      <c r="AE26" s="223">
        <v>30</v>
      </c>
      <c r="AF26" s="129">
        <v>0</v>
      </c>
      <c r="AG26" s="129">
        <v>0</v>
      </c>
      <c r="AH26" s="48"/>
      <c r="AI26" s="118">
        <v>0</v>
      </c>
      <c r="AJ26" s="118">
        <v>59</v>
      </c>
      <c r="AK26" s="118">
        <v>0</v>
      </c>
      <c r="AL26" s="118">
        <v>106.62</v>
      </c>
      <c r="AM26" s="118">
        <v>443.94000000000005</v>
      </c>
      <c r="AN26" s="118">
        <v>0</v>
      </c>
      <c r="AO26" s="118" t="s">
        <v>361</v>
      </c>
      <c r="AP26" s="118">
        <v>0</v>
      </c>
    </row>
    <row r="27" spans="1:42" ht="15.95" customHeight="1" x14ac:dyDescent="0.2">
      <c r="A27" s="3">
        <v>370591238</v>
      </c>
      <c r="B27" s="3" t="s">
        <v>500</v>
      </c>
      <c r="C27" s="3" t="s">
        <v>501</v>
      </c>
      <c r="D27" s="4">
        <v>2043369663040</v>
      </c>
      <c r="E27" s="124">
        <v>196</v>
      </c>
      <c r="F27" s="38">
        <v>49</v>
      </c>
      <c r="G27" s="37">
        <v>9604</v>
      </c>
      <c r="H27" s="37">
        <v>122.5</v>
      </c>
      <c r="I27" s="51">
        <v>71</v>
      </c>
      <c r="J27" s="34">
        <v>1.6</v>
      </c>
      <c r="K27" s="37">
        <v>6</v>
      </c>
      <c r="L27" s="37">
        <v>0</v>
      </c>
      <c r="M27" s="37">
        <v>6</v>
      </c>
      <c r="N27" s="37">
        <v>3068</v>
      </c>
      <c r="O27" s="37">
        <v>2125</v>
      </c>
      <c r="P27" s="37">
        <v>0</v>
      </c>
      <c r="Q27" s="37">
        <v>3068</v>
      </c>
      <c r="R27" s="37">
        <v>2125</v>
      </c>
      <c r="S27" s="48">
        <v>1.8796949870164423E-2</v>
      </c>
      <c r="T27" s="37">
        <v>294</v>
      </c>
      <c r="U27" s="37">
        <v>911.64426229508194</v>
      </c>
      <c r="V27" s="48">
        <v>0.29714610896189114</v>
      </c>
      <c r="W27" s="37">
        <v>648.07999999999993</v>
      </c>
      <c r="X27" s="37">
        <v>197.96</v>
      </c>
      <c r="Y27" s="37"/>
      <c r="Z27" s="37">
        <v>148.75</v>
      </c>
      <c r="AA27" s="53">
        <v>867.56573770491809</v>
      </c>
      <c r="AB27" s="48">
        <v>1.7194913795929721E-2</v>
      </c>
      <c r="AC27" s="124">
        <v>196</v>
      </c>
      <c r="AD27" s="124">
        <v>20</v>
      </c>
      <c r="AE27" s="223">
        <v>38</v>
      </c>
      <c r="AF27" s="129">
        <v>0.28277892363263296</v>
      </c>
      <c r="AG27" s="129">
        <v>2.9509038697446184</v>
      </c>
      <c r="AH27" s="48"/>
      <c r="AI27" s="118">
        <v>511.33333333333331</v>
      </c>
      <c r="AJ27" s="118">
        <v>49</v>
      </c>
      <c r="AK27" s="118">
        <v>151.94071038251366</v>
      </c>
      <c r="AL27" s="118">
        <v>108.01333333333332</v>
      </c>
      <c r="AM27" s="118">
        <v>32.993333333333332</v>
      </c>
      <c r="AN27" s="118">
        <v>0</v>
      </c>
      <c r="AO27" s="118">
        <v>24.791666666666671</v>
      </c>
      <c r="AP27" s="118">
        <v>144.59428961748631</v>
      </c>
    </row>
    <row r="28" spans="1:42" ht="15.95" customHeight="1" x14ac:dyDescent="0.2">
      <c r="A28" s="3">
        <v>419145391</v>
      </c>
      <c r="B28" s="3" t="s">
        <v>502</v>
      </c>
      <c r="C28" s="3" t="s">
        <v>503</v>
      </c>
      <c r="D28" s="4">
        <v>2044025326637</v>
      </c>
      <c r="E28" s="124">
        <v>5</v>
      </c>
      <c r="F28" s="38">
        <v>62</v>
      </c>
      <c r="G28" s="37">
        <v>310</v>
      </c>
      <c r="H28" s="37">
        <v>4.545454545454545</v>
      </c>
      <c r="I28" s="51">
        <v>80</v>
      </c>
      <c r="J28" s="34">
        <v>1.1000000000000001</v>
      </c>
      <c r="K28" s="37">
        <v>5</v>
      </c>
      <c r="L28" s="37">
        <v>0</v>
      </c>
      <c r="M28" s="37">
        <v>5</v>
      </c>
      <c r="N28" s="37">
        <v>3524.06</v>
      </c>
      <c r="O28" s="37">
        <v>2504</v>
      </c>
      <c r="P28" s="37">
        <v>0</v>
      </c>
      <c r="Q28" s="37">
        <v>3524.06</v>
      </c>
      <c r="R28" s="37">
        <v>2504</v>
      </c>
      <c r="S28" s="48">
        <v>2.1591127496561811E-2</v>
      </c>
      <c r="T28" s="37">
        <v>310</v>
      </c>
      <c r="U28" s="37">
        <v>1086.0475409836065</v>
      </c>
      <c r="V28" s="48">
        <v>0.30818077472676586</v>
      </c>
      <c r="W28" s="37">
        <v>433.01</v>
      </c>
      <c r="X28" s="37">
        <v>9.8000000000000007</v>
      </c>
      <c r="Y28" s="37"/>
      <c r="Z28" s="37">
        <v>175.28000000000003</v>
      </c>
      <c r="AA28" s="53">
        <v>1509.9224590163933</v>
      </c>
      <c r="AB28" s="48">
        <v>2.992624696084506E-2</v>
      </c>
      <c r="AC28" s="124">
        <v>5</v>
      </c>
      <c r="AD28" s="124">
        <v>17</v>
      </c>
      <c r="AE28" s="223">
        <v>24</v>
      </c>
      <c r="AF28" s="129">
        <v>0.42846105316492727</v>
      </c>
      <c r="AG28" s="129">
        <v>4.8707176097303018</v>
      </c>
      <c r="AH28" s="48"/>
      <c r="AI28" s="118">
        <v>704.81200000000001</v>
      </c>
      <c r="AJ28" s="118">
        <v>62</v>
      </c>
      <c r="AK28" s="118">
        <v>217.20950819672129</v>
      </c>
      <c r="AL28" s="118">
        <v>86.602000000000004</v>
      </c>
      <c r="AM28" s="118">
        <v>1.9600000000000002</v>
      </c>
      <c r="AN28" s="118">
        <v>0</v>
      </c>
      <c r="AO28" s="118">
        <v>35.056000000000004</v>
      </c>
      <c r="AP28" s="118">
        <v>301.98449180327873</v>
      </c>
    </row>
    <row r="29" spans="1:42" ht="15.95" customHeight="1" x14ac:dyDescent="0.2">
      <c r="A29" s="3">
        <v>419145389</v>
      </c>
      <c r="B29" s="3" t="s">
        <v>504</v>
      </c>
      <c r="C29" s="3" t="s">
        <v>505</v>
      </c>
      <c r="D29" s="4">
        <v>2044025316447</v>
      </c>
      <c r="E29" s="124">
        <v>62</v>
      </c>
      <c r="F29" s="38">
        <v>63</v>
      </c>
      <c r="G29" s="37">
        <v>3906</v>
      </c>
      <c r="H29" s="37">
        <v>999</v>
      </c>
      <c r="I29" s="51">
        <v>0</v>
      </c>
      <c r="J29" s="34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48">
        <v>0</v>
      </c>
      <c r="T29" s="37">
        <v>0</v>
      </c>
      <c r="U29" s="37">
        <v>0</v>
      </c>
      <c r="V29" s="48">
        <v>0</v>
      </c>
      <c r="W29" s="37">
        <v>0</v>
      </c>
      <c r="X29" s="37">
        <v>60.760000000000005</v>
      </c>
      <c r="Y29" s="37"/>
      <c r="Z29" s="37">
        <v>0</v>
      </c>
      <c r="AA29" s="53">
        <v>-60.760000000000005</v>
      </c>
      <c r="AB29" s="48">
        <v>-1.2042464528446387E-3</v>
      </c>
      <c r="AC29" s="124">
        <v>62</v>
      </c>
      <c r="AD29" s="124">
        <v>5</v>
      </c>
      <c r="AE29" s="223">
        <v>0</v>
      </c>
      <c r="AF29" s="129">
        <v>0</v>
      </c>
      <c r="AG29" s="129">
        <v>0</v>
      </c>
      <c r="AH29" s="48"/>
      <c r="AI29" s="118">
        <v>0</v>
      </c>
      <c r="AJ29" s="118">
        <v>63</v>
      </c>
      <c r="AK29" s="118">
        <v>0</v>
      </c>
      <c r="AL29" s="118">
        <v>0</v>
      </c>
      <c r="AM29" s="118">
        <v>60.760000000000005</v>
      </c>
      <c r="AN29" s="118">
        <v>0</v>
      </c>
      <c r="AO29" s="118" t="s">
        <v>361</v>
      </c>
      <c r="AP29" s="118">
        <v>0</v>
      </c>
    </row>
    <row r="30" spans="1:42" ht="15.95" customHeight="1" x14ac:dyDescent="0.2">
      <c r="A30" s="3">
        <v>419145748</v>
      </c>
      <c r="B30" s="3" t="s">
        <v>506</v>
      </c>
      <c r="C30" s="3" t="s">
        <v>507</v>
      </c>
      <c r="D30" s="4">
        <v>2044025338661</v>
      </c>
      <c r="E30" s="124">
        <v>80</v>
      </c>
      <c r="F30" s="38">
        <v>63</v>
      </c>
      <c r="G30" s="37">
        <v>5040</v>
      </c>
      <c r="H30" s="37">
        <v>999</v>
      </c>
      <c r="I30" s="51">
        <v>0</v>
      </c>
      <c r="J30" s="34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48">
        <v>0</v>
      </c>
      <c r="T30" s="37">
        <v>0</v>
      </c>
      <c r="U30" s="37">
        <v>0</v>
      </c>
      <c r="V30" s="48">
        <v>0</v>
      </c>
      <c r="W30" s="37">
        <v>0</v>
      </c>
      <c r="X30" s="37">
        <v>78.400000000000006</v>
      </c>
      <c r="Y30" s="37"/>
      <c r="Z30" s="37">
        <v>0</v>
      </c>
      <c r="AA30" s="53">
        <v>-78.400000000000006</v>
      </c>
      <c r="AB30" s="48">
        <v>-1.5538663907672756E-3</v>
      </c>
      <c r="AC30" s="124">
        <v>80</v>
      </c>
      <c r="AD30" s="124">
        <v>0</v>
      </c>
      <c r="AE30" s="223">
        <v>0</v>
      </c>
      <c r="AF30" s="129">
        <v>0</v>
      </c>
      <c r="AG30" s="129">
        <v>0</v>
      </c>
      <c r="AH30" s="48"/>
      <c r="AI30" s="118">
        <v>0</v>
      </c>
      <c r="AJ30" s="118">
        <v>63</v>
      </c>
      <c r="AK30" s="118">
        <v>0</v>
      </c>
      <c r="AL30" s="118">
        <v>0</v>
      </c>
      <c r="AM30" s="118">
        <v>78.400000000000006</v>
      </c>
      <c r="AN30" s="118">
        <v>0</v>
      </c>
      <c r="AO30" s="118" t="s">
        <v>361</v>
      </c>
      <c r="AP30" s="118">
        <v>0</v>
      </c>
    </row>
    <row r="31" spans="1:42" ht="15.95" customHeight="1" x14ac:dyDescent="0.2">
      <c r="A31" s="3">
        <v>419141548</v>
      </c>
      <c r="B31" s="3" t="s">
        <v>508</v>
      </c>
      <c r="C31" s="3" t="s">
        <v>509</v>
      </c>
      <c r="D31" s="4">
        <v>2044025288003</v>
      </c>
      <c r="E31" s="124">
        <v>77</v>
      </c>
      <c r="F31" s="38">
        <v>63</v>
      </c>
      <c r="G31" s="37">
        <v>4851</v>
      </c>
      <c r="H31" s="37">
        <v>999</v>
      </c>
      <c r="I31" s="51">
        <v>0</v>
      </c>
      <c r="J31" s="34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48">
        <v>0</v>
      </c>
      <c r="T31" s="37">
        <v>0</v>
      </c>
      <c r="U31" s="37">
        <v>0</v>
      </c>
      <c r="V31" s="48">
        <v>0</v>
      </c>
      <c r="W31" s="37">
        <v>0</v>
      </c>
      <c r="X31" s="37">
        <v>75.460000000000008</v>
      </c>
      <c r="Y31" s="37"/>
      <c r="Z31" s="37">
        <v>0</v>
      </c>
      <c r="AA31" s="53">
        <v>-75.460000000000008</v>
      </c>
      <c r="AB31" s="48">
        <v>-1.495596401113503E-3</v>
      </c>
      <c r="AC31" s="124">
        <v>77</v>
      </c>
      <c r="AD31" s="124">
        <v>8</v>
      </c>
      <c r="AE31" s="223">
        <v>0</v>
      </c>
      <c r="AF31" s="129">
        <v>0</v>
      </c>
      <c r="AG31" s="129">
        <v>0</v>
      </c>
      <c r="AH31" s="48"/>
      <c r="AI31" s="118">
        <v>0</v>
      </c>
      <c r="AJ31" s="118">
        <v>63</v>
      </c>
      <c r="AK31" s="118">
        <v>0</v>
      </c>
      <c r="AL31" s="118">
        <v>0</v>
      </c>
      <c r="AM31" s="118">
        <v>75.460000000000008</v>
      </c>
      <c r="AN31" s="118">
        <v>0</v>
      </c>
      <c r="AO31" s="118" t="s">
        <v>361</v>
      </c>
      <c r="AP31" s="118">
        <v>0</v>
      </c>
    </row>
    <row r="32" spans="1:42" ht="15.95" customHeight="1" x14ac:dyDescent="0.2">
      <c r="A32" s="3">
        <v>419145985</v>
      </c>
      <c r="B32" s="3" t="s">
        <v>510</v>
      </c>
      <c r="C32" s="3" t="s">
        <v>511</v>
      </c>
      <c r="D32" s="4">
        <v>2044025344532</v>
      </c>
      <c r="E32" s="124">
        <v>73</v>
      </c>
      <c r="F32" s="38">
        <v>63</v>
      </c>
      <c r="G32" s="37">
        <v>4599</v>
      </c>
      <c r="H32" s="37">
        <v>730</v>
      </c>
      <c r="I32" s="51">
        <v>0</v>
      </c>
      <c r="J32" s="34">
        <v>0.1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48">
        <v>0</v>
      </c>
      <c r="T32" s="37">
        <v>0</v>
      </c>
      <c r="U32" s="37">
        <v>-7.5831147540983608</v>
      </c>
      <c r="V32" s="48">
        <v>0</v>
      </c>
      <c r="W32" s="37">
        <v>0</v>
      </c>
      <c r="X32" s="37">
        <v>71.540000000000006</v>
      </c>
      <c r="Y32" s="37"/>
      <c r="Z32" s="37">
        <v>0</v>
      </c>
      <c r="AA32" s="53">
        <v>-63.956885245901645</v>
      </c>
      <c r="AB32" s="48">
        <v>-1.2676078372674236E-3</v>
      </c>
      <c r="AC32" s="124">
        <v>73</v>
      </c>
      <c r="AD32" s="124">
        <v>4</v>
      </c>
      <c r="AE32" s="223">
        <v>100</v>
      </c>
      <c r="AF32" s="129">
        <v>0</v>
      </c>
      <c r="AG32" s="129">
        <v>0</v>
      </c>
      <c r="AH32" s="48"/>
      <c r="AI32" s="118">
        <v>0</v>
      </c>
      <c r="AJ32" s="118">
        <v>63</v>
      </c>
      <c r="AK32" s="118">
        <v>0</v>
      </c>
      <c r="AL32" s="118">
        <v>0</v>
      </c>
      <c r="AM32" s="118">
        <v>71.540000000000006</v>
      </c>
      <c r="AN32" s="118">
        <v>0</v>
      </c>
      <c r="AO32" s="118" t="s">
        <v>361</v>
      </c>
      <c r="AP32" s="118">
        <v>0</v>
      </c>
    </row>
    <row r="33" spans="1:42" ht="15.95" customHeight="1" x14ac:dyDescent="0.2">
      <c r="A33" s="3">
        <v>419145390</v>
      </c>
      <c r="B33" s="3" t="s">
        <v>512</v>
      </c>
      <c r="C33" s="3" t="s">
        <v>513</v>
      </c>
      <c r="D33" s="4">
        <v>2044025321588</v>
      </c>
      <c r="E33" s="124">
        <v>67</v>
      </c>
      <c r="F33" s="38">
        <v>91</v>
      </c>
      <c r="G33" s="37">
        <v>6097</v>
      </c>
      <c r="H33" s="37">
        <v>670</v>
      </c>
      <c r="I33" s="51">
        <v>0</v>
      </c>
      <c r="J33" s="34">
        <v>0.1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48">
        <v>0</v>
      </c>
      <c r="T33" s="37">
        <v>0</v>
      </c>
      <c r="U33" s="37">
        <v>-3.4232786885245905</v>
      </c>
      <c r="V33" s="48">
        <v>0</v>
      </c>
      <c r="W33" s="37">
        <v>94.55</v>
      </c>
      <c r="X33" s="37">
        <v>65.660000000000011</v>
      </c>
      <c r="Y33" s="37"/>
      <c r="Z33" s="37">
        <v>0</v>
      </c>
      <c r="AA33" s="53">
        <v>-156.78672131147542</v>
      </c>
      <c r="AB33" s="48">
        <v>-3.107469601587972E-3</v>
      </c>
      <c r="AC33" s="124">
        <v>67</v>
      </c>
      <c r="AD33" s="124">
        <v>9</v>
      </c>
      <c r="AE33" s="223">
        <v>25</v>
      </c>
      <c r="AF33" s="129">
        <v>0</v>
      </c>
      <c r="AG33" s="129">
        <v>0</v>
      </c>
      <c r="AH33" s="48"/>
      <c r="AI33" s="118">
        <v>0</v>
      </c>
      <c r="AJ33" s="118">
        <v>91</v>
      </c>
      <c r="AK33" s="118">
        <v>0</v>
      </c>
      <c r="AL33" s="118">
        <v>94.55</v>
      </c>
      <c r="AM33" s="118">
        <v>65.660000000000011</v>
      </c>
      <c r="AN33" s="118">
        <v>0</v>
      </c>
      <c r="AO33" s="118" t="s">
        <v>361</v>
      </c>
      <c r="AP33" s="118">
        <v>0</v>
      </c>
    </row>
    <row r="34" spans="1:42" ht="15.95" customHeight="1" x14ac:dyDescent="0.2">
      <c r="A34" s="3">
        <v>419145749</v>
      </c>
      <c r="B34" s="3" t="s">
        <v>514</v>
      </c>
      <c r="C34" s="3" t="s">
        <v>515</v>
      </c>
      <c r="D34" s="4">
        <v>2044025342057</v>
      </c>
      <c r="E34" s="124">
        <v>80</v>
      </c>
      <c r="F34" s="38">
        <v>91</v>
      </c>
      <c r="G34" s="37">
        <v>7280</v>
      </c>
      <c r="H34" s="37">
        <v>999</v>
      </c>
      <c r="I34" s="51">
        <v>0</v>
      </c>
      <c r="J34" s="34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48">
        <v>0</v>
      </c>
      <c r="T34" s="37">
        <v>0</v>
      </c>
      <c r="U34" s="37">
        <v>0</v>
      </c>
      <c r="V34" s="48">
        <v>0</v>
      </c>
      <c r="W34" s="37">
        <v>0</v>
      </c>
      <c r="X34" s="37">
        <v>78.400000000000006</v>
      </c>
      <c r="Y34" s="37"/>
      <c r="Z34" s="37">
        <v>0</v>
      </c>
      <c r="AA34" s="53">
        <v>-78.400000000000006</v>
      </c>
      <c r="AB34" s="48">
        <v>-1.5538663907672756E-3</v>
      </c>
      <c r="AC34" s="124">
        <v>80</v>
      </c>
      <c r="AD34" s="124">
        <v>0</v>
      </c>
      <c r="AE34" s="223">
        <v>0</v>
      </c>
      <c r="AF34" s="129">
        <v>0</v>
      </c>
      <c r="AG34" s="129">
        <v>0</v>
      </c>
      <c r="AH34" s="48"/>
      <c r="AI34" s="118">
        <v>0</v>
      </c>
      <c r="AJ34" s="118">
        <v>91</v>
      </c>
      <c r="AK34" s="118">
        <v>0</v>
      </c>
      <c r="AL34" s="118">
        <v>0</v>
      </c>
      <c r="AM34" s="118">
        <v>78.400000000000006</v>
      </c>
      <c r="AN34" s="118">
        <v>0</v>
      </c>
      <c r="AO34" s="118" t="s">
        <v>361</v>
      </c>
      <c r="AP34" s="118">
        <v>0</v>
      </c>
    </row>
    <row r="35" spans="1:42" ht="15.95" customHeight="1" x14ac:dyDescent="0.2">
      <c r="A35" s="3">
        <v>419141549</v>
      </c>
      <c r="B35" s="3" t="s">
        <v>516</v>
      </c>
      <c r="C35" s="3" t="s">
        <v>517</v>
      </c>
      <c r="D35" s="4">
        <v>2044025291485</v>
      </c>
      <c r="E35" s="124">
        <v>62</v>
      </c>
      <c r="F35" s="38">
        <v>91</v>
      </c>
      <c r="G35" s="37">
        <v>5642</v>
      </c>
      <c r="H35" s="37">
        <v>155</v>
      </c>
      <c r="I35" s="51">
        <v>67</v>
      </c>
      <c r="J35" s="34">
        <v>0.4</v>
      </c>
      <c r="K35" s="37">
        <v>3</v>
      </c>
      <c r="L35" s="37">
        <v>0</v>
      </c>
      <c r="M35" s="37">
        <v>3</v>
      </c>
      <c r="N35" s="37">
        <v>1490</v>
      </c>
      <c r="O35" s="37">
        <v>1050</v>
      </c>
      <c r="P35" s="37">
        <v>0</v>
      </c>
      <c r="Q35" s="37">
        <v>1490</v>
      </c>
      <c r="R35" s="37">
        <v>1050</v>
      </c>
      <c r="S35" s="48">
        <v>9.1288967752754194E-3</v>
      </c>
      <c r="T35" s="37">
        <v>273</v>
      </c>
      <c r="U35" s="37">
        <v>459.79901639344263</v>
      </c>
      <c r="V35" s="48">
        <v>0.30858994388821653</v>
      </c>
      <c r="W35" s="37">
        <v>166.31</v>
      </c>
      <c r="X35" s="37">
        <v>63.7</v>
      </c>
      <c r="Y35" s="37"/>
      <c r="Z35" s="37">
        <v>73.5</v>
      </c>
      <c r="AA35" s="53">
        <v>453.69098360655738</v>
      </c>
      <c r="AB35" s="48">
        <v>8.9920302451578643E-3</v>
      </c>
      <c r="AC35" s="124">
        <v>62</v>
      </c>
      <c r="AD35" s="124">
        <v>31</v>
      </c>
      <c r="AE35" s="223">
        <v>30</v>
      </c>
      <c r="AF35" s="129">
        <v>0.30449059302453524</v>
      </c>
      <c r="AG35" s="129">
        <v>1.6618717348225549</v>
      </c>
      <c r="AH35" s="48"/>
      <c r="AI35" s="118">
        <v>496.66666666666669</v>
      </c>
      <c r="AJ35" s="118">
        <v>91</v>
      </c>
      <c r="AK35" s="118">
        <v>153.2663387978142</v>
      </c>
      <c r="AL35" s="118">
        <v>55.436666666666667</v>
      </c>
      <c r="AM35" s="118">
        <v>21.233333333333334</v>
      </c>
      <c r="AN35" s="118">
        <v>0</v>
      </c>
      <c r="AO35" s="118">
        <v>24.500000000000004</v>
      </c>
      <c r="AP35" s="118">
        <v>151.2303278688525</v>
      </c>
    </row>
    <row r="36" spans="1:42" ht="15.95" customHeight="1" x14ac:dyDescent="0.2">
      <c r="A36" s="3">
        <v>419145986</v>
      </c>
      <c r="B36" s="3" t="s">
        <v>518</v>
      </c>
      <c r="C36" s="3" t="s">
        <v>519</v>
      </c>
      <c r="D36" s="4">
        <v>2044025347953</v>
      </c>
      <c r="E36" s="124">
        <v>98</v>
      </c>
      <c r="F36" s="38">
        <v>91</v>
      </c>
      <c r="G36" s="37">
        <v>8918</v>
      </c>
      <c r="H36" s="37">
        <v>999</v>
      </c>
      <c r="I36" s="51">
        <v>0</v>
      </c>
      <c r="J36" s="34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48">
        <v>0</v>
      </c>
      <c r="T36" s="37">
        <v>0</v>
      </c>
      <c r="U36" s="37">
        <v>0</v>
      </c>
      <c r="V36" s="48">
        <v>0</v>
      </c>
      <c r="W36" s="37">
        <v>0</v>
      </c>
      <c r="X36" s="37">
        <v>96.04</v>
      </c>
      <c r="Y36" s="37"/>
      <c r="Z36" s="37">
        <v>0</v>
      </c>
      <c r="AA36" s="53">
        <v>-96.04</v>
      </c>
      <c r="AB36" s="48">
        <v>-1.9034863286899128E-3</v>
      </c>
      <c r="AC36" s="124">
        <v>98</v>
      </c>
      <c r="AD36" s="124">
        <v>7</v>
      </c>
      <c r="AE36" s="223">
        <v>0</v>
      </c>
      <c r="AF36" s="129">
        <v>0</v>
      </c>
      <c r="AG36" s="129">
        <v>0</v>
      </c>
      <c r="AH36" s="48"/>
      <c r="AI36" s="118">
        <v>0</v>
      </c>
      <c r="AJ36" s="118">
        <v>91</v>
      </c>
      <c r="AK36" s="118">
        <v>0</v>
      </c>
      <c r="AL36" s="118">
        <v>0</v>
      </c>
      <c r="AM36" s="118">
        <v>96.04</v>
      </c>
      <c r="AN36" s="118">
        <v>0</v>
      </c>
      <c r="AO36" s="118" t="s">
        <v>361</v>
      </c>
      <c r="AP36" s="118">
        <v>0</v>
      </c>
    </row>
    <row r="37" spans="1:42" ht="15.95" customHeight="1" x14ac:dyDescent="0.2">
      <c r="A37" s="3">
        <v>419146579</v>
      </c>
      <c r="B37" s="3" t="s">
        <v>520</v>
      </c>
      <c r="C37" s="3" t="s">
        <v>521</v>
      </c>
      <c r="D37" s="4">
        <v>2044025354937</v>
      </c>
      <c r="E37" s="124">
        <v>112</v>
      </c>
      <c r="F37" s="38">
        <v>91</v>
      </c>
      <c r="G37" s="37">
        <v>10192</v>
      </c>
      <c r="H37" s="37">
        <v>1120</v>
      </c>
      <c r="I37" s="51">
        <v>100</v>
      </c>
      <c r="J37" s="34">
        <v>0.1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48">
        <v>0</v>
      </c>
      <c r="T37" s="37">
        <v>0</v>
      </c>
      <c r="U37" s="37">
        <v>-4.2108196721311479</v>
      </c>
      <c r="V37" s="48">
        <v>0</v>
      </c>
      <c r="W37" s="37">
        <v>0</v>
      </c>
      <c r="X37" s="37">
        <v>109.76</v>
      </c>
      <c r="Y37" s="37"/>
      <c r="Z37" s="37">
        <v>0</v>
      </c>
      <c r="AA37" s="53">
        <v>-105.54918032786885</v>
      </c>
      <c r="AB37" s="48">
        <v>-2.0919556617922182E-3</v>
      </c>
      <c r="AC37" s="124">
        <v>112</v>
      </c>
      <c r="AD37" s="124">
        <v>20</v>
      </c>
      <c r="AE37" s="223">
        <v>14</v>
      </c>
      <c r="AF37" s="129">
        <v>0</v>
      </c>
      <c r="AG37" s="129">
        <v>0</v>
      </c>
      <c r="AH37" s="48"/>
      <c r="AI37" s="118">
        <v>0</v>
      </c>
      <c r="AJ37" s="118">
        <v>91</v>
      </c>
      <c r="AK37" s="118">
        <v>0</v>
      </c>
      <c r="AL37" s="118">
        <v>0</v>
      </c>
      <c r="AM37" s="118">
        <v>109.76</v>
      </c>
      <c r="AN37" s="118">
        <v>0</v>
      </c>
      <c r="AO37" s="118" t="s">
        <v>361</v>
      </c>
      <c r="AP37" s="118">
        <v>0</v>
      </c>
    </row>
    <row r="38" spans="1:42" ht="15.95" customHeight="1" x14ac:dyDescent="0.2">
      <c r="A38" s="3">
        <v>340734340</v>
      </c>
      <c r="B38" s="3" t="s">
        <v>424</v>
      </c>
      <c r="C38" s="3" t="s">
        <v>425</v>
      </c>
      <c r="D38" s="4">
        <v>2042985583893</v>
      </c>
      <c r="E38" s="124">
        <v>31</v>
      </c>
      <c r="F38" s="38">
        <v>87</v>
      </c>
      <c r="G38" s="37">
        <v>2697</v>
      </c>
      <c r="H38" s="37">
        <v>28.18181818181818</v>
      </c>
      <c r="I38" s="51">
        <v>100</v>
      </c>
      <c r="J38" s="34">
        <v>1.1000000000000001</v>
      </c>
      <c r="K38" s="37">
        <v>2</v>
      </c>
      <c r="L38" s="37">
        <v>0</v>
      </c>
      <c r="M38" s="37">
        <v>2</v>
      </c>
      <c r="N38" s="37">
        <v>768.67000000000007</v>
      </c>
      <c r="O38" s="37">
        <v>530</v>
      </c>
      <c r="P38" s="37">
        <v>0</v>
      </c>
      <c r="Q38" s="37">
        <v>768.67000000000007</v>
      </c>
      <c r="R38" s="37">
        <v>530</v>
      </c>
      <c r="S38" s="48">
        <v>4.7094691840610459E-3</v>
      </c>
      <c r="T38" s="37">
        <v>174</v>
      </c>
      <c r="U38" s="37">
        <v>219.59229508196728</v>
      </c>
      <c r="V38" s="48">
        <v>0.2856782430457378</v>
      </c>
      <c r="W38" s="37">
        <v>167.7</v>
      </c>
      <c r="X38" s="37">
        <v>32.340000000000003</v>
      </c>
      <c r="Y38" s="37"/>
      <c r="Z38" s="37">
        <v>37.1</v>
      </c>
      <c r="AA38" s="53">
        <v>137.93770491803281</v>
      </c>
      <c r="AB38" s="48">
        <v>2.7338872919860347E-3</v>
      </c>
      <c r="AC38" s="124">
        <v>31</v>
      </c>
      <c r="AD38" s="124">
        <v>24</v>
      </c>
      <c r="AE38" s="223">
        <v>57</v>
      </c>
      <c r="AF38" s="129">
        <v>0.17944983532339331</v>
      </c>
      <c r="AG38" s="129">
        <v>0.79274543056340663</v>
      </c>
      <c r="AH38" s="48"/>
      <c r="AI38" s="118">
        <v>384.33500000000004</v>
      </c>
      <c r="AJ38" s="118">
        <v>87</v>
      </c>
      <c r="AK38" s="118">
        <v>109.79614754098364</v>
      </c>
      <c r="AL38" s="118">
        <v>83.85</v>
      </c>
      <c r="AM38" s="118">
        <v>16.170000000000002</v>
      </c>
      <c r="AN38" s="118">
        <v>0</v>
      </c>
      <c r="AO38" s="118">
        <v>18.55</v>
      </c>
      <c r="AP38" s="118">
        <v>68.968852459016375</v>
      </c>
    </row>
    <row r="39" spans="1:42" ht="15.95" customHeight="1" x14ac:dyDescent="0.2">
      <c r="A39" s="3">
        <v>340741532</v>
      </c>
      <c r="B39" s="3" t="s">
        <v>426</v>
      </c>
      <c r="C39" s="3" t="s">
        <v>427</v>
      </c>
      <c r="D39" s="4">
        <v>2042986356632</v>
      </c>
      <c r="E39" s="124">
        <v>82</v>
      </c>
      <c r="F39" s="38">
        <v>87</v>
      </c>
      <c r="G39" s="37">
        <v>7134</v>
      </c>
      <c r="H39" s="37">
        <v>999</v>
      </c>
      <c r="I39" s="51">
        <v>0</v>
      </c>
      <c r="J39" s="34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48">
        <v>0</v>
      </c>
      <c r="T39" s="37">
        <v>0</v>
      </c>
      <c r="U39" s="37">
        <v>0</v>
      </c>
      <c r="V39" s="48">
        <v>0</v>
      </c>
      <c r="W39" s="37">
        <v>0</v>
      </c>
      <c r="X39" s="37">
        <v>80.360000000000014</v>
      </c>
      <c r="Y39" s="37"/>
      <c r="Z39" s="37">
        <v>0</v>
      </c>
      <c r="AA39" s="53">
        <v>-80.360000000000014</v>
      </c>
      <c r="AB39" s="48">
        <v>-1.5927130505364578E-3</v>
      </c>
      <c r="AC39" s="124">
        <v>82</v>
      </c>
      <c r="AD39" s="124">
        <v>0</v>
      </c>
      <c r="AE39" s="223">
        <v>0</v>
      </c>
      <c r="AF39" s="129">
        <v>0</v>
      </c>
      <c r="AG39" s="129">
        <v>0</v>
      </c>
      <c r="AH39" s="48"/>
      <c r="AI39" s="118">
        <v>0</v>
      </c>
      <c r="AJ39" s="118">
        <v>87</v>
      </c>
      <c r="AK39" s="118">
        <v>0</v>
      </c>
      <c r="AL39" s="118">
        <v>0</v>
      </c>
      <c r="AM39" s="118">
        <v>80.360000000000014</v>
      </c>
      <c r="AN39" s="118">
        <v>0</v>
      </c>
      <c r="AO39" s="118" t="s">
        <v>361</v>
      </c>
      <c r="AP39" s="118">
        <v>0</v>
      </c>
    </row>
    <row r="40" spans="1:42" ht="15.95" customHeight="1" x14ac:dyDescent="0.2">
      <c r="A40" s="3">
        <v>340743352</v>
      </c>
      <c r="B40" s="3" t="s">
        <v>428</v>
      </c>
      <c r="C40" s="3" t="s">
        <v>429</v>
      </c>
      <c r="D40" s="4">
        <v>2042986372359</v>
      </c>
      <c r="E40" s="124">
        <v>55</v>
      </c>
      <c r="F40" s="38">
        <v>87</v>
      </c>
      <c r="G40" s="37">
        <v>4785</v>
      </c>
      <c r="H40" s="37">
        <v>137.5</v>
      </c>
      <c r="I40" s="51">
        <v>100</v>
      </c>
      <c r="J40" s="34">
        <v>0.4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48">
        <v>0</v>
      </c>
      <c r="T40" s="37">
        <v>0</v>
      </c>
      <c r="U40" s="37">
        <v>-17.91672131147541</v>
      </c>
      <c r="V40" s="48">
        <v>0</v>
      </c>
      <c r="W40" s="37">
        <v>0</v>
      </c>
      <c r="X40" s="37">
        <v>53.900000000000006</v>
      </c>
      <c r="Y40" s="37"/>
      <c r="Z40" s="37">
        <v>0</v>
      </c>
      <c r="AA40" s="53">
        <v>-35.983278688524592</v>
      </c>
      <c r="AB40" s="48">
        <v>-7.1317866560855533E-4</v>
      </c>
      <c r="AC40" s="124">
        <v>55</v>
      </c>
      <c r="AD40" s="124">
        <v>22</v>
      </c>
      <c r="AE40" s="223">
        <v>30</v>
      </c>
      <c r="AF40" s="129">
        <v>0</v>
      </c>
      <c r="AG40" s="129">
        <v>0</v>
      </c>
      <c r="AH40" s="48"/>
      <c r="AI40" s="118">
        <v>0</v>
      </c>
      <c r="AJ40" s="118">
        <v>87</v>
      </c>
      <c r="AK40" s="118">
        <v>0</v>
      </c>
      <c r="AL40" s="118">
        <v>0</v>
      </c>
      <c r="AM40" s="118">
        <v>53.900000000000006</v>
      </c>
      <c r="AN40" s="118">
        <v>0</v>
      </c>
      <c r="AO40" s="118" t="s">
        <v>361</v>
      </c>
      <c r="AP40" s="118">
        <v>0</v>
      </c>
    </row>
    <row r="41" spans="1:42" ht="15.95" customHeight="1" x14ac:dyDescent="0.2">
      <c r="A41" s="3">
        <v>340743911</v>
      </c>
      <c r="B41" s="3" t="s">
        <v>430</v>
      </c>
      <c r="C41" s="3" t="s">
        <v>431</v>
      </c>
      <c r="D41" s="4">
        <v>2042986377583</v>
      </c>
      <c r="E41" s="124">
        <v>57</v>
      </c>
      <c r="F41" s="38">
        <v>88</v>
      </c>
      <c r="G41" s="37">
        <v>5016</v>
      </c>
      <c r="H41" s="37">
        <v>999</v>
      </c>
      <c r="I41" s="51">
        <v>0</v>
      </c>
      <c r="J41" s="34">
        <v>0</v>
      </c>
      <c r="K41" s="37">
        <v>1</v>
      </c>
      <c r="L41" s="37">
        <v>0</v>
      </c>
      <c r="M41" s="37">
        <v>1</v>
      </c>
      <c r="N41" s="37">
        <v>369.57</v>
      </c>
      <c r="O41" s="37">
        <v>261</v>
      </c>
      <c r="P41" s="37">
        <v>0</v>
      </c>
      <c r="Q41" s="37">
        <v>369.57</v>
      </c>
      <c r="R41" s="37">
        <v>261</v>
      </c>
      <c r="S41" s="48">
        <v>2.2642727390862665E-3</v>
      </c>
      <c r="T41" s="37">
        <v>88</v>
      </c>
      <c r="U41" s="37">
        <v>116.27344262295081</v>
      </c>
      <c r="V41" s="48">
        <v>0.31461818497970834</v>
      </c>
      <c r="W41" s="37">
        <v>63.16</v>
      </c>
      <c r="X41" s="37">
        <v>56.84</v>
      </c>
      <c r="Y41" s="37"/>
      <c r="Z41" s="37">
        <v>18.270000000000003</v>
      </c>
      <c r="AA41" s="53">
        <v>27.026557377049173</v>
      </c>
      <c r="AB41" s="48">
        <v>5.3565891793801125E-4</v>
      </c>
      <c r="AC41" s="124">
        <v>57</v>
      </c>
      <c r="AD41" s="124">
        <v>7</v>
      </c>
      <c r="AE41" s="223">
        <v>0</v>
      </c>
      <c r="AF41" s="129">
        <v>7.3129738282461207E-2</v>
      </c>
      <c r="AG41" s="129">
        <v>0.30711997019374077</v>
      </c>
      <c r="AH41" s="48"/>
      <c r="AI41" s="118">
        <v>369.57</v>
      </c>
      <c r="AJ41" s="118">
        <v>88</v>
      </c>
      <c r="AK41" s="118">
        <v>116.27344262295081</v>
      </c>
      <c r="AL41" s="118">
        <v>63.16</v>
      </c>
      <c r="AM41" s="118">
        <v>56.84</v>
      </c>
      <c r="AN41" s="118">
        <v>0</v>
      </c>
      <c r="AO41" s="118">
        <v>18.270000000000003</v>
      </c>
      <c r="AP41" s="118">
        <v>27.026557377049187</v>
      </c>
    </row>
    <row r="42" spans="1:42" ht="15.95" customHeight="1" x14ac:dyDescent="0.2">
      <c r="A42" s="3">
        <v>550530967</v>
      </c>
      <c r="B42" s="3" t="s">
        <v>760</v>
      </c>
      <c r="C42" s="3" t="s">
        <v>761</v>
      </c>
      <c r="D42" s="4">
        <v>2046392440640</v>
      </c>
      <c r="E42" s="124">
        <v>33</v>
      </c>
      <c r="F42" s="38">
        <v>437</v>
      </c>
      <c r="G42" s="37">
        <v>14421</v>
      </c>
      <c r="H42" s="37">
        <v>82.5</v>
      </c>
      <c r="I42" s="51">
        <v>0</v>
      </c>
      <c r="J42" s="34">
        <v>0.4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48">
        <v>0</v>
      </c>
      <c r="T42" s="37">
        <v>0</v>
      </c>
      <c r="U42" s="37">
        <v>-27.509180327868854</v>
      </c>
      <c r="V42" s="48">
        <v>0</v>
      </c>
      <c r="W42" s="37">
        <v>149.66</v>
      </c>
      <c r="X42" s="37">
        <v>64.033199999999994</v>
      </c>
      <c r="Y42" s="37"/>
      <c r="Z42" s="37">
        <v>0</v>
      </c>
      <c r="AA42" s="53">
        <v>-186.18401967213114</v>
      </c>
      <c r="AB42" s="48">
        <v>-3.690115952378544E-3</v>
      </c>
      <c r="AC42" s="124">
        <v>33</v>
      </c>
      <c r="AD42" s="124">
        <v>43</v>
      </c>
      <c r="AE42" s="223">
        <v>100</v>
      </c>
      <c r="AF42" s="129">
        <v>0</v>
      </c>
      <c r="AG42" s="129">
        <v>0</v>
      </c>
      <c r="AH42" s="48"/>
      <c r="AI42" s="118">
        <v>0</v>
      </c>
      <c r="AJ42" s="118">
        <v>437</v>
      </c>
      <c r="AK42" s="118">
        <v>0</v>
      </c>
      <c r="AL42" s="118">
        <v>149.66</v>
      </c>
      <c r="AM42" s="118">
        <v>64.033199999999994</v>
      </c>
      <c r="AN42" s="118">
        <v>0</v>
      </c>
      <c r="AO42" s="118" t="s">
        <v>361</v>
      </c>
      <c r="AP42" s="118">
        <v>0</v>
      </c>
    </row>
    <row r="43" spans="1:42" ht="15.95" customHeight="1" x14ac:dyDescent="0.2">
      <c r="A43" s="3">
        <v>550539998</v>
      </c>
      <c r="B43" s="3" t="s">
        <v>762</v>
      </c>
      <c r="C43" s="3" t="s">
        <v>763</v>
      </c>
      <c r="D43" s="4">
        <v>2046392546618</v>
      </c>
      <c r="E43" s="124">
        <v>35</v>
      </c>
      <c r="F43" s="38">
        <v>467</v>
      </c>
      <c r="G43" s="37">
        <v>16345</v>
      </c>
      <c r="H43" s="37">
        <v>999</v>
      </c>
      <c r="I43" s="51">
        <v>0</v>
      </c>
      <c r="J43" s="34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48">
        <v>0</v>
      </c>
      <c r="T43" s="37">
        <v>0</v>
      </c>
      <c r="U43" s="37">
        <v>0</v>
      </c>
      <c r="V43" s="48">
        <v>0</v>
      </c>
      <c r="W43" s="37">
        <v>0</v>
      </c>
      <c r="X43" s="37">
        <v>34.300000000000004</v>
      </c>
      <c r="Y43" s="37"/>
      <c r="Z43" s="37">
        <v>0</v>
      </c>
      <c r="AA43" s="53">
        <v>-34.300000000000004</v>
      </c>
      <c r="AB43" s="48">
        <v>-6.798165459606831E-4</v>
      </c>
      <c r="AC43" s="124">
        <v>35</v>
      </c>
      <c r="AD43" s="124">
        <v>0</v>
      </c>
      <c r="AE43" s="223">
        <v>0</v>
      </c>
      <c r="AF43" s="129">
        <v>0</v>
      </c>
      <c r="AG43" s="129">
        <v>0</v>
      </c>
      <c r="AH43" s="48"/>
      <c r="AI43" s="118">
        <v>0</v>
      </c>
      <c r="AJ43" s="118">
        <v>467</v>
      </c>
      <c r="AK43" s="118">
        <v>0</v>
      </c>
      <c r="AL43" s="118">
        <v>0</v>
      </c>
      <c r="AM43" s="118">
        <v>34.300000000000004</v>
      </c>
      <c r="AN43" s="118">
        <v>0</v>
      </c>
      <c r="AO43" s="118" t="s">
        <v>361</v>
      </c>
      <c r="AP43" s="118">
        <v>0</v>
      </c>
    </row>
    <row r="44" spans="1:42" ht="15.95" customHeight="1" x14ac:dyDescent="0.2">
      <c r="A44" s="3">
        <v>550539999</v>
      </c>
      <c r="B44" s="3" t="s">
        <v>764</v>
      </c>
      <c r="C44" s="3" t="s">
        <v>765</v>
      </c>
      <c r="D44" s="4">
        <v>2046392546632</v>
      </c>
      <c r="E44" s="124">
        <v>35</v>
      </c>
      <c r="F44" s="38">
        <v>309</v>
      </c>
      <c r="G44" s="37">
        <v>10815</v>
      </c>
      <c r="H44" s="37">
        <v>999</v>
      </c>
      <c r="I44" s="51">
        <v>0</v>
      </c>
      <c r="J44" s="34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48">
        <v>0</v>
      </c>
      <c r="T44" s="37">
        <v>0</v>
      </c>
      <c r="U44" s="37">
        <v>0</v>
      </c>
      <c r="V44" s="48">
        <v>0</v>
      </c>
      <c r="W44" s="37">
        <v>0</v>
      </c>
      <c r="X44" s="37">
        <v>34.300000000000004</v>
      </c>
      <c r="Y44" s="37"/>
      <c r="Z44" s="37">
        <v>0</v>
      </c>
      <c r="AA44" s="53">
        <v>-34.300000000000004</v>
      </c>
      <c r="AB44" s="48">
        <v>-6.798165459606831E-4</v>
      </c>
      <c r="AC44" s="124">
        <v>35</v>
      </c>
      <c r="AD44" s="124">
        <v>0</v>
      </c>
      <c r="AE44" s="223">
        <v>0</v>
      </c>
      <c r="AF44" s="129">
        <v>0</v>
      </c>
      <c r="AG44" s="129">
        <v>0</v>
      </c>
      <c r="AH44" s="48"/>
      <c r="AI44" s="118">
        <v>0</v>
      </c>
      <c r="AJ44" s="118">
        <v>309</v>
      </c>
      <c r="AK44" s="118">
        <v>0</v>
      </c>
      <c r="AL44" s="118">
        <v>0</v>
      </c>
      <c r="AM44" s="118">
        <v>34.300000000000004</v>
      </c>
      <c r="AN44" s="118">
        <v>0</v>
      </c>
      <c r="AO44" s="118" t="s">
        <v>361</v>
      </c>
      <c r="AP44" s="118">
        <v>0</v>
      </c>
    </row>
    <row r="45" spans="1:42" ht="15.95" customHeight="1" x14ac:dyDescent="0.2">
      <c r="A45" s="3">
        <v>550540000</v>
      </c>
      <c r="B45" s="3" t="s">
        <v>766</v>
      </c>
      <c r="C45" s="3" t="s">
        <v>767</v>
      </c>
      <c r="D45" s="4">
        <v>2046392546656</v>
      </c>
      <c r="E45" s="124">
        <v>0</v>
      </c>
      <c r="F45" s="38">
        <v>142</v>
      </c>
      <c r="G45" s="37">
        <v>0</v>
      </c>
      <c r="H45" s="37">
        <v>0</v>
      </c>
      <c r="I45" s="51">
        <v>0</v>
      </c>
      <c r="J45" s="34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48">
        <v>0</v>
      </c>
      <c r="T45" s="37">
        <v>0</v>
      </c>
      <c r="U45" s="37">
        <v>0</v>
      </c>
      <c r="V45" s="48">
        <v>0</v>
      </c>
      <c r="W45" s="37">
        <v>0</v>
      </c>
      <c r="X45" s="37">
        <v>0</v>
      </c>
      <c r="Y45" s="37"/>
      <c r="Z45" s="37">
        <v>0</v>
      </c>
      <c r="AA45" s="53">
        <v>0</v>
      </c>
      <c r="AB45" s="48">
        <v>0</v>
      </c>
      <c r="AC45" s="124">
        <v>0</v>
      </c>
      <c r="AD45" s="124">
        <v>0</v>
      </c>
      <c r="AE45" s="223">
        <v>0</v>
      </c>
      <c r="AF45" s="129">
        <v>0</v>
      </c>
      <c r="AG45" s="129">
        <v>0</v>
      </c>
      <c r="AH45" s="48"/>
      <c r="AI45" s="118">
        <v>0</v>
      </c>
      <c r="AJ45" s="118">
        <v>142</v>
      </c>
      <c r="AK45" s="118">
        <v>0</v>
      </c>
      <c r="AL45" s="118">
        <v>0</v>
      </c>
      <c r="AM45" s="118">
        <v>0</v>
      </c>
      <c r="AN45" s="118">
        <v>0</v>
      </c>
      <c r="AO45" s="118" t="s">
        <v>361</v>
      </c>
      <c r="AP45" s="118">
        <v>0</v>
      </c>
    </row>
    <row r="46" spans="1:42" ht="15.95" customHeight="1" x14ac:dyDescent="0.2">
      <c r="A46" s="3">
        <v>550445272</v>
      </c>
      <c r="B46" s="3" t="s">
        <v>768</v>
      </c>
      <c r="C46" s="3" t="s">
        <v>769</v>
      </c>
      <c r="D46" s="4">
        <v>2046391283330</v>
      </c>
      <c r="E46" s="124">
        <v>0</v>
      </c>
      <c r="F46" s="38">
        <v>80</v>
      </c>
      <c r="G46" s="37">
        <v>0</v>
      </c>
      <c r="H46" s="37">
        <v>0</v>
      </c>
      <c r="I46" s="51">
        <v>0</v>
      </c>
      <c r="J46" s="34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48">
        <v>0</v>
      </c>
      <c r="T46" s="37">
        <v>0</v>
      </c>
      <c r="U46" s="37">
        <v>0</v>
      </c>
      <c r="V46" s="48">
        <v>0</v>
      </c>
      <c r="W46" s="37">
        <v>0</v>
      </c>
      <c r="X46" s="37">
        <v>0</v>
      </c>
      <c r="Y46" s="37"/>
      <c r="Z46" s="37">
        <v>0</v>
      </c>
      <c r="AA46" s="53">
        <v>0</v>
      </c>
      <c r="AB46" s="48">
        <v>0</v>
      </c>
      <c r="AC46" s="124">
        <v>0</v>
      </c>
      <c r="AD46" s="124">
        <v>0</v>
      </c>
      <c r="AE46" s="223">
        <v>0</v>
      </c>
      <c r="AF46" s="129">
        <v>0</v>
      </c>
      <c r="AG46" s="129">
        <v>0</v>
      </c>
      <c r="AH46" s="48"/>
      <c r="AI46" s="118">
        <v>0</v>
      </c>
      <c r="AJ46" s="118">
        <v>80</v>
      </c>
      <c r="AK46" s="118">
        <v>0</v>
      </c>
      <c r="AL46" s="118">
        <v>0</v>
      </c>
      <c r="AM46" s="118">
        <v>0</v>
      </c>
      <c r="AN46" s="118">
        <v>0</v>
      </c>
      <c r="AO46" s="118" t="s">
        <v>361</v>
      </c>
      <c r="AP46" s="118">
        <v>0</v>
      </c>
    </row>
    <row r="47" spans="1:42" ht="15.95" customHeight="1" x14ac:dyDescent="0.2">
      <c r="A47" s="3">
        <v>550445274</v>
      </c>
      <c r="B47" s="3" t="s">
        <v>770</v>
      </c>
      <c r="C47" s="3" t="s">
        <v>771</v>
      </c>
      <c r="D47" s="4">
        <v>2046391283385</v>
      </c>
      <c r="E47" s="124">
        <v>0</v>
      </c>
      <c r="F47" s="38">
        <v>80</v>
      </c>
      <c r="G47" s="37">
        <v>0</v>
      </c>
      <c r="H47" s="37">
        <v>0</v>
      </c>
      <c r="I47" s="51">
        <v>0</v>
      </c>
      <c r="J47" s="34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48">
        <v>0</v>
      </c>
      <c r="T47" s="37">
        <v>0</v>
      </c>
      <c r="U47" s="37">
        <v>0</v>
      </c>
      <c r="V47" s="48">
        <v>0</v>
      </c>
      <c r="W47" s="37">
        <v>0</v>
      </c>
      <c r="X47" s="37">
        <v>0</v>
      </c>
      <c r="Y47" s="37"/>
      <c r="Z47" s="37">
        <v>0</v>
      </c>
      <c r="AA47" s="53">
        <v>0</v>
      </c>
      <c r="AB47" s="48">
        <v>0</v>
      </c>
      <c r="AC47" s="124">
        <v>0</v>
      </c>
      <c r="AD47" s="124">
        <v>0</v>
      </c>
      <c r="AE47" s="223">
        <v>0</v>
      </c>
      <c r="AF47" s="129">
        <v>0</v>
      </c>
      <c r="AG47" s="129">
        <v>0</v>
      </c>
      <c r="AH47" s="48"/>
      <c r="AI47" s="118">
        <v>0</v>
      </c>
      <c r="AJ47" s="118">
        <v>80</v>
      </c>
      <c r="AK47" s="118">
        <v>0</v>
      </c>
      <c r="AL47" s="118">
        <v>0</v>
      </c>
      <c r="AM47" s="118">
        <v>0</v>
      </c>
      <c r="AN47" s="118">
        <v>0</v>
      </c>
      <c r="AO47" s="118" t="s">
        <v>361</v>
      </c>
      <c r="AP47" s="118">
        <v>0</v>
      </c>
    </row>
    <row r="48" spans="1:42" ht="15.95" customHeight="1" x14ac:dyDescent="0.2">
      <c r="A48" s="3">
        <v>550445275</v>
      </c>
      <c r="B48" s="3" t="s">
        <v>772</v>
      </c>
      <c r="C48" s="3" t="s">
        <v>773</v>
      </c>
      <c r="D48" s="4">
        <v>2046391283415</v>
      </c>
      <c r="E48" s="124">
        <v>0</v>
      </c>
      <c r="F48" s="38">
        <v>80</v>
      </c>
      <c r="G48" s="37">
        <v>0</v>
      </c>
      <c r="H48" s="37">
        <v>0</v>
      </c>
      <c r="I48" s="51">
        <v>0</v>
      </c>
      <c r="J48" s="34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48">
        <v>0</v>
      </c>
      <c r="T48" s="37">
        <v>0</v>
      </c>
      <c r="U48" s="37">
        <v>0</v>
      </c>
      <c r="V48" s="48">
        <v>0</v>
      </c>
      <c r="W48" s="37">
        <v>0</v>
      </c>
      <c r="X48" s="37">
        <v>0</v>
      </c>
      <c r="Y48" s="37"/>
      <c r="Z48" s="37">
        <v>0</v>
      </c>
      <c r="AA48" s="53">
        <v>0</v>
      </c>
      <c r="AB48" s="48">
        <v>0</v>
      </c>
      <c r="AC48" s="124">
        <v>0</v>
      </c>
      <c r="AD48" s="124">
        <v>0</v>
      </c>
      <c r="AE48" s="223">
        <v>0</v>
      </c>
      <c r="AF48" s="129">
        <v>0</v>
      </c>
      <c r="AG48" s="129">
        <v>0</v>
      </c>
      <c r="AH48" s="48"/>
      <c r="AI48" s="118">
        <v>0</v>
      </c>
      <c r="AJ48" s="118">
        <v>80</v>
      </c>
      <c r="AK48" s="118">
        <v>0</v>
      </c>
      <c r="AL48" s="118">
        <v>0</v>
      </c>
      <c r="AM48" s="118">
        <v>0</v>
      </c>
      <c r="AN48" s="118">
        <v>0</v>
      </c>
      <c r="AO48" s="118" t="s">
        <v>361</v>
      </c>
      <c r="AP48" s="118">
        <v>0</v>
      </c>
    </row>
    <row r="49" spans="1:42" ht="15.95" customHeight="1" x14ac:dyDescent="0.2">
      <c r="A49" s="3">
        <v>550445277</v>
      </c>
      <c r="B49" s="3" t="s">
        <v>774</v>
      </c>
      <c r="C49" s="3" t="s">
        <v>775</v>
      </c>
      <c r="D49" s="4">
        <v>2046391283446</v>
      </c>
      <c r="E49" s="124">
        <v>0</v>
      </c>
      <c r="F49" s="38">
        <v>80</v>
      </c>
      <c r="G49" s="37">
        <v>0</v>
      </c>
      <c r="H49" s="37">
        <v>0</v>
      </c>
      <c r="I49" s="51">
        <v>0</v>
      </c>
      <c r="J49" s="34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48">
        <v>0</v>
      </c>
      <c r="T49" s="37">
        <v>0</v>
      </c>
      <c r="U49" s="37">
        <v>0</v>
      </c>
      <c r="V49" s="48">
        <v>0</v>
      </c>
      <c r="W49" s="37">
        <v>0</v>
      </c>
      <c r="X49" s="37">
        <v>0</v>
      </c>
      <c r="Y49" s="37"/>
      <c r="Z49" s="37">
        <v>0</v>
      </c>
      <c r="AA49" s="53">
        <v>0</v>
      </c>
      <c r="AB49" s="48">
        <v>0</v>
      </c>
      <c r="AC49" s="124">
        <v>0</v>
      </c>
      <c r="AD49" s="124">
        <v>0</v>
      </c>
      <c r="AE49" s="223">
        <v>0</v>
      </c>
      <c r="AF49" s="129">
        <v>0</v>
      </c>
      <c r="AG49" s="129">
        <v>0</v>
      </c>
      <c r="AH49" s="48"/>
      <c r="AI49" s="118">
        <v>0</v>
      </c>
      <c r="AJ49" s="118">
        <v>80</v>
      </c>
      <c r="AK49" s="118">
        <v>0</v>
      </c>
      <c r="AL49" s="118">
        <v>0</v>
      </c>
      <c r="AM49" s="118">
        <v>0</v>
      </c>
      <c r="AN49" s="118">
        <v>0</v>
      </c>
      <c r="AO49" s="118" t="s">
        <v>361</v>
      </c>
      <c r="AP49" s="118">
        <v>0</v>
      </c>
    </row>
    <row r="50" spans="1:42" ht="15.95" customHeight="1" x14ac:dyDescent="0.2">
      <c r="A50" s="3">
        <v>550445279</v>
      </c>
      <c r="B50" s="3" t="s">
        <v>776</v>
      </c>
      <c r="C50" s="3" t="s">
        <v>777</v>
      </c>
      <c r="D50" s="4">
        <v>2046391283507</v>
      </c>
      <c r="E50" s="124">
        <v>0</v>
      </c>
      <c r="F50" s="38">
        <v>80</v>
      </c>
      <c r="G50" s="37">
        <v>0</v>
      </c>
      <c r="H50" s="37">
        <v>0</v>
      </c>
      <c r="I50" s="51">
        <v>0</v>
      </c>
      <c r="J50" s="34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48">
        <v>0</v>
      </c>
      <c r="T50" s="37">
        <v>0</v>
      </c>
      <c r="U50" s="37">
        <v>0</v>
      </c>
      <c r="V50" s="48">
        <v>0</v>
      </c>
      <c r="W50" s="37">
        <v>0</v>
      </c>
      <c r="X50" s="37">
        <v>0</v>
      </c>
      <c r="Y50" s="37"/>
      <c r="Z50" s="37">
        <v>0</v>
      </c>
      <c r="AA50" s="53">
        <v>0</v>
      </c>
      <c r="AB50" s="48">
        <v>0</v>
      </c>
      <c r="AC50" s="124">
        <v>0</v>
      </c>
      <c r="AD50" s="124">
        <v>0</v>
      </c>
      <c r="AE50" s="223">
        <v>0</v>
      </c>
      <c r="AF50" s="129">
        <v>0</v>
      </c>
      <c r="AG50" s="129">
        <v>0</v>
      </c>
      <c r="AH50" s="48"/>
      <c r="AI50" s="118">
        <v>0</v>
      </c>
      <c r="AJ50" s="118">
        <v>80</v>
      </c>
      <c r="AK50" s="118">
        <v>0</v>
      </c>
      <c r="AL50" s="118">
        <v>0</v>
      </c>
      <c r="AM50" s="118">
        <v>0</v>
      </c>
      <c r="AN50" s="118">
        <v>0</v>
      </c>
      <c r="AO50" s="118" t="s">
        <v>361</v>
      </c>
      <c r="AP50" s="118">
        <v>0</v>
      </c>
    </row>
    <row r="51" spans="1:42" ht="15.95" customHeight="1" x14ac:dyDescent="0.2">
      <c r="A51" s="3">
        <v>550445280</v>
      </c>
      <c r="B51" s="3" t="s">
        <v>778</v>
      </c>
      <c r="C51" s="3" t="s">
        <v>779</v>
      </c>
      <c r="D51" s="4">
        <v>2046391283545</v>
      </c>
      <c r="E51" s="124">
        <v>0</v>
      </c>
      <c r="F51" s="38">
        <v>80</v>
      </c>
      <c r="G51" s="37">
        <v>0</v>
      </c>
      <c r="H51" s="37">
        <v>0</v>
      </c>
      <c r="I51" s="51">
        <v>0</v>
      </c>
      <c r="J51" s="34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48">
        <v>0</v>
      </c>
      <c r="T51" s="37">
        <v>0</v>
      </c>
      <c r="U51" s="37">
        <v>0</v>
      </c>
      <c r="V51" s="48">
        <v>0</v>
      </c>
      <c r="W51" s="37">
        <v>0</v>
      </c>
      <c r="X51" s="37">
        <v>0</v>
      </c>
      <c r="Y51" s="37"/>
      <c r="Z51" s="37">
        <v>0</v>
      </c>
      <c r="AA51" s="53">
        <v>0</v>
      </c>
      <c r="AB51" s="48">
        <v>0</v>
      </c>
      <c r="AC51" s="124">
        <v>0</v>
      </c>
      <c r="AD51" s="124">
        <v>0</v>
      </c>
      <c r="AE51" s="223">
        <v>0</v>
      </c>
      <c r="AF51" s="129">
        <v>0</v>
      </c>
      <c r="AG51" s="129">
        <v>0</v>
      </c>
      <c r="AH51" s="48"/>
      <c r="AI51" s="118">
        <v>0</v>
      </c>
      <c r="AJ51" s="118">
        <v>80</v>
      </c>
      <c r="AK51" s="118">
        <v>0</v>
      </c>
      <c r="AL51" s="118">
        <v>0</v>
      </c>
      <c r="AM51" s="118">
        <v>0</v>
      </c>
      <c r="AN51" s="118">
        <v>0</v>
      </c>
      <c r="AO51" s="118" t="s">
        <v>361</v>
      </c>
      <c r="AP51" s="118">
        <v>0</v>
      </c>
    </row>
    <row r="52" spans="1:42" ht="15.95" customHeight="1" x14ac:dyDescent="0.2">
      <c r="A52" s="3">
        <v>550445281</v>
      </c>
      <c r="B52" s="3" t="s">
        <v>780</v>
      </c>
      <c r="C52" s="3" t="s">
        <v>781</v>
      </c>
      <c r="D52" s="4">
        <v>2046391283569</v>
      </c>
      <c r="E52" s="124">
        <v>0</v>
      </c>
      <c r="F52" s="38">
        <v>80</v>
      </c>
      <c r="G52" s="37">
        <v>0</v>
      </c>
      <c r="H52" s="37">
        <v>0</v>
      </c>
      <c r="I52" s="51">
        <v>0</v>
      </c>
      <c r="J52" s="34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48">
        <v>0</v>
      </c>
      <c r="T52" s="37">
        <v>0</v>
      </c>
      <c r="U52" s="37">
        <v>0</v>
      </c>
      <c r="V52" s="48">
        <v>0</v>
      </c>
      <c r="W52" s="37">
        <v>0</v>
      </c>
      <c r="X52" s="37">
        <v>0</v>
      </c>
      <c r="Y52" s="37"/>
      <c r="Z52" s="37">
        <v>0</v>
      </c>
      <c r="AA52" s="53">
        <v>0</v>
      </c>
      <c r="AB52" s="48">
        <v>0</v>
      </c>
      <c r="AC52" s="124">
        <v>0</v>
      </c>
      <c r="AD52" s="124">
        <v>0</v>
      </c>
      <c r="AE52" s="223">
        <v>0</v>
      </c>
      <c r="AF52" s="129">
        <v>0</v>
      </c>
      <c r="AG52" s="129">
        <v>0</v>
      </c>
      <c r="AH52" s="48"/>
      <c r="AI52" s="118">
        <v>0</v>
      </c>
      <c r="AJ52" s="118">
        <v>80</v>
      </c>
      <c r="AK52" s="118">
        <v>0</v>
      </c>
      <c r="AL52" s="118">
        <v>0</v>
      </c>
      <c r="AM52" s="118">
        <v>0</v>
      </c>
      <c r="AN52" s="118">
        <v>0</v>
      </c>
      <c r="AO52" s="118" t="s">
        <v>361</v>
      </c>
      <c r="AP52" s="118">
        <v>0</v>
      </c>
    </row>
    <row r="53" spans="1:42" ht="15.95" customHeight="1" x14ac:dyDescent="0.2">
      <c r="A53" s="3">
        <v>550445283</v>
      </c>
      <c r="B53" s="3" t="s">
        <v>782</v>
      </c>
      <c r="C53" s="3" t="s">
        <v>783</v>
      </c>
      <c r="D53" s="4">
        <v>2046391283613</v>
      </c>
      <c r="E53" s="124">
        <v>0</v>
      </c>
      <c r="F53" s="38">
        <v>80</v>
      </c>
      <c r="G53" s="37">
        <v>0</v>
      </c>
      <c r="H53" s="37">
        <v>0</v>
      </c>
      <c r="I53" s="51">
        <v>0</v>
      </c>
      <c r="J53" s="34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48">
        <v>0</v>
      </c>
      <c r="T53" s="37">
        <v>0</v>
      </c>
      <c r="U53" s="37">
        <v>0</v>
      </c>
      <c r="V53" s="48">
        <v>0</v>
      </c>
      <c r="W53" s="37">
        <v>0</v>
      </c>
      <c r="X53" s="37">
        <v>0</v>
      </c>
      <c r="Y53" s="37"/>
      <c r="Z53" s="37">
        <v>0</v>
      </c>
      <c r="AA53" s="53">
        <v>0</v>
      </c>
      <c r="AB53" s="48">
        <v>0</v>
      </c>
      <c r="AC53" s="124">
        <v>0</v>
      </c>
      <c r="AD53" s="124">
        <v>0</v>
      </c>
      <c r="AE53" s="223">
        <v>0</v>
      </c>
      <c r="AF53" s="129">
        <v>0</v>
      </c>
      <c r="AG53" s="129">
        <v>0</v>
      </c>
      <c r="AH53" s="48"/>
      <c r="AI53" s="118">
        <v>0</v>
      </c>
      <c r="AJ53" s="118">
        <v>80</v>
      </c>
      <c r="AK53" s="118">
        <v>0</v>
      </c>
      <c r="AL53" s="118">
        <v>0</v>
      </c>
      <c r="AM53" s="118">
        <v>0</v>
      </c>
      <c r="AN53" s="118">
        <v>0</v>
      </c>
      <c r="AO53" s="118" t="s">
        <v>361</v>
      </c>
      <c r="AP53" s="118">
        <v>0</v>
      </c>
    </row>
    <row r="54" spans="1:42" ht="15.95" customHeight="1" x14ac:dyDescent="0.2">
      <c r="A54" s="3">
        <v>186826338</v>
      </c>
      <c r="B54" s="3" t="s">
        <v>135</v>
      </c>
      <c r="C54" s="3" t="s">
        <v>522</v>
      </c>
      <c r="D54" s="4">
        <v>2038891723249</v>
      </c>
      <c r="E54" s="124">
        <v>613</v>
      </c>
      <c r="F54" s="38">
        <v>171</v>
      </c>
      <c r="G54" s="37">
        <v>104823</v>
      </c>
      <c r="H54" s="37">
        <v>235.76923076923077</v>
      </c>
      <c r="I54" s="51">
        <v>94</v>
      </c>
      <c r="J54" s="34">
        <v>2.6</v>
      </c>
      <c r="K54" s="37">
        <v>10</v>
      </c>
      <c r="L54" s="37">
        <v>0</v>
      </c>
      <c r="M54" s="37">
        <v>10</v>
      </c>
      <c r="N54" s="37">
        <v>7278.1</v>
      </c>
      <c r="O54" s="37">
        <v>4919</v>
      </c>
      <c r="P54" s="37">
        <v>0</v>
      </c>
      <c r="Q54" s="37">
        <v>7278.1</v>
      </c>
      <c r="R54" s="37">
        <v>4919</v>
      </c>
      <c r="S54" s="48">
        <v>4.4591291020222842E-2</v>
      </c>
      <c r="T54" s="37">
        <v>1710</v>
      </c>
      <c r="U54" s="37">
        <v>1986.7814754098365</v>
      </c>
      <c r="V54" s="48">
        <v>0.27298078831148742</v>
      </c>
      <c r="W54" s="37">
        <v>859.56999999999982</v>
      </c>
      <c r="X54" s="37">
        <v>610.54000000000008</v>
      </c>
      <c r="Y54" s="37"/>
      <c r="Z54" s="37">
        <v>344.33000000000004</v>
      </c>
      <c r="AA54" s="53">
        <v>1766.8785245901643</v>
      </c>
      <c r="AB54" s="48">
        <v>3.501904535623887E-2</v>
      </c>
      <c r="AC54" s="124">
        <v>613</v>
      </c>
      <c r="AD54" s="124">
        <v>20</v>
      </c>
      <c r="AE54" s="223">
        <v>21</v>
      </c>
      <c r="AF54" s="129">
        <v>0.24276645341368822</v>
      </c>
      <c r="AG54" s="129">
        <v>1.0332622950819674</v>
      </c>
      <c r="AH54" s="48"/>
      <c r="AI54" s="118">
        <v>727.81000000000006</v>
      </c>
      <c r="AJ54" s="118">
        <v>171</v>
      </c>
      <c r="AK54" s="118">
        <v>198.67814754098364</v>
      </c>
      <c r="AL54" s="118">
        <v>85.956999999999979</v>
      </c>
      <c r="AM54" s="118">
        <v>61.054000000000009</v>
      </c>
      <c r="AN54" s="118">
        <v>0</v>
      </c>
      <c r="AO54" s="118">
        <v>34.433</v>
      </c>
      <c r="AP54" s="118">
        <v>176.68785245901643</v>
      </c>
    </row>
    <row r="55" spans="1:42" ht="15.95" customHeight="1" x14ac:dyDescent="0.2">
      <c r="A55" s="3">
        <v>419130077</v>
      </c>
      <c r="B55" s="3" t="s">
        <v>523</v>
      </c>
      <c r="C55" s="3" t="s">
        <v>545</v>
      </c>
      <c r="D55" s="4">
        <v>2044025155923</v>
      </c>
      <c r="E55" s="124">
        <v>272</v>
      </c>
      <c r="F55" s="38">
        <v>171</v>
      </c>
      <c r="G55" s="37">
        <v>46512</v>
      </c>
      <c r="H55" s="37">
        <v>143.15789473684211</v>
      </c>
      <c r="I55" s="51">
        <v>100</v>
      </c>
      <c r="J55" s="34">
        <v>1.9</v>
      </c>
      <c r="K55" s="37">
        <v>8</v>
      </c>
      <c r="L55" s="37">
        <v>0</v>
      </c>
      <c r="M55" s="37">
        <v>8</v>
      </c>
      <c r="N55" s="37">
        <v>5880.7</v>
      </c>
      <c r="O55" s="37">
        <v>4411.87</v>
      </c>
      <c r="P55" s="37">
        <v>0</v>
      </c>
      <c r="Q55" s="37">
        <v>5880.7</v>
      </c>
      <c r="R55" s="37">
        <v>4411.87</v>
      </c>
      <c r="S55" s="48">
        <v>3.6029733735813529E-2</v>
      </c>
      <c r="T55" s="37">
        <v>1368</v>
      </c>
      <c r="U55" s="37">
        <v>1571.2926229508196</v>
      </c>
      <c r="V55" s="48">
        <v>0.26719482764820851</v>
      </c>
      <c r="W55" s="37">
        <v>470.4</v>
      </c>
      <c r="X55" s="37">
        <v>274.40000000000003</v>
      </c>
      <c r="Y55" s="37"/>
      <c r="Z55" s="37">
        <v>308.83090000000004</v>
      </c>
      <c r="AA55" s="53">
        <v>1887.7764770491801</v>
      </c>
      <c r="AB55" s="48">
        <v>3.7415209451119542E-2</v>
      </c>
      <c r="AC55" s="124">
        <v>272</v>
      </c>
      <c r="AD55" s="124">
        <v>12</v>
      </c>
      <c r="AE55" s="223">
        <v>39</v>
      </c>
      <c r="AF55" s="129">
        <v>0.32101220552811405</v>
      </c>
      <c r="AG55" s="129">
        <v>1.3799535650944301</v>
      </c>
      <c r="AH55" s="48"/>
      <c r="AI55" s="118">
        <v>735.08749999999998</v>
      </c>
      <c r="AJ55" s="118">
        <v>171</v>
      </c>
      <c r="AK55" s="118">
        <v>196.41157786885245</v>
      </c>
      <c r="AL55" s="118">
        <v>58.8</v>
      </c>
      <c r="AM55" s="118">
        <v>34.300000000000004</v>
      </c>
      <c r="AN55" s="118">
        <v>0</v>
      </c>
      <c r="AO55" s="118">
        <v>38.603862500000005</v>
      </c>
      <c r="AP55" s="118">
        <v>235.97205963114754</v>
      </c>
    </row>
    <row r="56" spans="1:42" ht="15.95" customHeight="1" x14ac:dyDescent="0.2">
      <c r="A56" s="3">
        <v>448248943</v>
      </c>
      <c r="B56" s="3" t="s">
        <v>617</v>
      </c>
      <c r="C56" s="3" t="s">
        <v>618</v>
      </c>
      <c r="D56" s="4">
        <v>2044516485386</v>
      </c>
      <c r="E56" s="124">
        <v>208</v>
      </c>
      <c r="F56" s="38">
        <v>171</v>
      </c>
      <c r="G56" s="37">
        <v>35568</v>
      </c>
      <c r="H56" s="37">
        <v>231.11111111111111</v>
      </c>
      <c r="I56" s="51">
        <v>100</v>
      </c>
      <c r="J56" s="34">
        <v>0.9</v>
      </c>
      <c r="K56" s="37">
        <v>6</v>
      </c>
      <c r="L56" s="37">
        <v>0</v>
      </c>
      <c r="M56" s="37">
        <v>6</v>
      </c>
      <c r="N56" s="37">
        <v>4514</v>
      </c>
      <c r="O56" s="37">
        <v>3127</v>
      </c>
      <c r="P56" s="37">
        <v>0</v>
      </c>
      <c r="Q56" s="37">
        <v>4514</v>
      </c>
      <c r="R56" s="37">
        <v>3127</v>
      </c>
      <c r="S56" s="48">
        <v>2.7656268485633052E-2</v>
      </c>
      <c r="T56" s="37">
        <v>1026</v>
      </c>
      <c r="U56" s="37">
        <v>1187.8093442622951</v>
      </c>
      <c r="V56" s="48">
        <v>0.26313897746174014</v>
      </c>
      <c r="W56" s="37">
        <v>367.46</v>
      </c>
      <c r="X56" s="37">
        <v>209.72000000000003</v>
      </c>
      <c r="Y56" s="37"/>
      <c r="Z56" s="37">
        <v>218.89000000000001</v>
      </c>
      <c r="AA56" s="53">
        <v>1504.1206557377047</v>
      </c>
      <c r="AB56" s="48">
        <v>2.9811256819000702E-2</v>
      </c>
      <c r="AC56" s="124">
        <v>208</v>
      </c>
      <c r="AD56" s="124">
        <v>11</v>
      </c>
      <c r="AE56" s="223">
        <v>23</v>
      </c>
      <c r="AF56" s="129">
        <v>0.33321237388961122</v>
      </c>
      <c r="AG56" s="129">
        <v>1.4660045377560478</v>
      </c>
      <c r="AH56" s="48"/>
      <c r="AI56" s="118">
        <v>752.33333333333337</v>
      </c>
      <c r="AJ56" s="118">
        <v>171</v>
      </c>
      <c r="AK56" s="118">
        <v>197.96822404371585</v>
      </c>
      <c r="AL56" s="118">
        <v>61.243333333333332</v>
      </c>
      <c r="AM56" s="118">
        <v>34.95333333333334</v>
      </c>
      <c r="AN56" s="118">
        <v>0</v>
      </c>
      <c r="AO56" s="118">
        <v>36.481666666666669</v>
      </c>
      <c r="AP56" s="118">
        <v>250.68677595628418</v>
      </c>
    </row>
    <row r="57" spans="1:42" ht="15.95" customHeight="1" x14ac:dyDescent="0.2">
      <c r="A57" s="3">
        <v>448254852</v>
      </c>
      <c r="B57" s="3" t="s">
        <v>619</v>
      </c>
      <c r="C57" s="3" t="s">
        <v>620</v>
      </c>
      <c r="D57" s="4">
        <v>2044516498812</v>
      </c>
      <c r="E57" s="124">
        <v>212</v>
      </c>
      <c r="F57" s="38">
        <v>171</v>
      </c>
      <c r="G57" s="37">
        <v>36252</v>
      </c>
      <c r="H57" s="37">
        <v>353.33333333333337</v>
      </c>
      <c r="I57" s="51">
        <v>100</v>
      </c>
      <c r="J57" s="34">
        <v>0.6</v>
      </c>
      <c r="K57" s="37">
        <v>3</v>
      </c>
      <c r="L57" s="37">
        <v>0</v>
      </c>
      <c r="M57" s="37">
        <v>3</v>
      </c>
      <c r="N57" s="37">
        <v>2177</v>
      </c>
      <c r="O57" s="37">
        <v>1522</v>
      </c>
      <c r="P57" s="37">
        <v>0</v>
      </c>
      <c r="Q57" s="37">
        <v>2177</v>
      </c>
      <c r="R57" s="37">
        <v>1522</v>
      </c>
      <c r="S57" s="48">
        <v>1.3337992134076906E-2</v>
      </c>
      <c r="T57" s="37">
        <v>513</v>
      </c>
      <c r="U57" s="37">
        <v>596.27098360655737</v>
      </c>
      <c r="V57" s="48">
        <v>0.27389572053585548</v>
      </c>
      <c r="W57" s="37">
        <v>171.06</v>
      </c>
      <c r="X57" s="37">
        <v>210.70000000000002</v>
      </c>
      <c r="Y57" s="37"/>
      <c r="Z57" s="37">
        <v>106.54</v>
      </c>
      <c r="AA57" s="53">
        <v>579.42901639344268</v>
      </c>
      <c r="AB57" s="48">
        <v>1.14841233980754E-2</v>
      </c>
      <c r="AC57" s="124">
        <v>212</v>
      </c>
      <c r="AD57" s="124">
        <v>6</v>
      </c>
      <c r="AE57" s="223">
        <v>44</v>
      </c>
      <c r="AF57" s="129">
        <v>0.266159401191292</v>
      </c>
      <c r="AG57" s="129">
        <v>1.1294912600262041</v>
      </c>
      <c r="AH57" s="48"/>
      <c r="AI57" s="118">
        <v>725.66666666666663</v>
      </c>
      <c r="AJ57" s="118">
        <v>171</v>
      </c>
      <c r="AK57" s="118">
        <v>198.75699453551911</v>
      </c>
      <c r="AL57" s="118">
        <v>57.02</v>
      </c>
      <c r="AM57" s="118">
        <v>70.233333333333334</v>
      </c>
      <c r="AN57" s="118">
        <v>0</v>
      </c>
      <c r="AO57" s="118">
        <v>35.513333333333335</v>
      </c>
      <c r="AP57" s="118">
        <v>193.14300546448089</v>
      </c>
    </row>
    <row r="58" spans="1:42" ht="15.95" customHeight="1" x14ac:dyDescent="0.2">
      <c r="A58" s="3">
        <v>186800214</v>
      </c>
      <c r="B58" s="3" t="s">
        <v>134</v>
      </c>
      <c r="C58" s="3" t="s">
        <v>524</v>
      </c>
      <c r="D58" s="4">
        <v>2038890789598</v>
      </c>
      <c r="E58" s="124">
        <v>219</v>
      </c>
      <c r="F58" s="38">
        <v>250</v>
      </c>
      <c r="G58" s="37">
        <v>54750</v>
      </c>
      <c r="H58" s="37">
        <v>2190</v>
      </c>
      <c r="I58" s="51">
        <v>0</v>
      </c>
      <c r="J58" s="34">
        <v>0.1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48">
        <v>0</v>
      </c>
      <c r="T58" s="37">
        <v>0</v>
      </c>
      <c r="U58" s="37">
        <v>0</v>
      </c>
      <c r="V58" s="48">
        <v>0</v>
      </c>
      <c r="W58" s="37">
        <v>0</v>
      </c>
      <c r="X58" s="37">
        <v>306.47735999999998</v>
      </c>
      <c r="Y58" s="37"/>
      <c r="Z58" s="37">
        <v>0</v>
      </c>
      <c r="AA58" s="53">
        <v>-306.47735999999998</v>
      </c>
      <c r="AB58" s="48">
        <v>-6.0742968014678945E-3</v>
      </c>
      <c r="AC58" s="124">
        <v>219</v>
      </c>
      <c r="AD58" s="124">
        <v>50</v>
      </c>
      <c r="AE58" s="223">
        <v>33</v>
      </c>
      <c r="AF58" s="129">
        <v>0</v>
      </c>
      <c r="AG58" s="129">
        <v>0</v>
      </c>
      <c r="AH58" s="48"/>
      <c r="AI58" s="118">
        <v>0</v>
      </c>
      <c r="AJ58" s="118">
        <v>250</v>
      </c>
      <c r="AK58" s="118">
        <v>0</v>
      </c>
      <c r="AL58" s="118">
        <v>0</v>
      </c>
      <c r="AM58" s="118">
        <v>306.47735999999998</v>
      </c>
      <c r="AN58" s="118">
        <v>0</v>
      </c>
      <c r="AO58" s="118" t="s">
        <v>361</v>
      </c>
      <c r="AP58" s="118">
        <v>0</v>
      </c>
    </row>
    <row r="59" spans="1:42" ht="15.95" customHeight="1" x14ac:dyDescent="0.2">
      <c r="A59" s="3">
        <v>298193176</v>
      </c>
      <c r="B59" s="3" t="s">
        <v>280</v>
      </c>
      <c r="C59" s="3" t="s">
        <v>421</v>
      </c>
      <c r="D59" s="4">
        <v>2042160422832</v>
      </c>
      <c r="E59" s="124">
        <v>174</v>
      </c>
      <c r="F59" s="38">
        <v>250</v>
      </c>
      <c r="G59" s="37">
        <v>43500</v>
      </c>
      <c r="H59" s="37">
        <v>1740</v>
      </c>
      <c r="I59" s="51">
        <v>100</v>
      </c>
      <c r="J59" s="34">
        <v>0.1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48">
        <v>0</v>
      </c>
      <c r="T59" s="37">
        <v>0</v>
      </c>
      <c r="U59" s="37">
        <v>-10.294426229508197</v>
      </c>
      <c r="V59" s="48">
        <v>0</v>
      </c>
      <c r="W59" s="37">
        <v>0</v>
      </c>
      <c r="X59" s="37">
        <v>243.50256000000002</v>
      </c>
      <c r="Y59" s="37"/>
      <c r="Z59" s="37">
        <v>0</v>
      </c>
      <c r="AA59" s="53">
        <v>-233.20813377049183</v>
      </c>
      <c r="AB59" s="48">
        <v>-4.6221209326470173E-3</v>
      </c>
      <c r="AC59" s="124">
        <v>174</v>
      </c>
      <c r="AD59" s="124">
        <v>17</v>
      </c>
      <c r="AE59" s="223">
        <v>50</v>
      </c>
      <c r="AF59" s="129">
        <v>0</v>
      </c>
      <c r="AG59" s="129">
        <v>0</v>
      </c>
      <c r="AH59" s="48"/>
      <c r="AI59" s="118">
        <v>0</v>
      </c>
      <c r="AJ59" s="118">
        <v>250</v>
      </c>
      <c r="AK59" s="118">
        <v>0</v>
      </c>
      <c r="AL59" s="118">
        <v>0</v>
      </c>
      <c r="AM59" s="118">
        <v>243.50256000000002</v>
      </c>
      <c r="AN59" s="118">
        <v>0</v>
      </c>
      <c r="AO59" s="118" t="s">
        <v>361</v>
      </c>
      <c r="AP59" s="118">
        <v>0</v>
      </c>
    </row>
    <row r="60" spans="1:42" ht="15.95" customHeight="1" x14ac:dyDescent="0.2">
      <c r="A60" s="3">
        <v>278515093</v>
      </c>
      <c r="B60" s="3" t="s">
        <v>525</v>
      </c>
      <c r="C60" s="3" t="s">
        <v>526</v>
      </c>
      <c r="D60" s="4">
        <v>2041680530447</v>
      </c>
      <c r="E60" s="124">
        <v>209</v>
      </c>
      <c r="F60" s="38">
        <v>142</v>
      </c>
      <c r="G60" s="37">
        <v>29678</v>
      </c>
      <c r="H60" s="37">
        <v>69.666666666666671</v>
      </c>
      <c r="I60" s="51">
        <v>65</v>
      </c>
      <c r="J60" s="34">
        <v>3</v>
      </c>
      <c r="K60" s="37">
        <v>14</v>
      </c>
      <c r="L60" s="37">
        <v>1</v>
      </c>
      <c r="M60" s="37">
        <v>13</v>
      </c>
      <c r="N60" s="37">
        <v>10901.26</v>
      </c>
      <c r="O60" s="37">
        <v>7555</v>
      </c>
      <c r="P60" s="37">
        <v>758</v>
      </c>
      <c r="Q60" s="37">
        <v>10143.26</v>
      </c>
      <c r="R60" s="37">
        <v>6797</v>
      </c>
      <c r="S60" s="48">
        <v>6.214548557367796E-2</v>
      </c>
      <c r="T60" s="37">
        <v>1846</v>
      </c>
      <c r="U60" s="37">
        <v>2186.3877049180333</v>
      </c>
      <c r="V60" s="48">
        <v>0.21555078987603918</v>
      </c>
      <c r="W60" s="37">
        <v>2076.0199999999995</v>
      </c>
      <c r="X60" s="37">
        <v>312.07512000000003</v>
      </c>
      <c r="Y60" s="37"/>
      <c r="Z60" s="37">
        <v>475.79</v>
      </c>
      <c r="AA60" s="53">
        <v>3246.9871750819671</v>
      </c>
      <c r="AB60" s="48">
        <v>6.4354390849646018E-2</v>
      </c>
      <c r="AC60" s="124">
        <v>209</v>
      </c>
      <c r="AD60" s="124">
        <v>17</v>
      </c>
      <c r="AE60" s="223">
        <v>23</v>
      </c>
      <c r="AF60" s="129">
        <v>0.34028018585140379</v>
      </c>
      <c r="AG60" s="129">
        <v>1.8697456110179362</v>
      </c>
      <c r="AH60" s="48"/>
      <c r="AI60" s="118">
        <v>780.25076923076927</v>
      </c>
      <c r="AJ60" s="118">
        <v>142</v>
      </c>
      <c r="AK60" s="118">
        <v>168.18366960907949</v>
      </c>
      <c r="AL60" s="118">
        <v>148.28714285714281</v>
      </c>
      <c r="AM60" s="118">
        <v>22.291080000000001</v>
      </c>
      <c r="AN60" s="118">
        <v>0</v>
      </c>
      <c r="AO60" s="118">
        <v>33.985000000000007</v>
      </c>
      <c r="AP60" s="118">
        <v>265.50387676454693</v>
      </c>
    </row>
    <row r="61" spans="1:42" ht="15.95" customHeight="1" x14ac:dyDescent="0.2">
      <c r="A61" s="3">
        <v>345168494</v>
      </c>
      <c r="B61" s="3" t="s">
        <v>527</v>
      </c>
      <c r="C61" s="3" t="s">
        <v>422</v>
      </c>
      <c r="D61" s="4">
        <v>2043048226719</v>
      </c>
      <c r="E61" s="124">
        <v>216</v>
      </c>
      <c r="F61" s="38">
        <v>142</v>
      </c>
      <c r="G61" s="37">
        <v>30672</v>
      </c>
      <c r="H61" s="37">
        <v>2160</v>
      </c>
      <c r="I61" s="51">
        <v>100</v>
      </c>
      <c r="J61" s="34">
        <v>0.1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48">
        <v>0</v>
      </c>
      <c r="T61" s="37">
        <v>0</v>
      </c>
      <c r="U61" s="37">
        <v>-7.150655737704918</v>
      </c>
      <c r="V61" s="48">
        <v>0</v>
      </c>
      <c r="W61" s="37">
        <v>0</v>
      </c>
      <c r="X61" s="37">
        <v>302.27904000000001</v>
      </c>
      <c r="Y61" s="37"/>
      <c r="Z61" s="37">
        <v>0</v>
      </c>
      <c r="AA61" s="53">
        <v>-295.12838426229507</v>
      </c>
      <c r="AB61" s="48">
        <v>-5.8493632304417098E-3</v>
      </c>
      <c r="AC61" s="124">
        <v>216</v>
      </c>
      <c r="AD61" s="124">
        <v>9</v>
      </c>
      <c r="AE61" s="223">
        <v>6</v>
      </c>
      <c r="AF61" s="129">
        <v>0</v>
      </c>
      <c r="AG61" s="129">
        <v>0</v>
      </c>
      <c r="AH61" s="48"/>
      <c r="AI61" s="118">
        <v>0</v>
      </c>
      <c r="AJ61" s="118">
        <v>142</v>
      </c>
      <c r="AK61" s="118">
        <v>0</v>
      </c>
      <c r="AL61" s="118">
        <v>0</v>
      </c>
      <c r="AM61" s="118">
        <v>302.27904000000001</v>
      </c>
      <c r="AN61" s="118">
        <v>0</v>
      </c>
      <c r="AO61" s="118" t="s">
        <v>361</v>
      </c>
      <c r="AP61" s="118">
        <v>0</v>
      </c>
    </row>
    <row r="62" spans="1:42" ht="15.95" customHeight="1" x14ac:dyDescent="0.2">
      <c r="A62" s="3">
        <v>273516556</v>
      </c>
      <c r="B62" s="3" t="s">
        <v>528</v>
      </c>
      <c r="C62" s="3" t="s">
        <v>546</v>
      </c>
      <c r="D62" s="4">
        <v>2041532808502</v>
      </c>
      <c r="E62" s="124">
        <v>107</v>
      </c>
      <c r="F62" s="38">
        <v>142</v>
      </c>
      <c r="G62" s="37">
        <v>15194</v>
      </c>
      <c r="H62" s="37">
        <v>356.66666666666669</v>
      </c>
      <c r="I62" s="51">
        <v>0</v>
      </c>
      <c r="J62" s="34">
        <v>0.3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48">
        <v>0</v>
      </c>
      <c r="T62" s="37">
        <v>0</v>
      </c>
      <c r="U62" s="37">
        <v>-14.995081967213114</v>
      </c>
      <c r="V62" s="48">
        <v>0</v>
      </c>
      <c r="W62" s="37">
        <v>432.42</v>
      </c>
      <c r="X62" s="37">
        <v>149.74008000000001</v>
      </c>
      <c r="Y62" s="37"/>
      <c r="Z62" s="37">
        <v>0</v>
      </c>
      <c r="AA62" s="53">
        <v>-567.16499803278691</v>
      </c>
      <c r="AB62" s="48">
        <v>-1.1241053934473668E-2</v>
      </c>
      <c r="AC62" s="124">
        <v>107</v>
      </c>
      <c r="AD62" s="124">
        <v>7</v>
      </c>
      <c r="AE62" s="223">
        <v>22</v>
      </c>
      <c r="AF62" s="129">
        <v>0</v>
      </c>
      <c r="AG62" s="129">
        <v>0</v>
      </c>
      <c r="AH62" s="48"/>
      <c r="AI62" s="118">
        <v>0</v>
      </c>
      <c r="AJ62" s="118">
        <v>142</v>
      </c>
      <c r="AK62" s="118">
        <v>0</v>
      </c>
      <c r="AL62" s="118">
        <v>432.42</v>
      </c>
      <c r="AM62" s="118">
        <v>149.74008000000001</v>
      </c>
      <c r="AN62" s="118">
        <v>0</v>
      </c>
      <c r="AO62" s="118" t="s">
        <v>361</v>
      </c>
      <c r="AP62" s="118">
        <v>0</v>
      </c>
    </row>
    <row r="63" spans="1:42" ht="15.95" customHeight="1" x14ac:dyDescent="0.2">
      <c r="A63" s="3">
        <v>321907864</v>
      </c>
      <c r="B63" s="3" t="s">
        <v>547</v>
      </c>
      <c r="C63" s="3" t="s">
        <v>529</v>
      </c>
      <c r="D63" s="4">
        <v>2042676873814</v>
      </c>
      <c r="E63" s="124">
        <v>0</v>
      </c>
      <c r="F63" s="38">
        <v>335</v>
      </c>
      <c r="G63" s="37">
        <v>0</v>
      </c>
      <c r="H63" s="37">
        <v>0</v>
      </c>
      <c r="I63" s="51">
        <v>0</v>
      </c>
      <c r="J63" s="34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48">
        <v>0</v>
      </c>
      <c r="T63" s="37">
        <v>0</v>
      </c>
      <c r="U63" s="37">
        <v>0</v>
      </c>
      <c r="V63" s="48">
        <v>0</v>
      </c>
      <c r="W63" s="37">
        <v>0</v>
      </c>
      <c r="X63" s="37">
        <v>0</v>
      </c>
      <c r="Y63" s="37"/>
      <c r="Z63" s="37">
        <v>0</v>
      </c>
      <c r="AA63" s="53">
        <v>0</v>
      </c>
      <c r="AB63" s="48">
        <v>0</v>
      </c>
      <c r="AC63" s="124">
        <v>0</v>
      </c>
      <c r="AD63" s="124">
        <v>0</v>
      </c>
      <c r="AE63" s="223">
        <v>0</v>
      </c>
      <c r="AF63" s="129">
        <v>0</v>
      </c>
      <c r="AG63" s="129">
        <v>0</v>
      </c>
      <c r="AH63" s="48"/>
      <c r="AI63" s="118">
        <v>0</v>
      </c>
      <c r="AJ63" s="118">
        <v>335</v>
      </c>
      <c r="AK63" s="118">
        <v>0</v>
      </c>
      <c r="AL63" s="118">
        <v>0</v>
      </c>
      <c r="AM63" s="118">
        <v>0</v>
      </c>
      <c r="AN63" s="118">
        <v>0</v>
      </c>
      <c r="AO63" s="118" t="s">
        <v>361</v>
      </c>
      <c r="AP63" s="118">
        <v>0</v>
      </c>
    </row>
    <row r="64" spans="1:42" ht="15.95" customHeight="1" x14ac:dyDescent="0.2">
      <c r="A64" s="3">
        <v>271440668</v>
      </c>
      <c r="B64" s="3" t="s">
        <v>273</v>
      </c>
      <c r="C64" s="3" t="s">
        <v>305</v>
      </c>
      <c r="D64" s="4">
        <v>2041473034138</v>
      </c>
      <c r="E64" s="124">
        <v>150</v>
      </c>
      <c r="F64" s="38">
        <v>282</v>
      </c>
      <c r="G64" s="37">
        <v>42300</v>
      </c>
      <c r="H64" s="37">
        <v>214.28571428571431</v>
      </c>
      <c r="I64" s="51">
        <v>80</v>
      </c>
      <c r="J64" s="34">
        <v>0.7</v>
      </c>
      <c r="K64" s="37">
        <v>1</v>
      </c>
      <c r="L64" s="37">
        <v>0</v>
      </c>
      <c r="M64" s="37">
        <v>1</v>
      </c>
      <c r="N64" s="37">
        <v>826</v>
      </c>
      <c r="O64" s="37">
        <v>503</v>
      </c>
      <c r="P64" s="37">
        <v>0</v>
      </c>
      <c r="Q64" s="37">
        <v>826</v>
      </c>
      <c r="R64" s="37">
        <v>503</v>
      </c>
      <c r="S64" s="48">
        <v>5.0607172727365748E-3</v>
      </c>
      <c r="T64" s="37">
        <v>282</v>
      </c>
      <c r="U64" s="37">
        <v>228.07606557377051</v>
      </c>
      <c r="V64" s="48">
        <v>0.27612114476243405</v>
      </c>
      <c r="W64" s="37">
        <v>164.53</v>
      </c>
      <c r="X64" s="37">
        <v>147.98000000000002</v>
      </c>
      <c r="Y64" s="37"/>
      <c r="Z64" s="37">
        <v>35.21</v>
      </c>
      <c r="AA64" s="53">
        <v>-31.796065573770505</v>
      </c>
      <c r="AB64" s="48">
        <v>-6.3018925578717342E-4</v>
      </c>
      <c r="AC64" s="124">
        <v>150</v>
      </c>
      <c r="AD64" s="124">
        <v>6</v>
      </c>
      <c r="AE64" s="223">
        <v>71</v>
      </c>
      <c r="AF64" s="129">
        <v>-3.8494026118366262E-2</v>
      </c>
      <c r="AG64" s="129">
        <v>-0.11275200558074658</v>
      </c>
      <c r="AH64" s="48"/>
      <c r="AI64" s="118">
        <v>826</v>
      </c>
      <c r="AJ64" s="118">
        <v>282</v>
      </c>
      <c r="AK64" s="118">
        <v>228.07606557377051</v>
      </c>
      <c r="AL64" s="118">
        <v>164.53</v>
      </c>
      <c r="AM64" s="118">
        <v>147.98000000000002</v>
      </c>
      <c r="AN64" s="118">
        <v>0</v>
      </c>
      <c r="AO64" s="118">
        <v>35.21</v>
      </c>
      <c r="AP64" s="118">
        <v>-31.796065573770534</v>
      </c>
    </row>
    <row r="65" spans="1:42" ht="15.95" customHeight="1" x14ac:dyDescent="0.2">
      <c r="A65" s="3">
        <v>271440669</v>
      </c>
      <c r="B65" s="3" t="s">
        <v>276</v>
      </c>
      <c r="C65" s="3" t="s">
        <v>306</v>
      </c>
      <c r="D65" s="4">
        <v>2041473034145</v>
      </c>
      <c r="E65" s="124">
        <v>140</v>
      </c>
      <c r="F65" s="38">
        <v>282</v>
      </c>
      <c r="G65" s="37">
        <v>39480</v>
      </c>
      <c r="H65" s="37">
        <v>1400</v>
      </c>
      <c r="I65" s="51">
        <v>0</v>
      </c>
      <c r="J65" s="34">
        <v>0.1</v>
      </c>
      <c r="K65" s="37">
        <v>1</v>
      </c>
      <c r="L65" s="37">
        <v>0</v>
      </c>
      <c r="M65" s="37">
        <v>1</v>
      </c>
      <c r="N65" s="37">
        <v>857</v>
      </c>
      <c r="O65" s="37">
        <v>503</v>
      </c>
      <c r="P65" s="37">
        <v>0</v>
      </c>
      <c r="Q65" s="37">
        <v>857</v>
      </c>
      <c r="R65" s="37">
        <v>503</v>
      </c>
      <c r="S65" s="48">
        <v>5.250647339873178E-3</v>
      </c>
      <c r="T65" s="37">
        <v>282</v>
      </c>
      <c r="U65" s="37">
        <v>243.05672131147543</v>
      </c>
      <c r="V65" s="48">
        <v>0.28361344377068309</v>
      </c>
      <c r="W65" s="37">
        <v>57.91</v>
      </c>
      <c r="X65" s="37">
        <v>138.18</v>
      </c>
      <c r="Y65" s="37"/>
      <c r="Z65" s="37">
        <v>35.21</v>
      </c>
      <c r="AA65" s="53">
        <v>100.64327868852462</v>
      </c>
      <c r="AB65" s="48">
        <v>1.9947220435041174E-3</v>
      </c>
      <c r="AC65" s="124">
        <v>140</v>
      </c>
      <c r="AD65" s="124">
        <v>7</v>
      </c>
      <c r="AE65" s="223">
        <v>33</v>
      </c>
      <c r="AF65" s="129">
        <v>0.1174367312584884</v>
      </c>
      <c r="AG65" s="129">
        <v>0.35689105917916508</v>
      </c>
      <c r="AH65" s="48"/>
      <c r="AI65" s="118">
        <v>857</v>
      </c>
      <c r="AJ65" s="118">
        <v>282</v>
      </c>
      <c r="AK65" s="118">
        <v>243.05672131147543</v>
      </c>
      <c r="AL65" s="118">
        <v>57.91</v>
      </c>
      <c r="AM65" s="118">
        <v>138.18</v>
      </c>
      <c r="AN65" s="118">
        <v>0</v>
      </c>
      <c r="AO65" s="118">
        <v>35.21</v>
      </c>
      <c r="AP65" s="118">
        <v>100.64327868852456</v>
      </c>
    </row>
    <row r="66" spans="1:42" ht="15.95" customHeight="1" x14ac:dyDescent="0.2">
      <c r="A66" s="3">
        <v>271440670</v>
      </c>
      <c r="B66" s="3" t="s">
        <v>277</v>
      </c>
      <c r="C66" s="3" t="s">
        <v>307</v>
      </c>
      <c r="D66" s="4">
        <v>2041473034169</v>
      </c>
      <c r="E66" s="124">
        <v>119</v>
      </c>
      <c r="F66" s="38">
        <v>282</v>
      </c>
      <c r="G66" s="37">
        <v>33558</v>
      </c>
      <c r="H66" s="37">
        <v>132.22222222222223</v>
      </c>
      <c r="I66" s="51">
        <v>67</v>
      </c>
      <c r="J66" s="34">
        <v>0.9</v>
      </c>
      <c r="K66" s="37">
        <v>4</v>
      </c>
      <c r="L66" s="37">
        <v>0</v>
      </c>
      <c r="M66" s="37">
        <v>4</v>
      </c>
      <c r="N66" s="37">
        <v>3364.29</v>
      </c>
      <c r="O66" s="37">
        <v>2332.91</v>
      </c>
      <c r="P66" s="37">
        <v>0</v>
      </c>
      <c r="Q66" s="37">
        <v>3364.29</v>
      </c>
      <c r="R66" s="37">
        <v>2332.91</v>
      </c>
      <c r="S66" s="48">
        <v>2.0612252437645195E-2</v>
      </c>
      <c r="T66" s="37">
        <v>1128</v>
      </c>
      <c r="U66" s="37">
        <v>889.65836065573785</v>
      </c>
      <c r="V66" s="48">
        <v>0.26444163869813181</v>
      </c>
      <c r="W66" s="37">
        <v>503.04999999999995</v>
      </c>
      <c r="X66" s="37">
        <v>120.54</v>
      </c>
      <c r="Y66" s="37"/>
      <c r="Z66" s="37">
        <v>163.30369999999999</v>
      </c>
      <c r="AA66" s="53">
        <v>559.73793934426226</v>
      </c>
      <c r="AB66" s="48">
        <v>1.1093851678372207E-2</v>
      </c>
      <c r="AC66" s="124">
        <v>119</v>
      </c>
      <c r="AD66" s="124">
        <v>9</v>
      </c>
      <c r="AE66" s="223">
        <v>67</v>
      </c>
      <c r="AF66" s="129">
        <v>0.16637624561029579</v>
      </c>
      <c r="AG66" s="129">
        <v>0.49622157743285639</v>
      </c>
      <c r="AH66" s="48"/>
      <c r="AI66" s="118">
        <v>841.07249999999999</v>
      </c>
      <c r="AJ66" s="118">
        <v>282</v>
      </c>
      <c r="AK66" s="118">
        <v>222.41459016393446</v>
      </c>
      <c r="AL66" s="118">
        <v>125.76249999999999</v>
      </c>
      <c r="AM66" s="118">
        <v>30.135000000000002</v>
      </c>
      <c r="AN66" s="118">
        <v>0</v>
      </c>
      <c r="AO66" s="118">
        <v>40.825924999999998</v>
      </c>
      <c r="AP66" s="118">
        <v>139.93448483606551</v>
      </c>
    </row>
    <row r="67" spans="1:42" ht="15.95" customHeight="1" x14ac:dyDescent="0.2">
      <c r="A67" s="3">
        <v>271441230</v>
      </c>
      <c r="B67" s="3" t="s">
        <v>278</v>
      </c>
      <c r="C67" s="3" t="s">
        <v>530</v>
      </c>
      <c r="D67" s="4">
        <v>2041473042966</v>
      </c>
      <c r="E67" s="124">
        <v>0</v>
      </c>
      <c r="F67" s="38">
        <v>268</v>
      </c>
      <c r="G67" s="37">
        <v>0</v>
      </c>
      <c r="H67" s="37">
        <v>0</v>
      </c>
      <c r="I67" s="51">
        <v>0</v>
      </c>
      <c r="J67" s="34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48">
        <v>0</v>
      </c>
      <c r="T67" s="37">
        <v>0</v>
      </c>
      <c r="U67" s="37">
        <v>0</v>
      </c>
      <c r="V67" s="48">
        <v>0</v>
      </c>
      <c r="W67" s="37">
        <v>0</v>
      </c>
      <c r="X67" s="37">
        <v>0</v>
      </c>
      <c r="Y67" s="37"/>
      <c r="Z67" s="37">
        <v>0</v>
      </c>
      <c r="AA67" s="53">
        <v>0</v>
      </c>
      <c r="AB67" s="48">
        <v>0</v>
      </c>
      <c r="AC67" s="124">
        <v>0</v>
      </c>
      <c r="AD67" s="124">
        <v>0</v>
      </c>
      <c r="AE67" s="223">
        <v>0</v>
      </c>
      <c r="AF67" s="129">
        <v>0</v>
      </c>
      <c r="AG67" s="129">
        <v>0</v>
      </c>
      <c r="AH67" s="48"/>
      <c r="AI67" s="118">
        <v>0</v>
      </c>
      <c r="AJ67" s="118">
        <v>268</v>
      </c>
      <c r="AK67" s="118">
        <v>0</v>
      </c>
      <c r="AL67" s="118">
        <v>0</v>
      </c>
      <c r="AM67" s="118">
        <v>0</v>
      </c>
      <c r="AN67" s="118">
        <v>0</v>
      </c>
      <c r="AO67" s="118" t="s">
        <v>361</v>
      </c>
      <c r="AP67" s="118">
        <v>0</v>
      </c>
    </row>
    <row r="68" spans="1:42" ht="15.95" customHeight="1" x14ac:dyDescent="0.2">
      <c r="A68" s="3">
        <v>251537223</v>
      </c>
      <c r="B68" s="3" t="s">
        <v>271</v>
      </c>
      <c r="C68" s="3" t="s">
        <v>308</v>
      </c>
      <c r="D68" s="4">
        <v>2040903539366</v>
      </c>
      <c r="E68" s="124">
        <v>197</v>
      </c>
      <c r="F68" s="38">
        <v>121</v>
      </c>
      <c r="G68" s="37">
        <v>23837</v>
      </c>
      <c r="H68" s="37">
        <v>63.548387096774192</v>
      </c>
      <c r="I68" s="51">
        <v>76</v>
      </c>
      <c r="J68" s="34">
        <v>3.1</v>
      </c>
      <c r="K68" s="37">
        <v>12</v>
      </c>
      <c r="L68" s="37">
        <v>0</v>
      </c>
      <c r="M68" s="37">
        <v>12</v>
      </c>
      <c r="N68" s="37">
        <v>5581.98</v>
      </c>
      <c r="O68" s="37">
        <v>4281.1499999999996</v>
      </c>
      <c r="P68" s="37">
        <v>0</v>
      </c>
      <c r="Q68" s="37">
        <v>5581.98</v>
      </c>
      <c r="R68" s="37">
        <v>4281.1499999999996</v>
      </c>
      <c r="S68" s="48">
        <v>3.4199543101779792E-2</v>
      </c>
      <c r="T68" s="37">
        <v>1452</v>
      </c>
      <c r="U68" s="37">
        <v>1141.8332786885244</v>
      </c>
      <c r="V68" s="48">
        <v>0.20455703508226911</v>
      </c>
      <c r="W68" s="37">
        <v>866.63000000000011</v>
      </c>
      <c r="X68" s="37">
        <v>204.82000000000002</v>
      </c>
      <c r="Y68" s="37"/>
      <c r="Z68" s="37">
        <v>299.68049999999999</v>
      </c>
      <c r="AA68" s="53">
        <v>1617.016221311475</v>
      </c>
      <c r="AB68" s="48">
        <v>3.2048815811497447E-2</v>
      </c>
      <c r="AC68" s="124">
        <v>197</v>
      </c>
      <c r="AD68" s="124">
        <v>13</v>
      </c>
      <c r="AE68" s="223">
        <v>41</v>
      </c>
      <c r="AF68" s="129">
        <v>0.28968506180808162</v>
      </c>
      <c r="AG68" s="129">
        <v>1.1136475353384816</v>
      </c>
      <c r="AH68" s="48"/>
      <c r="AI68" s="118">
        <v>465.16499999999996</v>
      </c>
      <c r="AJ68" s="118">
        <v>121</v>
      </c>
      <c r="AK68" s="118">
        <v>95.152773224043699</v>
      </c>
      <c r="AL68" s="118">
        <v>72.21916666666668</v>
      </c>
      <c r="AM68" s="118">
        <v>17.068333333333335</v>
      </c>
      <c r="AN68" s="118">
        <v>0</v>
      </c>
      <c r="AO68" s="118">
        <v>24.973375000000001</v>
      </c>
      <c r="AP68" s="118">
        <v>134.75135177595627</v>
      </c>
    </row>
    <row r="69" spans="1:42" ht="15.95" customHeight="1" x14ac:dyDescent="0.2">
      <c r="A69" s="3">
        <v>251537413</v>
      </c>
      <c r="B69" s="3" t="s">
        <v>272</v>
      </c>
      <c r="C69" s="3" t="s">
        <v>309</v>
      </c>
      <c r="D69" s="4">
        <v>2040903547941</v>
      </c>
      <c r="E69" s="124">
        <v>218</v>
      </c>
      <c r="F69" s="38">
        <v>121</v>
      </c>
      <c r="G69" s="37">
        <v>26378</v>
      </c>
      <c r="H69" s="37">
        <v>167.69230769230768</v>
      </c>
      <c r="I69" s="51">
        <v>100</v>
      </c>
      <c r="J69" s="34">
        <v>1.3</v>
      </c>
      <c r="K69" s="37">
        <v>5</v>
      </c>
      <c r="L69" s="37">
        <v>0</v>
      </c>
      <c r="M69" s="37">
        <v>5</v>
      </c>
      <c r="N69" s="37">
        <v>2335</v>
      </c>
      <c r="O69" s="37">
        <v>1735</v>
      </c>
      <c r="P69" s="37">
        <v>0</v>
      </c>
      <c r="Q69" s="37">
        <v>2335</v>
      </c>
      <c r="R69" s="37">
        <v>1735</v>
      </c>
      <c r="S69" s="48">
        <v>1.4306022798837656E-2</v>
      </c>
      <c r="T69" s="37">
        <v>605</v>
      </c>
      <c r="U69" s="37">
        <v>498.27573770491801</v>
      </c>
      <c r="V69" s="48">
        <v>0.21339432021623897</v>
      </c>
      <c r="W69" s="37">
        <v>308.62</v>
      </c>
      <c r="X69" s="37">
        <v>218.54000000000002</v>
      </c>
      <c r="Y69" s="37"/>
      <c r="Z69" s="37">
        <v>121.45000000000002</v>
      </c>
      <c r="AA69" s="53">
        <v>583.11426229508209</v>
      </c>
      <c r="AB69" s="48">
        <v>1.1557163956089052E-2</v>
      </c>
      <c r="AC69" s="124">
        <v>218</v>
      </c>
      <c r="AD69" s="124">
        <v>9</v>
      </c>
      <c r="AE69" s="223">
        <v>41</v>
      </c>
      <c r="AF69" s="129">
        <v>0.24972773545827917</v>
      </c>
      <c r="AG69" s="129">
        <v>0.96382522693401962</v>
      </c>
      <c r="AH69" s="48"/>
      <c r="AI69" s="118">
        <v>467</v>
      </c>
      <c r="AJ69" s="118">
        <v>121</v>
      </c>
      <c r="AK69" s="118">
        <v>99.655147540983606</v>
      </c>
      <c r="AL69" s="118">
        <v>61.724000000000004</v>
      </c>
      <c r="AM69" s="118">
        <v>43.708000000000006</v>
      </c>
      <c r="AN69" s="118">
        <v>0</v>
      </c>
      <c r="AO69" s="118">
        <v>24.290000000000003</v>
      </c>
      <c r="AP69" s="118">
        <v>116.62285245901637</v>
      </c>
    </row>
    <row r="70" spans="1:42" ht="15.95" customHeight="1" x14ac:dyDescent="0.2">
      <c r="A70" s="3">
        <v>251516159</v>
      </c>
      <c r="B70" s="3" t="s">
        <v>270</v>
      </c>
      <c r="C70" s="3" t="s">
        <v>310</v>
      </c>
      <c r="D70" s="4">
        <v>2040902555480</v>
      </c>
      <c r="E70" s="124">
        <v>139</v>
      </c>
      <c r="F70" s="38">
        <v>137</v>
      </c>
      <c r="G70" s="37">
        <v>19043</v>
      </c>
      <c r="H70" s="37">
        <v>51.481481481481481</v>
      </c>
      <c r="I70" s="51">
        <v>75</v>
      </c>
      <c r="J70" s="34">
        <v>2.7</v>
      </c>
      <c r="K70" s="37">
        <v>6</v>
      </c>
      <c r="L70" s="37">
        <v>0</v>
      </c>
      <c r="M70" s="37">
        <v>6</v>
      </c>
      <c r="N70" s="37">
        <v>4814.3999999999996</v>
      </c>
      <c r="O70" s="37">
        <v>3845.7200000000003</v>
      </c>
      <c r="P70" s="37">
        <v>0</v>
      </c>
      <c r="Q70" s="37">
        <v>4814.3999999999996</v>
      </c>
      <c r="R70" s="37">
        <v>3845.7200000000003</v>
      </c>
      <c r="S70" s="48">
        <v>2.9496752103950322E-2</v>
      </c>
      <c r="T70" s="37">
        <v>822</v>
      </c>
      <c r="U70" s="37">
        <v>990.16024590163875</v>
      </c>
      <c r="V70" s="48">
        <v>0.20566638540662155</v>
      </c>
      <c r="W70" s="37">
        <v>506.87000000000006</v>
      </c>
      <c r="X70" s="37">
        <v>142.10000000000002</v>
      </c>
      <c r="Y70" s="37"/>
      <c r="Z70" s="37">
        <v>269.20040000000006</v>
      </c>
      <c r="AA70" s="53">
        <v>2084.0693540983611</v>
      </c>
      <c r="AB70" s="48">
        <v>4.1305680170427392E-2</v>
      </c>
      <c r="AC70" s="124">
        <v>139</v>
      </c>
      <c r="AD70" s="124">
        <v>13</v>
      </c>
      <c r="AE70" s="223">
        <v>38</v>
      </c>
      <c r="AF70" s="129">
        <v>0.43288246803305935</v>
      </c>
      <c r="AG70" s="129">
        <v>2.5353641777352323</v>
      </c>
      <c r="AH70" s="48"/>
      <c r="AI70" s="118">
        <v>802.4</v>
      </c>
      <c r="AJ70" s="118">
        <v>137</v>
      </c>
      <c r="AK70" s="118">
        <v>165.02670765027312</v>
      </c>
      <c r="AL70" s="118">
        <v>84.478333333333339</v>
      </c>
      <c r="AM70" s="118">
        <v>23.683333333333337</v>
      </c>
      <c r="AN70" s="118">
        <v>0</v>
      </c>
      <c r="AO70" s="118">
        <v>44.866733333333343</v>
      </c>
      <c r="AP70" s="118">
        <v>347.34489234972682</v>
      </c>
    </row>
    <row r="71" spans="1:42" ht="15.95" customHeight="1" x14ac:dyDescent="0.2">
      <c r="A71" s="3">
        <v>251407392</v>
      </c>
      <c r="B71" s="3" t="s">
        <v>269</v>
      </c>
      <c r="C71" s="3" t="s">
        <v>311</v>
      </c>
      <c r="D71" s="4">
        <v>2040900511679</v>
      </c>
      <c r="E71" s="124">
        <v>115</v>
      </c>
      <c r="F71" s="38">
        <v>137</v>
      </c>
      <c r="G71" s="37">
        <v>15755</v>
      </c>
      <c r="H71" s="37">
        <v>54.761904761904759</v>
      </c>
      <c r="I71" s="51">
        <v>100</v>
      </c>
      <c r="J71" s="34">
        <v>2.1</v>
      </c>
      <c r="K71" s="37">
        <v>15</v>
      </c>
      <c r="L71" s="37">
        <v>0</v>
      </c>
      <c r="M71" s="37">
        <v>15</v>
      </c>
      <c r="N71" s="37">
        <v>10865.980000000001</v>
      </c>
      <c r="O71" s="37">
        <v>8400.14</v>
      </c>
      <c r="P71" s="37">
        <v>0</v>
      </c>
      <c r="Q71" s="37">
        <v>10865.980000000001</v>
      </c>
      <c r="R71" s="37">
        <v>8400.14</v>
      </c>
      <c r="S71" s="48">
        <v>6.6573429384031699E-2</v>
      </c>
      <c r="T71" s="37">
        <v>2055</v>
      </c>
      <c r="U71" s="37">
        <v>2384.617868852461</v>
      </c>
      <c r="V71" s="48">
        <v>0.21945722970707296</v>
      </c>
      <c r="W71" s="37">
        <v>831.56000000000017</v>
      </c>
      <c r="X71" s="37">
        <v>127.4</v>
      </c>
      <c r="Y71" s="37"/>
      <c r="Z71" s="37">
        <v>588.00980000000004</v>
      </c>
      <c r="AA71" s="53">
        <v>4879.392331147541</v>
      </c>
      <c r="AB71" s="48">
        <v>9.670821110634889E-2</v>
      </c>
      <c r="AC71" s="124">
        <v>115</v>
      </c>
      <c r="AD71" s="124">
        <v>16</v>
      </c>
      <c r="AE71" s="223">
        <v>20</v>
      </c>
      <c r="AF71" s="129">
        <v>0.44905220984646937</v>
      </c>
      <c r="AG71" s="129">
        <v>2.3744001611423551</v>
      </c>
      <c r="AH71" s="48"/>
      <c r="AI71" s="118">
        <v>724.39866666666671</v>
      </c>
      <c r="AJ71" s="118">
        <v>137</v>
      </c>
      <c r="AK71" s="118">
        <v>158.97452459016407</v>
      </c>
      <c r="AL71" s="118">
        <v>55.437333333333342</v>
      </c>
      <c r="AM71" s="118">
        <v>8.4933333333333341</v>
      </c>
      <c r="AN71" s="118">
        <v>0</v>
      </c>
      <c r="AO71" s="118">
        <v>39.200653333333335</v>
      </c>
      <c r="AP71" s="118">
        <v>325.29282207650266</v>
      </c>
    </row>
    <row r="72" spans="1:42" ht="15.95" customHeight="1" x14ac:dyDescent="0.2">
      <c r="A72" s="3">
        <v>302564795</v>
      </c>
      <c r="B72" s="3" t="s">
        <v>406</v>
      </c>
      <c r="C72" s="3" t="s">
        <v>531</v>
      </c>
      <c r="D72" s="4">
        <v>2042253544953</v>
      </c>
      <c r="E72" s="124">
        <v>0</v>
      </c>
      <c r="F72" s="38">
        <v>204</v>
      </c>
      <c r="G72" s="37">
        <v>0</v>
      </c>
      <c r="H72" s="37">
        <v>0</v>
      </c>
      <c r="I72" s="51">
        <v>0</v>
      </c>
      <c r="J72" s="34">
        <v>0.1</v>
      </c>
      <c r="K72" s="37">
        <v>1</v>
      </c>
      <c r="L72" s="37">
        <v>0</v>
      </c>
      <c r="M72" s="37">
        <v>1</v>
      </c>
      <c r="N72" s="37">
        <v>647</v>
      </c>
      <c r="O72" s="37">
        <v>465</v>
      </c>
      <c r="P72" s="37">
        <v>0</v>
      </c>
      <c r="Q72" s="37">
        <v>647</v>
      </c>
      <c r="R72" s="37">
        <v>465</v>
      </c>
      <c r="S72" s="48">
        <v>3.9640243044316761E-3</v>
      </c>
      <c r="T72" s="37">
        <v>204</v>
      </c>
      <c r="U72" s="37">
        <v>123.7883606557377</v>
      </c>
      <c r="V72" s="48">
        <v>0.19132667798413866</v>
      </c>
      <c r="W72" s="37">
        <v>47.52</v>
      </c>
      <c r="X72" s="37">
        <v>0.98000000000000009</v>
      </c>
      <c r="Y72" s="37"/>
      <c r="Z72" s="37">
        <v>32.550000000000004</v>
      </c>
      <c r="AA72" s="53">
        <v>238.16163934426228</v>
      </c>
      <c r="AB72" s="48">
        <v>4.7202980477944693E-3</v>
      </c>
      <c r="AC72" s="124">
        <v>0</v>
      </c>
      <c r="AD72" s="124">
        <v>22</v>
      </c>
      <c r="AE72" s="223">
        <v>50</v>
      </c>
      <c r="AF72" s="129">
        <v>0.36810145184584586</v>
      </c>
      <c r="AG72" s="129">
        <v>1.1674590163934424</v>
      </c>
      <c r="AH72" s="48"/>
      <c r="AI72" s="118">
        <v>647</v>
      </c>
      <c r="AJ72" s="118">
        <v>204</v>
      </c>
      <c r="AK72" s="118">
        <v>123.7883606557377</v>
      </c>
      <c r="AL72" s="118">
        <v>47.52</v>
      </c>
      <c r="AM72" s="118">
        <v>0.98000000000000009</v>
      </c>
      <c r="AN72" s="118">
        <v>0</v>
      </c>
      <c r="AO72" s="118">
        <v>32.550000000000004</v>
      </c>
      <c r="AP72" s="118">
        <v>238.16163934426226</v>
      </c>
    </row>
    <row r="73" spans="1:42" ht="15.95" customHeight="1" x14ac:dyDescent="0.2">
      <c r="A73" s="3">
        <v>273588520</v>
      </c>
      <c r="B73" s="3" t="s">
        <v>288</v>
      </c>
      <c r="C73" s="3" t="s">
        <v>312</v>
      </c>
      <c r="D73" s="4">
        <v>2041534216404</v>
      </c>
      <c r="E73" s="124">
        <v>17</v>
      </c>
      <c r="F73" s="38">
        <v>478</v>
      </c>
      <c r="G73" s="37">
        <v>8126</v>
      </c>
      <c r="H73" s="37">
        <v>999</v>
      </c>
      <c r="I73" s="51">
        <v>0</v>
      </c>
      <c r="J73" s="34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48">
        <v>0</v>
      </c>
      <c r="T73" s="37">
        <v>0</v>
      </c>
      <c r="U73" s="37">
        <v>0</v>
      </c>
      <c r="V73" s="48">
        <v>0</v>
      </c>
      <c r="W73" s="37">
        <v>0</v>
      </c>
      <c r="X73" s="37">
        <v>48.114080000000001</v>
      </c>
      <c r="Y73" s="37"/>
      <c r="Z73" s="37">
        <v>0</v>
      </c>
      <c r="AA73" s="53">
        <v>-48.114080000000001</v>
      </c>
      <c r="AB73" s="48">
        <v>-9.5360780401387705E-4</v>
      </c>
      <c r="AC73" s="124">
        <v>17</v>
      </c>
      <c r="AD73" s="124">
        <v>21</v>
      </c>
      <c r="AE73" s="223">
        <v>0</v>
      </c>
      <c r="AF73" s="129">
        <v>0</v>
      </c>
      <c r="AG73" s="129">
        <v>0</v>
      </c>
      <c r="AH73" s="48"/>
      <c r="AI73" s="118">
        <v>0</v>
      </c>
      <c r="AJ73" s="118">
        <v>478</v>
      </c>
      <c r="AK73" s="118">
        <v>0</v>
      </c>
      <c r="AL73" s="118">
        <v>0</v>
      </c>
      <c r="AM73" s="118">
        <v>48.114080000000001</v>
      </c>
      <c r="AN73" s="118">
        <v>0</v>
      </c>
      <c r="AO73" s="118" t="s">
        <v>361</v>
      </c>
      <c r="AP73" s="118">
        <v>0</v>
      </c>
    </row>
    <row r="74" spans="1:42" ht="15.95" customHeight="1" x14ac:dyDescent="0.2">
      <c r="A74" s="3">
        <v>273589771</v>
      </c>
      <c r="B74" s="3" t="s">
        <v>290</v>
      </c>
      <c r="C74" s="3" t="s">
        <v>313</v>
      </c>
      <c r="D74" s="4">
        <v>2041534288661</v>
      </c>
      <c r="E74" s="124">
        <v>15</v>
      </c>
      <c r="F74" s="38">
        <v>326</v>
      </c>
      <c r="G74" s="37">
        <v>4890</v>
      </c>
      <c r="H74" s="37">
        <v>150</v>
      </c>
      <c r="I74" s="51">
        <v>100</v>
      </c>
      <c r="J74" s="34">
        <v>0.1</v>
      </c>
      <c r="K74" s="37">
        <v>1</v>
      </c>
      <c r="L74" s="37">
        <v>0</v>
      </c>
      <c r="M74" s="37">
        <v>1</v>
      </c>
      <c r="N74" s="37">
        <v>728</v>
      </c>
      <c r="O74" s="37">
        <v>535</v>
      </c>
      <c r="P74" s="37">
        <v>0</v>
      </c>
      <c r="Q74" s="37">
        <v>728</v>
      </c>
      <c r="R74" s="37">
        <v>535</v>
      </c>
      <c r="S74" s="48">
        <v>4.4602931895305412E-3</v>
      </c>
      <c r="T74" s="37">
        <v>326</v>
      </c>
      <c r="U74" s="37">
        <v>157.22622950819672</v>
      </c>
      <c r="V74" s="48">
        <v>0.21597009547829221</v>
      </c>
      <c r="W74" s="37">
        <v>92.59</v>
      </c>
      <c r="X74" s="37">
        <v>29.635200000000001</v>
      </c>
      <c r="Y74" s="37"/>
      <c r="Z74" s="37">
        <v>37.450000000000003</v>
      </c>
      <c r="AA74" s="53">
        <v>85.098570491803258</v>
      </c>
      <c r="AB74" s="48">
        <v>1.6866302116014401E-3</v>
      </c>
      <c r="AC74" s="124">
        <v>15</v>
      </c>
      <c r="AD74" s="124">
        <v>24</v>
      </c>
      <c r="AE74" s="223">
        <v>25</v>
      </c>
      <c r="AF74" s="129">
        <v>0.11689364078544384</v>
      </c>
      <c r="AG74" s="129">
        <v>0.26103855979080709</v>
      </c>
      <c r="AH74" s="48"/>
      <c r="AI74" s="118">
        <v>728</v>
      </c>
      <c r="AJ74" s="118">
        <v>326</v>
      </c>
      <c r="AK74" s="118">
        <v>157.22622950819672</v>
      </c>
      <c r="AL74" s="118">
        <v>92.59</v>
      </c>
      <c r="AM74" s="118">
        <v>29.635200000000001</v>
      </c>
      <c r="AN74" s="118">
        <v>0</v>
      </c>
      <c r="AO74" s="118">
        <v>37.450000000000003</v>
      </c>
      <c r="AP74" s="118">
        <v>85.098570491803116</v>
      </c>
    </row>
    <row r="75" spans="1:42" ht="15.95" customHeight="1" x14ac:dyDescent="0.2">
      <c r="A75" s="3">
        <v>273556717</v>
      </c>
      <c r="B75" s="3" t="s">
        <v>286</v>
      </c>
      <c r="C75" s="3" t="s">
        <v>532</v>
      </c>
      <c r="D75" s="4">
        <v>2041533648312</v>
      </c>
      <c r="E75" s="124">
        <v>169</v>
      </c>
      <c r="F75" s="38">
        <v>104</v>
      </c>
      <c r="G75" s="37">
        <v>17576</v>
      </c>
      <c r="H75" s="37">
        <v>73.478260869565219</v>
      </c>
      <c r="I75" s="51">
        <v>92</v>
      </c>
      <c r="J75" s="34">
        <v>2.2999999999999998</v>
      </c>
      <c r="K75" s="37">
        <v>8</v>
      </c>
      <c r="L75" s="37">
        <v>0</v>
      </c>
      <c r="M75" s="37">
        <v>8</v>
      </c>
      <c r="N75" s="37">
        <v>4682.7</v>
      </c>
      <c r="O75" s="37">
        <v>3118.7799999999997</v>
      </c>
      <c r="P75" s="37">
        <v>0</v>
      </c>
      <c r="Q75" s="37">
        <v>4682.7</v>
      </c>
      <c r="R75" s="37">
        <v>3118.7799999999997</v>
      </c>
      <c r="S75" s="48">
        <v>2.8689855657437723E-2</v>
      </c>
      <c r="T75" s="37">
        <v>832</v>
      </c>
      <c r="U75" s="37">
        <v>1368.872950819672</v>
      </c>
      <c r="V75" s="48">
        <v>0.29232557089279093</v>
      </c>
      <c r="W75" s="37">
        <v>533.69000000000005</v>
      </c>
      <c r="X75" s="37">
        <v>173.46</v>
      </c>
      <c r="Y75" s="37"/>
      <c r="Z75" s="37">
        <v>218.31460000000001</v>
      </c>
      <c r="AA75" s="53">
        <v>1556.3624491803275</v>
      </c>
      <c r="AB75" s="48">
        <v>3.0846674765734092E-2</v>
      </c>
      <c r="AC75" s="124">
        <v>169</v>
      </c>
      <c r="AD75" s="124">
        <v>17</v>
      </c>
      <c r="AE75" s="223">
        <v>31</v>
      </c>
      <c r="AF75" s="129">
        <v>0.33236433023262812</v>
      </c>
      <c r="AG75" s="129">
        <v>1.8706279437263551</v>
      </c>
      <c r="AH75" s="48"/>
      <c r="AI75" s="118">
        <v>585.33749999999998</v>
      </c>
      <c r="AJ75" s="118">
        <v>104</v>
      </c>
      <c r="AK75" s="118">
        <v>171.10911885245901</v>
      </c>
      <c r="AL75" s="118">
        <v>66.711250000000007</v>
      </c>
      <c r="AM75" s="118">
        <v>21.682500000000001</v>
      </c>
      <c r="AN75" s="118">
        <v>0</v>
      </c>
      <c r="AO75" s="118">
        <v>27.289325000000002</v>
      </c>
      <c r="AP75" s="118">
        <v>194.54530614754094</v>
      </c>
    </row>
    <row r="76" spans="1:42" ht="15.95" customHeight="1" x14ac:dyDescent="0.2">
      <c r="A76" s="3">
        <v>370594147</v>
      </c>
      <c r="B76" s="3" t="s">
        <v>473</v>
      </c>
      <c r="C76" s="3" t="s">
        <v>474</v>
      </c>
      <c r="D76" s="4">
        <v>2043369755509</v>
      </c>
      <c r="E76" s="124">
        <v>81</v>
      </c>
      <c r="F76" s="38">
        <v>123</v>
      </c>
      <c r="G76" s="37">
        <v>9963</v>
      </c>
      <c r="H76" s="37">
        <v>42.631578947368425</v>
      </c>
      <c r="I76" s="51">
        <v>82</v>
      </c>
      <c r="J76" s="34">
        <v>1.9</v>
      </c>
      <c r="K76" s="37">
        <v>8</v>
      </c>
      <c r="L76" s="37">
        <v>0</v>
      </c>
      <c r="M76" s="37">
        <v>8</v>
      </c>
      <c r="N76" s="37">
        <v>4513</v>
      </c>
      <c r="O76" s="37">
        <v>2844</v>
      </c>
      <c r="P76" s="37">
        <v>0</v>
      </c>
      <c r="Q76" s="37">
        <v>4513</v>
      </c>
      <c r="R76" s="37">
        <v>2844</v>
      </c>
      <c r="S76" s="48">
        <v>2.7650141709273806E-2</v>
      </c>
      <c r="T76" s="37">
        <v>984</v>
      </c>
      <c r="U76" s="37">
        <v>1303.5222950819673</v>
      </c>
      <c r="V76" s="48">
        <v>0.28883720254419837</v>
      </c>
      <c r="W76" s="37">
        <v>526.15999999999985</v>
      </c>
      <c r="X76" s="37">
        <v>87.220000000000013</v>
      </c>
      <c r="Y76" s="37"/>
      <c r="Z76" s="37">
        <v>199.08</v>
      </c>
      <c r="AA76" s="53">
        <v>1413.0177049180331</v>
      </c>
      <c r="AB76" s="48">
        <v>2.8005621444276062E-2</v>
      </c>
      <c r="AC76" s="124">
        <v>81</v>
      </c>
      <c r="AD76" s="124">
        <v>12</v>
      </c>
      <c r="AE76" s="223">
        <v>32</v>
      </c>
      <c r="AF76" s="129">
        <v>0.31309942497629811</v>
      </c>
      <c r="AG76" s="129">
        <v>1.435993602558977</v>
      </c>
      <c r="AH76" s="48"/>
      <c r="AI76" s="118">
        <v>564.125</v>
      </c>
      <c r="AJ76" s="118">
        <v>123</v>
      </c>
      <c r="AK76" s="118">
        <v>162.94028688524591</v>
      </c>
      <c r="AL76" s="118">
        <v>65.769999999999982</v>
      </c>
      <c r="AM76" s="118">
        <v>10.902500000000002</v>
      </c>
      <c r="AN76" s="118">
        <v>0</v>
      </c>
      <c r="AO76" s="118">
        <v>24.885000000000002</v>
      </c>
      <c r="AP76" s="118">
        <v>176.62721311475417</v>
      </c>
    </row>
    <row r="77" spans="1:42" ht="15.95" customHeight="1" x14ac:dyDescent="0.2">
      <c r="A77" s="3">
        <v>321959186</v>
      </c>
      <c r="B77" s="3" t="s">
        <v>432</v>
      </c>
      <c r="C77" s="3" t="s">
        <v>314</v>
      </c>
      <c r="D77" s="4">
        <v>2042678197468</v>
      </c>
      <c r="E77" s="124">
        <v>58</v>
      </c>
      <c r="F77" s="38">
        <v>121</v>
      </c>
      <c r="G77" s="37">
        <v>7018</v>
      </c>
      <c r="H77" s="37">
        <v>52.72727272727272</v>
      </c>
      <c r="I77" s="51">
        <v>100</v>
      </c>
      <c r="J77" s="34">
        <v>1.1000000000000001</v>
      </c>
      <c r="K77" s="37">
        <v>5</v>
      </c>
      <c r="L77" s="37">
        <v>0</v>
      </c>
      <c r="M77" s="37">
        <v>5</v>
      </c>
      <c r="N77" s="37">
        <v>2825</v>
      </c>
      <c r="O77" s="37">
        <v>1772</v>
      </c>
      <c r="P77" s="37">
        <v>0</v>
      </c>
      <c r="Q77" s="37">
        <v>2825</v>
      </c>
      <c r="R77" s="37">
        <v>1772</v>
      </c>
      <c r="S77" s="48">
        <v>1.7308143214867826E-2</v>
      </c>
      <c r="T77" s="37">
        <v>605</v>
      </c>
      <c r="U77" s="37">
        <v>818.47098360655741</v>
      </c>
      <c r="V77" s="48">
        <v>0.2897242419846221</v>
      </c>
      <c r="W77" s="37">
        <v>244.01999999999998</v>
      </c>
      <c r="X77" s="37">
        <v>61.740000000000009</v>
      </c>
      <c r="Y77" s="37"/>
      <c r="Z77" s="37">
        <v>124.04</v>
      </c>
      <c r="AA77" s="53">
        <v>971.72901639344263</v>
      </c>
      <c r="AB77" s="48">
        <v>1.9259401269223386E-2</v>
      </c>
      <c r="AC77" s="124">
        <v>58</v>
      </c>
      <c r="AD77" s="124">
        <v>11</v>
      </c>
      <c r="AE77" s="223">
        <v>22</v>
      </c>
      <c r="AF77" s="129">
        <v>0.34397487305962576</v>
      </c>
      <c r="AG77" s="129">
        <v>1.6061636634602359</v>
      </c>
      <c r="AH77" s="48"/>
      <c r="AI77" s="118">
        <v>565</v>
      </c>
      <c r="AJ77" s="118">
        <v>121</v>
      </c>
      <c r="AK77" s="118">
        <v>163.69419672131147</v>
      </c>
      <c r="AL77" s="118">
        <v>48.803999999999995</v>
      </c>
      <c r="AM77" s="118">
        <v>12.348000000000003</v>
      </c>
      <c r="AN77" s="118">
        <v>0</v>
      </c>
      <c r="AO77" s="118">
        <v>24.808</v>
      </c>
      <c r="AP77" s="118">
        <v>194.34580327868855</v>
      </c>
    </row>
    <row r="78" spans="1:42" ht="15.95" customHeight="1" x14ac:dyDescent="0.2">
      <c r="A78" s="3">
        <v>273546535</v>
      </c>
      <c r="B78" s="3" t="s">
        <v>282</v>
      </c>
      <c r="C78" s="3" t="s">
        <v>315</v>
      </c>
      <c r="D78" s="4">
        <v>2041533399818</v>
      </c>
      <c r="E78" s="124">
        <v>70</v>
      </c>
      <c r="F78" s="38">
        <v>171</v>
      </c>
      <c r="G78" s="37">
        <v>11970</v>
      </c>
      <c r="H78" s="37">
        <v>233.33333333333334</v>
      </c>
      <c r="I78" s="51">
        <v>0</v>
      </c>
      <c r="J78" s="34">
        <v>0.3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48">
        <v>0</v>
      </c>
      <c r="T78" s="37">
        <v>0</v>
      </c>
      <c r="U78" s="37">
        <v>0</v>
      </c>
      <c r="V78" s="48">
        <v>0</v>
      </c>
      <c r="W78" s="37">
        <v>81.180000000000007</v>
      </c>
      <c r="X78" s="37">
        <v>68.600000000000009</v>
      </c>
      <c r="Y78" s="37"/>
      <c r="Z78" s="37">
        <v>0</v>
      </c>
      <c r="AA78" s="53">
        <v>-149.78000000000003</v>
      </c>
      <c r="AB78" s="48">
        <v>-2.9685983164428899E-3</v>
      </c>
      <c r="AC78" s="124">
        <v>70</v>
      </c>
      <c r="AD78" s="124">
        <v>10</v>
      </c>
      <c r="AE78" s="223">
        <v>67</v>
      </c>
      <c r="AF78" s="129">
        <v>0</v>
      </c>
      <c r="AG78" s="129">
        <v>0</v>
      </c>
      <c r="AH78" s="48"/>
      <c r="AI78" s="118">
        <v>0</v>
      </c>
      <c r="AJ78" s="118">
        <v>171</v>
      </c>
      <c r="AK78" s="118">
        <v>0</v>
      </c>
      <c r="AL78" s="118">
        <v>81.180000000000007</v>
      </c>
      <c r="AM78" s="118">
        <v>68.600000000000009</v>
      </c>
      <c r="AN78" s="118">
        <v>0</v>
      </c>
      <c r="AO78" s="118" t="s">
        <v>361</v>
      </c>
      <c r="AP78" s="118">
        <v>0</v>
      </c>
    </row>
    <row r="79" spans="1:42" ht="15.95" customHeight="1" x14ac:dyDescent="0.2">
      <c r="A79" s="3">
        <v>273551028</v>
      </c>
      <c r="B79" s="3" t="s">
        <v>285</v>
      </c>
      <c r="C79" s="3" t="s">
        <v>316</v>
      </c>
      <c r="D79" s="4">
        <v>2041533587000</v>
      </c>
      <c r="E79" s="124">
        <v>0</v>
      </c>
      <c r="F79" s="38">
        <v>242</v>
      </c>
      <c r="G79" s="37">
        <v>0</v>
      </c>
      <c r="H79" s="37">
        <v>0</v>
      </c>
      <c r="I79" s="51">
        <v>0</v>
      </c>
      <c r="J79" s="34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48">
        <v>0</v>
      </c>
      <c r="T79" s="37">
        <v>0</v>
      </c>
      <c r="U79" s="37">
        <v>0</v>
      </c>
      <c r="V79" s="48">
        <v>0</v>
      </c>
      <c r="W79" s="37">
        <v>0</v>
      </c>
      <c r="X79" s="37">
        <v>0</v>
      </c>
      <c r="Y79" s="37"/>
      <c r="Z79" s="37">
        <v>0</v>
      </c>
      <c r="AA79" s="53">
        <v>0</v>
      </c>
      <c r="AB79" s="48">
        <v>0</v>
      </c>
      <c r="AC79" s="124">
        <v>0</v>
      </c>
      <c r="AD79" s="124">
        <v>0</v>
      </c>
      <c r="AE79" s="223">
        <v>0</v>
      </c>
      <c r="AF79" s="129">
        <v>0</v>
      </c>
      <c r="AG79" s="129">
        <v>0</v>
      </c>
      <c r="AH79" s="48"/>
      <c r="AI79" s="118">
        <v>0</v>
      </c>
      <c r="AJ79" s="118">
        <v>242</v>
      </c>
      <c r="AK79" s="118">
        <v>0</v>
      </c>
      <c r="AL79" s="118">
        <v>0</v>
      </c>
      <c r="AM79" s="118">
        <v>0</v>
      </c>
      <c r="AN79" s="118">
        <v>0</v>
      </c>
      <c r="AO79" s="118" t="s">
        <v>361</v>
      </c>
      <c r="AP79" s="118">
        <v>0</v>
      </c>
    </row>
    <row r="80" spans="1:42" ht="15.95" customHeight="1" x14ac:dyDescent="0.2">
      <c r="A80" s="3">
        <v>273527791</v>
      </c>
      <c r="B80" s="3" t="s">
        <v>281</v>
      </c>
      <c r="C80" s="3" t="s">
        <v>533</v>
      </c>
      <c r="D80" s="4">
        <v>2041533038113</v>
      </c>
      <c r="E80" s="124">
        <v>129</v>
      </c>
      <c r="F80" s="38">
        <v>127</v>
      </c>
      <c r="G80" s="37">
        <v>16383</v>
      </c>
      <c r="H80" s="37">
        <v>1290</v>
      </c>
      <c r="I80" s="51">
        <v>0</v>
      </c>
      <c r="J80" s="34">
        <v>0.1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48">
        <v>0</v>
      </c>
      <c r="T80" s="37">
        <v>0</v>
      </c>
      <c r="U80" s="37">
        <v>0</v>
      </c>
      <c r="V80" s="48">
        <v>0</v>
      </c>
      <c r="W80" s="37">
        <v>0</v>
      </c>
      <c r="X80" s="37">
        <v>126.42000000000002</v>
      </c>
      <c r="Y80" s="37"/>
      <c r="Z80" s="37">
        <v>0</v>
      </c>
      <c r="AA80" s="53">
        <v>-126.42000000000002</v>
      </c>
      <c r="AB80" s="48">
        <v>-2.505609555112232E-3</v>
      </c>
      <c r="AC80" s="124">
        <v>129</v>
      </c>
      <c r="AD80" s="124">
        <v>16</v>
      </c>
      <c r="AE80" s="223">
        <v>11</v>
      </c>
      <c r="AF80" s="129">
        <v>0</v>
      </c>
      <c r="AG80" s="129">
        <v>0</v>
      </c>
      <c r="AH80" s="48"/>
      <c r="AI80" s="118">
        <v>0</v>
      </c>
      <c r="AJ80" s="118">
        <v>127</v>
      </c>
      <c r="AK80" s="118">
        <v>0</v>
      </c>
      <c r="AL80" s="118">
        <v>0</v>
      </c>
      <c r="AM80" s="118">
        <v>126.42000000000002</v>
      </c>
      <c r="AN80" s="118">
        <v>0</v>
      </c>
      <c r="AO80" s="118" t="s">
        <v>361</v>
      </c>
      <c r="AP80" s="118">
        <v>0</v>
      </c>
    </row>
    <row r="81" spans="1:42" ht="15.95" customHeight="1" x14ac:dyDescent="0.2">
      <c r="A81" s="3">
        <v>327442631</v>
      </c>
      <c r="B81" s="3" t="s">
        <v>433</v>
      </c>
      <c r="C81" s="3" t="s">
        <v>434</v>
      </c>
      <c r="D81" s="4">
        <v>2042777181566</v>
      </c>
      <c r="E81" s="124">
        <v>85</v>
      </c>
      <c r="F81" s="38">
        <v>127</v>
      </c>
      <c r="G81" s="37">
        <v>10795</v>
      </c>
      <c r="H81" s="37">
        <v>283.33333333333337</v>
      </c>
      <c r="I81" s="51">
        <v>100</v>
      </c>
      <c r="J81" s="34">
        <v>0.3</v>
      </c>
      <c r="K81" s="37">
        <v>1</v>
      </c>
      <c r="L81" s="37">
        <v>0</v>
      </c>
      <c r="M81" s="37">
        <v>1</v>
      </c>
      <c r="N81" s="37">
        <v>641</v>
      </c>
      <c r="O81" s="37">
        <v>416</v>
      </c>
      <c r="P81" s="37">
        <v>0</v>
      </c>
      <c r="Q81" s="37">
        <v>641</v>
      </c>
      <c r="R81" s="37">
        <v>416</v>
      </c>
      <c r="S81" s="48">
        <v>3.9272636462762038E-3</v>
      </c>
      <c r="T81" s="37">
        <v>127</v>
      </c>
      <c r="U81" s="37">
        <v>171.32049180327868</v>
      </c>
      <c r="V81" s="48">
        <v>0.26727065803943634</v>
      </c>
      <c r="W81" s="37">
        <v>57.91</v>
      </c>
      <c r="X81" s="37">
        <v>84.28</v>
      </c>
      <c r="Y81" s="37"/>
      <c r="Z81" s="37">
        <v>29.120000000000005</v>
      </c>
      <c r="AA81" s="53">
        <v>171.36950819672137</v>
      </c>
      <c r="AB81" s="48">
        <v>3.3964964182296234E-3</v>
      </c>
      <c r="AC81" s="124">
        <v>85</v>
      </c>
      <c r="AD81" s="124">
        <v>14</v>
      </c>
      <c r="AE81" s="223">
        <v>29</v>
      </c>
      <c r="AF81" s="129">
        <v>0.26734712667195215</v>
      </c>
      <c r="AG81" s="129">
        <v>1.3493662062733962</v>
      </c>
      <c r="AH81" s="48"/>
      <c r="AI81" s="118">
        <v>641</v>
      </c>
      <c r="AJ81" s="118">
        <v>127</v>
      </c>
      <c r="AK81" s="118">
        <v>171.32049180327868</v>
      </c>
      <c r="AL81" s="118">
        <v>57.91</v>
      </c>
      <c r="AM81" s="118">
        <v>84.28</v>
      </c>
      <c r="AN81" s="118">
        <v>0</v>
      </c>
      <c r="AO81" s="118">
        <v>29.120000000000005</v>
      </c>
      <c r="AP81" s="118">
        <v>171.36950819672131</v>
      </c>
    </row>
    <row r="82" spans="1:42" ht="15.95" customHeight="1" x14ac:dyDescent="0.2">
      <c r="A82" s="3">
        <v>340948906</v>
      </c>
      <c r="B82" s="3" t="s">
        <v>435</v>
      </c>
      <c r="C82" s="3" t="s">
        <v>436</v>
      </c>
      <c r="D82" s="4">
        <v>2042988749289</v>
      </c>
      <c r="E82" s="124">
        <v>15</v>
      </c>
      <c r="F82" s="38">
        <v>254</v>
      </c>
      <c r="G82" s="37">
        <v>3810</v>
      </c>
      <c r="H82" s="37">
        <v>150</v>
      </c>
      <c r="I82" s="51">
        <v>0</v>
      </c>
      <c r="J82" s="34">
        <v>0.1</v>
      </c>
      <c r="K82" s="37">
        <v>1</v>
      </c>
      <c r="L82" s="37">
        <v>0</v>
      </c>
      <c r="M82" s="37">
        <v>1</v>
      </c>
      <c r="N82" s="37">
        <v>648</v>
      </c>
      <c r="O82" s="37">
        <v>434</v>
      </c>
      <c r="P82" s="37">
        <v>0</v>
      </c>
      <c r="Q82" s="37">
        <v>648</v>
      </c>
      <c r="R82" s="37">
        <v>434</v>
      </c>
      <c r="S82" s="48">
        <v>3.9701510807909207E-3</v>
      </c>
      <c r="T82" s="37">
        <v>254</v>
      </c>
      <c r="U82" s="37">
        <v>187.98081967213113</v>
      </c>
      <c r="V82" s="48">
        <v>0.29009385751872091</v>
      </c>
      <c r="W82" s="37">
        <v>43.06</v>
      </c>
      <c r="X82" s="37">
        <v>15.680000000000001</v>
      </c>
      <c r="Y82" s="37"/>
      <c r="Z82" s="37">
        <v>30.380000000000003</v>
      </c>
      <c r="AA82" s="53">
        <v>116.89918032786886</v>
      </c>
      <c r="AB82" s="48">
        <v>2.3169095334147766E-3</v>
      </c>
      <c r="AC82" s="124">
        <v>15</v>
      </c>
      <c r="AD82" s="124">
        <v>28</v>
      </c>
      <c r="AE82" s="223">
        <v>20</v>
      </c>
      <c r="AF82" s="129">
        <v>0.18039996964177293</v>
      </c>
      <c r="AG82" s="129">
        <v>0.46023299341680657</v>
      </c>
      <c r="AH82" s="48"/>
      <c r="AI82" s="118">
        <v>648</v>
      </c>
      <c r="AJ82" s="118">
        <v>254</v>
      </c>
      <c r="AK82" s="118">
        <v>187.98081967213113</v>
      </c>
      <c r="AL82" s="118">
        <v>43.06</v>
      </c>
      <c r="AM82" s="118">
        <v>15.680000000000001</v>
      </c>
      <c r="AN82" s="118">
        <v>0</v>
      </c>
      <c r="AO82" s="118">
        <v>30.380000000000003</v>
      </c>
      <c r="AP82" s="118">
        <v>116.89918032786886</v>
      </c>
    </row>
    <row r="83" spans="1:42" ht="15.95" customHeight="1" x14ac:dyDescent="0.2">
      <c r="A83" s="3">
        <v>340802685</v>
      </c>
      <c r="B83" s="3" t="s">
        <v>437</v>
      </c>
      <c r="C83" s="3" t="s">
        <v>438</v>
      </c>
      <c r="D83" s="4">
        <v>2042987041841</v>
      </c>
      <c r="E83" s="124">
        <v>23</v>
      </c>
      <c r="F83" s="38">
        <v>235</v>
      </c>
      <c r="G83" s="37">
        <v>5405</v>
      </c>
      <c r="H83" s="37">
        <v>999</v>
      </c>
      <c r="I83" s="51">
        <v>0</v>
      </c>
      <c r="J83" s="34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48">
        <v>0</v>
      </c>
      <c r="T83" s="37">
        <v>0</v>
      </c>
      <c r="U83" s="37">
        <v>0</v>
      </c>
      <c r="V83" s="48">
        <v>0</v>
      </c>
      <c r="W83" s="37">
        <v>0</v>
      </c>
      <c r="X83" s="37">
        <v>22.540000000000003</v>
      </c>
      <c r="Y83" s="37"/>
      <c r="Z83" s="37">
        <v>0</v>
      </c>
      <c r="AA83" s="53">
        <v>-22.540000000000003</v>
      </c>
      <c r="AB83" s="48">
        <v>-4.467365873455918E-4</v>
      </c>
      <c r="AC83" s="124">
        <v>23</v>
      </c>
      <c r="AD83" s="124">
        <v>0</v>
      </c>
      <c r="AE83" s="223">
        <v>0</v>
      </c>
      <c r="AF83" s="129">
        <v>0</v>
      </c>
      <c r="AG83" s="129">
        <v>0</v>
      </c>
      <c r="AH83" s="48"/>
      <c r="AI83" s="118">
        <v>0</v>
      </c>
      <c r="AJ83" s="118">
        <v>235</v>
      </c>
      <c r="AK83" s="118">
        <v>0</v>
      </c>
      <c r="AL83" s="118">
        <v>0</v>
      </c>
      <c r="AM83" s="118">
        <v>22.540000000000003</v>
      </c>
      <c r="AN83" s="118">
        <v>0</v>
      </c>
      <c r="AO83" s="118" t="s">
        <v>361</v>
      </c>
      <c r="AP83" s="118">
        <v>0</v>
      </c>
    </row>
    <row r="84" spans="1:42" s="28" customFormat="1" ht="15.6" customHeight="1" x14ac:dyDescent="0.2">
      <c r="A84" s="46" t="s">
        <v>14</v>
      </c>
      <c r="B84" s="150"/>
      <c r="C84" s="67"/>
      <c r="D84" s="314"/>
      <c r="E84" s="198">
        <v>9515</v>
      </c>
      <c r="F84" s="198"/>
      <c r="G84" s="198">
        <v>1272482</v>
      </c>
      <c r="H84" s="49">
        <v>276.3692946058091</v>
      </c>
      <c r="I84" s="142"/>
      <c r="J84" s="142"/>
      <c r="K84" s="141">
        <v>242</v>
      </c>
      <c r="L84" s="141">
        <v>1</v>
      </c>
      <c r="M84" s="141">
        <v>241</v>
      </c>
      <c r="N84" s="141">
        <v>163975.97</v>
      </c>
      <c r="O84" s="141">
        <v>112442.73999999999</v>
      </c>
      <c r="P84" s="141">
        <v>758</v>
      </c>
      <c r="Q84" s="141">
        <v>163217.96999999997</v>
      </c>
      <c r="R84" s="141">
        <v>111684.73999999999</v>
      </c>
      <c r="S84" s="348">
        <v>1</v>
      </c>
      <c r="T84" s="141">
        <v>30711</v>
      </c>
      <c r="U84" s="141">
        <v>44516.47360655736</v>
      </c>
      <c r="V84" s="143">
        <v>0.27274247808962071</v>
      </c>
      <c r="W84" s="141">
        <v>18912.990000000002</v>
      </c>
      <c r="X84" s="141">
        <v>10804.78616</v>
      </c>
      <c r="Y84" s="141">
        <v>0</v>
      </c>
      <c r="Z84" s="141">
        <v>7817.9318000000012</v>
      </c>
      <c r="AA84" s="242">
        <v>50454.788433442642</v>
      </c>
      <c r="AB84" s="254">
        <v>0.99999999999999922</v>
      </c>
      <c r="AC84" s="242">
        <v>9515</v>
      </c>
      <c r="AD84" s="242"/>
      <c r="AE84" s="242"/>
      <c r="AF84" s="257">
        <v>0.309125204984737</v>
      </c>
      <c r="AG84" s="257">
        <v>1.6428897930201765</v>
      </c>
      <c r="AH84" s="245"/>
      <c r="AI84" s="269"/>
      <c r="AJ84" s="270"/>
      <c r="AK84" s="270"/>
      <c r="AL84" s="270"/>
      <c r="AM84" s="270"/>
      <c r="AN84" s="270"/>
      <c r="AO84" s="270"/>
      <c r="AP84" s="271"/>
    </row>
    <row r="85" spans="1:42" ht="13.5" customHeight="1" x14ac:dyDescent="0.2">
      <c r="A85" s="10"/>
      <c r="B85" s="151"/>
      <c r="C85" s="10"/>
      <c r="D85" s="315"/>
      <c r="E85" s="32"/>
      <c r="F85" s="27"/>
      <c r="G85" s="27"/>
      <c r="H85" s="27"/>
      <c r="I85" s="10"/>
      <c r="J85" s="47"/>
      <c r="K85" s="37"/>
      <c r="L85" s="37"/>
      <c r="M85" s="37"/>
      <c r="N85" s="32"/>
      <c r="O85" s="32"/>
      <c r="P85" s="32"/>
      <c r="Q85" s="32"/>
      <c r="R85" s="32"/>
      <c r="S85" s="44"/>
      <c r="T85" s="32"/>
      <c r="U85" s="32"/>
      <c r="V85" s="44"/>
      <c r="W85" s="32"/>
      <c r="X85" s="32"/>
      <c r="Y85" s="32"/>
      <c r="Z85" s="144" t="s">
        <v>387</v>
      </c>
      <c r="AA85" s="37">
        <v>-3994.1086150819683</v>
      </c>
      <c r="AB85" s="44"/>
      <c r="AC85" s="32"/>
      <c r="AD85" s="32"/>
      <c r="AE85" s="32"/>
      <c r="AF85" s="44"/>
      <c r="AG85" s="44"/>
      <c r="AH85" s="44"/>
      <c r="AI85" s="32"/>
      <c r="AJ85" s="32"/>
      <c r="AK85" s="32"/>
      <c r="AL85" s="32"/>
      <c r="AM85" s="32"/>
      <c r="AN85" s="32"/>
      <c r="AO85" s="32"/>
      <c r="AP85" s="32"/>
    </row>
    <row r="86" spans="1:42" ht="14.25" customHeight="1" x14ac:dyDescent="0.2">
      <c r="A86" s="22"/>
      <c r="B86" s="152"/>
      <c r="C86" s="6"/>
      <c r="D86" s="315"/>
      <c r="E86" s="32"/>
      <c r="L86" s="37"/>
      <c r="M86" s="37"/>
      <c r="N86" s="32"/>
      <c r="O86" s="32"/>
      <c r="P86" s="32"/>
      <c r="Q86" s="32"/>
      <c r="R86" s="32"/>
      <c r="S86" s="43"/>
      <c r="T86" s="32"/>
      <c r="U86" s="32"/>
      <c r="V86" s="42"/>
      <c r="W86" s="32"/>
      <c r="Z86" s="155" t="s">
        <v>379</v>
      </c>
      <c r="AA86" s="154">
        <v>50454.515690964516</v>
      </c>
      <c r="AB86" s="43"/>
      <c r="AC86" s="32"/>
      <c r="AD86" s="32"/>
      <c r="AE86" s="32"/>
      <c r="AF86" s="26"/>
      <c r="AG86" s="26"/>
      <c r="AH86" s="26"/>
      <c r="AI86" s="32"/>
      <c r="AJ86" s="32"/>
      <c r="AK86" s="32"/>
      <c r="AL86" s="32"/>
      <c r="AM86" s="32"/>
      <c r="AN86" s="32"/>
      <c r="AO86" s="32"/>
      <c r="AP86" s="32"/>
    </row>
    <row r="87" spans="1:42" ht="14.25" customHeight="1" x14ac:dyDescent="0.2">
      <c r="A87" s="22"/>
      <c r="B87" s="152"/>
      <c r="C87" s="6"/>
      <c r="D87" s="315"/>
      <c r="E87" s="32"/>
      <c r="L87" s="37"/>
      <c r="M87" s="37"/>
      <c r="N87" s="32"/>
      <c r="O87" s="32"/>
      <c r="P87" s="32"/>
      <c r="Q87" s="32"/>
      <c r="R87" s="32"/>
      <c r="S87" s="43"/>
      <c r="T87" s="32"/>
      <c r="U87" s="32"/>
      <c r="V87" s="42"/>
      <c r="W87" s="32"/>
      <c r="X87" s="32"/>
      <c r="Y87" s="32"/>
      <c r="Z87" s="145" t="s">
        <v>8</v>
      </c>
      <c r="AA87" s="287">
        <v>0</v>
      </c>
      <c r="AB87" s="43"/>
      <c r="AC87" s="32"/>
      <c r="AD87" s="32"/>
      <c r="AE87" s="32"/>
      <c r="AF87" s="26"/>
      <c r="AG87" s="26"/>
      <c r="AH87" s="26"/>
      <c r="AI87" s="32"/>
      <c r="AJ87" s="32"/>
      <c r="AK87" s="32"/>
      <c r="AL87" s="32"/>
      <c r="AM87" s="32"/>
      <c r="AN87" s="32"/>
      <c r="AO87" s="32"/>
      <c r="AP87" s="32"/>
    </row>
    <row r="88" spans="1:42" ht="14.25" customHeight="1" x14ac:dyDescent="0.2">
      <c r="A88" s="6"/>
      <c r="B88" s="7"/>
      <c r="C88" s="6"/>
      <c r="D88" s="315"/>
      <c r="E88" s="32"/>
      <c r="F88" s="27"/>
      <c r="G88" s="27"/>
      <c r="H88" s="27"/>
      <c r="I88" s="6"/>
      <c r="J88" s="34"/>
      <c r="K88" s="37"/>
      <c r="L88" s="37"/>
      <c r="M88" s="37"/>
      <c r="N88" s="32"/>
      <c r="O88" s="32"/>
      <c r="P88" s="32"/>
      <c r="Q88" s="32"/>
      <c r="R88" s="32"/>
      <c r="S88" s="43"/>
      <c r="T88" s="32"/>
      <c r="U88" s="32"/>
      <c r="V88" s="42"/>
      <c r="W88" s="32"/>
      <c r="X88" s="32"/>
      <c r="Y88" s="32"/>
      <c r="Z88" s="145" t="s">
        <v>9</v>
      </c>
      <c r="AA88" s="287">
        <v>0</v>
      </c>
      <c r="AB88" s="43"/>
      <c r="AC88" s="32"/>
      <c r="AD88" s="32"/>
      <c r="AE88" s="32"/>
      <c r="AF88" s="26"/>
      <c r="AG88" s="26"/>
      <c r="AH88" s="26"/>
      <c r="AI88" s="32"/>
      <c r="AJ88" s="32"/>
      <c r="AK88" s="32"/>
      <c r="AL88" s="32"/>
      <c r="AM88" s="32"/>
      <c r="AN88" s="32"/>
      <c r="AO88" s="32"/>
      <c r="AP88" s="32"/>
    </row>
    <row r="89" spans="1:42" ht="14.25" customHeight="1" x14ac:dyDescent="0.2">
      <c r="A89" s="6"/>
      <c r="B89" s="7"/>
      <c r="C89" s="6"/>
      <c r="D89" s="315"/>
      <c r="E89" s="32"/>
      <c r="F89" s="27"/>
      <c r="G89" s="27"/>
      <c r="H89" s="27"/>
      <c r="I89" s="6"/>
      <c r="J89" s="34"/>
      <c r="K89" s="37"/>
      <c r="L89" s="37"/>
      <c r="M89" s="37"/>
      <c r="N89" s="32"/>
      <c r="O89" s="32"/>
      <c r="P89" s="32"/>
      <c r="Q89" s="32"/>
      <c r="R89" s="32"/>
      <c r="S89" s="43"/>
      <c r="T89" s="32"/>
      <c r="U89" s="32"/>
      <c r="V89" s="42"/>
      <c r="W89" s="32"/>
      <c r="X89" s="32"/>
      <c r="Y89" s="32"/>
      <c r="Z89" s="146" t="s">
        <v>378</v>
      </c>
      <c r="AA89" s="287">
        <v>0</v>
      </c>
      <c r="AB89" s="43"/>
      <c r="AC89" s="32"/>
      <c r="AD89" s="32"/>
      <c r="AE89" s="32"/>
      <c r="AF89" s="26"/>
      <c r="AG89" s="26"/>
      <c r="AH89" s="26"/>
      <c r="AI89" s="32"/>
      <c r="AJ89" s="32"/>
      <c r="AK89" s="32"/>
      <c r="AL89" s="32"/>
      <c r="AM89" s="32"/>
      <c r="AN89" s="32"/>
      <c r="AO89" s="32"/>
      <c r="AP89" s="32"/>
    </row>
  </sheetData>
  <conditionalFormatting sqref="H4:H83">
    <cfRule type="cellIs" dxfId="150" priority="15" operator="greaterThan">
      <formula>120</formula>
    </cfRule>
  </conditionalFormatting>
  <conditionalFormatting sqref="I1:I2 I4:I1048576">
    <cfRule type="cellIs" dxfId="149" priority="20" operator="equal">
      <formula>100</formula>
    </cfRule>
  </conditionalFormatting>
  <conditionalFormatting sqref="I4:I83">
    <cfRule type="cellIs" dxfId="148" priority="16" operator="between">
      <formula>90.01</formula>
      <formula>99.99</formula>
    </cfRule>
    <cfRule type="cellIs" dxfId="147" priority="21" operator="between">
      <formula>0.1</formula>
      <formula>90</formula>
    </cfRule>
  </conditionalFormatting>
  <conditionalFormatting sqref="K4:K83">
    <cfRule type="top10" dxfId="146" priority="32" rank="1"/>
  </conditionalFormatting>
  <conditionalFormatting sqref="L4:L83">
    <cfRule type="colorScale" priority="33">
      <colorScale>
        <cfvo type="num" val="0.1"/>
        <cfvo type="max"/>
        <color rgb="FFFCFCFF"/>
        <color rgb="FFF8696B"/>
      </colorScale>
    </cfRule>
  </conditionalFormatting>
  <conditionalFormatting sqref="M4:M83">
    <cfRule type="top10" dxfId="145" priority="26" rank="1"/>
  </conditionalFormatting>
  <conditionalFormatting sqref="N4:P83">
    <cfRule type="top10" dxfId="144" priority="27" rank="1"/>
  </conditionalFormatting>
  <conditionalFormatting sqref="Q4:Q83">
    <cfRule type="top10" dxfId="143" priority="25" rank="1"/>
  </conditionalFormatting>
  <conditionalFormatting sqref="S1:S2 S4:S83 AB4:AB1048576 S85:S1048576">
    <cfRule type="cellIs" dxfId="142" priority="11" stopIfTrue="1" operator="equal">
      <formula>0</formula>
    </cfRule>
  </conditionalFormatting>
  <conditionalFormatting sqref="S4:S8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83 AP4:AP83 AA85">
    <cfRule type="cellIs" dxfId="141" priority="22" operator="lessThan">
      <formula>0</formula>
    </cfRule>
  </conditionalFormatting>
  <conditionalFormatting sqref="AA4:AA83">
    <cfRule type="top10" dxfId="140" priority="24" rank="1"/>
  </conditionalFormatting>
  <conditionalFormatting sqref="AB1:AB2">
    <cfRule type="cellIs" dxfId="139" priority="10" stopIfTrue="1" operator="equal">
      <formula>0</formula>
    </cfRule>
  </conditionalFormatting>
  <conditionalFormatting sqref="AB4:AB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2 AD4:AE83 AD84:AD1048576">
    <cfRule type="cellIs" dxfId="138" priority="9" stopIfTrue="1" operator="equal">
      <formula>0</formula>
    </cfRule>
  </conditionalFormatting>
  <conditionalFormatting sqref="AD4:AD8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:AE8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G2">
    <cfRule type="cellIs" priority="4" stopIfTrue="1" operator="equal">
      <formula>0</formula>
    </cfRule>
  </conditionalFormatting>
  <conditionalFormatting sqref="AE84:AG1048576 AF4:AG83 AH84">
    <cfRule type="cellIs" priority="17" stopIfTrue="1" operator="equal">
      <formula>0</formula>
    </cfRule>
  </conditionalFormatting>
  <conditionalFormatting sqref="AF4:AG83">
    <cfRule type="cellIs" dxfId="137" priority="18" operator="between">
      <formula>0.1</formula>
      <formula>0.2</formula>
    </cfRule>
    <cfRule type="cellIs" dxfId="136" priority="19" operator="greaterThan">
      <formula>0.2</formula>
    </cfRule>
    <cfRule type="cellIs" dxfId="135" priority="23" operator="lessThan">
      <formula>0.1</formula>
    </cfRule>
  </conditionalFormatting>
  <conditionalFormatting sqref="AF84:AG84">
    <cfRule type="cellIs" dxfId="134" priority="1" operator="between">
      <formula>0.11</formula>
      <formula>0.2</formula>
    </cfRule>
    <cfRule type="cellIs" dxfId="133" priority="2" operator="greaterThan">
      <formula>0.2</formula>
    </cfRule>
    <cfRule type="cellIs" dxfId="132" priority="3" operator="lessThan">
      <formula>0.1</formula>
    </cfRule>
  </conditionalFormatting>
  <conditionalFormatting sqref="AH1:AH2 AH4:AH83 AH85:AH1048576">
    <cfRule type="cellIs" priority="5" operator="equal">
      <formula>0</formula>
    </cfRule>
  </conditionalFormatting>
  <conditionalFormatting sqref="AH4:AH83">
    <cfRule type="cellIs" dxfId="131" priority="12" operator="between">
      <formula>0.51</formula>
      <formula>1</formula>
    </cfRule>
    <cfRule type="cellIs" dxfId="130" priority="13" operator="greaterThan">
      <formula>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6F79-6163-43E6-BC40-9C50B35AEA81}">
  <dimension ref="A1:AP89"/>
  <sheetViews>
    <sheetView topLeftCell="A2" workbookViewId="0">
      <selection activeCell="A2" sqref="A1:XFD1048576"/>
    </sheetView>
  </sheetViews>
  <sheetFormatPr defaultColWidth="6.875" defaultRowHeight="12.75" x14ac:dyDescent="0.2"/>
  <cols>
    <col min="1" max="1" width="9.25" style="5" customWidth="1"/>
    <col min="2" max="2" width="13.5" style="153" bestFit="1" customWidth="1"/>
    <col min="3" max="3" width="27.75" style="5" bestFit="1" customWidth="1"/>
    <col min="4" max="4" width="12.25" style="50" bestFit="1" customWidth="1"/>
    <col min="5" max="5" width="5.625" style="33" customWidth="1"/>
    <col min="6" max="6" width="5.625" style="29" customWidth="1"/>
    <col min="7" max="7" width="10" style="29" bestFit="1" customWidth="1"/>
    <col min="8" max="8" width="5.625" style="29" customWidth="1"/>
    <col min="9" max="9" width="5.625" style="5" customWidth="1"/>
    <col min="10" max="10" width="5.625" style="35" customWidth="1"/>
    <col min="11" max="13" width="5.625" style="38" customWidth="1"/>
    <col min="14" max="14" width="6.5" style="33" customWidth="1"/>
    <col min="15" max="15" width="7.5" style="33" customWidth="1"/>
    <col min="16" max="16" width="5.625" style="33" customWidth="1"/>
    <col min="17" max="17" width="7" style="33" customWidth="1"/>
    <col min="18" max="18" width="6.875" style="33"/>
    <col min="19" max="19" width="5.625" style="28" customWidth="1"/>
    <col min="20" max="21" width="5.625" style="33" customWidth="1"/>
    <col min="22" max="22" width="5.625" style="28" customWidth="1"/>
    <col min="23" max="27" width="5.625" style="33" customWidth="1"/>
    <col min="28" max="28" width="5.625" style="28" customWidth="1"/>
    <col min="29" max="31" width="5.625" style="33" customWidth="1"/>
    <col min="32" max="34" width="5.625" style="28" customWidth="1"/>
    <col min="35" max="42" width="5.625" style="33" customWidth="1"/>
    <col min="43" max="16384" width="6.875" style="5"/>
  </cols>
  <sheetData>
    <row r="1" spans="1:42" ht="23.25" customHeight="1" thickBot="1" x14ac:dyDescent="0.25">
      <c r="B1" s="30"/>
      <c r="C1" s="156" t="s">
        <v>380</v>
      </c>
      <c r="D1" s="311">
        <v>3</v>
      </c>
      <c r="E1" s="52"/>
      <c r="F1" s="45"/>
      <c r="G1" s="45"/>
      <c r="H1" s="45"/>
      <c r="I1" s="11"/>
      <c r="J1" s="30"/>
      <c r="K1" s="117"/>
      <c r="L1" s="117"/>
      <c r="M1" s="117"/>
      <c r="N1" s="52"/>
      <c r="O1" s="52"/>
      <c r="P1" s="52"/>
      <c r="Q1" s="52"/>
      <c r="R1" s="52"/>
      <c r="S1" s="41"/>
      <c r="T1" s="52"/>
      <c r="U1" s="52"/>
      <c r="V1" s="41"/>
      <c r="W1" s="52"/>
      <c r="X1" s="52"/>
      <c r="Y1" s="52"/>
      <c r="Z1" s="52"/>
      <c r="AA1" s="52"/>
      <c r="AB1" s="41"/>
      <c r="AC1" s="52"/>
      <c r="AD1" s="52"/>
      <c r="AE1" s="52"/>
      <c r="AF1" s="246"/>
      <c r="AG1" s="246"/>
      <c r="AH1" s="191"/>
      <c r="AI1" s="249" t="s">
        <v>72</v>
      </c>
      <c r="AJ1" s="246"/>
      <c r="AK1" s="246"/>
      <c r="AL1" s="246"/>
      <c r="AM1" s="246"/>
      <c r="AN1" s="246"/>
      <c r="AO1" s="246"/>
      <c r="AP1" s="246"/>
    </row>
    <row r="2" spans="1:42" s="77" customFormat="1" ht="93.75" customHeight="1" x14ac:dyDescent="0.25">
      <c r="A2" s="69" t="s">
        <v>300</v>
      </c>
      <c r="B2" s="147" t="s">
        <v>75</v>
      </c>
      <c r="C2" s="70" t="s">
        <v>76</v>
      </c>
      <c r="D2" s="312" t="s">
        <v>182</v>
      </c>
      <c r="E2" s="76" t="s">
        <v>386</v>
      </c>
      <c r="F2" s="71" t="s">
        <v>94</v>
      </c>
      <c r="G2" s="71" t="s">
        <v>77</v>
      </c>
      <c r="H2" s="71" t="s">
        <v>78</v>
      </c>
      <c r="I2" s="72" t="s">
        <v>79</v>
      </c>
      <c r="J2" s="73" t="s">
        <v>80</v>
      </c>
      <c r="K2" s="71" t="s">
        <v>81</v>
      </c>
      <c r="L2" s="71" t="s">
        <v>82</v>
      </c>
      <c r="M2" s="71" t="s">
        <v>83</v>
      </c>
      <c r="N2" s="56" t="s">
        <v>349</v>
      </c>
      <c r="O2" s="56" t="s">
        <v>350</v>
      </c>
      <c r="P2" s="56" t="s">
        <v>84</v>
      </c>
      <c r="Q2" s="56" t="s">
        <v>351</v>
      </c>
      <c r="R2" s="56" t="s">
        <v>352</v>
      </c>
      <c r="S2" s="54" t="s">
        <v>85</v>
      </c>
      <c r="T2" s="56" t="s">
        <v>86</v>
      </c>
      <c r="U2" s="56" t="s">
        <v>87</v>
      </c>
      <c r="V2" s="74" t="s">
        <v>88</v>
      </c>
      <c r="W2" s="56" t="s">
        <v>89</v>
      </c>
      <c r="X2" s="56" t="s">
        <v>186</v>
      </c>
      <c r="Y2" s="56" t="s">
        <v>90</v>
      </c>
      <c r="Z2" s="56" t="s">
        <v>91</v>
      </c>
      <c r="AA2" s="75" t="s">
        <v>92</v>
      </c>
      <c r="AB2" s="54" t="s">
        <v>396</v>
      </c>
      <c r="AC2" s="250" t="s">
        <v>368</v>
      </c>
      <c r="AD2" s="255" t="s">
        <v>331</v>
      </c>
      <c r="AE2" s="256" t="s">
        <v>333</v>
      </c>
      <c r="AF2" s="253" t="s">
        <v>100</v>
      </c>
      <c r="AG2" s="253" t="s">
        <v>101</v>
      </c>
      <c r="AH2" s="74"/>
      <c r="AI2" s="250" t="s">
        <v>93</v>
      </c>
      <c r="AJ2" s="251" t="s">
        <v>94</v>
      </c>
      <c r="AK2" s="251" t="s">
        <v>95</v>
      </c>
      <c r="AL2" s="251" t="s">
        <v>96</v>
      </c>
      <c r="AM2" s="251" t="s">
        <v>359</v>
      </c>
      <c r="AN2" s="251" t="s">
        <v>97</v>
      </c>
      <c r="AO2" s="251" t="s">
        <v>98</v>
      </c>
      <c r="AP2" s="252" t="s">
        <v>99</v>
      </c>
    </row>
    <row r="3" spans="1:42" x14ac:dyDescent="0.2">
      <c r="A3" s="66">
        <v>1</v>
      </c>
      <c r="B3" s="148">
        <v>2</v>
      </c>
      <c r="C3" s="66">
        <v>3</v>
      </c>
      <c r="D3" s="313">
        <v>4</v>
      </c>
      <c r="E3" s="66">
        <v>5</v>
      </c>
      <c r="F3" s="224">
        <v>6</v>
      </c>
      <c r="G3" s="66">
        <v>7</v>
      </c>
      <c r="H3" s="66">
        <v>8</v>
      </c>
      <c r="I3" s="66">
        <v>9</v>
      </c>
      <c r="J3" s="66">
        <v>10</v>
      </c>
      <c r="K3" s="66">
        <v>11</v>
      </c>
      <c r="L3" s="66">
        <v>12</v>
      </c>
      <c r="M3" s="66">
        <v>13</v>
      </c>
      <c r="N3" s="66">
        <v>14</v>
      </c>
      <c r="O3" s="66">
        <v>15</v>
      </c>
      <c r="P3" s="66">
        <v>16</v>
      </c>
      <c r="Q3" s="66">
        <v>17</v>
      </c>
      <c r="R3" s="66">
        <v>18</v>
      </c>
      <c r="S3" s="66">
        <v>19</v>
      </c>
      <c r="T3" s="66">
        <v>20</v>
      </c>
      <c r="U3" s="66">
        <v>21</v>
      </c>
      <c r="V3" s="66">
        <v>22</v>
      </c>
      <c r="W3" s="66">
        <v>23</v>
      </c>
      <c r="X3" s="66">
        <v>24</v>
      </c>
      <c r="Y3" s="66">
        <v>25</v>
      </c>
      <c r="Z3" s="66">
        <v>26</v>
      </c>
      <c r="AA3" s="66">
        <v>27</v>
      </c>
      <c r="AB3" s="66">
        <v>19</v>
      </c>
      <c r="AC3" s="66">
        <v>28</v>
      </c>
      <c r="AD3" s="247">
        <v>30</v>
      </c>
      <c r="AE3" s="248">
        <v>31</v>
      </c>
      <c r="AF3" s="66">
        <v>32</v>
      </c>
      <c r="AG3" s="66">
        <v>33</v>
      </c>
      <c r="AH3" s="66">
        <v>34</v>
      </c>
      <c r="AI3" s="247">
        <v>35</v>
      </c>
      <c r="AJ3" s="66">
        <v>36</v>
      </c>
      <c r="AK3" s="66">
        <v>37</v>
      </c>
      <c r="AL3" s="66">
        <v>38</v>
      </c>
      <c r="AM3" s="66">
        <v>39</v>
      </c>
      <c r="AN3" s="66">
        <v>40</v>
      </c>
      <c r="AO3" s="66">
        <v>41</v>
      </c>
      <c r="AP3" s="248">
        <v>42</v>
      </c>
    </row>
    <row r="4" spans="1:42" ht="15.95" customHeight="1" x14ac:dyDescent="0.2">
      <c r="A4" s="3">
        <v>169112569</v>
      </c>
      <c r="B4" s="3" t="s">
        <v>122</v>
      </c>
      <c r="C4" s="3" t="s">
        <v>416</v>
      </c>
      <c r="D4" s="4">
        <v>2038161736993</v>
      </c>
      <c r="E4" s="124">
        <v>154</v>
      </c>
      <c r="F4" s="38">
        <v>111</v>
      </c>
      <c r="G4" s="37">
        <v>17094</v>
      </c>
      <c r="H4" s="37">
        <v>1560</v>
      </c>
      <c r="I4" s="51">
        <v>0</v>
      </c>
      <c r="J4" s="34">
        <v>0.1</v>
      </c>
      <c r="K4" s="37">
        <v>1</v>
      </c>
      <c r="L4" s="37">
        <v>0</v>
      </c>
      <c r="M4" s="37">
        <v>1</v>
      </c>
      <c r="N4" s="37">
        <v>604</v>
      </c>
      <c r="O4" s="37">
        <v>435</v>
      </c>
      <c r="P4" s="37">
        <v>0</v>
      </c>
      <c r="Q4" s="37">
        <v>604</v>
      </c>
      <c r="R4" s="37">
        <v>435</v>
      </c>
      <c r="S4" s="48">
        <v>2.7650774201076886E-3</v>
      </c>
      <c r="T4" s="37">
        <v>111</v>
      </c>
      <c r="U4" s="37">
        <v>181.98327868852459</v>
      </c>
      <c r="V4" s="48">
        <v>0.30129681902073607</v>
      </c>
      <c r="W4" s="37">
        <v>254.42000000000002</v>
      </c>
      <c r="X4" s="37">
        <v>153.86000000000001</v>
      </c>
      <c r="Y4" s="37"/>
      <c r="Z4" s="37">
        <v>30.450000000000003</v>
      </c>
      <c r="AA4" s="53">
        <v>-127.71327868852462</v>
      </c>
      <c r="AB4" s="48">
        <v>-1.7621929314134174E-3</v>
      </c>
      <c r="AC4" s="124">
        <v>156</v>
      </c>
      <c r="AD4" s="124">
        <v>10</v>
      </c>
      <c r="AE4" s="223">
        <v>14</v>
      </c>
      <c r="AF4" s="129">
        <v>-0.21144582564325268</v>
      </c>
      <c r="AG4" s="129">
        <v>-1.1505700782749966</v>
      </c>
      <c r="AH4" s="48"/>
      <c r="AI4" s="118">
        <v>604</v>
      </c>
      <c r="AJ4" s="118">
        <v>111</v>
      </c>
      <c r="AK4" s="118">
        <v>181.98327868852459</v>
      </c>
      <c r="AL4" s="118">
        <v>254.42000000000002</v>
      </c>
      <c r="AM4" s="118">
        <v>153.86000000000001</v>
      </c>
      <c r="AN4" s="118">
        <v>0</v>
      </c>
      <c r="AO4" s="118">
        <v>30.450000000000003</v>
      </c>
      <c r="AP4" s="118">
        <v>-127.71327868852461</v>
      </c>
    </row>
    <row r="5" spans="1:42" ht="15.95" customHeight="1" x14ac:dyDescent="0.2">
      <c r="A5" s="3">
        <v>169153168</v>
      </c>
      <c r="B5" s="3" t="s">
        <v>123</v>
      </c>
      <c r="C5" s="3" t="s">
        <v>417</v>
      </c>
      <c r="D5" s="4">
        <v>2038162681926</v>
      </c>
      <c r="E5" s="124">
        <v>227</v>
      </c>
      <c r="F5" s="38">
        <v>90</v>
      </c>
      <c r="G5" s="37">
        <v>20430</v>
      </c>
      <c r="H5" s="37">
        <v>222.72727272727272</v>
      </c>
      <c r="I5" s="51">
        <v>100</v>
      </c>
      <c r="J5" s="34">
        <v>1.1000000000000001</v>
      </c>
      <c r="K5" s="37">
        <v>2</v>
      </c>
      <c r="L5" s="37">
        <v>0</v>
      </c>
      <c r="M5" s="37">
        <v>2</v>
      </c>
      <c r="N5" s="37">
        <v>1187.8599999999999</v>
      </c>
      <c r="O5" s="37">
        <v>1003.52</v>
      </c>
      <c r="P5" s="37">
        <v>0</v>
      </c>
      <c r="Q5" s="37">
        <v>1187.8599999999999</v>
      </c>
      <c r="R5" s="37">
        <v>1003.52</v>
      </c>
      <c r="S5" s="48">
        <v>5.4379550732601301E-3</v>
      </c>
      <c r="T5" s="37">
        <v>180</v>
      </c>
      <c r="U5" s="37">
        <v>370.94754098360647</v>
      </c>
      <c r="V5" s="48">
        <v>0.3122822058016993</v>
      </c>
      <c r="W5" s="37">
        <v>197.99</v>
      </c>
      <c r="X5" s="37">
        <v>242.06000000000003</v>
      </c>
      <c r="Y5" s="37"/>
      <c r="Z5" s="37">
        <v>70.246400000000008</v>
      </c>
      <c r="AA5" s="53">
        <v>126.61605901639336</v>
      </c>
      <c r="AB5" s="48">
        <v>1.7470534504581674E-3</v>
      </c>
      <c r="AC5" s="124">
        <v>245</v>
      </c>
      <c r="AD5" s="124">
        <v>17</v>
      </c>
      <c r="AE5" s="223">
        <v>35</v>
      </c>
      <c r="AF5" s="129">
        <v>0.10659173557186316</v>
      </c>
      <c r="AG5" s="129">
        <v>0.70342255009107424</v>
      </c>
      <c r="AH5" s="48"/>
      <c r="AI5" s="118">
        <v>593.92999999999995</v>
      </c>
      <c r="AJ5" s="118">
        <v>90</v>
      </c>
      <c r="AK5" s="118">
        <v>185.47377049180324</v>
      </c>
      <c r="AL5" s="118">
        <v>98.995000000000005</v>
      </c>
      <c r="AM5" s="118">
        <v>121.03000000000002</v>
      </c>
      <c r="AN5" s="118">
        <v>0</v>
      </c>
      <c r="AO5" s="118">
        <v>35.123200000000004</v>
      </c>
      <c r="AP5" s="118">
        <v>63.308029508196682</v>
      </c>
    </row>
    <row r="6" spans="1:42" ht="15.95" customHeight="1" x14ac:dyDescent="0.2">
      <c r="A6" s="3">
        <v>169395410</v>
      </c>
      <c r="B6" s="3" t="s">
        <v>124</v>
      </c>
      <c r="C6" s="3" t="s">
        <v>418</v>
      </c>
      <c r="D6" s="4">
        <v>2038172050200</v>
      </c>
      <c r="E6" s="124">
        <v>207</v>
      </c>
      <c r="F6" s="38">
        <v>206</v>
      </c>
      <c r="G6" s="37">
        <v>42642</v>
      </c>
      <c r="H6" s="37">
        <v>341.42857142857144</v>
      </c>
      <c r="I6" s="51">
        <v>100</v>
      </c>
      <c r="J6" s="34">
        <v>0.7</v>
      </c>
      <c r="K6" s="37">
        <v>6</v>
      </c>
      <c r="L6" s="37">
        <v>0</v>
      </c>
      <c r="M6" s="37">
        <v>6</v>
      </c>
      <c r="N6" s="37">
        <v>5651</v>
      </c>
      <c r="O6" s="37">
        <v>3807</v>
      </c>
      <c r="P6" s="37">
        <v>0</v>
      </c>
      <c r="Q6" s="37">
        <v>5651</v>
      </c>
      <c r="R6" s="37">
        <v>3807</v>
      </c>
      <c r="S6" s="48">
        <v>2.586995447190157E-2</v>
      </c>
      <c r="T6" s="37">
        <v>1236</v>
      </c>
      <c r="U6" s="37">
        <v>1819.7419672131148</v>
      </c>
      <c r="V6" s="48">
        <v>0.3220212293776526</v>
      </c>
      <c r="W6" s="37">
        <v>295.51000000000005</v>
      </c>
      <c r="X6" s="37">
        <v>240.10000000000002</v>
      </c>
      <c r="Y6" s="37"/>
      <c r="Z6" s="37">
        <v>266.49</v>
      </c>
      <c r="AA6" s="53">
        <v>1793.1580327868849</v>
      </c>
      <c r="AB6" s="48">
        <v>2.4742066312390131E-2</v>
      </c>
      <c r="AC6" s="124">
        <v>239</v>
      </c>
      <c r="AD6" s="124">
        <v>14</v>
      </c>
      <c r="AE6" s="223">
        <v>23</v>
      </c>
      <c r="AF6" s="129">
        <v>0.31731694085770401</v>
      </c>
      <c r="AG6" s="129">
        <v>1.4507751074327553</v>
      </c>
      <c r="AH6" s="48"/>
      <c r="AI6" s="118">
        <v>941.83333333333337</v>
      </c>
      <c r="AJ6" s="118">
        <v>206</v>
      </c>
      <c r="AK6" s="118">
        <v>303.29032786885244</v>
      </c>
      <c r="AL6" s="118">
        <v>49.251666666666672</v>
      </c>
      <c r="AM6" s="118">
        <v>40.016666666666673</v>
      </c>
      <c r="AN6" s="118">
        <v>0</v>
      </c>
      <c r="AO6" s="118">
        <v>44.415000000000006</v>
      </c>
      <c r="AP6" s="118">
        <v>298.85967213114759</v>
      </c>
    </row>
    <row r="7" spans="1:42" ht="15.95" customHeight="1" x14ac:dyDescent="0.2">
      <c r="A7" s="3">
        <v>172832355</v>
      </c>
      <c r="B7" s="3" t="s">
        <v>127</v>
      </c>
      <c r="C7" s="3" t="s">
        <v>482</v>
      </c>
      <c r="D7" s="4">
        <v>2038337652454</v>
      </c>
      <c r="E7" s="124">
        <v>134</v>
      </c>
      <c r="F7" s="38">
        <v>375</v>
      </c>
      <c r="G7" s="37">
        <v>50250</v>
      </c>
      <c r="H7" s="37">
        <v>1640</v>
      </c>
      <c r="I7" s="51">
        <v>100</v>
      </c>
      <c r="J7" s="34">
        <v>0.1</v>
      </c>
      <c r="K7" s="37">
        <v>1</v>
      </c>
      <c r="L7" s="37">
        <v>0</v>
      </c>
      <c r="M7" s="37">
        <v>1</v>
      </c>
      <c r="N7" s="37">
        <v>1652</v>
      </c>
      <c r="O7" s="37">
        <v>996</v>
      </c>
      <c r="P7" s="37">
        <v>0</v>
      </c>
      <c r="Q7" s="37">
        <v>1652</v>
      </c>
      <c r="R7" s="37">
        <v>996</v>
      </c>
      <c r="S7" s="48">
        <v>7.56276142055944E-3</v>
      </c>
      <c r="T7" s="37">
        <v>375</v>
      </c>
      <c r="U7" s="37">
        <v>407.02393442622952</v>
      </c>
      <c r="V7" s="48">
        <v>0.24638252689239074</v>
      </c>
      <c r="W7" s="37">
        <v>373.65999999999997</v>
      </c>
      <c r="X7" s="37">
        <v>611.226</v>
      </c>
      <c r="Y7" s="37"/>
      <c r="Z7" s="37">
        <v>69.720000000000013</v>
      </c>
      <c r="AA7" s="53">
        <v>-184.62993442622951</v>
      </c>
      <c r="AB7" s="48">
        <v>-2.5475312255252461E-3</v>
      </c>
      <c r="AC7" s="124">
        <v>164</v>
      </c>
      <c r="AD7" s="124">
        <v>8</v>
      </c>
      <c r="AE7" s="223">
        <v>11</v>
      </c>
      <c r="AF7" s="129">
        <v>-0.11176146151708809</v>
      </c>
      <c r="AG7" s="129">
        <v>-0.49234649180327872</v>
      </c>
      <c r="AH7" s="48"/>
      <c r="AI7" s="118">
        <v>1652</v>
      </c>
      <c r="AJ7" s="118">
        <v>375</v>
      </c>
      <c r="AK7" s="118">
        <v>407.02393442622952</v>
      </c>
      <c r="AL7" s="118">
        <v>373.65999999999997</v>
      </c>
      <c r="AM7" s="118">
        <v>611.226</v>
      </c>
      <c r="AN7" s="118">
        <v>0</v>
      </c>
      <c r="AO7" s="118">
        <v>69.720000000000013</v>
      </c>
      <c r="AP7" s="118">
        <v>-184.62993442622951</v>
      </c>
    </row>
    <row r="8" spans="1:42" ht="15.95" customHeight="1" x14ac:dyDescent="0.2">
      <c r="A8" s="3">
        <v>176500218</v>
      </c>
      <c r="B8" s="3" t="s">
        <v>128</v>
      </c>
      <c r="C8" s="3" t="s">
        <v>483</v>
      </c>
      <c r="D8" s="4">
        <v>2038597850744</v>
      </c>
      <c r="E8" s="124">
        <v>338</v>
      </c>
      <c r="F8" s="38">
        <v>71</v>
      </c>
      <c r="G8" s="37">
        <v>23998</v>
      </c>
      <c r="H8" s="37">
        <v>658.33333333333337</v>
      </c>
      <c r="I8" s="51">
        <v>100</v>
      </c>
      <c r="J8" s="34">
        <v>0.6</v>
      </c>
      <c r="K8" s="37">
        <v>8</v>
      </c>
      <c r="L8" s="37">
        <v>0</v>
      </c>
      <c r="M8" s="37">
        <v>8</v>
      </c>
      <c r="N8" s="37">
        <v>3642.7400000000002</v>
      </c>
      <c r="O8" s="37">
        <v>2261.6999999999998</v>
      </c>
      <c r="P8" s="37">
        <v>0</v>
      </c>
      <c r="Q8" s="37">
        <v>3642.7400000000002</v>
      </c>
      <c r="R8" s="37">
        <v>2261.6999999999998</v>
      </c>
      <c r="S8" s="48">
        <v>1.6676255167753447E-2</v>
      </c>
      <c r="T8" s="37">
        <v>568</v>
      </c>
      <c r="U8" s="37">
        <v>1042.2416393442627</v>
      </c>
      <c r="V8" s="48">
        <v>0.28611474860798813</v>
      </c>
      <c r="W8" s="37">
        <v>462.49</v>
      </c>
      <c r="X8" s="37">
        <v>394.94000000000005</v>
      </c>
      <c r="Y8" s="37"/>
      <c r="Z8" s="37">
        <v>158.31899999999999</v>
      </c>
      <c r="AA8" s="53">
        <v>1016.7493606557373</v>
      </c>
      <c r="AB8" s="48">
        <v>1.4029148376469028E-2</v>
      </c>
      <c r="AC8" s="124">
        <v>395</v>
      </c>
      <c r="AD8" s="124">
        <v>10</v>
      </c>
      <c r="AE8" s="223">
        <v>40</v>
      </c>
      <c r="AF8" s="129">
        <v>0.27911664314657036</v>
      </c>
      <c r="AG8" s="129">
        <v>1.7900516912953128</v>
      </c>
      <c r="AH8" s="48"/>
      <c r="AI8" s="118">
        <v>455.34250000000003</v>
      </c>
      <c r="AJ8" s="118">
        <v>71</v>
      </c>
      <c r="AK8" s="118">
        <v>130.28020491803284</v>
      </c>
      <c r="AL8" s="118">
        <v>57.811250000000001</v>
      </c>
      <c r="AM8" s="118">
        <v>49.367500000000007</v>
      </c>
      <c r="AN8" s="118">
        <v>0</v>
      </c>
      <c r="AO8" s="118">
        <v>19.789874999999999</v>
      </c>
      <c r="AP8" s="118">
        <v>127.09367008196722</v>
      </c>
    </row>
    <row r="9" spans="1:42" ht="15.95" customHeight="1" x14ac:dyDescent="0.2">
      <c r="A9" s="3">
        <v>177404837</v>
      </c>
      <c r="B9" s="3" t="s">
        <v>129</v>
      </c>
      <c r="C9" s="3" t="s">
        <v>484</v>
      </c>
      <c r="D9" s="4">
        <v>2038627692689</v>
      </c>
      <c r="E9" s="124">
        <v>124</v>
      </c>
      <c r="F9" s="38">
        <v>166</v>
      </c>
      <c r="G9" s="37">
        <v>20584</v>
      </c>
      <c r="H9" s="37">
        <v>556.66666666666674</v>
      </c>
      <c r="I9" s="51">
        <v>100</v>
      </c>
      <c r="J9" s="34">
        <v>0.3</v>
      </c>
      <c r="K9" s="37">
        <v>1</v>
      </c>
      <c r="L9" s="37">
        <v>0</v>
      </c>
      <c r="M9" s="37">
        <v>1</v>
      </c>
      <c r="N9" s="37">
        <v>993</v>
      </c>
      <c r="O9" s="37">
        <v>580</v>
      </c>
      <c r="P9" s="37">
        <v>0</v>
      </c>
      <c r="Q9" s="37">
        <v>993</v>
      </c>
      <c r="R9" s="37">
        <v>580</v>
      </c>
      <c r="S9" s="48">
        <v>4.5458971492830045E-3</v>
      </c>
      <c r="T9" s="37">
        <v>166</v>
      </c>
      <c r="U9" s="37">
        <v>272.49442622950824</v>
      </c>
      <c r="V9" s="48">
        <v>0.27441533356445946</v>
      </c>
      <c r="W9" s="37">
        <v>106.12</v>
      </c>
      <c r="X9" s="37">
        <v>411.6</v>
      </c>
      <c r="Y9" s="37"/>
      <c r="Z9" s="37">
        <v>40.6</v>
      </c>
      <c r="AA9" s="53">
        <v>-3.8144262295082854</v>
      </c>
      <c r="AB9" s="48">
        <v>-5.263160579747454E-5</v>
      </c>
      <c r="AC9" s="124">
        <v>167</v>
      </c>
      <c r="AD9" s="124">
        <v>4</v>
      </c>
      <c r="AE9" s="223">
        <v>67</v>
      </c>
      <c r="AF9" s="129">
        <v>-3.8413154375712844E-3</v>
      </c>
      <c r="AG9" s="129">
        <v>-2.2978471262098104E-2</v>
      </c>
      <c r="AH9" s="48"/>
      <c r="AI9" s="118">
        <v>993</v>
      </c>
      <c r="AJ9" s="118">
        <v>166</v>
      </c>
      <c r="AK9" s="118">
        <v>272.49442622950824</v>
      </c>
      <c r="AL9" s="118">
        <v>106.12</v>
      </c>
      <c r="AM9" s="118">
        <v>411.6</v>
      </c>
      <c r="AN9" s="118">
        <v>0</v>
      </c>
      <c r="AO9" s="118">
        <v>40.6</v>
      </c>
      <c r="AP9" s="118">
        <v>-3.8144262295082854</v>
      </c>
    </row>
    <row r="10" spans="1:42" ht="15.95" customHeight="1" x14ac:dyDescent="0.2">
      <c r="A10" s="3">
        <v>177405495</v>
      </c>
      <c r="B10" s="3" t="s">
        <v>130</v>
      </c>
      <c r="C10" s="3" t="s">
        <v>485</v>
      </c>
      <c r="D10" s="4">
        <v>2038627713902</v>
      </c>
      <c r="E10" s="124">
        <v>208</v>
      </c>
      <c r="F10" s="38">
        <v>156</v>
      </c>
      <c r="G10" s="37">
        <v>32448</v>
      </c>
      <c r="H10" s="37">
        <v>625</v>
      </c>
      <c r="I10" s="51">
        <v>100</v>
      </c>
      <c r="J10" s="34">
        <v>0.4</v>
      </c>
      <c r="K10" s="37">
        <v>2</v>
      </c>
      <c r="L10" s="37">
        <v>0</v>
      </c>
      <c r="M10" s="37">
        <v>2</v>
      </c>
      <c r="N10" s="37">
        <v>1777.88</v>
      </c>
      <c r="O10" s="37">
        <v>1002</v>
      </c>
      <c r="P10" s="37">
        <v>0</v>
      </c>
      <c r="Q10" s="37">
        <v>1777.88</v>
      </c>
      <c r="R10" s="37">
        <v>1002</v>
      </c>
      <c r="S10" s="48">
        <v>8.1390328537434727E-3</v>
      </c>
      <c r="T10" s="37">
        <v>312</v>
      </c>
      <c r="U10" s="37">
        <v>508.18704918032796</v>
      </c>
      <c r="V10" s="48">
        <v>0.28583877943411701</v>
      </c>
      <c r="W10" s="37">
        <v>215.44</v>
      </c>
      <c r="X10" s="37">
        <v>419.83200000000005</v>
      </c>
      <c r="Y10" s="37"/>
      <c r="Z10" s="37">
        <v>70.14</v>
      </c>
      <c r="AA10" s="53">
        <v>252.280950819672</v>
      </c>
      <c r="AB10" s="48">
        <v>3.4809826576367394E-3</v>
      </c>
      <c r="AC10" s="124">
        <v>250</v>
      </c>
      <c r="AD10" s="124">
        <v>6</v>
      </c>
      <c r="AE10" s="223">
        <v>43</v>
      </c>
      <c r="AF10" s="129">
        <v>0.14189987559321884</v>
      </c>
      <c r="AG10" s="129">
        <v>0.80859279108869209</v>
      </c>
      <c r="AH10" s="48"/>
      <c r="AI10" s="118">
        <v>888.94</v>
      </c>
      <c r="AJ10" s="118">
        <v>156</v>
      </c>
      <c r="AK10" s="118">
        <v>254.09352459016398</v>
      </c>
      <c r="AL10" s="118">
        <v>107.72</v>
      </c>
      <c r="AM10" s="118">
        <v>209.91600000000003</v>
      </c>
      <c r="AN10" s="118">
        <v>0</v>
      </c>
      <c r="AO10" s="118">
        <v>35.07</v>
      </c>
      <c r="AP10" s="118">
        <v>126.14047540983597</v>
      </c>
    </row>
    <row r="11" spans="1:42" ht="15.95" customHeight="1" x14ac:dyDescent="0.2">
      <c r="A11" s="3">
        <v>176721350</v>
      </c>
      <c r="B11" s="3" t="s">
        <v>131</v>
      </c>
      <c r="C11" s="3" t="s">
        <v>486</v>
      </c>
      <c r="D11" s="4">
        <v>2038606201642</v>
      </c>
      <c r="E11" s="124">
        <v>259</v>
      </c>
      <c r="F11" s="38">
        <v>145</v>
      </c>
      <c r="G11" s="37">
        <v>37555</v>
      </c>
      <c r="H11" s="37">
        <v>437.14285714285717</v>
      </c>
      <c r="I11" s="51">
        <v>100</v>
      </c>
      <c r="J11" s="34">
        <v>0.7</v>
      </c>
      <c r="K11" s="37">
        <v>9</v>
      </c>
      <c r="L11" s="37">
        <v>0</v>
      </c>
      <c r="M11" s="37">
        <v>9</v>
      </c>
      <c r="N11" s="37">
        <v>6584.1399999999994</v>
      </c>
      <c r="O11" s="37">
        <v>4180.91</v>
      </c>
      <c r="P11" s="37">
        <v>0</v>
      </c>
      <c r="Q11" s="37">
        <v>6584.1399999999994</v>
      </c>
      <c r="R11" s="37">
        <v>4180.91</v>
      </c>
      <c r="S11" s="48">
        <v>3.0141815968258007E-2</v>
      </c>
      <c r="T11" s="37">
        <v>1305</v>
      </c>
      <c r="U11" s="37">
        <v>1840.5113114754095</v>
      </c>
      <c r="V11" s="48">
        <v>0.27953708631277729</v>
      </c>
      <c r="W11" s="37">
        <v>621.76</v>
      </c>
      <c r="X11" s="37">
        <v>308.70000000000005</v>
      </c>
      <c r="Y11" s="37"/>
      <c r="Z11" s="37">
        <v>292.66370000000001</v>
      </c>
      <c r="AA11" s="53">
        <v>2215.5049885245899</v>
      </c>
      <c r="AB11" s="48">
        <v>3.0569626513237382E-2</v>
      </c>
      <c r="AC11" s="124">
        <v>306</v>
      </c>
      <c r="AD11" s="124">
        <v>7</v>
      </c>
      <c r="AE11" s="223">
        <v>38</v>
      </c>
      <c r="AF11" s="129">
        <v>0.3364911725031044</v>
      </c>
      <c r="AG11" s="129">
        <v>1.6977049720494937</v>
      </c>
      <c r="AH11" s="48"/>
      <c r="AI11" s="118">
        <v>731.57111111111101</v>
      </c>
      <c r="AJ11" s="118">
        <v>145</v>
      </c>
      <c r="AK11" s="118">
        <v>204.50125683060105</v>
      </c>
      <c r="AL11" s="118">
        <v>69.084444444444443</v>
      </c>
      <c r="AM11" s="118">
        <v>34.300000000000004</v>
      </c>
      <c r="AN11" s="118">
        <v>0</v>
      </c>
      <c r="AO11" s="118">
        <v>32.518188888888893</v>
      </c>
      <c r="AP11" s="118">
        <v>246.16722094717659</v>
      </c>
    </row>
    <row r="12" spans="1:42" ht="15.95" customHeight="1" x14ac:dyDescent="0.2">
      <c r="A12" s="3">
        <v>176723275</v>
      </c>
      <c r="B12" s="3" t="s">
        <v>132</v>
      </c>
      <c r="C12" s="3" t="s">
        <v>487</v>
      </c>
      <c r="D12" s="4">
        <v>2038606256161</v>
      </c>
      <c r="E12" s="124">
        <v>125</v>
      </c>
      <c r="F12" s="38">
        <v>145</v>
      </c>
      <c r="G12" s="37">
        <v>18125</v>
      </c>
      <c r="H12" s="37">
        <v>59.615384615384613</v>
      </c>
      <c r="I12" s="51">
        <v>100</v>
      </c>
      <c r="J12" s="34">
        <v>2.6</v>
      </c>
      <c r="K12" s="37">
        <v>20</v>
      </c>
      <c r="L12" s="37">
        <v>0</v>
      </c>
      <c r="M12" s="37">
        <v>20</v>
      </c>
      <c r="N12" s="37">
        <v>16357.119999999999</v>
      </c>
      <c r="O12" s="37">
        <v>10040</v>
      </c>
      <c r="P12" s="37">
        <v>0</v>
      </c>
      <c r="Q12" s="37">
        <v>16357.119999999999</v>
      </c>
      <c r="R12" s="37">
        <v>10040</v>
      </c>
      <c r="S12" s="48">
        <v>7.4881958890715028E-2</v>
      </c>
      <c r="T12" s="37">
        <v>2900</v>
      </c>
      <c r="U12" s="37">
        <v>4486.7172131147536</v>
      </c>
      <c r="V12" s="48">
        <v>0.27429750549697951</v>
      </c>
      <c r="W12" s="37">
        <v>1081.7399999999998</v>
      </c>
      <c r="X12" s="37">
        <v>171.50000000000003</v>
      </c>
      <c r="Y12" s="37"/>
      <c r="Z12" s="37">
        <v>702.80000000000007</v>
      </c>
      <c r="AA12" s="53">
        <v>7014.3627868852464</v>
      </c>
      <c r="AB12" s="48">
        <v>9.6784458502271145E-2</v>
      </c>
      <c r="AC12" s="124">
        <v>155</v>
      </c>
      <c r="AD12" s="124">
        <v>11</v>
      </c>
      <c r="AE12" s="223">
        <v>47</v>
      </c>
      <c r="AF12" s="129">
        <v>0.42882627179388833</v>
      </c>
      <c r="AG12" s="129">
        <v>2.4187457885811194</v>
      </c>
      <c r="AH12" s="48"/>
      <c r="AI12" s="118">
        <v>817.85599999999999</v>
      </c>
      <c r="AJ12" s="118">
        <v>145</v>
      </c>
      <c r="AK12" s="118">
        <v>224.33586065573769</v>
      </c>
      <c r="AL12" s="118">
        <v>54.086999999999989</v>
      </c>
      <c r="AM12" s="118">
        <v>8.5750000000000011</v>
      </c>
      <c r="AN12" s="118">
        <v>0</v>
      </c>
      <c r="AO12" s="118">
        <v>35.14</v>
      </c>
      <c r="AP12" s="118">
        <v>350.71813934426234</v>
      </c>
    </row>
    <row r="13" spans="1:42" ht="15.95" customHeight="1" x14ac:dyDescent="0.2">
      <c r="A13" s="3">
        <v>204615141</v>
      </c>
      <c r="B13" s="3" t="s">
        <v>133</v>
      </c>
      <c r="C13" s="3" t="s">
        <v>419</v>
      </c>
      <c r="D13" s="4">
        <v>2039404446068</v>
      </c>
      <c r="E13" s="124">
        <v>197</v>
      </c>
      <c r="F13" s="38">
        <v>92</v>
      </c>
      <c r="G13" s="37">
        <v>18124</v>
      </c>
      <c r="H13" s="37">
        <v>853.33333333333337</v>
      </c>
      <c r="I13" s="51">
        <v>0</v>
      </c>
      <c r="J13" s="34">
        <v>0.3</v>
      </c>
      <c r="K13" s="37">
        <v>1</v>
      </c>
      <c r="L13" s="37">
        <v>0</v>
      </c>
      <c r="M13" s="37">
        <v>1</v>
      </c>
      <c r="N13" s="37">
        <v>600</v>
      </c>
      <c r="O13" s="37">
        <v>358</v>
      </c>
      <c r="P13" s="37">
        <v>0</v>
      </c>
      <c r="Q13" s="37">
        <v>600</v>
      </c>
      <c r="R13" s="37">
        <v>358</v>
      </c>
      <c r="S13" s="48">
        <v>2.7467656491135979E-3</v>
      </c>
      <c r="T13" s="37">
        <v>92</v>
      </c>
      <c r="U13" s="37">
        <v>143.20704918032789</v>
      </c>
      <c r="V13" s="48">
        <v>0.23867841530054648</v>
      </c>
      <c r="W13" s="37">
        <v>162.45000000000002</v>
      </c>
      <c r="X13" s="37">
        <v>251.86</v>
      </c>
      <c r="Y13" s="37"/>
      <c r="Z13" s="37">
        <v>25.060000000000002</v>
      </c>
      <c r="AA13" s="53">
        <v>-74.577049180327947</v>
      </c>
      <c r="AB13" s="48">
        <v>-1.0290171097381204E-3</v>
      </c>
      <c r="AC13" s="124">
        <v>256</v>
      </c>
      <c r="AD13" s="124">
        <v>13</v>
      </c>
      <c r="AE13" s="223">
        <v>33</v>
      </c>
      <c r="AF13" s="129">
        <v>-0.12429508196721334</v>
      </c>
      <c r="AG13" s="129">
        <v>-0.810620099786174</v>
      </c>
      <c r="AH13" s="48"/>
      <c r="AI13" s="118">
        <v>600</v>
      </c>
      <c r="AJ13" s="118">
        <v>92</v>
      </c>
      <c r="AK13" s="118">
        <v>143.20704918032789</v>
      </c>
      <c r="AL13" s="118">
        <v>162.45000000000002</v>
      </c>
      <c r="AM13" s="118">
        <v>251.86</v>
      </c>
      <c r="AN13" s="118">
        <v>0</v>
      </c>
      <c r="AO13" s="118">
        <v>25.060000000000002</v>
      </c>
      <c r="AP13" s="118">
        <v>-74.577049180328004</v>
      </c>
    </row>
    <row r="14" spans="1:42" ht="15.95" customHeight="1" x14ac:dyDescent="0.2">
      <c r="A14" s="3">
        <v>236074677</v>
      </c>
      <c r="B14" s="3" t="s">
        <v>264</v>
      </c>
      <c r="C14" s="3" t="s">
        <v>420</v>
      </c>
      <c r="D14" s="4">
        <v>2040278862540</v>
      </c>
      <c r="E14" s="124">
        <v>50</v>
      </c>
      <c r="F14" s="38">
        <v>149</v>
      </c>
      <c r="G14" s="37">
        <v>7450</v>
      </c>
      <c r="H14" s="37">
        <v>163.33333333333334</v>
      </c>
      <c r="I14" s="51">
        <v>100</v>
      </c>
      <c r="J14" s="34">
        <v>0.3</v>
      </c>
      <c r="K14" s="37">
        <v>1</v>
      </c>
      <c r="L14" s="37">
        <v>0</v>
      </c>
      <c r="M14" s="37">
        <v>1</v>
      </c>
      <c r="N14" s="37">
        <v>519</v>
      </c>
      <c r="O14" s="37">
        <v>295</v>
      </c>
      <c r="P14" s="37">
        <v>0</v>
      </c>
      <c r="Q14" s="37">
        <v>519</v>
      </c>
      <c r="R14" s="37">
        <v>295</v>
      </c>
      <c r="S14" s="48">
        <v>2.3759522864832622E-3</v>
      </c>
      <c r="T14" s="37">
        <v>149</v>
      </c>
      <c r="U14" s="37">
        <v>114.97377049180328</v>
      </c>
      <c r="V14" s="48">
        <v>0.22152942291291575</v>
      </c>
      <c r="W14" s="37">
        <v>50.68</v>
      </c>
      <c r="X14" s="37">
        <v>49.000000000000007</v>
      </c>
      <c r="Y14" s="37"/>
      <c r="Z14" s="37">
        <v>20.650000000000002</v>
      </c>
      <c r="AA14" s="53">
        <v>134.69622950819672</v>
      </c>
      <c r="AB14" s="48">
        <v>1.8585439663347328E-3</v>
      </c>
      <c r="AC14" s="124">
        <v>49</v>
      </c>
      <c r="AD14" s="124">
        <v>29</v>
      </c>
      <c r="AE14" s="223">
        <v>18</v>
      </c>
      <c r="AF14" s="129">
        <v>0.25953030733756594</v>
      </c>
      <c r="AG14" s="129">
        <v>0.90400154032346791</v>
      </c>
      <c r="AH14" s="48"/>
      <c r="AI14" s="118">
        <v>519</v>
      </c>
      <c r="AJ14" s="118">
        <v>149</v>
      </c>
      <c r="AK14" s="118">
        <v>114.97377049180328</v>
      </c>
      <c r="AL14" s="118">
        <v>50.68</v>
      </c>
      <c r="AM14" s="118">
        <v>49.000000000000007</v>
      </c>
      <c r="AN14" s="118">
        <v>0</v>
      </c>
      <c r="AO14" s="118">
        <v>20.650000000000002</v>
      </c>
      <c r="AP14" s="118">
        <v>134.69622950819672</v>
      </c>
    </row>
    <row r="15" spans="1:42" ht="15.95" customHeight="1" x14ac:dyDescent="0.2">
      <c r="A15" s="3">
        <v>236929187</v>
      </c>
      <c r="B15" s="3" t="s">
        <v>265</v>
      </c>
      <c r="C15" s="3" t="s">
        <v>488</v>
      </c>
      <c r="D15" s="4">
        <v>2040335626849</v>
      </c>
      <c r="E15" s="124">
        <v>136</v>
      </c>
      <c r="F15" s="38">
        <v>93</v>
      </c>
      <c r="G15" s="37">
        <v>12648</v>
      </c>
      <c r="H15" s="37">
        <v>73.043478260869577</v>
      </c>
      <c r="I15" s="51">
        <v>92</v>
      </c>
      <c r="J15" s="34">
        <v>2.2999999999999998</v>
      </c>
      <c r="K15" s="37">
        <v>16</v>
      </c>
      <c r="L15" s="37">
        <v>0</v>
      </c>
      <c r="M15" s="37">
        <v>16</v>
      </c>
      <c r="N15" s="37">
        <v>10247.48</v>
      </c>
      <c r="O15" s="37">
        <v>6280</v>
      </c>
      <c r="P15" s="37">
        <v>0</v>
      </c>
      <c r="Q15" s="37">
        <v>10247.48</v>
      </c>
      <c r="R15" s="37">
        <v>6280</v>
      </c>
      <c r="S15" s="48">
        <v>4.691237675663102E-2</v>
      </c>
      <c r="T15" s="37">
        <v>1488</v>
      </c>
      <c r="U15" s="37">
        <v>2877.7649180327862</v>
      </c>
      <c r="V15" s="48">
        <v>0.2808265952246588</v>
      </c>
      <c r="W15" s="37">
        <v>881.55999999999972</v>
      </c>
      <c r="X15" s="37">
        <v>180.32000000000002</v>
      </c>
      <c r="Y15" s="37"/>
      <c r="Z15" s="37">
        <v>439.6</v>
      </c>
      <c r="AA15" s="53">
        <v>4380.2350819672138</v>
      </c>
      <c r="AB15" s="48">
        <v>6.0438658991731391E-2</v>
      </c>
      <c r="AC15" s="124">
        <v>168</v>
      </c>
      <c r="AD15" s="124">
        <v>12</v>
      </c>
      <c r="AE15" s="223">
        <v>43</v>
      </c>
      <c r="AF15" s="129">
        <v>0.42744509693770705</v>
      </c>
      <c r="AG15" s="129">
        <v>2.9437063722897943</v>
      </c>
      <c r="AH15" s="48"/>
      <c r="AI15" s="118">
        <v>640.46749999999997</v>
      </c>
      <c r="AJ15" s="118">
        <v>93</v>
      </c>
      <c r="AK15" s="118">
        <v>179.86030737704914</v>
      </c>
      <c r="AL15" s="118">
        <v>55.097499999999982</v>
      </c>
      <c r="AM15" s="118">
        <v>11.270000000000001</v>
      </c>
      <c r="AN15" s="118">
        <v>0</v>
      </c>
      <c r="AO15" s="118">
        <v>27.475000000000001</v>
      </c>
      <c r="AP15" s="118">
        <v>273.76469262295086</v>
      </c>
    </row>
    <row r="16" spans="1:42" ht="15.95" customHeight="1" x14ac:dyDescent="0.2">
      <c r="A16" s="3">
        <v>236929188</v>
      </c>
      <c r="B16" s="3" t="s">
        <v>266</v>
      </c>
      <c r="C16" s="3" t="s">
        <v>489</v>
      </c>
      <c r="D16" s="4">
        <v>2040335648124</v>
      </c>
      <c r="E16" s="124">
        <v>96</v>
      </c>
      <c r="F16" s="38">
        <v>93</v>
      </c>
      <c r="G16" s="37">
        <v>8928</v>
      </c>
      <c r="H16" s="37">
        <v>24.2</v>
      </c>
      <c r="I16" s="51">
        <v>96</v>
      </c>
      <c r="J16" s="34">
        <v>5</v>
      </c>
      <c r="K16" s="37">
        <v>28</v>
      </c>
      <c r="L16" s="37">
        <v>0</v>
      </c>
      <c r="M16" s="37">
        <v>28</v>
      </c>
      <c r="N16" s="37">
        <v>16209.02</v>
      </c>
      <c r="O16" s="37">
        <v>9914</v>
      </c>
      <c r="P16" s="37">
        <v>0</v>
      </c>
      <c r="Q16" s="37">
        <v>16209.02</v>
      </c>
      <c r="R16" s="37">
        <v>9914</v>
      </c>
      <c r="S16" s="48">
        <v>7.4203965569658817E-2</v>
      </c>
      <c r="T16" s="37">
        <v>2604</v>
      </c>
      <c r="U16" s="37">
        <v>4214.33</v>
      </c>
      <c r="V16" s="48">
        <v>0.25999906225052472</v>
      </c>
      <c r="W16" s="37">
        <v>1832.9999999999993</v>
      </c>
      <c r="X16" s="37">
        <v>146.02000000000001</v>
      </c>
      <c r="Y16" s="37"/>
      <c r="Z16" s="37">
        <v>693.98</v>
      </c>
      <c r="AA16" s="53">
        <v>6717.6900000000005</v>
      </c>
      <c r="AB16" s="48">
        <v>9.2690955513698395E-2</v>
      </c>
      <c r="AC16" s="124">
        <v>121</v>
      </c>
      <c r="AD16" s="124">
        <v>19</v>
      </c>
      <c r="AE16" s="223">
        <v>45</v>
      </c>
      <c r="AF16" s="129">
        <v>0.41444146530758808</v>
      </c>
      <c r="AG16" s="129">
        <v>2.5797580645161298</v>
      </c>
      <c r="AH16" s="48"/>
      <c r="AI16" s="118">
        <v>578.89357142857148</v>
      </c>
      <c r="AJ16" s="118">
        <v>93</v>
      </c>
      <c r="AK16" s="118">
        <v>150.51178571428571</v>
      </c>
      <c r="AL16" s="118">
        <v>65.464285714285694</v>
      </c>
      <c r="AM16" s="118">
        <v>5.2150000000000007</v>
      </c>
      <c r="AN16" s="118">
        <v>0</v>
      </c>
      <c r="AO16" s="118">
        <v>24.785</v>
      </c>
      <c r="AP16" s="118">
        <v>239.91750000000008</v>
      </c>
    </row>
    <row r="17" spans="1:42" ht="15.95" customHeight="1" x14ac:dyDescent="0.2">
      <c r="A17" s="3">
        <v>239235150</v>
      </c>
      <c r="B17" s="3" t="s">
        <v>268</v>
      </c>
      <c r="C17" s="3" t="s">
        <v>490</v>
      </c>
      <c r="D17" s="4">
        <v>2040478720961</v>
      </c>
      <c r="E17" s="124">
        <v>61</v>
      </c>
      <c r="F17" s="38">
        <v>115</v>
      </c>
      <c r="G17" s="37">
        <v>7015</v>
      </c>
      <c r="H17" s="37">
        <v>999</v>
      </c>
      <c r="I17" s="51">
        <v>0</v>
      </c>
      <c r="J17" s="34">
        <v>0</v>
      </c>
      <c r="K17" s="37">
        <v>1</v>
      </c>
      <c r="L17" s="37">
        <v>0</v>
      </c>
      <c r="M17" s="37">
        <v>1</v>
      </c>
      <c r="N17" s="37">
        <v>513</v>
      </c>
      <c r="O17" s="37">
        <v>330</v>
      </c>
      <c r="P17" s="37">
        <v>0</v>
      </c>
      <c r="Q17" s="37">
        <v>513</v>
      </c>
      <c r="R17" s="37">
        <v>330</v>
      </c>
      <c r="S17" s="48">
        <v>2.3484846299921262E-3</v>
      </c>
      <c r="T17" s="37">
        <v>115</v>
      </c>
      <c r="U17" s="37">
        <v>151.952131147541</v>
      </c>
      <c r="V17" s="48">
        <v>0.29620298469306239</v>
      </c>
      <c r="W17" s="37">
        <v>69.69</v>
      </c>
      <c r="X17" s="37">
        <v>60.760000000000005</v>
      </c>
      <c r="Y17" s="37"/>
      <c r="Z17" s="37">
        <v>23.1</v>
      </c>
      <c r="AA17" s="53">
        <v>92.497868852459021</v>
      </c>
      <c r="AB17" s="48">
        <v>1.2762892969034277E-3</v>
      </c>
      <c r="AC17" s="124">
        <v>61</v>
      </c>
      <c r="AD17" s="124">
        <v>0</v>
      </c>
      <c r="AE17" s="223">
        <v>0</v>
      </c>
      <c r="AF17" s="129">
        <v>0.18030773655450102</v>
      </c>
      <c r="AG17" s="129">
        <v>0.80432929436920886</v>
      </c>
      <c r="AH17" s="48"/>
      <c r="AI17" s="118">
        <v>513</v>
      </c>
      <c r="AJ17" s="118">
        <v>115</v>
      </c>
      <c r="AK17" s="118">
        <v>151.952131147541</v>
      </c>
      <c r="AL17" s="118">
        <v>69.69</v>
      </c>
      <c r="AM17" s="118">
        <v>60.760000000000005</v>
      </c>
      <c r="AN17" s="118">
        <v>0</v>
      </c>
      <c r="AO17" s="118">
        <v>23.1</v>
      </c>
      <c r="AP17" s="118">
        <v>92.497868852459021</v>
      </c>
    </row>
    <row r="18" spans="1:42" ht="15.95" customHeight="1" x14ac:dyDescent="0.2">
      <c r="A18" s="3">
        <v>239233529</v>
      </c>
      <c r="B18" s="3" t="s">
        <v>267</v>
      </c>
      <c r="C18" s="3" t="s">
        <v>491</v>
      </c>
      <c r="D18" s="4">
        <v>2040478696884</v>
      </c>
      <c r="E18" s="124">
        <v>83</v>
      </c>
      <c r="F18" s="38">
        <v>144</v>
      </c>
      <c r="G18" s="37">
        <v>11952</v>
      </c>
      <c r="H18" s="37">
        <v>270</v>
      </c>
      <c r="I18" s="51">
        <v>100</v>
      </c>
      <c r="J18" s="34">
        <v>0.3</v>
      </c>
      <c r="K18" s="37">
        <v>2</v>
      </c>
      <c r="L18" s="37">
        <v>0</v>
      </c>
      <c r="M18" s="37">
        <v>2</v>
      </c>
      <c r="N18" s="37">
        <v>1412</v>
      </c>
      <c r="O18" s="37">
        <v>878</v>
      </c>
      <c r="P18" s="37">
        <v>0</v>
      </c>
      <c r="Q18" s="37">
        <v>1412</v>
      </c>
      <c r="R18" s="37">
        <v>878</v>
      </c>
      <c r="S18" s="48">
        <v>6.4640551609140007E-3</v>
      </c>
      <c r="T18" s="37">
        <v>288</v>
      </c>
      <c r="U18" s="37">
        <v>404.82131147540986</v>
      </c>
      <c r="V18" s="48">
        <v>0.28670064552082852</v>
      </c>
      <c r="W18" s="37">
        <v>182.34</v>
      </c>
      <c r="X18" s="37">
        <v>157.47424000000001</v>
      </c>
      <c r="Y18" s="37"/>
      <c r="Z18" s="37">
        <v>61.460000000000008</v>
      </c>
      <c r="AA18" s="53">
        <v>317.90444852459007</v>
      </c>
      <c r="AB18" s="48">
        <v>4.3864583057270576E-3</v>
      </c>
      <c r="AC18" s="124">
        <v>81</v>
      </c>
      <c r="AD18" s="124">
        <v>9</v>
      </c>
      <c r="AE18" s="223">
        <v>200</v>
      </c>
      <c r="AF18" s="129">
        <v>0.22514479357265577</v>
      </c>
      <c r="AG18" s="129">
        <v>1.1038348907103819</v>
      </c>
      <c r="AH18" s="48"/>
      <c r="AI18" s="118">
        <v>706</v>
      </c>
      <c r="AJ18" s="118">
        <v>144</v>
      </c>
      <c r="AK18" s="118">
        <v>202.41065573770493</v>
      </c>
      <c r="AL18" s="118">
        <v>91.17</v>
      </c>
      <c r="AM18" s="118">
        <v>78.737120000000004</v>
      </c>
      <c r="AN18" s="118">
        <v>0</v>
      </c>
      <c r="AO18" s="118">
        <v>30.730000000000004</v>
      </c>
      <c r="AP18" s="118">
        <v>158.95222426229498</v>
      </c>
    </row>
    <row r="19" spans="1:42" ht="15.95" customHeight="1" x14ac:dyDescent="0.2">
      <c r="A19" s="3">
        <v>173605843</v>
      </c>
      <c r="B19" s="3" t="s">
        <v>125</v>
      </c>
      <c r="C19" s="3" t="s">
        <v>423</v>
      </c>
      <c r="D19" s="4">
        <v>2038430289250</v>
      </c>
      <c r="E19" s="124">
        <v>554</v>
      </c>
      <c r="F19" s="38">
        <v>66</v>
      </c>
      <c r="G19" s="37">
        <v>36564</v>
      </c>
      <c r="H19" s="37">
        <v>5530</v>
      </c>
      <c r="I19" s="51">
        <v>100</v>
      </c>
      <c r="J19" s="34">
        <v>0.1</v>
      </c>
      <c r="K19" s="37">
        <v>2</v>
      </c>
      <c r="L19" s="37">
        <v>0</v>
      </c>
      <c r="M19" s="37">
        <v>2</v>
      </c>
      <c r="N19" s="37">
        <v>858.40000000000009</v>
      </c>
      <c r="O19" s="37">
        <v>627.99</v>
      </c>
      <c r="P19" s="37">
        <v>0</v>
      </c>
      <c r="Q19" s="37">
        <v>858.40000000000009</v>
      </c>
      <c r="R19" s="37">
        <v>627.99</v>
      </c>
      <c r="S19" s="48">
        <v>3.9297060553318544E-3</v>
      </c>
      <c r="T19" s="37">
        <v>132</v>
      </c>
      <c r="U19" s="37">
        <v>248.85786885245909</v>
      </c>
      <c r="V19" s="48">
        <v>0.28990898048981717</v>
      </c>
      <c r="W19" s="37">
        <v>108.1</v>
      </c>
      <c r="X19" s="37">
        <v>543.90000000000009</v>
      </c>
      <c r="Y19" s="37"/>
      <c r="Z19" s="37">
        <v>43.959300000000006</v>
      </c>
      <c r="AA19" s="53">
        <v>-218.41716885245913</v>
      </c>
      <c r="AB19" s="48">
        <v>-3.0137288385637382E-3</v>
      </c>
      <c r="AC19" s="124">
        <v>553</v>
      </c>
      <c r="AD19" s="124">
        <v>18</v>
      </c>
      <c r="AE19" s="223">
        <v>33</v>
      </c>
      <c r="AF19" s="129">
        <v>-0.25444684162681624</v>
      </c>
      <c r="AG19" s="129">
        <v>-1.6546755216095386</v>
      </c>
      <c r="AH19" s="48"/>
      <c r="AI19" s="118">
        <v>429.20000000000005</v>
      </c>
      <c r="AJ19" s="118">
        <v>66</v>
      </c>
      <c r="AK19" s="118">
        <v>124.42893442622955</v>
      </c>
      <c r="AL19" s="118">
        <v>54.05</v>
      </c>
      <c r="AM19" s="118">
        <v>271.95000000000005</v>
      </c>
      <c r="AN19" s="118">
        <v>0</v>
      </c>
      <c r="AO19" s="118">
        <v>21.979650000000003</v>
      </c>
      <c r="AP19" s="118">
        <v>-109.20858442622955</v>
      </c>
    </row>
    <row r="20" spans="1:42" ht="15.95" customHeight="1" x14ac:dyDescent="0.2">
      <c r="A20" s="3">
        <v>223420736</v>
      </c>
      <c r="B20" s="3" t="s">
        <v>126</v>
      </c>
      <c r="C20" s="3" t="s">
        <v>302</v>
      </c>
      <c r="D20" s="4">
        <v>2039813223373</v>
      </c>
      <c r="E20" s="124">
        <v>33</v>
      </c>
      <c r="F20" s="38">
        <v>151</v>
      </c>
      <c r="G20" s="37">
        <v>4983</v>
      </c>
      <c r="H20" s="37">
        <v>48.571428571428577</v>
      </c>
      <c r="I20" s="51">
        <v>100</v>
      </c>
      <c r="J20" s="34">
        <v>0.7</v>
      </c>
      <c r="K20" s="37">
        <v>7</v>
      </c>
      <c r="L20" s="37">
        <v>0</v>
      </c>
      <c r="M20" s="37">
        <v>7</v>
      </c>
      <c r="N20" s="37">
        <v>4325.43</v>
      </c>
      <c r="O20" s="37">
        <v>2890</v>
      </c>
      <c r="P20" s="37">
        <v>0</v>
      </c>
      <c r="Q20" s="37">
        <v>4325.43</v>
      </c>
      <c r="R20" s="37">
        <v>2890</v>
      </c>
      <c r="S20" s="48">
        <v>1.9801570902742385E-2</v>
      </c>
      <c r="T20" s="37">
        <v>1057</v>
      </c>
      <c r="U20" s="37">
        <v>1285.1595081967216</v>
      </c>
      <c r="V20" s="48">
        <v>0.29711716712482261</v>
      </c>
      <c r="W20" s="37">
        <v>362.72999999999996</v>
      </c>
      <c r="X20" s="37">
        <v>40.180000000000007</v>
      </c>
      <c r="Y20" s="37"/>
      <c r="Z20" s="37">
        <v>202.3</v>
      </c>
      <c r="AA20" s="53">
        <v>1378.0604918032786</v>
      </c>
      <c r="AB20" s="48">
        <v>1.9014533826497357E-2</v>
      </c>
      <c r="AC20" s="124">
        <v>34</v>
      </c>
      <c r="AD20" s="124">
        <v>12</v>
      </c>
      <c r="AE20" s="223">
        <v>14</v>
      </c>
      <c r="AF20" s="129">
        <v>0.31859502796329581</v>
      </c>
      <c r="AG20" s="129">
        <v>1.303746917505467</v>
      </c>
      <c r="AH20" s="48"/>
      <c r="AI20" s="118">
        <v>617.91857142857145</v>
      </c>
      <c r="AJ20" s="118">
        <v>151</v>
      </c>
      <c r="AK20" s="118">
        <v>183.5942154566745</v>
      </c>
      <c r="AL20" s="118">
        <v>51.818571428571424</v>
      </c>
      <c r="AM20" s="118">
        <v>5.7400000000000011</v>
      </c>
      <c r="AN20" s="118">
        <v>0</v>
      </c>
      <c r="AO20" s="118">
        <v>28.900000000000002</v>
      </c>
      <c r="AP20" s="118">
        <v>196.8657845433255</v>
      </c>
    </row>
    <row r="21" spans="1:42" ht="15.95" customHeight="1" x14ac:dyDescent="0.2">
      <c r="A21" s="3">
        <v>275208801</v>
      </c>
      <c r="B21" s="3" t="s">
        <v>292</v>
      </c>
      <c r="C21" s="3" t="s">
        <v>303</v>
      </c>
      <c r="D21" s="4">
        <v>2041591042329</v>
      </c>
      <c r="E21" s="124">
        <v>75</v>
      </c>
      <c r="F21" s="38">
        <v>151</v>
      </c>
      <c r="G21" s="37">
        <v>11325</v>
      </c>
      <c r="H21" s="37">
        <v>250</v>
      </c>
      <c r="I21" s="51">
        <v>100</v>
      </c>
      <c r="J21" s="34">
        <v>0.3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48">
        <v>0</v>
      </c>
      <c r="T21" s="37">
        <v>0</v>
      </c>
      <c r="U21" s="37">
        <v>-5.2696721311475407</v>
      </c>
      <c r="V21" s="48">
        <v>0</v>
      </c>
      <c r="W21" s="37">
        <v>0</v>
      </c>
      <c r="X21" s="37">
        <v>73.5</v>
      </c>
      <c r="Y21" s="37"/>
      <c r="Z21" s="37">
        <v>0</v>
      </c>
      <c r="AA21" s="53">
        <v>-68.230327868852456</v>
      </c>
      <c r="AB21" s="48">
        <v>-9.414447950377077E-4</v>
      </c>
      <c r="AC21" s="124">
        <v>75</v>
      </c>
      <c r="AD21" s="124">
        <v>4</v>
      </c>
      <c r="AE21" s="223">
        <v>67</v>
      </c>
      <c r="AF21" s="129">
        <v>0</v>
      </c>
      <c r="AG21" s="129">
        <v>0</v>
      </c>
      <c r="AH21" s="48"/>
      <c r="AI21" s="118">
        <v>0</v>
      </c>
      <c r="AJ21" s="118">
        <v>151</v>
      </c>
      <c r="AK21" s="118">
        <v>0</v>
      </c>
      <c r="AL21" s="118">
        <v>0</v>
      </c>
      <c r="AM21" s="118">
        <v>73.5</v>
      </c>
      <c r="AN21" s="118">
        <v>0</v>
      </c>
      <c r="AO21" s="118" t="s">
        <v>361</v>
      </c>
      <c r="AP21" s="118">
        <v>0</v>
      </c>
    </row>
    <row r="22" spans="1:42" ht="15.95" customHeight="1" x14ac:dyDescent="0.2">
      <c r="A22" s="3">
        <v>275208802</v>
      </c>
      <c r="B22" s="3" t="s">
        <v>293</v>
      </c>
      <c r="C22" s="3" t="s">
        <v>304</v>
      </c>
      <c r="D22" s="4">
        <v>2041591055954</v>
      </c>
      <c r="E22" s="124">
        <v>28</v>
      </c>
      <c r="F22" s="38">
        <v>151</v>
      </c>
      <c r="G22" s="37">
        <v>4228</v>
      </c>
      <c r="H22" s="37">
        <v>90</v>
      </c>
      <c r="I22" s="51">
        <v>100</v>
      </c>
      <c r="J22" s="34">
        <v>0.3</v>
      </c>
      <c r="K22" s="37">
        <v>2</v>
      </c>
      <c r="L22" s="37">
        <v>0</v>
      </c>
      <c r="M22" s="37">
        <v>2</v>
      </c>
      <c r="N22" s="37">
        <v>1420</v>
      </c>
      <c r="O22" s="37">
        <v>964</v>
      </c>
      <c r="P22" s="37">
        <v>0</v>
      </c>
      <c r="Q22" s="37">
        <v>1420</v>
      </c>
      <c r="R22" s="37">
        <v>964</v>
      </c>
      <c r="S22" s="48">
        <v>6.500678702902182E-3</v>
      </c>
      <c r="T22" s="37">
        <v>302</v>
      </c>
      <c r="U22" s="37">
        <v>424.13262295081967</v>
      </c>
      <c r="V22" s="48">
        <v>0.29868494574001386</v>
      </c>
      <c r="W22" s="37">
        <v>126.72</v>
      </c>
      <c r="X22" s="37">
        <v>28.42</v>
      </c>
      <c r="Y22" s="37"/>
      <c r="Z22" s="37">
        <v>67.48</v>
      </c>
      <c r="AA22" s="53">
        <v>471.24737704918033</v>
      </c>
      <c r="AB22" s="48">
        <v>6.5022901714745134E-3</v>
      </c>
      <c r="AC22" s="124">
        <v>27</v>
      </c>
      <c r="AD22" s="124">
        <v>11</v>
      </c>
      <c r="AE22" s="223">
        <v>15</v>
      </c>
      <c r="AF22" s="129">
        <v>0.33186435003463399</v>
      </c>
      <c r="AG22" s="129">
        <v>1.5604217783085439</v>
      </c>
      <c r="AH22" s="48"/>
      <c r="AI22" s="118">
        <v>710</v>
      </c>
      <c r="AJ22" s="118">
        <v>151</v>
      </c>
      <c r="AK22" s="118">
        <v>212.06631147540983</v>
      </c>
      <c r="AL22" s="118">
        <v>63.36</v>
      </c>
      <c r="AM22" s="118">
        <v>14.21</v>
      </c>
      <c r="AN22" s="118">
        <v>0</v>
      </c>
      <c r="AO22" s="118">
        <v>33.74</v>
      </c>
      <c r="AP22" s="118">
        <v>235.62368852459014</v>
      </c>
    </row>
    <row r="23" spans="1:42" ht="15.95" customHeight="1" x14ac:dyDescent="0.2">
      <c r="A23" s="3">
        <v>236072835</v>
      </c>
      <c r="B23" s="3" t="s">
        <v>492</v>
      </c>
      <c r="C23" s="3" t="s">
        <v>493</v>
      </c>
      <c r="D23" s="4">
        <v>2040278804496</v>
      </c>
      <c r="E23" s="124">
        <v>379</v>
      </c>
      <c r="F23" s="38">
        <v>59</v>
      </c>
      <c r="G23" s="37">
        <v>22361</v>
      </c>
      <c r="H23" s="37">
        <v>236.5</v>
      </c>
      <c r="I23" s="51">
        <v>80</v>
      </c>
      <c r="J23" s="34">
        <v>2</v>
      </c>
      <c r="K23" s="37">
        <v>13</v>
      </c>
      <c r="L23" s="37">
        <v>0</v>
      </c>
      <c r="M23" s="37">
        <v>13</v>
      </c>
      <c r="N23" s="37">
        <v>9053.06</v>
      </c>
      <c r="O23" s="37">
        <v>6078</v>
      </c>
      <c r="P23" s="37">
        <v>0</v>
      </c>
      <c r="Q23" s="37">
        <v>9053.06</v>
      </c>
      <c r="R23" s="37">
        <v>6078</v>
      </c>
      <c r="S23" s="48">
        <v>4.1444390378940578E-2</v>
      </c>
      <c r="T23" s="37">
        <v>767</v>
      </c>
      <c r="U23" s="37">
        <v>2645.1400819672126</v>
      </c>
      <c r="V23" s="48">
        <v>0.29218187905163701</v>
      </c>
      <c r="W23" s="37">
        <v>821.73</v>
      </c>
      <c r="X23" s="37">
        <v>476.28000000000003</v>
      </c>
      <c r="Y23" s="37"/>
      <c r="Z23" s="37">
        <v>425.46000000000004</v>
      </c>
      <c r="AA23" s="53">
        <v>3917.4499180327875</v>
      </c>
      <c r="AB23" s="48">
        <v>5.4053130775537202E-2</v>
      </c>
      <c r="AC23" s="124">
        <v>473</v>
      </c>
      <c r="AD23" s="124">
        <v>17</v>
      </c>
      <c r="AE23" s="223">
        <v>35</v>
      </c>
      <c r="AF23" s="129">
        <v>0.43272108193613951</v>
      </c>
      <c r="AG23" s="129">
        <v>5.107496633680296</v>
      </c>
      <c r="AH23" s="48"/>
      <c r="AI23" s="118">
        <v>696.38923076923072</v>
      </c>
      <c r="AJ23" s="118">
        <v>59</v>
      </c>
      <c r="AK23" s="118">
        <v>203.4723139974779</v>
      </c>
      <c r="AL23" s="118">
        <v>63.21</v>
      </c>
      <c r="AM23" s="118">
        <v>36.636923076923082</v>
      </c>
      <c r="AN23" s="118">
        <v>0</v>
      </c>
      <c r="AO23" s="118">
        <v>32.727692307692308</v>
      </c>
      <c r="AP23" s="118">
        <v>301.34230138713747</v>
      </c>
    </row>
    <row r="24" spans="1:42" ht="15.95" customHeight="1" x14ac:dyDescent="0.2">
      <c r="A24" s="3">
        <v>236072836</v>
      </c>
      <c r="B24" s="3" t="s">
        <v>494</v>
      </c>
      <c r="C24" s="3" t="s">
        <v>495</v>
      </c>
      <c r="D24" s="4">
        <v>2040278810534</v>
      </c>
      <c r="E24" s="124">
        <v>303</v>
      </c>
      <c r="F24" s="38">
        <v>64</v>
      </c>
      <c r="G24" s="37">
        <v>19392</v>
      </c>
      <c r="H24" s="37">
        <v>127.39130434782609</v>
      </c>
      <c r="I24" s="51">
        <v>82</v>
      </c>
      <c r="J24" s="34">
        <v>2.2999999999999998</v>
      </c>
      <c r="K24" s="37">
        <v>13</v>
      </c>
      <c r="L24" s="37">
        <v>0</v>
      </c>
      <c r="M24" s="37">
        <v>13</v>
      </c>
      <c r="N24" s="37">
        <v>7205</v>
      </c>
      <c r="O24" s="37">
        <v>4931</v>
      </c>
      <c r="P24" s="37">
        <v>0</v>
      </c>
      <c r="Q24" s="37">
        <v>7205</v>
      </c>
      <c r="R24" s="37">
        <v>4931</v>
      </c>
      <c r="S24" s="48">
        <v>3.2984077503105787E-2</v>
      </c>
      <c r="T24" s="37">
        <v>832</v>
      </c>
      <c r="U24" s="37">
        <v>2066.1718032786885</v>
      </c>
      <c r="V24" s="48">
        <v>0.28676916076040088</v>
      </c>
      <c r="W24" s="37">
        <v>809.33</v>
      </c>
      <c r="X24" s="37">
        <v>299.88000000000005</v>
      </c>
      <c r="Y24" s="37"/>
      <c r="Z24" s="37">
        <v>345.17</v>
      </c>
      <c r="AA24" s="53">
        <v>2852.4481967213114</v>
      </c>
      <c r="AB24" s="48">
        <v>3.9358194395309139E-2</v>
      </c>
      <c r="AC24" s="124">
        <v>293</v>
      </c>
      <c r="AD24" s="124">
        <v>22</v>
      </c>
      <c r="AE24" s="223">
        <v>33</v>
      </c>
      <c r="AF24" s="129">
        <v>0.3958984311896338</v>
      </c>
      <c r="AG24" s="129">
        <v>3.4284233133669613</v>
      </c>
      <c r="AH24" s="48"/>
      <c r="AI24" s="118">
        <v>554.23076923076928</v>
      </c>
      <c r="AJ24" s="118">
        <v>64</v>
      </c>
      <c r="AK24" s="118">
        <v>158.9362925598991</v>
      </c>
      <c r="AL24" s="118">
        <v>62.25615384615385</v>
      </c>
      <c r="AM24" s="118">
        <v>23.067692307692312</v>
      </c>
      <c r="AN24" s="118">
        <v>0</v>
      </c>
      <c r="AO24" s="118">
        <v>26.551538461538463</v>
      </c>
      <c r="AP24" s="118">
        <v>219.41909205548552</v>
      </c>
    </row>
    <row r="25" spans="1:42" ht="15.95" customHeight="1" x14ac:dyDescent="0.2">
      <c r="A25" s="3">
        <v>236072834</v>
      </c>
      <c r="B25" s="3" t="s">
        <v>496</v>
      </c>
      <c r="C25" s="3" t="s">
        <v>497</v>
      </c>
      <c r="D25" s="4">
        <v>2040278804649</v>
      </c>
      <c r="E25" s="124">
        <v>235</v>
      </c>
      <c r="F25" s="38">
        <v>59</v>
      </c>
      <c r="G25" s="37">
        <v>13865</v>
      </c>
      <c r="H25" s="37">
        <v>281.11111111111109</v>
      </c>
      <c r="I25" s="51">
        <v>100</v>
      </c>
      <c r="J25" s="34">
        <v>0.9</v>
      </c>
      <c r="K25" s="37">
        <v>3</v>
      </c>
      <c r="L25" s="37">
        <v>0</v>
      </c>
      <c r="M25" s="37">
        <v>3</v>
      </c>
      <c r="N25" s="37">
        <v>1645</v>
      </c>
      <c r="O25" s="37">
        <v>1159</v>
      </c>
      <c r="P25" s="37">
        <v>0</v>
      </c>
      <c r="Q25" s="37">
        <v>1645</v>
      </c>
      <c r="R25" s="37">
        <v>1159</v>
      </c>
      <c r="S25" s="48">
        <v>7.5307158213197807E-3</v>
      </c>
      <c r="T25" s="37">
        <v>177</v>
      </c>
      <c r="U25" s="37">
        <v>466.94704918032784</v>
      </c>
      <c r="V25" s="48">
        <v>0.28385838855946982</v>
      </c>
      <c r="W25" s="37">
        <v>132.06</v>
      </c>
      <c r="X25" s="37">
        <v>250.88000000000002</v>
      </c>
      <c r="Y25" s="37"/>
      <c r="Z25" s="37">
        <v>81.13000000000001</v>
      </c>
      <c r="AA25" s="53">
        <v>536.98295081967217</v>
      </c>
      <c r="AB25" s="48">
        <v>7.409312249603766E-3</v>
      </c>
      <c r="AC25" s="124">
        <v>253</v>
      </c>
      <c r="AD25" s="124">
        <v>13</v>
      </c>
      <c r="AE25" s="223">
        <v>55</v>
      </c>
      <c r="AF25" s="129">
        <v>0.32643340475360005</v>
      </c>
      <c r="AG25" s="129">
        <v>3.0338019820320463</v>
      </c>
      <c r="AH25" s="48"/>
      <c r="AI25" s="118">
        <v>548.33333333333337</v>
      </c>
      <c r="AJ25" s="118">
        <v>59</v>
      </c>
      <c r="AK25" s="118">
        <v>155.64901639344262</v>
      </c>
      <c r="AL25" s="118">
        <v>44.02</v>
      </c>
      <c r="AM25" s="118">
        <v>83.626666666666679</v>
      </c>
      <c r="AN25" s="118">
        <v>0</v>
      </c>
      <c r="AO25" s="118">
        <v>27.043333333333333</v>
      </c>
      <c r="AP25" s="118">
        <v>178.99431693989072</v>
      </c>
    </row>
    <row r="26" spans="1:42" ht="15.95" customHeight="1" x14ac:dyDescent="0.2">
      <c r="A26" s="3">
        <v>223671295</v>
      </c>
      <c r="B26" s="3" t="s">
        <v>498</v>
      </c>
      <c r="C26" s="3" t="s">
        <v>499</v>
      </c>
      <c r="D26" s="4">
        <v>2039818580389</v>
      </c>
      <c r="E26" s="124">
        <v>453</v>
      </c>
      <c r="F26" s="38">
        <v>59</v>
      </c>
      <c r="G26" s="37">
        <v>26727</v>
      </c>
      <c r="H26" s="37">
        <v>1660</v>
      </c>
      <c r="I26" s="51">
        <v>100</v>
      </c>
      <c r="J26" s="34">
        <v>0.3</v>
      </c>
      <c r="K26" s="37">
        <v>1</v>
      </c>
      <c r="L26" s="37">
        <v>0</v>
      </c>
      <c r="M26" s="37">
        <v>1</v>
      </c>
      <c r="N26" s="37">
        <v>525</v>
      </c>
      <c r="O26" s="37">
        <v>365</v>
      </c>
      <c r="P26" s="37">
        <v>0</v>
      </c>
      <c r="Q26" s="37">
        <v>525</v>
      </c>
      <c r="R26" s="37">
        <v>365</v>
      </c>
      <c r="S26" s="48">
        <v>2.4034199429743982E-3</v>
      </c>
      <c r="T26" s="37">
        <v>59</v>
      </c>
      <c r="U26" s="37">
        <v>156.95049180327868</v>
      </c>
      <c r="V26" s="48">
        <v>0.2989533177205308</v>
      </c>
      <c r="W26" s="37">
        <v>142.66</v>
      </c>
      <c r="X26" s="37">
        <v>489.02000000000004</v>
      </c>
      <c r="Y26" s="37"/>
      <c r="Z26" s="37">
        <v>25.55</v>
      </c>
      <c r="AA26" s="53">
        <v>-348.1804918032787</v>
      </c>
      <c r="AB26" s="48">
        <v>-4.8042083627668633E-3</v>
      </c>
      <c r="AC26" s="124">
        <v>498</v>
      </c>
      <c r="AD26" s="124">
        <v>2</v>
      </c>
      <c r="AE26" s="223">
        <v>200</v>
      </c>
      <c r="AF26" s="129">
        <v>-0.66320093676815006</v>
      </c>
      <c r="AG26" s="129">
        <v>-5.9013642678521823</v>
      </c>
      <c r="AH26" s="48"/>
      <c r="AI26" s="118">
        <v>525</v>
      </c>
      <c r="AJ26" s="118">
        <v>59</v>
      </c>
      <c r="AK26" s="118">
        <v>156.95049180327868</v>
      </c>
      <c r="AL26" s="118">
        <v>142.66</v>
      </c>
      <c r="AM26" s="118">
        <v>489.02000000000004</v>
      </c>
      <c r="AN26" s="118">
        <v>0</v>
      </c>
      <c r="AO26" s="118">
        <v>25.55</v>
      </c>
      <c r="AP26" s="118">
        <v>-348.18049180327876</v>
      </c>
    </row>
    <row r="27" spans="1:42" ht="15.95" customHeight="1" x14ac:dyDescent="0.2">
      <c r="A27" s="3">
        <v>370591238</v>
      </c>
      <c r="B27" s="3" t="s">
        <v>500</v>
      </c>
      <c r="C27" s="3" t="s">
        <v>501</v>
      </c>
      <c r="D27" s="4">
        <v>2043369663040</v>
      </c>
      <c r="E27" s="124">
        <v>196</v>
      </c>
      <c r="F27" s="38">
        <v>49</v>
      </c>
      <c r="G27" s="37">
        <v>9604</v>
      </c>
      <c r="H27" s="37">
        <v>104.5</v>
      </c>
      <c r="I27" s="51">
        <v>63</v>
      </c>
      <c r="J27" s="34">
        <v>2</v>
      </c>
      <c r="K27" s="37">
        <v>9</v>
      </c>
      <c r="L27" s="37">
        <v>0</v>
      </c>
      <c r="M27" s="37">
        <v>9</v>
      </c>
      <c r="N27" s="37">
        <v>4466</v>
      </c>
      <c r="O27" s="37">
        <v>3015</v>
      </c>
      <c r="P27" s="37">
        <v>0</v>
      </c>
      <c r="Q27" s="37">
        <v>4466</v>
      </c>
      <c r="R27" s="37">
        <v>3015</v>
      </c>
      <c r="S27" s="48">
        <v>2.0445092314902213E-2</v>
      </c>
      <c r="T27" s="37">
        <v>441</v>
      </c>
      <c r="U27" s="37">
        <v>1335.6044262295081</v>
      </c>
      <c r="V27" s="48">
        <v>0.29906055222335604</v>
      </c>
      <c r="W27" s="37">
        <v>909.08</v>
      </c>
      <c r="X27" s="37">
        <v>213.64000000000001</v>
      </c>
      <c r="Y27" s="37"/>
      <c r="Z27" s="37">
        <v>211.05</v>
      </c>
      <c r="AA27" s="53">
        <v>1355.6255737704919</v>
      </c>
      <c r="AB27" s="48">
        <v>1.8704975929462735E-2</v>
      </c>
      <c r="AC27" s="124">
        <v>209</v>
      </c>
      <c r="AD27" s="124">
        <v>20</v>
      </c>
      <c r="AE27" s="223">
        <v>50</v>
      </c>
      <c r="AF27" s="129">
        <v>0.3035435677945571</v>
      </c>
      <c r="AG27" s="129">
        <v>3.0739808929036103</v>
      </c>
      <c r="AH27" s="48"/>
      <c r="AI27" s="118">
        <v>496.22222222222223</v>
      </c>
      <c r="AJ27" s="118">
        <v>49</v>
      </c>
      <c r="AK27" s="118">
        <v>148.40049180327867</v>
      </c>
      <c r="AL27" s="118">
        <v>101.00888888888889</v>
      </c>
      <c r="AM27" s="118">
        <v>23.737777777777779</v>
      </c>
      <c r="AN27" s="118">
        <v>0</v>
      </c>
      <c r="AO27" s="118">
        <v>23.450000000000003</v>
      </c>
      <c r="AP27" s="118">
        <v>150.6250637522769</v>
      </c>
    </row>
    <row r="28" spans="1:42" ht="15.95" customHeight="1" x14ac:dyDescent="0.2">
      <c r="A28" s="3">
        <v>419145391</v>
      </c>
      <c r="B28" s="3" t="s">
        <v>502</v>
      </c>
      <c r="C28" s="3" t="s">
        <v>503</v>
      </c>
      <c r="D28" s="4">
        <v>2044025326637</v>
      </c>
      <c r="E28" s="124">
        <v>5</v>
      </c>
      <c r="F28" s="38">
        <v>62</v>
      </c>
      <c r="G28" s="37">
        <v>310</v>
      </c>
      <c r="H28" s="37">
        <v>2.6315789473684212</v>
      </c>
      <c r="I28" s="51">
        <v>83</v>
      </c>
      <c r="J28" s="34">
        <v>1.9</v>
      </c>
      <c r="K28" s="37">
        <v>7</v>
      </c>
      <c r="L28" s="37">
        <v>0</v>
      </c>
      <c r="M28" s="37">
        <v>7</v>
      </c>
      <c r="N28" s="37">
        <v>4925</v>
      </c>
      <c r="O28" s="37">
        <v>3243</v>
      </c>
      <c r="P28" s="37">
        <v>0</v>
      </c>
      <c r="Q28" s="37">
        <v>4925</v>
      </c>
      <c r="R28" s="37">
        <v>3243</v>
      </c>
      <c r="S28" s="48">
        <v>2.2546368036474116E-2</v>
      </c>
      <c r="T28" s="37">
        <v>434</v>
      </c>
      <c r="U28" s="37">
        <v>1436.9616393442623</v>
      </c>
      <c r="V28" s="48">
        <v>0.29176886078056086</v>
      </c>
      <c r="W28" s="37">
        <v>656.69999999999993</v>
      </c>
      <c r="X28" s="37">
        <v>11.760000000000002</v>
      </c>
      <c r="Y28" s="37"/>
      <c r="Z28" s="37">
        <v>227.01000000000002</v>
      </c>
      <c r="AA28" s="53">
        <v>2158.5683606557377</v>
      </c>
      <c r="AB28" s="48">
        <v>2.9784012642860545E-2</v>
      </c>
      <c r="AC28" s="124">
        <v>5</v>
      </c>
      <c r="AD28" s="124">
        <v>13</v>
      </c>
      <c r="AE28" s="223">
        <v>38</v>
      </c>
      <c r="AF28" s="129">
        <v>0.4382879920113173</v>
      </c>
      <c r="AG28" s="129">
        <v>4.9736598171791186</v>
      </c>
      <c r="AH28" s="48"/>
      <c r="AI28" s="118">
        <v>703.57142857142856</v>
      </c>
      <c r="AJ28" s="118">
        <v>62</v>
      </c>
      <c r="AK28" s="118">
        <v>205.28023419203745</v>
      </c>
      <c r="AL28" s="118">
        <v>93.814285714285703</v>
      </c>
      <c r="AM28" s="118">
        <v>1.6800000000000002</v>
      </c>
      <c r="AN28" s="118">
        <v>0</v>
      </c>
      <c r="AO28" s="118">
        <v>32.43</v>
      </c>
      <c r="AP28" s="118">
        <v>308.36690866510537</v>
      </c>
    </row>
    <row r="29" spans="1:42" ht="15.95" customHeight="1" x14ac:dyDescent="0.2">
      <c r="A29" s="3">
        <v>419145389</v>
      </c>
      <c r="B29" s="3" t="s">
        <v>504</v>
      </c>
      <c r="C29" s="3" t="s">
        <v>505</v>
      </c>
      <c r="D29" s="4">
        <v>2044025316447</v>
      </c>
      <c r="E29" s="124">
        <v>62</v>
      </c>
      <c r="F29" s="38">
        <v>63</v>
      </c>
      <c r="G29" s="37">
        <v>3906</v>
      </c>
      <c r="H29" s="37">
        <v>203.33333333333334</v>
      </c>
      <c r="I29" s="51">
        <v>100</v>
      </c>
      <c r="J29" s="34">
        <v>0.3</v>
      </c>
      <c r="K29" s="37">
        <v>1</v>
      </c>
      <c r="L29" s="37">
        <v>0</v>
      </c>
      <c r="M29" s="37">
        <v>1</v>
      </c>
      <c r="N29" s="37">
        <v>615</v>
      </c>
      <c r="O29" s="37">
        <v>418</v>
      </c>
      <c r="P29" s="37">
        <v>0</v>
      </c>
      <c r="Q29" s="37">
        <v>615</v>
      </c>
      <c r="R29" s="37">
        <v>418</v>
      </c>
      <c r="S29" s="48">
        <v>2.815434790341438E-3</v>
      </c>
      <c r="T29" s="37">
        <v>63</v>
      </c>
      <c r="U29" s="37">
        <v>185.58393442622952</v>
      </c>
      <c r="V29" s="48">
        <v>0.3017624950019992</v>
      </c>
      <c r="W29" s="37">
        <v>64.59</v>
      </c>
      <c r="X29" s="37">
        <v>60.760000000000005</v>
      </c>
      <c r="Y29" s="37"/>
      <c r="Z29" s="37">
        <v>29.26</v>
      </c>
      <c r="AA29" s="53">
        <v>211.80606557377047</v>
      </c>
      <c r="AB29" s="48">
        <v>2.9225085708971155E-3</v>
      </c>
      <c r="AC29" s="124">
        <v>61</v>
      </c>
      <c r="AD29" s="124">
        <v>23</v>
      </c>
      <c r="AE29" s="223">
        <v>22</v>
      </c>
      <c r="AF29" s="129">
        <v>0.3444001066240171</v>
      </c>
      <c r="AG29" s="129">
        <v>3.3620010408535004</v>
      </c>
      <c r="AH29" s="48"/>
      <c r="AI29" s="118">
        <v>615</v>
      </c>
      <c r="AJ29" s="118">
        <v>63</v>
      </c>
      <c r="AK29" s="118">
        <v>185.58393442622952</v>
      </c>
      <c r="AL29" s="118">
        <v>64.59</v>
      </c>
      <c r="AM29" s="118">
        <v>60.760000000000005</v>
      </c>
      <c r="AN29" s="118">
        <v>0</v>
      </c>
      <c r="AO29" s="118">
        <v>29.26</v>
      </c>
      <c r="AP29" s="118">
        <v>211.80606557377052</v>
      </c>
    </row>
    <row r="30" spans="1:42" ht="15.95" customHeight="1" x14ac:dyDescent="0.2">
      <c r="A30" s="3">
        <v>419145748</v>
      </c>
      <c r="B30" s="3" t="s">
        <v>506</v>
      </c>
      <c r="C30" s="3" t="s">
        <v>507</v>
      </c>
      <c r="D30" s="4">
        <v>2044025338661</v>
      </c>
      <c r="E30" s="124">
        <v>80</v>
      </c>
      <c r="F30" s="38">
        <v>63</v>
      </c>
      <c r="G30" s="37">
        <v>5040</v>
      </c>
      <c r="H30" s="37">
        <v>790</v>
      </c>
      <c r="I30" s="51">
        <v>100</v>
      </c>
      <c r="J30" s="34">
        <v>0.1</v>
      </c>
      <c r="K30" s="37">
        <v>1</v>
      </c>
      <c r="L30" s="37">
        <v>0</v>
      </c>
      <c r="M30" s="37">
        <v>1</v>
      </c>
      <c r="N30" s="37">
        <v>525</v>
      </c>
      <c r="O30" s="37">
        <v>361</v>
      </c>
      <c r="P30" s="37">
        <v>0</v>
      </c>
      <c r="Q30" s="37">
        <v>525</v>
      </c>
      <c r="R30" s="37">
        <v>361</v>
      </c>
      <c r="S30" s="48">
        <v>2.4034199429743982E-3</v>
      </c>
      <c r="T30" s="37">
        <v>63</v>
      </c>
      <c r="U30" s="37">
        <v>160.63868852459015</v>
      </c>
      <c r="V30" s="48">
        <v>0.30597845433255266</v>
      </c>
      <c r="W30" s="37">
        <v>55.98</v>
      </c>
      <c r="X30" s="37">
        <v>78.400000000000006</v>
      </c>
      <c r="Y30" s="37"/>
      <c r="Z30" s="37">
        <v>25.270000000000003</v>
      </c>
      <c r="AA30" s="53">
        <v>141.71131147540987</v>
      </c>
      <c r="AB30" s="48">
        <v>1.9553383481159554E-3</v>
      </c>
      <c r="AC30" s="124">
        <v>79</v>
      </c>
      <c r="AD30" s="124">
        <v>17</v>
      </c>
      <c r="AE30" s="223">
        <v>20</v>
      </c>
      <c r="AF30" s="129">
        <v>0.2699263075722092</v>
      </c>
      <c r="AG30" s="129">
        <v>2.249385896435077</v>
      </c>
      <c r="AH30" s="48"/>
      <c r="AI30" s="118">
        <v>525</v>
      </c>
      <c r="AJ30" s="118">
        <v>63</v>
      </c>
      <c r="AK30" s="118">
        <v>160.63868852459015</v>
      </c>
      <c r="AL30" s="118">
        <v>55.98</v>
      </c>
      <c r="AM30" s="118">
        <v>78.400000000000006</v>
      </c>
      <c r="AN30" s="118">
        <v>0</v>
      </c>
      <c r="AO30" s="118">
        <v>25.270000000000003</v>
      </c>
      <c r="AP30" s="118">
        <v>141.71131147540984</v>
      </c>
    </row>
    <row r="31" spans="1:42" ht="15.95" customHeight="1" x14ac:dyDescent="0.2">
      <c r="A31" s="3">
        <v>419141548</v>
      </c>
      <c r="B31" s="3" t="s">
        <v>508</v>
      </c>
      <c r="C31" s="3" t="s">
        <v>509</v>
      </c>
      <c r="D31" s="4">
        <v>2044025288003</v>
      </c>
      <c r="E31" s="124">
        <v>77</v>
      </c>
      <c r="F31" s="38">
        <v>63</v>
      </c>
      <c r="G31" s="37">
        <v>4851</v>
      </c>
      <c r="H31" s="37">
        <v>250</v>
      </c>
      <c r="I31" s="51">
        <v>0</v>
      </c>
      <c r="J31" s="34">
        <v>0.3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48">
        <v>0</v>
      </c>
      <c r="T31" s="37">
        <v>0</v>
      </c>
      <c r="U31" s="37">
        <v>-8.4134426229508197</v>
      </c>
      <c r="V31" s="48">
        <v>0</v>
      </c>
      <c r="W31" s="37">
        <v>0</v>
      </c>
      <c r="X31" s="37">
        <v>73.5</v>
      </c>
      <c r="Y31" s="37"/>
      <c r="Z31" s="37">
        <v>0</v>
      </c>
      <c r="AA31" s="53">
        <v>-65.086557377049175</v>
      </c>
      <c r="AB31" s="48">
        <v>-8.9806692395389526E-4</v>
      </c>
      <c r="AC31" s="124">
        <v>75</v>
      </c>
      <c r="AD31" s="124">
        <v>3</v>
      </c>
      <c r="AE31" s="223">
        <v>200</v>
      </c>
      <c r="AF31" s="129">
        <v>0</v>
      </c>
      <c r="AG31" s="129">
        <v>0</v>
      </c>
      <c r="AH31" s="48"/>
      <c r="AI31" s="118">
        <v>0</v>
      </c>
      <c r="AJ31" s="118">
        <v>63</v>
      </c>
      <c r="AK31" s="118">
        <v>0</v>
      </c>
      <c r="AL31" s="118">
        <v>0</v>
      </c>
      <c r="AM31" s="118">
        <v>73.5</v>
      </c>
      <c r="AN31" s="118">
        <v>0</v>
      </c>
      <c r="AO31" s="118" t="s">
        <v>361</v>
      </c>
      <c r="AP31" s="118">
        <v>0</v>
      </c>
    </row>
    <row r="32" spans="1:42" ht="15.95" customHeight="1" x14ac:dyDescent="0.2">
      <c r="A32" s="3">
        <v>419145985</v>
      </c>
      <c r="B32" s="3" t="s">
        <v>510</v>
      </c>
      <c r="C32" s="3" t="s">
        <v>511</v>
      </c>
      <c r="D32" s="4">
        <v>2044025344532</v>
      </c>
      <c r="E32" s="124">
        <v>73</v>
      </c>
      <c r="F32" s="38">
        <v>63</v>
      </c>
      <c r="G32" s="37">
        <v>4599</v>
      </c>
      <c r="H32" s="37">
        <v>999</v>
      </c>
      <c r="I32" s="51">
        <v>0</v>
      </c>
      <c r="J32" s="34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48">
        <v>0</v>
      </c>
      <c r="T32" s="37">
        <v>0</v>
      </c>
      <c r="U32" s="37">
        <v>0</v>
      </c>
      <c r="V32" s="48">
        <v>0</v>
      </c>
      <c r="W32" s="37">
        <v>95.93</v>
      </c>
      <c r="X32" s="37">
        <v>71.540000000000006</v>
      </c>
      <c r="Y32" s="37"/>
      <c r="Z32" s="37">
        <v>0</v>
      </c>
      <c r="AA32" s="53">
        <v>-167.47000000000003</v>
      </c>
      <c r="AB32" s="48">
        <v>-2.3107577634393773E-3</v>
      </c>
      <c r="AC32" s="124">
        <v>73</v>
      </c>
      <c r="AD32" s="124">
        <v>3</v>
      </c>
      <c r="AE32" s="223">
        <v>0</v>
      </c>
      <c r="AF32" s="129">
        <v>0</v>
      </c>
      <c r="AG32" s="129">
        <v>0</v>
      </c>
      <c r="AH32" s="48"/>
      <c r="AI32" s="118">
        <v>0</v>
      </c>
      <c r="AJ32" s="118">
        <v>63</v>
      </c>
      <c r="AK32" s="118">
        <v>0</v>
      </c>
      <c r="AL32" s="118">
        <v>95.93</v>
      </c>
      <c r="AM32" s="118">
        <v>71.540000000000006</v>
      </c>
      <c r="AN32" s="118">
        <v>0</v>
      </c>
      <c r="AO32" s="118" t="s">
        <v>361</v>
      </c>
      <c r="AP32" s="118">
        <v>0</v>
      </c>
    </row>
    <row r="33" spans="1:42" ht="15.95" customHeight="1" x14ac:dyDescent="0.2">
      <c r="A33" s="3">
        <v>419145390</v>
      </c>
      <c r="B33" s="3" t="s">
        <v>512</v>
      </c>
      <c r="C33" s="3" t="s">
        <v>513</v>
      </c>
      <c r="D33" s="4">
        <v>2044025321588</v>
      </c>
      <c r="E33" s="124">
        <v>67</v>
      </c>
      <c r="F33" s="38">
        <v>91</v>
      </c>
      <c r="G33" s="37">
        <v>6097</v>
      </c>
      <c r="H33" s="37">
        <v>200</v>
      </c>
      <c r="I33" s="51">
        <v>100</v>
      </c>
      <c r="J33" s="34">
        <v>0.4</v>
      </c>
      <c r="K33" s="37">
        <v>3</v>
      </c>
      <c r="L33" s="37">
        <v>0</v>
      </c>
      <c r="M33" s="37">
        <v>3</v>
      </c>
      <c r="N33" s="37">
        <v>1585</v>
      </c>
      <c r="O33" s="37">
        <v>1068</v>
      </c>
      <c r="P33" s="37">
        <v>0</v>
      </c>
      <c r="Q33" s="37">
        <v>1585</v>
      </c>
      <c r="R33" s="37">
        <v>1068</v>
      </c>
      <c r="S33" s="48">
        <v>7.2560392564084211E-3</v>
      </c>
      <c r="T33" s="37">
        <v>273</v>
      </c>
      <c r="U33" s="37">
        <v>461.47524590163937</v>
      </c>
      <c r="V33" s="48">
        <v>0.29115157470134978</v>
      </c>
      <c r="W33" s="37">
        <v>277.19</v>
      </c>
      <c r="X33" s="37">
        <v>81.34</v>
      </c>
      <c r="Y33" s="37"/>
      <c r="Z33" s="37">
        <v>74.760000000000005</v>
      </c>
      <c r="AA33" s="53">
        <v>417.23475409836055</v>
      </c>
      <c r="AB33" s="48">
        <v>5.7570218379978865E-3</v>
      </c>
      <c r="AC33" s="124">
        <v>80</v>
      </c>
      <c r="AD33" s="124">
        <v>24</v>
      </c>
      <c r="AE33" s="223">
        <v>27</v>
      </c>
      <c r="AF33" s="129">
        <v>0.26323959249107931</v>
      </c>
      <c r="AG33" s="129">
        <v>1.5283324325947278</v>
      </c>
      <c r="AH33" s="48"/>
      <c r="AI33" s="118">
        <v>528.33333333333337</v>
      </c>
      <c r="AJ33" s="118">
        <v>91</v>
      </c>
      <c r="AK33" s="118">
        <v>153.82508196721312</v>
      </c>
      <c r="AL33" s="118">
        <v>92.396666666666661</v>
      </c>
      <c r="AM33" s="118">
        <v>27.113333333333333</v>
      </c>
      <c r="AN33" s="118">
        <v>0</v>
      </c>
      <c r="AO33" s="118">
        <v>24.92</v>
      </c>
      <c r="AP33" s="118">
        <v>139.07825136612024</v>
      </c>
    </row>
    <row r="34" spans="1:42" ht="15.95" customHeight="1" x14ac:dyDescent="0.2">
      <c r="A34" s="3">
        <v>419145749</v>
      </c>
      <c r="B34" s="3" t="s">
        <v>514</v>
      </c>
      <c r="C34" s="3" t="s">
        <v>515</v>
      </c>
      <c r="D34" s="4">
        <v>2044025342057</v>
      </c>
      <c r="E34" s="124">
        <v>80</v>
      </c>
      <c r="F34" s="38">
        <v>91</v>
      </c>
      <c r="G34" s="37">
        <v>7280</v>
      </c>
      <c r="H34" s="37">
        <v>900</v>
      </c>
      <c r="I34" s="51">
        <v>100</v>
      </c>
      <c r="J34" s="34">
        <v>0.1</v>
      </c>
      <c r="K34" s="37">
        <v>2</v>
      </c>
      <c r="L34" s="37">
        <v>0</v>
      </c>
      <c r="M34" s="37">
        <v>2</v>
      </c>
      <c r="N34" s="37">
        <v>1109</v>
      </c>
      <c r="O34" s="37">
        <v>768</v>
      </c>
      <c r="P34" s="37">
        <v>0</v>
      </c>
      <c r="Q34" s="37">
        <v>1109</v>
      </c>
      <c r="R34" s="37">
        <v>768</v>
      </c>
      <c r="S34" s="48">
        <v>5.076938508111634E-3</v>
      </c>
      <c r="T34" s="37">
        <v>182</v>
      </c>
      <c r="U34" s="37">
        <v>331.57114754098359</v>
      </c>
      <c r="V34" s="48">
        <v>0.29898209877455689</v>
      </c>
      <c r="W34" s="37">
        <v>87.61</v>
      </c>
      <c r="X34" s="37">
        <v>90.160000000000011</v>
      </c>
      <c r="Y34" s="37"/>
      <c r="Z34" s="37">
        <v>53.760000000000005</v>
      </c>
      <c r="AA34" s="53">
        <v>363.89885245901644</v>
      </c>
      <c r="AB34" s="48">
        <v>5.0210909322646012E-3</v>
      </c>
      <c r="AC34" s="124">
        <v>90</v>
      </c>
      <c r="AD34" s="124">
        <v>0</v>
      </c>
      <c r="AE34" s="223">
        <v>0</v>
      </c>
      <c r="AF34" s="129">
        <v>0.32813241880885163</v>
      </c>
      <c r="AG34" s="129">
        <v>1.9994442442803102</v>
      </c>
      <c r="AH34" s="48"/>
      <c r="AI34" s="118">
        <v>554.5</v>
      </c>
      <c r="AJ34" s="118">
        <v>91</v>
      </c>
      <c r="AK34" s="118">
        <v>165.78557377049179</v>
      </c>
      <c r="AL34" s="118">
        <v>43.805</v>
      </c>
      <c r="AM34" s="118">
        <v>45.080000000000005</v>
      </c>
      <c r="AN34" s="118">
        <v>0</v>
      </c>
      <c r="AO34" s="118">
        <v>26.880000000000003</v>
      </c>
      <c r="AP34" s="118">
        <v>181.94942622950822</v>
      </c>
    </row>
    <row r="35" spans="1:42" ht="15.95" customHeight="1" x14ac:dyDescent="0.2">
      <c r="A35" s="3">
        <v>419141549</v>
      </c>
      <c r="B35" s="3" t="s">
        <v>516</v>
      </c>
      <c r="C35" s="3" t="s">
        <v>517</v>
      </c>
      <c r="D35" s="4">
        <v>2044025291485</v>
      </c>
      <c r="E35" s="124">
        <v>62</v>
      </c>
      <c r="F35" s="38">
        <v>91</v>
      </c>
      <c r="G35" s="37">
        <v>5642</v>
      </c>
      <c r="H35" s="37">
        <v>999</v>
      </c>
      <c r="I35" s="51">
        <v>0</v>
      </c>
      <c r="J35" s="34">
        <v>0</v>
      </c>
      <c r="K35" s="37">
        <v>1</v>
      </c>
      <c r="L35" s="37">
        <v>0</v>
      </c>
      <c r="M35" s="37">
        <v>1</v>
      </c>
      <c r="N35" s="37">
        <v>482</v>
      </c>
      <c r="O35" s="37">
        <v>336</v>
      </c>
      <c r="P35" s="37">
        <v>0</v>
      </c>
      <c r="Q35" s="37">
        <v>482</v>
      </c>
      <c r="R35" s="37">
        <v>336</v>
      </c>
      <c r="S35" s="48">
        <v>2.2065684047879236E-3</v>
      </c>
      <c r="T35" s="37">
        <v>91</v>
      </c>
      <c r="U35" s="37">
        <v>147.49147540983606</v>
      </c>
      <c r="V35" s="48">
        <v>0.305998911638664</v>
      </c>
      <c r="W35" s="37">
        <v>167.31</v>
      </c>
      <c r="X35" s="37">
        <v>69.580000000000013</v>
      </c>
      <c r="Y35" s="37"/>
      <c r="Z35" s="37">
        <v>23.520000000000003</v>
      </c>
      <c r="AA35" s="53">
        <v>-16.901475409836081</v>
      </c>
      <c r="AB35" s="48">
        <v>-2.3320723423215175E-4</v>
      </c>
      <c r="AC35" s="124">
        <v>70</v>
      </c>
      <c r="AD35" s="124">
        <v>10</v>
      </c>
      <c r="AE35" s="223">
        <v>0</v>
      </c>
      <c r="AF35" s="129">
        <v>-3.5065301680157784E-2</v>
      </c>
      <c r="AG35" s="129">
        <v>-0.18573049900918739</v>
      </c>
      <c r="AH35" s="48"/>
      <c r="AI35" s="118">
        <v>482</v>
      </c>
      <c r="AJ35" s="118">
        <v>91</v>
      </c>
      <c r="AK35" s="118">
        <v>147.49147540983606</v>
      </c>
      <c r="AL35" s="118">
        <v>167.31</v>
      </c>
      <c r="AM35" s="118">
        <v>69.580000000000013</v>
      </c>
      <c r="AN35" s="118">
        <v>0</v>
      </c>
      <c r="AO35" s="118">
        <v>23.520000000000003</v>
      </c>
      <c r="AP35" s="118">
        <v>-16.901475409836053</v>
      </c>
    </row>
    <row r="36" spans="1:42" ht="15.95" customHeight="1" x14ac:dyDescent="0.2">
      <c r="A36" s="3">
        <v>419145986</v>
      </c>
      <c r="B36" s="3" t="s">
        <v>518</v>
      </c>
      <c r="C36" s="3" t="s">
        <v>519</v>
      </c>
      <c r="D36" s="4">
        <v>2044025347953</v>
      </c>
      <c r="E36" s="124">
        <v>98</v>
      </c>
      <c r="F36" s="38">
        <v>91</v>
      </c>
      <c r="G36" s="37">
        <v>8918</v>
      </c>
      <c r="H36" s="37">
        <v>999</v>
      </c>
      <c r="I36" s="51">
        <v>0</v>
      </c>
      <c r="J36" s="34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48">
        <v>0</v>
      </c>
      <c r="T36" s="37">
        <v>0</v>
      </c>
      <c r="U36" s="37">
        <v>0</v>
      </c>
      <c r="V36" s="48">
        <v>0</v>
      </c>
      <c r="W36" s="37">
        <v>0</v>
      </c>
      <c r="X36" s="37">
        <v>105.84</v>
      </c>
      <c r="Y36" s="37"/>
      <c r="Z36" s="37">
        <v>0</v>
      </c>
      <c r="AA36" s="53">
        <v>-105.84</v>
      </c>
      <c r="AB36" s="48">
        <v>-1.4603845565320575E-3</v>
      </c>
      <c r="AC36" s="124">
        <v>108</v>
      </c>
      <c r="AD36" s="124">
        <v>5</v>
      </c>
      <c r="AE36" s="223">
        <v>0</v>
      </c>
      <c r="AF36" s="129">
        <v>0</v>
      </c>
      <c r="AG36" s="129">
        <v>0</v>
      </c>
      <c r="AH36" s="48"/>
      <c r="AI36" s="118">
        <v>0</v>
      </c>
      <c r="AJ36" s="118">
        <v>91</v>
      </c>
      <c r="AK36" s="118">
        <v>0</v>
      </c>
      <c r="AL36" s="118">
        <v>0</v>
      </c>
      <c r="AM36" s="118">
        <v>105.84</v>
      </c>
      <c r="AN36" s="118">
        <v>0</v>
      </c>
      <c r="AO36" s="118" t="s">
        <v>361</v>
      </c>
      <c r="AP36" s="118">
        <v>0</v>
      </c>
    </row>
    <row r="37" spans="1:42" ht="15.95" customHeight="1" x14ac:dyDescent="0.2">
      <c r="A37" s="3">
        <v>419146579</v>
      </c>
      <c r="B37" s="3" t="s">
        <v>520</v>
      </c>
      <c r="C37" s="3" t="s">
        <v>521</v>
      </c>
      <c r="D37" s="4">
        <v>2044025354937</v>
      </c>
      <c r="E37" s="124">
        <v>112</v>
      </c>
      <c r="F37" s="38">
        <v>91</v>
      </c>
      <c r="G37" s="37">
        <v>10192</v>
      </c>
      <c r="H37" s="37">
        <v>340</v>
      </c>
      <c r="I37" s="51">
        <v>33</v>
      </c>
      <c r="J37" s="34">
        <v>0.4</v>
      </c>
      <c r="K37" s="37">
        <v>3</v>
      </c>
      <c r="L37" s="37">
        <v>0</v>
      </c>
      <c r="M37" s="37">
        <v>3</v>
      </c>
      <c r="N37" s="37">
        <v>1486</v>
      </c>
      <c r="O37" s="37">
        <v>1046</v>
      </c>
      <c r="P37" s="37">
        <v>0</v>
      </c>
      <c r="Q37" s="37">
        <v>1486</v>
      </c>
      <c r="R37" s="37">
        <v>1046</v>
      </c>
      <c r="S37" s="48">
        <v>6.802822924304678E-3</v>
      </c>
      <c r="T37" s="37">
        <v>273</v>
      </c>
      <c r="U37" s="37">
        <v>458.73245901639342</v>
      </c>
      <c r="V37" s="48">
        <v>0.30870286609447739</v>
      </c>
      <c r="W37" s="37">
        <v>118.79</v>
      </c>
      <c r="X37" s="37">
        <v>136.22</v>
      </c>
      <c r="Y37" s="37"/>
      <c r="Z37" s="37">
        <v>73.220000000000013</v>
      </c>
      <c r="AA37" s="53">
        <v>426.03754098360656</v>
      </c>
      <c r="AB37" s="48">
        <v>5.8784830437958483E-3</v>
      </c>
      <c r="AC37" s="124">
        <v>136</v>
      </c>
      <c r="AD37" s="124">
        <v>21</v>
      </c>
      <c r="AE37" s="223">
        <v>43</v>
      </c>
      <c r="AF37" s="129">
        <v>0.28670090241157892</v>
      </c>
      <c r="AG37" s="129">
        <v>1.560577073200023</v>
      </c>
      <c r="AH37" s="48"/>
      <c r="AI37" s="118">
        <v>495.33333333333331</v>
      </c>
      <c r="AJ37" s="118">
        <v>91</v>
      </c>
      <c r="AK37" s="118">
        <v>152.91081967213114</v>
      </c>
      <c r="AL37" s="118">
        <v>39.596666666666671</v>
      </c>
      <c r="AM37" s="118">
        <v>45.406666666666666</v>
      </c>
      <c r="AN37" s="118">
        <v>0</v>
      </c>
      <c r="AO37" s="118">
        <v>24.40666666666667</v>
      </c>
      <c r="AP37" s="118">
        <v>142.01251366120209</v>
      </c>
    </row>
    <row r="38" spans="1:42" ht="15.95" customHeight="1" x14ac:dyDescent="0.2">
      <c r="A38" s="3">
        <v>340734340</v>
      </c>
      <c r="B38" s="3" t="s">
        <v>424</v>
      </c>
      <c r="C38" s="3" t="s">
        <v>425</v>
      </c>
      <c r="D38" s="4">
        <v>2042985583893</v>
      </c>
      <c r="E38" s="124">
        <v>31</v>
      </c>
      <c r="F38" s="38">
        <v>87</v>
      </c>
      <c r="G38" s="37">
        <v>2697</v>
      </c>
      <c r="H38" s="37">
        <v>20</v>
      </c>
      <c r="I38" s="51">
        <v>88</v>
      </c>
      <c r="J38" s="34">
        <v>1.4</v>
      </c>
      <c r="K38" s="37">
        <v>8</v>
      </c>
      <c r="L38" s="37">
        <v>0</v>
      </c>
      <c r="M38" s="37">
        <v>8</v>
      </c>
      <c r="N38" s="37">
        <v>2956.9</v>
      </c>
      <c r="O38" s="37">
        <v>2008</v>
      </c>
      <c r="P38" s="37">
        <v>0</v>
      </c>
      <c r="Q38" s="37">
        <v>2956.9</v>
      </c>
      <c r="R38" s="37">
        <v>2008</v>
      </c>
      <c r="S38" s="48">
        <v>1.3536518913106664E-2</v>
      </c>
      <c r="T38" s="37">
        <v>696</v>
      </c>
      <c r="U38" s="37">
        <v>866.35327868852471</v>
      </c>
      <c r="V38" s="48">
        <v>0.29299377005936106</v>
      </c>
      <c r="W38" s="37">
        <v>556.71</v>
      </c>
      <c r="X38" s="37">
        <v>35.28</v>
      </c>
      <c r="Y38" s="37"/>
      <c r="Z38" s="37">
        <v>140.56</v>
      </c>
      <c r="AA38" s="53">
        <v>661.99672131147543</v>
      </c>
      <c r="AB38" s="48">
        <v>9.1342572588637098E-3</v>
      </c>
      <c r="AC38" s="124">
        <v>28</v>
      </c>
      <c r="AD38" s="124">
        <v>24</v>
      </c>
      <c r="AE38" s="223">
        <v>48</v>
      </c>
      <c r="AF38" s="129">
        <v>0.22388201200969768</v>
      </c>
      <c r="AG38" s="129">
        <v>0.95114471452798144</v>
      </c>
      <c r="AH38" s="48"/>
      <c r="AI38" s="118">
        <v>369.61250000000001</v>
      </c>
      <c r="AJ38" s="118">
        <v>87</v>
      </c>
      <c r="AK38" s="118">
        <v>108.29415983606559</v>
      </c>
      <c r="AL38" s="118">
        <v>69.588750000000005</v>
      </c>
      <c r="AM38" s="118">
        <v>4.41</v>
      </c>
      <c r="AN38" s="118">
        <v>0</v>
      </c>
      <c r="AO38" s="118">
        <v>17.57</v>
      </c>
      <c r="AP38" s="118">
        <v>82.749590163934386</v>
      </c>
    </row>
    <row r="39" spans="1:42" ht="15.95" customHeight="1" x14ac:dyDescent="0.2">
      <c r="A39" s="3">
        <v>340741532</v>
      </c>
      <c r="B39" s="3" t="s">
        <v>426</v>
      </c>
      <c r="C39" s="3" t="s">
        <v>427</v>
      </c>
      <c r="D39" s="4">
        <v>2042986356632</v>
      </c>
      <c r="E39" s="124">
        <v>82</v>
      </c>
      <c r="F39" s="38">
        <v>87</v>
      </c>
      <c r="G39" s="37">
        <v>7134</v>
      </c>
      <c r="H39" s="37">
        <v>266.66666666666669</v>
      </c>
      <c r="I39" s="51">
        <v>50</v>
      </c>
      <c r="J39" s="34">
        <v>0.3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48">
        <v>0</v>
      </c>
      <c r="T39" s="37">
        <v>0</v>
      </c>
      <c r="U39" s="37">
        <v>0</v>
      </c>
      <c r="V39" s="48">
        <v>0</v>
      </c>
      <c r="W39" s="37">
        <v>0</v>
      </c>
      <c r="X39" s="37">
        <v>78.400000000000006</v>
      </c>
      <c r="Y39" s="37"/>
      <c r="Z39" s="37">
        <v>0</v>
      </c>
      <c r="AA39" s="53">
        <v>-78.400000000000006</v>
      </c>
      <c r="AB39" s="48">
        <v>-1.0817663381718946E-3</v>
      </c>
      <c r="AC39" s="124">
        <v>80</v>
      </c>
      <c r="AD39" s="124">
        <v>12</v>
      </c>
      <c r="AE39" s="223">
        <v>67</v>
      </c>
      <c r="AF39" s="129">
        <v>0</v>
      </c>
      <c r="AG39" s="129">
        <v>0</v>
      </c>
      <c r="AH39" s="48"/>
      <c r="AI39" s="118">
        <v>0</v>
      </c>
      <c r="AJ39" s="118">
        <v>87</v>
      </c>
      <c r="AK39" s="118">
        <v>0</v>
      </c>
      <c r="AL39" s="118">
        <v>0</v>
      </c>
      <c r="AM39" s="118">
        <v>78.400000000000006</v>
      </c>
      <c r="AN39" s="118">
        <v>0</v>
      </c>
      <c r="AO39" s="118" t="s">
        <v>361</v>
      </c>
      <c r="AP39" s="118">
        <v>0</v>
      </c>
    </row>
    <row r="40" spans="1:42" ht="15.95" customHeight="1" x14ac:dyDescent="0.2">
      <c r="A40" s="3">
        <v>340743352</v>
      </c>
      <c r="B40" s="3" t="s">
        <v>428</v>
      </c>
      <c r="C40" s="3" t="s">
        <v>429</v>
      </c>
      <c r="D40" s="4">
        <v>2042986372359</v>
      </c>
      <c r="E40" s="124">
        <v>55</v>
      </c>
      <c r="F40" s="38">
        <v>87</v>
      </c>
      <c r="G40" s="37">
        <v>4785</v>
      </c>
      <c r="H40" s="37">
        <v>127.5</v>
      </c>
      <c r="I40" s="51">
        <v>0</v>
      </c>
      <c r="J40" s="34">
        <v>0.4</v>
      </c>
      <c r="K40" s="37">
        <v>3</v>
      </c>
      <c r="L40" s="37">
        <v>0</v>
      </c>
      <c r="M40" s="37">
        <v>3</v>
      </c>
      <c r="N40" s="37">
        <v>1068</v>
      </c>
      <c r="O40" s="37">
        <v>738</v>
      </c>
      <c r="P40" s="37">
        <v>0</v>
      </c>
      <c r="Q40" s="37">
        <v>1068</v>
      </c>
      <c r="R40" s="37">
        <v>738</v>
      </c>
      <c r="S40" s="48">
        <v>4.8892428554222047E-3</v>
      </c>
      <c r="T40" s="37">
        <v>261</v>
      </c>
      <c r="U40" s="37">
        <v>341.74967213114752</v>
      </c>
      <c r="V40" s="48">
        <v>0.31999032971081226</v>
      </c>
      <c r="W40" s="37">
        <v>120.57</v>
      </c>
      <c r="X40" s="37">
        <v>52.92</v>
      </c>
      <c r="Y40" s="37"/>
      <c r="Z40" s="37">
        <v>51.660000000000004</v>
      </c>
      <c r="AA40" s="53">
        <v>240.10032786885262</v>
      </c>
      <c r="AB40" s="48">
        <v>3.3129139345989792E-3</v>
      </c>
      <c r="AC40" s="124">
        <v>51</v>
      </c>
      <c r="AD40" s="124">
        <v>7</v>
      </c>
      <c r="AE40" s="223">
        <v>100</v>
      </c>
      <c r="AF40" s="129">
        <v>0.22481304107570454</v>
      </c>
      <c r="AG40" s="129">
        <v>0.91992462785000939</v>
      </c>
      <c r="AH40" s="48"/>
      <c r="AI40" s="118">
        <v>356</v>
      </c>
      <c r="AJ40" s="118">
        <v>87</v>
      </c>
      <c r="AK40" s="118">
        <v>113.91655737704917</v>
      </c>
      <c r="AL40" s="118">
        <v>40.19</v>
      </c>
      <c r="AM40" s="118">
        <v>17.64</v>
      </c>
      <c r="AN40" s="118">
        <v>0</v>
      </c>
      <c r="AO40" s="118">
        <v>17.220000000000002</v>
      </c>
      <c r="AP40" s="118">
        <v>80.033442622950815</v>
      </c>
    </row>
    <row r="41" spans="1:42" ht="15.95" customHeight="1" x14ac:dyDescent="0.2">
      <c r="A41" s="3">
        <v>340743911</v>
      </c>
      <c r="B41" s="3" t="s">
        <v>430</v>
      </c>
      <c r="C41" s="3" t="s">
        <v>431</v>
      </c>
      <c r="D41" s="4">
        <v>2042986377583</v>
      </c>
      <c r="E41" s="124">
        <v>57</v>
      </c>
      <c r="F41" s="38">
        <v>88</v>
      </c>
      <c r="G41" s="37">
        <v>5016</v>
      </c>
      <c r="H41" s="37">
        <v>560</v>
      </c>
      <c r="I41" s="51">
        <v>0</v>
      </c>
      <c r="J41" s="34">
        <v>0.1</v>
      </c>
      <c r="K41" s="37">
        <v>1</v>
      </c>
      <c r="L41" s="37">
        <v>0</v>
      </c>
      <c r="M41" s="37">
        <v>1</v>
      </c>
      <c r="N41" s="37">
        <v>381</v>
      </c>
      <c r="O41" s="37">
        <v>266</v>
      </c>
      <c r="P41" s="37">
        <v>0</v>
      </c>
      <c r="Q41" s="37">
        <v>381</v>
      </c>
      <c r="R41" s="37">
        <v>266</v>
      </c>
      <c r="S41" s="48">
        <v>1.7441961871871347E-3</v>
      </c>
      <c r="T41" s="37">
        <v>88</v>
      </c>
      <c r="U41" s="37">
        <v>115.09606557377049</v>
      </c>
      <c r="V41" s="48">
        <v>0.3020894109547782</v>
      </c>
      <c r="W41" s="37">
        <v>43.06</v>
      </c>
      <c r="X41" s="37">
        <v>55.860000000000007</v>
      </c>
      <c r="Y41" s="37"/>
      <c r="Z41" s="37">
        <v>18.62</v>
      </c>
      <c r="AA41" s="53">
        <v>60.363934426229491</v>
      </c>
      <c r="AB41" s="48">
        <v>8.3290398344273769E-4</v>
      </c>
      <c r="AC41" s="124">
        <v>56</v>
      </c>
      <c r="AD41" s="124">
        <v>14</v>
      </c>
      <c r="AE41" s="223">
        <v>33</v>
      </c>
      <c r="AF41" s="129">
        <v>0.15843552342842387</v>
      </c>
      <c r="AG41" s="129">
        <v>0.68595380029806241</v>
      </c>
      <c r="AH41" s="48"/>
      <c r="AI41" s="118">
        <v>381</v>
      </c>
      <c r="AJ41" s="118">
        <v>88</v>
      </c>
      <c r="AK41" s="118">
        <v>115.09606557377049</v>
      </c>
      <c r="AL41" s="118">
        <v>43.06</v>
      </c>
      <c r="AM41" s="118">
        <v>55.860000000000007</v>
      </c>
      <c r="AN41" s="118">
        <v>0</v>
      </c>
      <c r="AO41" s="118">
        <v>18.62</v>
      </c>
      <c r="AP41" s="118">
        <v>60.363934426229491</v>
      </c>
    </row>
    <row r="42" spans="1:42" ht="15.95" customHeight="1" x14ac:dyDescent="0.2">
      <c r="A42" s="3">
        <v>550530967</v>
      </c>
      <c r="B42" s="3" t="s">
        <v>760</v>
      </c>
      <c r="C42" s="3" t="s">
        <v>761</v>
      </c>
      <c r="D42" s="4">
        <v>2046392440640</v>
      </c>
      <c r="E42" s="124">
        <v>33</v>
      </c>
      <c r="F42" s="38">
        <v>437</v>
      </c>
      <c r="G42" s="37">
        <v>14421</v>
      </c>
      <c r="H42" s="37">
        <v>999</v>
      </c>
      <c r="I42" s="51">
        <v>0</v>
      </c>
      <c r="J42" s="34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48">
        <v>0</v>
      </c>
      <c r="T42" s="37">
        <v>0</v>
      </c>
      <c r="U42" s="37">
        <v>-26.923770491803282</v>
      </c>
      <c r="V42" s="48">
        <v>0</v>
      </c>
      <c r="W42" s="37">
        <v>149.66</v>
      </c>
      <c r="X42" s="37">
        <v>79.556399999999996</v>
      </c>
      <c r="Y42" s="37"/>
      <c r="Z42" s="37">
        <v>0</v>
      </c>
      <c r="AA42" s="53">
        <v>-202.29262950819671</v>
      </c>
      <c r="AB42" s="48">
        <v>-2.7912417992633377E-3</v>
      </c>
      <c r="AC42" s="124">
        <v>41</v>
      </c>
      <c r="AD42" s="124">
        <v>0</v>
      </c>
      <c r="AE42" s="223">
        <v>0</v>
      </c>
      <c r="AF42" s="129">
        <v>0</v>
      </c>
      <c r="AG42" s="129">
        <v>0</v>
      </c>
      <c r="AH42" s="48"/>
      <c r="AI42" s="118">
        <v>0</v>
      </c>
      <c r="AJ42" s="118">
        <v>437</v>
      </c>
      <c r="AK42" s="118">
        <v>0</v>
      </c>
      <c r="AL42" s="118">
        <v>149.66</v>
      </c>
      <c r="AM42" s="118">
        <v>79.556399999999996</v>
      </c>
      <c r="AN42" s="118">
        <v>0</v>
      </c>
      <c r="AO42" s="118" t="s">
        <v>361</v>
      </c>
      <c r="AP42" s="118">
        <v>0</v>
      </c>
    </row>
    <row r="43" spans="1:42" ht="15.95" customHeight="1" x14ac:dyDescent="0.2">
      <c r="A43" s="3">
        <v>550539998</v>
      </c>
      <c r="B43" s="3" t="s">
        <v>762</v>
      </c>
      <c r="C43" s="3" t="s">
        <v>763</v>
      </c>
      <c r="D43" s="4">
        <v>2046392546618</v>
      </c>
      <c r="E43" s="124">
        <v>35</v>
      </c>
      <c r="F43" s="38">
        <v>467</v>
      </c>
      <c r="G43" s="37">
        <v>16345</v>
      </c>
      <c r="H43" s="37">
        <v>999</v>
      </c>
      <c r="I43" s="51">
        <v>0</v>
      </c>
      <c r="J43" s="34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48">
        <v>0</v>
      </c>
      <c r="T43" s="37">
        <v>0</v>
      </c>
      <c r="U43" s="37">
        <v>0</v>
      </c>
      <c r="V43" s="48">
        <v>0</v>
      </c>
      <c r="W43" s="37">
        <v>0</v>
      </c>
      <c r="X43" s="37">
        <v>43.120000000000005</v>
      </c>
      <c r="Y43" s="37"/>
      <c r="Z43" s="37">
        <v>0</v>
      </c>
      <c r="AA43" s="53">
        <v>-43.120000000000005</v>
      </c>
      <c r="AB43" s="48">
        <v>-5.9497148599454205E-4</v>
      </c>
      <c r="AC43" s="124">
        <v>44</v>
      </c>
      <c r="AD43" s="124">
        <v>0</v>
      </c>
      <c r="AE43" s="223">
        <v>0</v>
      </c>
      <c r="AF43" s="129">
        <v>0</v>
      </c>
      <c r="AG43" s="129">
        <v>0</v>
      </c>
      <c r="AH43" s="48"/>
      <c r="AI43" s="118">
        <v>0</v>
      </c>
      <c r="AJ43" s="118">
        <v>467</v>
      </c>
      <c r="AK43" s="118">
        <v>0</v>
      </c>
      <c r="AL43" s="118">
        <v>0</v>
      </c>
      <c r="AM43" s="118">
        <v>43.120000000000005</v>
      </c>
      <c r="AN43" s="118">
        <v>0</v>
      </c>
      <c r="AO43" s="118" t="s">
        <v>361</v>
      </c>
      <c r="AP43" s="118">
        <v>0</v>
      </c>
    </row>
    <row r="44" spans="1:42" ht="15.95" customHeight="1" x14ac:dyDescent="0.2">
      <c r="A44" s="3">
        <v>550539999</v>
      </c>
      <c r="B44" s="3" t="s">
        <v>764</v>
      </c>
      <c r="C44" s="3" t="s">
        <v>765</v>
      </c>
      <c r="D44" s="4">
        <v>2046392546632</v>
      </c>
      <c r="E44" s="124">
        <v>35</v>
      </c>
      <c r="F44" s="38">
        <v>309</v>
      </c>
      <c r="G44" s="37">
        <v>10815</v>
      </c>
      <c r="H44" s="37">
        <v>999</v>
      </c>
      <c r="I44" s="51">
        <v>0</v>
      </c>
      <c r="J44" s="34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48">
        <v>0</v>
      </c>
      <c r="T44" s="37">
        <v>0</v>
      </c>
      <c r="U44" s="37">
        <v>0</v>
      </c>
      <c r="V44" s="48">
        <v>0</v>
      </c>
      <c r="W44" s="37">
        <v>0</v>
      </c>
      <c r="X44" s="37">
        <v>46.06</v>
      </c>
      <c r="Y44" s="37"/>
      <c r="Z44" s="37">
        <v>0</v>
      </c>
      <c r="AA44" s="53">
        <v>-46.06</v>
      </c>
      <c r="AB44" s="48">
        <v>-6.3553772367598799E-4</v>
      </c>
      <c r="AC44" s="124">
        <v>47</v>
      </c>
      <c r="AD44" s="124">
        <v>20</v>
      </c>
      <c r="AE44" s="223">
        <v>0</v>
      </c>
      <c r="AF44" s="129">
        <v>0</v>
      </c>
      <c r="AG44" s="129">
        <v>0</v>
      </c>
      <c r="AH44" s="48"/>
      <c r="AI44" s="118">
        <v>0</v>
      </c>
      <c r="AJ44" s="118">
        <v>309</v>
      </c>
      <c r="AK44" s="118">
        <v>0</v>
      </c>
      <c r="AL44" s="118">
        <v>0</v>
      </c>
      <c r="AM44" s="118">
        <v>46.06</v>
      </c>
      <c r="AN44" s="118">
        <v>0</v>
      </c>
      <c r="AO44" s="118" t="s">
        <v>361</v>
      </c>
      <c r="AP44" s="118">
        <v>0</v>
      </c>
    </row>
    <row r="45" spans="1:42" ht="15.95" customHeight="1" x14ac:dyDescent="0.2">
      <c r="A45" s="3">
        <v>550540000</v>
      </c>
      <c r="B45" s="3" t="s">
        <v>766</v>
      </c>
      <c r="C45" s="3" t="s">
        <v>767</v>
      </c>
      <c r="D45" s="4">
        <v>2046392546656</v>
      </c>
      <c r="E45" s="124">
        <v>0</v>
      </c>
      <c r="F45" s="38">
        <v>142</v>
      </c>
      <c r="G45" s="37">
        <v>0</v>
      </c>
      <c r="H45" s="37">
        <v>0</v>
      </c>
      <c r="I45" s="51">
        <v>0</v>
      </c>
      <c r="J45" s="34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48">
        <v>0</v>
      </c>
      <c r="T45" s="37">
        <v>0</v>
      </c>
      <c r="U45" s="37">
        <v>0</v>
      </c>
      <c r="V45" s="48">
        <v>0</v>
      </c>
      <c r="W45" s="37">
        <v>0</v>
      </c>
      <c r="X45" s="37">
        <v>0</v>
      </c>
      <c r="Y45" s="37"/>
      <c r="Z45" s="37">
        <v>0</v>
      </c>
      <c r="AA45" s="53">
        <v>0</v>
      </c>
      <c r="AB45" s="48">
        <v>0</v>
      </c>
      <c r="AC45" s="124">
        <v>0</v>
      </c>
      <c r="AD45" s="124">
        <v>0</v>
      </c>
      <c r="AE45" s="223">
        <v>0</v>
      </c>
      <c r="AF45" s="129">
        <v>0</v>
      </c>
      <c r="AG45" s="129">
        <v>0</v>
      </c>
      <c r="AH45" s="48"/>
      <c r="AI45" s="118">
        <v>0</v>
      </c>
      <c r="AJ45" s="118">
        <v>142</v>
      </c>
      <c r="AK45" s="118">
        <v>0</v>
      </c>
      <c r="AL45" s="118">
        <v>0</v>
      </c>
      <c r="AM45" s="118">
        <v>0</v>
      </c>
      <c r="AN45" s="118">
        <v>0</v>
      </c>
      <c r="AO45" s="118" t="s">
        <v>361</v>
      </c>
      <c r="AP45" s="118">
        <v>0</v>
      </c>
    </row>
    <row r="46" spans="1:42" ht="15.95" customHeight="1" x14ac:dyDescent="0.2">
      <c r="A46" s="3">
        <v>550445272</v>
      </c>
      <c r="B46" s="3" t="s">
        <v>768</v>
      </c>
      <c r="C46" s="3" t="s">
        <v>769</v>
      </c>
      <c r="D46" s="4">
        <v>2046391283330</v>
      </c>
      <c r="E46" s="124">
        <v>0</v>
      </c>
      <c r="F46" s="38">
        <v>80</v>
      </c>
      <c r="G46" s="37">
        <v>0</v>
      </c>
      <c r="H46" s="37">
        <v>0</v>
      </c>
      <c r="I46" s="51">
        <v>0</v>
      </c>
      <c r="J46" s="34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48">
        <v>0</v>
      </c>
      <c r="T46" s="37">
        <v>0</v>
      </c>
      <c r="U46" s="37">
        <v>0</v>
      </c>
      <c r="V46" s="48">
        <v>0</v>
      </c>
      <c r="W46" s="37">
        <v>0</v>
      </c>
      <c r="X46" s="37">
        <v>0</v>
      </c>
      <c r="Y46" s="37"/>
      <c r="Z46" s="37">
        <v>0</v>
      </c>
      <c r="AA46" s="53">
        <v>0</v>
      </c>
      <c r="AB46" s="48">
        <v>0</v>
      </c>
      <c r="AC46" s="124">
        <v>0</v>
      </c>
      <c r="AD46" s="124">
        <v>0</v>
      </c>
      <c r="AE46" s="223">
        <v>0</v>
      </c>
      <c r="AF46" s="129">
        <v>0</v>
      </c>
      <c r="AG46" s="129">
        <v>0</v>
      </c>
      <c r="AH46" s="48"/>
      <c r="AI46" s="118">
        <v>0</v>
      </c>
      <c r="AJ46" s="118">
        <v>80</v>
      </c>
      <c r="AK46" s="118">
        <v>0</v>
      </c>
      <c r="AL46" s="118">
        <v>0</v>
      </c>
      <c r="AM46" s="118">
        <v>0</v>
      </c>
      <c r="AN46" s="118">
        <v>0</v>
      </c>
      <c r="AO46" s="118" t="s">
        <v>361</v>
      </c>
      <c r="AP46" s="118">
        <v>0</v>
      </c>
    </row>
    <row r="47" spans="1:42" ht="15.95" customHeight="1" x14ac:dyDescent="0.2">
      <c r="A47" s="3">
        <v>550445274</v>
      </c>
      <c r="B47" s="3" t="s">
        <v>770</v>
      </c>
      <c r="C47" s="3" t="s">
        <v>771</v>
      </c>
      <c r="D47" s="4">
        <v>2046391283385</v>
      </c>
      <c r="E47" s="124">
        <v>0</v>
      </c>
      <c r="F47" s="38">
        <v>80</v>
      </c>
      <c r="G47" s="37">
        <v>0</v>
      </c>
      <c r="H47" s="37">
        <v>0</v>
      </c>
      <c r="I47" s="51">
        <v>0</v>
      </c>
      <c r="J47" s="34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48">
        <v>0</v>
      </c>
      <c r="T47" s="37">
        <v>0</v>
      </c>
      <c r="U47" s="37">
        <v>0</v>
      </c>
      <c r="V47" s="48">
        <v>0</v>
      </c>
      <c r="W47" s="37">
        <v>0</v>
      </c>
      <c r="X47" s="37">
        <v>0</v>
      </c>
      <c r="Y47" s="37"/>
      <c r="Z47" s="37">
        <v>0</v>
      </c>
      <c r="AA47" s="53">
        <v>0</v>
      </c>
      <c r="AB47" s="48">
        <v>0</v>
      </c>
      <c r="AC47" s="124">
        <v>0</v>
      </c>
      <c r="AD47" s="124">
        <v>0</v>
      </c>
      <c r="AE47" s="223">
        <v>0</v>
      </c>
      <c r="AF47" s="129">
        <v>0</v>
      </c>
      <c r="AG47" s="129">
        <v>0</v>
      </c>
      <c r="AH47" s="48"/>
      <c r="AI47" s="118">
        <v>0</v>
      </c>
      <c r="AJ47" s="118">
        <v>80</v>
      </c>
      <c r="AK47" s="118">
        <v>0</v>
      </c>
      <c r="AL47" s="118">
        <v>0</v>
      </c>
      <c r="AM47" s="118">
        <v>0</v>
      </c>
      <c r="AN47" s="118">
        <v>0</v>
      </c>
      <c r="AO47" s="118" t="s">
        <v>361</v>
      </c>
      <c r="AP47" s="118">
        <v>0</v>
      </c>
    </row>
    <row r="48" spans="1:42" ht="15.95" customHeight="1" x14ac:dyDescent="0.2">
      <c r="A48" s="3">
        <v>550445275</v>
      </c>
      <c r="B48" s="3" t="s">
        <v>772</v>
      </c>
      <c r="C48" s="3" t="s">
        <v>773</v>
      </c>
      <c r="D48" s="4">
        <v>2046391283415</v>
      </c>
      <c r="E48" s="124">
        <v>0</v>
      </c>
      <c r="F48" s="38">
        <v>80</v>
      </c>
      <c r="G48" s="37">
        <v>0</v>
      </c>
      <c r="H48" s="37">
        <v>0</v>
      </c>
      <c r="I48" s="51">
        <v>0</v>
      </c>
      <c r="J48" s="34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48">
        <v>0</v>
      </c>
      <c r="T48" s="37">
        <v>0</v>
      </c>
      <c r="U48" s="37">
        <v>0</v>
      </c>
      <c r="V48" s="48">
        <v>0</v>
      </c>
      <c r="W48" s="37">
        <v>0</v>
      </c>
      <c r="X48" s="37">
        <v>0</v>
      </c>
      <c r="Y48" s="37"/>
      <c r="Z48" s="37">
        <v>0</v>
      </c>
      <c r="AA48" s="53">
        <v>0</v>
      </c>
      <c r="AB48" s="48">
        <v>0</v>
      </c>
      <c r="AC48" s="124">
        <v>0</v>
      </c>
      <c r="AD48" s="124">
        <v>0</v>
      </c>
      <c r="AE48" s="223">
        <v>0</v>
      </c>
      <c r="AF48" s="129">
        <v>0</v>
      </c>
      <c r="AG48" s="129">
        <v>0</v>
      </c>
      <c r="AH48" s="48"/>
      <c r="AI48" s="118">
        <v>0</v>
      </c>
      <c r="AJ48" s="118">
        <v>80</v>
      </c>
      <c r="AK48" s="118">
        <v>0</v>
      </c>
      <c r="AL48" s="118">
        <v>0</v>
      </c>
      <c r="AM48" s="118">
        <v>0</v>
      </c>
      <c r="AN48" s="118">
        <v>0</v>
      </c>
      <c r="AO48" s="118" t="s">
        <v>361</v>
      </c>
      <c r="AP48" s="118">
        <v>0</v>
      </c>
    </row>
    <row r="49" spans="1:42" ht="15.95" customHeight="1" x14ac:dyDescent="0.2">
      <c r="A49" s="3">
        <v>550445277</v>
      </c>
      <c r="B49" s="3" t="s">
        <v>774</v>
      </c>
      <c r="C49" s="3" t="s">
        <v>775</v>
      </c>
      <c r="D49" s="4">
        <v>2046391283446</v>
      </c>
      <c r="E49" s="124">
        <v>0</v>
      </c>
      <c r="F49" s="38">
        <v>80</v>
      </c>
      <c r="G49" s="37">
        <v>0</v>
      </c>
      <c r="H49" s="37">
        <v>0</v>
      </c>
      <c r="I49" s="51">
        <v>0</v>
      </c>
      <c r="J49" s="34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48">
        <v>0</v>
      </c>
      <c r="T49" s="37">
        <v>0</v>
      </c>
      <c r="U49" s="37">
        <v>0</v>
      </c>
      <c r="V49" s="48">
        <v>0</v>
      </c>
      <c r="W49" s="37">
        <v>0</v>
      </c>
      <c r="X49" s="37">
        <v>0</v>
      </c>
      <c r="Y49" s="37"/>
      <c r="Z49" s="37">
        <v>0</v>
      </c>
      <c r="AA49" s="53">
        <v>0</v>
      </c>
      <c r="AB49" s="48">
        <v>0</v>
      </c>
      <c r="AC49" s="124">
        <v>0</v>
      </c>
      <c r="AD49" s="124">
        <v>0</v>
      </c>
      <c r="AE49" s="223">
        <v>0</v>
      </c>
      <c r="AF49" s="129">
        <v>0</v>
      </c>
      <c r="AG49" s="129">
        <v>0</v>
      </c>
      <c r="AH49" s="48"/>
      <c r="AI49" s="118">
        <v>0</v>
      </c>
      <c r="AJ49" s="118">
        <v>80</v>
      </c>
      <c r="AK49" s="118">
        <v>0</v>
      </c>
      <c r="AL49" s="118">
        <v>0</v>
      </c>
      <c r="AM49" s="118">
        <v>0</v>
      </c>
      <c r="AN49" s="118">
        <v>0</v>
      </c>
      <c r="AO49" s="118" t="s">
        <v>361</v>
      </c>
      <c r="AP49" s="118">
        <v>0</v>
      </c>
    </row>
    <row r="50" spans="1:42" ht="15.95" customHeight="1" x14ac:dyDescent="0.2">
      <c r="A50" s="3">
        <v>550445279</v>
      </c>
      <c r="B50" s="3" t="s">
        <v>776</v>
      </c>
      <c r="C50" s="3" t="s">
        <v>777</v>
      </c>
      <c r="D50" s="4">
        <v>2046391283507</v>
      </c>
      <c r="E50" s="124">
        <v>0</v>
      </c>
      <c r="F50" s="38">
        <v>80</v>
      </c>
      <c r="G50" s="37">
        <v>0</v>
      </c>
      <c r="H50" s="37">
        <v>0</v>
      </c>
      <c r="I50" s="51">
        <v>0</v>
      </c>
      <c r="J50" s="34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48">
        <v>0</v>
      </c>
      <c r="T50" s="37">
        <v>0</v>
      </c>
      <c r="U50" s="37">
        <v>0</v>
      </c>
      <c r="V50" s="48">
        <v>0</v>
      </c>
      <c r="W50" s="37">
        <v>0</v>
      </c>
      <c r="X50" s="37">
        <v>0</v>
      </c>
      <c r="Y50" s="37"/>
      <c r="Z50" s="37">
        <v>0</v>
      </c>
      <c r="AA50" s="53">
        <v>0</v>
      </c>
      <c r="AB50" s="48">
        <v>0</v>
      </c>
      <c r="AC50" s="124">
        <v>0</v>
      </c>
      <c r="AD50" s="124">
        <v>0</v>
      </c>
      <c r="AE50" s="223">
        <v>0</v>
      </c>
      <c r="AF50" s="129">
        <v>0</v>
      </c>
      <c r="AG50" s="129">
        <v>0</v>
      </c>
      <c r="AH50" s="48"/>
      <c r="AI50" s="118">
        <v>0</v>
      </c>
      <c r="AJ50" s="118">
        <v>80</v>
      </c>
      <c r="AK50" s="118">
        <v>0</v>
      </c>
      <c r="AL50" s="118">
        <v>0</v>
      </c>
      <c r="AM50" s="118">
        <v>0</v>
      </c>
      <c r="AN50" s="118">
        <v>0</v>
      </c>
      <c r="AO50" s="118" t="s">
        <v>361</v>
      </c>
      <c r="AP50" s="118">
        <v>0</v>
      </c>
    </row>
    <row r="51" spans="1:42" ht="15.95" customHeight="1" x14ac:dyDescent="0.2">
      <c r="A51" s="3">
        <v>550445280</v>
      </c>
      <c r="B51" s="3" t="s">
        <v>778</v>
      </c>
      <c r="C51" s="3" t="s">
        <v>779</v>
      </c>
      <c r="D51" s="4">
        <v>2046391283545</v>
      </c>
      <c r="E51" s="124">
        <v>0</v>
      </c>
      <c r="F51" s="38">
        <v>80</v>
      </c>
      <c r="G51" s="37">
        <v>0</v>
      </c>
      <c r="H51" s="37">
        <v>0</v>
      </c>
      <c r="I51" s="51">
        <v>0</v>
      </c>
      <c r="J51" s="34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48">
        <v>0</v>
      </c>
      <c r="T51" s="37">
        <v>0</v>
      </c>
      <c r="U51" s="37">
        <v>0</v>
      </c>
      <c r="V51" s="48">
        <v>0</v>
      </c>
      <c r="W51" s="37">
        <v>0</v>
      </c>
      <c r="X51" s="37">
        <v>0</v>
      </c>
      <c r="Y51" s="37"/>
      <c r="Z51" s="37">
        <v>0</v>
      </c>
      <c r="AA51" s="53">
        <v>0</v>
      </c>
      <c r="AB51" s="48">
        <v>0</v>
      </c>
      <c r="AC51" s="124">
        <v>0</v>
      </c>
      <c r="AD51" s="124">
        <v>0</v>
      </c>
      <c r="AE51" s="223">
        <v>0</v>
      </c>
      <c r="AF51" s="129">
        <v>0</v>
      </c>
      <c r="AG51" s="129">
        <v>0</v>
      </c>
      <c r="AH51" s="48"/>
      <c r="AI51" s="118">
        <v>0</v>
      </c>
      <c r="AJ51" s="118">
        <v>80</v>
      </c>
      <c r="AK51" s="118">
        <v>0</v>
      </c>
      <c r="AL51" s="118">
        <v>0</v>
      </c>
      <c r="AM51" s="118">
        <v>0</v>
      </c>
      <c r="AN51" s="118">
        <v>0</v>
      </c>
      <c r="AO51" s="118" t="s">
        <v>361</v>
      </c>
      <c r="AP51" s="118">
        <v>0</v>
      </c>
    </row>
    <row r="52" spans="1:42" ht="15.95" customHeight="1" x14ac:dyDescent="0.2">
      <c r="A52" s="3">
        <v>550445281</v>
      </c>
      <c r="B52" s="3" t="s">
        <v>780</v>
      </c>
      <c r="C52" s="3" t="s">
        <v>781</v>
      </c>
      <c r="D52" s="4">
        <v>2046391283569</v>
      </c>
      <c r="E52" s="124">
        <v>0</v>
      </c>
      <c r="F52" s="38">
        <v>80</v>
      </c>
      <c r="G52" s="37">
        <v>0</v>
      </c>
      <c r="H52" s="37">
        <v>0</v>
      </c>
      <c r="I52" s="51">
        <v>0</v>
      </c>
      <c r="J52" s="34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48">
        <v>0</v>
      </c>
      <c r="T52" s="37">
        <v>0</v>
      </c>
      <c r="U52" s="37">
        <v>0</v>
      </c>
      <c r="V52" s="48">
        <v>0</v>
      </c>
      <c r="W52" s="37">
        <v>0</v>
      </c>
      <c r="X52" s="37">
        <v>0</v>
      </c>
      <c r="Y52" s="37"/>
      <c r="Z52" s="37">
        <v>0</v>
      </c>
      <c r="AA52" s="53">
        <v>0</v>
      </c>
      <c r="AB52" s="48">
        <v>0</v>
      </c>
      <c r="AC52" s="124">
        <v>0</v>
      </c>
      <c r="AD52" s="124">
        <v>0</v>
      </c>
      <c r="AE52" s="223">
        <v>0</v>
      </c>
      <c r="AF52" s="129">
        <v>0</v>
      </c>
      <c r="AG52" s="129">
        <v>0</v>
      </c>
      <c r="AH52" s="48"/>
      <c r="AI52" s="118">
        <v>0</v>
      </c>
      <c r="AJ52" s="118">
        <v>80</v>
      </c>
      <c r="AK52" s="118">
        <v>0</v>
      </c>
      <c r="AL52" s="118">
        <v>0</v>
      </c>
      <c r="AM52" s="118">
        <v>0</v>
      </c>
      <c r="AN52" s="118">
        <v>0</v>
      </c>
      <c r="AO52" s="118" t="s">
        <v>361</v>
      </c>
      <c r="AP52" s="118">
        <v>0</v>
      </c>
    </row>
    <row r="53" spans="1:42" ht="15.95" customHeight="1" x14ac:dyDescent="0.2">
      <c r="A53" s="3">
        <v>550445283</v>
      </c>
      <c r="B53" s="3" t="s">
        <v>782</v>
      </c>
      <c r="C53" s="3" t="s">
        <v>783</v>
      </c>
      <c r="D53" s="4">
        <v>2046391283613</v>
      </c>
      <c r="E53" s="124">
        <v>0</v>
      </c>
      <c r="F53" s="38">
        <v>80</v>
      </c>
      <c r="G53" s="37">
        <v>0</v>
      </c>
      <c r="H53" s="37">
        <v>0</v>
      </c>
      <c r="I53" s="51">
        <v>0</v>
      </c>
      <c r="J53" s="34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48">
        <v>0</v>
      </c>
      <c r="T53" s="37">
        <v>0</v>
      </c>
      <c r="U53" s="37">
        <v>0</v>
      </c>
      <c r="V53" s="48">
        <v>0</v>
      </c>
      <c r="W53" s="37">
        <v>0</v>
      </c>
      <c r="X53" s="37">
        <v>0</v>
      </c>
      <c r="Y53" s="37"/>
      <c r="Z53" s="37">
        <v>0</v>
      </c>
      <c r="AA53" s="53">
        <v>0</v>
      </c>
      <c r="AB53" s="48">
        <v>0</v>
      </c>
      <c r="AC53" s="124">
        <v>0</v>
      </c>
      <c r="AD53" s="124">
        <v>0</v>
      </c>
      <c r="AE53" s="223">
        <v>0</v>
      </c>
      <c r="AF53" s="129">
        <v>0</v>
      </c>
      <c r="AG53" s="129">
        <v>0</v>
      </c>
      <c r="AH53" s="48"/>
      <c r="AI53" s="118">
        <v>0</v>
      </c>
      <c r="AJ53" s="118">
        <v>80</v>
      </c>
      <c r="AK53" s="118">
        <v>0</v>
      </c>
      <c r="AL53" s="118">
        <v>0</v>
      </c>
      <c r="AM53" s="118">
        <v>0</v>
      </c>
      <c r="AN53" s="118">
        <v>0</v>
      </c>
      <c r="AO53" s="118" t="s">
        <v>361</v>
      </c>
      <c r="AP53" s="118">
        <v>0</v>
      </c>
    </row>
    <row r="54" spans="1:42" ht="15.95" customHeight="1" x14ac:dyDescent="0.2">
      <c r="A54" s="3">
        <v>186826338</v>
      </c>
      <c r="B54" s="3" t="s">
        <v>135</v>
      </c>
      <c r="C54" s="3" t="s">
        <v>522</v>
      </c>
      <c r="D54" s="4">
        <v>2038891723249</v>
      </c>
      <c r="E54" s="124">
        <v>613</v>
      </c>
      <c r="F54" s="38">
        <v>171</v>
      </c>
      <c r="G54" s="37">
        <v>104823</v>
      </c>
      <c r="H54" s="37">
        <v>183.07692307692309</v>
      </c>
      <c r="I54" s="51">
        <v>73</v>
      </c>
      <c r="J54" s="34">
        <v>3.9</v>
      </c>
      <c r="K54" s="37">
        <v>15</v>
      </c>
      <c r="L54" s="37">
        <v>1</v>
      </c>
      <c r="M54" s="37">
        <v>14</v>
      </c>
      <c r="N54" s="37">
        <v>11068</v>
      </c>
      <c r="O54" s="37">
        <v>7576</v>
      </c>
      <c r="P54" s="37">
        <v>848</v>
      </c>
      <c r="Q54" s="37">
        <v>10220</v>
      </c>
      <c r="R54" s="37">
        <v>6728</v>
      </c>
      <c r="S54" s="48">
        <v>4.6786574889901622E-2</v>
      </c>
      <c r="T54" s="37">
        <v>2394</v>
      </c>
      <c r="U54" s="37">
        <v>1900.9290163934427</v>
      </c>
      <c r="V54" s="48">
        <v>0.18600088223027814</v>
      </c>
      <c r="W54" s="37">
        <v>1385.66</v>
      </c>
      <c r="X54" s="37">
        <v>714.42000000000007</v>
      </c>
      <c r="Y54" s="37"/>
      <c r="Z54" s="37">
        <v>470.96000000000004</v>
      </c>
      <c r="AA54" s="53">
        <v>3354.0309836065571</v>
      </c>
      <c r="AB54" s="48">
        <v>4.627905376595845E-2</v>
      </c>
      <c r="AC54" s="124">
        <v>714</v>
      </c>
      <c r="AD54" s="124">
        <v>15</v>
      </c>
      <c r="AE54" s="223">
        <v>33</v>
      </c>
      <c r="AF54" s="129">
        <v>0.34495436891127434</v>
      </c>
      <c r="AG54" s="129">
        <v>1.4726122181592414</v>
      </c>
      <c r="AH54" s="48"/>
      <c r="AI54" s="118">
        <v>730</v>
      </c>
      <c r="AJ54" s="118">
        <v>171</v>
      </c>
      <c r="AK54" s="118">
        <v>135.78064402810304</v>
      </c>
      <c r="AL54" s="118">
        <v>92.37733333333334</v>
      </c>
      <c r="AM54" s="118">
        <v>47.628000000000007</v>
      </c>
      <c r="AN54" s="118">
        <v>0</v>
      </c>
      <c r="AO54" s="118">
        <v>31.397333333333339</v>
      </c>
      <c r="AP54" s="118">
        <v>251.81668930523028</v>
      </c>
    </row>
    <row r="55" spans="1:42" ht="15.95" customHeight="1" x14ac:dyDescent="0.2">
      <c r="A55" s="3">
        <v>419130077</v>
      </c>
      <c r="B55" s="3" t="s">
        <v>523</v>
      </c>
      <c r="C55" s="3" t="s">
        <v>545</v>
      </c>
      <c r="D55" s="4">
        <v>2044025155923</v>
      </c>
      <c r="E55" s="124">
        <v>272</v>
      </c>
      <c r="F55" s="38">
        <v>171</v>
      </c>
      <c r="G55" s="37">
        <v>46512</v>
      </c>
      <c r="H55" s="37">
        <v>195</v>
      </c>
      <c r="I55" s="51">
        <v>100</v>
      </c>
      <c r="J55" s="34">
        <v>1.6</v>
      </c>
      <c r="K55" s="37">
        <v>12</v>
      </c>
      <c r="L55" s="37">
        <v>0</v>
      </c>
      <c r="M55" s="37">
        <v>12</v>
      </c>
      <c r="N55" s="37">
        <v>8562.94</v>
      </c>
      <c r="O55" s="37">
        <v>5972.32</v>
      </c>
      <c r="P55" s="37">
        <v>0</v>
      </c>
      <c r="Q55" s="37">
        <v>8562.94</v>
      </c>
      <c r="R55" s="37">
        <v>5972.32</v>
      </c>
      <c r="S55" s="48">
        <v>3.9200649079034658E-2</v>
      </c>
      <c r="T55" s="37">
        <v>2052</v>
      </c>
      <c r="U55" s="37">
        <v>2229.035901639345</v>
      </c>
      <c r="V55" s="48">
        <v>0.26031198415956958</v>
      </c>
      <c r="W55" s="37">
        <v>755.51999999999975</v>
      </c>
      <c r="X55" s="37">
        <v>317.52000000000004</v>
      </c>
      <c r="Y55" s="37"/>
      <c r="Z55" s="37">
        <v>418.06240000000003</v>
      </c>
      <c r="AA55" s="53">
        <v>2790.8016983606558</v>
      </c>
      <c r="AB55" s="48">
        <v>3.8507593543361106E-2</v>
      </c>
      <c r="AC55" s="124">
        <v>312</v>
      </c>
      <c r="AD55" s="124">
        <v>12</v>
      </c>
      <c r="AE55" s="223">
        <v>28</v>
      </c>
      <c r="AF55" s="129">
        <v>0.32591629724845161</v>
      </c>
      <c r="AG55" s="129">
        <v>1.3600398140159144</v>
      </c>
      <c r="AH55" s="48"/>
      <c r="AI55" s="118">
        <v>713.57833333333338</v>
      </c>
      <c r="AJ55" s="118">
        <v>171</v>
      </c>
      <c r="AK55" s="118">
        <v>185.75299180327875</v>
      </c>
      <c r="AL55" s="118">
        <v>62.95999999999998</v>
      </c>
      <c r="AM55" s="118">
        <v>26.460000000000004</v>
      </c>
      <c r="AN55" s="118">
        <v>0</v>
      </c>
      <c r="AO55" s="118">
        <v>34.838533333333338</v>
      </c>
      <c r="AP55" s="118">
        <v>232.56680819672135</v>
      </c>
    </row>
    <row r="56" spans="1:42" ht="15.95" customHeight="1" x14ac:dyDescent="0.2">
      <c r="A56" s="3">
        <v>448248943</v>
      </c>
      <c r="B56" s="3" t="s">
        <v>617</v>
      </c>
      <c r="C56" s="3" t="s">
        <v>618</v>
      </c>
      <c r="D56" s="4">
        <v>2044516485386</v>
      </c>
      <c r="E56" s="124">
        <v>208</v>
      </c>
      <c r="F56" s="38">
        <v>171</v>
      </c>
      <c r="G56" s="37">
        <v>35568</v>
      </c>
      <c r="H56" s="37">
        <v>256.66666666666669</v>
      </c>
      <c r="I56" s="51">
        <v>60</v>
      </c>
      <c r="J56" s="34">
        <v>0.9</v>
      </c>
      <c r="K56" s="37">
        <v>4</v>
      </c>
      <c r="L56" s="37">
        <v>0</v>
      </c>
      <c r="M56" s="37">
        <v>4</v>
      </c>
      <c r="N56" s="37">
        <v>2857</v>
      </c>
      <c r="O56" s="37">
        <v>1893</v>
      </c>
      <c r="P56" s="37">
        <v>0</v>
      </c>
      <c r="Q56" s="37">
        <v>2857</v>
      </c>
      <c r="R56" s="37">
        <v>1893</v>
      </c>
      <c r="S56" s="48">
        <v>1.3079182432529248E-2</v>
      </c>
      <c r="T56" s="37">
        <v>684</v>
      </c>
      <c r="U56" s="37">
        <v>681.21770491803272</v>
      </c>
      <c r="V56" s="48">
        <v>0.23843811862724282</v>
      </c>
      <c r="W56" s="37">
        <v>242.34</v>
      </c>
      <c r="X56" s="37">
        <v>230.3</v>
      </c>
      <c r="Y56" s="37"/>
      <c r="Z56" s="37">
        <v>132.51000000000002</v>
      </c>
      <c r="AA56" s="53">
        <v>886.63229508196741</v>
      </c>
      <c r="AB56" s="48">
        <v>1.223378789739493E-2</v>
      </c>
      <c r="AC56" s="124">
        <v>231</v>
      </c>
      <c r="AD56" s="124">
        <v>9</v>
      </c>
      <c r="AE56" s="223">
        <v>25</v>
      </c>
      <c r="AF56" s="129">
        <v>0.3103368201196946</v>
      </c>
      <c r="AG56" s="129">
        <v>1.2962460454414728</v>
      </c>
      <c r="AH56" s="48"/>
      <c r="AI56" s="118">
        <v>714.25</v>
      </c>
      <c r="AJ56" s="118">
        <v>171</v>
      </c>
      <c r="AK56" s="118">
        <v>170.30442622950818</v>
      </c>
      <c r="AL56" s="118">
        <v>60.585000000000001</v>
      </c>
      <c r="AM56" s="118">
        <v>57.575000000000003</v>
      </c>
      <c r="AN56" s="118">
        <v>0</v>
      </c>
      <c r="AO56" s="118">
        <v>33.127500000000005</v>
      </c>
      <c r="AP56" s="118">
        <v>221.65807377049185</v>
      </c>
    </row>
    <row r="57" spans="1:42" ht="15.95" customHeight="1" x14ac:dyDescent="0.2">
      <c r="A57" s="3">
        <v>448254852</v>
      </c>
      <c r="B57" s="3" t="s">
        <v>619</v>
      </c>
      <c r="C57" s="3" t="s">
        <v>620</v>
      </c>
      <c r="D57" s="4">
        <v>2044516498812</v>
      </c>
      <c r="E57" s="124">
        <v>212</v>
      </c>
      <c r="F57" s="38">
        <v>171</v>
      </c>
      <c r="G57" s="37">
        <v>36252</v>
      </c>
      <c r="H57" s="37">
        <v>999</v>
      </c>
      <c r="I57" s="51">
        <v>0</v>
      </c>
      <c r="J57" s="34">
        <v>0</v>
      </c>
      <c r="K57" s="37">
        <v>1</v>
      </c>
      <c r="L57" s="37">
        <v>0</v>
      </c>
      <c r="M57" s="37">
        <v>1</v>
      </c>
      <c r="N57" s="37">
        <v>717</v>
      </c>
      <c r="O57" s="37">
        <v>509</v>
      </c>
      <c r="P57" s="37">
        <v>0</v>
      </c>
      <c r="Q57" s="37">
        <v>717</v>
      </c>
      <c r="R57" s="37">
        <v>509</v>
      </c>
      <c r="S57" s="48">
        <v>3.2823849506907498E-3</v>
      </c>
      <c r="T57" s="37">
        <v>171</v>
      </c>
      <c r="U57" s="37">
        <v>182.88295081967212</v>
      </c>
      <c r="V57" s="48">
        <v>0.2550668770148844</v>
      </c>
      <c r="W57" s="37">
        <v>61.77</v>
      </c>
      <c r="X57" s="37">
        <v>227.36</v>
      </c>
      <c r="Y57" s="37"/>
      <c r="Z57" s="37">
        <v>35.630000000000003</v>
      </c>
      <c r="AA57" s="53">
        <v>38.357049180327891</v>
      </c>
      <c r="AB57" s="48">
        <v>5.2925209993472664E-4</v>
      </c>
      <c r="AC57" s="124">
        <v>231</v>
      </c>
      <c r="AD57" s="124">
        <v>2</v>
      </c>
      <c r="AE57" s="223">
        <v>0</v>
      </c>
      <c r="AF57" s="129">
        <v>5.3496581841461457E-2</v>
      </c>
      <c r="AG57" s="129">
        <v>0.22431022912472434</v>
      </c>
      <c r="AH57" s="48"/>
      <c r="AI57" s="118">
        <v>717</v>
      </c>
      <c r="AJ57" s="118">
        <v>171</v>
      </c>
      <c r="AK57" s="118">
        <v>182.88295081967212</v>
      </c>
      <c r="AL57" s="118">
        <v>61.77</v>
      </c>
      <c r="AM57" s="118">
        <v>227.36</v>
      </c>
      <c r="AN57" s="118">
        <v>0</v>
      </c>
      <c r="AO57" s="118">
        <v>35.630000000000003</v>
      </c>
      <c r="AP57" s="118">
        <v>38.357049180327863</v>
      </c>
    </row>
    <row r="58" spans="1:42" ht="15.95" customHeight="1" x14ac:dyDescent="0.2">
      <c r="A58" s="3">
        <v>186800214</v>
      </c>
      <c r="B58" s="3" t="s">
        <v>134</v>
      </c>
      <c r="C58" s="3" t="s">
        <v>524</v>
      </c>
      <c r="D58" s="4">
        <v>2038890789598</v>
      </c>
      <c r="E58" s="124">
        <v>219</v>
      </c>
      <c r="F58" s="38">
        <v>250</v>
      </c>
      <c r="G58" s="37">
        <v>54750</v>
      </c>
      <c r="H58" s="37">
        <v>793.33333333333337</v>
      </c>
      <c r="I58" s="51">
        <v>0</v>
      </c>
      <c r="J58" s="34">
        <v>0.3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48">
        <v>0</v>
      </c>
      <c r="T58" s="37">
        <v>0</v>
      </c>
      <c r="U58" s="37">
        <v>-28.771967213114756</v>
      </c>
      <c r="V58" s="48">
        <v>0</v>
      </c>
      <c r="W58" s="37">
        <v>300.72000000000003</v>
      </c>
      <c r="X58" s="37">
        <v>333.06672000000003</v>
      </c>
      <c r="Y58" s="37"/>
      <c r="Z58" s="37">
        <v>0</v>
      </c>
      <c r="AA58" s="53">
        <v>-605.01475278688531</v>
      </c>
      <c r="AB58" s="48">
        <v>-8.3480177763041192E-3</v>
      </c>
      <c r="AC58" s="124">
        <v>238</v>
      </c>
      <c r="AD58" s="124">
        <v>4</v>
      </c>
      <c r="AE58" s="223">
        <v>200</v>
      </c>
      <c r="AF58" s="129">
        <v>0</v>
      </c>
      <c r="AG58" s="129">
        <v>0</v>
      </c>
      <c r="AH58" s="48"/>
      <c r="AI58" s="118">
        <v>0</v>
      </c>
      <c r="AJ58" s="118">
        <v>250</v>
      </c>
      <c r="AK58" s="118">
        <v>0</v>
      </c>
      <c r="AL58" s="118">
        <v>300.72000000000003</v>
      </c>
      <c r="AM58" s="118">
        <v>333.06672000000003</v>
      </c>
      <c r="AN58" s="118">
        <v>0</v>
      </c>
      <c r="AO58" s="118" t="s">
        <v>361</v>
      </c>
      <c r="AP58" s="118">
        <v>0</v>
      </c>
    </row>
    <row r="59" spans="1:42" ht="15.95" customHeight="1" x14ac:dyDescent="0.2">
      <c r="A59" s="3">
        <v>298193176</v>
      </c>
      <c r="B59" s="3" t="s">
        <v>280</v>
      </c>
      <c r="C59" s="3" t="s">
        <v>421</v>
      </c>
      <c r="D59" s="4">
        <v>2042160422832</v>
      </c>
      <c r="E59" s="124">
        <v>174</v>
      </c>
      <c r="F59" s="38">
        <v>250</v>
      </c>
      <c r="G59" s="37">
        <v>43500</v>
      </c>
      <c r="H59" s="37">
        <v>1840</v>
      </c>
      <c r="I59" s="51">
        <v>100</v>
      </c>
      <c r="J59" s="34">
        <v>0.1</v>
      </c>
      <c r="K59" s="37">
        <v>2</v>
      </c>
      <c r="L59" s="37">
        <v>0</v>
      </c>
      <c r="M59" s="37">
        <v>2</v>
      </c>
      <c r="N59" s="37">
        <v>1974</v>
      </c>
      <c r="O59" s="37">
        <v>1412</v>
      </c>
      <c r="P59" s="37">
        <v>0</v>
      </c>
      <c r="Q59" s="37">
        <v>1974</v>
      </c>
      <c r="R59" s="37">
        <v>1412</v>
      </c>
      <c r="S59" s="48">
        <v>9.0368589855837379E-3</v>
      </c>
      <c r="T59" s="37">
        <v>500</v>
      </c>
      <c r="U59" s="37">
        <v>509.47803278688525</v>
      </c>
      <c r="V59" s="48">
        <v>0.25809424153337651</v>
      </c>
      <c r="W59" s="37">
        <v>164.68</v>
      </c>
      <c r="X59" s="37">
        <v>260.29584</v>
      </c>
      <c r="Y59" s="37"/>
      <c r="Z59" s="37">
        <v>98.84</v>
      </c>
      <c r="AA59" s="53">
        <v>440.70612721311466</v>
      </c>
      <c r="AB59" s="48">
        <v>6.0808807837404097E-3</v>
      </c>
      <c r="AC59" s="124">
        <v>184</v>
      </c>
      <c r="AD59" s="124">
        <v>7</v>
      </c>
      <c r="AE59" s="223">
        <v>50</v>
      </c>
      <c r="AF59" s="129">
        <v>0.22325538359326988</v>
      </c>
      <c r="AG59" s="129">
        <v>0.8814122544262295</v>
      </c>
      <c r="AH59" s="48"/>
      <c r="AI59" s="118">
        <v>987</v>
      </c>
      <c r="AJ59" s="118">
        <v>250</v>
      </c>
      <c r="AK59" s="118">
        <v>254.73901639344263</v>
      </c>
      <c r="AL59" s="118">
        <v>82.34</v>
      </c>
      <c r="AM59" s="118">
        <v>130.14792</v>
      </c>
      <c r="AN59" s="118">
        <v>0</v>
      </c>
      <c r="AO59" s="118">
        <v>49.42</v>
      </c>
      <c r="AP59" s="118">
        <v>220.35306360655738</v>
      </c>
    </row>
    <row r="60" spans="1:42" ht="15.95" customHeight="1" x14ac:dyDescent="0.2">
      <c r="A60" s="3">
        <v>278515093</v>
      </c>
      <c r="B60" s="3" t="s">
        <v>525</v>
      </c>
      <c r="C60" s="3" t="s">
        <v>526</v>
      </c>
      <c r="D60" s="4">
        <v>2041680530447</v>
      </c>
      <c r="E60" s="124">
        <v>209</v>
      </c>
      <c r="F60" s="38">
        <v>142</v>
      </c>
      <c r="G60" s="37">
        <v>29678</v>
      </c>
      <c r="H60" s="37">
        <v>70.909090909090907</v>
      </c>
      <c r="I60" s="51">
        <v>79</v>
      </c>
      <c r="J60" s="34">
        <v>3.3</v>
      </c>
      <c r="K60" s="37">
        <v>18</v>
      </c>
      <c r="L60" s="37">
        <v>0</v>
      </c>
      <c r="M60" s="37">
        <v>18</v>
      </c>
      <c r="N60" s="37">
        <v>13346</v>
      </c>
      <c r="O60" s="37">
        <v>9192</v>
      </c>
      <c r="P60" s="37">
        <v>0</v>
      </c>
      <c r="Q60" s="37">
        <v>13346</v>
      </c>
      <c r="R60" s="37">
        <v>9192</v>
      </c>
      <c r="S60" s="48">
        <v>6.1097223921783468E-2</v>
      </c>
      <c r="T60" s="37">
        <v>2556</v>
      </c>
      <c r="U60" s="37">
        <v>3323.6347540983606</v>
      </c>
      <c r="V60" s="48">
        <v>0.24903602233615771</v>
      </c>
      <c r="W60" s="37">
        <v>2521.85</v>
      </c>
      <c r="X60" s="37">
        <v>352.65888000000001</v>
      </c>
      <c r="Y60" s="37"/>
      <c r="Z60" s="37">
        <v>643.44000000000005</v>
      </c>
      <c r="AA60" s="53">
        <v>3948.4163659016394</v>
      </c>
      <c r="AB60" s="48">
        <v>5.4480407062747392E-2</v>
      </c>
      <c r="AC60" s="124">
        <v>234</v>
      </c>
      <c r="AD60" s="124">
        <v>16</v>
      </c>
      <c r="AE60" s="223">
        <v>28</v>
      </c>
      <c r="AF60" s="129">
        <v>0.29585016978133083</v>
      </c>
      <c r="AG60" s="129">
        <v>1.5447638364247425</v>
      </c>
      <c r="AH60" s="48"/>
      <c r="AI60" s="118">
        <v>741.44444444444446</v>
      </c>
      <c r="AJ60" s="118">
        <v>142</v>
      </c>
      <c r="AK60" s="118">
        <v>184.64637522768669</v>
      </c>
      <c r="AL60" s="118">
        <v>140.10277777777776</v>
      </c>
      <c r="AM60" s="118">
        <v>19.59216</v>
      </c>
      <c r="AN60" s="118">
        <v>0</v>
      </c>
      <c r="AO60" s="118">
        <v>35.74666666666667</v>
      </c>
      <c r="AP60" s="118">
        <v>219.35646477231342</v>
      </c>
    </row>
    <row r="61" spans="1:42" ht="15.95" customHeight="1" x14ac:dyDescent="0.2">
      <c r="A61" s="3">
        <v>345168494</v>
      </c>
      <c r="B61" s="3" t="s">
        <v>527</v>
      </c>
      <c r="C61" s="3" t="s">
        <v>422</v>
      </c>
      <c r="D61" s="4">
        <v>2043048226719</v>
      </c>
      <c r="E61" s="124">
        <v>216</v>
      </c>
      <c r="F61" s="38">
        <v>142</v>
      </c>
      <c r="G61" s="37">
        <v>30672</v>
      </c>
      <c r="H61" s="37">
        <v>813.33333333333337</v>
      </c>
      <c r="I61" s="51">
        <v>0</v>
      </c>
      <c r="J61" s="34">
        <v>0.3</v>
      </c>
      <c r="K61" s="37">
        <v>1</v>
      </c>
      <c r="L61" s="37">
        <v>0</v>
      </c>
      <c r="M61" s="37">
        <v>1</v>
      </c>
      <c r="N61" s="37">
        <v>894</v>
      </c>
      <c r="O61" s="37">
        <v>598</v>
      </c>
      <c r="P61" s="37">
        <v>0</v>
      </c>
      <c r="Q61" s="37">
        <v>894</v>
      </c>
      <c r="R61" s="37">
        <v>598</v>
      </c>
      <c r="S61" s="48">
        <v>4.0926808171792613E-3</v>
      </c>
      <c r="T61" s="37">
        <v>142</v>
      </c>
      <c r="U61" s="37">
        <v>234.94639344262293</v>
      </c>
      <c r="V61" s="48">
        <v>0.26280357208347083</v>
      </c>
      <c r="W61" s="37">
        <v>263.58</v>
      </c>
      <c r="X61" s="37">
        <v>342.86279999999999</v>
      </c>
      <c r="Y61" s="37"/>
      <c r="Z61" s="37">
        <v>41.860000000000007</v>
      </c>
      <c r="AA61" s="53">
        <v>-131.24919344262292</v>
      </c>
      <c r="AB61" s="48">
        <v>-1.8109816247250106E-3</v>
      </c>
      <c r="AC61" s="124">
        <v>244</v>
      </c>
      <c r="AD61" s="124">
        <v>6</v>
      </c>
      <c r="AE61" s="223">
        <v>20</v>
      </c>
      <c r="AF61" s="129">
        <v>-0.146811178347453</v>
      </c>
      <c r="AG61" s="129">
        <v>-0.92429009466635903</v>
      </c>
      <c r="AH61" s="48"/>
      <c r="AI61" s="118">
        <v>894</v>
      </c>
      <c r="AJ61" s="118">
        <v>142</v>
      </c>
      <c r="AK61" s="118">
        <v>234.94639344262293</v>
      </c>
      <c r="AL61" s="118">
        <v>263.58</v>
      </c>
      <c r="AM61" s="118">
        <v>342.86279999999999</v>
      </c>
      <c r="AN61" s="118">
        <v>0</v>
      </c>
      <c r="AO61" s="118">
        <v>41.860000000000007</v>
      </c>
      <c r="AP61" s="118">
        <v>-131.24919344262298</v>
      </c>
    </row>
    <row r="62" spans="1:42" ht="15.95" customHeight="1" x14ac:dyDescent="0.2">
      <c r="A62" s="3">
        <v>273516556</v>
      </c>
      <c r="B62" s="3" t="s">
        <v>528</v>
      </c>
      <c r="C62" s="3" t="s">
        <v>546</v>
      </c>
      <c r="D62" s="4">
        <v>2041532808502</v>
      </c>
      <c r="E62" s="124">
        <v>107</v>
      </c>
      <c r="F62" s="38">
        <v>142</v>
      </c>
      <c r="G62" s="37">
        <v>15194</v>
      </c>
      <c r="H62" s="37">
        <v>193.33333333333334</v>
      </c>
      <c r="I62" s="51">
        <v>75</v>
      </c>
      <c r="J62" s="34">
        <v>0.6</v>
      </c>
      <c r="K62" s="37">
        <v>1</v>
      </c>
      <c r="L62" s="37">
        <v>0</v>
      </c>
      <c r="M62" s="37">
        <v>1</v>
      </c>
      <c r="N62" s="37">
        <v>867.18</v>
      </c>
      <c r="O62" s="37">
        <v>586</v>
      </c>
      <c r="P62" s="37">
        <v>0</v>
      </c>
      <c r="Q62" s="37">
        <v>867.18</v>
      </c>
      <c r="R62" s="37">
        <v>586</v>
      </c>
      <c r="S62" s="48">
        <v>3.9699003926638833E-3</v>
      </c>
      <c r="T62" s="37">
        <v>142</v>
      </c>
      <c r="U62" s="37">
        <v>197.5196721311475</v>
      </c>
      <c r="V62" s="48">
        <v>0.22777240265129214</v>
      </c>
      <c r="W62" s="37">
        <v>268.74</v>
      </c>
      <c r="X62" s="37">
        <v>163.73447999999999</v>
      </c>
      <c r="Y62" s="37"/>
      <c r="Z62" s="37">
        <v>41.02</v>
      </c>
      <c r="AA62" s="53">
        <v>54.165847868852467</v>
      </c>
      <c r="AB62" s="48">
        <v>7.4738253702888327E-4</v>
      </c>
      <c r="AC62" s="124">
        <v>116</v>
      </c>
      <c r="AD62" s="124">
        <v>8</v>
      </c>
      <c r="AE62" s="223">
        <v>44</v>
      </c>
      <c r="AF62" s="129">
        <v>6.2462058475578952E-2</v>
      </c>
      <c r="AG62" s="129">
        <v>0.38144963287924333</v>
      </c>
      <c r="AH62" s="48"/>
      <c r="AI62" s="118">
        <v>867.18</v>
      </c>
      <c r="AJ62" s="118">
        <v>142</v>
      </c>
      <c r="AK62" s="118">
        <v>197.5196721311475</v>
      </c>
      <c r="AL62" s="118">
        <v>268.74</v>
      </c>
      <c r="AM62" s="118">
        <v>163.73447999999999</v>
      </c>
      <c r="AN62" s="118">
        <v>0</v>
      </c>
      <c r="AO62" s="118">
        <v>41.02</v>
      </c>
      <c r="AP62" s="118">
        <v>54.165847868852552</v>
      </c>
    </row>
    <row r="63" spans="1:42" ht="15.95" customHeight="1" x14ac:dyDescent="0.2">
      <c r="A63" s="3">
        <v>321907864</v>
      </c>
      <c r="B63" s="3" t="s">
        <v>547</v>
      </c>
      <c r="C63" s="3" t="s">
        <v>529</v>
      </c>
      <c r="D63" s="4">
        <v>2042676873814</v>
      </c>
      <c r="E63" s="124">
        <v>0</v>
      </c>
      <c r="F63" s="38">
        <v>335</v>
      </c>
      <c r="G63" s="37">
        <v>0</v>
      </c>
      <c r="H63" s="37">
        <v>0</v>
      </c>
      <c r="I63" s="51">
        <v>0</v>
      </c>
      <c r="J63" s="34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48">
        <v>0</v>
      </c>
      <c r="T63" s="37">
        <v>0</v>
      </c>
      <c r="U63" s="37">
        <v>0</v>
      </c>
      <c r="V63" s="48">
        <v>0</v>
      </c>
      <c r="W63" s="37">
        <v>0</v>
      </c>
      <c r="X63" s="37">
        <v>0</v>
      </c>
      <c r="Y63" s="37"/>
      <c r="Z63" s="37">
        <v>0</v>
      </c>
      <c r="AA63" s="53">
        <v>0</v>
      </c>
      <c r="AB63" s="48">
        <v>0</v>
      </c>
      <c r="AC63" s="124">
        <v>0</v>
      </c>
      <c r="AD63" s="124">
        <v>0</v>
      </c>
      <c r="AE63" s="223">
        <v>0</v>
      </c>
      <c r="AF63" s="129">
        <v>0</v>
      </c>
      <c r="AG63" s="129">
        <v>0</v>
      </c>
      <c r="AH63" s="48"/>
      <c r="AI63" s="118">
        <v>0</v>
      </c>
      <c r="AJ63" s="118">
        <v>335</v>
      </c>
      <c r="AK63" s="118">
        <v>0</v>
      </c>
      <c r="AL63" s="118">
        <v>0</v>
      </c>
      <c r="AM63" s="118">
        <v>0</v>
      </c>
      <c r="AN63" s="118">
        <v>0</v>
      </c>
      <c r="AO63" s="118" t="s">
        <v>361</v>
      </c>
      <c r="AP63" s="118">
        <v>0</v>
      </c>
    </row>
    <row r="64" spans="1:42" ht="15.95" customHeight="1" x14ac:dyDescent="0.2">
      <c r="A64" s="3">
        <v>271440668</v>
      </c>
      <c r="B64" s="3" t="s">
        <v>273</v>
      </c>
      <c r="C64" s="3" t="s">
        <v>305</v>
      </c>
      <c r="D64" s="4">
        <v>2041473034138</v>
      </c>
      <c r="E64" s="124">
        <v>150</v>
      </c>
      <c r="F64" s="38">
        <v>282</v>
      </c>
      <c r="G64" s="37">
        <v>42300</v>
      </c>
      <c r="H64" s="37">
        <v>285</v>
      </c>
      <c r="I64" s="51">
        <v>100</v>
      </c>
      <c r="J64" s="34">
        <v>0.6</v>
      </c>
      <c r="K64" s="37">
        <v>5</v>
      </c>
      <c r="L64" s="37">
        <v>0</v>
      </c>
      <c r="M64" s="37">
        <v>5</v>
      </c>
      <c r="N64" s="37">
        <v>4070</v>
      </c>
      <c r="O64" s="37">
        <v>2530</v>
      </c>
      <c r="P64" s="37">
        <v>0</v>
      </c>
      <c r="Q64" s="37">
        <v>4070</v>
      </c>
      <c r="R64" s="37">
        <v>2530</v>
      </c>
      <c r="S64" s="48">
        <v>1.8632226986487241E-2</v>
      </c>
      <c r="T64" s="37">
        <v>1410</v>
      </c>
      <c r="U64" s="37">
        <v>1086.8022950819673</v>
      </c>
      <c r="V64" s="48">
        <v>0.26702759092923029</v>
      </c>
      <c r="W64" s="37">
        <v>160.85000000000002</v>
      </c>
      <c r="X64" s="37">
        <v>172.48000000000002</v>
      </c>
      <c r="Y64" s="37"/>
      <c r="Z64" s="37">
        <v>177.10000000000002</v>
      </c>
      <c r="AA64" s="53">
        <v>1062.7677049180329</v>
      </c>
      <c r="AB64" s="48">
        <v>1.4664111332608788E-2</v>
      </c>
      <c r="AC64" s="124">
        <v>171</v>
      </c>
      <c r="AD64" s="124">
        <v>9</v>
      </c>
      <c r="AE64" s="223">
        <v>57</v>
      </c>
      <c r="AF64" s="129">
        <v>0.26112228622064693</v>
      </c>
      <c r="AG64" s="129">
        <v>0.75373596093477513</v>
      </c>
      <c r="AH64" s="48"/>
      <c r="AI64" s="118">
        <v>814</v>
      </c>
      <c r="AJ64" s="118">
        <v>282</v>
      </c>
      <c r="AK64" s="118">
        <v>217.36045901639346</v>
      </c>
      <c r="AL64" s="118">
        <v>32.17</v>
      </c>
      <c r="AM64" s="118">
        <v>34.496000000000002</v>
      </c>
      <c r="AN64" s="118">
        <v>0</v>
      </c>
      <c r="AO64" s="118">
        <v>35.42</v>
      </c>
      <c r="AP64" s="118">
        <v>212.55354098360658</v>
      </c>
    </row>
    <row r="65" spans="1:42" ht="15.95" customHeight="1" x14ac:dyDescent="0.2">
      <c r="A65" s="3">
        <v>271440669</v>
      </c>
      <c r="B65" s="3" t="s">
        <v>276</v>
      </c>
      <c r="C65" s="3" t="s">
        <v>306</v>
      </c>
      <c r="D65" s="4">
        <v>2041473034145</v>
      </c>
      <c r="E65" s="124">
        <v>140</v>
      </c>
      <c r="F65" s="38">
        <v>282</v>
      </c>
      <c r="G65" s="37">
        <v>39480</v>
      </c>
      <c r="H65" s="37">
        <v>1600</v>
      </c>
      <c r="I65" s="51">
        <v>0</v>
      </c>
      <c r="J65" s="34">
        <v>0.1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48">
        <v>0</v>
      </c>
      <c r="T65" s="37">
        <v>0</v>
      </c>
      <c r="U65" s="37">
        <v>-12.681639344262294</v>
      </c>
      <c r="V65" s="48">
        <v>0</v>
      </c>
      <c r="W65" s="37">
        <v>168.2</v>
      </c>
      <c r="X65" s="37">
        <v>156.80000000000001</v>
      </c>
      <c r="Y65" s="37"/>
      <c r="Z65" s="37">
        <v>0</v>
      </c>
      <c r="AA65" s="53">
        <v>-312.31836065573771</v>
      </c>
      <c r="AB65" s="48">
        <v>-4.3093812417143683E-3</v>
      </c>
      <c r="AC65" s="124">
        <v>160</v>
      </c>
      <c r="AD65" s="124">
        <v>3</v>
      </c>
      <c r="AE65" s="223">
        <v>100</v>
      </c>
      <c r="AF65" s="129">
        <v>0</v>
      </c>
      <c r="AG65" s="129">
        <v>0</v>
      </c>
      <c r="AH65" s="48"/>
      <c r="AI65" s="118">
        <v>0</v>
      </c>
      <c r="AJ65" s="118">
        <v>282</v>
      </c>
      <c r="AK65" s="118">
        <v>0</v>
      </c>
      <c r="AL65" s="118">
        <v>168.2</v>
      </c>
      <c r="AM65" s="118">
        <v>156.80000000000001</v>
      </c>
      <c r="AN65" s="118">
        <v>0</v>
      </c>
      <c r="AO65" s="118" t="s">
        <v>361</v>
      </c>
      <c r="AP65" s="118">
        <v>0</v>
      </c>
    </row>
    <row r="66" spans="1:42" ht="15.95" customHeight="1" x14ac:dyDescent="0.2">
      <c r="A66" s="3">
        <v>271440670</v>
      </c>
      <c r="B66" s="3" t="s">
        <v>277</v>
      </c>
      <c r="C66" s="3" t="s">
        <v>307</v>
      </c>
      <c r="D66" s="4">
        <v>2041473034169</v>
      </c>
      <c r="E66" s="124">
        <v>119</v>
      </c>
      <c r="F66" s="38">
        <v>282</v>
      </c>
      <c r="G66" s="37">
        <v>33558</v>
      </c>
      <c r="H66" s="37">
        <v>456.66666666666669</v>
      </c>
      <c r="I66" s="51">
        <v>50</v>
      </c>
      <c r="J66" s="34">
        <v>0.3</v>
      </c>
      <c r="K66" s="37">
        <v>5</v>
      </c>
      <c r="L66" s="37">
        <v>0</v>
      </c>
      <c r="M66" s="37">
        <v>5</v>
      </c>
      <c r="N66" s="37">
        <v>4099.9799999999996</v>
      </c>
      <c r="O66" s="37">
        <v>2727.4700000000003</v>
      </c>
      <c r="P66" s="37">
        <v>0</v>
      </c>
      <c r="Q66" s="37">
        <v>4099.9799999999996</v>
      </c>
      <c r="R66" s="37">
        <v>2727.4700000000003</v>
      </c>
      <c r="S66" s="48">
        <v>1.8769473710087949E-2</v>
      </c>
      <c r="T66" s="37">
        <v>1410</v>
      </c>
      <c r="U66" s="37">
        <v>1100.1618032786878</v>
      </c>
      <c r="V66" s="48">
        <v>0.26833345608483161</v>
      </c>
      <c r="W66" s="37">
        <v>318.96000000000004</v>
      </c>
      <c r="X66" s="37">
        <v>139.16000000000003</v>
      </c>
      <c r="Y66" s="37"/>
      <c r="Z66" s="37">
        <v>190.92290000000003</v>
      </c>
      <c r="AA66" s="53">
        <v>940.77529672131186</v>
      </c>
      <c r="AB66" s="48">
        <v>1.2980855201234579E-2</v>
      </c>
      <c r="AC66" s="124">
        <v>137</v>
      </c>
      <c r="AD66" s="124">
        <v>8</v>
      </c>
      <c r="AE66" s="223">
        <v>50</v>
      </c>
      <c r="AF66" s="129">
        <v>0.22945850875402118</v>
      </c>
      <c r="AG66" s="129">
        <v>0.66721652249738417</v>
      </c>
      <c r="AH66" s="48"/>
      <c r="AI66" s="118">
        <v>819.99599999999987</v>
      </c>
      <c r="AJ66" s="118">
        <v>282</v>
      </c>
      <c r="AK66" s="118">
        <v>220.03236065573756</v>
      </c>
      <c r="AL66" s="118">
        <v>63.792000000000009</v>
      </c>
      <c r="AM66" s="118">
        <v>27.832000000000004</v>
      </c>
      <c r="AN66" s="118">
        <v>0</v>
      </c>
      <c r="AO66" s="118">
        <v>38.184580000000004</v>
      </c>
      <c r="AP66" s="118">
        <v>188.15505934426233</v>
      </c>
    </row>
    <row r="67" spans="1:42" ht="15.95" customHeight="1" x14ac:dyDescent="0.2">
      <c r="A67" s="3">
        <v>271441230</v>
      </c>
      <c r="B67" s="3" t="s">
        <v>278</v>
      </c>
      <c r="C67" s="3" t="s">
        <v>530</v>
      </c>
      <c r="D67" s="4">
        <v>2041473042966</v>
      </c>
      <c r="E67" s="124">
        <v>0</v>
      </c>
      <c r="F67" s="38">
        <v>268</v>
      </c>
      <c r="G67" s="37">
        <v>0</v>
      </c>
      <c r="H67" s="37">
        <v>0</v>
      </c>
      <c r="I67" s="51">
        <v>0</v>
      </c>
      <c r="J67" s="34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48">
        <v>0</v>
      </c>
      <c r="T67" s="37">
        <v>0</v>
      </c>
      <c r="U67" s="37">
        <v>0</v>
      </c>
      <c r="V67" s="48">
        <v>0</v>
      </c>
      <c r="W67" s="37">
        <v>0</v>
      </c>
      <c r="X67" s="37">
        <v>0</v>
      </c>
      <c r="Y67" s="37"/>
      <c r="Z67" s="37">
        <v>0</v>
      </c>
      <c r="AA67" s="53">
        <v>0</v>
      </c>
      <c r="AB67" s="48">
        <v>0</v>
      </c>
      <c r="AC67" s="124">
        <v>0</v>
      </c>
      <c r="AD67" s="124">
        <v>0</v>
      </c>
      <c r="AE67" s="223">
        <v>0</v>
      </c>
      <c r="AF67" s="129">
        <v>0</v>
      </c>
      <c r="AG67" s="129">
        <v>0</v>
      </c>
      <c r="AH67" s="48"/>
      <c r="AI67" s="118">
        <v>0</v>
      </c>
      <c r="AJ67" s="118">
        <v>268</v>
      </c>
      <c r="AK67" s="118">
        <v>0</v>
      </c>
      <c r="AL67" s="118">
        <v>0</v>
      </c>
      <c r="AM67" s="118">
        <v>0</v>
      </c>
      <c r="AN67" s="118">
        <v>0</v>
      </c>
      <c r="AO67" s="118" t="s">
        <v>361</v>
      </c>
      <c r="AP67" s="118">
        <v>0</v>
      </c>
    </row>
    <row r="68" spans="1:42" ht="15.95" customHeight="1" x14ac:dyDescent="0.2">
      <c r="A68" s="3">
        <v>251537223</v>
      </c>
      <c r="B68" s="3" t="s">
        <v>271</v>
      </c>
      <c r="C68" s="3" t="s">
        <v>308</v>
      </c>
      <c r="D68" s="4">
        <v>2040903539366</v>
      </c>
      <c r="E68" s="124">
        <v>197</v>
      </c>
      <c r="F68" s="38">
        <v>121</v>
      </c>
      <c r="G68" s="37">
        <v>23837</v>
      </c>
      <c r="H68" s="37">
        <v>48.205128205128204</v>
      </c>
      <c r="I68" s="51">
        <v>96</v>
      </c>
      <c r="J68" s="34">
        <v>3.9</v>
      </c>
      <c r="K68" s="37">
        <v>22</v>
      </c>
      <c r="L68" s="37">
        <v>0</v>
      </c>
      <c r="M68" s="37">
        <v>22</v>
      </c>
      <c r="N68" s="37">
        <v>10053.58</v>
      </c>
      <c r="O68" s="37">
        <v>7451</v>
      </c>
      <c r="P68" s="37">
        <v>0</v>
      </c>
      <c r="Q68" s="37">
        <v>10053.58</v>
      </c>
      <c r="R68" s="37">
        <v>7451</v>
      </c>
      <c r="S68" s="48">
        <v>4.6024713657692479E-2</v>
      </c>
      <c r="T68" s="37">
        <v>2662</v>
      </c>
      <c r="U68" s="37">
        <v>1961.4495081967214</v>
      </c>
      <c r="V68" s="48">
        <v>0.19509960712469801</v>
      </c>
      <c r="W68" s="37">
        <v>1726.2</v>
      </c>
      <c r="X68" s="37">
        <v>205.8</v>
      </c>
      <c r="Y68" s="37"/>
      <c r="Z68" s="37">
        <v>521.57000000000005</v>
      </c>
      <c r="AA68" s="53">
        <v>2976.5604918032786</v>
      </c>
      <c r="AB68" s="48">
        <v>4.1070700810780181E-2</v>
      </c>
      <c r="AC68" s="124">
        <v>188</v>
      </c>
      <c r="AD68" s="124">
        <v>10</v>
      </c>
      <c r="AE68" s="223">
        <v>50</v>
      </c>
      <c r="AF68" s="129">
        <v>0.29606970768654334</v>
      </c>
      <c r="AG68" s="129">
        <v>1.1181669766353413</v>
      </c>
      <c r="AH68" s="48"/>
      <c r="AI68" s="118">
        <v>456.98090909090911</v>
      </c>
      <c r="AJ68" s="118">
        <v>121</v>
      </c>
      <c r="AK68" s="118">
        <v>89.156795827123702</v>
      </c>
      <c r="AL68" s="118">
        <v>78.463636363636368</v>
      </c>
      <c r="AM68" s="118">
        <v>9.3545454545454554</v>
      </c>
      <c r="AN68" s="118">
        <v>0</v>
      </c>
      <c r="AO68" s="118">
        <v>23.707727272727276</v>
      </c>
      <c r="AP68" s="118">
        <v>135.2982041728763</v>
      </c>
    </row>
    <row r="69" spans="1:42" ht="15.95" customHeight="1" x14ac:dyDescent="0.2">
      <c r="A69" s="3">
        <v>251537413</v>
      </c>
      <c r="B69" s="3" t="s">
        <v>272</v>
      </c>
      <c r="C69" s="3" t="s">
        <v>309</v>
      </c>
      <c r="D69" s="4">
        <v>2040903547941</v>
      </c>
      <c r="E69" s="124">
        <v>218</v>
      </c>
      <c r="F69" s="38">
        <v>121</v>
      </c>
      <c r="G69" s="37">
        <v>26378</v>
      </c>
      <c r="H69" s="37">
        <v>216</v>
      </c>
      <c r="I69" s="51">
        <v>100</v>
      </c>
      <c r="J69" s="34">
        <v>1</v>
      </c>
      <c r="K69" s="37">
        <v>9</v>
      </c>
      <c r="L69" s="37">
        <v>0</v>
      </c>
      <c r="M69" s="37">
        <v>9</v>
      </c>
      <c r="N69" s="37">
        <v>4143.18</v>
      </c>
      <c r="O69" s="37">
        <v>3205.35</v>
      </c>
      <c r="P69" s="37">
        <v>0</v>
      </c>
      <c r="Q69" s="37">
        <v>4143.18</v>
      </c>
      <c r="R69" s="37">
        <v>3205.35</v>
      </c>
      <c r="S69" s="48">
        <v>1.8967240836824131E-2</v>
      </c>
      <c r="T69" s="37">
        <v>1089</v>
      </c>
      <c r="U69" s="37">
        <v>792.67737704918068</v>
      </c>
      <c r="V69" s="48">
        <v>0.19132100875394761</v>
      </c>
      <c r="W69" s="37">
        <v>462.19000000000005</v>
      </c>
      <c r="X69" s="37">
        <v>220.50000000000003</v>
      </c>
      <c r="Y69" s="37"/>
      <c r="Z69" s="37">
        <v>224.37450000000001</v>
      </c>
      <c r="AA69" s="53">
        <v>1354.4381229508197</v>
      </c>
      <c r="AB69" s="48">
        <v>1.868859143552197E-2</v>
      </c>
      <c r="AC69" s="124">
        <v>216</v>
      </c>
      <c r="AD69" s="124">
        <v>8</v>
      </c>
      <c r="AE69" s="223">
        <v>37</v>
      </c>
      <c r="AF69" s="129">
        <v>0.32690786375460856</v>
      </c>
      <c r="AG69" s="129">
        <v>1.243744832829035</v>
      </c>
      <c r="AH69" s="48"/>
      <c r="AI69" s="118">
        <v>460.35333333333335</v>
      </c>
      <c r="AJ69" s="118">
        <v>121</v>
      </c>
      <c r="AK69" s="118">
        <v>88.075264116575624</v>
      </c>
      <c r="AL69" s="118">
        <v>51.354444444444454</v>
      </c>
      <c r="AM69" s="118">
        <v>24.500000000000004</v>
      </c>
      <c r="AN69" s="118">
        <v>0</v>
      </c>
      <c r="AO69" s="118">
        <v>24.930500000000002</v>
      </c>
      <c r="AP69" s="118">
        <v>150.49312477231325</v>
      </c>
    </row>
    <row r="70" spans="1:42" ht="15.95" customHeight="1" x14ac:dyDescent="0.2">
      <c r="A70" s="3">
        <v>251516159</v>
      </c>
      <c r="B70" s="3" t="s">
        <v>270</v>
      </c>
      <c r="C70" s="3" t="s">
        <v>310</v>
      </c>
      <c r="D70" s="4">
        <v>2040902555480</v>
      </c>
      <c r="E70" s="124">
        <v>139</v>
      </c>
      <c r="F70" s="38">
        <v>137</v>
      </c>
      <c r="G70" s="37">
        <v>19043</v>
      </c>
      <c r="H70" s="37">
        <v>73</v>
      </c>
      <c r="I70" s="51">
        <v>100</v>
      </c>
      <c r="J70" s="34">
        <v>2</v>
      </c>
      <c r="K70" s="37">
        <v>18</v>
      </c>
      <c r="L70" s="37">
        <v>1</v>
      </c>
      <c r="M70" s="37">
        <v>17</v>
      </c>
      <c r="N70" s="37">
        <v>13917.54</v>
      </c>
      <c r="O70" s="37">
        <v>10685.2</v>
      </c>
      <c r="P70" s="37">
        <v>753.69</v>
      </c>
      <c r="Q70" s="37">
        <v>13163.85</v>
      </c>
      <c r="R70" s="37">
        <v>9931.51</v>
      </c>
      <c r="S70" s="48">
        <v>6.0263351650140067E-2</v>
      </c>
      <c r="T70" s="37">
        <v>2329</v>
      </c>
      <c r="U70" s="37">
        <v>2293.9809836065574</v>
      </c>
      <c r="V70" s="48">
        <v>0.17426368301116751</v>
      </c>
      <c r="W70" s="37">
        <v>1210.2400000000002</v>
      </c>
      <c r="X70" s="37">
        <v>160.72000000000003</v>
      </c>
      <c r="Y70" s="37"/>
      <c r="Z70" s="37">
        <v>695.20570000000009</v>
      </c>
      <c r="AA70" s="53">
        <v>6474.7033163934429</v>
      </c>
      <c r="AB70" s="48">
        <v>8.9338215527096379E-2</v>
      </c>
      <c r="AC70" s="124">
        <v>146</v>
      </c>
      <c r="AD70" s="124">
        <v>14</v>
      </c>
      <c r="AE70" s="223">
        <v>26</v>
      </c>
      <c r="AF70" s="129">
        <v>0.50057470266880721</v>
      </c>
      <c r="AG70" s="129">
        <v>2.8293217259453747</v>
      </c>
      <c r="AH70" s="48"/>
      <c r="AI70" s="118">
        <v>774.34411764705885</v>
      </c>
      <c r="AJ70" s="118">
        <v>137</v>
      </c>
      <c r="AK70" s="118">
        <v>134.94005785920925</v>
      </c>
      <c r="AL70" s="118">
        <v>67.235555555555564</v>
      </c>
      <c r="AM70" s="118">
        <v>8.9288888888888902</v>
      </c>
      <c r="AN70" s="118">
        <v>0</v>
      </c>
      <c r="AO70" s="118">
        <v>38.622538888888897</v>
      </c>
      <c r="AP70" s="118">
        <v>387.61707645451634</v>
      </c>
    </row>
    <row r="71" spans="1:42" ht="15.95" customHeight="1" x14ac:dyDescent="0.2">
      <c r="A71" s="3">
        <v>251407392</v>
      </c>
      <c r="B71" s="3" t="s">
        <v>269</v>
      </c>
      <c r="C71" s="3" t="s">
        <v>311</v>
      </c>
      <c r="D71" s="4">
        <v>2040900511679</v>
      </c>
      <c r="E71" s="124">
        <v>115</v>
      </c>
      <c r="F71" s="38">
        <v>137</v>
      </c>
      <c r="G71" s="37">
        <v>15755</v>
      </c>
      <c r="H71" s="37">
        <v>38.787878787878789</v>
      </c>
      <c r="I71" s="51">
        <v>94</v>
      </c>
      <c r="J71" s="34">
        <v>3.3</v>
      </c>
      <c r="K71" s="37">
        <v>18</v>
      </c>
      <c r="L71" s="37">
        <v>0</v>
      </c>
      <c r="M71" s="37">
        <v>18</v>
      </c>
      <c r="N71" s="37">
        <v>12765.64</v>
      </c>
      <c r="O71" s="37">
        <v>9745.58</v>
      </c>
      <c r="P71" s="37">
        <v>0</v>
      </c>
      <c r="Q71" s="37">
        <v>12765.64</v>
      </c>
      <c r="R71" s="37">
        <v>9745.58</v>
      </c>
      <c r="S71" s="48">
        <v>5.8440369068250848E-2</v>
      </c>
      <c r="T71" s="37">
        <v>2466</v>
      </c>
      <c r="U71" s="37">
        <v>2532.2133606557368</v>
      </c>
      <c r="V71" s="48">
        <v>0.19836164584429272</v>
      </c>
      <c r="W71" s="37">
        <v>1090.9200000000003</v>
      </c>
      <c r="X71" s="37">
        <v>143.08000000000001</v>
      </c>
      <c r="Y71" s="37"/>
      <c r="Z71" s="37">
        <v>682.19060000000002</v>
      </c>
      <c r="AA71" s="53">
        <v>5851.2360393442632</v>
      </c>
      <c r="AB71" s="48">
        <v>8.0735589082408965E-2</v>
      </c>
      <c r="AC71" s="124">
        <v>128</v>
      </c>
      <c r="AD71" s="124">
        <v>16</v>
      </c>
      <c r="AE71" s="223">
        <v>30</v>
      </c>
      <c r="AF71" s="129">
        <v>0.45835822092306072</v>
      </c>
      <c r="AG71" s="129">
        <v>2.3727640062223281</v>
      </c>
      <c r="AH71" s="48"/>
      <c r="AI71" s="118">
        <v>709.20222222222219</v>
      </c>
      <c r="AJ71" s="118">
        <v>137</v>
      </c>
      <c r="AK71" s="118">
        <v>140.67852003642983</v>
      </c>
      <c r="AL71" s="118">
        <v>60.606666666666683</v>
      </c>
      <c r="AM71" s="118">
        <v>7.9488888888888898</v>
      </c>
      <c r="AN71" s="118">
        <v>0</v>
      </c>
      <c r="AO71" s="118">
        <v>37.899477777777783</v>
      </c>
      <c r="AP71" s="118">
        <v>325.06866885245893</v>
      </c>
    </row>
    <row r="72" spans="1:42" ht="15.95" customHeight="1" x14ac:dyDescent="0.2">
      <c r="A72" s="3">
        <v>302564795</v>
      </c>
      <c r="B72" s="3" t="s">
        <v>406</v>
      </c>
      <c r="C72" s="3" t="s">
        <v>531</v>
      </c>
      <c r="D72" s="4">
        <v>2042253544953</v>
      </c>
      <c r="E72" s="124">
        <v>0</v>
      </c>
      <c r="F72" s="38">
        <v>204</v>
      </c>
      <c r="G72" s="37">
        <v>0</v>
      </c>
      <c r="H72" s="37">
        <v>0</v>
      </c>
      <c r="I72" s="51">
        <v>0</v>
      </c>
      <c r="J72" s="34">
        <v>0</v>
      </c>
      <c r="K72" s="37">
        <v>1</v>
      </c>
      <c r="L72" s="37">
        <v>0</v>
      </c>
      <c r="M72" s="37">
        <v>1</v>
      </c>
      <c r="N72" s="37">
        <v>614</v>
      </c>
      <c r="O72" s="37">
        <v>494</v>
      </c>
      <c r="P72" s="37">
        <v>0</v>
      </c>
      <c r="Q72" s="37">
        <v>614</v>
      </c>
      <c r="R72" s="37">
        <v>494</v>
      </c>
      <c r="S72" s="48">
        <v>2.8108568475929152E-3</v>
      </c>
      <c r="T72" s="37">
        <v>204</v>
      </c>
      <c r="U72" s="37">
        <v>115.89622950819673</v>
      </c>
      <c r="V72" s="48">
        <v>0.18875607411758424</v>
      </c>
      <c r="W72" s="37">
        <v>47.52</v>
      </c>
      <c r="X72" s="37">
        <v>0.98000000000000009</v>
      </c>
      <c r="Y72" s="37"/>
      <c r="Z72" s="37">
        <v>34.580000000000005</v>
      </c>
      <c r="AA72" s="53">
        <v>211.0237704918033</v>
      </c>
      <c r="AB72" s="48">
        <v>2.9117144320426574E-3</v>
      </c>
      <c r="AC72" s="124">
        <v>0</v>
      </c>
      <c r="AD72" s="124">
        <v>0</v>
      </c>
      <c r="AE72" s="223">
        <v>0</v>
      </c>
      <c r="AF72" s="129">
        <v>0.34368692262508682</v>
      </c>
      <c r="AG72" s="129">
        <v>1.0344302475088398</v>
      </c>
      <c r="AH72" s="48"/>
      <c r="AI72" s="118">
        <v>614</v>
      </c>
      <c r="AJ72" s="118">
        <v>204</v>
      </c>
      <c r="AK72" s="118">
        <v>115.89622950819673</v>
      </c>
      <c r="AL72" s="118">
        <v>47.52</v>
      </c>
      <c r="AM72" s="118">
        <v>0.98000000000000009</v>
      </c>
      <c r="AN72" s="118">
        <v>0</v>
      </c>
      <c r="AO72" s="118">
        <v>34.580000000000005</v>
      </c>
      <c r="AP72" s="118">
        <v>211.0237704918033</v>
      </c>
    </row>
    <row r="73" spans="1:42" ht="15.95" customHeight="1" x14ac:dyDescent="0.2">
      <c r="A73" s="3">
        <v>273588520</v>
      </c>
      <c r="B73" s="3" t="s">
        <v>288</v>
      </c>
      <c r="C73" s="3" t="s">
        <v>312</v>
      </c>
      <c r="D73" s="4">
        <v>2041534216404</v>
      </c>
      <c r="E73" s="124">
        <v>17</v>
      </c>
      <c r="F73" s="38">
        <v>478</v>
      </c>
      <c r="G73" s="37">
        <v>8126</v>
      </c>
      <c r="H73" s="37">
        <v>53.333333333333336</v>
      </c>
      <c r="I73" s="51">
        <v>100</v>
      </c>
      <c r="J73" s="34">
        <v>0.3</v>
      </c>
      <c r="K73" s="37">
        <v>1</v>
      </c>
      <c r="L73" s="37">
        <v>0</v>
      </c>
      <c r="M73" s="37">
        <v>1</v>
      </c>
      <c r="N73" s="37">
        <v>968</v>
      </c>
      <c r="O73" s="37">
        <v>733</v>
      </c>
      <c r="P73" s="37">
        <v>0</v>
      </c>
      <c r="Q73" s="37">
        <v>968</v>
      </c>
      <c r="R73" s="37">
        <v>733</v>
      </c>
      <c r="S73" s="48">
        <v>4.4314485805699378E-3</v>
      </c>
      <c r="T73" s="37">
        <v>478</v>
      </c>
      <c r="U73" s="37">
        <v>201.65180327868853</v>
      </c>
      <c r="V73" s="48">
        <v>0.2083179785936865</v>
      </c>
      <c r="W73" s="37">
        <v>107.55</v>
      </c>
      <c r="X73" s="37">
        <v>48.114080000000001</v>
      </c>
      <c r="Y73" s="37"/>
      <c r="Z73" s="37">
        <v>51.31</v>
      </c>
      <c r="AA73" s="53">
        <v>81.374116721311452</v>
      </c>
      <c r="AB73" s="48">
        <v>1.1228033197396099E-3</v>
      </c>
      <c r="AC73" s="124">
        <v>16</v>
      </c>
      <c r="AD73" s="124">
        <v>21</v>
      </c>
      <c r="AE73" s="223">
        <v>33</v>
      </c>
      <c r="AF73" s="129">
        <v>8.4064170166644178E-2</v>
      </c>
      <c r="AG73" s="129">
        <v>0.17023873791069366</v>
      </c>
      <c r="AH73" s="48"/>
      <c r="AI73" s="118">
        <v>968</v>
      </c>
      <c r="AJ73" s="118">
        <v>478</v>
      </c>
      <c r="AK73" s="118">
        <v>201.65180327868853</v>
      </c>
      <c r="AL73" s="118">
        <v>107.55</v>
      </c>
      <c r="AM73" s="118">
        <v>48.114080000000001</v>
      </c>
      <c r="AN73" s="118">
        <v>0</v>
      </c>
      <c r="AO73" s="118">
        <v>51.31</v>
      </c>
      <c r="AP73" s="118">
        <v>81.374116721311566</v>
      </c>
    </row>
    <row r="74" spans="1:42" ht="15.95" customHeight="1" x14ac:dyDescent="0.2">
      <c r="A74" s="3">
        <v>273589771</v>
      </c>
      <c r="B74" s="3" t="s">
        <v>290</v>
      </c>
      <c r="C74" s="3" t="s">
        <v>313</v>
      </c>
      <c r="D74" s="4">
        <v>2041534288661</v>
      </c>
      <c r="E74" s="124">
        <v>15</v>
      </c>
      <c r="F74" s="38">
        <v>326</v>
      </c>
      <c r="G74" s="37">
        <v>4890</v>
      </c>
      <c r="H74" s="37">
        <v>999</v>
      </c>
      <c r="I74" s="51">
        <v>0</v>
      </c>
      <c r="J74" s="34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48">
        <v>0</v>
      </c>
      <c r="T74" s="37">
        <v>0</v>
      </c>
      <c r="U74" s="37">
        <v>0</v>
      </c>
      <c r="V74" s="48">
        <v>0</v>
      </c>
      <c r="W74" s="37">
        <v>0</v>
      </c>
      <c r="X74" s="37">
        <v>27.783000000000001</v>
      </c>
      <c r="Y74" s="37"/>
      <c r="Z74" s="37">
        <v>0</v>
      </c>
      <c r="AA74" s="53">
        <v>-27.783000000000001</v>
      </c>
      <c r="AB74" s="48">
        <v>-3.8335094608966513E-4</v>
      </c>
      <c r="AC74" s="124">
        <v>15</v>
      </c>
      <c r="AD74" s="124">
        <v>0</v>
      </c>
      <c r="AE74" s="223">
        <v>0</v>
      </c>
      <c r="AF74" s="129">
        <v>0</v>
      </c>
      <c r="AG74" s="129">
        <v>0</v>
      </c>
      <c r="AH74" s="48"/>
      <c r="AI74" s="118">
        <v>0</v>
      </c>
      <c r="AJ74" s="118">
        <v>326</v>
      </c>
      <c r="AK74" s="118">
        <v>0</v>
      </c>
      <c r="AL74" s="118">
        <v>0</v>
      </c>
      <c r="AM74" s="118">
        <v>27.783000000000001</v>
      </c>
      <c r="AN74" s="118">
        <v>0</v>
      </c>
      <c r="AO74" s="118" t="s">
        <v>361</v>
      </c>
      <c r="AP74" s="118">
        <v>0</v>
      </c>
    </row>
    <row r="75" spans="1:42" ht="15.95" customHeight="1" x14ac:dyDescent="0.2">
      <c r="A75" s="3">
        <v>273556717</v>
      </c>
      <c r="B75" s="3" t="s">
        <v>286</v>
      </c>
      <c r="C75" s="3" t="s">
        <v>532</v>
      </c>
      <c r="D75" s="4">
        <v>2041533648312</v>
      </c>
      <c r="E75" s="124">
        <v>169</v>
      </c>
      <c r="F75" s="38">
        <v>104</v>
      </c>
      <c r="G75" s="37">
        <v>17576</v>
      </c>
      <c r="H75" s="37">
        <v>98.75</v>
      </c>
      <c r="I75" s="51">
        <v>80</v>
      </c>
      <c r="J75" s="34">
        <v>1.6</v>
      </c>
      <c r="K75" s="37">
        <v>15</v>
      </c>
      <c r="L75" s="37">
        <v>0</v>
      </c>
      <c r="M75" s="37">
        <v>15</v>
      </c>
      <c r="N75" s="37">
        <v>8190.69</v>
      </c>
      <c r="O75" s="37">
        <v>5082</v>
      </c>
      <c r="P75" s="37">
        <v>0</v>
      </c>
      <c r="Q75" s="37">
        <v>8190.69</v>
      </c>
      <c r="R75" s="37">
        <v>5082</v>
      </c>
      <c r="S75" s="48">
        <v>3.749650989089709E-2</v>
      </c>
      <c r="T75" s="37">
        <v>1560</v>
      </c>
      <c r="U75" s="37">
        <v>2325.5821311475411</v>
      </c>
      <c r="V75" s="48">
        <v>0.28392994132942906</v>
      </c>
      <c r="W75" s="37">
        <v>747.69999999999982</v>
      </c>
      <c r="X75" s="37">
        <v>169.54000000000002</v>
      </c>
      <c r="Y75" s="37"/>
      <c r="Z75" s="37">
        <v>355.74</v>
      </c>
      <c r="AA75" s="53">
        <v>3032.127868852459</v>
      </c>
      <c r="AB75" s="48">
        <v>4.183742170353922E-2</v>
      </c>
      <c r="AC75" s="124">
        <v>158</v>
      </c>
      <c r="AD75" s="124">
        <v>12</v>
      </c>
      <c r="AE75" s="223">
        <v>42</v>
      </c>
      <c r="AF75" s="129">
        <v>0.37019199467352065</v>
      </c>
      <c r="AG75" s="129">
        <v>1.9436717108028581</v>
      </c>
      <c r="AH75" s="48"/>
      <c r="AI75" s="118">
        <v>546.04599999999994</v>
      </c>
      <c r="AJ75" s="118">
        <v>104</v>
      </c>
      <c r="AK75" s="118">
        <v>155.0388087431694</v>
      </c>
      <c r="AL75" s="118">
        <v>49.846666666666657</v>
      </c>
      <c r="AM75" s="118">
        <v>11.302666666666669</v>
      </c>
      <c r="AN75" s="118">
        <v>0</v>
      </c>
      <c r="AO75" s="118">
        <v>23.716000000000005</v>
      </c>
      <c r="AP75" s="118">
        <v>202.14185792349724</v>
      </c>
    </row>
    <row r="76" spans="1:42" ht="15.95" customHeight="1" x14ac:dyDescent="0.2">
      <c r="A76" s="3">
        <v>370594147</v>
      </c>
      <c r="B76" s="3" t="s">
        <v>473</v>
      </c>
      <c r="C76" s="3" t="s">
        <v>474</v>
      </c>
      <c r="D76" s="4">
        <v>2043369755509</v>
      </c>
      <c r="E76" s="124">
        <v>81</v>
      </c>
      <c r="F76" s="38">
        <v>123</v>
      </c>
      <c r="G76" s="37">
        <v>9963</v>
      </c>
      <c r="H76" s="37">
        <v>71.818181818181813</v>
      </c>
      <c r="I76" s="51">
        <v>80</v>
      </c>
      <c r="J76" s="34">
        <v>1.1000000000000001</v>
      </c>
      <c r="K76" s="37">
        <v>7</v>
      </c>
      <c r="L76" s="37">
        <v>0</v>
      </c>
      <c r="M76" s="37">
        <v>7</v>
      </c>
      <c r="N76" s="37">
        <v>3844</v>
      </c>
      <c r="O76" s="37">
        <v>2350</v>
      </c>
      <c r="P76" s="37">
        <v>0</v>
      </c>
      <c r="Q76" s="37">
        <v>3844</v>
      </c>
      <c r="R76" s="37">
        <v>2350</v>
      </c>
      <c r="S76" s="48">
        <v>1.7597611925321117E-2</v>
      </c>
      <c r="T76" s="37">
        <v>861</v>
      </c>
      <c r="U76" s="37">
        <v>1013.8068852459015</v>
      </c>
      <c r="V76" s="48">
        <v>0.26373748315450091</v>
      </c>
      <c r="W76" s="37">
        <v>596.54999999999995</v>
      </c>
      <c r="X76" s="37">
        <v>84.28</v>
      </c>
      <c r="Y76" s="37"/>
      <c r="Z76" s="37">
        <v>164.50000000000003</v>
      </c>
      <c r="AA76" s="53">
        <v>1123.8631147540982</v>
      </c>
      <c r="AB76" s="48">
        <v>1.550710824303572E-2</v>
      </c>
      <c r="AC76" s="124">
        <v>79</v>
      </c>
      <c r="AD76" s="124">
        <v>15</v>
      </c>
      <c r="AE76" s="223">
        <v>29</v>
      </c>
      <c r="AF76" s="129">
        <v>0.29236813599222122</v>
      </c>
      <c r="AG76" s="129">
        <v>1.3052997848479655</v>
      </c>
      <c r="AH76" s="48"/>
      <c r="AI76" s="118">
        <v>549.14285714285711</v>
      </c>
      <c r="AJ76" s="118">
        <v>123</v>
      </c>
      <c r="AK76" s="118">
        <v>144.82955503512878</v>
      </c>
      <c r="AL76" s="118">
        <v>85.221428571428561</v>
      </c>
      <c r="AM76" s="118">
        <v>12.040000000000001</v>
      </c>
      <c r="AN76" s="118">
        <v>0</v>
      </c>
      <c r="AO76" s="118">
        <v>23.500000000000004</v>
      </c>
      <c r="AP76" s="118">
        <v>160.55187353629975</v>
      </c>
    </row>
    <row r="77" spans="1:42" ht="15.95" customHeight="1" x14ac:dyDescent="0.2">
      <c r="A77" s="3">
        <v>321959186</v>
      </c>
      <c r="B77" s="3" t="s">
        <v>432</v>
      </c>
      <c r="C77" s="3" t="s">
        <v>314</v>
      </c>
      <c r="D77" s="4">
        <v>2042678197468</v>
      </c>
      <c r="E77" s="124">
        <v>58</v>
      </c>
      <c r="F77" s="38">
        <v>121</v>
      </c>
      <c r="G77" s="37">
        <v>7018</v>
      </c>
      <c r="H77" s="37">
        <v>91.666666666666671</v>
      </c>
      <c r="I77" s="51">
        <v>100</v>
      </c>
      <c r="J77" s="34">
        <v>0.6</v>
      </c>
      <c r="K77" s="37">
        <v>6</v>
      </c>
      <c r="L77" s="37">
        <v>0</v>
      </c>
      <c r="M77" s="37">
        <v>6</v>
      </c>
      <c r="N77" s="37">
        <v>3288.5299999999997</v>
      </c>
      <c r="O77" s="37">
        <v>1965</v>
      </c>
      <c r="P77" s="37">
        <v>0</v>
      </c>
      <c r="Q77" s="37">
        <v>3288.5299999999997</v>
      </c>
      <c r="R77" s="37">
        <v>1965</v>
      </c>
      <c r="S77" s="48">
        <v>1.5054702066799232E-2</v>
      </c>
      <c r="T77" s="37">
        <v>726</v>
      </c>
      <c r="U77" s="37">
        <v>902.44704918032767</v>
      </c>
      <c r="V77" s="48">
        <v>0.27442262931471745</v>
      </c>
      <c r="W77" s="37">
        <v>241.14</v>
      </c>
      <c r="X77" s="37">
        <v>59.780000000000008</v>
      </c>
      <c r="Y77" s="37"/>
      <c r="Z77" s="37">
        <v>137.55000000000001</v>
      </c>
      <c r="AA77" s="53">
        <v>1221.6129508196718</v>
      </c>
      <c r="AB77" s="48">
        <v>1.6855864393769886E-2</v>
      </c>
      <c r="AC77" s="124">
        <v>55</v>
      </c>
      <c r="AD77" s="124">
        <v>7</v>
      </c>
      <c r="AE77" s="223">
        <v>40</v>
      </c>
      <c r="AF77" s="129">
        <v>0.37147690634407232</v>
      </c>
      <c r="AG77" s="129">
        <v>1.6826624666937631</v>
      </c>
      <c r="AH77" s="48"/>
      <c r="AI77" s="118">
        <v>548.08833333333325</v>
      </c>
      <c r="AJ77" s="118">
        <v>121</v>
      </c>
      <c r="AK77" s="118">
        <v>150.40784153005461</v>
      </c>
      <c r="AL77" s="118">
        <v>40.19</v>
      </c>
      <c r="AM77" s="118">
        <v>9.9633333333333347</v>
      </c>
      <c r="AN77" s="118">
        <v>0</v>
      </c>
      <c r="AO77" s="118">
        <v>22.925000000000001</v>
      </c>
      <c r="AP77" s="118">
        <v>203.60215846994532</v>
      </c>
    </row>
    <row r="78" spans="1:42" ht="15.95" customHeight="1" x14ac:dyDescent="0.2">
      <c r="A78" s="3">
        <v>273546535</v>
      </c>
      <c r="B78" s="3" t="s">
        <v>282</v>
      </c>
      <c r="C78" s="3" t="s">
        <v>315</v>
      </c>
      <c r="D78" s="4">
        <v>2041533399818</v>
      </c>
      <c r="E78" s="124">
        <v>70</v>
      </c>
      <c r="F78" s="38">
        <v>171</v>
      </c>
      <c r="G78" s="37">
        <v>11970</v>
      </c>
      <c r="H78" s="37">
        <v>900</v>
      </c>
      <c r="I78" s="51">
        <v>100</v>
      </c>
      <c r="J78" s="34">
        <v>0.1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48">
        <v>0</v>
      </c>
      <c r="T78" s="37">
        <v>0</v>
      </c>
      <c r="U78" s="37">
        <v>-21.435573770491803</v>
      </c>
      <c r="V78" s="48">
        <v>0</v>
      </c>
      <c r="W78" s="37">
        <v>101.97</v>
      </c>
      <c r="X78" s="37">
        <v>88.2</v>
      </c>
      <c r="Y78" s="37"/>
      <c r="Z78" s="37">
        <v>0</v>
      </c>
      <c r="AA78" s="53">
        <v>-168.73442622950822</v>
      </c>
      <c r="AB78" s="48">
        <v>-2.3282043671662088E-3</v>
      </c>
      <c r="AC78" s="124">
        <v>90</v>
      </c>
      <c r="AD78" s="124">
        <v>14</v>
      </c>
      <c r="AE78" s="223">
        <v>20</v>
      </c>
      <c r="AF78" s="129">
        <v>0</v>
      </c>
      <c r="AG78" s="129">
        <v>0</v>
      </c>
      <c r="AH78" s="48"/>
      <c r="AI78" s="118">
        <v>0</v>
      </c>
      <c r="AJ78" s="118">
        <v>171</v>
      </c>
      <c r="AK78" s="118">
        <v>0</v>
      </c>
      <c r="AL78" s="118">
        <v>101.97</v>
      </c>
      <c r="AM78" s="118">
        <v>88.2</v>
      </c>
      <c r="AN78" s="118">
        <v>0</v>
      </c>
      <c r="AO78" s="118" t="s">
        <v>361</v>
      </c>
      <c r="AP78" s="118">
        <v>0</v>
      </c>
    </row>
    <row r="79" spans="1:42" ht="15.95" customHeight="1" x14ac:dyDescent="0.2">
      <c r="A79" s="3">
        <v>273551028</v>
      </c>
      <c r="B79" s="3" t="s">
        <v>285</v>
      </c>
      <c r="C79" s="3" t="s">
        <v>316</v>
      </c>
      <c r="D79" s="4">
        <v>2041533587000</v>
      </c>
      <c r="E79" s="124">
        <v>0</v>
      </c>
      <c r="F79" s="38">
        <v>242</v>
      </c>
      <c r="G79" s="37">
        <v>0</v>
      </c>
      <c r="H79" s="37">
        <v>0</v>
      </c>
      <c r="I79" s="51">
        <v>0</v>
      </c>
      <c r="J79" s="34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48">
        <v>0</v>
      </c>
      <c r="T79" s="37">
        <v>0</v>
      </c>
      <c r="U79" s="37">
        <v>0</v>
      </c>
      <c r="V79" s="48">
        <v>0</v>
      </c>
      <c r="W79" s="37">
        <v>0</v>
      </c>
      <c r="X79" s="37">
        <v>0</v>
      </c>
      <c r="Y79" s="37"/>
      <c r="Z79" s="37">
        <v>0</v>
      </c>
      <c r="AA79" s="53">
        <v>0</v>
      </c>
      <c r="AB79" s="48">
        <v>0</v>
      </c>
      <c r="AC79" s="124">
        <v>0</v>
      </c>
      <c r="AD79" s="124">
        <v>0</v>
      </c>
      <c r="AE79" s="223">
        <v>0</v>
      </c>
      <c r="AF79" s="129">
        <v>0</v>
      </c>
      <c r="AG79" s="129">
        <v>0</v>
      </c>
      <c r="AH79" s="48"/>
      <c r="AI79" s="118">
        <v>0</v>
      </c>
      <c r="AJ79" s="118">
        <v>242</v>
      </c>
      <c r="AK79" s="118">
        <v>0</v>
      </c>
      <c r="AL79" s="118">
        <v>0</v>
      </c>
      <c r="AM79" s="118">
        <v>0</v>
      </c>
      <c r="AN79" s="118">
        <v>0</v>
      </c>
      <c r="AO79" s="118" t="s">
        <v>361</v>
      </c>
      <c r="AP79" s="118">
        <v>0</v>
      </c>
    </row>
    <row r="80" spans="1:42" ht="15.95" customHeight="1" x14ac:dyDescent="0.2">
      <c r="A80" s="3">
        <v>273527791</v>
      </c>
      <c r="B80" s="3" t="s">
        <v>281</v>
      </c>
      <c r="C80" s="3" t="s">
        <v>533</v>
      </c>
      <c r="D80" s="4">
        <v>2041533038113</v>
      </c>
      <c r="E80" s="124">
        <v>129</v>
      </c>
      <c r="F80" s="38">
        <v>127</v>
      </c>
      <c r="G80" s="37">
        <v>16383</v>
      </c>
      <c r="H80" s="37">
        <v>1310</v>
      </c>
      <c r="I80" s="51">
        <v>100</v>
      </c>
      <c r="J80" s="34">
        <v>0.1</v>
      </c>
      <c r="K80" s="37">
        <v>1</v>
      </c>
      <c r="L80" s="37">
        <v>0</v>
      </c>
      <c r="M80" s="37">
        <v>1</v>
      </c>
      <c r="N80" s="37">
        <v>610.13</v>
      </c>
      <c r="O80" s="37">
        <v>366</v>
      </c>
      <c r="P80" s="37">
        <v>0</v>
      </c>
      <c r="Q80" s="37">
        <v>610.13</v>
      </c>
      <c r="R80" s="37">
        <v>366</v>
      </c>
      <c r="S80" s="48">
        <v>2.7931402091561325E-3</v>
      </c>
      <c r="T80" s="37">
        <v>127</v>
      </c>
      <c r="U80" s="37">
        <v>180.63180327868852</v>
      </c>
      <c r="V80" s="48">
        <v>0.29605461668609728</v>
      </c>
      <c r="W80" s="37">
        <v>65.34</v>
      </c>
      <c r="X80" s="37">
        <v>129.36000000000001</v>
      </c>
      <c r="Y80" s="37"/>
      <c r="Z80" s="37">
        <v>25.62</v>
      </c>
      <c r="AA80" s="53">
        <v>82.178196721311423</v>
      </c>
      <c r="AB80" s="48">
        <v>1.1338980477650848E-3</v>
      </c>
      <c r="AC80" s="124">
        <v>131</v>
      </c>
      <c r="AD80" s="124">
        <v>14</v>
      </c>
      <c r="AE80" s="223">
        <v>13</v>
      </c>
      <c r="AF80" s="129">
        <v>0.13468965092900112</v>
      </c>
      <c r="AG80" s="129">
        <v>0.64707241512843661</v>
      </c>
      <c r="AH80" s="48"/>
      <c r="AI80" s="118">
        <v>610.13</v>
      </c>
      <c r="AJ80" s="118">
        <v>127</v>
      </c>
      <c r="AK80" s="118">
        <v>180.63180327868852</v>
      </c>
      <c r="AL80" s="118">
        <v>65.34</v>
      </c>
      <c r="AM80" s="118">
        <v>129.36000000000001</v>
      </c>
      <c r="AN80" s="118">
        <v>0</v>
      </c>
      <c r="AO80" s="118">
        <v>25.62</v>
      </c>
      <c r="AP80" s="118">
        <v>82.178196721311451</v>
      </c>
    </row>
    <row r="81" spans="1:42" ht="15.95" customHeight="1" x14ac:dyDescent="0.2">
      <c r="A81" s="3">
        <v>327442631</v>
      </c>
      <c r="B81" s="3" t="s">
        <v>433</v>
      </c>
      <c r="C81" s="3" t="s">
        <v>434</v>
      </c>
      <c r="D81" s="4">
        <v>2042777181566</v>
      </c>
      <c r="E81" s="124">
        <v>85</v>
      </c>
      <c r="F81" s="38">
        <v>127</v>
      </c>
      <c r="G81" s="37">
        <v>10795</v>
      </c>
      <c r="H81" s="37">
        <v>999</v>
      </c>
      <c r="I81" s="51">
        <v>0</v>
      </c>
      <c r="J81" s="34">
        <v>0</v>
      </c>
      <c r="K81" s="37">
        <v>1</v>
      </c>
      <c r="L81" s="37">
        <v>0</v>
      </c>
      <c r="M81" s="37">
        <v>1</v>
      </c>
      <c r="N81" s="37">
        <v>629</v>
      </c>
      <c r="O81" s="37">
        <v>358</v>
      </c>
      <c r="P81" s="37">
        <v>0</v>
      </c>
      <c r="Q81" s="37">
        <v>629</v>
      </c>
      <c r="R81" s="37">
        <v>358</v>
      </c>
      <c r="S81" s="48">
        <v>2.8795259888207553E-3</v>
      </c>
      <c r="T81" s="37">
        <v>127</v>
      </c>
      <c r="U81" s="37">
        <v>189.73426229508198</v>
      </c>
      <c r="V81" s="48">
        <v>0.30164429617660093</v>
      </c>
      <c r="W81" s="37">
        <v>65.34</v>
      </c>
      <c r="X81" s="37">
        <v>95.06</v>
      </c>
      <c r="Y81" s="37"/>
      <c r="Z81" s="37">
        <v>25.060000000000002</v>
      </c>
      <c r="AA81" s="53">
        <v>126.80573770491799</v>
      </c>
      <c r="AB81" s="48">
        <v>1.7496706445948324E-3</v>
      </c>
      <c r="AC81" s="124">
        <v>96</v>
      </c>
      <c r="AD81" s="124">
        <v>11</v>
      </c>
      <c r="AE81" s="223">
        <v>0</v>
      </c>
      <c r="AF81" s="129">
        <v>0.20159894706664228</v>
      </c>
      <c r="AG81" s="129">
        <v>0.99847037562927554</v>
      </c>
      <c r="AH81" s="48"/>
      <c r="AI81" s="118">
        <v>629</v>
      </c>
      <c r="AJ81" s="118">
        <v>127</v>
      </c>
      <c r="AK81" s="118">
        <v>189.73426229508198</v>
      </c>
      <c r="AL81" s="118">
        <v>65.34</v>
      </c>
      <c r="AM81" s="118">
        <v>95.06</v>
      </c>
      <c r="AN81" s="118">
        <v>0</v>
      </c>
      <c r="AO81" s="118">
        <v>25.060000000000002</v>
      </c>
      <c r="AP81" s="118">
        <v>126.80573770491799</v>
      </c>
    </row>
    <row r="82" spans="1:42" ht="15.95" customHeight="1" x14ac:dyDescent="0.2">
      <c r="A82" s="3">
        <v>340948906</v>
      </c>
      <c r="B82" s="3" t="s">
        <v>435</v>
      </c>
      <c r="C82" s="3" t="s">
        <v>436</v>
      </c>
      <c r="D82" s="4">
        <v>2042988749289</v>
      </c>
      <c r="E82" s="124">
        <v>15</v>
      </c>
      <c r="F82" s="38">
        <v>254</v>
      </c>
      <c r="G82" s="37">
        <v>3810</v>
      </c>
      <c r="H82" s="37">
        <v>140</v>
      </c>
      <c r="I82" s="51">
        <v>0</v>
      </c>
      <c r="J82" s="34">
        <v>0.1</v>
      </c>
      <c r="K82" s="37">
        <v>1</v>
      </c>
      <c r="L82" s="37">
        <v>0</v>
      </c>
      <c r="M82" s="37">
        <v>1</v>
      </c>
      <c r="N82" s="37">
        <v>583</v>
      </c>
      <c r="O82" s="37">
        <v>361</v>
      </c>
      <c r="P82" s="37">
        <v>0</v>
      </c>
      <c r="Q82" s="37">
        <v>583</v>
      </c>
      <c r="R82" s="37">
        <v>361</v>
      </c>
      <c r="S82" s="48">
        <v>2.6689406223887129E-3</v>
      </c>
      <c r="T82" s="37">
        <v>254</v>
      </c>
      <c r="U82" s="37">
        <v>168.95409836065573</v>
      </c>
      <c r="V82" s="48">
        <v>0.28980119787419506</v>
      </c>
      <c r="W82" s="37">
        <v>63.16</v>
      </c>
      <c r="X82" s="37">
        <v>14.700000000000001</v>
      </c>
      <c r="Y82" s="37"/>
      <c r="Z82" s="37">
        <v>25.270000000000003</v>
      </c>
      <c r="AA82" s="53">
        <v>56.915901639344298</v>
      </c>
      <c r="AB82" s="48">
        <v>7.8532788903246434E-4</v>
      </c>
      <c r="AC82" s="124">
        <v>14</v>
      </c>
      <c r="AD82" s="124">
        <v>15</v>
      </c>
      <c r="AE82" s="223">
        <v>25</v>
      </c>
      <c r="AF82" s="129">
        <v>9.7625903326491029E-2</v>
      </c>
      <c r="AG82" s="129">
        <v>0.22407835291080422</v>
      </c>
      <c r="AH82" s="48"/>
      <c r="AI82" s="118">
        <v>583</v>
      </c>
      <c r="AJ82" s="118">
        <v>254</v>
      </c>
      <c r="AK82" s="118">
        <v>168.95409836065573</v>
      </c>
      <c r="AL82" s="118">
        <v>63.16</v>
      </c>
      <c r="AM82" s="118">
        <v>14.700000000000001</v>
      </c>
      <c r="AN82" s="118">
        <v>0</v>
      </c>
      <c r="AO82" s="118">
        <v>25.270000000000003</v>
      </c>
      <c r="AP82" s="118">
        <v>56.91590163934427</v>
      </c>
    </row>
    <row r="83" spans="1:42" ht="15.95" customHeight="1" x14ac:dyDescent="0.2">
      <c r="A83" s="3">
        <v>340802685</v>
      </c>
      <c r="B83" s="3" t="s">
        <v>437</v>
      </c>
      <c r="C83" s="3" t="s">
        <v>438</v>
      </c>
      <c r="D83" s="4">
        <v>2042987041841</v>
      </c>
      <c r="E83" s="124">
        <v>23</v>
      </c>
      <c r="F83" s="38">
        <v>235</v>
      </c>
      <c r="G83" s="37">
        <v>5405</v>
      </c>
      <c r="H83" s="37">
        <v>999</v>
      </c>
      <c r="I83" s="51">
        <v>0</v>
      </c>
      <c r="J83" s="34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48">
        <v>0</v>
      </c>
      <c r="T83" s="37">
        <v>0</v>
      </c>
      <c r="U83" s="37">
        <v>0</v>
      </c>
      <c r="V83" s="48">
        <v>0</v>
      </c>
      <c r="W83" s="37">
        <v>0</v>
      </c>
      <c r="X83" s="37">
        <v>22.540000000000003</v>
      </c>
      <c r="Y83" s="37"/>
      <c r="Z83" s="37">
        <v>0</v>
      </c>
      <c r="AA83" s="53">
        <v>-22.540000000000003</v>
      </c>
      <c r="AB83" s="48">
        <v>-3.1100782222441971E-4</v>
      </c>
      <c r="AC83" s="124">
        <v>23</v>
      </c>
      <c r="AD83" s="124">
        <v>33</v>
      </c>
      <c r="AE83" s="223">
        <v>0</v>
      </c>
      <c r="AF83" s="129">
        <v>0</v>
      </c>
      <c r="AG83" s="129">
        <v>0</v>
      </c>
      <c r="AH83" s="48"/>
      <c r="AI83" s="118">
        <v>0</v>
      </c>
      <c r="AJ83" s="118">
        <v>235</v>
      </c>
      <c r="AK83" s="118">
        <v>0</v>
      </c>
      <c r="AL83" s="118">
        <v>0</v>
      </c>
      <c r="AM83" s="118">
        <v>22.540000000000003</v>
      </c>
      <c r="AN83" s="118">
        <v>0</v>
      </c>
      <c r="AO83" s="118" t="s">
        <v>361</v>
      </c>
      <c r="AP83" s="118">
        <v>0</v>
      </c>
    </row>
    <row r="84" spans="1:42" s="28" customFormat="1" ht="15.6" customHeight="1" x14ac:dyDescent="0.2">
      <c r="A84" s="46" t="s">
        <v>14</v>
      </c>
      <c r="B84" s="150"/>
      <c r="C84" s="67"/>
      <c r="D84" s="314"/>
      <c r="E84" s="198">
        <v>9515</v>
      </c>
      <c r="F84" s="198"/>
      <c r="G84" s="198">
        <v>1272482</v>
      </c>
      <c r="H84" s="49">
        <v>195.89705882352939</v>
      </c>
      <c r="I84" s="142"/>
      <c r="J84" s="142"/>
      <c r="K84" s="141">
        <v>342</v>
      </c>
      <c r="L84" s="141">
        <v>2</v>
      </c>
      <c r="M84" s="141">
        <v>340</v>
      </c>
      <c r="N84" s="141">
        <v>220040.42</v>
      </c>
      <c r="O84" s="141">
        <v>148000.04</v>
      </c>
      <c r="P84" s="141">
        <v>1601.69</v>
      </c>
      <c r="Q84" s="141">
        <v>218438.73</v>
      </c>
      <c r="R84" s="141">
        <v>146398.35</v>
      </c>
      <c r="S84" s="348">
        <v>1.0000000000000004</v>
      </c>
      <c r="T84" s="141">
        <v>42313</v>
      </c>
      <c r="U84" s="141">
        <v>55811.669672131138</v>
      </c>
      <c r="V84" s="143">
        <v>0.25550262845847499</v>
      </c>
      <c r="W84" s="141">
        <v>25479.630000000005</v>
      </c>
      <c r="X84" s="141">
        <v>12112.484440000004</v>
      </c>
      <c r="Y84" s="141">
        <v>0</v>
      </c>
      <c r="Z84" s="141">
        <v>10247.884500000004</v>
      </c>
      <c r="AA84" s="242">
        <v>72474.061387868875</v>
      </c>
      <c r="AB84" s="254">
        <v>0.99999999999999978</v>
      </c>
      <c r="AC84" s="242">
        <v>10523</v>
      </c>
      <c r="AD84" s="242"/>
      <c r="AE84" s="242"/>
      <c r="AF84" s="257">
        <v>0.33178210378658068</v>
      </c>
      <c r="AG84" s="257">
        <v>1.7128083895698456</v>
      </c>
      <c r="AH84" s="245"/>
      <c r="AI84" s="269"/>
      <c r="AJ84" s="270"/>
      <c r="AK84" s="270"/>
      <c r="AL84" s="270"/>
      <c r="AM84" s="270"/>
      <c r="AN84" s="270"/>
      <c r="AO84" s="270"/>
      <c r="AP84" s="271"/>
    </row>
    <row r="85" spans="1:42" ht="13.5" customHeight="1" x14ac:dyDescent="0.2">
      <c r="A85" s="10"/>
      <c r="B85" s="151"/>
      <c r="C85" s="10"/>
      <c r="D85" s="315"/>
      <c r="E85" s="32"/>
      <c r="F85" s="27"/>
      <c r="G85" s="27"/>
      <c r="H85" s="27"/>
      <c r="I85" s="10"/>
      <c r="J85" s="47"/>
      <c r="K85" s="37"/>
      <c r="L85" s="37"/>
      <c r="M85" s="37"/>
      <c r="N85" s="32"/>
      <c r="O85" s="32"/>
      <c r="P85" s="32"/>
      <c r="Q85" s="32"/>
      <c r="R85" s="32"/>
      <c r="S85" s="44"/>
      <c r="T85" s="32"/>
      <c r="U85" s="32"/>
      <c r="V85" s="44"/>
      <c r="W85" s="32"/>
      <c r="X85" s="32"/>
      <c r="Y85" s="32"/>
      <c r="Z85" s="144" t="s">
        <v>387</v>
      </c>
      <c r="AA85" s="37">
        <v>-2890.6597937704923</v>
      </c>
      <c r="AB85" s="44"/>
      <c r="AC85" s="32"/>
      <c r="AD85" s="32"/>
      <c r="AE85" s="32"/>
      <c r="AF85" s="44"/>
      <c r="AG85" s="44"/>
      <c r="AH85" s="44"/>
      <c r="AI85" s="32"/>
      <c r="AJ85" s="32"/>
      <c r="AK85" s="32"/>
      <c r="AL85" s="32"/>
      <c r="AM85" s="32"/>
      <c r="AN85" s="32"/>
      <c r="AO85" s="32"/>
      <c r="AP85" s="32"/>
    </row>
    <row r="86" spans="1:42" ht="14.25" customHeight="1" x14ac:dyDescent="0.2">
      <c r="A86" s="22"/>
      <c r="B86" s="152"/>
      <c r="C86" s="6"/>
      <c r="D86" s="315"/>
      <c r="E86" s="32"/>
      <c r="L86" s="37"/>
      <c r="M86" s="37"/>
      <c r="N86" s="32"/>
      <c r="O86" s="32"/>
      <c r="P86" s="32"/>
      <c r="Q86" s="32"/>
      <c r="R86" s="32"/>
      <c r="S86" s="43"/>
      <c r="T86" s="32"/>
      <c r="U86" s="32"/>
      <c r="V86" s="42"/>
      <c r="W86" s="32"/>
      <c r="Z86" s="155" t="s">
        <v>379</v>
      </c>
      <c r="AA86" s="154">
        <v>72473.805885240406</v>
      </c>
      <c r="AB86" s="43"/>
      <c r="AC86" s="32"/>
      <c r="AD86" s="32"/>
      <c r="AE86" s="32"/>
      <c r="AF86" s="26"/>
      <c r="AG86" s="26"/>
      <c r="AH86" s="26"/>
      <c r="AI86" s="32"/>
      <c r="AJ86" s="32"/>
      <c r="AK86" s="32"/>
      <c r="AL86" s="32"/>
      <c r="AM86" s="32"/>
      <c r="AN86" s="32"/>
      <c r="AO86" s="32"/>
      <c r="AP86" s="32"/>
    </row>
    <row r="87" spans="1:42" ht="14.25" customHeight="1" x14ac:dyDescent="0.2">
      <c r="A87" s="22"/>
      <c r="B87" s="152"/>
      <c r="C87" s="6"/>
      <c r="D87" s="315"/>
      <c r="E87" s="32"/>
      <c r="L87" s="37"/>
      <c r="M87" s="37"/>
      <c r="N87" s="32"/>
      <c r="O87" s="32"/>
      <c r="P87" s="32"/>
      <c r="Q87" s="32"/>
      <c r="R87" s="32"/>
      <c r="S87" s="43"/>
      <c r="T87" s="32"/>
      <c r="U87" s="32"/>
      <c r="V87" s="42"/>
      <c r="W87" s="32"/>
      <c r="X87" s="32"/>
      <c r="Y87" s="32"/>
      <c r="Z87" s="145" t="s">
        <v>8</v>
      </c>
      <c r="AA87" s="287">
        <v>0</v>
      </c>
      <c r="AB87" s="43"/>
      <c r="AC87" s="32"/>
      <c r="AD87" s="32"/>
      <c r="AE87" s="32"/>
      <c r="AF87" s="26"/>
      <c r="AG87" s="26"/>
      <c r="AH87" s="26"/>
      <c r="AI87" s="32"/>
      <c r="AJ87" s="32"/>
      <c r="AK87" s="32"/>
      <c r="AL87" s="32"/>
      <c r="AM87" s="32"/>
      <c r="AN87" s="32"/>
      <c r="AO87" s="32"/>
      <c r="AP87" s="32"/>
    </row>
    <row r="88" spans="1:42" ht="14.25" customHeight="1" x14ac:dyDescent="0.2">
      <c r="A88" s="6"/>
      <c r="B88" s="7"/>
      <c r="C88" s="6"/>
      <c r="D88" s="315"/>
      <c r="E88" s="32"/>
      <c r="F88" s="27"/>
      <c r="G88" s="27"/>
      <c r="H88" s="27"/>
      <c r="I88" s="6"/>
      <c r="J88" s="34"/>
      <c r="K88" s="37"/>
      <c r="L88" s="37"/>
      <c r="M88" s="37"/>
      <c r="N88" s="32"/>
      <c r="O88" s="32"/>
      <c r="P88" s="32"/>
      <c r="Q88" s="32"/>
      <c r="R88" s="32"/>
      <c r="S88" s="43"/>
      <c r="T88" s="32"/>
      <c r="U88" s="32"/>
      <c r="V88" s="42"/>
      <c r="W88" s="32"/>
      <c r="X88" s="32"/>
      <c r="Y88" s="32"/>
      <c r="Z88" s="145" t="s">
        <v>9</v>
      </c>
      <c r="AA88" s="287">
        <v>0</v>
      </c>
      <c r="AB88" s="43"/>
      <c r="AC88" s="32"/>
      <c r="AD88" s="32"/>
      <c r="AE88" s="32"/>
      <c r="AF88" s="26"/>
      <c r="AG88" s="26"/>
      <c r="AH88" s="26"/>
      <c r="AI88" s="32"/>
      <c r="AJ88" s="32"/>
      <c r="AK88" s="32"/>
      <c r="AL88" s="32"/>
      <c r="AM88" s="32"/>
      <c r="AN88" s="32"/>
      <c r="AO88" s="32"/>
      <c r="AP88" s="32"/>
    </row>
    <row r="89" spans="1:42" ht="14.25" customHeight="1" x14ac:dyDescent="0.2">
      <c r="A89" s="6"/>
      <c r="B89" s="7"/>
      <c r="C89" s="6"/>
      <c r="D89" s="315"/>
      <c r="E89" s="32"/>
      <c r="F89" s="27"/>
      <c r="G89" s="27"/>
      <c r="H89" s="27"/>
      <c r="I89" s="6"/>
      <c r="J89" s="34"/>
      <c r="K89" s="37"/>
      <c r="L89" s="37"/>
      <c r="M89" s="37"/>
      <c r="N89" s="32"/>
      <c r="O89" s="32"/>
      <c r="P89" s="32"/>
      <c r="Q89" s="32"/>
      <c r="R89" s="32"/>
      <c r="S89" s="43"/>
      <c r="T89" s="32"/>
      <c r="U89" s="32"/>
      <c r="V89" s="42"/>
      <c r="W89" s="32"/>
      <c r="X89" s="32"/>
      <c r="Y89" s="32"/>
      <c r="Z89" s="146" t="s">
        <v>378</v>
      </c>
      <c r="AA89" s="287">
        <v>0</v>
      </c>
      <c r="AB89" s="43"/>
      <c r="AC89" s="32"/>
      <c r="AD89" s="32"/>
      <c r="AE89" s="32"/>
      <c r="AF89" s="26"/>
      <c r="AG89" s="26"/>
      <c r="AH89" s="26"/>
      <c r="AI89" s="32"/>
      <c r="AJ89" s="32"/>
      <c r="AK89" s="32"/>
      <c r="AL89" s="32"/>
      <c r="AM89" s="32"/>
      <c r="AN89" s="32"/>
      <c r="AO89" s="32"/>
      <c r="AP89" s="32"/>
    </row>
  </sheetData>
  <conditionalFormatting sqref="H4:H83">
    <cfRule type="cellIs" dxfId="129" priority="15" operator="greaterThan">
      <formula>120</formula>
    </cfRule>
  </conditionalFormatting>
  <conditionalFormatting sqref="I1:I2 I4:I1048576">
    <cfRule type="cellIs" dxfId="128" priority="20" operator="equal">
      <formula>100</formula>
    </cfRule>
  </conditionalFormatting>
  <conditionalFormatting sqref="I4:I83">
    <cfRule type="cellIs" dxfId="127" priority="16" operator="between">
      <formula>90.01</formula>
      <formula>99.99</formula>
    </cfRule>
    <cfRule type="cellIs" dxfId="126" priority="21" operator="between">
      <formula>0.1</formula>
      <formula>90</formula>
    </cfRule>
  </conditionalFormatting>
  <conditionalFormatting sqref="K4:K83">
    <cfRule type="top10" dxfId="125" priority="32" rank="1"/>
  </conditionalFormatting>
  <conditionalFormatting sqref="L4:L83">
    <cfRule type="colorScale" priority="33">
      <colorScale>
        <cfvo type="num" val="0.1"/>
        <cfvo type="max"/>
        <color rgb="FFFCFCFF"/>
        <color rgb="FFF8696B"/>
      </colorScale>
    </cfRule>
  </conditionalFormatting>
  <conditionalFormatting sqref="M4:M83">
    <cfRule type="top10" dxfId="124" priority="26" rank="1"/>
  </conditionalFormatting>
  <conditionalFormatting sqref="N4:P83">
    <cfRule type="top10" dxfId="123" priority="27" rank="1"/>
  </conditionalFormatting>
  <conditionalFormatting sqref="Q4:Q83">
    <cfRule type="top10" dxfId="122" priority="25" rank="1"/>
  </conditionalFormatting>
  <conditionalFormatting sqref="S1:S2 S4:S83 AB4:AB1048576 S85:S1048576">
    <cfRule type="cellIs" dxfId="121" priority="11" stopIfTrue="1" operator="equal">
      <formula>0</formula>
    </cfRule>
  </conditionalFormatting>
  <conditionalFormatting sqref="S4:S8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83 AP4:AP83 AA85">
    <cfRule type="cellIs" dxfId="120" priority="22" operator="lessThan">
      <formula>0</formula>
    </cfRule>
  </conditionalFormatting>
  <conditionalFormatting sqref="AA4:AA83">
    <cfRule type="top10" dxfId="119" priority="24" rank="1"/>
  </conditionalFormatting>
  <conditionalFormatting sqref="AB1:AB2">
    <cfRule type="cellIs" dxfId="118" priority="10" stopIfTrue="1" operator="equal">
      <formula>0</formula>
    </cfRule>
  </conditionalFormatting>
  <conditionalFormatting sqref="AB4:AB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2 AD4:AE83 AD84:AD1048576">
    <cfRule type="cellIs" dxfId="117" priority="9" stopIfTrue="1" operator="equal">
      <formula>0</formula>
    </cfRule>
  </conditionalFormatting>
  <conditionalFormatting sqref="AD4:AD8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:AE8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G2">
    <cfRule type="cellIs" priority="4" stopIfTrue="1" operator="equal">
      <formula>0</formula>
    </cfRule>
  </conditionalFormatting>
  <conditionalFormatting sqref="AE84:AG1048576 AF4:AG83 AH84">
    <cfRule type="cellIs" priority="17" stopIfTrue="1" operator="equal">
      <formula>0</formula>
    </cfRule>
  </conditionalFormatting>
  <conditionalFormatting sqref="AF4:AG83">
    <cfRule type="cellIs" dxfId="116" priority="18" operator="between">
      <formula>0.1</formula>
      <formula>0.2</formula>
    </cfRule>
    <cfRule type="cellIs" dxfId="115" priority="19" operator="greaterThan">
      <formula>0.2</formula>
    </cfRule>
    <cfRule type="cellIs" dxfId="114" priority="23" operator="lessThan">
      <formula>0.1</formula>
    </cfRule>
  </conditionalFormatting>
  <conditionalFormatting sqref="AF84:AG84">
    <cfRule type="cellIs" dxfId="113" priority="1" operator="between">
      <formula>0.11</formula>
      <formula>0.2</formula>
    </cfRule>
    <cfRule type="cellIs" dxfId="112" priority="2" operator="greaterThan">
      <formula>0.2</formula>
    </cfRule>
    <cfRule type="cellIs" dxfId="111" priority="3" operator="lessThan">
      <formula>0.1</formula>
    </cfRule>
  </conditionalFormatting>
  <conditionalFormatting sqref="AH1:AH2 AH4:AH83 AH85:AH1048576">
    <cfRule type="cellIs" priority="5" operator="equal">
      <formula>0</formula>
    </cfRule>
  </conditionalFormatting>
  <conditionalFormatting sqref="AH4:AH83">
    <cfRule type="cellIs" dxfId="110" priority="12" operator="between">
      <formula>0.51</formula>
      <formula>1</formula>
    </cfRule>
    <cfRule type="cellIs" dxfId="109" priority="13" operator="greaterThan">
      <formula>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B993-C464-49C9-83C8-EB231FB3B5CA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A5D6-AE55-4E6A-9DCA-AC59E4654BDD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BFE8-A405-4894-9F62-4E54944C9271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1D10-76C7-48AC-A340-896822A42914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0F58-8B19-48E2-BCA9-DAA842D30668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48C8-43A2-4D44-AAB0-81B595F0C93E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EB59-B836-4BF4-9B9B-65CECB1612DD}">
  <dimension ref="B1:AP1"/>
  <sheetViews>
    <sheetView workbookViewId="0">
      <selection activeCell="G24" sqref="G24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DCCE-12E9-456D-9615-12401864034A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3B00-B25C-440B-AAE2-A0135AEBDC49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6353-7AF5-4344-A1D5-C773DA7C64F4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C1A9-09C8-4ACB-AEFC-81DE0A12B13C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A15F-49AA-43FA-8DB0-C5883627DB7C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9F8-5972-439C-9CB0-E7355B7F71B9}">
  <dimension ref="B1:AP1"/>
  <sheetViews>
    <sheetView topLeftCell="A57" workbookViewId="0">
      <selection activeCell="A57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B22C-87E6-4916-886D-A6A88F83E5D0}">
  <dimension ref="B1:AP1"/>
  <sheetViews>
    <sheetView topLeftCell="A57" workbookViewId="0">
      <selection activeCell="A57"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8F89-321D-420E-98B5-013EE8EA7D25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8704-4367-4F88-BC6C-98080719E48F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4" width="6.875" style="5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63C0-E531-4457-A1CF-80D82BEC7B06}">
  <dimension ref="B1:AP1"/>
  <sheetViews>
    <sheetView workbookViewId="0">
      <selection activeCell="C18" sqref="C18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D05C-BB94-4B26-98D8-0A44C1730089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E497-E11C-4F44-A52B-687BCE610A35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CEA8-694E-4E66-9EFB-023D6FF0CB15}">
  <dimension ref="B1:AP1"/>
  <sheetViews>
    <sheetView workbookViewId="0">
      <selection activeCell="E37" sqref="E37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61B6-10D7-45D5-AAA3-AD59ECBE241A}">
  <dimension ref="B1:AP1"/>
  <sheetViews>
    <sheetView topLeftCell="A13" workbookViewId="0">
      <selection activeCell="A13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A718-0D14-48FE-9948-3E41BA3069AC}">
  <dimension ref="B1:AP1"/>
  <sheetViews>
    <sheetView workbookViewId="0">
      <selection activeCell="C30" sqref="C29:C30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3B6D-8932-4201-AA2B-C3C891527A74}">
  <dimension ref="B1:AP1"/>
  <sheetViews>
    <sheetView topLeftCell="A57" workbookViewId="0">
      <selection activeCell="E90" sqref="E89:F90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22A5-4DBC-4A77-9627-8A318E59D0FD}">
  <dimension ref="B1:AP1"/>
  <sheetViews>
    <sheetView topLeftCell="A61" workbookViewId="0">
      <selection activeCell="F89" sqref="F89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C6EF-4C26-408C-867B-C89F33F7612C}">
  <dimension ref="B1:AP1"/>
  <sheetViews>
    <sheetView topLeftCell="A57" workbookViewId="0">
      <selection activeCell="I87" sqref="I87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595A-56DA-42A6-9930-D2FAB8A88ACE}">
  <dimension ref="B1:AP1"/>
  <sheetViews>
    <sheetView workbookViewId="0">
      <selection activeCell="F25" sqref="F25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CB83-5B74-437E-A28A-FEB715198FB5}">
  <dimension ref="B1:AP1"/>
  <sheetViews>
    <sheetView topLeftCell="A53" workbookViewId="0">
      <selection activeCell="A53"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8777-579F-4493-9C89-E6F5DFAF0EE0}">
  <dimension ref="B1:AP1"/>
  <sheetViews>
    <sheetView workbookViewId="0">
      <selection activeCell="C21" sqref="C21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410F-1768-4A38-9327-95F35A8152B6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E951-FB64-4743-BABA-1885CEFCD34E}">
  <dimension ref="B1:AP1"/>
  <sheetViews>
    <sheetView topLeftCell="A61" workbookViewId="0">
      <selection activeCell="A61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712B-B21B-4E86-A0BA-96A25F41EBAF}">
  <dimension ref="B1:AP1"/>
  <sheetViews>
    <sheetView topLeftCell="A61" workbookViewId="0">
      <selection activeCell="A61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24E5-5B76-4740-AB26-6EB614A383F2}">
  <dimension ref="B1:AP1"/>
  <sheetViews>
    <sheetView topLeftCell="A53" workbookViewId="0">
      <selection activeCell="A53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18CB-7626-47BD-B1CD-047344FDD185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EA09-ABF4-43F1-91B2-85BCEC4CBF91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508B-B80D-423D-AB96-CECEAA7E4F25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1F22-CA54-4C68-9817-BB012C49793B}">
  <dimension ref="B1:AP1"/>
  <sheetViews>
    <sheetView workbookViewId="0">
      <selection activeCell="G34" sqref="G34:G35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80DC-0D4F-4A64-BDAB-E2EF9C33FB5D}">
  <dimension ref="B1:AP1"/>
  <sheetViews>
    <sheetView topLeftCell="A65" workbookViewId="0">
      <selection activeCell="A83" sqref="A83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C335-1AC3-4FBE-B13A-AF3987A109FD}">
  <dimension ref="B1:AP1"/>
  <sheetViews>
    <sheetView workbookViewId="0">
      <selection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EF7D-D6DD-4CAA-9CDC-A537E9C9A906}">
  <dimension ref="B1:AP1"/>
  <sheetViews>
    <sheetView topLeftCell="A57" workbookViewId="0">
      <selection activeCell="A57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E896-E26F-403C-9A15-4788FA4E9A7D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411D-2203-4A64-8EB5-7C0C99FFE8D4}">
  <dimension ref="B1:AP1"/>
  <sheetViews>
    <sheetView workbookViewId="0">
      <selection activeCell="E37" sqref="E37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honeticPr fontId="1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911C-FBBF-43B4-B26E-B2F3829D69A3}">
  <dimension ref="B1:AP1"/>
  <sheetViews>
    <sheetView workbookViewId="0">
      <selection activeCell="A22" sqref="A22:XFD22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4FAD-F730-496E-B503-5623184351C6}">
  <dimension ref="B1:AP1"/>
  <sheetViews>
    <sheetView showZeros="0" workbookViewId="0">
      <pane xSplit="4" ySplit="1" topLeftCell="E2" activePane="bottomRight" state="frozen"/>
      <selection activeCell="L22" sqref="L22"/>
      <selection pane="topRight" activeCell="L22" sqref="L22"/>
      <selection pane="bottomLeft" activeCell="L22" sqref="L22"/>
      <selection pane="bottomRight"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" footer="0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6E16-D72E-433F-A787-9FE0FDCC75E0}">
  <dimension ref="B1:AP1"/>
  <sheetViews>
    <sheetView showZeros="0" workbookViewId="0">
      <pane xSplit="4" ySplit="1" topLeftCell="E2" activePane="bottomRight" state="frozen"/>
      <selection activeCell="L22" sqref="L22"/>
      <selection pane="topRight" activeCell="L22" sqref="L22"/>
      <selection pane="bottomLeft" activeCell="L22" sqref="L22"/>
      <selection pane="bottomRight" sqref="A1:XFD1048576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" footer="0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787B-75F9-43DC-98CC-43E299723034}">
  <dimension ref="B1:AP1"/>
  <sheetViews>
    <sheetView topLeftCell="A53" workbookViewId="0">
      <selection activeCell="A53"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222C-ADC5-49E5-8505-608EC2C99DEE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20EF-4A9D-4CF7-ACD1-4E5373BE9DF0}">
  <dimension ref="B1:AP1"/>
  <sheetViews>
    <sheetView workbookViewId="0">
      <selection sqref="A1:XFD1048576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77A3-356C-4372-97A0-7DFE758E48CA}">
  <dimension ref="B1:AP1"/>
  <sheetViews>
    <sheetView workbookViewId="0">
      <selection activeCell="I34" sqref="I34"/>
    </sheetView>
  </sheetViews>
  <sheetFormatPr defaultColWidth="6.875" defaultRowHeight="15" customHeight="1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A24F-DA43-4E6E-8FD9-1F52971A5266}">
  <dimension ref="B1:AP1"/>
  <sheetViews>
    <sheetView workbookViewId="0">
      <selection activeCell="I29" sqref="I29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24B9-4656-4282-AE73-AD6265FBE43B}">
  <dimension ref="B1:AP1"/>
  <sheetViews>
    <sheetView workbookViewId="0">
      <selection activeCell="C15" sqref="C15"/>
    </sheetView>
  </sheetViews>
  <sheetFormatPr defaultColWidth="6.875" defaultRowHeight="12.75" x14ac:dyDescent="0.2"/>
  <cols>
    <col min="1" max="1" width="6.875" style="5"/>
    <col min="2" max="2" width="6.875" style="153"/>
    <col min="3" max="3" width="6.875" style="5"/>
    <col min="4" max="4" width="6.875" style="50"/>
    <col min="5" max="5" width="6.875" style="33"/>
    <col min="6" max="8" width="6.875" style="29"/>
    <col min="9" max="9" width="6.875" style="5"/>
    <col min="10" max="10" width="6.875" style="35"/>
    <col min="11" max="13" width="6.875" style="38"/>
    <col min="14" max="18" width="6.875" style="33"/>
    <col min="19" max="19" width="6.875" style="28"/>
    <col min="20" max="21" width="6.875" style="33"/>
    <col min="22" max="22" width="6.875" style="28"/>
    <col min="23" max="27" width="6.875" style="33"/>
    <col min="28" max="28" width="6.875" style="28"/>
    <col min="29" max="31" width="6.875" style="33"/>
    <col min="32" max="34" width="6.875" style="28"/>
    <col min="35" max="42" width="6.875" style="33"/>
    <col min="43" max="16384" width="6.875" style="5"/>
  </cols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FF66"/>
  </sheetPr>
  <dimension ref="A1:BD172"/>
  <sheetViews>
    <sheetView showZero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N7" sqref="AN7"/>
    </sheetView>
  </sheetViews>
  <sheetFormatPr defaultColWidth="11.25" defaultRowHeight="15" customHeight="1" x14ac:dyDescent="0.25"/>
  <cols>
    <col min="1" max="1" width="8.75" style="130" bestFit="1" customWidth="1"/>
    <col min="2" max="2" width="15.625" style="130" customWidth="1"/>
    <col min="3" max="3" width="37.125" style="12" customWidth="1"/>
    <col min="4" max="8" width="6.875" style="130" customWidth="1"/>
    <col min="9" max="9" width="5.75" style="130" bestFit="1" customWidth="1"/>
    <col min="10" max="56" width="6.875" style="130" customWidth="1"/>
    <col min="57" max="16384" width="11.25" style="130"/>
  </cols>
  <sheetData>
    <row r="1" spans="1:56" ht="15.75" customHeight="1" x14ac:dyDescent="0.25">
      <c r="A1" s="85" t="s">
        <v>363</v>
      </c>
      <c r="B1" s="32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</row>
    <row r="2" spans="1:56" ht="15.75" customHeight="1" x14ac:dyDescent="0.25">
      <c r="A2" s="321"/>
      <c r="B2" s="321"/>
      <c r="C2" s="40"/>
      <c r="D2" s="34"/>
      <c r="E2" s="34"/>
      <c r="F2" s="34"/>
      <c r="G2" s="34"/>
      <c r="H2" s="34"/>
      <c r="I2" s="34"/>
      <c r="J2" s="34"/>
      <c r="K2" s="34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</row>
    <row r="3" spans="1:56" s="334" customFormat="1" ht="18.75" customHeight="1" x14ac:dyDescent="0.25">
      <c r="A3" s="375" t="s">
        <v>373</v>
      </c>
      <c r="B3" s="376"/>
      <c r="C3" s="377"/>
      <c r="D3" s="206">
        <f>ДинамПродаж!F5</f>
        <v>1</v>
      </c>
      <c r="E3" s="206">
        <f>ДинамПродаж!G5</f>
        <v>2</v>
      </c>
      <c r="F3" s="206">
        <f>ДинамПродаж!H5</f>
        <v>3</v>
      </c>
      <c r="G3" s="206">
        <f>ДинамПродаж!I5</f>
        <v>4</v>
      </c>
      <c r="H3" s="206">
        <f>ДинамПродаж!J5</f>
        <v>5</v>
      </c>
      <c r="I3" s="206">
        <f>ДинамПродаж!K5</f>
        <v>6</v>
      </c>
      <c r="J3" s="206">
        <f>ДинамПродаж!L5</f>
        <v>7</v>
      </c>
      <c r="K3" s="206">
        <f>ДинамПродаж!M5</f>
        <v>8</v>
      </c>
      <c r="L3" s="206">
        <f>ДинамПродаж!N5</f>
        <v>9</v>
      </c>
      <c r="M3" s="206">
        <f>ДинамПродаж!O5</f>
        <v>10</v>
      </c>
      <c r="N3" s="206">
        <f>ДинамПродаж!P5</f>
        <v>11</v>
      </c>
      <c r="O3" s="206">
        <f>ДинамПродаж!Q5</f>
        <v>12</v>
      </c>
      <c r="P3" s="206">
        <f>ДинамПродаж!R5</f>
        <v>13</v>
      </c>
      <c r="Q3" s="206">
        <f>ДинамПродаж!S5</f>
        <v>14</v>
      </c>
      <c r="R3" s="206">
        <f>ДинамПродаж!T5</f>
        <v>15</v>
      </c>
      <c r="S3" s="206">
        <f>ДинамПродаж!U5</f>
        <v>16</v>
      </c>
      <c r="T3" s="206">
        <f>ДинамПродаж!V5</f>
        <v>17</v>
      </c>
      <c r="U3" s="206">
        <f>ДинамПродаж!W5</f>
        <v>18</v>
      </c>
      <c r="V3" s="206">
        <f>ДинамПродаж!X5</f>
        <v>19</v>
      </c>
      <c r="W3" s="206">
        <f>ДинамПродаж!Y5</f>
        <v>20</v>
      </c>
      <c r="X3" s="206">
        <f>ДинамПродаж!Z5</f>
        <v>21</v>
      </c>
      <c r="Y3" s="206">
        <f>ДинамПродаж!AA5</f>
        <v>22</v>
      </c>
      <c r="Z3" s="206">
        <f>ДинамПродаж!AB5</f>
        <v>23</v>
      </c>
      <c r="AA3" s="206">
        <f>ДинамПродаж!AC5</f>
        <v>24</v>
      </c>
      <c r="AB3" s="206">
        <f>ДинамПродаж!AD5</f>
        <v>25</v>
      </c>
      <c r="AC3" s="206">
        <f>ДинамПродаж!AE5</f>
        <v>26</v>
      </c>
      <c r="AD3" s="206">
        <f>ДинамПродаж!AF5</f>
        <v>27</v>
      </c>
      <c r="AE3" s="206" t="str">
        <f>ДинамПродаж!AG5</f>
        <v>28</v>
      </c>
      <c r="AF3" s="206" t="str">
        <f>ДинамПродаж!AH5</f>
        <v>29</v>
      </c>
      <c r="AG3" s="206" t="str">
        <f>ДинамПродаж!AI5</f>
        <v>30</v>
      </c>
      <c r="AH3" s="206">
        <f>ДинамПродаж!AJ5</f>
        <v>31</v>
      </c>
      <c r="AI3" s="206" t="str">
        <f>ДинамПродаж!AK5</f>
        <v>32</v>
      </c>
      <c r="AJ3" s="206" t="str">
        <f>ДинамПродаж!AL5</f>
        <v>33</v>
      </c>
      <c r="AK3" s="206" t="str">
        <f>ДинамПродаж!AM5</f>
        <v>34</v>
      </c>
      <c r="AL3" s="206" t="str">
        <f>ДинамПродаж!AN5</f>
        <v>35</v>
      </c>
      <c r="AM3" s="206" t="str">
        <f>ДинамПродаж!AO5</f>
        <v>36</v>
      </c>
      <c r="AN3" s="206" t="str">
        <f>ДинамПродаж!AP5</f>
        <v>37</v>
      </c>
      <c r="AO3" s="206" t="str">
        <f>ДинамПродаж!AQ5</f>
        <v>38</v>
      </c>
      <c r="AP3" s="206" t="str">
        <f>ДинамПродаж!AR5</f>
        <v>39</v>
      </c>
      <c r="AQ3" s="206" t="str">
        <f>ДинамПродаж!AS5</f>
        <v>40</v>
      </c>
      <c r="AR3" s="206" t="str">
        <f>ДинамПродаж!AT5</f>
        <v>41</v>
      </c>
      <c r="AS3" s="206" t="str">
        <f>ДинамПродаж!AU5</f>
        <v>42</v>
      </c>
      <c r="AT3" s="206" t="str">
        <f>ДинамПродаж!AV5</f>
        <v>43</v>
      </c>
      <c r="AU3" s="206" t="str">
        <f>ДинамПродаж!AW5</f>
        <v>44</v>
      </c>
      <c r="AV3" s="206" t="str">
        <f>ДинамПродаж!AX5</f>
        <v>45</v>
      </c>
      <c r="AW3" s="206" t="str">
        <f>ДинамПродаж!AY5</f>
        <v>46</v>
      </c>
      <c r="AX3" s="206" t="str">
        <f>ДинамПродаж!AZ5</f>
        <v>47</v>
      </c>
      <c r="AY3" s="206" t="str">
        <f>ДинамПродаж!BA5</f>
        <v>48</v>
      </c>
      <c r="AZ3" s="206" t="str">
        <f>ДинамПродаж!BB5</f>
        <v>49</v>
      </c>
      <c r="BA3" s="206" t="str">
        <f>ДинамПродаж!BC5</f>
        <v>50</v>
      </c>
      <c r="BB3" s="206" t="str">
        <f>ДинамПродаж!BD5</f>
        <v>51</v>
      </c>
      <c r="BC3" s="206" t="str">
        <f>ДинамПродаж!BE5</f>
        <v>52</v>
      </c>
      <c r="BD3" s="206">
        <v>53</v>
      </c>
    </row>
    <row r="4" spans="1:56" s="31" customFormat="1" ht="30" customHeight="1" x14ac:dyDescent="0.25">
      <c r="A4" s="381" t="s">
        <v>18</v>
      </c>
      <c r="B4" s="382"/>
      <c r="C4" s="383"/>
      <c r="D4" s="217" t="str">
        <f>ДинамПродаж!F4</f>
        <v>01.01-04.01</v>
      </c>
      <c r="E4" s="217" t="str">
        <f>ДинамПродаж!G4</f>
        <v>05.01-11.01</v>
      </c>
      <c r="F4" s="217" t="str">
        <f>ДинамПродаж!H4</f>
        <v>12.01-18.01</v>
      </c>
      <c r="G4" s="217">
        <f>ДинамПродаж!I4</f>
        <v>0</v>
      </c>
      <c r="H4" s="217">
        <f>ДинамПродаж!J4</f>
        <v>0</v>
      </c>
      <c r="I4" s="217">
        <f>ДинамПродаж!K4</f>
        <v>0</v>
      </c>
      <c r="J4" s="217">
        <f>ДинамПродаж!L4</f>
        <v>0</v>
      </c>
      <c r="K4" s="217">
        <f>ДинамПродаж!M4</f>
        <v>0</v>
      </c>
      <c r="L4" s="217">
        <f>ДинамПродаж!N4</f>
        <v>0</v>
      </c>
      <c r="M4" s="217">
        <f>ДинамПродаж!O4</f>
        <v>0</v>
      </c>
      <c r="N4" s="217">
        <f>ДинамПродаж!P4</f>
        <v>0</v>
      </c>
      <c r="O4" s="217">
        <f>ДинамПродаж!Q4</f>
        <v>0</v>
      </c>
      <c r="P4" s="217">
        <f>ДинамПродаж!R4</f>
        <v>0</v>
      </c>
      <c r="Q4" s="217">
        <f>ДинамПродаж!S4</f>
        <v>0</v>
      </c>
      <c r="R4" s="217">
        <f>ДинамПродаж!T4</f>
        <v>0</v>
      </c>
      <c r="S4" s="217">
        <f>ДинамПродаж!U4</f>
        <v>0</v>
      </c>
      <c r="T4" s="217">
        <f>ДинамПродаж!V4</f>
        <v>0</v>
      </c>
      <c r="U4" s="217">
        <f>ДинамПродаж!W4</f>
        <v>0</v>
      </c>
      <c r="V4" s="217">
        <f>ДинамПродаж!X4</f>
        <v>0</v>
      </c>
      <c r="W4" s="217">
        <f>ДинамПродаж!Y4</f>
        <v>0</v>
      </c>
      <c r="X4" s="217">
        <f>ДинамПродаж!Z4</f>
        <v>0</v>
      </c>
      <c r="Y4" s="217">
        <f>ДинамПродаж!AA4</f>
        <v>0</v>
      </c>
      <c r="Z4" s="217">
        <f>ДинамПродаж!AB4</f>
        <v>0</v>
      </c>
      <c r="AA4" s="217">
        <f>ДинамПродаж!AC4</f>
        <v>0</v>
      </c>
      <c r="AB4" s="217">
        <f>ДинамПродаж!AD4</f>
        <v>0</v>
      </c>
      <c r="AC4" s="217">
        <f>ДинамПродаж!AE4</f>
        <v>0</v>
      </c>
      <c r="AD4" s="217">
        <f>ДинамПродаж!AF4</f>
        <v>0</v>
      </c>
      <c r="AE4" s="217">
        <f>ДинамПродаж!AG4</f>
        <v>0</v>
      </c>
      <c r="AF4" s="217">
        <f>ДинамПродаж!AH4</f>
        <v>0</v>
      </c>
      <c r="AG4" s="217">
        <f>ДинамПродаж!AI4</f>
        <v>0</v>
      </c>
      <c r="AH4" s="217">
        <f>ДинамПродаж!AJ4</f>
        <v>0</v>
      </c>
      <c r="AI4" s="217">
        <f>ДинамПродаж!AK4</f>
        <v>0</v>
      </c>
      <c r="AJ4" s="217">
        <f>ДинамПродаж!AL4</f>
        <v>0</v>
      </c>
      <c r="AK4" s="217">
        <f>ДинамПродаж!AM4</f>
        <v>0</v>
      </c>
      <c r="AL4" s="217">
        <f>ДинамПродаж!AN4</f>
        <v>0</v>
      </c>
      <c r="AM4" s="217">
        <f>ДинамПродаж!AO4</f>
        <v>0</v>
      </c>
      <c r="AN4" s="217">
        <f>ДинамПродаж!AP4</f>
        <v>0</v>
      </c>
      <c r="AO4" s="217">
        <f>ДинамПродаж!AQ4</f>
        <v>0</v>
      </c>
      <c r="AP4" s="217">
        <f>ДинамПродаж!AR4</f>
        <v>0</v>
      </c>
      <c r="AQ4" s="217">
        <f>ДинамПродаж!AS4</f>
        <v>0</v>
      </c>
      <c r="AR4" s="217">
        <f>ДинамПродаж!AT4</f>
        <v>0</v>
      </c>
      <c r="AS4" s="217">
        <f>ДинамПродаж!AU4</f>
        <v>0</v>
      </c>
      <c r="AT4" s="217">
        <f>ДинамПродаж!AV4</f>
        <v>0</v>
      </c>
      <c r="AU4" s="217">
        <f>ДинамПродаж!AW4</f>
        <v>0</v>
      </c>
      <c r="AV4" s="217">
        <f>ДинамПродаж!AX4</f>
        <v>0</v>
      </c>
      <c r="AW4" s="217">
        <f>ДинамПродаж!AY4</f>
        <v>0</v>
      </c>
      <c r="AX4" s="217">
        <f>ДинамПродаж!AZ4</f>
        <v>0</v>
      </c>
      <c r="AY4" s="217">
        <f>ДинамПродаж!BA4</f>
        <v>0</v>
      </c>
      <c r="AZ4" s="217">
        <f>ДинамПродаж!BB4</f>
        <v>0</v>
      </c>
      <c r="BA4" s="217">
        <f>ДинамПродаж!BC4</f>
        <v>0</v>
      </c>
      <c r="BB4" s="217">
        <f>ДинамПродаж!BD4</f>
        <v>0</v>
      </c>
      <c r="BC4" s="217">
        <f>ДинамПродаж!BE4</f>
        <v>0</v>
      </c>
      <c r="BD4" s="217">
        <f>ДинамПродаж!BF4</f>
        <v>0</v>
      </c>
    </row>
    <row r="5" spans="1:56" ht="30" customHeight="1" x14ac:dyDescent="0.25">
      <c r="A5" s="19" t="s">
        <v>74</v>
      </c>
      <c r="B5" s="19" t="s">
        <v>75</v>
      </c>
      <c r="C5" s="353" t="s">
        <v>301</v>
      </c>
      <c r="D5" s="205"/>
      <c r="E5" s="205"/>
      <c r="F5" s="205"/>
      <c r="G5" s="205"/>
      <c r="H5" s="205"/>
      <c r="I5" s="205"/>
      <c r="J5" s="205"/>
      <c r="K5" s="205"/>
      <c r="L5" s="205"/>
      <c r="M5" s="205" t="s">
        <v>372</v>
      </c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 t="s">
        <v>372</v>
      </c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</row>
    <row r="6" spans="1:56" ht="15.95" customHeight="1" x14ac:dyDescent="0.25">
      <c r="A6" s="3">
        <f>'Сводный за нед'!A3</f>
        <v>169112569</v>
      </c>
      <c r="B6" s="3" t="str">
        <f>'Сводный за нед'!B3</f>
        <v>ACRF1BN101PN</v>
      </c>
      <c r="C6" s="3" t="str">
        <f>'Сводный за нед'!C3</f>
        <v>Бандаж для лица розовый</v>
      </c>
      <c r="D6" s="204" cm="1">
        <f t="array" aca="1" ref="D6" ca="1">_xlfn.XLOOKUP($A6,INDIRECT(D$3&amp;"!$A:$A"),INDIRECT(D$3&amp;"!$AC:$AC"),0,0)</f>
        <v>154</v>
      </c>
      <c r="E6" s="204" cm="1">
        <f t="array" aca="1" ref="E6" ca="1">_xlfn.XLOOKUP($A6,INDIRECT(E$3&amp;"!$A:$A"),INDIRECT(E$3&amp;"!$AC:$AC"),0,0)</f>
        <v>154</v>
      </c>
      <c r="F6" s="204" cm="1">
        <f t="array" aca="1" ref="F6" ca="1">_xlfn.XLOOKUP($A6,INDIRECT(F$3&amp;"!$A:$A"),INDIRECT(F$3&amp;"!$AC:$AC"),0,0)</f>
        <v>156</v>
      </c>
      <c r="G6" s="204" cm="1">
        <f t="array" aca="1" ref="G6" ca="1">_xlfn.XLOOKUP($A6,INDIRECT(G$3&amp;"!$A:$A"),INDIRECT(G$3&amp;"!$AC:$AC"),0,0)</f>
        <v>0</v>
      </c>
      <c r="H6" s="204" cm="1">
        <f t="array" aca="1" ref="H6" ca="1">_xlfn.XLOOKUP($A6,INDIRECT(H$3&amp;"!$A:$A"),INDIRECT(H$3&amp;"!$AC:$AC"),0,0)</f>
        <v>0</v>
      </c>
      <c r="I6" s="204" cm="1">
        <f t="array" aca="1" ref="I6" ca="1">_xlfn.XLOOKUP($A6,INDIRECT(I$3&amp;"!$A:$A"),INDIRECT(I$3&amp;"!$AC:$AC"),0,0)</f>
        <v>0</v>
      </c>
      <c r="J6" s="204" cm="1">
        <f t="array" aca="1" ref="J6" ca="1">_xlfn.XLOOKUP($A6,INDIRECT(J$3&amp;"!$A:$A"),INDIRECT(J$3&amp;"!$AC:$AC"),0,0)</f>
        <v>0</v>
      </c>
      <c r="K6" s="204" cm="1">
        <f t="array" aca="1" ref="K6" ca="1">_xlfn.XLOOKUP($A6,INDIRECT(K$3&amp;"!$A:$A"),INDIRECT(K$3&amp;"!$AC:$AC"),0,0)</f>
        <v>0</v>
      </c>
      <c r="L6" s="204" cm="1">
        <f t="array" aca="1" ref="L6" ca="1">_xlfn.XLOOKUP($A6,INDIRECT(L$3&amp;"!$A:$A"),INDIRECT(L$3&amp;"!$AC:$AC"),0,0)</f>
        <v>0</v>
      </c>
      <c r="M6" s="204" cm="1">
        <f t="array" aca="1" ref="M6" ca="1">_xlfn.XLOOKUP($A6,INDIRECT(M$3&amp;"!$A:$A"),INDIRECT(M$3&amp;"!$AC:$AC"),0,0)</f>
        <v>0</v>
      </c>
      <c r="N6" s="204" cm="1">
        <f t="array" aca="1" ref="N6" ca="1">_xlfn.XLOOKUP($A6,INDIRECT(N$3&amp;"!$A:$A"),INDIRECT(N$3&amp;"!$AC:$AC"),0,0)</f>
        <v>0</v>
      </c>
      <c r="O6" s="204" cm="1">
        <f t="array" aca="1" ref="O6" ca="1">_xlfn.XLOOKUP($A6,INDIRECT(O$3&amp;"!$A:$A"),INDIRECT(O$3&amp;"!$AC:$AC"),0,0)</f>
        <v>0</v>
      </c>
      <c r="P6" s="204" cm="1">
        <f t="array" aca="1" ref="P6" ca="1">_xlfn.XLOOKUP($A6,INDIRECT(P$3&amp;"!$A:$A"),INDIRECT(P$3&amp;"!$AC:$AC"),0,0)</f>
        <v>0</v>
      </c>
      <c r="Q6" s="204" cm="1">
        <f t="array" aca="1" ref="Q6" ca="1">_xlfn.XLOOKUP($A6,INDIRECT(Q$3&amp;"!$A:$A"),INDIRECT(Q$3&amp;"!$AC:$AC"),0,0)</f>
        <v>0</v>
      </c>
      <c r="R6" s="204" cm="1">
        <f t="array" aca="1" ref="R6" ca="1">_xlfn.XLOOKUP($A6,INDIRECT(R$3&amp;"!$A:$A"),INDIRECT(R$3&amp;"!$AC:$AC"),0,0)</f>
        <v>0</v>
      </c>
      <c r="S6" s="204" cm="1">
        <f t="array" aca="1" ref="S6" ca="1">_xlfn.XLOOKUP($A6,INDIRECT(S$3&amp;"!$A:$A"),INDIRECT(S$3&amp;"!$AC:$AC"),0,0)</f>
        <v>0</v>
      </c>
      <c r="T6" s="204" cm="1">
        <f t="array" aca="1" ref="T6" ca="1">_xlfn.XLOOKUP($A6,INDIRECT(T$3&amp;"!$A:$A"),INDIRECT(T$3&amp;"!$AC:$AC"),0,0)</f>
        <v>0</v>
      </c>
      <c r="U6" s="204" cm="1">
        <f t="array" aca="1" ref="U6" ca="1">_xlfn.XLOOKUP($A6,INDIRECT(U$3&amp;"!$A:$A"),INDIRECT(U$3&amp;"!$AC:$AC"),0,0)</f>
        <v>0</v>
      </c>
      <c r="V6" s="204" cm="1">
        <f t="array" aca="1" ref="V6" ca="1">_xlfn.XLOOKUP($A6,INDIRECT(V$3&amp;"!$A:$A"),INDIRECT(V$3&amp;"!$AC:$AC"),0,0)</f>
        <v>0</v>
      </c>
      <c r="W6" s="204" cm="1">
        <f t="array" aca="1" ref="W6" ca="1">_xlfn.XLOOKUP($A6,INDIRECT(W$3&amp;"!$A:$A"),INDIRECT(W$3&amp;"!$AC:$AC"),0,0)</f>
        <v>0</v>
      </c>
      <c r="X6" s="204" cm="1">
        <f t="array" aca="1" ref="X6" ca="1">_xlfn.XLOOKUP($A6,INDIRECT(X$3&amp;"!$A:$A"),INDIRECT(X$3&amp;"!$AC:$AC"),0,0)</f>
        <v>0</v>
      </c>
      <c r="Y6" s="204" cm="1">
        <f t="array" aca="1" ref="Y6" ca="1">_xlfn.XLOOKUP($A6,INDIRECT(Y$3&amp;"!$A:$A"),INDIRECT(Y$3&amp;"!$AC:$AC"),0,0)</f>
        <v>0</v>
      </c>
      <c r="Z6" s="204" cm="1">
        <f t="array" aca="1" ref="Z6" ca="1">_xlfn.XLOOKUP($A6,INDIRECT(Z$3&amp;"!$A:$A"),INDIRECT(Z$3&amp;"!$AC:$AC"),0,0)</f>
        <v>0</v>
      </c>
      <c r="AA6" s="204" cm="1">
        <f t="array" aca="1" ref="AA6" ca="1">_xlfn.XLOOKUP($A6,INDIRECT(AA$3&amp;"!$A:$A"),INDIRECT(AA$3&amp;"!$AC:$AC"),0,0)</f>
        <v>0</v>
      </c>
      <c r="AB6" s="204" cm="1">
        <f t="array" aca="1" ref="AB6" ca="1">_xlfn.XLOOKUP($A6,INDIRECT(AB$3&amp;"!$A:$A"),INDIRECT(AB$3&amp;"!$AC:$AC"),0,0)</f>
        <v>0</v>
      </c>
      <c r="AC6" s="204" cm="1">
        <f t="array" aca="1" ref="AC6" ca="1">_xlfn.XLOOKUP($A6,INDIRECT(AC$3&amp;"!$A:$A"),INDIRECT(AC$3&amp;"!$AC:$AC"),0,0)</f>
        <v>0</v>
      </c>
      <c r="AD6" s="204" cm="1">
        <f t="array" aca="1" ref="AD6" ca="1">_xlfn.XLOOKUP($A6,INDIRECT(AD$3&amp;"!$A:$A"),INDIRECT(AD$3&amp;"!$AC:$AC"),0,0)</f>
        <v>0</v>
      </c>
      <c r="AE6" s="204" cm="1">
        <f t="array" aca="1" ref="AE6" ca="1">_xlfn.XLOOKUP($A6,INDIRECT(AE$3&amp;"!$A:$A"),INDIRECT(AE$3&amp;"!$AC:$AC"),0,0)</f>
        <v>0</v>
      </c>
      <c r="AF6" s="204" cm="1">
        <f t="array" aca="1" ref="AF6" ca="1">_xlfn.XLOOKUP($A6,INDIRECT(AF$3&amp;"!$A:$A"),INDIRECT(AF$3&amp;"!$AC:$AC"),0,0)</f>
        <v>0</v>
      </c>
      <c r="AG6" s="204" cm="1">
        <f t="array" aca="1" ref="AG6" ca="1">_xlfn.XLOOKUP($A6,INDIRECT(AG$3&amp;"!$A:$A"),INDIRECT(AG$3&amp;"!$AC:$AC"),0,0)</f>
        <v>0</v>
      </c>
      <c r="AH6" s="204" cm="1">
        <f t="array" aca="1" ref="AH6" ca="1">_xlfn.XLOOKUP($A6,INDIRECT(AH$3&amp;"!$A:$A"),INDIRECT(AH$3&amp;"!$AC:$AC"),0,0)</f>
        <v>0</v>
      </c>
      <c r="AI6" s="204" cm="1">
        <f t="array" aca="1" ref="AI6" ca="1">_xlfn.XLOOKUP($A6,INDIRECT(AI$3&amp;"!$A:$A"),INDIRECT(AI$3&amp;"!$AC:$AC"),0,0)</f>
        <v>0</v>
      </c>
      <c r="AJ6" s="204" cm="1">
        <f t="array" aca="1" ref="AJ6" ca="1">_xlfn.XLOOKUP($A6,INDIRECT(AJ$3&amp;"!$A:$A"),INDIRECT(AJ$3&amp;"!$AC:$AC"),0,0)</f>
        <v>0</v>
      </c>
      <c r="AK6" s="204" cm="1">
        <f t="array" aca="1" ref="AK6" ca="1">_xlfn.XLOOKUP($A6,INDIRECT(AK$3&amp;"!$A:$A"),INDIRECT(AK$3&amp;"!$AC:$AC"),0,0)</f>
        <v>0</v>
      </c>
      <c r="AL6" s="204" cm="1">
        <f t="array" aca="1" ref="AL6" ca="1">_xlfn.XLOOKUP($A6,INDIRECT(AL$3&amp;"!$A:$A"),INDIRECT(AL$3&amp;"!$AC:$AC"),0,0)</f>
        <v>0</v>
      </c>
      <c r="AM6" s="204" cm="1">
        <f t="array" aca="1" ref="AM6" ca="1">_xlfn.XLOOKUP($A6,INDIRECT(AM$3&amp;"!$A:$A"),INDIRECT(AM$3&amp;"!$AC:$AC"),0,0)</f>
        <v>0</v>
      </c>
      <c r="AN6" s="204" cm="1">
        <f t="array" aca="1" ref="AN6" ca="1">_xlfn.XLOOKUP($A6,INDIRECT(AN$3&amp;"!$A:$A"),INDIRECT(AN$3&amp;"!$AC:$AC"),0,0)</f>
        <v>0</v>
      </c>
      <c r="AO6" s="204" cm="1">
        <f t="array" aca="1" ref="AO6" ca="1">_xlfn.XLOOKUP($A6,INDIRECT(AO$3&amp;"!$A:$A"),INDIRECT(AO$3&amp;"!$AC:$AC"),0,0)</f>
        <v>0</v>
      </c>
      <c r="AP6" s="204" cm="1">
        <f t="array" aca="1" ref="AP6" ca="1">_xlfn.XLOOKUP($A6,INDIRECT(AP$3&amp;"!$A:$A"),INDIRECT(AP$3&amp;"!$AC:$AC"),0,0)</f>
        <v>0</v>
      </c>
      <c r="AQ6" s="204" cm="1">
        <f t="array" aca="1" ref="AQ6" ca="1">_xlfn.XLOOKUP($A6,INDIRECT(AQ$3&amp;"!$A:$A"),INDIRECT(AQ$3&amp;"!$AC:$AC"),0,0)</f>
        <v>0</v>
      </c>
      <c r="AR6" s="204" cm="1">
        <f t="array" aca="1" ref="AR6" ca="1">_xlfn.XLOOKUP($A6,INDIRECT(AR$3&amp;"!$A:$A"),INDIRECT(AR$3&amp;"!$AC:$AC"),0,0)</f>
        <v>0</v>
      </c>
      <c r="AS6" s="204" cm="1">
        <f t="array" aca="1" ref="AS6" ca="1">_xlfn.XLOOKUP($A6,INDIRECT(AS$3&amp;"!$A:$A"),INDIRECT(AS$3&amp;"!$AC:$AC"),0,0)</f>
        <v>0</v>
      </c>
      <c r="AT6" s="204" cm="1">
        <f t="array" aca="1" ref="AT6" ca="1">_xlfn.XLOOKUP($A6,INDIRECT(AT$3&amp;"!$A:$A"),INDIRECT(AT$3&amp;"!$AC:$AC"),0,0)</f>
        <v>0</v>
      </c>
      <c r="AU6" s="204" cm="1">
        <f t="array" aca="1" ref="AU6" ca="1">_xlfn.XLOOKUP($A6,INDIRECT(AU$3&amp;"!$A:$A"),INDIRECT(AU$3&amp;"!$AC:$AC"),0,0)</f>
        <v>0</v>
      </c>
      <c r="AV6" s="204" cm="1">
        <f t="array" aca="1" ref="AV6" ca="1">_xlfn.XLOOKUP($A6,INDIRECT(AV$3&amp;"!$A:$A"),INDIRECT(AV$3&amp;"!$AC:$AC"),0,0)</f>
        <v>0</v>
      </c>
      <c r="AW6" s="204" cm="1">
        <f t="array" aca="1" ref="AW6" ca="1">_xlfn.XLOOKUP($A6,INDIRECT(AW$3&amp;"!$A:$A"),INDIRECT(AW$3&amp;"!$AC:$AC"),0,0)</f>
        <v>0</v>
      </c>
      <c r="AX6" s="204" cm="1">
        <f t="array" aca="1" ref="AX6" ca="1">_xlfn.XLOOKUP($A6,INDIRECT(AX$3&amp;"!$A:$A"),INDIRECT(AX$3&amp;"!$AC:$AC"),0,0)</f>
        <v>0</v>
      </c>
      <c r="AY6" s="204" cm="1">
        <f t="array" aca="1" ref="AY6" ca="1">_xlfn.XLOOKUP($A6,INDIRECT(AY$3&amp;"!$A:$A"),INDIRECT(AY$3&amp;"!$AC:$AC"),0,0)</f>
        <v>0</v>
      </c>
      <c r="AZ6" s="204" cm="1">
        <f t="array" aca="1" ref="AZ6" ca="1">_xlfn.XLOOKUP($A6,INDIRECT(AZ$3&amp;"!$A:$A"),INDIRECT(AZ$3&amp;"!$AC:$AC"),0,0)</f>
        <v>0</v>
      </c>
      <c r="BA6" s="204" cm="1">
        <f t="array" aca="1" ref="BA6" ca="1">_xlfn.XLOOKUP($A6,INDIRECT(BA$3&amp;"!$A:$A"),INDIRECT(BA$3&amp;"!$AC:$AC"),0,0)</f>
        <v>0</v>
      </c>
      <c r="BB6" s="204" cm="1">
        <f t="array" aca="1" ref="BB6" ca="1">_xlfn.XLOOKUP($A6,INDIRECT(BB$3&amp;"!$A:$A"),INDIRECT(BB$3&amp;"!$AC:$AC"),0,0)</f>
        <v>0</v>
      </c>
      <c r="BC6" s="204" cm="1">
        <f t="array" aca="1" ref="BC6" ca="1">_xlfn.XLOOKUP($A6,INDIRECT(BC$3&amp;"!$A:$A"),INDIRECT(BC$3&amp;"!$AC:$AC"),0,0)</f>
        <v>0</v>
      </c>
      <c r="BD6" s="204" cm="1">
        <f t="array" aca="1" ref="BD6" ca="1">_xlfn.XLOOKUP($A6,INDIRECT(BD$3&amp;"!$A:$A"),INDIRECT(BD$3&amp;"!$AC:$AC"),0,0)</f>
        <v>0</v>
      </c>
    </row>
    <row r="7" spans="1:56" ht="15.95" customHeight="1" x14ac:dyDescent="0.25">
      <c r="A7" s="3">
        <f>'Сводный за нед'!A4</f>
        <v>169153168</v>
      </c>
      <c r="B7" s="3" t="str">
        <f>'Сводный за нед'!B4</f>
        <v>ACRF1BN101BC</v>
      </c>
      <c r="C7" s="3" t="str">
        <f>'Сводный за нед'!C4</f>
        <v>Бандаж для лица черный</v>
      </c>
      <c r="D7" s="204" cm="1">
        <f t="array" aca="1" ref="D7" ca="1">_xlfn.XLOOKUP($A7,INDIRECT(D$3&amp;"!$A:$A"),INDIRECT(D$3&amp;"!$AC:$AC"),0,0)</f>
        <v>227</v>
      </c>
      <c r="E7" s="204" cm="1">
        <f t="array" aca="1" ref="E7" ca="1">_xlfn.XLOOKUP($A7,INDIRECT(E$3&amp;"!$A:$A"),INDIRECT(E$3&amp;"!$AC:$AC"),0,0)</f>
        <v>227</v>
      </c>
      <c r="F7" s="204" cm="1">
        <f t="array" aca="1" ref="F7" ca="1">_xlfn.XLOOKUP($A7,INDIRECT(F$3&amp;"!$A:$A"),INDIRECT(F$3&amp;"!$AC:$AC"),0,0)</f>
        <v>245</v>
      </c>
      <c r="G7" s="204" cm="1">
        <f t="array" aca="1" ref="G7" ca="1">_xlfn.XLOOKUP($A7,INDIRECT(G$3&amp;"!$A:$A"),INDIRECT(G$3&amp;"!$AC:$AC"),0,0)</f>
        <v>0</v>
      </c>
      <c r="H7" s="204" cm="1">
        <f t="array" aca="1" ref="H7" ca="1">_xlfn.XLOOKUP($A7,INDIRECT(H$3&amp;"!$A:$A"),INDIRECT(H$3&amp;"!$AC:$AC"),0,0)</f>
        <v>0</v>
      </c>
      <c r="I7" s="204" cm="1">
        <f t="array" aca="1" ref="I7" ca="1">_xlfn.XLOOKUP($A7,INDIRECT(I$3&amp;"!$A:$A"),INDIRECT(I$3&amp;"!$AC:$AC"),0,0)</f>
        <v>0</v>
      </c>
      <c r="J7" s="204" cm="1">
        <f t="array" aca="1" ref="J7" ca="1">_xlfn.XLOOKUP($A7,INDIRECT(J$3&amp;"!$A:$A"),INDIRECT(J$3&amp;"!$AC:$AC"),0,0)</f>
        <v>0</v>
      </c>
      <c r="K7" s="204" cm="1">
        <f t="array" aca="1" ref="K7" ca="1">_xlfn.XLOOKUP($A7,INDIRECT(K$3&amp;"!$A:$A"),INDIRECT(K$3&amp;"!$AC:$AC"),0,0)</f>
        <v>0</v>
      </c>
      <c r="L7" s="204" cm="1">
        <f t="array" aca="1" ref="L7" ca="1">_xlfn.XLOOKUP($A7,INDIRECT(L$3&amp;"!$A:$A"),INDIRECT(L$3&amp;"!$AC:$AC"),0,0)</f>
        <v>0</v>
      </c>
      <c r="M7" s="204" cm="1">
        <f t="array" aca="1" ref="M7" ca="1">_xlfn.XLOOKUP($A7,INDIRECT(M$3&amp;"!$A:$A"),INDIRECT(M$3&amp;"!$AC:$AC"),0,0)</f>
        <v>0</v>
      </c>
      <c r="N7" s="204" cm="1">
        <f t="array" aca="1" ref="N7" ca="1">_xlfn.XLOOKUP($A7,INDIRECT(N$3&amp;"!$A:$A"),INDIRECT(N$3&amp;"!$AC:$AC"),0,0)</f>
        <v>0</v>
      </c>
      <c r="O7" s="204" cm="1">
        <f t="array" aca="1" ref="O7" ca="1">_xlfn.XLOOKUP($A7,INDIRECT(O$3&amp;"!$A:$A"),INDIRECT(O$3&amp;"!$AC:$AC"),0,0)</f>
        <v>0</v>
      </c>
      <c r="P7" s="204" cm="1">
        <f t="array" aca="1" ref="P7" ca="1">_xlfn.XLOOKUP($A7,INDIRECT(P$3&amp;"!$A:$A"),INDIRECT(P$3&amp;"!$AC:$AC"),0,0)</f>
        <v>0</v>
      </c>
      <c r="Q7" s="204" cm="1">
        <f t="array" aca="1" ref="Q7" ca="1">_xlfn.XLOOKUP($A7,INDIRECT(Q$3&amp;"!$A:$A"),INDIRECT(Q$3&amp;"!$AC:$AC"),0,0)</f>
        <v>0</v>
      </c>
      <c r="R7" s="204" cm="1">
        <f t="array" aca="1" ref="R7" ca="1">_xlfn.XLOOKUP($A7,INDIRECT(R$3&amp;"!$A:$A"),INDIRECT(R$3&amp;"!$AC:$AC"),0,0)</f>
        <v>0</v>
      </c>
      <c r="S7" s="204" cm="1">
        <f t="array" aca="1" ref="S7" ca="1">_xlfn.XLOOKUP($A7,INDIRECT(S$3&amp;"!$A:$A"),INDIRECT(S$3&amp;"!$AC:$AC"),0,0)</f>
        <v>0</v>
      </c>
      <c r="T7" s="204" cm="1">
        <f t="array" aca="1" ref="T7" ca="1">_xlfn.XLOOKUP($A7,INDIRECT(T$3&amp;"!$A:$A"),INDIRECT(T$3&amp;"!$AC:$AC"),0,0)</f>
        <v>0</v>
      </c>
      <c r="U7" s="204" cm="1">
        <f t="array" aca="1" ref="U7" ca="1">_xlfn.XLOOKUP($A7,INDIRECT(U$3&amp;"!$A:$A"),INDIRECT(U$3&amp;"!$AC:$AC"),0,0)</f>
        <v>0</v>
      </c>
      <c r="V7" s="204" cm="1">
        <f t="array" aca="1" ref="V7" ca="1">_xlfn.XLOOKUP($A7,INDIRECT(V$3&amp;"!$A:$A"),INDIRECT(V$3&amp;"!$AC:$AC"),0,0)</f>
        <v>0</v>
      </c>
      <c r="W7" s="204" cm="1">
        <f t="array" aca="1" ref="W7" ca="1">_xlfn.XLOOKUP($A7,INDIRECT(W$3&amp;"!$A:$A"),INDIRECT(W$3&amp;"!$AC:$AC"),0,0)</f>
        <v>0</v>
      </c>
      <c r="X7" s="204" cm="1">
        <f t="array" aca="1" ref="X7" ca="1">_xlfn.XLOOKUP($A7,INDIRECT(X$3&amp;"!$A:$A"),INDIRECT(X$3&amp;"!$AC:$AC"),0,0)</f>
        <v>0</v>
      </c>
      <c r="Y7" s="204" cm="1">
        <f t="array" aca="1" ref="Y7" ca="1">_xlfn.XLOOKUP($A7,INDIRECT(Y$3&amp;"!$A:$A"),INDIRECT(Y$3&amp;"!$AC:$AC"),0,0)</f>
        <v>0</v>
      </c>
      <c r="Z7" s="204" cm="1">
        <f t="array" aca="1" ref="Z7" ca="1">_xlfn.XLOOKUP($A7,INDIRECT(Z$3&amp;"!$A:$A"),INDIRECT(Z$3&amp;"!$AC:$AC"),0,0)</f>
        <v>0</v>
      </c>
      <c r="AA7" s="204" cm="1">
        <f t="array" aca="1" ref="AA7" ca="1">_xlfn.XLOOKUP($A7,INDIRECT(AA$3&amp;"!$A:$A"),INDIRECT(AA$3&amp;"!$AC:$AC"),0,0)</f>
        <v>0</v>
      </c>
      <c r="AB7" s="204" cm="1">
        <f t="array" aca="1" ref="AB7" ca="1">_xlfn.XLOOKUP($A7,INDIRECT(AB$3&amp;"!$A:$A"),INDIRECT(AB$3&amp;"!$AC:$AC"),0,0)</f>
        <v>0</v>
      </c>
      <c r="AC7" s="204" cm="1">
        <f t="array" aca="1" ref="AC7" ca="1">_xlfn.XLOOKUP($A7,INDIRECT(AC$3&amp;"!$A:$A"),INDIRECT(AC$3&amp;"!$AC:$AC"),0,0)</f>
        <v>0</v>
      </c>
      <c r="AD7" s="204" cm="1">
        <f t="array" aca="1" ref="AD7" ca="1">_xlfn.XLOOKUP($A7,INDIRECT(AD$3&amp;"!$A:$A"),INDIRECT(AD$3&amp;"!$AC:$AC"),0,0)</f>
        <v>0</v>
      </c>
      <c r="AE7" s="204" cm="1">
        <f t="array" aca="1" ref="AE7" ca="1">_xlfn.XLOOKUP($A7,INDIRECT(AE$3&amp;"!$A:$A"),INDIRECT(AE$3&amp;"!$AC:$AC"),0,0)</f>
        <v>0</v>
      </c>
      <c r="AF7" s="204" cm="1">
        <f t="array" aca="1" ref="AF7" ca="1">_xlfn.XLOOKUP($A7,INDIRECT(AF$3&amp;"!$A:$A"),INDIRECT(AF$3&amp;"!$AC:$AC"),0,0)</f>
        <v>0</v>
      </c>
      <c r="AG7" s="204" cm="1">
        <f t="array" aca="1" ref="AG7" ca="1">_xlfn.XLOOKUP($A7,INDIRECT(AG$3&amp;"!$A:$A"),INDIRECT(AG$3&amp;"!$AC:$AC"),0,0)</f>
        <v>0</v>
      </c>
      <c r="AH7" s="204" cm="1">
        <f t="array" aca="1" ref="AH7" ca="1">_xlfn.XLOOKUP($A7,INDIRECT(AH$3&amp;"!$A:$A"),INDIRECT(AH$3&amp;"!$AC:$AC"),0,0)</f>
        <v>0</v>
      </c>
      <c r="AI7" s="204" cm="1">
        <f t="array" aca="1" ref="AI7" ca="1">_xlfn.XLOOKUP($A7,INDIRECT(AI$3&amp;"!$A:$A"),INDIRECT(AI$3&amp;"!$AC:$AC"),0,0)</f>
        <v>0</v>
      </c>
      <c r="AJ7" s="204" cm="1">
        <f t="array" aca="1" ref="AJ7" ca="1">_xlfn.XLOOKUP($A7,INDIRECT(AJ$3&amp;"!$A:$A"),INDIRECT(AJ$3&amp;"!$AC:$AC"),0,0)</f>
        <v>0</v>
      </c>
      <c r="AK7" s="204" cm="1">
        <f t="array" aca="1" ref="AK7" ca="1">_xlfn.XLOOKUP($A7,INDIRECT(AK$3&amp;"!$A:$A"),INDIRECT(AK$3&amp;"!$AC:$AC"),0,0)</f>
        <v>0</v>
      </c>
      <c r="AL7" s="204" cm="1">
        <f t="array" aca="1" ref="AL7" ca="1">_xlfn.XLOOKUP($A7,INDIRECT(AL$3&amp;"!$A:$A"),INDIRECT(AL$3&amp;"!$AC:$AC"),0,0)</f>
        <v>0</v>
      </c>
      <c r="AM7" s="204" cm="1">
        <f t="array" aca="1" ref="AM7" ca="1">_xlfn.XLOOKUP($A7,INDIRECT(AM$3&amp;"!$A:$A"),INDIRECT(AM$3&amp;"!$AC:$AC"),0,0)</f>
        <v>0</v>
      </c>
      <c r="AN7" s="204" cm="1">
        <f t="array" aca="1" ref="AN7" ca="1">_xlfn.XLOOKUP($A7,INDIRECT(AN$3&amp;"!$A:$A"),INDIRECT(AN$3&amp;"!$AC:$AC"),0,0)</f>
        <v>0</v>
      </c>
      <c r="AO7" s="204" cm="1">
        <f t="array" aca="1" ref="AO7" ca="1">_xlfn.XLOOKUP($A7,INDIRECT(AO$3&amp;"!$A:$A"),INDIRECT(AO$3&amp;"!$AC:$AC"),0,0)</f>
        <v>0</v>
      </c>
      <c r="AP7" s="204" cm="1">
        <f t="array" aca="1" ref="AP7" ca="1">_xlfn.XLOOKUP($A7,INDIRECT(AP$3&amp;"!$A:$A"),INDIRECT(AP$3&amp;"!$AC:$AC"),0,0)</f>
        <v>0</v>
      </c>
      <c r="AQ7" s="204" cm="1">
        <f t="array" aca="1" ref="AQ7" ca="1">_xlfn.XLOOKUP($A7,INDIRECT(AQ$3&amp;"!$A:$A"),INDIRECT(AQ$3&amp;"!$AC:$AC"),0,0)</f>
        <v>0</v>
      </c>
      <c r="AR7" s="204" cm="1">
        <f t="array" aca="1" ref="AR7" ca="1">_xlfn.XLOOKUP($A7,INDIRECT(AR$3&amp;"!$A:$A"),INDIRECT(AR$3&amp;"!$AC:$AC"),0,0)</f>
        <v>0</v>
      </c>
      <c r="AS7" s="204" cm="1">
        <f t="array" aca="1" ref="AS7" ca="1">_xlfn.XLOOKUP($A7,INDIRECT(AS$3&amp;"!$A:$A"),INDIRECT(AS$3&amp;"!$AC:$AC"),0,0)</f>
        <v>0</v>
      </c>
      <c r="AT7" s="204" cm="1">
        <f t="array" aca="1" ref="AT7" ca="1">_xlfn.XLOOKUP($A7,INDIRECT(AT$3&amp;"!$A:$A"),INDIRECT(AT$3&amp;"!$AC:$AC"),0,0)</f>
        <v>0</v>
      </c>
      <c r="AU7" s="204" cm="1">
        <f t="array" aca="1" ref="AU7" ca="1">_xlfn.XLOOKUP($A7,INDIRECT(AU$3&amp;"!$A:$A"),INDIRECT(AU$3&amp;"!$AC:$AC"),0,0)</f>
        <v>0</v>
      </c>
      <c r="AV7" s="204" cm="1">
        <f t="array" aca="1" ref="AV7" ca="1">_xlfn.XLOOKUP($A7,INDIRECT(AV$3&amp;"!$A:$A"),INDIRECT(AV$3&amp;"!$AC:$AC"),0,0)</f>
        <v>0</v>
      </c>
      <c r="AW7" s="204" cm="1">
        <f t="array" aca="1" ref="AW7" ca="1">_xlfn.XLOOKUP($A7,INDIRECT(AW$3&amp;"!$A:$A"),INDIRECT(AW$3&amp;"!$AC:$AC"),0,0)</f>
        <v>0</v>
      </c>
      <c r="AX7" s="204" cm="1">
        <f t="array" aca="1" ref="AX7" ca="1">_xlfn.XLOOKUP($A7,INDIRECT(AX$3&amp;"!$A:$A"),INDIRECT(AX$3&amp;"!$AC:$AC"),0,0)</f>
        <v>0</v>
      </c>
      <c r="AY7" s="204" cm="1">
        <f t="array" aca="1" ref="AY7" ca="1">_xlfn.XLOOKUP($A7,INDIRECT(AY$3&amp;"!$A:$A"),INDIRECT(AY$3&amp;"!$AC:$AC"),0,0)</f>
        <v>0</v>
      </c>
      <c r="AZ7" s="204" cm="1">
        <f t="array" aca="1" ref="AZ7" ca="1">_xlfn.XLOOKUP($A7,INDIRECT(AZ$3&amp;"!$A:$A"),INDIRECT(AZ$3&amp;"!$AC:$AC"),0,0)</f>
        <v>0</v>
      </c>
      <c r="BA7" s="204" cm="1">
        <f t="array" aca="1" ref="BA7" ca="1">_xlfn.XLOOKUP($A7,INDIRECT(BA$3&amp;"!$A:$A"),INDIRECT(BA$3&amp;"!$AC:$AC"),0,0)</f>
        <v>0</v>
      </c>
      <c r="BB7" s="204" cm="1">
        <f t="array" aca="1" ref="BB7" ca="1">_xlfn.XLOOKUP($A7,INDIRECT(BB$3&amp;"!$A:$A"),INDIRECT(BB$3&amp;"!$AC:$AC"),0,0)</f>
        <v>0</v>
      </c>
      <c r="BC7" s="204" cm="1">
        <f t="array" aca="1" ref="BC7" ca="1">_xlfn.XLOOKUP($A7,INDIRECT(BC$3&amp;"!$A:$A"),INDIRECT(BC$3&amp;"!$AC:$AC"),0,0)</f>
        <v>0</v>
      </c>
      <c r="BD7" s="204" cm="1">
        <f t="array" aca="1" ref="BD7" ca="1">_xlfn.XLOOKUP($A7,INDIRECT(BD$3&amp;"!$A:$A"),INDIRECT(BD$3&amp;"!$AC:$AC"),0,0)</f>
        <v>0</v>
      </c>
    </row>
    <row r="8" spans="1:56" ht="15.95" customHeight="1" x14ac:dyDescent="0.25">
      <c r="A8" s="3">
        <f>'Сводный за нед'!A5</f>
        <v>169395410</v>
      </c>
      <c r="B8" s="3" t="str">
        <f>'Сводный за нед'!B5</f>
        <v>ACRF1BN201GR</v>
      </c>
      <c r="C8" s="3" t="str">
        <f>'Сводный за нед'!C5</f>
        <v>Бандаж для лица серый</v>
      </c>
      <c r="D8" s="204" cm="1">
        <f t="array" aca="1" ref="D8" ca="1">_xlfn.XLOOKUP($A8,INDIRECT(D$3&amp;"!$A:$A"),INDIRECT(D$3&amp;"!$AC:$AC"),0,0)</f>
        <v>207</v>
      </c>
      <c r="E8" s="204" cm="1">
        <f t="array" aca="1" ref="E8" ca="1">_xlfn.XLOOKUP($A8,INDIRECT(E$3&amp;"!$A:$A"),INDIRECT(E$3&amp;"!$AC:$AC"),0,0)</f>
        <v>207</v>
      </c>
      <c r="F8" s="204" cm="1">
        <f t="array" aca="1" ref="F8" ca="1">_xlfn.XLOOKUP($A8,INDIRECT(F$3&amp;"!$A:$A"),INDIRECT(F$3&amp;"!$AC:$AC"),0,0)</f>
        <v>239</v>
      </c>
      <c r="G8" s="204" cm="1">
        <f t="array" aca="1" ref="G8" ca="1">_xlfn.XLOOKUP($A8,INDIRECT(G$3&amp;"!$A:$A"),INDIRECT(G$3&amp;"!$AC:$AC"),0,0)</f>
        <v>0</v>
      </c>
      <c r="H8" s="204" cm="1">
        <f t="array" aca="1" ref="H8" ca="1">_xlfn.XLOOKUP($A8,INDIRECT(H$3&amp;"!$A:$A"),INDIRECT(H$3&amp;"!$AC:$AC"),0,0)</f>
        <v>0</v>
      </c>
      <c r="I8" s="204" cm="1">
        <f t="array" aca="1" ref="I8" ca="1">_xlfn.XLOOKUP($A8,INDIRECT(I$3&amp;"!$A:$A"),INDIRECT(I$3&amp;"!$AC:$AC"),0,0)</f>
        <v>0</v>
      </c>
      <c r="J8" s="204" cm="1">
        <f t="array" aca="1" ref="J8" ca="1">_xlfn.XLOOKUP($A8,INDIRECT(J$3&amp;"!$A:$A"),INDIRECT(J$3&amp;"!$AC:$AC"),0,0)</f>
        <v>0</v>
      </c>
      <c r="K8" s="204" cm="1">
        <f t="array" aca="1" ref="K8" ca="1">_xlfn.XLOOKUP($A8,INDIRECT(K$3&amp;"!$A:$A"),INDIRECT(K$3&amp;"!$AC:$AC"),0,0)</f>
        <v>0</v>
      </c>
      <c r="L8" s="204" cm="1">
        <f t="array" aca="1" ref="L8" ca="1">_xlfn.XLOOKUP($A8,INDIRECT(L$3&amp;"!$A:$A"),INDIRECT(L$3&amp;"!$AC:$AC"),0,0)</f>
        <v>0</v>
      </c>
      <c r="M8" s="204" cm="1">
        <f t="array" aca="1" ref="M8" ca="1">_xlfn.XLOOKUP($A8,INDIRECT(M$3&amp;"!$A:$A"),INDIRECT(M$3&amp;"!$AC:$AC"),0,0)</f>
        <v>0</v>
      </c>
      <c r="N8" s="204" cm="1">
        <f t="array" aca="1" ref="N8" ca="1">_xlfn.XLOOKUP($A8,INDIRECT(N$3&amp;"!$A:$A"),INDIRECT(N$3&amp;"!$AC:$AC"),0,0)</f>
        <v>0</v>
      </c>
      <c r="O8" s="204" cm="1">
        <f t="array" aca="1" ref="O8" ca="1">_xlfn.XLOOKUP($A8,INDIRECT(O$3&amp;"!$A:$A"),INDIRECT(O$3&amp;"!$AC:$AC"),0,0)</f>
        <v>0</v>
      </c>
      <c r="P8" s="204" cm="1">
        <f t="array" aca="1" ref="P8" ca="1">_xlfn.XLOOKUP($A8,INDIRECT(P$3&amp;"!$A:$A"),INDIRECT(P$3&amp;"!$AC:$AC"),0,0)</f>
        <v>0</v>
      </c>
      <c r="Q8" s="204" cm="1">
        <f t="array" aca="1" ref="Q8" ca="1">_xlfn.XLOOKUP($A8,INDIRECT(Q$3&amp;"!$A:$A"),INDIRECT(Q$3&amp;"!$AC:$AC"),0,0)</f>
        <v>0</v>
      </c>
      <c r="R8" s="204" cm="1">
        <f t="array" aca="1" ref="R8" ca="1">_xlfn.XLOOKUP($A8,INDIRECT(R$3&amp;"!$A:$A"),INDIRECT(R$3&amp;"!$AC:$AC"),0,0)</f>
        <v>0</v>
      </c>
      <c r="S8" s="204" cm="1">
        <f t="array" aca="1" ref="S8" ca="1">_xlfn.XLOOKUP($A8,INDIRECT(S$3&amp;"!$A:$A"),INDIRECT(S$3&amp;"!$AC:$AC"),0,0)</f>
        <v>0</v>
      </c>
      <c r="T8" s="204" cm="1">
        <f t="array" aca="1" ref="T8" ca="1">_xlfn.XLOOKUP($A8,INDIRECT(T$3&amp;"!$A:$A"),INDIRECT(T$3&amp;"!$AC:$AC"),0,0)</f>
        <v>0</v>
      </c>
      <c r="U8" s="204" cm="1">
        <f t="array" aca="1" ref="U8" ca="1">_xlfn.XLOOKUP($A8,INDIRECT(U$3&amp;"!$A:$A"),INDIRECT(U$3&amp;"!$AC:$AC"),0,0)</f>
        <v>0</v>
      </c>
      <c r="V8" s="204" cm="1">
        <f t="array" aca="1" ref="V8" ca="1">_xlfn.XLOOKUP($A8,INDIRECT(V$3&amp;"!$A:$A"),INDIRECT(V$3&amp;"!$AC:$AC"),0,0)</f>
        <v>0</v>
      </c>
      <c r="W8" s="204" cm="1">
        <f t="array" aca="1" ref="W8" ca="1">_xlfn.XLOOKUP($A8,INDIRECT(W$3&amp;"!$A:$A"),INDIRECT(W$3&amp;"!$AC:$AC"),0,0)</f>
        <v>0</v>
      </c>
      <c r="X8" s="204" cm="1">
        <f t="array" aca="1" ref="X8" ca="1">_xlfn.XLOOKUP($A8,INDIRECT(X$3&amp;"!$A:$A"),INDIRECT(X$3&amp;"!$AC:$AC"),0,0)</f>
        <v>0</v>
      </c>
      <c r="Y8" s="204" cm="1">
        <f t="array" aca="1" ref="Y8" ca="1">_xlfn.XLOOKUP($A8,INDIRECT(Y$3&amp;"!$A:$A"),INDIRECT(Y$3&amp;"!$AC:$AC"),0,0)</f>
        <v>0</v>
      </c>
      <c r="Z8" s="204" cm="1">
        <f t="array" aca="1" ref="Z8" ca="1">_xlfn.XLOOKUP($A8,INDIRECT(Z$3&amp;"!$A:$A"),INDIRECT(Z$3&amp;"!$AC:$AC"),0,0)</f>
        <v>0</v>
      </c>
      <c r="AA8" s="204" cm="1">
        <f t="array" aca="1" ref="AA8" ca="1">_xlfn.XLOOKUP($A8,INDIRECT(AA$3&amp;"!$A:$A"),INDIRECT(AA$3&amp;"!$AC:$AC"),0,0)</f>
        <v>0</v>
      </c>
      <c r="AB8" s="204" cm="1">
        <f t="array" aca="1" ref="AB8" ca="1">_xlfn.XLOOKUP($A8,INDIRECT(AB$3&amp;"!$A:$A"),INDIRECT(AB$3&amp;"!$AC:$AC"),0,0)</f>
        <v>0</v>
      </c>
      <c r="AC8" s="204" cm="1">
        <f t="array" aca="1" ref="AC8" ca="1">_xlfn.XLOOKUP($A8,INDIRECT(AC$3&amp;"!$A:$A"),INDIRECT(AC$3&amp;"!$AC:$AC"),0,0)</f>
        <v>0</v>
      </c>
      <c r="AD8" s="204" cm="1">
        <f t="array" aca="1" ref="AD8" ca="1">_xlfn.XLOOKUP($A8,INDIRECT(AD$3&amp;"!$A:$A"),INDIRECT(AD$3&amp;"!$AC:$AC"),0,0)</f>
        <v>0</v>
      </c>
      <c r="AE8" s="204" cm="1">
        <f t="array" aca="1" ref="AE8" ca="1">_xlfn.XLOOKUP($A8,INDIRECT(AE$3&amp;"!$A:$A"),INDIRECT(AE$3&amp;"!$AC:$AC"),0,0)</f>
        <v>0</v>
      </c>
      <c r="AF8" s="204" cm="1">
        <f t="array" aca="1" ref="AF8" ca="1">_xlfn.XLOOKUP($A8,INDIRECT(AF$3&amp;"!$A:$A"),INDIRECT(AF$3&amp;"!$AC:$AC"),0,0)</f>
        <v>0</v>
      </c>
      <c r="AG8" s="204" cm="1">
        <f t="array" aca="1" ref="AG8" ca="1">_xlfn.XLOOKUP($A8,INDIRECT(AG$3&amp;"!$A:$A"),INDIRECT(AG$3&amp;"!$AC:$AC"),0,0)</f>
        <v>0</v>
      </c>
      <c r="AH8" s="204" cm="1">
        <f t="array" aca="1" ref="AH8" ca="1">_xlfn.XLOOKUP($A8,INDIRECT(AH$3&amp;"!$A:$A"),INDIRECT(AH$3&amp;"!$AC:$AC"),0,0)</f>
        <v>0</v>
      </c>
      <c r="AI8" s="204" cm="1">
        <f t="array" aca="1" ref="AI8" ca="1">_xlfn.XLOOKUP($A8,INDIRECT(AI$3&amp;"!$A:$A"),INDIRECT(AI$3&amp;"!$AC:$AC"),0,0)</f>
        <v>0</v>
      </c>
      <c r="AJ8" s="204" cm="1">
        <f t="array" aca="1" ref="AJ8" ca="1">_xlfn.XLOOKUP($A8,INDIRECT(AJ$3&amp;"!$A:$A"),INDIRECT(AJ$3&amp;"!$AC:$AC"),0,0)</f>
        <v>0</v>
      </c>
      <c r="AK8" s="204" cm="1">
        <f t="array" aca="1" ref="AK8" ca="1">_xlfn.XLOOKUP($A8,INDIRECT(AK$3&amp;"!$A:$A"),INDIRECT(AK$3&amp;"!$AC:$AC"),0,0)</f>
        <v>0</v>
      </c>
      <c r="AL8" s="204" cm="1">
        <f t="array" aca="1" ref="AL8" ca="1">_xlfn.XLOOKUP($A8,INDIRECT(AL$3&amp;"!$A:$A"),INDIRECT(AL$3&amp;"!$AC:$AC"),0,0)</f>
        <v>0</v>
      </c>
      <c r="AM8" s="204" cm="1">
        <f t="array" aca="1" ref="AM8" ca="1">_xlfn.XLOOKUP($A8,INDIRECT(AM$3&amp;"!$A:$A"),INDIRECT(AM$3&amp;"!$AC:$AC"),0,0)</f>
        <v>0</v>
      </c>
      <c r="AN8" s="204" cm="1">
        <f t="array" aca="1" ref="AN8" ca="1">_xlfn.XLOOKUP($A8,INDIRECT(AN$3&amp;"!$A:$A"),INDIRECT(AN$3&amp;"!$AC:$AC"),0,0)</f>
        <v>0</v>
      </c>
      <c r="AO8" s="204" cm="1">
        <f t="array" aca="1" ref="AO8" ca="1">_xlfn.XLOOKUP($A8,INDIRECT(AO$3&amp;"!$A:$A"),INDIRECT(AO$3&amp;"!$AC:$AC"),0,0)</f>
        <v>0</v>
      </c>
      <c r="AP8" s="204" cm="1">
        <f t="array" aca="1" ref="AP8" ca="1">_xlfn.XLOOKUP($A8,INDIRECT(AP$3&amp;"!$A:$A"),INDIRECT(AP$3&amp;"!$AC:$AC"),0,0)</f>
        <v>0</v>
      </c>
      <c r="AQ8" s="204" cm="1">
        <f t="array" aca="1" ref="AQ8" ca="1">_xlfn.XLOOKUP($A8,INDIRECT(AQ$3&amp;"!$A:$A"),INDIRECT(AQ$3&amp;"!$AC:$AC"),0,0)</f>
        <v>0</v>
      </c>
      <c r="AR8" s="204" cm="1">
        <f t="array" aca="1" ref="AR8" ca="1">_xlfn.XLOOKUP($A8,INDIRECT(AR$3&amp;"!$A:$A"),INDIRECT(AR$3&amp;"!$AC:$AC"),0,0)</f>
        <v>0</v>
      </c>
      <c r="AS8" s="204" cm="1">
        <f t="array" aca="1" ref="AS8" ca="1">_xlfn.XLOOKUP($A8,INDIRECT(AS$3&amp;"!$A:$A"),INDIRECT(AS$3&amp;"!$AC:$AC"),0,0)</f>
        <v>0</v>
      </c>
      <c r="AT8" s="204" cm="1">
        <f t="array" aca="1" ref="AT8" ca="1">_xlfn.XLOOKUP($A8,INDIRECT(AT$3&amp;"!$A:$A"),INDIRECT(AT$3&amp;"!$AC:$AC"),0,0)</f>
        <v>0</v>
      </c>
      <c r="AU8" s="204" cm="1">
        <f t="array" aca="1" ref="AU8" ca="1">_xlfn.XLOOKUP($A8,INDIRECT(AU$3&amp;"!$A:$A"),INDIRECT(AU$3&amp;"!$AC:$AC"),0,0)</f>
        <v>0</v>
      </c>
      <c r="AV8" s="204" cm="1">
        <f t="array" aca="1" ref="AV8" ca="1">_xlfn.XLOOKUP($A8,INDIRECT(AV$3&amp;"!$A:$A"),INDIRECT(AV$3&amp;"!$AC:$AC"),0,0)</f>
        <v>0</v>
      </c>
      <c r="AW8" s="204" cm="1">
        <f t="array" aca="1" ref="AW8" ca="1">_xlfn.XLOOKUP($A8,INDIRECT(AW$3&amp;"!$A:$A"),INDIRECT(AW$3&amp;"!$AC:$AC"),0,0)</f>
        <v>0</v>
      </c>
      <c r="AX8" s="204" cm="1">
        <f t="array" aca="1" ref="AX8" ca="1">_xlfn.XLOOKUP($A8,INDIRECT(AX$3&amp;"!$A:$A"),INDIRECT(AX$3&amp;"!$AC:$AC"),0,0)</f>
        <v>0</v>
      </c>
      <c r="AY8" s="204" cm="1">
        <f t="array" aca="1" ref="AY8" ca="1">_xlfn.XLOOKUP($A8,INDIRECT(AY$3&amp;"!$A:$A"),INDIRECT(AY$3&amp;"!$AC:$AC"),0,0)</f>
        <v>0</v>
      </c>
      <c r="AZ8" s="204" cm="1">
        <f t="array" aca="1" ref="AZ8" ca="1">_xlfn.XLOOKUP($A8,INDIRECT(AZ$3&amp;"!$A:$A"),INDIRECT(AZ$3&amp;"!$AC:$AC"),0,0)</f>
        <v>0</v>
      </c>
      <c r="BA8" s="204" cm="1">
        <f t="array" aca="1" ref="BA8" ca="1">_xlfn.XLOOKUP($A8,INDIRECT(BA$3&amp;"!$A:$A"),INDIRECT(BA$3&amp;"!$AC:$AC"),0,0)</f>
        <v>0</v>
      </c>
      <c r="BB8" s="204" cm="1">
        <f t="array" aca="1" ref="BB8" ca="1">_xlfn.XLOOKUP($A8,INDIRECT(BB$3&amp;"!$A:$A"),INDIRECT(BB$3&amp;"!$AC:$AC"),0,0)</f>
        <v>0</v>
      </c>
      <c r="BC8" s="204" cm="1">
        <f t="array" aca="1" ref="BC8" ca="1">_xlfn.XLOOKUP($A8,INDIRECT(BC$3&amp;"!$A:$A"),INDIRECT(BC$3&amp;"!$AC:$AC"),0,0)</f>
        <v>0</v>
      </c>
      <c r="BD8" s="204" cm="1">
        <f t="array" aca="1" ref="BD8" ca="1">_xlfn.XLOOKUP($A8,INDIRECT(BD$3&amp;"!$A:$A"),INDIRECT(BD$3&amp;"!$AC:$AC"),0,0)</f>
        <v>0</v>
      </c>
    </row>
    <row r="9" spans="1:56" ht="15.95" customHeight="1" x14ac:dyDescent="0.25">
      <c r="A9" s="3">
        <f>'Сводный за нед'!A6</f>
        <v>172832355</v>
      </c>
      <c r="B9" s="3" t="str">
        <f>'Сводный за нед'!B6</f>
        <v>AHMA7BW101BG</v>
      </c>
      <c r="C9" s="3" t="str">
        <f>'Сводный за нед'!C6</f>
        <v>Мешки 7 шт.</v>
      </c>
      <c r="D9" s="204" cm="1">
        <f t="array" aca="1" ref="D9" ca="1">_xlfn.XLOOKUP($A9,INDIRECT(D$3&amp;"!$A:$A"),INDIRECT(D$3&amp;"!$AC:$AC"),0,0)</f>
        <v>134</v>
      </c>
      <c r="E9" s="204" cm="1">
        <f t="array" aca="1" ref="E9" ca="1">_xlfn.XLOOKUP($A9,INDIRECT(E$3&amp;"!$A:$A"),INDIRECT(E$3&amp;"!$AC:$AC"),0,0)</f>
        <v>134</v>
      </c>
      <c r="F9" s="204" cm="1">
        <f t="array" aca="1" ref="F9" ca="1">_xlfn.XLOOKUP($A9,INDIRECT(F$3&amp;"!$A:$A"),INDIRECT(F$3&amp;"!$AC:$AC"),0,0)</f>
        <v>164</v>
      </c>
      <c r="G9" s="204" cm="1">
        <f t="array" aca="1" ref="G9" ca="1">_xlfn.XLOOKUP($A9,INDIRECT(G$3&amp;"!$A:$A"),INDIRECT(G$3&amp;"!$AC:$AC"),0,0)</f>
        <v>0</v>
      </c>
      <c r="H9" s="204" cm="1">
        <f t="array" aca="1" ref="H9" ca="1">_xlfn.XLOOKUP($A9,INDIRECT(H$3&amp;"!$A:$A"),INDIRECT(H$3&amp;"!$AC:$AC"),0,0)</f>
        <v>0</v>
      </c>
      <c r="I9" s="204" cm="1">
        <f t="array" aca="1" ref="I9" ca="1">_xlfn.XLOOKUP($A9,INDIRECT(I$3&amp;"!$A:$A"),INDIRECT(I$3&amp;"!$AC:$AC"),0,0)</f>
        <v>0</v>
      </c>
      <c r="J9" s="204" cm="1">
        <f t="array" aca="1" ref="J9" ca="1">_xlfn.XLOOKUP($A9,INDIRECT(J$3&amp;"!$A:$A"),INDIRECT(J$3&amp;"!$AC:$AC"),0,0)</f>
        <v>0</v>
      </c>
      <c r="K9" s="204" cm="1">
        <f t="array" aca="1" ref="K9" ca="1">_xlfn.XLOOKUP($A9,INDIRECT(K$3&amp;"!$A:$A"),INDIRECT(K$3&amp;"!$AC:$AC"),0,0)</f>
        <v>0</v>
      </c>
      <c r="L9" s="204" cm="1">
        <f t="array" aca="1" ref="L9" ca="1">_xlfn.XLOOKUP($A9,INDIRECT(L$3&amp;"!$A:$A"),INDIRECT(L$3&amp;"!$AC:$AC"),0,0)</f>
        <v>0</v>
      </c>
      <c r="M9" s="204" cm="1">
        <f t="array" aca="1" ref="M9" ca="1">_xlfn.XLOOKUP($A9,INDIRECT(M$3&amp;"!$A:$A"),INDIRECT(M$3&amp;"!$AC:$AC"),0,0)</f>
        <v>0</v>
      </c>
      <c r="N9" s="204" cm="1">
        <f t="array" aca="1" ref="N9" ca="1">_xlfn.XLOOKUP($A9,INDIRECT(N$3&amp;"!$A:$A"),INDIRECT(N$3&amp;"!$AC:$AC"),0,0)</f>
        <v>0</v>
      </c>
      <c r="O9" s="204" cm="1">
        <f t="array" aca="1" ref="O9" ca="1">_xlfn.XLOOKUP($A9,INDIRECT(O$3&amp;"!$A:$A"),INDIRECT(O$3&amp;"!$AC:$AC"),0,0)</f>
        <v>0</v>
      </c>
      <c r="P9" s="204" cm="1">
        <f t="array" aca="1" ref="P9" ca="1">_xlfn.XLOOKUP($A9,INDIRECT(P$3&amp;"!$A:$A"),INDIRECT(P$3&amp;"!$AC:$AC"),0,0)</f>
        <v>0</v>
      </c>
      <c r="Q9" s="204" cm="1">
        <f t="array" aca="1" ref="Q9" ca="1">_xlfn.XLOOKUP($A9,INDIRECT(Q$3&amp;"!$A:$A"),INDIRECT(Q$3&amp;"!$AC:$AC"),0,0)</f>
        <v>0</v>
      </c>
      <c r="R9" s="204" cm="1">
        <f t="array" aca="1" ref="R9" ca="1">_xlfn.XLOOKUP($A9,INDIRECT(R$3&amp;"!$A:$A"),INDIRECT(R$3&amp;"!$AC:$AC"),0,0)</f>
        <v>0</v>
      </c>
      <c r="S9" s="204" cm="1">
        <f t="array" aca="1" ref="S9" ca="1">_xlfn.XLOOKUP($A9,INDIRECT(S$3&amp;"!$A:$A"),INDIRECT(S$3&amp;"!$AC:$AC"),0,0)</f>
        <v>0</v>
      </c>
      <c r="T9" s="204" cm="1">
        <f t="array" aca="1" ref="T9" ca="1">_xlfn.XLOOKUP($A9,INDIRECT(T$3&amp;"!$A:$A"),INDIRECT(T$3&amp;"!$AC:$AC"),0,0)</f>
        <v>0</v>
      </c>
      <c r="U9" s="204" cm="1">
        <f t="array" aca="1" ref="U9" ca="1">_xlfn.XLOOKUP($A9,INDIRECT(U$3&amp;"!$A:$A"),INDIRECT(U$3&amp;"!$AC:$AC"),0,0)</f>
        <v>0</v>
      </c>
      <c r="V9" s="204" cm="1">
        <f t="array" aca="1" ref="V9" ca="1">_xlfn.XLOOKUP($A9,INDIRECT(V$3&amp;"!$A:$A"),INDIRECT(V$3&amp;"!$AC:$AC"),0,0)</f>
        <v>0</v>
      </c>
      <c r="W9" s="204" cm="1">
        <f t="array" aca="1" ref="W9" ca="1">_xlfn.XLOOKUP($A9,INDIRECT(W$3&amp;"!$A:$A"),INDIRECT(W$3&amp;"!$AC:$AC"),0,0)</f>
        <v>0</v>
      </c>
      <c r="X9" s="204" cm="1">
        <f t="array" aca="1" ref="X9" ca="1">_xlfn.XLOOKUP($A9,INDIRECT(X$3&amp;"!$A:$A"),INDIRECT(X$3&amp;"!$AC:$AC"),0,0)</f>
        <v>0</v>
      </c>
      <c r="Y9" s="204" cm="1">
        <f t="array" aca="1" ref="Y9" ca="1">_xlfn.XLOOKUP($A9,INDIRECT(Y$3&amp;"!$A:$A"),INDIRECT(Y$3&amp;"!$AC:$AC"),0,0)</f>
        <v>0</v>
      </c>
      <c r="Z9" s="204" cm="1">
        <f t="array" aca="1" ref="Z9" ca="1">_xlfn.XLOOKUP($A9,INDIRECT(Z$3&amp;"!$A:$A"),INDIRECT(Z$3&amp;"!$AC:$AC"),0,0)</f>
        <v>0</v>
      </c>
      <c r="AA9" s="204" cm="1">
        <f t="array" aca="1" ref="AA9" ca="1">_xlfn.XLOOKUP($A9,INDIRECT(AA$3&amp;"!$A:$A"),INDIRECT(AA$3&amp;"!$AC:$AC"),0,0)</f>
        <v>0</v>
      </c>
      <c r="AB9" s="204" cm="1">
        <f t="array" aca="1" ref="AB9" ca="1">_xlfn.XLOOKUP($A9,INDIRECT(AB$3&amp;"!$A:$A"),INDIRECT(AB$3&amp;"!$AC:$AC"),0,0)</f>
        <v>0</v>
      </c>
      <c r="AC9" s="204" cm="1">
        <f t="array" aca="1" ref="AC9" ca="1">_xlfn.XLOOKUP($A9,INDIRECT(AC$3&amp;"!$A:$A"),INDIRECT(AC$3&amp;"!$AC:$AC"),0,0)</f>
        <v>0</v>
      </c>
      <c r="AD9" s="204" cm="1">
        <f t="array" aca="1" ref="AD9" ca="1">_xlfn.XLOOKUP($A9,INDIRECT(AD$3&amp;"!$A:$A"),INDIRECT(AD$3&amp;"!$AC:$AC"),0,0)</f>
        <v>0</v>
      </c>
      <c r="AE9" s="204" cm="1">
        <f t="array" aca="1" ref="AE9" ca="1">_xlfn.XLOOKUP($A9,INDIRECT(AE$3&amp;"!$A:$A"),INDIRECT(AE$3&amp;"!$AC:$AC"),0,0)</f>
        <v>0</v>
      </c>
      <c r="AF9" s="204" cm="1">
        <f t="array" aca="1" ref="AF9" ca="1">_xlfn.XLOOKUP($A9,INDIRECT(AF$3&amp;"!$A:$A"),INDIRECT(AF$3&amp;"!$AC:$AC"),0,0)</f>
        <v>0</v>
      </c>
      <c r="AG9" s="204" cm="1">
        <f t="array" aca="1" ref="AG9" ca="1">_xlfn.XLOOKUP($A9,INDIRECT(AG$3&amp;"!$A:$A"),INDIRECT(AG$3&amp;"!$AC:$AC"),0,0)</f>
        <v>0</v>
      </c>
      <c r="AH9" s="204" cm="1">
        <f t="array" aca="1" ref="AH9" ca="1">_xlfn.XLOOKUP($A9,INDIRECT(AH$3&amp;"!$A:$A"),INDIRECT(AH$3&amp;"!$AC:$AC"),0,0)</f>
        <v>0</v>
      </c>
      <c r="AI9" s="204" cm="1">
        <f t="array" aca="1" ref="AI9" ca="1">_xlfn.XLOOKUP($A9,INDIRECT(AI$3&amp;"!$A:$A"),INDIRECT(AI$3&amp;"!$AC:$AC"),0,0)</f>
        <v>0</v>
      </c>
      <c r="AJ9" s="204" cm="1">
        <f t="array" aca="1" ref="AJ9" ca="1">_xlfn.XLOOKUP($A9,INDIRECT(AJ$3&amp;"!$A:$A"),INDIRECT(AJ$3&amp;"!$AC:$AC"),0,0)</f>
        <v>0</v>
      </c>
      <c r="AK9" s="204" cm="1">
        <f t="array" aca="1" ref="AK9" ca="1">_xlfn.XLOOKUP($A9,INDIRECT(AK$3&amp;"!$A:$A"),INDIRECT(AK$3&amp;"!$AC:$AC"),0,0)</f>
        <v>0</v>
      </c>
      <c r="AL9" s="204" cm="1">
        <f t="array" aca="1" ref="AL9" ca="1">_xlfn.XLOOKUP($A9,INDIRECT(AL$3&amp;"!$A:$A"),INDIRECT(AL$3&amp;"!$AC:$AC"),0,0)</f>
        <v>0</v>
      </c>
      <c r="AM9" s="204" cm="1">
        <f t="array" aca="1" ref="AM9" ca="1">_xlfn.XLOOKUP($A9,INDIRECT(AM$3&amp;"!$A:$A"),INDIRECT(AM$3&amp;"!$AC:$AC"),0,0)</f>
        <v>0</v>
      </c>
      <c r="AN9" s="204" cm="1">
        <f t="array" aca="1" ref="AN9" ca="1">_xlfn.XLOOKUP($A9,INDIRECT(AN$3&amp;"!$A:$A"),INDIRECT(AN$3&amp;"!$AC:$AC"),0,0)</f>
        <v>0</v>
      </c>
      <c r="AO9" s="204" cm="1">
        <f t="array" aca="1" ref="AO9" ca="1">_xlfn.XLOOKUP($A9,INDIRECT(AO$3&amp;"!$A:$A"),INDIRECT(AO$3&amp;"!$AC:$AC"),0,0)</f>
        <v>0</v>
      </c>
      <c r="AP9" s="204" cm="1">
        <f t="array" aca="1" ref="AP9" ca="1">_xlfn.XLOOKUP($A9,INDIRECT(AP$3&amp;"!$A:$A"),INDIRECT(AP$3&amp;"!$AC:$AC"),0,0)</f>
        <v>0</v>
      </c>
      <c r="AQ9" s="204" cm="1">
        <f t="array" aca="1" ref="AQ9" ca="1">_xlfn.XLOOKUP($A9,INDIRECT(AQ$3&amp;"!$A:$A"),INDIRECT(AQ$3&amp;"!$AC:$AC"),0,0)</f>
        <v>0</v>
      </c>
      <c r="AR9" s="204" cm="1">
        <f t="array" aca="1" ref="AR9" ca="1">_xlfn.XLOOKUP($A9,INDIRECT(AR$3&amp;"!$A:$A"),INDIRECT(AR$3&amp;"!$AC:$AC"),0,0)</f>
        <v>0</v>
      </c>
      <c r="AS9" s="204" cm="1">
        <f t="array" aca="1" ref="AS9" ca="1">_xlfn.XLOOKUP($A9,INDIRECT(AS$3&amp;"!$A:$A"),INDIRECT(AS$3&amp;"!$AC:$AC"),0,0)</f>
        <v>0</v>
      </c>
      <c r="AT9" s="204" cm="1">
        <f t="array" aca="1" ref="AT9" ca="1">_xlfn.XLOOKUP($A9,INDIRECT(AT$3&amp;"!$A:$A"),INDIRECT(AT$3&amp;"!$AC:$AC"),0,0)</f>
        <v>0</v>
      </c>
      <c r="AU9" s="204" cm="1">
        <f t="array" aca="1" ref="AU9" ca="1">_xlfn.XLOOKUP($A9,INDIRECT(AU$3&amp;"!$A:$A"),INDIRECT(AU$3&amp;"!$AC:$AC"),0,0)</f>
        <v>0</v>
      </c>
      <c r="AV9" s="204" cm="1">
        <f t="array" aca="1" ref="AV9" ca="1">_xlfn.XLOOKUP($A9,INDIRECT(AV$3&amp;"!$A:$A"),INDIRECT(AV$3&amp;"!$AC:$AC"),0,0)</f>
        <v>0</v>
      </c>
      <c r="AW9" s="204" cm="1">
        <f t="array" aca="1" ref="AW9" ca="1">_xlfn.XLOOKUP($A9,INDIRECT(AW$3&amp;"!$A:$A"),INDIRECT(AW$3&amp;"!$AC:$AC"),0,0)</f>
        <v>0</v>
      </c>
      <c r="AX9" s="204" cm="1">
        <f t="array" aca="1" ref="AX9" ca="1">_xlfn.XLOOKUP($A9,INDIRECT(AX$3&amp;"!$A:$A"),INDIRECT(AX$3&amp;"!$AC:$AC"),0,0)</f>
        <v>0</v>
      </c>
      <c r="AY9" s="204" cm="1">
        <f t="array" aca="1" ref="AY9" ca="1">_xlfn.XLOOKUP($A9,INDIRECT(AY$3&amp;"!$A:$A"),INDIRECT(AY$3&amp;"!$AC:$AC"),0,0)</f>
        <v>0</v>
      </c>
      <c r="AZ9" s="204" cm="1">
        <f t="array" aca="1" ref="AZ9" ca="1">_xlfn.XLOOKUP($A9,INDIRECT(AZ$3&amp;"!$A:$A"),INDIRECT(AZ$3&amp;"!$AC:$AC"),0,0)</f>
        <v>0</v>
      </c>
      <c r="BA9" s="204" cm="1">
        <f t="array" aca="1" ref="BA9" ca="1">_xlfn.XLOOKUP($A9,INDIRECT(BA$3&amp;"!$A:$A"),INDIRECT(BA$3&amp;"!$AC:$AC"),0,0)</f>
        <v>0</v>
      </c>
      <c r="BB9" s="204" cm="1">
        <f t="array" aca="1" ref="BB9" ca="1">_xlfn.XLOOKUP($A9,INDIRECT(BB$3&amp;"!$A:$A"),INDIRECT(BB$3&amp;"!$AC:$AC"),0,0)</f>
        <v>0</v>
      </c>
      <c r="BC9" s="204" cm="1">
        <f t="array" aca="1" ref="BC9" ca="1">_xlfn.XLOOKUP($A9,INDIRECT(BC$3&amp;"!$A:$A"),INDIRECT(BC$3&amp;"!$AC:$AC"),0,0)</f>
        <v>0</v>
      </c>
      <c r="BD9" s="204" cm="1">
        <f t="array" aca="1" ref="BD9" ca="1">_xlfn.XLOOKUP($A9,INDIRECT(BD$3&amp;"!$A:$A"),INDIRECT(BD$3&amp;"!$AC:$AC"),0,0)</f>
        <v>0</v>
      </c>
    </row>
    <row r="10" spans="1:56" ht="15.95" customHeight="1" x14ac:dyDescent="0.25">
      <c r="A10" s="3">
        <f>'Сводный за нед'!A7</f>
        <v>176500218</v>
      </c>
      <c r="B10" s="3" t="str">
        <f>'Сводный за нед'!B7</f>
        <v>AHMA1BW101BG</v>
      </c>
      <c r="C10" s="3" t="str">
        <f>'Сводный за нед'!C7</f>
        <v>Мешок для бюстгалтеров</v>
      </c>
      <c r="D10" s="204" cm="1">
        <f t="array" aca="1" ref="D10" ca="1">_xlfn.XLOOKUP($A10,INDIRECT(D$3&amp;"!$A:$A"),INDIRECT(D$3&amp;"!$AC:$AC"),0,0)</f>
        <v>338</v>
      </c>
      <c r="E10" s="204" cm="1">
        <f t="array" aca="1" ref="E10" ca="1">_xlfn.XLOOKUP($A10,INDIRECT(E$3&amp;"!$A:$A"),INDIRECT(E$3&amp;"!$AC:$AC"),0,0)</f>
        <v>338</v>
      </c>
      <c r="F10" s="204" cm="1">
        <f t="array" aca="1" ref="F10" ca="1">_xlfn.XLOOKUP($A10,INDIRECT(F$3&amp;"!$A:$A"),INDIRECT(F$3&amp;"!$AC:$AC"),0,0)</f>
        <v>395</v>
      </c>
      <c r="G10" s="204" cm="1">
        <f t="array" aca="1" ref="G10" ca="1">_xlfn.XLOOKUP($A10,INDIRECT(G$3&amp;"!$A:$A"),INDIRECT(G$3&amp;"!$AC:$AC"),0,0)</f>
        <v>0</v>
      </c>
      <c r="H10" s="204" cm="1">
        <f t="array" aca="1" ref="H10" ca="1">_xlfn.XLOOKUP($A10,INDIRECT(H$3&amp;"!$A:$A"),INDIRECT(H$3&amp;"!$AC:$AC"),0,0)</f>
        <v>0</v>
      </c>
      <c r="I10" s="204" cm="1">
        <f t="array" aca="1" ref="I10" ca="1">_xlfn.XLOOKUP($A10,INDIRECT(I$3&amp;"!$A:$A"),INDIRECT(I$3&amp;"!$AC:$AC"),0,0)</f>
        <v>0</v>
      </c>
      <c r="J10" s="204" cm="1">
        <f t="array" aca="1" ref="J10" ca="1">_xlfn.XLOOKUP($A10,INDIRECT(J$3&amp;"!$A:$A"),INDIRECT(J$3&amp;"!$AC:$AC"),0,0)</f>
        <v>0</v>
      </c>
      <c r="K10" s="204" cm="1">
        <f t="array" aca="1" ref="K10" ca="1">_xlfn.XLOOKUP($A10,INDIRECT(K$3&amp;"!$A:$A"),INDIRECT(K$3&amp;"!$AC:$AC"),0,0)</f>
        <v>0</v>
      </c>
      <c r="L10" s="204" cm="1">
        <f t="array" aca="1" ref="L10" ca="1">_xlfn.XLOOKUP($A10,INDIRECT(L$3&amp;"!$A:$A"),INDIRECT(L$3&amp;"!$AC:$AC"),0,0)</f>
        <v>0</v>
      </c>
      <c r="M10" s="204" cm="1">
        <f t="array" aca="1" ref="M10" ca="1">_xlfn.XLOOKUP($A10,INDIRECT(M$3&amp;"!$A:$A"),INDIRECT(M$3&amp;"!$AC:$AC"),0,0)</f>
        <v>0</v>
      </c>
      <c r="N10" s="204" cm="1">
        <f t="array" aca="1" ref="N10" ca="1">_xlfn.XLOOKUP($A10,INDIRECT(N$3&amp;"!$A:$A"),INDIRECT(N$3&amp;"!$AC:$AC"),0,0)</f>
        <v>0</v>
      </c>
      <c r="O10" s="204" cm="1">
        <f t="array" aca="1" ref="O10" ca="1">_xlfn.XLOOKUP($A10,INDIRECT(O$3&amp;"!$A:$A"),INDIRECT(O$3&amp;"!$AC:$AC"),0,0)</f>
        <v>0</v>
      </c>
      <c r="P10" s="204" cm="1">
        <f t="array" aca="1" ref="P10" ca="1">_xlfn.XLOOKUP($A10,INDIRECT(P$3&amp;"!$A:$A"),INDIRECT(P$3&amp;"!$AC:$AC"),0,0)</f>
        <v>0</v>
      </c>
      <c r="Q10" s="204" cm="1">
        <f t="array" aca="1" ref="Q10" ca="1">_xlfn.XLOOKUP($A10,INDIRECT(Q$3&amp;"!$A:$A"),INDIRECT(Q$3&amp;"!$AC:$AC"),0,0)</f>
        <v>0</v>
      </c>
      <c r="R10" s="204" cm="1">
        <f t="array" aca="1" ref="R10" ca="1">_xlfn.XLOOKUP($A10,INDIRECT(R$3&amp;"!$A:$A"),INDIRECT(R$3&amp;"!$AC:$AC"),0,0)</f>
        <v>0</v>
      </c>
      <c r="S10" s="204" cm="1">
        <f t="array" aca="1" ref="S10" ca="1">_xlfn.XLOOKUP($A10,INDIRECT(S$3&amp;"!$A:$A"),INDIRECT(S$3&amp;"!$AC:$AC"),0,0)</f>
        <v>0</v>
      </c>
      <c r="T10" s="204" cm="1">
        <f t="array" aca="1" ref="T10" ca="1">_xlfn.XLOOKUP($A10,INDIRECT(T$3&amp;"!$A:$A"),INDIRECT(T$3&amp;"!$AC:$AC"),0,0)</f>
        <v>0</v>
      </c>
      <c r="U10" s="204" cm="1">
        <f t="array" aca="1" ref="U10" ca="1">_xlfn.XLOOKUP($A10,INDIRECT(U$3&amp;"!$A:$A"),INDIRECT(U$3&amp;"!$AC:$AC"),0,0)</f>
        <v>0</v>
      </c>
      <c r="V10" s="204" cm="1">
        <f t="array" aca="1" ref="V10" ca="1">_xlfn.XLOOKUP($A10,INDIRECT(V$3&amp;"!$A:$A"),INDIRECT(V$3&amp;"!$AC:$AC"),0,0)</f>
        <v>0</v>
      </c>
      <c r="W10" s="204" cm="1">
        <f t="array" aca="1" ref="W10" ca="1">_xlfn.XLOOKUP($A10,INDIRECT(W$3&amp;"!$A:$A"),INDIRECT(W$3&amp;"!$AC:$AC"),0,0)</f>
        <v>0</v>
      </c>
      <c r="X10" s="204" cm="1">
        <f t="array" aca="1" ref="X10" ca="1">_xlfn.XLOOKUP($A10,INDIRECT(X$3&amp;"!$A:$A"),INDIRECT(X$3&amp;"!$AC:$AC"),0,0)</f>
        <v>0</v>
      </c>
      <c r="Y10" s="204" cm="1">
        <f t="array" aca="1" ref="Y10" ca="1">_xlfn.XLOOKUP($A10,INDIRECT(Y$3&amp;"!$A:$A"),INDIRECT(Y$3&amp;"!$AC:$AC"),0,0)</f>
        <v>0</v>
      </c>
      <c r="Z10" s="204" cm="1">
        <f t="array" aca="1" ref="Z10" ca="1">_xlfn.XLOOKUP($A10,INDIRECT(Z$3&amp;"!$A:$A"),INDIRECT(Z$3&amp;"!$AC:$AC"),0,0)</f>
        <v>0</v>
      </c>
      <c r="AA10" s="204" cm="1">
        <f t="array" aca="1" ref="AA10" ca="1">_xlfn.XLOOKUP($A10,INDIRECT(AA$3&amp;"!$A:$A"),INDIRECT(AA$3&amp;"!$AC:$AC"),0,0)</f>
        <v>0</v>
      </c>
      <c r="AB10" s="204" cm="1">
        <f t="array" aca="1" ref="AB10" ca="1">_xlfn.XLOOKUP($A10,INDIRECT(AB$3&amp;"!$A:$A"),INDIRECT(AB$3&amp;"!$AC:$AC"),0,0)</f>
        <v>0</v>
      </c>
      <c r="AC10" s="204" cm="1">
        <f t="array" aca="1" ref="AC10" ca="1">_xlfn.XLOOKUP($A10,INDIRECT(AC$3&amp;"!$A:$A"),INDIRECT(AC$3&amp;"!$AC:$AC"),0,0)</f>
        <v>0</v>
      </c>
      <c r="AD10" s="204" cm="1">
        <f t="array" aca="1" ref="AD10" ca="1">_xlfn.XLOOKUP($A10,INDIRECT(AD$3&amp;"!$A:$A"),INDIRECT(AD$3&amp;"!$AC:$AC"),0,0)</f>
        <v>0</v>
      </c>
      <c r="AE10" s="204" cm="1">
        <f t="array" aca="1" ref="AE10" ca="1">_xlfn.XLOOKUP($A10,INDIRECT(AE$3&amp;"!$A:$A"),INDIRECT(AE$3&amp;"!$AC:$AC"),0,0)</f>
        <v>0</v>
      </c>
      <c r="AF10" s="204" cm="1">
        <f t="array" aca="1" ref="AF10" ca="1">_xlfn.XLOOKUP($A10,INDIRECT(AF$3&amp;"!$A:$A"),INDIRECT(AF$3&amp;"!$AC:$AC"),0,0)</f>
        <v>0</v>
      </c>
      <c r="AG10" s="204" cm="1">
        <f t="array" aca="1" ref="AG10" ca="1">_xlfn.XLOOKUP($A10,INDIRECT(AG$3&amp;"!$A:$A"),INDIRECT(AG$3&amp;"!$AC:$AC"),0,0)</f>
        <v>0</v>
      </c>
      <c r="AH10" s="204" cm="1">
        <f t="array" aca="1" ref="AH10" ca="1">_xlfn.XLOOKUP($A10,INDIRECT(AH$3&amp;"!$A:$A"),INDIRECT(AH$3&amp;"!$AC:$AC"),0,0)</f>
        <v>0</v>
      </c>
      <c r="AI10" s="204" cm="1">
        <f t="array" aca="1" ref="AI10" ca="1">_xlfn.XLOOKUP($A10,INDIRECT(AI$3&amp;"!$A:$A"),INDIRECT(AI$3&amp;"!$AC:$AC"),0,0)</f>
        <v>0</v>
      </c>
      <c r="AJ10" s="204" cm="1">
        <f t="array" aca="1" ref="AJ10" ca="1">_xlfn.XLOOKUP($A10,INDIRECT(AJ$3&amp;"!$A:$A"),INDIRECT(AJ$3&amp;"!$AC:$AC"),0,0)</f>
        <v>0</v>
      </c>
      <c r="AK10" s="204" cm="1">
        <f t="array" aca="1" ref="AK10" ca="1">_xlfn.XLOOKUP($A10,INDIRECT(AK$3&amp;"!$A:$A"),INDIRECT(AK$3&amp;"!$AC:$AC"),0,0)</f>
        <v>0</v>
      </c>
      <c r="AL10" s="204" cm="1">
        <f t="array" aca="1" ref="AL10" ca="1">_xlfn.XLOOKUP($A10,INDIRECT(AL$3&amp;"!$A:$A"),INDIRECT(AL$3&amp;"!$AC:$AC"),0,0)</f>
        <v>0</v>
      </c>
      <c r="AM10" s="204" cm="1">
        <f t="array" aca="1" ref="AM10" ca="1">_xlfn.XLOOKUP($A10,INDIRECT(AM$3&amp;"!$A:$A"),INDIRECT(AM$3&amp;"!$AC:$AC"),0,0)</f>
        <v>0</v>
      </c>
      <c r="AN10" s="204" cm="1">
        <f t="array" aca="1" ref="AN10" ca="1">_xlfn.XLOOKUP($A10,INDIRECT(AN$3&amp;"!$A:$A"),INDIRECT(AN$3&amp;"!$AC:$AC"),0,0)</f>
        <v>0</v>
      </c>
      <c r="AO10" s="204" cm="1">
        <f t="array" aca="1" ref="AO10" ca="1">_xlfn.XLOOKUP($A10,INDIRECT(AO$3&amp;"!$A:$A"),INDIRECT(AO$3&amp;"!$AC:$AC"),0,0)</f>
        <v>0</v>
      </c>
      <c r="AP10" s="204" cm="1">
        <f t="array" aca="1" ref="AP10" ca="1">_xlfn.XLOOKUP($A10,INDIRECT(AP$3&amp;"!$A:$A"),INDIRECT(AP$3&amp;"!$AC:$AC"),0,0)</f>
        <v>0</v>
      </c>
      <c r="AQ10" s="204" cm="1">
        <f t="array" aca="1" ref="AQ10" ca="1">_xlfn.XLOOKUP($A10,INDIRECT(AQ$3&amp;"!$A:$A"),INDIRECT(AQ$3&amp;"!$AC:$AC"),0,0)</f>
        <v>0</v>
      </c>
      <c r="AR10" s="204" cm="1">
        <f t="array" aca="1" ref="AR10" ca="1">_xlfn.XLOOKUP($A10,INDIRECT(AR$3&amp;"!$A:$A"),INDIRECT(AR$3&amp;"!$AC:$AC"),0,0)</f>
        <v>0</v>
      </c>
      <c r="AS10" s="204" cm="1">
        <f t="array" aca="1" ref="AS10" ca="1">_xlfn.XLOOKUP($A10,INDIRECT(AS$3&amp;"!$A:$A"),INDIRECT(AS$3&amp;"!$AC:$AC"),0,0)</f>
        <v>0</v>
      </c>
      <c r="AT10" s="204" cm="1">
        <f t="array" aca="1" ref="AT10" ca="1">_xlfn.XLOOKUP($A10,INDIRECT(AT$3&amp;"!$A:$A"),INDIRECT(AT$3&amp;"!$AC:$AC"),0,0)</f>
        <v>0</v>
      </c>
      <c r="AU10" s="204" cm="1">
        <f t="array" aca="1" ref="AU10" ca="1">_xlfn.XLOOKUP($A10,INDIRECT(AU$3&amp;"!$A:$A"),INDIRECT(AU$3&amp;"!$AC:$AC"),0,0)</f>
        <v>0</v>
      </c>
      <c r="AV10" s="204" cm="1">
        <f t="array" aca="1" ref="AV10" ca="1">_xlfn.XLOOKUP($A10,INDIRECT(AV$3&amp;"!$A:$A"),INDIRECT(AV$3&amp;"!$AC:$AC"),0,0)</f>
        <v>0</v>
      </c>
      <c r="AW10" s="204" cm="1">
        <f t="array" aca="1" ref="AW10" ca="1">_xlfn.XLOOKUP($A10,INDIRECT(AW$3&amp;"!$A:$A"),INDIRECT(AW$3&amp;"!$AC:$AC"),0,0)</f>
        <v>0</v>
      </c>
      <c r="AX10" s="204" cm="1">
        <f t="array" aca="1" ref="AX10" ca="1">_xlfn.XLOOKUP($A10,INDIRECT(AX$3&amp;"!$A:$A"),INDIRECT(AX$3&amp;"!$AC:$AC"),0,0)</f>
        <v>0</v>
      </c>
      <c r="AY10" s="204" cm="1">
        <f t="array" aca="1" ref="AY10" ca="1">_xlfn.XLOOKUP($A10,INDIRECT(AY$3&amp;"!$A:$A"),INDIRECT(AY$3&amp;"!$AC:$AC"),0,0)</f>
        <v>0</v>
      </c>
      <c r="AZ10" s="204" cm="1">
        <f t="array" aca="1" ref="AZ10" ca="1">_xlfn.XLOOKUP($A10,INDIRECT(AZ$3&amp;"!$A:$A"),INDIRECT(AZ$3&amp;"!$AC:$AC"),0,0)</f>
        <v>0</v>
      </c>
      <c r="BA10" s="204" cm="1">
        <f t="array" aca="1" ref="BA10" ca="1">_xlfn.XLOOKUP($A10,INDIRECT(BA$3&amp;"!$A:$A"),INDIRECT(BA$3&amp;"!$AC:$AC"),0,0)</f>
        <v>0</v>
      </c>
      <c r="BB10" s="204" cm="1">
        <f t="array" aca="1" ref="BB10" ca="1">_xlfn.XLOOKUP($A10,INDIRECT(BB$3&amp;"!$A:$A"),INDIRECT(BB$3&amp;"!$AC:$AC"),0,0)</f>
        <v>0</v>
      </c>
      <c r="BC10" s="204" cm="1">
        <f t="array" aca="1" ref="BC10" ca="1">_xlfn.XLOOKUP($A10,INDIRECT(BC$3&amp;"!$A:$A"),INDIRECT(BC$3&amp;"!$AC:$AC"),0,0)</f>
        <v>0</v>
      </c>
      <c r="BD10" s="204" cm="1">
        <f t="array" aca="1" ref="BD10" ca="1">_xlfn.XLOOKUP($A10,INDIRECT(BD$3&amp;"!$A:$A"),INDIRECT(BD$3&amp;"!$AC:$AC"),0,0)</f>
        <v>0</v>
      </c>
    </row>
    <row r="11" spans="1:56" ht="15.95" customHeight="1" x14ac:dyDescent="0.25">
      <c r="A11" s="3">
        <f>'Сводный за нед'!A8</f>
        <v>177404837</v>
      </c>
      <c r="B11" s="3" t="str">
        <f>'Сводный за нед'!B8</f>
        <v>AHMA3BW101BG</v>
      </c>
      <c r="C11" s="3" t="str">
        <f>'Сводный за нед'!C8</f>
        <v>Мешки 3 шт.</v>
      </c>
      <c r="D11" s="204" cm="1">
        <f t="array" aca="1" ref="D11" ca="1">_xlfn.XLOOKUP($A11,INDIRECT(D$3&amp;"!$A:$A"),INDIRECT(D$3&amp;"!$AC:$AC"),0,0)</f>
        <v>124</v>
      </c>
      <c r="E11" s="204" cm="1">
        <f t="array" aca="1" ref="E11" ca="1">_xlfn.XLOOKUP($A11,INDIRECT(E$3&amp;"!$A:$A"),INDIRECT(E$3&amp;"!$AC:$AC"),0,0)</f>
        <v>124</v>
      </c>
      <c r="F11" s="204" cm="1">
        <f t="array" aca="1" ref="F11" ca="1">_xlfn.XLOOKUP($A11,INDIRECT(F$3&amp;"!$A:$A"),INDIRECT(F$3&amp;"!$AC:$AC"),0,0)</f>
        <v>167</v>
      </c>
      <c r="G11" s="204" cm="1">
        <f t="array" aca="1" ref="G11" ca="1">_xlfn.XLOOKUP($A11,INDIRECT(G$3&amp;"!$A:$A"),INDIRECT(G$3&amp;"!$AC:$AC"),0,0)</f>
        <v>0</v>
      </c>
      <c r="H11" s="204" cm="1">
        <f t="array" aca="1" ref="H11" ca="1">_xlfn.XLOOKUP($A11,INDIRECT(H$3&amp;"!$A:$A"),INDIRECT(H$3&amp;"!$AC:$AC"),0,0)</f>
        <v>0</v>
      </c>
      <c r="I11" s="204" cm="1">
        <f t="array" aca="1" ref="I11" ca="1">_xlfn.XLOOKUP($A11,INDIRECT(I$3&amp;"!$A:$A"),INDIRECT(I$3&amp;"!$AC:$AC"),0,0)</f>
        <v>0</v>
      </c>
      <c r="J11" s="204" cm="1">
        <f t="array" aca="1" ref="J11" ca="1">_xlfn.XLOOKUP($A11,INDIRECT(J$3&amp;"!$A:$A"),INDIRECT(J$3&amp;"!$AC:$AC"),0,0)</f>
        <v>0</v>
      </c>
      <c r="K11" s="204" cm="1">
        <f t="array" aca="1" ref="K11" ca="1">_xlfn.XLOOKUP($A11,INDIRECT(K$3&amp;"!$A:$A"),INDIRECT(K$3&amp;"!$AC:$AC"),0,0)</f>
        <v>0</v>
      </c>
      <c r="L11" s="204" cm="1">
        <f t="array" aca="1" ref="L11" ca="1">_xlfn.XLOOKUP($A11,INDIRECT(L$3&amp;"!$A:$A"),INDIRECT(L$3&amp;"!$AC:$AC"),0,0)</f>
        <v>0</v>
      </c>
      <c r="M11" s="204" cm="1">
        <f t="array" aca="1" ref="M11" ca="1">_xlfn.XLOOKUP($A11,INDIRECT(M$3&amp;"!$A:$A"),INDIRECT(M$3&amp;"!$AC:$AC"),0,0)</f>
        <v>0</v>
      </c>
      <c r="N11" s="204" cm="1">
        <f t="array" aca="1" ref="N11" ca="1">_xlfn.XLOOKUP($A11,INDIRECT(N$3&amp;"!$A:$A"),INDIRECT(N$3&amp;"!$AC:$AC"),0,0)</f>
        <v>0</v>
      </c>
      <c r="O11" s="204" cm="1">
        <f t="array" aca="1" ref="O11" ca="1">_xlfn.XLOOKUP($A11,INDIRECT(O$3&amp;"!$A:$A"),INDIRECT(O$3&amp;"!$AC:$AC"),0,0)</f>
        <v>0</v>
      </c>
      <c r="P11" s="204" cm="1">
        <f t="array" aca="1" ref="P11" ca="1">_xlfn.XLOOKUP($A11,INDIRECT(P$3&amp;"!$A:$A"),INDIRECT(P$3&amp;"!$AC:$AC"),0,0)</f>
        <v>0</v>
      </c>
      <c r="Q11" s="204" cm="1">
        <f t="array" aca="1" ref="Q11" ca="1">_xlfn.XLOOKUP($A11,INDIRECT(Q$3&amp;"!$A:$A"),INDIRECT(Q$3&amp;"!$AC:$AC"),0,0)</f>
        <v>0</v>
      </c>
      <c r="R11" s="204" cm="1">
        <f t="array" aca="1" ref="R11" ca="1">_xlfn.XLOOKUP($A11,INDIRECT(R$3&amp;"!$A:$A"),INDIRECT(R$3&amp;"!$AC:$AC"),0,0)</f>
        <v>0</v>
      </c>
      <c r="S11" s="204" cm="1">
        <f t="array" aca="1" ref="S11" ca="1">_xlfn.XLOOKUP($A11,INDIRECT(S$3&amp;"!$A:$A"),INDIRECT(S$3&amp;"!$AC:$AC"),0,0)</f>
        <v>0</v>
      </c>
      <c r="T11" s="204" cm="1">
        <f t="array" aca="1" ref="T11" ca="1">_xlfn.XLOOKUP($A11,INDIRECT(T$3&amp;"!$A:$A"),INDIRECT(T$3&amp;"!$AC:$AC"),0,0)</f>
        <v>0</v>
      </c>
      <c r="U11" s="204" cm="1">
        <f t="array" aca="1" ref="U11" ca="1">_xlfn.XLOOKUP($A11,INDIRECT(U$3&amp;"!$A:$A"),INDIRECT(U$3&amp;"!$AC:$AC"),0,0)</f>
        <v>0</v>
      </c>
      <c r="V11" s="204" cm="1">
        <f t="array" aca="1" ref="V11" ca="1">_xlfn.XLOOKUP($A11,INDIRECT(V$3&amp;"!$A:$A"),INDIRECT(V$3&amp;"!$AC:$AC"),0,0)</f>
        <v>0</v>
      </c>
      <c r="W11" s="204" cm="1">
        <f t="array" aca="1" ref="W11" ca="1">_xlfn.XLOOKUP($A11,INDIRECT(W$3&amp;"!$A:$A"),INDIRECT(W$3&amp;"!$AC:$AC"),0,0)</f>
        <v>0</v>
      </c>
      <c r="X11" s="204" cm="1">
        <f t="array" aca="1" ref="X11" ca="1">_xlfn.XLOOKUP($A11,INDIRECT(X$3&amp;"!$A:$A"),INDIRECT(X$3&amp;"!$AC:$AC"),0,0)</f>
        <v>0</v>
      </c>
      <c r="Y11" s="204" cm="1">
        <f t="array" aca="1" ref="Y11" ca="1">_xlfn.XLOOKUP($A11,INDIRECT(Y$3&amp;"!$A:$A"),INDIRECT(Y$3&amp;"!$AC:$AC"),0,0)</f>
        <v>0</v>
      </c>
      <c r="Z11" s="204" cm="1">
        <f t="array" aca="1" ref="Z11" ca="1">_xlfn.XLOOKUP($A11,INDIRECT(Z$3&amp;"!$A:$A"),INDIRECT(Z$3&amp;"!$AC:$AC"),0,0)</f>
        <v>0</v>
      </c>
      <c r="AA11" s="204" cm="1">
        <f t="array" aca="1" ref="AA11" ca="1">_xlfn.XLOOKUP($A11,INDIRECT(AA$3&amp;"!$A:$A"),INDIRECT(AA$3&amp;"!$AC:$AC"),0,0)</f>
        <v>0</v>
      </c>
      <c r="AB11" s="204" cm="1">
        <f t="array" aca="1" ref="AB11" ca="1">_xlfn.XLOOKUP($A11,INDIRECT(AB$3&amp;"!$A:$A"),INDIRECT(AB$3&amp;"!$AC:$AC"),0,0)</f>
        <v>0</v>
      </c>
      <c r="AC11" s="204" cm="1">
        <f t="array" aca="1" ref="AC11" ca="1">_xlfn.XLOOKUP($A11,INDIRECT(AC$3&amp;"!$A:$A"),INDIRECT(AC$3&amp;"!$AC:$AC"),0,0)</f>
        <v>0</v>
      </c>
      <c r="AD11" s="204" cm="1">
        <f t="array" aca="1" ref="AD11" ca="1">_xlfn.XLOOKUP($A11,INDIRECT(AD$3&amp;"!$A:$A"),INDIRECT(AD$3&amp;"!$AC:$AC"),0,0)</f>
        <v>0</v>
      </c>
      <c r="AE11" s="204" cm="1">
        <f t="array" aca="1" ref="AE11" ca="1">_xlfn.XLOOKUP($A11,INDIRECT(AE$3&amp;"!$A:$A"),INDIRECT(AE$3&amp;"!$AC:$AC"),0,0)</f>
        <v>0</v>
      </c>
      <c r="AF11" s="204" cm="1">
        <f t="array" aca="1" ref="AF11" ca="1">_xlfn.XLOOKUP($A11,INDIRECT(AF$3&amp;"!$A:$A"),INDIRECT(AF$3&amp;"!$AC:$AC"),0,0)</f>
        <v>0</v>
      </c>
      <c r="AG11" s="204" cm="1">
        <f t="array" aca="1" ref="AG11" ca="1">_xlfn.XLOOKUP($A11,INDIRECT(AG$3&amp;"!$A:$A"),INDIRECT(AG$3&amp;"!$AC:$AC"),0,0)</f>
        <v>0</v>
      </c>
      <c r="AH11" s="204" cm="1">
        <f t="array" aca="1" ref="AH11" ca="1">_xlfn.XLOOKUP($A11,INDIRECT(AH$3&amp;"!$A:$A"),INDIRECT(AH$3&amp;"!$AC:$AC"),0,0)</f>
        <v>0</v>
      </c>
      <c r="AI11" s="204" cm="1">
        <f t="array" aca="1" ref="AI11" ca="1">_xlfn.XLOOKUP($A11,INDIRECT(AI$3&amp;"!$A:$A"),INDIRECT(AI$3&amp;"!$AC:$AC"),0,0)</f>
        <v>0</v>
      </c>
      <c r="AJ11" s="204" cm="1">
        <f t="array" aca="1" ref="AJ11" ca="1">_xlfn.XLOOKUP($A11,INDIRECT(AJ$3&amp;"!$A:$A"),INDIRECT(AJ$3&amp;"!$AC:$AC"),0,0)</f>
        <v>0</v>
      </c>
      <c r="AK11" s="204" cm="1">
        <f t="array" aca="1" ref="AK11" ca="1">_xlfn.XLOOKUP($A11,INDIRECT(AK$3&amp;"!$A:$A"),INDIRECT(AK$3&amp;"!$AC:$AC"),0,0)</f>
        <v>0</v>
      </c>
      <c r="AL11" s="204" cm="1">
        <f t="array" aca="1" ref="AL11" ca="1">_xlfn.XLOOKUP($A11,INDIRECT(AL$3&amp;"!$A:$A"),INDIRECT(AL$3&amp;"!$AC:$AC"),0,0)</f>
        <v>0</v>
      </c>
      <c r="AM11" s="204" cm="1">
        <f t="array" aca="1" ref="AM11" ca="1">_xlfn.XLOOKUP($A11,INDIRECT(AM$3&amp;"!$A:$A"),INDIRECT(AM$3&amp;"!$AC:$AC"),0,0)</f>
        <v>0</v>
      </c>
      <c r="AN11" s="204" cm="1">
        <f t="array" aca="1" ref="AN11" ca="1">_xlfn.XLOOKUP($A11,INDIRECT(AN$3&amp;"!$A:$A"),INDIRECT(AN$3&amp;"!$AC:$AC"),0,0)</f>
        <v>0</v>
      </c>
      <c r="AO11" s="204" cm="1">
        <f t="array" aca="1" ref="AO11" ca="1">_xlfn.XLOOKUP($A11,INDIRECT(AO$3&amp;"!$A:$A"),INDIRECT(AO$3&amp;"!$AC:$AC"),0,0)</f>
        <v>0</v>
      </c>
      <c r="AP11" s="204" cm="1">
        <f t="array" aca="1" ref="AP11" ca="1">_xlfn.XLOOKUP($A11,INDIRECT(AP$3&amp;"!$A:$A"),INDIRECT(AP$3&amp;"!$AC:$AC"),0,0)</f>
        <v>0</v>
      </c>
      <c r="AQ11" s="204" cm="1">
        <f t="array" aca="1" ref="AQ11" ca="1">_xlfn.XLOOKUP($A11,INDIRECT(AQ$3&amp;"!$A:$A"),INDIRECT(AQ$3&amp;"!$AC:$AC"),0,0)</f>
        <v>0</v>
      </c>
      <c r="AR11" s="204" cm="1">
        <f t="array" aca="1" ref="AR11" ca="1">_xlfn.XLOOKUP($A11,INDIRECT(AR$3&amp;"!$A:$A"),INDIRECT(AR$3&amp;"!$AC:$AC"),0,0)</f>
        <v>0</v>
      </c>
      <c r="AS11" s="204" cm="1">
        <f t="array" aca="1" ref="AS11" ca="1">_xlfn.XLOOKUP($A11,INDIRECT(AS$3&amp;"!$A:$A"),INDIRECT(AS$3&amp;"!$AC:$AC"),0,0)</f>
        <v>0</v>
      </c>
      <c r="AT11" s="204" cm="1">
        <f t="array" aca="1" ref="AT11" ca="1">_xlfn.XLOOKUP($A11,INDIRECT(AT$3&amp;"!$A:$A"),INDIRECT(AT$3&amp;"!$AC:$AC"),0,0)</f>
        <v>0</v>
      </c>
      <c r="AU11" s="204" cm="1">
        <f t="array" aca="1" ref="AU11" ca="1">_xlfn.XLOOKUP($A11,INDIRECT(AU$3&amp;"!$A:$A"),INDIRECT(AU$3&amp;"!$AC:$AC"),0,0)</f>
        <v>0</v>
      </c>
      <c r="AV11" s="204" cm="1">
        <f t="array" aca="1" ref="AV11" ca="1">_xlfn.XLOOKUP($A11,INDIRECT(AV$3&amp;"!$A:$A"),INDIRECT(AV$3&amp;"!$AC:$AC"),0,0)</f>
        <v>0</v>
      </c>
      <c r="AW11" s="204" cm="1">
        <f t="array" aca="1" ref="AW11" ca="1">_xlfn.XLOOKUP($A11,INDIRECT(AW$3&amp;"!$A:$A"),INDIRECT(AW$3&amp;"!$AC:$AC"),0,0)</f>
        <v>0</v>
      </c>
      <c r="AX11" s="204" cm="1">
        <f t="array" aca="1" ref="AX11" ca="1">_xlfn.XLOOKUP($A11,INDIRECT(AX$3&amp;"!$A:$A"),INDIRECT(AX$3&amp;"!$AC:$AC"),0,0)</f>
        <v>0</v>
      </c>
      <c r="AY11" s="204" cm="1">
        <f t="array" aca="1" ref="AY11" ca="1">_xlfn.XLOOKUP($A11,INDIRECT(AY$3&amp;"!$A:$A"),INDIRECT(AY$3&amp;"!$AC:$AC"),0,0)</f>
        <v>0</v>
      </c>
      <c r="AZ11" s="204" cm="1">
        <f t="array" aca="1" ref="AZ11" ca="1">_xlfn.XLOOKUP($A11,INDIRECT(AZ$3&amp;"!$A:$A"),INDIRECT(AZ$3&amp;"!$AC:$AC"),0,0)</f>
        <v>0</v>
      </c>
      <c r="BA11" s="204" cm="1">
        <f t="array" aca="1" ref="BA11" ca="1">_xlfn.XLOOKUP($A11,INDIRECT(BA$3&amp;"!$A:$A"),INDIRECT(BA$3&amp;"!$AC:$AC"),0,0)</f>
        <v>0</v>
      </c>
      <c r="BB11" s="204" cm="1">
        <f t="array" aca="1" ref="BB11" ca="1">_xlfn.XLOOKUP($A11,INDIRECT(BB$3&amp;"!$A:$A"),INDIRECT(BB$3&amp;"!$AC:$AC"),0,0)</f>
        <v>0</v>
      </c>
      <c r="BC11" s="204" cm="1">
        <f t="array" aca="1" ref="BC11" ca="1">_xlfn.XLOOKUP($A11,INDIRECT(BC$3&amp;"!$A:$A"),INDIRECT(BC$3&amp;"!$AC:$AC"),0,0)</f>
        <v>0</v>
      </c>
      <c r="BD11" s="204" cm="1">
        <f t="array" aca="1" ref="BD11" ca="1">_xlfn.XLOOKUP($A11,INDIRECT(BD$3&amp;"!$A:$A"),INDIRECT(BD$3&amp;"!$AC:$AC"),0,0)</f>
        <v>0</v>
      </c>
    </row>
    <row r="12" spans="1:56" ht="15.95" customHeight="1" x14ac:dyDescent="0.25">
      <c r="A12" s="3">
        <f>'Сводный за нед'!A9</f>
        <v>177405495</v>
      </c>
      <c r="B12" s="3" t="str">
        <f>'Сводный за нед'!B9</f>
        <v>AHMA3BW102BG</v>
      </c>
      <c r="C12" s="3" t="str">
        <f>'Сводный за нед'!C9</f>
        <v>Мешки/деликат 3 шт.</v>
      </c>
      <c r="D12" s="204" cm="1">
        <f t="array" aca="1" ref="D12" ca="1">_xlfn.XLOOKUP($A12,INDIRECT(D$3&amp;"!$A:$A"),INDIRECT(D$3&amp;"!$AC:$AC"),0,0)</f>
        <v>208</v>
      </c>
      <c r="E12" s="204" cm="1">
        <f t="array" aca="1" ref="E12" ca="1">_xlfn.XLOOKUP($A12,INDIRECT(E$3&amp;"!$A:$A"),INDIRECT(E$3&amp;"!$AC:$AC"),0,0)</f>
        <v>208</v>
      </c>
      <c r="F12" s="204" cm="1">
        <f t="array" aca="1" ref="F12" ca="1">_xlfn.XLOOKUP($A12,INDIRECT(F$3&amp;"!$A:$A"),INDIRECT(F$3&amp;"!$AC:$AC"),0,0)</f>
        <v>250</v>
      </c>
      <c r="G12" s="204" cm="1">
        <f t="array" aca="1" ref="G12" ca="1">_xlfn.XLOOKUP($A12,INDIRECT(G$3&amp;"!$A:$A"),INDIRECT(G$3&amp;"!$AC:$AC"),0,0)</f>
        <v>0</v>
      </c>
      <c r="H12" s="204" cm="1">
        <f t="array" aca="1" ref="H12" ca="1">_xlfn.XLOOKUP($A12,INDIRECT(H$3&amp;"!$A:$A"),INDIRECT(H$3&amp;"!$AC:$AC"),0,0)</f>
        <v>0</v>
      </c>
      <c r="I12" s="204" cm="1">
        <f t="array" aca="1" ref="I12" ca="1">_xlfn.XLOOKUP($A12,INDIRECT(I$3&amp;"!$A:$A"),INDIRECT(I$3&amp;"!$AC:$AC"),0,0)</f>
        <v>0</v>
      </c>
      <c r="J12" s="204" cm="1">
        <f t="array" aca="1" ref="J12" ca="1">_xlfn.XLOOKUP($A12,INDIRECT(J$3&amp;"!$A:$A"),INDIRECT(J$3&amp;"!$AC:$AC"),0,0)</f>
        <v>0</v>
      </c>
      <c r="K12" s="204" cm="1">
        <f t="array" aca="1" ref="K12" ca="1">_xlfn.XLOOKUP($A12,INDIRECT(K$3&amp;"!$A:$A"),INDIRECT(K$3&amp;"!$AC:$AC"),0,0)</f>
        <v>0</v>
      </c>
      <c r="L12" s="204" cm="1">
        <f t="array" aca="1" ref="L12" ca="1">_xlfn.XLOOKUP($A12,INDIRECT(L$3&amp;"!$A:$A"),INDIRECT(L$3&amp;"!$AC:$AC"),0,0)</f>
        <v>0</v>
      </c>
      <c r="M12" s="204" cm="1">
        <f t="array" aca="1" ref="M12" ca="1">_xlfn.XLOOKUP($A12,INDIRECT(M$3&amp;"!$A:$A"),INDIRECT(M$3&amp;"!$AC:$AC"),0,0)</f>
        <v>0</v>
      </c>
      <c r="N12" s="204" cm="1">
        <f t="array" aca="1" ref="N12" ca="1">_xlfn.XLOOKUP($A12,INDIRECT(N$3&amp;"!$A:$A"),INDIRECT(N$3&amp;"!$AC:$AC"),0,0)</f>
        <v>0</v>
      </c>
      <c r="O12" s="204" cm="1">
        <f t="array" aca="1" ref="O12" ca="1">_xlfn.XLOOKUP($A12,INDIRECT(O$3&amp;"!$A:$A"),INDIRECT(O$3&amp;"!$AC:$AC"),0,0)</f>
        <v>0</v>
      </c>
      <c r="P12" s="204" cm="1">
        <f t="array" aca="1" ref="P12" ca="1">_xlfn.XLOOKUP($A12,INDIRECT(P$3&amp;"!$A:$A"),INDIRECT(P$3&amp;"!$AC:$AC"),0,0)</f>
        <v>0</v>
      </c>
      <c r="Q12" s="204" cm="1">
        <f t="array" aca="1" ref="Q12" ca="1">_xlfn.XLOOKUP($A12,INDIRECT(Q$3&amp;"!$A:$A"),INDIRECT(Q$3&amp;"!$AC:$AC"),0,0)</f>
        <v>0</v>
      </c>
      <c r="R12" s="204" cm="1">
        <f t="array" aca="1" ref="R12" ca="1">_xlfn.XLOOKUP($A12,INDIRECT(R$3&amp;"!$A:$A"),INDIRECT(R$3&amp;"!$AC:$AC"),0,0)</f>
        <v>0</v>
      </c>
      <c r="S12" s="204" cm="1">
        <f t="array" aca="1" ref="S12" ca="1">_xlfn.XLOOKUP($A12,INDIRECT(S$3&amp;"!$A:$A"),INDIRECT(S$3&amp;"!$AC:$AC"),0,0)</f>
        <v>0</v>
      </c>
      <c r="T12" s="204" cm="1">
        <f t="array" aca="1" ref="T12" ca="1">_xlfn.XLOOKUP($A12,INDIRECT(T$3&amp;"!$A:$A"),INDIRECT(T$3&amp;"!$AC:$AC"),0,0)</f>
        <v>0</v>
      </c>
      <c r="U12" s="204" cm="1">
        <f t="array" aca="1" ref="U12" ca="1">_xlfn.XLOOKUP($A12,INDIRECT(U$3&amp;"!$A:$A"),INDIRECT(U$3&amp;"!$AC:$AC"),0,0)</f>
        <v>0</v>
      </c>
      <c r="V12" s="204" cm="1">
        <f t="array" aca="1" ref="V12" ca="1">_xlfn.XLOOKUP($A12,INDIRECT(V$3&amp;"!$A:$A"),INDIRECT(V$3&amp;"!$AC:$AC"),0,0)</f>
        <v>0</v>
      </c>
      <c r="W12" s="204" cm="1">
        <f t="array" aca="1" ref="W12" ca="1">_xlfn.XLOOKUP($A12,INDIRECT(W$3&amp;"!$A:$A"),INDIRECT(W$3&amp;"!$AC:$AC"),0,0)</f>
        <v>0</v>
      </c>
      <c r="X12" s="204" cm="1">
        <f t="array" aca="1" ref="X12" ca="1">_xlfn.XLOOKUP($A12,INDIRECT(X$3&amp;"!$A:$A"),INDIRECT(X$3&amp;"!$AC:$AC"),0,0)</f>
        <v>0</v>
      </c>
      <c r="Y12" s="204" cm="1">
        <f t="array" aca="1" ref="Y12" ca="1">_xlfn.XLOOKUP($A12,INDIRECT(Y$3&amp;"!$A:$A"),INDIRECT(Y$3&amp;"!$AC:$AC"),0,0)</f>
        <v>0</v>
      </c>
      <c r="Z12" s="204" cm="1">
        <f t="array" aca="1" ref="Z12" ca="1">_xlfn.XLOOKUP($A12,INDIRECT(Z$3&amp;"!$A:$A"),INDIRECT(Z$3&amp;"!$AC:$AC"),0,0)</f>
        <v>0</v>
      </c>
      <c r="AA12" s="204" cm="1">
        <f t="array" aca="1" ref="AA12" ca="1">_xlfn.XLOOKUP($A12,INDIRECT(AA$3&amp;"!$A:$A"),INDIRECT(AA$3&amp;"!$AC:$AC"),0,0)</f>
        <v>0</v>
      </c>
      <c r="AB12" s="204" cm="1">
        <f t="array" aca="1" ref="AB12" ca="1">_xlfn.XLOOKUP($A12,INDIRECT(AB$3&amp;"!$A:$A"),INDIRECT(AB$3&amp;"!$AC:$AC"),0,0)</f>
        <v>0</v>
      </c>
      <c r="AC12" s="204" cm="1">
        <f t="array" aca="1" ref="AC12" ca="1">_xlfn.XLOOKUP($A12,INDIRECT(AC$3&amp;"!$A:$A"),INDIRECT(AC$3&amp;"!$AC:$AC"),0,0)</f>
        <v>0</v>
      </c>
      <c r="AD12" s="204" cm="1">
        <f t="array" aca="1" ref="AD12" ca="1">_xlfn.XLOOKUP($A12,INDIRECT(AD$3&amp;"!$A:$A"),INDIRECT(AD$3&amp;"!$AC:$AC"),0,0)</f>
        <v>0</v>
      </c>
      <c r="AE12" s="204" cm="1">
        <f t="array" aca="1" ref="AE12" ca="1">_xlfn.XLOOKUP($A12,INDIRECT(AE$3&amp;"!$A:$A"),INDIRECT(AE$3&amp;"!$AC:$AC"),0,0)</f>
        <v>0</v>
      </c>
      <c r="AF12" s="204" cm="1">
        <f t="array" aca="1" ref="AF12" ca="1">_xlfn.XLOOKUP($A12,INDIRECT(AF$3&amp;"!$A:$A"),INDIRECT(AF$3&amp;"!$AC:$AC"),0,0)</f>
        <v>0</v>
      </c>
      <c r="AG12" s="204" cm="1">
        <f t="array" aca="1" ref="AG12" ca="1">_xlfn.XLOOKUP($A12,INDIRECT(AG$3&amp;"!$A:$A"),INDIRECT(AG$3&amp;"!$AC:$AC"),0,0)</f>
        <v>0</v>
      </c>
      <c r="AH12" s="204" cm="1">
        <f t="array" aca="1" ref="AH12" ca="1">_xlfn.XLOOKUP($A12,INDIRECT(AH$3&amp;"!$A:$A"),INDIRECT(AH$3&amp;"!$AC:$AC"),0,0)</f>
        <v>0</v>
      </c>
      <c r="AI12" s="204" cm="1">
        <f t="array" aca="1" ref="AI12" ca="1">_xlfn.XLOOKUP($A12,INDIRECT(AI$3&amp;"!$A:$A"),INDIRECT(AI$3&amp;"!$AC:$AC"),0,0)</f>
        <v>0</v>
      </c>
      <c r="AJ12" s="204" cm="1">
        <f t="array" aca="1" ref="AJ12" ca="1">_xlfn.XLOOKUP($A12,INDIRECT(AJ$3&amp;"!$A:$A"),INDIRECT(AJ$3&amp;"!$AC:$AC"),0,0)</f>
        <v>0</v>
      </c>
      <c r="AK12" s="204" cm="1">
        <f t="array" aca="1" ref="AK12" ca="1">_xlfn.XLOOKUP($A12,INDIRECT(AK$3&amp;"!$A:$A"),INDIRECT(AK$3&amp;"!$AC:$AC"),0,0)</f>
        <v>0</v>
      </c>
      <c r="AL12" s="204" cm="1">
        <f t="array" aca="1" ref="AL12" ca="1">_xlfn.XLOOKUP($A12,INDIRECT(AL$3&amp;"!$A:$A"),INDIRECT(AL$3&amp;"!$AC:$AC"),0,0)</f>
        <v>0</v>
      </c>
      <c r="AM12" s="204" cm="1">
        <f t="array" aca="1" ref="AM12" ca="1">_xlfn.XLOOKUP($A12,INDIRECT(AM$3&amp;"!$A:$A"),INDIRECT(AM$3&amp;"!$AC:$AC"),0,0)</f>
        <v>0</v>
      </c>
      <c r="AN12" s="204" cm="1">
        <f t="array" aca="1" ref="AN12" ca="1">_xlfn.XLOOKUP($A12,INDIRECT(AN$3&amp;"!$A:$A"),INDIRECT(AN$3&amp;"!$AC:$AC"),0,0)</f>
        <v>0</v>
      </c>
      <c r="AO12" s="204" cm="1">
        <f t="array" aca="1" ref="AO12" ca="1">_xlfn.XLOOKUP($A12,INDIRECT(AO$3&amp;"!$A:$A"),INDIRECT(AO$3&amp;"!$AC:$AC"),0,0)</f>
        <v>0</v>
      </c>
      <c r="AP12" s="204" cm="1">
        <f t="array" aca="1" ref="AP12" ca="1">_xlfn.XLOOKUP($A12,INDIRECT(AP$3&amp;"!$A:$A"),INDIRECT(AP$3&amp;"!$AC:$AC"),0,0)</f>
        <v>0</v>
      </c>
      <c r="AQ12" s="204" cm="1">
        <f t="array" aca="1" ref="AQ12" ca="1">_xlfn.XLOOKUP($A12,INDIRECT(AQ$3&amp;"!$A:$A"),INDIRECT(AQ$3&amp;"!$AC:$AC"),0,0)</f>
        <v>0</v>
      </c>
      <c r="AR12" s="204" cm="1">
        <f t="array" aca="1" ref="AR12" ca="1">_xlfn.XLOOKUP($A12,INDIRECT(AR$3&amp;"!$A:$A"),INDIRECT(AR$3&amp;"!$AC:$AC"),0,0)</f>
        <v>0</v>
      </c>
      <c r="AS12" s="204" cm="1">
        <f t="array" aca="1" ref="AS12" ca="1">_xlfn.XLOOKUP($A12,INDIRECT(AS$3&amp;"!$A:$A"),INDIRECT(AS$3&amp;"!$AC:$AC"),0,0)</f>
        <v>0</v>
      </c>
      <c r="AT12" s="204" cm="1">
        <f t="array" aca="1" ref="AT12" ca="1">_xlfn.XLOOKUP($A12,INDIRECT(AT$3&amp;"!$A:$A"),INDIRECT(AT$3&amp;"!$AC:$AC"),0,0)</f>
        <v>0</v>
      </c>
      <c r="AU12" s="204" cm="1">
        <f t="array" aca="1" ref="AU12" ca="1">_xlfn.XLOOKUP($A12,INDIRECT(AU$3&amp;"!$A:$A"),INDIRECT(AU$3&amp;"!$AC:$AC"),0,0)</f>
        <v>0</v>
      </c>
      <c r="AV12" s="204" cm="1">
        <f t="array" aca="1" ref="AV12" ca="1">_xlfn.XLOOKUP($A12,INDIRECT(AV$3&amp;"!$A:$A"),INDIRECT(AV$3&amp;"!$AC:$AC"),0,0)</f>
        <v>0</v>
      </c>
      <c r="AW12" s="204" cm="1">
        <f t="array" aca="1" ref="AW12" ca="1">_xlfn.XLOOKUP($A12,INDIRECT(AW$3&amp;"!$A:$A"),INDIRECT(AW$3&amp;"!$AC:$AC"),0,0)</f>
        <v>0</v>
      </c>
      <c r="AX12" s="204" cm="1">
        <f t="array" aca="1" ref="AX12" ca="1">_xlfn.XLOOKUP($A12,INDIRECT(AX$3&amp;"!$A:$A"),INDIRECT(AX$3&amp;"!$AC:$AC"),0,0)</f>
        <v>0</v>
      </c>
      <c r="AY12" s="204" cm="1">
        <f t="array" aca="1" ref="AY12" ca="1">_xlfn.XLOOKUP($A12,INDIRECT(AY$3&amp;"!$A:$A"),INDIRECT(AY$3&amp;"!$AC:$AC"),0,0)</f>
        <v>0</v>
      </c>
      <c r="AZ12" s="204" cm="1">
        <f t="array" aca="1" ref="AZ12" ca="1">_xlfn.XLOOKUP($A12,INDIRECT(AZ$3&amp;"!$A:$A"),INDIRECT(AZ$3&amp;"!$AC:$AC"),0,0)</f>
        <v>0</v>
      </c>
      <c r="BA12" s="204" cm="1">
        <f t="array" aca="1" ref="BA12" ca="1">_xlfn.XLOOKUP($A12,INDIRECT(BA$3&amp;"!$A:$A"),INDIRECT(BA$3&amp;"!$AC:$AC"),0,0)</f>
        <v>0</v>
      </c>
      <c r="BB12" s="204" cm="1">
        <f t="array" aca="1" ref="BB12" ca="1">_xlfn.XLOOKUP($A12,INDIRECT(BB$3&amp;"!$A:$A"),INDIRECT(BB$3&amp;"!$AC:$AC"),0,0)</f>
        <v>0</v>
      </c>
      <c r="BC12" s="204" cm="1">
        <f t="array" aca="1" ref="BC12" ca="1">_xlfn.XLOOKUP($A12,INDIRECT(BC$3&amp;"!$A:$A"),INDIRECT(BC$3&amp;"!$AC:$AC"),0,0)</f>
        <v>0</v>
      </c>
      <c r="BD12" s="204" cm="1">
        <f t="array" aca="1" ref="BD12" ca="1">_xlfn.XLOOKUP($A12,INDIRECT(BD$3&amp;"!$A:$A"),INDIRECT(BD$3&amp;"!$AC:$AC"),0,0)</f>
        <v>0</v>
      </c>
    </row>
    <row r="13" spans="1:56" ht="15.95" customHeight="1" x14ac:dyDescent="0.25">
      <c r="A13" s="3">
        <f>'Сводный за нед'!A10</f>
        <v>176721350</v>
      </c>
      <c r="B13" s="3" t="str">
        <f>'Сводный за нед'!B10</f>
        <v>AHMA3BW201WH</v>
      </c>
      <c r="C13" s="3" t="str">
        <f>'Сводный за нед'!C10</f>
        <v>Мешки/шнурок мелк 3 шт.</v>
      </c>
      <c r="D13" s="204" cm="1">
        <f t="array" aca="1" ref="D13" ca="1">_xlfn.XLOOKUP($A13,INDIRECT(D$3&amp;"!$A:$A"),INDIRECT(D$3&amp;"!$AC:$AC"),0,0)</f>
        <v>259</v>
      </c>
      <c r="E13" s="204" cm="1">
        <f t="array" aca="1" ref="E13" ca="1">_xlfn.XLOOKUP($A13,INDIRECT(E$3&amp;"!$A:$A"),INDIRECT(E$3&amp;"!$AC:$AC"),0,0)</f>
        <v>259</v>
      </c>
      <c r="F13" s="204" cm="1">
        <f t="array" aca="1" ref="F13" ca="1">_xlfn.XLOOKUP($A13,INDIRECT(F$3&amp;"!$A:$A"),INDIRECT(F$3&amp;"!$AC:$AC"),0,0)</f>
        <v>306</v>
      </c>
      <c r="G13" s="204" cm="1">
        <f t="array" aca="1" ref="G13" ca="1">_xlfn.XLOOKUP($A13,INDIRECT(G$3&amp;"!$A:$A"),INDIRECT(G$3&amp;"!$AC:$AC"),0,0)</f>
        <v>0</v>
      </c>
      <c r="H13" s="204" cm="1">
        <f t="array" aca="1" ref="H13" ca="1">_xlfn.XLOOKUP($A13,INDIRECT(H$3&amp;"!$A:$A"),INDIRECT(H$3&amp;"!$AC:$AC"),0,0)</f>
        <v>0</v>
      </c>
      <c r="I13" s="204" cm="1">
        <f t="array" aca="1" ref="I13" ca="1">_xlfn.XLOOKUP($A13,INDIRECT(I$3&amp;"!$A:$A"),INDIRECT(I$3&amp;"!$AC:$AC"),0,0)</f>
        <v>0</v>
      </c>
      <c r="J13" s="204" cm="1">
        <f t="array" aca="1" ref="J13" ca="1">_xlfn.XLOOKUP($A13,INDIRECT(J$3&amp;"!$A:$A"),INDIRECT(J$3&amp;"!$AC:$AC"),0,0)</f>
        <v>0</v>
      </c>
      <c r="K13" s="204" cm="1">
        <f t="array" aca="1" ref="K13" ca="1">_xlfn.XLOOKUP($A13,INDIRECT(K$3&amp;"!$A:$A"),INDIRECT(K$3&amp;"!$AC:$AC"),0,0)</f>
        <v>0</v>
      </c>
      <c r="L13" s="204" cm="1">
        <f t="array" aca="1" ref="L13" ca="1">_xlfn.XLOOKUP($A13,INDIRECT(L$3&amp;"!$A:$A"),INDIRECT(L$3&amp;"!$AC:$AC"),0,0)</f>
        <v>0</v>
      </c>
      <c r="M13" s="204" cm="1">
        <f t="array" aca="1" ref="M13" ca="1">_xlfn.XLOOKUP($A13,INDIRECT(M$3&amp;"!$A:$A"),INDIRECT(M$3&amp;"!$AC:$AC"),0,0)</f>
        <v>0</v>
      </c>
      <c r="N13" s="204" cm="1">
        <f t="array" aca="1" ref="N13" ca="1">_xlfn.XLOOKUP($A13,INDIRECT(N$3&amp;"!$A:$A"),INDIRECT(N$3&amp;"!$AC:$AC"),0,0)</f>
        <v>0</v>
      </c>
      <c r="O13" s="204" cm="1">
        <f t="array" aca="1" ref="O13" ca="1">_xlfn.XLOOKUP($A13,INDIRECT(O$3&amp;"!$A:$A"),INDIRECT(O$3&amp;"!$AC:$AC"),0,0)</f>
        <v>0</v>
      </c>
      <c r="P13" s="204" cm="1">
        <f t="array" aca="1" ref="P13" ca="1">_xlfn.XLOOKUP($A13,INDIRECT(P$3&amp;"!$A:$A"),INDIRECT(P$3&amp;"!$AC:$AC"),0,0)</f>
        <v>0</v>
      </c>
      <c r="Q13" s="204" cm="1">
        <f t="array" aca="1" ref="Q13" ca="1">_xlfn.XLOOKUP($A13,INDIRECT(Q$3&amp;"!$A:$A"),INDIRECT(Q$3&amp;"!$AC:$AC"),0,0)</f>
        <v>0</v>
      </c>
      <c r="R13" s="204" cm="1">
        <f t="array" aca="1" ref="R13" ca="1">_xlfn.XLOOKUP($A13,INDIRECT(R$3&amp;"!$A:$A"),INDIRECT(R$3&amp;"!$AC:$AC"),0,0)</f>
        <v>0</v>
      </c>
      <c r="S13" s="204" cm="1">
        <f t="array" aca="1" ref="S13" ca="1">_xlfn.XLOOKUP($A13,INDIRECT(S$3&amp;"!$A:$A"),INDIRECT(S$3&amp;"!$AC:$AC"),0,0)</f>
        <v>0</v>
      </c>
      <c r="T13" s="204" cm="1">
        <f t="array" aca="1" ref="T13" ca="1">_xlfn.XLOOKUP($A13,INDIRECT(T$3&amp;"!$A:$A"),INDIRECT(T$3&amp;"!$AC:$AC"),0,0)</f>
        <v>0</v>
      </c>
      <c r="U13" s="204" cm="1">
        <f t="array" aca="1" ref="U13" ca="1">_xlfn.XLOOKUP($A13,INDIRECT(U$3&amp;"!$A:$A"),INDIRECT(U$3&amp;"!$AC:$AC"),0,0)</f>
        <v>0</v>
      </c>
      <c r="V13" s="204" cm="1">
        <f t="array" aca="1" ref="V13" ca="1">_xlfn.XLOOKUP($A13,INDIRECT(V$3&amp;"!$A:$A"),INDIRECT(V$3&amp;"!$AC:$AC"),0,0)</f>
        <v>0</v>
      </c>
      <c r="W13" s="204" cm="1">
        <f t="array" aca="1" ref="W13" ca="1">_xlfn.XLOOKUP($A13,INDIRECT(W$3&amp;"!$A:$A"),INDIRECT(W$3&amp;"!$AC:$AC"),0,0)</f>
        <v>0</v>
      </c>
      <c r="X13" s="204" cm="1">
        <f t="array" aca="1" ref="X13" ca="1">_xlfn.XLOOKUP($A13,INDIRECT(X$3&amp;"!$A:$A"),INDIRECT(X$3&amp;"!$AC:$AC"),0,0)</f>
        <v>0</v>
      </c>
      <c r="Y13" s="204" cm="1">
        <f t="array" aca="1" ref="Y13" ca="1">_xlfn.XLOOKUP($A13,INDIRECT(Y$3&amp;"!$A:$A"),INDIRECT(Y$3&amp;"!$AC:$AC"),0,0)</f>
        <v>0</v>
      </c>
      <c r="Z13" s="204" cm="1">
        <f t="array" aca="1" ref="Z13" ca="1">_xlfn.XLOOKUP($A13,INDIRECT(Z$3&amp;"!$A:$A"),INDIRECT(Z$3&amp;"!$AC:$AC"),0,0)</f>
        <v>0</v>
      </c>
      <c r="AA13" s="204" cm="1">
        <f t="array" aca="1" ref="AA13" ca="1">_xlfn.XLOOKUP($A13,INDIRECT(AA$3&amp;"!$A:$A"),INDIRECT(AA$3&amp;"!$AC:$AC"),0,0)</f>
        <v>0</v>
      </c>
      <c r="AB13" s="204" cm="1">
        <f t="array" aca="1" ref="AB13" ca="1">_xlfn.XLOOKUP($A13,INDIRECT(AB$3&amp;"!$A:$A"),INDIRECT(AB$3&amp;"!$AC:$AC"),0,0)</f>
        <v>0</v>
      </c>
      <c r="AC13" s="204" cm="1">
        <f t="array" aca="1" ref="AC13" ca="1">_xlfn.XLOOKUP($A13,INDIRECT(AC$3&amp;"!$A:$A"),INDIRECT(AC$3&amp;"!$AC:$AC"),0,0)</f>
        <v>0</v>
      </c>
      <c r="AD13" s="204" cm="1">
        <f t="array" aca="1" ref="AD13" ca="1">_xlfn.XLOOKUP($A13,INDIRECT(AD$3&amp;"!$A:$A"),INDIRECT(AD$3&amp;"!$AC:$AC"),0,0)</f>
        <v>0</v>
      </c>
      <c r="AE13" s="204" cm="1">
        <f t="array" aca="1" ref="AE13" ca="1">_xlfn.XLOOKUP($A13,INDIRECT(AE$3&amp;"!$A:$A"),INDIRECT(AE$3&amp;"!$AC:$AC"),0,0)</f>
        <v>0</v>
      </c>
      <c r="AF13" s="204" cm="1">
        <f t="array" aca="1" ref="AF13" ca="1">_xlfn.XLOOKUP($A13,INDIRECT(AF$3&amp;"!$A:$A"),INDIRECT(AF$3&amp;"!$AC:$AC"),0,0)</f>
        <v>0</v>
      </c>
      <c r="AG13" s="204" cm="1">
        <f t="array" aca="1" ref="AG13" ca="1">_xlfn.XLOOKUP($A13,INDIRECT(AG$3&amp;"!$A:$A"),INDIRECT(AG$3&amp;"!$AC:$AC"),0,0)</f>
        <v>0</v>
      </c>
      <c r="AH13" s="204" cm="1">
        <f t="array" aca="1" ref="AH13" ca="1">_xlfn.XLOOKUP($A13,INDIRECT(AH$3&amp;"!$A:$A"),INDIRECT(AH$3&amp;"!$AC:$AC"),0,0)</f>
        <v>0</v>
      </c>
      <c r="AI13" s="204" cm="1">
        <f t="array" aca="1" ref="AI13" ca="1">_xlfn.XLOOKUP($A13,INDIRECT(AI$3&amp;"!$A:$A"),INDIRECT(AI$3&amp;"!$AC:$AC"),0,0)</f>
        <v>0</v>
      </c>
      <c r="AJ13" s="204" cm="1">
        <f t="array" aca="1" ref="AJ13" ca="1">_xlfn.XLOOKUP($A13,INDIRECT(AJ$3&amp;"!$A:$A"),INDIRECT(AJ$3&amp;"!$AC:$AC"),0,0)</f>
        <v>0</v>
      </c>
      <c r="AK13" s="204" cm="1">
        <f t="array" aca="1" ref="AK13" ca="1">_xlfn.XLOOKUP($A13,INDIRECT(AK$3&amp;"!$A:$A"),INDIRECT(AK$3&amp;"!$AC:$AC"),0,0)</f>
        <v>0</v>
      </c>
      <c r="AL13" s="204" cm="1">
        <f t="array" aca="1" ref="AL13" ca="1">_xlfn.XLOOKUP($A13,INDIRECT(AL$3&amp;"!$A:$A"),INDIRECT(AL$3&amp;"!$AC:$AC"),0,0)</f>
        <v>0</v>
      </c>
      <c r="AM13" s="204" cm="1">
        <f t="array" aca="1" ref="AM13" ca="1">_xlfn.XLOOKUP($A13,INDIRECT(AM$3&amp;"!$A:$A"),INDIRECT(AM$3&amp;"!$AC:$AC"),0,0)</f>
        <v>0</v>
      </c>
      <c r="AN13" s="204" cm="1">
        <f t="array" aca="1" ref="AN13" ca="1">_xlfn.XLOOKUP($A13,INDIRECT(AN$3&amp;"!$A:$A"),INDIRECT(AN$3&amp;"!$AC:$AC"),0,0)</f>
        <v>0</v>
      </c>
      <c r="AO13" s="204" cm="1">
        <f t="array" aca="1" ref="AO13" ca="1">_xlfn.XLOOKUP($A13,INDIRECT(AO$3&amp;"!$A:$A"),INDIRECT(AO$3&amp;"!$AC:$AC"),0,0)</f>
        <v>0</v>
      </c>
      <c r="AP13" s="204" cm="1">
        <f t="array" aca="1" ref="AP13" ca="1">_xlfn.XLOOKUP($A13,INDIRECT(AP$3&amp;"!$A:$A"),INDIRECT(AP$3&amp;"!$AC:$AC"),0,0)</f>
        <v>0</v>
      </c>
      <c r="AQ13" s="204" cm="1">
        <f t="array" aca="1" ref="AQ13" ca="1">_xlfn.XLOOKUP($A13,INDIRECT(AQ$3&amp;"!$A:$A"),INDIRECT(AQ$3&amp;"!$AC:$AC"),0,0)</f>
        <v>0</v>
      </c>
      <c r="AR13" s="204" cm="1">
        <f t="array" aca="1" ref="AR13" ca="1">_xlfn.XLOOKUP($A13,INDIRECT(AR$3&amp;"!$A:$A"),INDIRECT(AR$3&amp;"!$AC:$AC"),0,0)</f>
        <v>0</v>
      </c>
      <c r="AS13" s="204" cm="1">
        <f t="array" aca="1" ref="AS13" ca="1">_xlfn.XLOOKUP($A13,INDIRECT(AS$3&amp;"!$A:$A"),INDIRECT(AS$3&amp;"!$AC:$AC"),0,0)</f>
        <v>0</v>
      </c>
      <c r="AT13" s="204" cm="1">
        <f t="array" aca="1" ref="AT13" ca="1">_xlfn.XLOOKUP($A13,INDIRECT(AT$3&amp;"!$A:$A"),INDIRECT(AT$3&amp;"!$AC:$AC"),0,0)</f>
        <v>0</v>
      </c>
      <c r="AU13" s="204" cm="1">
        <f t="array" aca="1" ref="AU13" ca="1">_xlfn.XLOOKUP($A13,INDIRECT(AU$3&amp;"!$A:$A"),INDIRECT(AU$3&amp;"!$AC:$AC"),0,0)</f>
        <v>0</v>
      </c>
      <c r="AV13" s="204" cm="1">
        <f t="array" aca="1" ref="AV13" ca="1">_xlfn.XLOOKUP($A13,INDIRECT(AV$3&amp;"!$A:$A"),INDIRECT(AV$3&amp;"!$AC:$AC"),0,0)</f>
        <v>0</v>
      </c>
      <c r="AW13" s="204" cm="1">
        <f t="array" aca="1" ref="AW13" ca="1">_xlfn.XLOOKUP($A13,INDIRECT(AW$3&amp;"!$A:$A"),INDIRECT(AW$3&amp;"!$AC:$AC"),0,0)</f>
        <v>0</v>
      </c>
      <c r="AX13" s="204" cm="1">
        <f t="array" aca="1" ref="AX13" ca="1">_xlfn.XLOOKUP($A13,INDIRECT(AX$3&amp;"!$A:$A"),INDIRECT(AX$3&amp;"!$AC:$AC"),0,0)</f>
        <v>0</v>
      </c>
      <c r="AY13" s="204" cm="1">
        <f t="array" aca="1" ref="AY13" ca="1">_xlfn.XLOOKUP($A13,INDIRECT(AY$3&amp;"!$A:$A"),INDIRECT(AY$3&amp;"!$AC:$AC"),0,0)</f>
        <v>0</v>
      </c>
      <c r="AZ13" s="204" cm="1">
        <f t="array" aca="1" ref="AZ13" ca="1">_xlfn.XLOOKUP($A13,INDIRECT(AZ$3&amp;"!$A:$A"),INDIRECT(AZ$3&amp;"!$AC:$AC"),0,0)</f>
        <v>0</v>
      </c>
      <c r="BA13" s="204" cm="1">
        <f t="array" aca="1" ref="BA13" ca="1">_xlfn.XLOOKUP($A13,INDIRECT(BA$3&amp;"!$A:$A"),INDIRECT(BA$3&amp;"!$AC:$AC"),0,0)</f>
        <v>0</v>
      </c>
      <c r="BB13" s="204" cm="1">
        <f t="array" aca="1" ref="BB13" ca="1">_xlfn.XLOOKUP($A13,INDIRECT(BB$3&amp;"!$A:$A"),INDIRECT(BB$3&amp;"!$AC:$AC"),0,0)</f>
        <v>0</v>
      </c>
      <c r="BC13" s="204" cm="1">
        <f t="array" aca="1" ref="BC13" ca="1">_xlfn.XLOOKUP($A13,INDIRECT(BC$3&amp;"!$A:$A"),INDIRECT(BC$3&amp;"!$AC:$AC"),0,0)</f>
        <v>0</v>
      </c>
      <c r="BD13" s="204" cm="1">
        <f t="array" aca="1" ref="BD13" ca="1">_xlfn.XLOOKUP($A13,INDIRECT(BD$3&amp;"!$A:$A"),INDIRECT(BD$3&amp;"!$AC:$AC"),0,0)</f>
        <v>0</v>
      </c>
    </row>
    <row r="14" spans="1:56" ht="15.95" customHeight="1" x14ac:dyDescent="0.25">
      <c r="A14" s="3">
        <f>'Сводный за нед'!A11</f>
        <v>176723275</v>
      </c>
      <c r="B14" s="3" t="str">
        <f>'Сводный за нед'!B11</f>
        <v>AHMA3BW202WH</v>
      </c>
      <c r="C14" s="3" t="str">
        <f>'Сводный за нед'!C11</f>
        <v>Мешки/шнурок крупн 3 шт.</v>
      </c>
      <c r="D14" s="204" cm="1">
        <f t="array" aca="1" ref="D14" ca="1">_xlfn.XLOOKUP($A14,INDIRECT(D$3&amp;"!$A:$A"),INDIRECT(D$3&amp;"!$AC:$AC"),0,0)</f>
        <v>125</v>
      </c>
      <c r="E14" s="204" cm="1">
        <f t="array" aca="1" ref="E14" ca="1">_xlfn.XLOOKUP($A14,INDIRECT(E$3&amp;"!$A:$A"),INDIRECT(E$3&amp;"!$AC:$AC"),0,0)</f>
        <v>125</v>
      </c>
      <c r="F14" s="204" cm="1">
        <f t="array" aca="1" ref="F14" ca="1">_xlfn.XLOOKUP($A14,INDIRECT(F$3&amp;"!$A:$A"),INDIRECT(F$3&amp;"!$AC:$AC"),0,0)</f>
        <v>155</v>
      </c>
      <c r="G14" s="204" cm="1">
        <f t="array" aca="1" ref="G14" ca="1">_xlfn.XLOOKUP($A14,INDIRECT(G$3&amp;"!$A:$A"),INDIRECT(G$3&amp;"!$AC:$AC"),0,0)</f>
        <v>0</v>
      </c>
      <c r="H14" s="204" cm="1">
        <f t="array" aca="1" ref="H14" ca="1">_xlfn.XLOOKUP($A14,INDIRECT(H$3&amp;"!$A:$A"),INDIRECT(H$3&amp;"!$AC:$AC"),0,0)</f>
        <v>0</v>
      </c>
      <c r="I14" s="204" cm="1">
        <f t="array" aca="1" ref="I14" ca="1">_xlfn.XLOOKUP($A14,INDIRECT(I$3&amp;"!$A:$A"),INDIRECT(I$3&amp;"!$AC:$AC"),0,0)</f>
        <v>0</v>
      </c>
      <c r="J14" s="204" cm="1">
        <f t="array" aca="1" ref="J14" ca="1">_xlfn.XLOOKUP($A14,INDIRECT(J$3&amp;"!$A:$A"),INDIRECT(J$3&amp;"!$AC:$AC"),0,0)</f>
        <v>0</v>
      </c>
      <c r="K14" s="204" cm="1">
        <f t="array" aca="1" ref="K14" ca="1">_xlfn.XLOOKUP($A14,INDIRECT(K$3&amp;"!$A:$A"),INDIRECT(K$3&amp;"!$AC:$AC"),0,0)</f>
        <v>0</v>
      </c>
      <c r="L14" s="204" cm="1">
        <f t="array" aca="1" ref="L14" ca="1">_xlfn.XLOOKUP($A14,INDIRECT(L$3&amp;"!$A:$A"),INDIRECT(L$3&amp;"!$AC:$AC"),0,0)</f>
        <v>0</v>
      </c>
      <c r="M14" s="204" cm="1">
        <f t="array" aca="1" ref="M14" ca="1">_xlfn.XLOOKUP($A14,INDIRECT(M$3&amp;"!$A:$A"),INDIRECT(M$3&amp;"!$AC:$AC"),0,0)</f>
        <v>0</v>
      </c>
      <c r="N14" s="204" cm="1">
        <f t="array" aca="1" ref="N14" ca="1">_xlfn.XLOOKUP($A14,INDIRECT(N$3&amp;"!$A:$A"),INDIRECT(N$3&amp;"!$AC:$AC"),0,0)</f>
        <v>0</v>
      </c>
      <c r="O14" s="204" cm="1">
        <f t="array" aca="1" ref="O14" ca="1">_xlfn.XLOOKUP($A14,INDIRECT(O$3&amp;"!$A:$A"),INDIRECT(O$3&amp;"!$AC:$AC"),0,0)</f>
        <v>0</v>
      </c>
      <c r="P14" s="204" cm="1">
        <f t="array" aca="1" ref="P14" ca="1">_xlfn.XLOOKUP($A14,INDIRECT(P$3&amp;"!$A:$A"),INDIRECT(P$3&amp;"!$AC:$AC"),0,0)</f>
        <v>0</v>
      </c>
      <c r="Q14" s="204" cm="1">
        <f t="array" aca="1" ref="Q14" ca="1">_xlfn.XLOOKUP($A14,INDIRECT(Q$3&amp;"!$A:$A"),INDIRECT(Q$3&amp;"!$AC:$AC"),0,0)</f>
        <v>0</v>
      </c>
      <c r="R14" s="204" cm="1">
        <f t="array" aca="1" ref="R14" ca="1">_xlfn.XLOOKUP($A14,INDIRECT(R$3&amp;"!$A:$A"),INDIRECT(R$3&amp;"!$AC:$AC"),0,0)</f>
        <v>0</v>
      </c>
      <c r="S14" s="204" cm="1">
        <f t="array" aca="1" ref="S14" ca="1">_xlfn.XLOOKUP($A14,INDIRECT(S$3&amp;"!$A:$A"),INDIRECT(S$3&amp;"!$AC:$AC"),0,0)</f>
        <v>0</v>
      </c>
      <c r="T14" s="204" cm="1">
        <f t="array" aca="1" ref="T14" ca="1">_xlfn.XLOOKUP($A14,INDIRECT(T$3&amp;"!$A:$A"),INDIRECT(T$3&amp;"!$AC:$AC"),0,0)</f>
        <v>0</v>
      </c>
      <c r="U14" s="204" cm="1">
        <f t="array" aca="1" ref="U14" ca="1">_xlfn.XLOOKUP($A14,INDIRECT(U$3&amp;"!$A:$A"),INDIRECT(U$3&amp;"!$AC:$AC"),0,0)</f>
        <v>0</v>
      </c>
      <c r="V14" s="204" cm="1">
        <f t="array" aca="1" ref="V14" ca="1">_xlfn.XLOOKUP($A14,INDIRECT(V$3&amp;"!$A:$A"),INDIRECT(V$3&amp;"!$AC:$AC"),0,0)</f>
        <v>0</v>
      </c>
      <c r="W14" s="204" cm="1">
        <f t="array" aca="1" ref="W14" ca="1">_xlfn.XLOOKUP($A14,INDIRECT(W$3&amp;"!$A:$A"),INDIRECT(W$3&amp;"!$AC:$AC"),0,0)</f>
        <v>0</v>
      </c>
      <c r="X14" s="204" cm="1">
        <f t="array" aca="1" ref="X14" ca="1">_xlfn.XLOOKUP($A14,INDIRECT(X$3&amp;"!$A:$A"),INDIRECT(X$3&amp;"!$AC:$AC"),0,0)</f>
        <v>0</v>
      </c>
      <c r="Y14" s="204" cm="1">
        <f t="array" aca="1" ref="Y14" ca="1">_xlfn.XLOOKUP($A14,INDIRECT(Y$3&amp;"!$A:$A"),INDIRECT(Y$3&amp;"!$AC:$AC"),0,0)</f>
        <v>0</v>
      </c>
      <c r="Z14" s="204" cm="1">
        <f t="array" aca="1" ref="Z14" ca="1">_xlfn.XLOOKUP($A14,INDIRECT(Z$3&amp;"!$A:$A"),INDIRECT(Z$3&amp;"!$AC:$AC"),0,0)</f>
        <v>0</v>
      </c>
      <c r="AA14" s="204" cm="1">
        <f t="array" aca="1" ref="AA14" ca="1">_xlfn.XLOOKUP($A14,INDIRECT(AA$3&amp;"!$A:$A"),INDIRECT(AA$3&amp;"!$AC:$AC"),0,0)</f>
        <v>0</v>
      </c>
      <c r="AB14" s="204" cm="1">
        <f t="array" aca="1" ref="AB14" ca="1">_xlfn.XLOOKUP($A14,INDIRECT(AB$3&amp;"!$A:$A"),INDIRECT(AB$3&amp;"!$AC:$AC"),0,0)</f>
        <v>0</v>
      </c>
      <c r="AC14" s="204" cm="1">
        <f t="array" aca="1" ref="AC14" ca="1">_xlfn.XLOOKUP($A14,INDIRECT(AC$3&amp;"!$A:$A"),INDIRECT(AC$3&amp;"!$AC:$AC"),0,0)</f>
        <v>0</v>
      </c>
      <c r="AD14" s="204" cm="1">
        <f t="array" aca="1" ref="AD14" ca="1">_xlfn.XLOOKUP($A14,INDIRECT(AD$3&amp;"!$A:$A"),INDIRECT(AD$3&amp;"!$AC:$AC"),0,0)</f>
        <v>0</v>
      </c>
      <c r="AE14" s="204" cm="1">
        <f t="array" aca="1" ref="AE14" ca="1">_xlfn.XLOOKUP($A14,INDIRECT(AE$3&amp;"!$A:$A"),INDIRECT(AE$3&amp;"!$AC:$AC"),0,0)</f>
        <v>0</v>
      </c>
      <c r="AF14" s="204" cm="1">
        <f t="array" aca="1" ref="AF14" ca="1">_xlfn.XLOOKUP($A14,INDIRECT(AF$3&amp;"!$A:$A"),INDIRECT(AF$3&amp;"!$AC:$AC"),0,0)</f>
        <v>0</v>
      </c>
      <c r="AG14" s="204" cm="1">
        <f t="array" aca="1" ref="AG14" ca="1">_xlfn.XLOOKUP($A14,INDIRECT(AG$3&amp;"!$A:$A"),INDIRECT(AG$3&amp;"!$AC:$AC"),0,0)</f>
        <v>0</v>
      </c>
      <c r="AH14" s="204" cm="1">
        <f t="array" aca="1" ref="AH14" ca="1">_xlfn.XLOOKUP($A14,INDIRECT(AH$3&amp;"!$A:$A"),INDIRECT(AH$3&amp;"!$AC:$AC"),0,0)</f>
        <v>0</v>
      </c>
      <c r="AI14" s="204" cm="1">
        <f t="array" aca="1" ref="AI14" ca="1">_xlfn.XLOOKUP($A14,INDIRECT(AI$3&amp;"!$A:$A"),INDIRECT(AI$3&amp;"!$AC:$AC"),0,0)</f>
        <v>0</v>
      </c>
      <c r="AJ14" s="204" cm="1">
        <f t="array" aca="1" ref="AJ14" ca="1">_xlfn.XLOOKUP($A14,INDIRECT(AJ$3&amp;"!$A:$A"),INDIRECT(AJ$3&amp;"!$AC:$AC"),0,0)</f>
        <v>0</v>
      </c>
      <c r="AK14" s="204" cm="1">
        <f t="array" aca="1" ref="AK14" ca="1">_xlfn.XLOOKUP($A14,INDIRECT(AK$3&amp;"!$A:$A"),INDIRECT(AK$3&amp;"!$AC:$AC"),0,0)</f>
        <v>0</v>
      </c>
      <c r="AL14" s="204" cm="1">
        <f t="array" aca="1" ref="AL14" ca="1">_xlfn.XLOOKUP($A14,INDIRECT(AL$3&amp;"!$A:$A"),INDIRECT(AL$3&amp;"!$AC:$AC"),0,0)</f>
        <v>0</v>
      </c>
      <c r="AM14" s="204" cm="1">
        <f t="array" aca="1" ref="AM14" ca="1">_xlfn.XLOOKUP($A14,INDIRECT(AM$3&amp;"!$A:$A"),INDIRECT(AM$3&amp;"!$AC:$AC"),0,0)</f>
        <v>0</v>
      </c>
      <c r="AN14" s="204" cm="1">
        <f t="array" aca="1" ref="AN14" ca="1">_xlfn.XLOOKUP($A14,INDIRECT(AN$3&amp;"!$A:$A"),INDIRECT(AN$3&amp;"!$AC:$AC"),0,0)</f>
        <v>0</v>
      </c>
      <c r="AO14" s="204" cm="1">
        <f t="array" aca="1" ref="AO14" ca="1">_xlfn.XLOOKUP($A14,INDIRECT(AO$3&amp;"!$A:$A"),INDIRECT(AO$3&amp;"!$AC:$AC"),0,0)</f>
        <v>0</v>
      </c>
      <c r="AP14" s="204" cm="1">
        <f t="array" aca="1" ref="AP14" ca="1">_xlfn.XLOOKUP($A14,INDIRECT(AP$3&amp;"!$A:$A"),INDIRECT(AP$3&amp;"!$AC:$AC"),0,0)</f>
        <v>0</v>
      </c>
      <c r="AQ14" s="204" cm="1">
        <f t="array" aca="1" ref="AQ14" ca="1">_xlfn.XLOOKUP($A14,INDIRECT(AQ$3&amp;"!$A:$A"),INDIRECT(AQ$3&amp;"!$AC:$AC"),0,0)</f>
        <v>0</v>
      </c>
      <c r="AR14" s="204" cm="1">
        <f t="array" aca="1" ref="AR14" ca="1">_xlfn.XLOOKUP($A14,INDIRECT(AR$3&amp;"!$A:$A"),INDIRECT(AR$3&amp;"!$AC:$AC"),0,0)</f>
        <v>0</v>
      </c>
      <c r="AS14" s="204" cm="1">
        <f t="array" aca="1" ref="AS14" ca="1">_xlfn.XLOOKUP($A14,INDIRECT(AS$3&amp;"!$A:$A"),INDIRECT(AS$3&amp;"!$AC:$AC"),0,0)</f>
        <v>0</v>
      </c>
      <c r="AT14" s="204" cm="1">
        <f t="array" aca="1" ref="AT14" ca="1">_xlfn.XLOOKUP($A14,INDIRECT(AT$3&amp;"!$A:$A"),INDIRECT(AT$3&amp;"!$AC:$AC"),0,0)</f>
        <v>0</v>
      </c>
      <c r="AU14" s="204" cm="1">
        <f t="array" aca="1" ref="AU14" ca="1">_xlfn.XLOOKUP($A14,INDIRECT(AU$3&amp;"!$A:$A"),INDIRECT(AU$3&amp;"!$AC:$AC"),0,0)</f>
        <v>0</v>
      </c>
      <c r="AV14" s="204" cm="1">
        <f t="array" aca="1" ref="AV14" ca="1">_xlfn.XLOOKUP($A14,INDIRECT(AV$3&amp;"!$A:$A"),INDIRECT(AV$3&amp;"!$AC:$AC"),0,0)</f>
        <v>0</v>
      </c>
      <c r="AW14" s="204" cm="1">
        <f t="array" aca="1" ref="AW14" ca="1">_xlfn.XLOOKUP($A14,INDIRECT(AW$3&amp;"!$A:$A"),INDIRECT(AW$3&amp;"!$AC:$AC"),0,0)</f>
        <v>0</v>
      </c>
      <c r="AX14" s="204" cm="1">
        <f t="array" aca="1" ref="AX14" ca="1">_xlfn.XLOOKUP($A14,INDIRECT(AX$3&amp;"!$A:$A"),INDIRECT(AX$3&amp;"!$AC:$AC"),0,0)</f>
        <v>0</v>
      </c>
      <c r="AY14" s="204" cm="1">
        <f t="array" aca="1" ref="AY14" ca="1">_xlfn.XLOOKUP($A14,INDIRECT(AY$3&amp;"!$A:$A"),INDIRECT(AY$3&amp;"!$AC:$AC"),0,0)</f>
        <v>0</v>
      </c>
      <c r="AZ14" s="204" cm="1">
        <f t="array" aca="1" ref="AZ14" ca="1">_xlfn.XLOOKUP($A14,INDIRECT(AZ$3&amp;"!$A:$A"),INDIRECT(AZ$3&amp;"!$AC:$AC"),0,0)</f>
        <v>0</v>
      </c>
      <c r="BA14" s="204" cm="1">
        <f t="array" aca="1" ref="BA14" ca="1">_xlfn.XLOOKUP($A14,INDIRECT(BA$3&amp;"!$A:$A"),INDIRECT(BA$3&amp;"!$AC:$AC"),0,0)</f>
        <v>0</v>
      </c>
      <c r="BB14" s="204" cm="1">
        <f t="array" aca="1" ref="BB14" ca="1">_xlfn.XLOOKUP($A14,INDIRECT(BB$3&amp;"!$A:$A"),INDIRECT(BB$3&amp;"!$AC:$AC"),0,0)</f>
        <v>0</v>
      </c>
      <c r="BC14" s="204" cm="1">
        <f t="array" aca="1" ref="BC14" ca="1">_xlfn.XLOOKUP($A14,INDIRECT(BC$3&amp;"!$A:$A"),INDIRECT(BC$3&amp;"!$AC:$AC"),0,0)</f>
        <v>0</v>
      </c>
      <c r="BD14" s="204" cm="1">
        <f t="array" aca="1" ref="BD14" ca="1">_xlfn.XLOOKUP($A14,INDIRECT(BD$3&amp;"!$A:$A"),INDIRECT(BD$3&amp;"!$AC:$AC"),0,0)</f>
        <v>0</v>
      </c>
    </row>
    <row r="15" spans="1:56" ht="15.95" customHeight="1" x14ac:dyDescent="0.25">
      <c r="A15" s="3">
        <f>'Сводный за нед'!A12</f>
        <v>204615141</v>
      </c>
      <c r="B15" s="3" t="str">
        <f>'Сводный за нед'!B12</f>
        <v>AHMA2BW201WH</v>
      </c>
      <c r="C15" s="3" t="str">
        <f>'Сводный за нед'!C12</f>
        <v>Мешки 2 шт. серый</v>
      </c>
      <c r="D15" s="204" cm="1">
        <f t="array" aca="1" ref="D15" ca="1">_xlfn.XLOOKUP($A15,INDIRECT(D$3&amp;"!$A:$A"),INDIRECT(D$3&amp;"!$AC:$AC"),0,0)</f>
        <v>197</v>
      </c>
      <c r="E15" s="204" cm="1">
        <f t="array" aca="1" ref="E15" ca="1">_xlfn.XLOOKUP($A15,INDIRECT(E$3&amp;"!$A:$A"),INDIRECT(E$3&amp;"!$AC:$AC"),0,0)</f>
        <v>197</v>
      </c>
      <c r="F15" s="204" cm="1">
        <f t="array" aca="1" ref="F15" ca="1">_xlfn.XLOOKUP($A15,INDIRECT(F$3&amp;"!$A:$A"),INDIRECT(F$3&amp;"!$AC:$AC"),0,0)</f>
        <v>256</v>
      </c>
      <c r="G15" s="204" cm="1">
        <f t="array" aca="1" ref="G15" ca="1">_xlfn.XLOOKUP($A15,INDIRECT(G$3&amp;"!$A:$A"),INDIRECT(G$3&amp;"!$AC:$AC"),0,0)</f>
        <v>0</v>
      </c>
      <c r="H15" s="204" cm="1">
        <f t="array" aca="1" ref="H15" ca="1">_xlfn.XLOOKUP($A15,INDIRECT(H$3&amp;"!$A:$A"),INDIRECT(H$3&amp;"!$AC:$AC"),0,0)</f>
        <v>0</v>
      </c>
      <c r="I15" s="204" cm="1">
        <f t="array" aca="1" ref="I15" ca="1">_xlfn.XLOOKUP($A15,INDIRECT(I$3&amp;"!$A:$A"),INDIRECT(I$3&amp;"!$AC:$AC"),0,0)</f>
        <v>0</v>
      </c>
      <c r="J15" s="204" cm="1">
        <f t="array" aca="1" ref="J15" ca="1">_xlfn.XLOOKUP($A15,INDIRECT(J$3&amp;"!$A:$A"),INDIRECT(J$3&amp;"!$AC:$AC"),0,0)</f>
        <v>0</v>
      </c>
      <c r="K15" s="204" cm="1">
        <f t="array" aca="1" ref="K15" ca="1">_xlfn.XLOOKUP($A15,INDIRECT(K$3&amp;"!$A:$A"),INDIRECT(K$3&amp;"!$AC:$AC"),0,0)</f>
        <v>0</v>
      </c>
      <c r="L15" s="204" cm="1">
        <f t="array" aca="1" ref="L15" ca="1">_xlfn.XLOOKUP($A15,INDIRECT(L$3&amp;"!$A:$A"),INDIRECT(L$3&amp;"!$AC:$AC"),0,0)</f>
        <v>0</v>
      </c>
      <c r="M15" s="204" cm="1">
        <f t="array" aca="1" ref="M15" ca="1">_xlfn.XLOOKUP($A15,INDIRECT(M$3&amp;"!$A:$A"),INDIRECT(M$3&amp;"!$AC:$AC"),0,0)</f>
        <v>0</v>
      </c>
      <c r="N15" s="204" cm="1">
        <f t="array" aca="1" ref="N15" ca="1">_xlfn.XLOOKUP($A15,INDIRECT(N$3&amp;"!$A:$A"),INDIRECT(N$3&amp;"!$AC:$AC"),0,0)</f>
        <v>0</v>
      </c>
      <c r="O15" s="204" cm="1">
        <f t="array" aca="1" ref="O15" ca="1">_xlfn.XLOOKUP($A15,INDIRECT(O$3&amp;"!$A:$A"),INDIRECT(O$3&amp;"!$AC:$AC"),0,0)</f>
        <v>0</v>
      </c>
      <c r="P15" s="204" cm="1">
        <f t="array" aca="1" ref="P15" ca="1">_xlfn.XLOOKUP($A15,INDIRECT(P$3&amp;"!$A:$A"),INDIRECT(P$3&amp;"!$AC:$AC"),0,0)</f>
        <v>0</v>
      </c>
      <c r="Q15" s="204" cm="1">
        <f t="array" aca="1" ref="Q15" ca="1">_xlfn.XLOOKUP($A15,INDIRECT(Q$3&amp;"!$A:$A"),INDIRECT(Q$3&amp;"!$AC:$AC"),0,0)</f>
        <v>0</v>
      </c>
      <c r="R15" s="204" cm="1">
        <f t="array" aca="1" ref="R15" ca="1">_xlfn.XLOOKUP($A15,INDIRECT(R$3&amp;"!$A:$A"),INDIRECT(R$3&amp;"!$AC:$AC"),0,0)</f>
        <v>0</v>
      </c>
      <c r="S15" s="204" cm="1">
        <f t="array" aca="1" ref="S15" ca="1">_xlfn.XLOOKUP($A15,INDIRECT(S$3&amp;"!$A:$A"),INDIRECT(S$3&amp;"!$AC:$AC"),0,0)</f>
        <v>0</v>
      </c>
      <c r="T15" s="204" cm="1">
        <f t="array" aca="1" ref="T15" ca="1">_xlfn.XLOOKUP($A15,INDIRECT(T$3&amp;"!$A:$A"),INDIRECT(T$3&amp;"!$AC:$AC"),0,0)</f>
        <v>0</v>
      </c>
      <c r="U15" s="204" cm="1">
        <f t="array" aca="1" ref="U15" ca="1">_xlfn.XLOOKUP($A15,INDIRECT(U$3&amp;"!$A:$A"),INDIRECT(U$3&amp;"!$AC:$AC"),0,0)</f>
        <v>0</v>
      </c>
      <c r="V15" s="204" cm="1">
        <f t="array" aca="1" ref="V15" ca="1">_xlfn.XLOOKUP($A15,INDIRECT(V$3&amp;"!$A:$A"),INDIRECT(V$3&amp;"!$AC:$AC"),0,0)</f>
        <v>0</v>
      </c>
      <c r="W15" s="204" cm="1">
        <f t="array" aca="1" ref="W15" ca="1">_xlfn.XLOOKUP($A15,INDIRECT(W$3&amp;"!$A:$A"),INDIRECT(W$3&amp;"!$AC:$AC"),0,0)</f>
        <v>0</v>
      </c>
      <c r="X15" s="204" cm="1">
        <f t="array" aca="1" ref="X15" ca="1">_xlfn.XLOOKUP($A15,INDIRECT(X$3&amp;"!$A:$A"),INDIRECT(X$3&amp;"!$AC:$AC"),0,0)</f>
        <v>0</v>
      </c>
      <c r="Y15" s="204" cm="1">
        <f t="array" aca="1" ref="Y15" ca="1">_xlfn.XLOOKUP($A15,INDIRECT(Y$3&amp;"!$A:$A"),INDIRECT(Y$3&amp;"!$AC:$AC"),0,0)</f>
        <v>0</v>
      </c>
      <c r="Z15" s="204" cm="1">
        <f t="array" aca="1" ref="Z15" ca="1">_xlfn.XLOOKUP($A15,INDIRECT(Z$3&amp;"!$A:$A"),INDIRECT(Z$3&amp;"!$AC:$AC"),0,0)</f>
        <v>0</v>
      </c>
      <c r="AA15" s="204" cm="1">
        <f t="array" aca="1" ref="AA15" ca="1">_xlfn.XLOOKUP($A15,INDIRECT(AA$3&amp;"!$A:$A"),INDIRECT(AA$3&amp;"!$AC:$AC"),0,0)</f>
        <v>0</v>
      </c>
      <c r="AB15" s="204" cm="1">
        <f t="array" aca="1" ref="AB15" ca="1">_xlfn.XLOOKUP($A15,INDIRECT(AB$3&amp;"!$A:$A"),INDIRECT(AB$3&amp;"!$AC:$AC"),0,0)</f>
        <v>0</v>
      </c>
      <c r="AC15" s="204" cm="1">
        <f t="array" aca="1" ref="AC15" ca="1">_xlfn.XLOOKUP($A15,INDIRECT(AC$3&amp;"!$A:$A"),INDIRECT(AC$3&amp;"!$AC:$AC"),0,0)</f>
        <v>0</v>
      </c>
      <c r="AD15" s="204" cm="1">
        <f t="array" aca="1" ref="AD15" ca="1">_xlfn.XLOOKUP($A15,INDIRECT(AD$3&amp;"!$A:$A"),INDIRECT(AD$3&amp;"!$AC:$AC"),0,0)</f>
        <v>0</v>
      </c>
      <c r="AE15" s="204" cm="1">
        <f t="array" aca="1" ref="AE15" ca="1">_xlfn.XLOOKUP($A15,INDIRECT(AE$3&amp;"!$A:$A"),INDIRECT(AE$3&amp;"!$AC:$AC"),0,0)</f>
        <v>0</v>
      </c>
      <c r="AF15" s="204" cm="1">
        <f t="array" aca="1" ref="AF15" ca="1">_xlfn.XLOOKUP($A15,INDIRECT(AF$3&amp;"!$A:$A"),INDIRECT(AF$3&amp;"!$AC:$AC"),0,0)</f>
        <v>0</v>
      </c>
      <c r="AG15" s="204" cm="1">
        <f t="array" aca="1" ref="AG15" ca="1">_xlfn.XLOOKUP($A15,INDIRECT(AG$3&amp;"!$A:$A"),INDIRECT(AG$3&amp;"!$AC:$AC"),0,0)</f>
        <v>0</v>
      </c>
      <c r="AH15" s="204" cm="1">
        <f t="array" aca="1" ref="AH15" ca="1">_xlfn.XLOOKUP($A15,INDIRECT(AH$3&amp;"!$A:$A"),INDIRECT(AH$3&amp;"!$AC:$AC"),0,0)</f>
        <v>0</v>
      </c>
      <c r="AI15" s="204" cm="1">
        <f t="array" aca="1" ref="AI15" ca="1">_xlfn.XLOOKUP($A15,INDIRECT(AI$3&amp;"!$A:$A"),INDIRECT(AI$3&amp;"!$AC:$AC"),0,0)</f>
        <v>0</v>
      </c>
      <c r="AJ15" s="204" cm="1">
        <f t="array" aca="1" ref="AJ15" ca="1">_xlfn.XLOOKUP($A15,INDIRECT(AJ$3&amp;"!$A:$A"),INDIRECT(AJ$3&amp;"!$AC:$AC"),0,0)</f>
        <v>0</v>
      </c>
      <c r="AK15" s="204" cm="1">
        <f t="array" aca="1" ref="AK15" ca="1">_xlfn.XLOOKUP($A15,INDIRECT(AK$3&amp;"!$A:$A"),INDIRECT(AK$3&amp;"!$AC:$AC"),0,0)</f>
        <v>0</v>
      </c>
      <c r="AL15" s="204" cm="1">
        <f t="array" aca="1" ref="AL15" ca="1">_xlfn.XLOOKUP($A15,INDIRECT(AL$3&amp;"!$A:$A"),INDIRECT(AL$3&amp;"!$AC:$AC"),0,0)</f>
        <v>0</v>
      </c>
      <c r="AM15" s="204" cm="1">
        <f t="array" aca="1" ref="AM15" ca="1">_xlfn.XLOOKUP($A15,INDIRECT(AM$3&amp;"!$A:$A"),INDIRECT(AM$3&amp;"!$AC:$AC"),0,0)</f>
        <v>0</v>
      </c>
      <c r="AN15" s="204" cm="1">
        <f t="array" aca="1" ref="AN15" ca="1">_xlfn.XLOOKUP($A15,INDIRECT(AN$3&amp;"!$A:$A"),INDIRECT(AN$3&amp;"!$AC:$AC"),0,0)</f>
        <v>0</v>
      </c>
      <c r="AO15" s="204" cm="1">
        <f t="array" aca="1" ref="AO15" ca="1">_xlfn.XLOOKUP($A15,INDIRECT(AO$3&amp;"!$A:$A"),INDIRECT(AO$3&amp;"!$AC:$AC"),0,0)</f>
        <v>0</v>
      </c>
      <c r="AP15" s="204" cm="1">
        <f t="array" aca="1" ref="AP15" ca="1">_xlfn.XLOOKUP($A15,INDIRECT(AP$3&amp;"!$A:$A"),INDIRECT(AP$3&amp;"!$AC:$AC"),0,0)</f>
        <v>0</v>
      </c>
      <c r="AQ15" s="204" cm="1">
        <f t="array" aca="1" ref="AQ15" ca="1">_xlfn.XLOOKUP($A15,INDIRECT(AQ$3&amp;"!$A:$A"),INDIRECT(AQ$3&amp;"!$AC:$AC"),0,0)</f>
        <v>0</v>
      </c>
      <c r="AR15" s="204" cm="1">
        <f t="array" aca="1" ref="AR15" ca="1">_xlfn.XLOOKUP($A15,INDIRECT(AR$3&amp;"!$A:$A"),INDIRECT(AR$3&amp;"!$AC:$AC"),0,0)</f>
        <v>0</v>
      </c>
      <c r="AS15" s="204" cm="1">
        <f t="array" aca="1" ref="AS15" ca="1">_xlfn.XLOOKUP($A15,INDIRECT(AS$3&amp;"!$A:$A"),INDIRECT(AS$3&amp;"!$AC:$AC"),0,0)</f>
        <v>0</v>
      </c>
      <c r="AT15" s="204" cm="1">
        <f t="array" aca="1" ref="AT15" ca="1">_xlfn.XLOOKUP($A15,INDIRECT(AT$3&amp;"!$A:$A"),INDIRECT(AT$3&amp;"!$AC:$AC"),0,0)</f>
        <v>0</v>
      </c>
      <c r="AU15" s="204" cm="1">
        <f t="array" aca="1" ref="AU15" ca="1">_xlfn.XLOOKUP($A15,INDIRECT(AU$3&amp;"!$A:$A"),INDIRECT(AU$3&amp;"!$AC:$AC"),0,0)</f>
        <v>0</v>
      </c>
      <c r="AV15" s="204" cm="1">
        <f t="array" aca="1" ref="AV15" ca="1">_xlfn.XLOOKUP($A15,INDIRECT(AV$3&amp;"!$A:$A"),INDIRECT(AV$3&amp;"!$AC:$AC"),0,0)</f>
        <v>0</v>
      </c>
      <c r="AW15" s="204" cm="1">
        <f t="array" aca="1" ref="AW15" ca="1">_xlfn.XLOOKUP($A15,INDIRECT(AW$3&amp;"!$A:$A"),INDIRECT(AW$3&amp;"!$AC:$AC"),0,0)</f>
        <v>0</v>
      </c>
      <c r="AX15" s="204" cm="1">
        <f t="array" aca="1" ref="AX15" ca="1">_xlfn.XLOOKUP($A15,INDIRECT(AX$3&amp;"!$A:$A"),INDIRECT(AX$3&amp;"!$AC:$AC"),0,0)</f>
        <v>0</v>
      </c>
      <c r="AY15" s="204" cm="1">
        <f t="array" aca="1" ref="AY15" ca="1">_xlfn.XLOOKUP($A15,INDIRECT(AY$3&amp;"!$A:$A"),INDIRECT(AY$3&amp;"!$AC:$AC"),0,0)</f>
        <v>0</v>
      </c>
      <c r="AZ15" s="204" cm="1">
        <f t="array" aca="1" ref="AZ15" ca="1">_xlfn.XLOOKUP($A15,INDIRECT(AZ$3&amp;"!$A:$A"),INDIRECT(AZ$3&amp;"!$AC:$AC"),0,0)</f>
        <v>0</v>
      </c>
      <c r="BA15" s="204" cm="1">
        <f t="array" aca="1" ref="BA15" ca="1">_xlfn.XLOOKUP($A15,INDIRECT(BA$3&amp;"!$A:$A"),INDIRECT(BA$3&amp;"!$AC:$AC"),0,0)</f>
        <v>0</v>
      </c>
      <c r="BB15" s="204" cm="1">
        <f t="array" aca="1" ref="BB15" ca="1">_xlfn.XLOOKUP($A15,INDIRECT(BB$3&amp;"!$A:$A"),INDIRECT(BB$3&amp;"!$AC:$AC"),0,0)</f>
        <v>0</v>
      </c>
      <c r="BC15" s="204" cm="1">
        <f t="array" aca="1" ref="BC15" ca="1">_xlfn.XLOOKUP($A15,INDIRECT(BC$3&amp;"!$A:$A"),INDIRECT(BC$3&amp;"!$AC:$AC"),0,0)</f>
        <v>0</v>
      </c>
      <c r="BD15" s="204" cm="1">
        <f t="array" aca="1" ref="BD15" ca="1">_xlfn.XLOOKUP($A15,INDIRECT(BD$3&amp;"!$A:$A"),INDIRECT(BD$3&amp;"!$AC:$AC"),0,0)</f>
        <v>0</v>
      </c>
    </row>
    <row r="16" spans="1:56" ht="15.95" customHeight="1" x14ac:dyDescent="0.25">
      <c r="A16" s="3">
        <f>'Сводный за нед'!A13</f>
        <v>236074677</v>
      </c>
      <c r="B16" s="3" t="str">
        <f>'Сводный за нед'!B13</f>
        <v>AHMA2BW202WH</v>
      </c>
      <c r="C16" s="3" t="str">
        <f>'Сводный за нед'!C13</f>
        <v>Мешки 2 шт. розовый</v>
      </c>
      <c r="D16" s="204" cm="1">
        <f t="array" aca="1" ref="D16" ca="1">_xlfn.XLOOKUP($A16,INDIRECT(D$3&amp;"!$A:$A"),INDIRECT(D$3&amp;"!$AC:$AC"),0,0)</f>
        <v>50</v>
      </c>
      <c r="E16" s="204" cm="1">
        <f t="array" aca="1" ref="E16" ca="1">_xlfn.XLOOKUP($A16,INDIRECT(E$3&amp;"!$A:$A"),INDIRECT(E$3&amp;"!$AC:$AC"),0,0)</f>
        <v>50</v>
      </c>
      <c r="F16" s="204" cm="1">
        <f t="array" aca="1" ref="F16" ca="1">_xlfn.XLOOKUP($A16,INDIRECT(F$3&amp;"!$A:$A"),INDIRECT(F$3&amp;"!$AC:$AC"),0,0)</f>
        <v>49</v>
      </c>
      <c r="G16" s="204" cm="1">
        <f t="array" aca="1" ref="G16" ca="1">_xlfn.XLOOKUP($A16,INDIRECT(G$3&amp;"!$A:$A"),INDIRECT(G$3&amp;"!$AC:$AC"),0,0)</f>
        <v>0</v>
      </c>
      <c r="H16" s="204" cm="1">
        <f t="array" aca="1" ref="H16" ca="1">_xlfn.XLOOKUP($A16,INDIRECT(H$3&amp;"!$A:$A"),INDIRECT(H$3&amp;"!$AC:$AC"),0,0)</f>
        <v>0</v>
      </c>
      <c r="I16" s="204" cm="1">
        <f t="array" aca="1" ref="I16" ca="1">_xlfn.XLOOKUP($A16,INDIRECT(I$3&amp;"!$A:$A"),INDIRECT(I$3&amp;"!$AC:$AC"),0,0)</f>
        <v>0</v>
      </c>
      <c r="J16" s="204" cm="1">
        <f t="array" aca="1" ref="J16" ca="1">_xlfn.XLOOKUP($A16,INDIRECT(J$3&amp;"!$A:$A"),INDIRECT(J$3&amp;"!$AC:$AC"),0,0)</f>
        <v>0</v>
      </c>
      <c r="K16" s="204" cm="1">
        <f t="array" aca="1" ref="K16" ca="1">_xlfn.XLOOKUP($A16,INDIRECT(K$3&amp;"!$A:$A"),INDIRECT(K$3&amp;"!$AC:$AC"),0,0)</f>
        <v>0</v>
      </c>
      <c r="L16" s="204" cm="1">
        <f t="array" aca="1" ref="L16" ca="1">_xlfn.XLOOKUP($A16,INDIRECT(L$3&amp;"!$A:$A"),INDIRECT(L$3&amp;"!$AC:$AC"),0,0)</f>
        <v>0</v>
      </c>
      <c r="M16" s="204" cm="1">
        <f t="array" aca="1" ref="M16" ca="1">_xlfn.XLOOKUP($A16,INDIRECT(M$3&amp;"!$A:$A"),INDIRECT(M$3&amp;"!$AC:$AC"),0,0)</f>
        <v>0</v>
      </c>
      <c r="N16" s="204" cm="1">
        <f t="array" aca="1" ref="N16" ca="1">_xlfn.XLOOKUP($A16,INDIRECT(N$3&amp;"!$A:$A"),INDIRECT(N$3&amp;"!$AC:$AC"),0,0)</f>
        <v>0</v>
      </c>
      <c r="O16" s="204" cm="1">
        <f t="array" aca="1" ref="O16" ca="1">_xlfn.XLOOKUP($A16,INDIRECT(O$3&amp;"!$A:$A"),INDIRECT(O$3&amp;"!$AC:$AC"),0,0)</f>
        <v>0</v>
      </c>
      <c r="P16" s="204" cm="1">
        <f t="array" aca="1" ref="P16" ca="1">_xlfn.XLOOKUP($A16,INDIRECT(P$3&amp;"!$A:$A"),INDIRECT(P$3&amp;"!$AC:$AC"),0,0)</f>
        <v>0</v>
      </c>
      <c r="Q16" s="204" cm="1">
        <f t="array" aca="1" ref="Q16" ca="1">_xlfn.XLOOKUP($A16,INDIRECT(Q$3&amp;"!$A:$A"),INDIRECT(Q$3&amp;"!$AC:$AC"),0,0)</f>
        <v>0</v>
      </c>
      <c r="R16" s="204" cm="1">
        <f t="array" aca="1" ref="R16" ca="1">_xlfn.XLOOKUP($A16,INDIRECT(R$3&amp;"!$A:$A"),INDIRECT(R$3&amp;"!$AC:$AC"),0,0)</f>
        <v>0</v>
      </c>
      <c r="S16" s="204" cm="1">
        <f t="array" aca="1" ref="S16" ca="1">_xlfn.XLOOKUP($A16,INDIRECT(S$3&amp;"!$A:$A"),INDIRECT(S$3&amp;"!$AC:$AC"),0,0)</f>
        <v>0</v>
      </c>
      <c r="T16" s="204" cm="1">
        <f t="array" aca="1" ref="T16" ca="1">_xlfn.XLOOKUP($A16,INDIRECT(T$3&amp;"!$A:$A"),INDIRECT(T$3&amp;"!$AC:$AC"),0,0)</f>
        <v>0</v>
      </c>
      <c r="U16" s="204" cm="1">
        <f t="array" aca="1" ref="U16" ca="1">_xlfn.XLOOKUP($A16,INDIRECT(U$3&amp;"!$A:$A"),INDIRECT(U$3&amp;"!$AC:$AC"),0,0)</f>
        <v>0</v>
      </c>
      <c r="V16" s="204" cm="1">
        <f t="array" aca="1" ref="V16" ca="1">_xlfn.XLOOKUP($A16,INDIRECT(V$3&amp;"!$A:$A"),INDIRECT(V$3&amp;"!$AC:$AC"),0,0)</f>
        <v>0</v>
      </c>
      <c r="W16" s="204" cm="1">
        <f t="array" aca="1" ref="W16" ca="1">_xlfn.XLOOKUP($A16,INDIRECT(W$3&amp;"!$A:$A"),INDIRECT(W$3&amp;"!$AC:$AC"),0,0)</f>
        <v>0</v>
      </c>
      <c r="X16" s="204" cm="1">
        <f t="array" aca="1" ref="X16" ca="1">_xlfn.XLOOKUP($A16,INDIRECT(X$3&amp;"!$A:$A"),INDIRECT(X$3&amp;"!$AC:$AC"),0,0)</f>
        <v>0</v>
      </c>
      <c r="Y16" s="204" cm="1">
        <f t="array" aca="1" ref="Y16" ca="1">_xlfn.XLOOKUP($A16,INDIRECT(Y$3&amp;"!$A:$A"),INDIRECT(Y$3&amp;"!$AC:$AC"),0,0)</f>
        <v>0</v>
      </c>
      <c r="Z16" s="204" cm="1">
        <f t="array" aca="1" ref="Z16" ca="1">_xlfn.XLOOKUP($A16,INDIRECT(Z$3&amp;"!$A:$A"),INDIRECT(Z$3&amp;"!$AC:$AC"),0,0)</f>
        <v>0</v>
      </c>
      <c r="AA16" s="204" cm="1">
        <f t="array" aca="1" ref="AA16" ca="1">_xlfn.XLOOKUP($A16,INDIRECT(AA$3&amp;"!$A:$A"),INDIRECT(AA$3&amp;"!$AC:$AC"),0,0)</f>
        <v>0</v>
      </c>
      <c r="AB16" s="204" cm="1">
        <f t="array" aca="1" ref="AB16" ca="1">_xlfn.XLOOKUP($A16,INDIRECT(AB$3&amp;"!$A:$A"),INDIRECT(AB$3&amp;"!$AC:$AC"),0,0)</f>
        <v>0</v>
      </c>
      <c r="AC16" s="204" cm="1">
        <f t="array" aca="1" ref="AC16" ca="1">_xlfn.XLOOKUP($A16,INDIRECT(AC$3&amp;"!$A:$A"),INDIRECT(AC$3&amp;"!$AC:$AC"),0,0)</f>
        <v>0</v>
      </c>
      <c r="AD16" s="204" cm="1">
        <f t="array" aca="1" ref="AD16" ca="1">_xlfn.XLOOKUP($A16,INDIRECT(AD$3&amp;"!$A:$A"),INDIRECT(AD$3&amp;"!$AC:$AC"),0,0)</f>
        <v>0</v>
      </c>
      <c r="AE16" s="204" cm="1">
        <f t="array" aca="1" ref="AE16" ca="1">_xlfn.XLOOKUP($A16,INDIRECT(AE$3&amp;"!$A:$A"),INDIRECT(AE$3&amp;"!$AC:$AC"),0,0)</f>
        <v>0</v>
      </c>
      <c r="AF16" s="204" cm="1">
        <f t="array" aca="1" ref="AF16" ca="1">_xlfn.XLOOKUP($A16,INDIRECT(AF$3&amp;"!$A:$A"),INDIRECT(AF$3&amp;"!$AC:$AC"),0,0)</f>
        <v>0</v>
      </c>
      <c r="AG16" s="204" cm="1">
        <f t="array" aca="1" ref="AG16" ca="1">_xlfn.XLOOKUP($A16,INDIRECT(AG$3&amp;"!$A:$A"),INDIRECT(AG$3&amp;"!$AC:$AC"),0,0)</f>
        <v>0</v>
      </c>
      <c r="AH16" s="204" cm="1">
        <f t="array" aca="1" ref="AH16" ca="1">_xlfn.XLOOKUP($A16,INDIRECT(AH$3&amp;"!$A:$A"),INDIRECT(AH$3&amp;"!$AC:$AC"),0,0)</f>
        <v>0</v>
      </c>
      <c r="AI16" s="204" cm="1">
        <f t="array" aca="1" ref="AI16" ca="1">_xlfn.XLOOKUP($A16,INDIRECT(AI$3&amp;"!$A:$A"),INDIRECT(AI$3&amp;"!$AC:$AC"),0,0)</f>
        <v>0</v>
      </c>
      <c r="AJ16" s="204" cm="1">
        <f t="array" aca="1" ref="AJ16" ca="1">_xlfn.XLOOKUP($A16,INDIRECT(AJ$3&amp;"!$A:$A"),INDIRECT(AJ$3&amp;"!$AC:$AC"),0,0)</f>
        <v>0</v>
      </c>
      <c r="AK16" s="204" cm="1">
        <f t="array" aca="1" ref="AK16" ca="1">_xlfn.XLOOKUP($A16,INDIRECT(AK$3&amp;"!$A:$A"),INDIRECT(AK$3&amp;"!$AC:$AC"),0,0)</f>
        <v>0</v>
      </c>
      <c r="AL16" s="204" cm="1">
        <f t="array" aca="1" ref="AL16" ca="1">_xlfn.XLOOKUP($A16,INDIRECT(AL$3&amp;"!$A:$A"),INDIRECT(AL$3&amp;"!$AC:$AC"),0,0)</f>
        <v>0</v>
      </c>
      <c r="AM16" s="204" cm="1">
        <f t="array" aca="1" ref="AM16" ca="1">_xlfn.XLOOKUP($A16,INDIRECT(AM$3&amp;"!$A:$A"),INDIRECT(AM$3&amp;"!$AC:$AC"),0,0)</f>
        <v>0</v>
      </c>
      <c r="AN16" s="204" cm="1">
        <f t="array" aca="1" ref="AN16" ca="1">_xlfn.XLOOKUP($A16,INDIRECT(AN$3&amp;"!$A:$A"),INDIRECT(AN$3&amp;"!$AC:$AC"),0,0)</f>
        <v>0</v>
      </c>
      <c r="AO16" s="204" cm="1">
        <f t="array" aca="1" ref="AO16" ca="1">_xlfn.XLOOKUP($A16,INDIRECT(AO$3&amp;"!$A:$A"),INDIRECT(AO$3&amp;"!$AC:$AC"),0,0)</f>
        <v>0</v>
      </c>
      <c r="AP16" s="204" cm="1">
        <f t="array" aca="1" ref="AP16" ca="1">_xlfn.XLOOKUP($A16,INDIRECT(AP$3&amp;"!$A:$A"),INDIRECT(AP$3&amp;"!$AC:$AC"),0,0)</f>
        <v>0</v>
      </c>
      <c r="AQ16" s="204" cm="1">
        <f t="array" aca="1" ref="AQ16" ca="1">_xlfn.XLOOKUP($A16,INDIRECT(AQ$3&amp;"!$A:$A"),INDIRECT(AQ$3&amp;"!$AC:$AC"),0,0)</f>
        <v>0</v>
      </c>
      <c r="AR16" s="204" cm="1">
        <f t="array" aca="1" ref="AR16" ca="1">_xlfn.XLOOKUP($A16,INDIRECT(AR$3&amp;"!$A:$A"),INDIRECT(AR$3&amp;"!$AC:$AC"),0,0)</f>
        <v>0</v>
      </c>
      <c r="AS16" s="204" cm="1">
        <f t="array" aca="1" ref="AS16" ca="1">_xlfn.XLOOKUP($A16,INDIRECT(AS$3&amp;"!$A:$A"),INDIRECT(AS$3&amp;"!$AC:$AC"),0,0)</f>
        <v>0</v>
      </c>
      <c r="AT16" s="204" cm="1">
        <f t="array" aca="1" ref="AT16" ca="1">_xlfn.XLOOKUP($A16,INDIRECT(AT$3&amp;"!$A:$A"),INDIRECT(AT$3&amp;"!$AC:$AC"),0,0)</f>
        <v>0</v>
      </c>
      <c r="AU16" s="204" cm="1">
        <f t="array" aca="1" ref="AU16" ca="1">_xlfn.XLOOKUP($A16,INDIRECT(AU$3&amp;"!$A:$A"),INDIRECT(AU$3&amp;"!$AC:$AC"),0,0)</f>
        <v>0</v>
      </c>
      <c r="AV16" s="204" cm="1">
        <f t="array" aca="1" ref="AV16" ca="1">_xlfn.XLOOKUP($A16,INDIRECT(AV$3&amp;"!$A:$A"),INDIRECT(AV$3&amp;"!$AC:$AC"),0,0)</f>
        <v>0</v>
      </c>
      <c r="AW16" s="204" cm="1">
        <f t="array" aca="1" ref="AW16" ca="1">_xlfn.XLOOKUP($A16,INDIRECT(AW$3&amp;"!$A:$A"),INDIRECT(AW$3&amp;"!$AC:$AC"),0,0)</f>
        <v>0</v>
      </c>
      <c r="AX16" s="204" cm="1">
        <f t="array" aca="1" ref="AX16" ca="1">_xlfn.XLOOKUP($A16,INDIRECT(AX$3&amp;"!$A:$A"),INDIRECT(AX$3&amp;"!$AC:$AC"),0,0)</f>
        <v>0</v>
      </c>
      <c r="AY16" s="204" cm="1">
        <f t="array" aca="1" ref="AY16" ca="1">_xlfn.XLOOKUP($A16,INDIRECT(AY$3&amp;"!$A:$A"),INDIRECT(AY$3&amp;"!$AC:$AC"),0,0)</f>
        <v>0</v>
      </c>
      <c r="AZ16" s="204" cm="1">
        <f t="array" aca="1" ref="AZ16" ca="1">_xlfn.XLOOKUP($A16,INDIRECT(AZ$3&amp;"!$A:$A"),INDIRECT(AZ$3&amp;"!$AC:$AC"),0,0)</f>
        <v>0</v>
      </c>
      <c r="BA16" s="204" cm="1">
        <f t="array" aca="1" ref="BA16" ca="1">_xlfn.XLOOKUP($A16,INDIRECT(BA$3&amp;"!$A:$A"),INDIRECT(BA$3&amp;"!$AC:$AC"),0,0)</f>
        <v>0</v>
      </c>
      <c r="BB16" s="204" cm="1">
        <f t="array" aca="1" ref="BB16" ca="1">_xlfn.XLOOKUP($A16,INDIRECT(BB$3&amp;"!$A:$A"),INDIRECT(BB$3&amp;"!$AC:$AC"),0,0)</f>
        <v>0</v>
      </c>
      <c r="BC16" s="204" cm="1">
        <f t="array" aca="1" ref="BC16" ca="1">_xlfn.XLOOKUP($A16,INDIRECT(BC$3&amp;"!$A:$A"),INDIRECT(BC$3&amp;"!$AC:$AC"),0,0)</f>
        <v>0</v>
      </c>
      <c r="BD16" s="204" cm="1">
        <f t="array" aca="1" ref="BD16" ca="1">_xlfn.XLOOKUP($A16,INDIRECT(BD$3&amp;"!$A:$A"),INDIRECT(BD$3&amp;"!$AC:$AC"),0,0)</f>
        <v>0</v>
      </c>
    </row>
    <row r="17" spans="1:56" ht="15.95" customHeight="1" x14ac:dyDescent="0.25">
      <c r="A17" s="3">
        <f>'Сводный за нед'!A14</f>
        <v>236929187</v>
      </c>
      <c r="B17" s="3" t="str">
        <f>'Сводный за нед'!B14</f>
        <v>AHMA1BW112WH</v>
      </c>
      <c r="C17" s="3" t="str">
        <f>'Сводный за нед'!C14</f>
        <v>Мешок 60*80 крупн</v>
      </c>
      <c r="D17" s="204" cm="1">
        <f t="array" aca="1" ref="D17" ca="1">_xlfn.XLOOKUP($A17,INDIRECT(D$3&amp;"!$A:$A"),INDIRECT(D$3&amp;"!$AC:$AC"),0,0)</f>
        <v>136</v>
      </c>
      <c r="E17" s="204" cm="1">
        <f t="array" aca="1" ref="E17" ca="1">_xlfn.XLOOKUP($A17,INDIRECT(E$3&amp;"!$A:$A"),INDIRECT(E$3&amp;"!$AC:$AC"),0,0)</f>
        <v>136</v>
      </c>
      <c r="F17" s="204" cm="1">
        <f t="array" aca="1" ref="F17" ca="1">_xlfn.XLOOKUP($A17,INDIRECT(F$3&amp;"!$A:$A"),INDIRECT(F$3&amp;"!$AC:$AC"),0,0)</f>
        <v>168</v>
      </c>
      <c r="G17" s="204" cm="1">
        <f t="array" aca="1" ref="G17" ca="1">_xlfn.XLOOKUP($A17,INDIRECT(G$3&amp;"!$A:$A"),INDIRECT(G$3&amp;"!$AC:$AC"),0,0)</f>
        <v>0</v>
      </c>
      <c r="H17" s="204" cm="1">
        <f t="array" aca="1" ref="H17" ca="1">_xlfn.XLOOKUP($A17,INDIRECT(H$3&amp;"!$A:$A"),INDIRECT(H$3&amp;"!$AC:$AC"),0,0)</f>
        <v>0</v>
      </c>
      <c r="I17" s="204" cm="1">
        <f t="array" aca="1" ref="I17" ca="1">_xlfn.XLOOKUP($A17,INDIRECT(I$3&amp;"!$A:$A"),INDIRECT(I$3&amp;"!$AC:$AC"),0,0)</f>
        <v>0</v>
      </c>
      <c r="J17" s="204" cm="1">
        <f t="array" aca="1" ref="J17" ca="1">_xlfn.XLOOKUP($A17,INDIRECT(J$3&amp;"!$A:$A"),INDIRECT(J$3&amp;"!$AC:$AC"),0,0)</f>
        <v>0</v>
      </c>
      <c r="K17" s="204" cm="1">
        <f t="array" aca="1" ref="K17" ca="1">_xlfn.XLOOKUP($A17,INDIRECT(K$3&amp;"!$A:$A"),INDIRECT(K$3&amp;"!$AC:$AC"),0,0)</f>
        <v>0</v>
      </c>
      <c r="L17" s="204" cm="1">
        <f t="array" aca="1" ref="L17" ca="1">_xlfn.XLOOKUP($A17,INDIRECT(L$3&amp;"!$A:$A"),INDIRECT(L$3&amp;"!$AC:$AC"),0,0)</f>
        <v>0</v>
      </c>
      <c r="M17" s="204" cm="1">
        <f t="array" aca="1" ref="M17" ca="1">_xlfn.XLOOKUP($A17,INDIRECT(M$3&amp;"!$A:$A"),INDIRECT(M$3&amp;"!$AC:$AC"),0,0)</f>
        <v>0</v>
      </c>
      <c r="N17" s="204" cm="1">
        <f t="array" aca="1" ref="N17" ca="1">_xlfn.XLOOKUP($A17,INDIRECT(N$3&amp;"!$A:$A"),INDIRECT(N$3&amp;"!$AC:$AC"),0,0)</f>
        <v>0</v>
      </c>
      <c r="O17" s="204" cm="1">
        <f t="array" aca="1" ref="O17" ca="1">_xlfn.XLOOKUP($A17,INDIRECT(O$3&amp;"!$A:$A"),INDIRECT(O$3&amp;"!$AC:$AC"),0,0)</f>
        <v>0</v>
      </c>
      <c r="P17" s="204" cm="1">
        <f t="array" aca="1" ref="P17" ca="1">_xlfn.XLOOKUP($A17,INDIRECT(P$3&amp;"!$A:$A"),INDIRECT(P$3&amp;"!$AC:$AC"),0,0)</f>
        <v>0</v>
      </c>
      <c r="Q17" s="204" cm="1">
        <f t="array" aca="1" ref="Q17" ca="1">_xlfn.XLOOKUP($A17,INDIRECT(Q$3&amp;"!$A:$A"),INDIRECT(Q$3&amp;"!$AC:$AC"),0,0)</f>
        <v>0</v>
      </c>
      <c r="R17" s="204" cm="1">
        <f t="array" aca="1" ref="R17" ca="1">_xlfn.XLOOKUP($A17,INDIRECT(R$3&amp;"!$A:$A"),INDIRECT(R$3&amp;"!$AC:$AC"),0,0)</f>
        <v>0</v>
      </c>
      <c r="S17" s="204" cm="1">
        <f t="array" aca="1" ref="S17" ca="1">_xlfn.XLOOKUP($A17,INDIRECT(S$3&amp;"!$A:$A"),INDIRECT(S$3&amp;"!$AC:$AC"),0,0)</f>
        <v>0</v>
      </c>
      <c r="T17" s="204" cm="1">
        <f t="array" aca="1" ref="T17" ca="1">_xlfn.XLOOKUP($A17,INDIRECT(T$3&amp;"!$A:$A"),INDIRECT(T$3&amp;"!$AC:$AC"),0,0)</f>
        <v>0</v>
      </c>
      <c r="U17" s="204" cm="1">
        <f t="array" aca="1" ref="U17" ca="1">_xlfn.XLOOKUP($A17,INDIRECT(U$3&amp;"!$A:$A"),INDIRECT(U$3&amp;"!$AC:$AC"),0,0)</f>
        <v>0</v>
      </c>
      <c r="V17" s="204" cm="1">
        <f t="array" aca="1" ref="V17" ca="1">_xlfn.XLOOKUP($A17,INDIRECT(V$3&amp;"!$A:$A"),INDIRECT(V$3&amp;"!$AC:$AC"),0,0)</f>
        <v>0</v>
      </c>
      <c r="W17" s="204" cm="1">
        <f t="array" aca="1" ref="W17" ca="1">_xlfn.XLOOKUP($A17,INDIRECT(W$3&amp;"!$A:$A"),INDIRECT(W$3&amp;"!$AC:$AC"),0,0)</f>
        <v>0</v>
      </c>
      <c r="X17" s="204" cm="1">
        <f t="array" aca="1" ref="X17" ca="1">_xlfn.XLOOKUP($A17,INDIRECT(X$3&amp;"!$A:$A"),INDIRECT(X$3&amp;"!$AC:$AC"),0,0)</f>
        <v>0</v>
      </c>
      <c r="Y17" s="204" cm="1">
        <f t="array" aca="1" ref="Y17" ca="1">_xlfn.XLOOKUP($A17,INDIRECT(Y$3&amp;"!$A:$A"),INDIRECT(Y$3&amp;"!$AC:$AC"),0,0)</f>
        <v>0</v>
      </c>
      <c r="Z17" s="204" cm="1">
        <f t="array" aca="1" ref="Z17" ca="1">_xlfn.XLOOKUP($A17,INDIRECT(Z$3&amp;"!$A:$A"),INDIRECT(Z$3&amp;"!$AC:$AC"),0,0)</f>
        <v>0</v>
      </c>
      <c r="AA17" s="204" cm="1">
        <f t="array" aca="1" ref="AA17" ca="1">_xlfn.XLOOKUP($A17,INDIRECT(AA$3&amp;"!$A:$A"),INDIRECT(AA$3&amp;"!$AC:$AC"),0,0)</f>
        <v>0</v>
      </c>
      <c r="AB17" s="204" cm="1">
        <f t="array" aca="1" ref="AB17" ca="1">_xlfn.XLOOKUP($A17,INDIRECT(AB$3&amp;"!$A:$A"),INDIRECT(AB$3&amp;"!$AC:$AC"),0,0)</f>
        <v>0</v>
      </c>
      <c r="AC17" s="204" cm="1">
        <f t="array" aca="1" ref="AC17" ca="1">_xlfn.XLOOKUP($A17,INDIRECT(AC$3&amp;"!$A:$A"),INDIRECT(AC$3&amp;"!$AC:$AC"),0,0)</f>
        <v>0</v>
      </c>
      <c r="AD17" s="204" cm="1">
        <f t="array" aca="1" ref="AD17" ca="1">_xlfn.XLOOKUP($A17,INDIRECT(AD$3&amp;"!$A:$A"),INDIRECT(AD$3&amp;"!$AC:$AC"),0,0)</f>
        <v>0</v>
      </c>
      <c r="AE17" s="204" cm="1">
        <f t="array" aca="1" ref="AE17" ca="1">_xlfn.XLOOKUP($A17,INDIRECT(AE$3&amp;"!$A:$A"),INDIRECT(AE$3&amp;"!$AC:$AC"),0,0)</f>
        <v>0</v>
      </c>
      <c r="AF17" s="204" cm="1">
        <f t="array" aca="1" ref="AF17" ca="1">_xlfn.XLOOKUP($A17,INDIRECT(AF$3&amp;"!$A:$A"),INDIRECT(AF$3&amp;"!$AC:$AC"),0,0)</f>
        <v>0</v>
      </c>
      <c r="AG17" s="204" cm="1">
        <f t="array" aca="1" ref="AG17" ca="1">_xlfn.XLOOKUP($A17,INDIRECT(AG$3&amp;"!$A:$A"),INDIRECT(AG$3&amp;"!$AC:$AC"),0,0)</f>
        <v>0</v>
      </c>
      <c r="AH17" s="204" cm="1">
        <f t="array" aca="1" ref="AH17" ca="1">_xlfn.XLOOKUP($A17,INDIRECT(AH$3&amp;"!$A:$A"),INDIRECT(AH$3&amp;"!$AC:$AC"),0,0)</f>
        <v>0</v>
      </c>
      <c r="AI17" s="204" cm="1">
        <f t="array" aca="1" ref="AI17" ca="1">_xlfn.XLOOKUP($A17,INDIRECT(AI$3&amp;"!$A:$A"),INDIRECT(AI$3&amp;"!$AC:$AC"),0,0)</f>
        <v>0</v>
      </c>
      <c r="AJ17" s="204" cm="1">
        <f t="array" aca="1" ref="AJ17" ca="1">_xlfn.XLOOKUP($A17,INDIRECT(AJ$3&amp;"!$A:$A"),INDIRECT(AJ$3&amp;"!$AC:$AC"),0,0)</f>
        <v>0</v>
      </c>
      <c r="AK17" s="204" cm="1">
        <f t="array" aca="1" ref="AK17" ca="1">_xlfn.XLOOKUP($A17,INDIRECT(AK$3&amp;"!$A:$A"),INDIRECT(AK$3&amp;"!$AC:$AC"),0,0)</f>
        <v>0</v>
      </c>
      <c r="AL17" s="204" cm="1">
        <f t="array" aca="1" ref="AL17" ca="1">_xlfn.XLOOKUP($A17,INDIRECT(AL$3&amp;"!$A:$A"),INDIRECT(AL$3&amp;"!$AC:$AC"),0,0)</f>
        <v>0</v>
      </c>
      <c r="AM17" s="204" cm="1">
        <f t="array" aca="1" ref="AM17" ca="1">_xlfn.XLOOKUP($A17,INDIRECT(AM$3&amp;"!$A:$A"),INDIRECT(AM$3&amp;"!$AC:$AC"),0,0)</f>
        <v>0</v>
      </c>
      <c r="AN17" s="204" cm="1">
        <f t="array" aca="1" ref="AN17" ca="1">_xlfn.XLOOKUP($A17,INDIRECT(AN$3&amp;"!$A:$A"),INDIRECT(AN$3&amp;"!$AC:$AC"),0,0)</f>
        <v>0</v>
      </c>
      <c r="AO17" s="204" cm="1">
        <f t="array" aca="1" ref="AO17" ca="1">_xlfn.XLOOKUP($A17,INDIRECT(AO$3&amp;"!$A:$A"),INDIRECT(AO$3&amp;"!$AC:$AC"),0,0)</f>
        <v>0</v>
      </c>
      <c r="AP17" s="204" cm="1">
        <f t="array" aca="1" ref="AP17" ca="1">_xlfn.XLOOKUP($A17,INDIRECT(AP$3&amp;"!$A:$A"),INDIRECT(AP$3&amp;"!$AC:$AC"),0,0)</f>
        <v>0</v>
      </c>
      <c r="AQ17" s="204" cm="1">
        <f t="array" aca="1" ref="AQ17" ca="1">_xlfn.XLOOKUP($A17,INDIRECT(AQ$3&amp;"!$A:$A"),INDIRECT(AQ$3&amp;"!$AC:$AC"),0,0)</f>
        <v>0</v>
      </c>
      <c r="AR17" s="204" cm="1">
        <f t="array" aca="1" ref="AR17" ca="1">_xlfn.XLOOKUP($A17,INDIRECT(AR$3&amp;"!$A:$A"),INDIRECT(AR$3&amp;"!$AC:$AC"),0,0)</f>
        <v>0</v>
      </c>
      <c r="AS17" s="204" cm="1">
        <f t="array" aca="1" ref="AS17" ca="1">_xlfn.XLOOKUP($A17,INDIRECT(AS$3&amp;"!$A:$A"),INDIRECT(AS$3&amp;"!$AC:$AC"),0,0)</f>
        <v>0</v>
      </c>
      <c r="AT17" s="204" cm="1">
        <f t="array" aca="1" ref="AT17" ca="1">_xlfn.XLOOKUP($A17,INDIRECT(AT$3&amp;"!$A:$A"),INDIRECT(AT$3&amp;"!$AC:$AC"),0,0)</f>
        <v>0</v>
      </c>
      <c r="AU17" s="204" cm="1">
        <f t="array" aca="1" ref="AU17" ca="1">_xlfn.XLOOKUP($A17,INDIRECT(AU$3&amp;"!$A:$A"),INDIRECT(AU$3&amp;"!$AC:$AC"),0,0)</f>
        <v>0</v>
      </c>
      <c r="AV17" s="204" cm="1">
        <f t="array" aca="1" ref="AV17" ca="1">_xlfn.XLOOKUP($A17,INDIRECT(AV$3&amp;"!$A:$A"),INDIRECT(AV$3&amp;"!$AC:$AC"),0,0)</f>
        <v>0</v>
      </c>
      <c r="AW17" s="204" cm="1">
        <f t="array" aca="1" ref="AW17" ca="1">_xlfn.XLOOKUP($A17,INDIRECT(AW$3&amp;"!$A:$A"),INDIRECT(AW$3&amp;"!$AC:$AC"),0,0)</f>
        <v>0</v>
      </c>
      <c r="AX17" s="204" cm="1">
        <f t="array" aca="1" ref="AX17" ca="1">_xlfn.XLOOKUP($A17,INDIRECT(AX$3&amp;"!$A:$A"),INDIRECT(AX$3&amp;"!$AC:$AC"),0,0)</f>
        <v>0</v>
      </c>
      <c r="AY17" s="204" cm="1">
        <f t="array" aca="1" ref="AY17" ca="1">_xlfn.XLOOKUP($A17,INDIRECT(AY$3&amp;"!$A:$A"),INDIRECT(AY$3&amp;"!$AC:$AC"),0,0)</f>
        <v>0</v>
      </c>
      <c r="AZ17" s="204" cm="1">
        <f t="array" aca="1" ref="AZ17" ca="1">_xlfn.XLOOKUP($A17,INDIRECT(AZ$3&amp;"!$A:$A"),INDIRECT(AZ$3&amp;"!$AC:$AC"),0,0)</f>
        <v>0</v>
      </c>
      <c r="BA17" s="204" cm="1">
        <f t="array" aca="1" ref="BA17" ca="1">_xlfn.XLOOKUP($A17,INDIRECT(BA$3&amp;"!$A:$A"),INDIRECT(BA$3&amp;"!$AC:$AC"),0,0)</f>
        <v>0</v>
      </c>
      <c r="BB17" s="204" cm="1">
        <f t="array" aca="1" ref="BB17" ca="1">_xlfn.XLOOKUP($A17,INDIRECT(BB$3&amp;"!$A:$A"),INDIRECT(BB$3&amp;"!$AC:$AC"),0,0)</f>
        <v>0</v>
      </c>
      <c r="BC17" s="204" cm="1">
        <f t="array" aca="1" ref="BC17" ca="1">_xlfn.XLOOKUP($A17,INDIRECT(BC$3&amp;"!$A:$A"),INDIRECT(BC$3&amp;"!$AC:$AC"),0,0)</f>
        <v>0</v>
      </c>
      <c r="BD17" s="204" cm="1">
        <f t="array" aca="1" ref="BD17" ca="1">_xlfn.XLOOKUP($A17,INDIRECT(BD$3&amp;"!$A:$A"),INDIRECT(BD$3&amp;"!$AC:$AC"),0,0)</f>
        <v>0</v>
      </c>
    </row>
    <row r="18" spans="1:56" ht="15.95" customHeight="1" x14ac:dyDescent="0.25">
      <c r="A18" s="3">
        <f>'Сводный за нед'!A15</f>
        <v>236929188</v>
      </c>
      <c r="B18" s="3" t="str">
        <f>'Сводный за нед'!B15</f>
        <v>AHMA1BW111WH</v>
      </c>
      <c r="C18" s="3" t="str">
        <f>'Сводный за нед'!C15</f>
        <v>Мешок 60*80 мелк</v>
      </c>
      <c r="D18" s="204" cm="1">
        <f t="array" aca="1" ref="D18" ca="1">_xlfn.XLOOKUP($A18,INDIRECT(D$3&amp;"!$A:$A"),INDIRECT(D$3&amp;"!$AC:$AC"),0,0)</f>
        <v>96</v>
      </c>
      <c r="E18" s="204" cm="1">
        <f t="array" aca="1" ref="E18" ca="1">_xlfn.XLOOKUP($A18,INDIRECT(E$3&amp;"!$A:$A"),INDIRECT(E$3&amp;"!$AC:$AC"),0,0)</f>
        <v>96</v>
      </c>
      <c r="F18" s="204" cm="1">
        <f t="array" aca="1" ref="F18" ca="1">_xlfn.XLOOKUP($A18,INDIRECT(F$3&amp;"!$A:$A"),INDIRECT(F$3&amp;"!$AC:$AC"),0,0)</f>
        <v>121</v>
      </c>
      <c r="G18" s="204" cm="1">
        <f t="array" aca="1" ref="G18" ca="1">_xlfn.XLOOKUP($A18,INDIRECT(G$3&amp;"!$A:$A"),INDIRECT(G$3&amp;"!$AC:$AC"),0,0)</f>
        <v>0</v>
      </c>
      <c r="H18" s="204" cm="1">
        <f t="array" aca="1" ref="H18" ca="1">_xlfn.XLOOKUP($A18,INDIRECT(H$3&amp;"!$A:$A"),INDIRECT(H$3&amp;"!$AC:$AC"),0,0)</f>
        <v>0</v>
      </c>
      <c r="I18" s="204" cm="1">
        <f t="array" aca="1" ref="I18" ca="1">_xlfn.XLOOKUP($A18,INDIRECT(I$3&amp;"!$A:$A"),INDIRECT(I$3&amp;"!$AC:$AC"),0,0)</f>
        <v>0</v>
      </c>
      <c r="J18" s="204" cm="1">
        <f t="array" aca="1" ref="J18" ca="1">_xlfn.XLOOKUP($A18,INDIRECT(J$3&amp;"!$A:$A"),INDIRECT(J$3&amp;"!$AC:$AC"),0,0)</f>
        <v>0</v>
      </c>
      <c r="K18" s="204" cm="1">
        <f t="array" aca="1" ref="K18" ca="1">_xlfn.XLOOKUP($A18,INDIRECT(K$3&amp;"!$A:$A"),INDIRECT(K$3&amp;"!$AC:$AC"),0,0)</f>
        <v>0</v>
      </c>
      <c r="L18" s="204" cm="1">
        <f t="array" aca="1" ref="L18" ca="1">_xlfn.XLOOKUP($A18,INDIRECT(L$3&amp;"!$A:$A"),INDIRECT(L$3&amp;"!$AC:$AC"),0,0)</f>
        <v>0</v>
      </c>
      <c r="M18" s="204" cm="1">
        <f t="array" aca="1" ref="M18" ca="1">_xlfn.XLOOKUP($A18,INDIRECT(M$3&amp;"!$A:$A"),INDIRECT(M$3&amp;"!$AC:$AC"),0,0)</f>
        <v>0</v>
      </c>
      <c r="N18" s="204" cm="1">
        <f t="array" aca="1" ref="N18" ca="1">_xlfn.XLOOKUP($A18,INDIRECT(N$3&amp;"!$A:$A"),INDIRECT(N$3&amp;"!$AC:$AC"),0,0)</f>
        <v>0</v>
      </c>
      <c r="O18" s="204" cm="1">
        <f t="array" aca="1" ref="O18" ca="1">_xlfn.XLOOKUP($A18,INDIRECT(O$3&amp;"!$A:$A"),INDIRECT(O$3&amp;"!$AC:$AC"),0,0)</f>
        <v>0</v>
      </c>
      <c r="P18" s="204" cm="1">
        <f t="array" aca="1" ref="P18" ca="1">_xlfn.XLOOKUP($A18,INDIRECT(P$3&amp;"!$A:$A"),INDIRECT(P$3&amp;"!$AC:$AC"),0,0)</f>
        <v>0</v>
      </c>
      <c r="Q18" s="204" cm="1">
        <f t="array" aca="1" ref="Q18" ca="1">_xlfn.XLOOKUP($A18,INDIRECT(Q$3&amp;"!$A:$A"),INDIRECT(Q$3&amp;"!$AC:$AC"),0,0)</f>
        <v>0</v>
      </c>
      <c r="R18" s="204" cm="1">
        <f t="array" aca="1" ref="R18" ca="1">_xlfn.XLOOKUP($A18,INDIRECT(R$3&amp;"!$A:$A"),INDIRECT(R$3&amp;"!$AC:$AC"),0,0)</f>
        <v>0</v>
      </c>
      <c r="S18" s="204" cm="1">
        <f t="array" aca="1" ref="S18" ca="1">_xlfn.XLOOKUP($A18,INDIRECT(S$3&amp;"!$A:$A"),INDIRECT(S$3&amp;"!$AC:$AC"),0,0)</f>
        <v>0</v>
      </c>
      <c r="T18" s="204" cm="1">
        <f t="array" aca="1" ref="T18" ca="1">_xlfn.XLOOKUP($A18,INDIRECT(T$3&amp;"!$A:$A"),INDIRECT(T$3&amp;"!$AC:$AC"),0,0)</f>
        <v>0</v>
      </c>
      <c r="U18" s="204" cm="1">
        <f t="array" aca="1" ref="U18" ca="1">_xlfn.XLOOKUP($A18,INDIRECT(U$3&amp;"!$A:$A"),INDIRECT(U$3&amp;"!$AC:$AC"),0,0)</f>
        <v>0</v>
      </c>
      <c r="V18" s="204" cm="1">
        <f t="array" aca="1" ref="V18" ca="1">_xlfn.XLOOKUP($A18,INDIRECT(V$3&amp;"!$A:$A"),INDIRECT(V$3&amp;"!$AC:$AC"),0,0)</f>
        <v>0</v>
      </c>
      <c r="W18" s="204" cm="1">
        <f t="array" aca="1" ref="W18" ca="1">_xlfn.XLOOKUP($A18,INDIRECT(W$3&amp;"!$A:$A"),INDIRECT(W$3&amp;"!$AC:$AC"),0,0)</f>
        <v>0</v>
      </c>
      <c r="X18" s="204" cm="1">
        <f t="array" aca="1" ref="X18" ca="1">_xlfn.XLOOKUP($A18,INDIRECT(X$3&amp;"!$A:$A"),INDIRECT(X$3&amp;"!$AC:$AC"),0,0)</f>
        <v>0</v>
      </c>
      <c r="Y18" s="204" cm="1">
        <f t="array" aca="1" ref="Y18" ca="1">_xlfn.XLOOKUP($A18,INDIRECT(Y$3&amp;"!$A:$A"),INDIRECT(Y$3&amp;"!$AC:$AC"),0,0)</f>
        <v>0</v>
      </c>
      <c r="Z18" s="204" cm="1">
        <f t="array" aca="1" ref="Z18" ca="1">_xlfn.XLOOKUP($A18,INDIRECT(Z$3&amp;"!$A:$A"),INDIRECT(Z$3&amp;"!$AC:$AC"),0,0)</f>
        <v>0</v>
      </c>
      <c r="AA18" s="204" cm="1">
        <f t="array" aca="1" ref="AA18" ca="1">_xlfn.XLOOKUP($A18,INDIRECT(AA$3&amp;"!$A:$A"),INDIRECT(AA$3&amp;"!$AC:$AC"),0,0)</f>
        <v>0</v>
      </c>
      <c r="AB18" s="204" cm="1">
        <f t="array" aca="1" ref="AB18" ca="1">_xlfn.XLOOKUP($A18,INDIRECT(AB$3&amp;"!$A:$A"),INDIRECT(AB$3&amp;"!$AC:$AC"),0,0)</f>
        <v>0</v>
      </c>
      <c r="AC18" s="204" cm="1">
        <f t="array" aca="1" ref="AC18" ca="1">_xlfn.XLOOKUP($A18,INDIRECT(AC$3&amp;"!$A:$A"),INDIRECT(AC$3&amp;"!$AC:$AC"),0,0)</f>
        <v>0</v>
      </c>
      <c r="AD18" s="204" cm="1">
        <f t="array" aca="1" ref="AD18" ca="1">_xlfn.XLOOKUP($A18,INDIRECT(AD$3&amp;"!$A:$A"),INDIRECT(AD$3&amp;"!$AC:$AC"),0,0)</f>
        <v>0</v>
      </c>
      <c r="AE18" s="204" cm="1">
        <f t="array" aca="1" ref="AE18" ca="1">_xlfn.XLOOKUP($A18,INDIRECT(AE$3&amp;"!$A:$A"),INDIRECT(AE$3&amp;"!$AC:$AC"),0,0)</f>
        <v>0</v>
      </c>
      <c r="AF18" s="204" cm="1">
        <f t="array" aca="1" ref="AF18" ca="1">_xlfn.XLOOKUP($A18,INDIRECT(AF$3&amp;"!$A:$A"),INDIRECT(AF$3&amp;"!$AC:$AC"),0,0)</f>
        <v>0</v>
      </c>
      <c r="AG18" s="204" cm="1">
        <f t="array" aca="1" ref="AG18" ca="1">_xlfn.XLOOKUP($A18,INDIRECT(AG$3&amp;"!$A:$A"),INDIRECT(AG$3&amp;"!$AC:$AC"),0,0)</f>
        <v>0</v>
      </c>
      <c r="AH18" s="204" cm="1">
        <f t="array" aca="1" ref="AH18" ca="1">_xlfn.XLOOKUP($A18,INDIRECT(AH$3&amp;"!$A:$A"),INDIRECT(AH$3&amp;"!$AC:$AC"),0,0)</f>
        <v>0</v>
      </c>
      <c r="AI18" s="204" cm="1">
        <f t="array" aca="1" ref="AI18" ca="1">_xlfn.XLOOKUP($A18,INDIRECT(AI$3&amp;"!$A:$A"),INDIRECT(AI$3&amp;"!$AC:$AC"),0,0)</f>
        <v>0</v>
      </c>
      <c r="AJ18" s="204" cm="1">
        <f t="array" aca="1" ref="AJ18" ca="1">_xlfn.XLOOKUP($A18,INDIRECT(AJ$3&amp;"!$A:$A"),INDIRECT(AJ$3&amp;"!$AC:$AC"),0,0)</f>
        <v>0</v>
      </c>
      <c r="AK18" s="204" cm="1">
        <f t="array" aca="1" ref="AK18" ca="1">_xlfn.XLOOKUP($A18,INDIRECT(AK$3&amp;"!$A:$A"),INDIRECT(AK$3&amp;"!$AC:$AC"),0,0)</f>
        <v>0</v>
      </c>
      <c r="AL18" s="204" cm="1">
        <f t="array" aca="1" ref="AL18" ca="1">_xlfn.XLOOKUP($A18,INDIRECT(AL$3&amp;"!$A:$A"),INDIRECT(AL$3&amp;"!$AC:$AC"),0,0)</f>
        <v>0</v>
      </c>
      <c r="AM18" s="204" cm="1">
        <f t="array" aca="1" ref="AM18" ca="1">_xlfn.XLOOKUP($A18,INDIRECT(AM$3&amp;"!$A:$A"),INDIRECT(AM$3&amp;"!$AC:$AC"),0,0)</f>
        <v>0</v>
      </c>
      <c r="AN18" s="204" cm="1">
        <f t="array" aca="1" ref="AN18" ca="1">_xlfn.XLOOKUP($A18,INDIRECT(AN$3&amp;"!$A:$A"),INDIRECT(AN$3&amp;"!$AC:$AC"),0,0)</f>
        <v>0</v>
      </c>
      <c r="AO18" s="204" cm="1">
        <f t="array" aca="1" ref="AO18" ca="1">_xlfn.XLOOKUP($A18,INDIRECT(AO$3&amp;"!$A:$A"),INDIRECT(AO$3&amp;"!$AC:$AC"),0,0)</f>
        <v>0</v>
      </c>
      <c r="AP18" s="204" cm="1">
        <f t="array" aca="1" ref="AP18" ca="1">_xlfn.XLOOKUP($A18,INDIRECT(AP$3&amp;"!$A:$A"),INDIRECT(AP$3&amp;"!$AC:$AC"),0,0)</f>
        <v>0</v>
      </c>
      <c r="AQ18" s="204" cm="1">
        <f t="array" aca="1" ref="AQ18" ca="1">_xlfn.XLOOKUP($A18,INDIRECT(AQ$3&amp;"!$A:$A"),INDIRECT(AQ$3&amp;"!$AC:$AC"),0,0)</f>
        <v>0</v>
      </c>
      <c r="AR18" s="204" cm="1">
        <f t="array" aca="1" ref="AR18" ca="1">_xlfn.XLOOKUP($A18,INDIRECT(AR$3&amp;"!$A:$A"),INDIRECT(AR$3&amp;"!$AC:$AC"),0,0)</f>
        <v>0</v>
      </c>
      <c r="AS18" s="204" cm="1">
        <f t="array" aca="1" ref="AS18" ca="1">_xlfn.XLOOKUP($A18,INDIRECT(AS$3&amp;"!$A:$A"),INDIRECT(AS$3&amp;"!$AC:$AC"),0,0)</f>
        <v>0</v>
      </c>
      <c r="AT18" s="204" cm="1">
        <f t="array" aca="1" ref="AT18" ca="1">_xlfn.XLOOKUP($A18,INDIRECT(AT$3&amp;"!$A:$A"),INDIRECT(AT$3&amp;"!$AC:$AC"),0,0)</f>
        <v>0</v>
      </c>
      <c r="AU18" s="204" cm="1">
        <f t="array" aca="1" ref="AU18" ca="1">_xlfn.XLOOKUP($A18,INDIRECT(AU$3&amp;"!$A:$A"),INDIRECT(AU$3&amp;"!$AC:$AC"),0,0)</f>
        <v>0</v>
      </c>
      <c r="AV18" s="204" cm="1">
        <f t="array" aca="1" ref="AV18" ca="1">_xlfn.XLOOKUP($A18,INDIRECT(AV$3&amp;"!$A:$A"),INDIRECT(AV$3&amp;"!$AC:$AC"),0,0)</f>
        <v>0</v>
      </c>
      <c r="AW18" s="204" cm="1">
        <f t="array" aca="1" ref="AW18" ca="1">_xlfn.XLOOKUP($A18,INDIRECT(AW$3&amp;"!$A:$A"),INDIRECT(AW$3&amp;"!$AC:$AC"),0,0)</f>
        <v>0</v>
      </c>
      <c r="AX18" s="204" cm="1">
        <f t="array" aca="1" ref="AX18" ca="1">_xlfn.XLOOKUP($A18,INDIRECT(AX$3&amp;"!$A:$A"),INDIRECT(AX$3&amp;"!$AC:$AC"),0,0)</f>
        <v>0</v>
      </c>
      <c r="AY18" s="204" cm="1">
        <f t="array" aca="1" ref="AY18" ca="1">_xlfn.XLOOKUP($A18,INDIRECT(AY$3&amp;"!$A:$A"),INDIRECT(AY$3&amp;"!$AC:$AC"),0,0)</f>
        <v>0</v>
      </c>
      <c r="AZ18" s="204" cm="1">
        <f t="array" aca="1" ref="AZ18" ca="1">_xlfn.XLOOKUP($A18,INDIRECT(AZ$3&amp;"!$A:$A"),INDIRECT(AZ$3&amp;"!$AC:$AC"),0,0)</f>
        <v>0</v>
      </c>
      <c r="BA18" s="204" cm="1">
        <f t="array" aca="1" ref="BA18" ca="1">_xlfn.XLOOKUP($A18,INDIRECT(BA$3&amp;"!$A:$A"),INDIRECT(BA$3&amp;"!$AC:$AC"),0,0)</f>
        <v>0</v>
      </c>
      <c r="BB18" s="204" cm="1">
        <f t="array" aca="1" ref="BB18" ca="1">_xlfn.XLOOKUP($A18,INDIRECT(BB$3&amp;"!$A:$A"),INDIRECT(BB$3&amp;"!$AC:$AC"),0,0)</f>
        <v>0</v>
      </c>
      <c r="BC18" s="204" cm="1">
        <f t="array" aca="1" ref="BC18" ca="1">_xlfn.XLOOKUP($A18,INDIRECT(BC$3&amp;"!$A:$A"),INDIRECT(BC$3&amp;"!$AC:$AC"),0,0)</f>
        <v>0</v>
      </c>
      <c r="BD18" s="204" cm="1">
        <f t="array" aca="1" ref="BD18" ca="1">_xlfn.XLOOKUP($A18,INDIRECT(BD$3&amp;"!$A:$A"),INDIRECT(BD$3&amp;"!$AC:$AC"),0,0)</f>
        <v>0</v>
      </c>
    </row>
    <row r="19" spans="1:56" ht="15.95" customHeight="1" x14ac:dyDescent="0.25">
      <c r="A19" s="3">
        <f>'Сводный за нед'!A16</f>
        <v>239235150</v>
      </c>
      <c r="B19" s="3" t="str">
        <f>'Сводный за нед'!B16</f>
        <v>AHMA1BW301WH</v>
      </c>
      <c r="C19" s="3" t="str">
        <f>'Сводный за нед'!C16</f>
        <v>Мешок для обуви L - 30 см</v>
      </c>
      <c r="D19" s="204" cm="1">
        <f t="array" aca="1" ref="D19" ca="1">_xlfn.XLOOKUP($A19,INDIRECT(D$3&amp;"!$A:$A"),INDIRECT(D$3&amp;"!$AC:$AC"),0,0)</f>
        <v>61</v>
      </c>
      <c r="E19" s="204" cm="1">
        <f t="array" aca="1" ref="E19" ca="1">_xlfn.XLOOKUP($A19,INDIRECT(E$3&amp;"!$A:$A"),INDIRECT(E$3&amp;"!$AC:$AC"),0,0)</f>
        <v>61</v>
      </c>
      <c r="F19" s="204" cm="1">
        <f t="array" aca="1" ref="F19" ca="1">_xlfn.XLOOKUP($A19,INDIRECT(F$3&amp;"!$A:$A"),INDIRECT(F$3&amp;"!$AC:$AC"),0,0)</f>
        <v>61</v>
      </c>
      <c r="G19" s="204" cm="1">
        <f t="array" aca="1" ref="G19" ca="1">_xlfn.XLOOKUP($A19,INDIRECT(G$3&amp;"!$A:$A"),INDIRECT(G$3&amp;"!$AC:$AC"),0,0)</f>
        <v>0</v>
      </c>
      <c r="H19" s="204" cm="1">
        <f t="array" aca="1" ref="H19" ca="1">_xlfn.XLOOKUP($A19,INDIRECT(H$3&amp;"!$A:$A"),INDIRECT(H$3&amp;"!$AC:$AC"),0,0)</f>
        <v>0</v>
      </c>
      <c r="I19" s="204" cm="1">
        <f t="array" aca="1" ref="I19" ca="1">_xlfn.XLOOKUP($A19,INDIRECT(I$3&amp;"!$A:$A"),INDIRECT(I$3&amp;"!$AC:$AC"),0,0)</f>
        <v>0</v>
      </c>
      <c r="J19" s="204" cm="1">
        <f t="array" aca="1" ref="J19" ca="1">_xlfn.XLOOKUP($A19,INDIRECT(J$3&amp;"!$A:$A"),INDIRECT(J$3&amp;"!$AC:$AC"),0,0)</f>
        <v>0</v>
      </c>
      <c r="K19" s="204" cm="1">
        <f t="array" aca="1" ref="K19" ca="1">_xlfn.XLOOKUP($A19,INDIRECT(K$3&amp;"!$A:$A"),INDIRECT(K$3&amp;"!$AC:$AC"),0,0)</f>
        <v>0</v>
      </c>
      <c r="L19" s="204" cm="1">
        <f t="array" aca="1" ref="L19" ca="1">_xlfn.XLOOKUP($A19,INDIRECT(L$3&amp;"!$A:$A"),INDIRECT(L$3&amp;"!$AC:$AC"),0,0)</f>
        <v>0</v>
      </c>
      <c r="M19" s="204" cm="1">
        <f t="array" aca="1" ref="M19" ca="1">_xlfn.XLOOKUP($A19,INDIRECT(M$3&amp;"!$A:$A"),INDIRECT(M$3&amp;"!$AC:$AC"),0,0)</f>
        <v>0</v>
      </c>
      <c r="N19" s="204" cm="1">
        <f t="array" aca="1" ref="N19" ca="1">_xlfn.XLOOKUP($A19,INDIRECT(N$3&amp;"!$A:$A"),INDIRECT(N$3&amp;"!$AC:$AC"),0,0)</f>
        <v>0</v>
      </c>
      <c r="O19" s="204" cm="1">
        <f t="array" aca="1" ref="O19" ca="1">_xlfn.XLOOKUP($A19,INDIRECT(O$3&amp;"!$A:$A"),INDIRECT(O$3&amp;"!$AC:$AC"),0,0)</f>
        <v>0</v>
      </c>
      <c r="P19" s="204" cm="1">
        <f t="array" aca="1" ref="P19" ca="1">_xlfn.XLOOKUP($A19,INDIRECT(P$3&amp;"!$A:$A"),INDIRECT(P$3&amp;"!$AC:$AC"),0,0)</f>
        <v>0</v>
      </c>
      <c r="Q19" s="204" cm="1">
        <f t="array" aca="1" ref="Q19" ca="1">_xlfn.XLOOKUP($A19,INDIRECT(Q$3&amp;"!$A:$A"),INDIRECT(Q$3&amp;"!$AC:$AC"),0,0)</f>
        <v>0</v>
      </c>
      <c r="R19" s="204" cm="1">
        <f t="array" aca="1" ref="R19" ca="1">_xlfn.XLOOKUP($A19,INDIRECT(R$3&amp;"!$A:$A"),INDIRECT(R$3&amp;"!$AC:$AC"),0,0)</f>
        <v>0</v>
      </c>
      <c r="S19" s="204" cm="1">
        <f t="array" aca="1" ref="S19" ca="1">_xlfn.XLOOKUP($A19,INDIRECT(S$3&amp;"!$A:$A"),INDIRECT(S$3&amp;"!$AC:$AC"),0,0)</f>
        <v>0</v>
      </c>
      <c r="T19" s="204" cm="1">
        <f t="array" aca="1" ref="T19" ca="1">_xlfn.XLOOKUP($A19,INDIRECT(T$3&amp;"!$A:$A"),INDIRECT(T$3&amp;"!$AC:$AC"),0,0)</f>
        <v>0</v>
      </c>
      <c r="U19" s="204" cm="1">
        <f t="array" aca="1" ref="U19" ca="1">_xlfn.XLOOKUP($A19,INDIRECT(U$3&amp;"!$A:$A"),INDIRECT(U$3&amp;"!$AC:$AC"),0,0)</f>
        <v>0</v>
      </c>
      <c r="V19" s="204" cm="1">
        <f t="array" aca="1" ref="V19" ca="1">_xlfn.XLOOKUP($A19,INDIRECT(V$3&amp;"!$A:$A"),INDIRECT(V$3&amp;"!$AC:$AC"),0,0)</f>
        <v>0</v>
      </c>
      <c r="W19" s="204" cm="1">
        <f t="array" aca="1" ref="W19" ca="1">_xlfn.XLOOKUP($A19,INDIRECT(W$3&amp;"!$A:$A"),INDIRECT(W$3&amp;"!$AC:$AC"),0,0)</f>
        <v>0</v>
      </c>
      <c r="X19" s="204" cm="1">
        <f t="array" aca="1" ref="X19" ca="1">_xlfn.XLOOKUP($A19,INDIRECT(X$3&amp;"!$A:$A"),INDIRECT(X$3&amp;"!$AC:$AC"),0,0)</f>
        <v>0</v>
      </c>
      <c r="Y19" s="204" cm="1">
        <f t="array" aca="1" ref="Y19" ca="1">_xlfn.XLOOKUP($A19,INDIRECT(Y$3&amp;"!$A:$A"),INDIRECT(Y$3&amp;"!$AC:$AC"),0,0)</f>
        <v>0</v>
      </c>
      <c r="Z19" s="204" cm="1">
        <f t="array" aca="1" ref="Z19" ca="1">_xlfn.XLOOKUP($A19,INDIRECT(Z$3&amp;"!$A:$A"),INDIRECT(Z$3&amp;"!$AC:$AC"),0,0)</f>
        <v>0</v>
      </c>
      <c r="AA19" s="204" cm="1">
        <f t="array" aca="1" ref="AA19" ca="1">_xlfn.XLOOKUP($A19,INDIRECT(AA$3&amp;"!$A:$A"),INDIRECT(AA$3&amp;"!$AC:$AC"),0,0)</f>
        <v>0</v>
      </c>
      <c r="AB19" s="204" cm="1">
        <f t="array" aca="1" ref="AB19" ca="1">_xlfn.XLOOKUP($A19,INDIRECT(AB$3&amp;"!$A:$A"),INDIRECT(AB$3&amp;"!$AC:$AC"),0,0)</f>
        <v>0</v>
      </c>
      <c r="AC19" s="204" cm="1">
        <f t="array" aca="1" ref="AC19" ca="1">_xlfn.XLOOKUP($A19,INDIRECT(AC$3&amp;"!$A:$A"),INDIRECT(AC$3&amp;"!$AC:$AC"),0,0)</f>
        <v>0</v>
      </c>
      <c r="AD19" s="204" cm="1">
        <f t="array" aca="1" ref="AD19" ca="1">_xlfn.XLOOKUP($A19,INDIRECT(AD$3&amp;"!$A:$A"),INDIRECT(AD$3&amp;"!$AC:$AC"),0,0)</f>
        <v>0</v>
      </c>
      <c r="AE19" s="204" cm="1">
        <f t="array" aca="1" ref="AE19" ca="1">_xlfn.XLOOKUP($A19,INDIRECT(AE$3&amp;"!$A:$A"),INDIRECT(AE$3&amp;"!$AC:$AC"),0,0)</f>
        <v>0</v>
      </c>
      <c r="AF19" s="204" cm="1">
        <f t="array" aca="1" ref="AF19" ca="1">_xlfn.XLOOKUP($A19,INDIRECT(AF$3&amp;"!$A:$A"),INDIRECT(AF$3&amp;"!$AC:$AC"),0,0)</f>
        <v>0</v>
      </c>
      <c r="AG19" s="204" cm="1">
        <f t="array" aca="1" ref="AG19" ca="1">_xlfn.XLOOKUP($A19,INDIRECT(AG$3&amp;"!$A:$A"),INDIRECT(AG$3&amp;"!$AC:$AC"),0,0)</f>
        <v>0</v>
      </c>
      <c r="AH19" s="204" cm="1">
        <f t="array" aca="1" ref="AH19" ca="1">_xlfn.XLOOKUP($A19,INDIRECT(AH$3&amp;"!$A:$A"),INDIRECT(AH$3&amp;"!$AC:$AC"),0,0)</f>
        <v>0</v>
      </c>
      <c r="AI19" s="204" cm="1">
        <f t="array" aca="1" ref="AI19" ca="1">_xlfn.XLOOKUP($A19,INDIRECT(AI$3&amp;"!$A:$A"),INDIRECT(AI$3&amp;"!$AC:$AC"),0,0)</f>
        <v>0</v>
      </c>
      <c r="AJ19" s="204" cm="1">
        <f t="array" aca="1" ref="AJ19" ca="1">_xlfn.XLOOKUP($A19,INDIRECT(AJ$3&amp;"!$A:$A"),INDIRECT(AJ$3&amp;"!$AC:$AC"),0,0)</f>
        <v>0</v>
      </c>
      <c r="AK19" s="204" cm="1">
        <f t="array" aca="1" ref="AK19" ca="1">_xlfn.XLOOKUP($A19,INDIRECT(AK$3&amp;"!$A:$A"),INDIRECT(AK$3&amp;"!$AC:$AC"),0,0)</f>
        <v>0</v>
      </c>
      <c r="AL19" s="204" cm="1">
        <f t="array" aca="1" ref="AL19" ca="1">_xlfn.XLOOKUP($A19,INDIRECT(AL$3&amp;"!$A:$A"),INDIRECT(AL$3&amp;"!$AC:$AC"),0,0)</f>
        <v>0</v>
      </c>
      <c r="AM19" s="204" cm="1">
        <f t="array" aca="1" ref="AM19" ca="1">_xlfn.XLOOKUP($A19,INDIRECT(AM$3&amp;"!$A:$A"),INDIRECT(AM$3&amp;"!$AC:$AC"),0,0)</f>
        <v>0</v>
      </c>
      <c r="AN19" s="204" cm="1">
        <f t="array" aca="1" ref="AN19" ca="1">_xlfn.XLOOKUP($A19,INDIRECT(AN$3&amp;"!$A:$A"),INDIRECT(AN$3&amp;"!$AC:$AC"),0,0)</f>
        <v>0</v>
      </c>
      <c r="AO19" s="204" cm="1">
        <f t="array" aca="1" ref="AO19" ca="1">_xlfn.XLOOKUP($A19,INDIRECT(AO$3&amp;"!$A:$A"),INDIRECT(AO$3&amp;"!$AC:$AC"),0,0)</f>
        <v>0</v>
      </c>
      <c r="AP19" s="204" cm="1">
        <f t="array" aca="1" ref="AP19" ca="1">_xlfn.XLOOKUP($A19,INDIRECT(AP$3&amp;"!$A:$A"),INDIRECT(AP$3&amp;"!$AC:$AC"),0,0)</f>
        <v>0</v>
      </c>
      <c r="AQ19" s="204" cm="1">
        <f t="array" aca="1" ref="AQ19" ca="1">_xlfn.XLOOKUP($A19,INDIRECT(AQ$3&amp;"!$A:$A"),INDIRECT(AQ$3&amp;"!$AC:$AC"),0,0)</f>
        <v>0</v>
      </c>
      <c r="AR19" s="204" cm="1">
        <f t="array" aca="1" ref="AR19" ca="1">_xlfn.XLOOKUP($A19,INDIRECT(AR$3&amp;"!$A:$A"),INDIRECT(AR$3&amp;"!$AC:$AC"),0,0)</f>
        <v>0</v>
      </c>
      <c r="AS19" s="204" cm="1">
        <f t="array" aca="1" ref="AS19" ca="1">_xlfn.XLOOKUP($A19,INDIRECT(AS$3&amp;"!$A:$A"),INDIRECT(AS$3&amp;"!$AC:$AC"),0,0)</f>
        <v>0</v>
      </c>
      <c r="AT19" s="204" cm="1">
        <f t="array" aca="1" ref="AT19" ca="1">_xlfn.XLOOKUP($A19,INDIRECT(AT$3&amp;"!$A:$A"),INDIRECT(AT$3&amp;"!$AC:$AC"),0,0)</f>
        <v>0</v>
      </c>
      <c r="AU19" s="204" cm="1">
        <f t="array" aca="1" ref="AU19" ca="1">_xlfn.XLOOKUP($A19,INDIRECT(AU$3&amp;"!$A:$A"),INDIRECT(AU$3&amp;"!$AC:$AC"),0,0)</f>
        <v>0</v>
      </c>
      <c r="AV19" s="204" cm="1">
        <f t="array" aca="1" ref="AV19" ca="1">_xlfn.XLOOKUP($A19,INDIRECT(AV$3&amp;"!$A:$A"),INDIRECT(AV$3&amp;"!$AC:$AC"),0,0)</f>
        <v>0</v>
      </c>
      <c r="AW19" s="204" cm="1">
        <f t="array" aca="1" ref="AW19" ca="1">_xlfn.XLOOKUP($A19,INDIRECT(AW$3&amp;"!$A:$A"),INDIRECT(AW$3&amp;"!$AC:$AC"),0,0)</f>
        <v>0</v>
      </c>
      <c r="AX19" s="204" cm="1">
        <f t="array" aca="1" ref="AX19" ca="1">_xlfn.XLOOKUP($A19,INDIRECT(AX$3&amp;"!$A:$A"),INDIRECT(AX$3&amp;"!$AC:$AC"),0,0)</f>
        <v>0</v>
      </c>
      <c r="AY19" s="204" cm="1">
        <f t="array" aca="1" ref="AY19" ca="1">_xlfn.XLOOKUP($A19,INDIRECT(AY$3&amp;"!$A:$A"),INDIRECT(AY$3&amp;"!$AC:$AC"),0,0)</f>
        <v>0</v>
      </c>
      <c r="AZ19" s="204" cm="1">
        <f t="array" aca="1" ref="AZ19" ca="1">_xlfn.XLOOKUP($A19,INDIRECT(AZ$3&amp;"!$A:$A"),INDIRECT(AZ$3&amp;"!$AC:$AC"),0,0)</f>
        <v>0</v>
      </c>
      <c r="BA19" s="204" cm="1">
        <f t="array" aca="1" ref="BA19" ca="1">_xlfn.XLOOKUP($A19,INDIRECT(BA$3&amp;"!$A:$A"),INDIRECT(BA$3&amp;"!$AC:$AC"),0,0)</f>
        <v>0</v>
      </c>
      <c r="BB19" s="204" cm="1">
        <f t="array" aca="1" ref="BB19" ca="1">_xlfn.XLOOKUP($A19,INDIRECT(BB$3&amp;"!$A:$A"),INDIRECT(BB$3&amp;"!$AC:$AC"),0,0)</f>
        <v>0</v>
      </c>
      <c r="BC19" s="204" cm="1">
        <f t="array" aca="1" ref="BC19" ca="1">_xlfn.XLOOKUP($A19,INDIRECT(BC$3&amp;"!$A:$A"),INDIRECT(BC$3&amp;"!$AC:$AC"),0,0)</f>
        <v>0</v>
      </c>
      <c r="BD19" s="204" cm="1">
        <f t="array" aca="1" ref="BD19" ca="1">_xlfn.XLOOKUP($A19,INDIRECT(BD$3&amp;"!$A:$A"),INDIRECT(BD$3&amp;"!$AC:$AC"),0,0)</f>
        <v>0</v>
      </c>
    </row>
    <row r="20" spans="1:56" ht="15.95" customHeight="1" x14ac:dyDescent="0.25">
      <c r="A20" s="3">
        <f>'Сводный за нед'!A17</f>
        <v>239233529</v>
      </c>
      <c r="B20" s="3" t="str">
        <f>'Сводный за нед'!B17</f>
        <v>AHMA1BW302WH</v>
      </c>
      <c r="C20" s="3" t="str">
        <f>'Сводный за нед'!C17</f>
        <v>Мешок для обуви XL - 35 см</v>
      </c>
      <c r="D20" s="204" cm="1">
        <f t="array" aca="1" ref="D20" ca="1">_xlfn.XLOOKUP($A20,INDIRECT(D$3&amp;"!$A:$A"),INDIRECT(D$3&amp;"!$AC:$AC"),0,0)</f>
        <v>83</v>
      </c>
      <c r="E20" s="204" cm="1">
        <f t="array" aca="1" ref="E20" ca="1">_xlfn.XLOOKUP($A20,INDIRECT(E$3&amp;"!$A:$A"),INDIRECT(E$3&amp;"!$AC:$AC"),0,0)</f>
        <v>83</v>
      </c>
      <c r="F20" s="204" cm="1">
        <f t="array" aca="1" ref="F20" ca="1">_xlfn.XLOOKUP($A20,INDIRECT(F$3&amp;"!$A:$A"),INDIRECT(F$3&amp;"!$AC:$AC"),0,0)</f>
        <v>81</v>
      </c>
      <c r="G20" s="204" cm="1">
        <f t="array" aca="1" ref="G20" ca="1">_xlfn.XLOOKUP($A20,INDIRECT(G$3&amp;"!$A:$A"),INDIRECT(G$3&amp;"!$AC:$AC"),0,0)</f>
        <v>0</v>
      </c>
      <c r="H20" s="204" cm="1">
        <f t="array" aca="1" ref="H20" ca="1">_xlfn.XLOOKUP($A20,INDIRECT(H$3&amp;"!$A:$A"),INDIRECT(H$3&amp;"!$AC:$AC"),0,0)</f>
        <v>0</v>
      </c>
      <c r="I20" s="204" cm="1">
        <f t="array" aca="1" ref="I20" ca="1">_xlfn.XLOOKUP($A20,INDIRECT(I$3&amp;"!$A:$A"),INDIRECT(I$3&amp;"!$AC:$AC"),0,0)</f>
        <v>0</v>
      </c>
      <c r="J20" s="204" cm="1">
        <f t="array" aca="1" ref="J20" ca="1">_xlfn.XLOOKUP($A20,INDIRECT(J$3&amp;"!$A:$A"),INDIRECT(J$3&amp;"!$AC:$AC"),0,0)</f>
        <v>0</v>
      </c>
      <c r="K20" s="204" cm="1">
        <f t="array" aca="1" ref="K20" ca="1">_xlfn.XLOOKUP($A20,INDIRECT(K$3&amp;"!$A:$A"),INDIRECT(K$3&amp;"!$AC:$AC"),0,0)</f>
        <v>0</v>
      </c>
      <c r="L20" s="204" cm="1">
        <f t="array" aca="1" ref="L20" ca="1">_xlfn.XLOOKUP($A20,INDIRECT(L$3&amp;"!$A:$A"),INDIRECT(L$3&amp;"!$AC:$AC"),0,0)</f>
        <v>0</v>
      </c>
      <c r="M20" s="204" cm="1">
        <f t="array" aca="1" ref="M20" ca="1">_xlfn.XLOOKUP($A20,INDIRECT(M$3&amp;"!$A:$A"),INDIRECT(M$3&amp;"!$AC:$AC"),0,0)</f>
        <v>0</v>
      </c>
      <c r="N20" s="204" cm="1">
        <f t="array" aca="1" ref="N20" ca="1">_xlfn.XLOOKUP($A20,INDIRECT(N$3&amp;"!$A:$A"),INDIRECT(N$3&amp;"!$AC:$AC"),0,0)</f>
        <v>0</v>
      </c>
      <c r="O20" s="204" cm="1">
        <f t="array" aca="1" ref="O20" ca="1">_xlfn.XLOOKUP($A20,INDIRECT(O$3&amp;"!$A:$A"),INDIRECT(O$3&amp;"!$AC:$AC"),0,0)</f>
        <v>0</v>
      </c>
      <c r="P20" s="204" cm="1">
        <f t="array" aca="1" ref="P20" ca="1">_xlfn.XLOOKUP($A20,INDIRECT(P$3&amp;"!$A:$A"),INDIRECT(P$3&amp;"!$AC:$AC"),0,0)</f>
        <v>0</v>
      </c>
      <c r="Q20" s="204" cm="1">
        <f t="array" aca="1" ref="Q20" ca="1">_xlfn.XLOOKUP($A20,INDIRECT(Q$3&amp;"!$A:$A"),INDIRECT(Q$3&amp;"!$AC:$AC"),0,0)</f>
        <v>0</v>
      </c>
      <c r="R20" s="204" cm="1">
        <f t="array" aca="1" ref="R20" ca="1">_xlfn.XLOOKUP($A20,INDIRECT(R$3&amp;"!$A:$A"),INDIRECT(R$3&amp;"!$AC:$AC"),0,0)</f>
        <v>0</v>
      </c>
      <c r="S20" s="204" cm="1">
        <f t="array" aca="1" ref="S20" ca="1">_xlfn.XLOOKUP($A20,INDIRECT(S$3&amp;"!$A:$A"),INDIRECT(S$3&amp;"!$AC:$AC"),0,0)</f>
        <v>0</v>
      </c>
      <c r="T20" s="204" cm="1">
        <f t="array" aca="1" ref="T20" ca="1">_xlfn.XLOOKUP($A20,INDIRECT(T$3&amp;"!$A:$A"),INDIRECT(T$3&amp;"!$AC:$AC"),0,0)</f>
        <v>0</v>
      </c>
      <c r="U20" s="204" cm="1">
        <f t="array" aca="1" ref="U20" ca="1">_xlfn.XLOOKUP($A20,INDIRECT(U$3&amp;"!$A:$A"),INDIRECT(U$3&amp;"!$AC:$AC"),0,0)</f>
        <v>0</v>
      </c>
      <c r="V20" s="204" cm="1">
        <f t="array" aca="1" ref="V20" ca="1">_xlfn.XLOOKUP($A20,INDIRECT(V$3&amp;"!$A:$A"),INDIRECT(V$3&amp;"!$AC:$AC"),0,0)</f>
        <v>0</v>
      </c>
      <c r="W20" s="204" cm="1">
        <f t="array" aca="1" ref="W20" ca="1">_xlfn.XLOOKUP($A20,INDIRECT(W$3&amp;"!$A:$A"),INDIRECT(W$3&amp;"!$AC:$AC"),0,0)</f>
        <v>0</v>
      </c>
      <c r="X20" s="204" cm="1">
        <f t="array" aca="1" ref="X20" ca="1">_xlfn.XLOOKUP($A20,INDIRECT(X$3&amp;"!$A:$A"),INDIRECT(X$3&amp;"!$AC:$AC"),0,0)</f>
        <v>0</v>
      </c>
      <c r="Y20" s="204" cm="1">
        <f t="array" aca="1" ref="Y20" ca="1">_xlfn.XLOOKUP($A20,INDIRECT(Y$3&amp;"!$A:$A"),INDIRECT(Y$3&amp;"!$AC:$AC"),0,0)</f>
        <v>0</v>
      </c>
      <c r="Z20" s="204" cm="1">
        <f t="array" aca="1" ref="Z20" ca="1">_xlfn.XLOOKUP($A20,INDIRECT(Z$3&amp;"!$A:$A"),INDIRECT(Z$3&amp;"!$AC:$AC"),0,0)</f>
        <v>0</v>
      </c>
      <c r="AA20" s="204" cm="1">
        <f t="array" aca="1" ref="AA20" ca="1">_xlfn.XLOOKUP($A20,INDIRECT(AA$3&amp;"!$A:$A"),INDIRECT(AA$3&amp;"!$AC:$AC"),0,0)</f>
        <v>0</v>
      </c>
      <c r="AB20" s="204" cm="1">
        <f t="array" aca="1" ref="AB20" ca="1">_xlfn.XLOOKUP($A20,INDIRECT(AB$3&amp;"!$A:$A"),INDIRECT(AB$3&amp;"!$AC:$AC"),0,0)</f>
        <v>0</v>
      </c>
      <c r="AC20" s="204" cm="1">
        <f t="array" aca="1" ref="AC20" ca="1">_xlfn.XLOOKUP($A20,INDIRECT(AC$3&amp;"!$A:$A"),INDIRECT(AC$3&amp;"!$AC:$AC"),0,0)</f>
        <v>0</v>
      </c>
      <c r="AD20" s="204" cm="1">
        <f t="array" aca="1" ref="AD20" ca="1">_xlfn.XLOOKUP($A20,INDIRECT(AD$3&amp;"!$A:$A"),INDIRECT(AD$3&amp;"!$AC:$AC"),0,0)</f>
        <v>0</v>
      </c>
      <c r="AE20" s="204" cm="1">
        <f t="array" aca="1" ref="AE20" ca="1">_xlfn.XLOOKUP($A20,INDIRECT(AE$3&amp;"!$A:$A"),INDIRECT(AE$3&amp;"!$AC:$AC"),0,0)</f>
        <v>0</v>
      </c>
      <c r="AF20" s="204" cm="1">
        <f t="array" aca="1" ref="AF20" ca="1">_xlfn.XLOOKUP($A20,INDIRECT(AF$3&amp;"!$A:$A"),INDIRECT(AF$3&amp;"!$AC:$AC"),0,0)</f>
        <v>0</v>
      </c>
      <c r="AG20" s="204" cm="1">
        <f t="array" aca="1" ref="AG20" ca="1">_xlfn.XLOOKUP($A20,INDIRECT(AG$3&amp;"!$A:$A"),INDIRECT(AG$3&amp;"!$AC:$AC"),0,0)</f>
        <v>0</v>
      </c>
      <c r="AH20" s="204" cm="1">
        <f t="array" aca="1" ref="AH20" ca="1">_xlfn.XLOOKUP($A20,INDIRECT(AH$3&amp;"!$A:$A"),INDIRECT(AH$3&amp;"!$AC:$AC"),0,0)</f>
        <v>0</v>
      </c>
      <c r="AI20" s="204" cm="1">
        <f t="array" aca="1" ref="AI20" ca="1">_xlfn.XLOOKUP($A20,INDIRECT(AI$3&amp;"!$A:$A"),INDIRECT(AI$3&amp;"!$AC:$AC"),0,0)</f>
        <v>0</v>
      </c>
      <c r="AJ20" s="204" cm="1">
        <f t="array" aca="1" ref="AJ20" ca="1">_xlfn.XLOOKUP($A20,INDIRECT(AJ$3&amp;"!$A:$A"),INDIRECT(AJ$3&amp;"!$AC:$AC"),0,0)</f>
        <v>0</v>
      </c>
      <c r="AK20" s="204" cm="1">
        <f t="array" aca="1" ref="AK20" ca="1">_xlfn.XLOOKUP($A20,INDIRECT(AK$3&amp;"!$A:$A"),INDIRECT(AK$3&amp;"!$AC:$AC"),0,0)</f>
        <v>0</v>
      </c>
      <c r="AL20" s="204" cm="1">
        <f t="array" aca="1" ref="AL20" ca="1">_xlfn.XLOOKUP($A20,INDIRECT(AL$3&amp;"!$A:$A"),INDIRECT(AL$3&amp;"!$AC:$AC"),0,0)</f>
        <v>0</v>
      </c>
      <c r="AM20" s="204" cm="1">
        <f t="array" aca="1" ref="AM20" ca="1">_xlfn.XLOOKUP($A20,INDIRECT(AM$3&amp;"!$A:$A"),INDIRECT(AM$3&amp;"!$AC:$AC"),0,0)</f>
        <v>0</v>
      </c>
      <c r="AN20" s="204" cm="1">
        <f t="array" aca="1" ref="AN20" ca="1">_xlfn.XLOOKUP($A20,INDIRECT(AN$3&amp;"!$A:$A"),INDIRECT(AN$3&amp;"!$AC:$AC"),0,0)</f>
        <v>0</v>
      </c>
      <c r="AO20" s="204" cm="1">
        <f t="array" aca="1" ref="AO20" ca="1">_xlfn.XLOOKUP($A20,INDIRECT(AO$3&amp;"!$A:$A"),INDIRECT(AO$3&amp;"!$AC:$AC"),0,0)</f>
        <v>0</v>
      </c>
      <c r="AP20" s="204" cm="1">
        <f t="array" aca="1" ref="AP20" ca="1">_xlfn.XLOOKUP($A20,INDIRECT(AP$3&amp;"!$A:$A"),INDIRECT(AP$3&amp;"!$AC:$AC"),0,0)</f>
        <v>0</v>
      </c>
      <c r="AQ20" s="204" cm="1">
        <f t="array" aca="1" ref="AQ20" ca="1">_xlfn.XLOOKUP($A20,INDIRECT(AQ$3&amp;"!$A:$A"),INDIRECT(AQ$3&amp;"!$AC:$AC"),0,0)</f>
        <v>0</v>
      </c>
      <c r="AR20" s="204" cm="1">
        <f t="array" aca="1" ref="AR20" ca="1">_xlfn.XLOOKUP($A20,INDIRECT(AR$3&amp;"!$A:$A"),INDIRECT(AR$3&amp;"!$AC:$AC"),0,0)</f>
        <v>0</v>
      </c>
      <c r="AS20" s="204" cm="1">
        <f t="array" aca="1" ref="AS20" ca="1">_xlfn.XLOOKUP($A20,INDIRECT(AS$3&amp;"!$A:$A"),INDIRECT(AS$3&amp;"!$AC:$AC"),0,0)</f>
        <v>0</v>
      </c>
      <c r="AT20" s="204" cm="1">
        <f t="array" aca="1" ref="AT20" ca="1">_xlfn.XLOOKUP($A20,INDIRECT(AT$3&amp;"!$A:$A"),INDIRECT(AT$3&amp;"!$AC:$AC"),0,0)</f>
        <v>0</v>
      </c>
      <c r="AU20" s="204" cm="1">
        <f t="array" aca="1" ref="AU20" ca="1">_xlfn.XLOOKUP($A20,INDIRECT(AU$3&amp;"!$A:$A"),INDIRECT(AU$3&amp;"!$AC:$AC"),0,0)</f>
        <v>0</v>
      </c>
      <c r="AV20" s="204" cm="1">
        <f t="array" aca="1" ref="AV20" ca="1">_xlfn.XLOOKUP($A20,INDIRECT(AV$3&amp;"!$A:$A"),INDIRECT(AV$3&amp;"!$AC:$AC"),0,0)</f>
        <v>0</v>
      </c>
      <c r="AW20" s="204" cm="1">
        <f t="array" aca="1" ref="AW20" ca="1">_xlfn.XLOOKUP($A20,INDIRECT(AW$3&amp;"!$A:$A"),INDIRECT(AW$3&amp;"!$AC:$AC"),0,0)</f>
        <v>0</v>
      </c>
      <c r="AX20" s="204" cm="1">
        <f t="array" aca="1" ref="AX20" ca="1">_xlfn.XLOOKUP($A20,INDIRECT(AX$3&amp;"!$A:$A"),INDIRECT(AX$3&amp;"!$AC:$AC"),0,0)</f>
        <v>0</v>
      </c>
      <c r="AY20" s="204" cm="1">
        <f t="array" aca="1" ref="AY20" ca="1">_xlfn.XLOOKUP($A20,INDIRECT(AY$3&amp;"!$A:$A"),INDIRECT(AY$3&amp;"!$AC:$AC"),0,0)</f>
        <v>0</v>
      </c>
      <c r="AZ20" s="204" cm="1">
        <f t="array" aca="1" ref="AZ20" ca="1">_xlfn.XLOOKUP($A20,INDIRECT(AZ$3&amp;"!$A:$A"),INDIRECT(AZ$3&amp;"!$AC:$AC"),0,0)</f>
        <v>0</v>
      </c>
      <c r="BA20" s="204" cm="1">
        <f t="array" aca="1" ref="BA20" ca="1">_xlfn.XLOOKUP($A20,INDIRECT(BA$3&amp;"!$A:$A"),INDIRECT(BA$3&amp;"!$AC:$AC"),0,0)</f>
        <v>0</v>
      </c>
      <c r="BB20" s="204" cm="1">
        <f t="array" aca="1" ref="BB20" ca="1">_xlfn.XLOOKUP($A20,INDIRECT(BB$3&amp;"!$A:$A"),INDIRECT(BB$3&amp;"!$AC:$AC"),0,0)</f>
        <v>0</v>
      </c>
      <c r="BC20" s="204" cm="1">
        <f t="array" aca="1" ref="BC20" ca="1">_xlfn.XLOOKUP($A20,INDIRECT(BC$3&amp;"!$A:$A"),INDIRECT(BC$3&amp;"!$AC:$AC"),0,0)</f>
        <v>0</v>
      </c>
      <c r="BD20" s="204" cm="1">
        <f t="array" aca="1" ref="BD20" ca="1">_xlfn.XLOOKUP($A20,INDIRECT(BD$3&amp;"!$A:$A"),INDIRECT(BD$3&amp;"!$AC:$AC"),0,0)</f>
        <v>0</v>
      </c>
    </row>
    <row r="21" spans="1:56" ht="15.95" customHeight="1" x14ac:dyDescent="0.25">
      <c r="A21" s="3">
        <f>'Сводный за нед'!A18</f>
        <v>173605843</v>
      </c>
      <c r="B21" s="3" t="str">
        <f>'Сводный за нед'!B18</f>
        <v>ACRH1MS101RJ</v>
      </c>
      <c r="C21" s="3" t="str">
        <f>'Сводный за нед'!C18</f>
        <v>Массажер для пальцев</v>
      </c>
      <c r="D21" s="204" cm="1">
        <f t="array" aca="1" ref="D21" ca="1">_xlfn.XLOOKUP($A21,INDIRECT(D$3&amp;"!$A:$A"),INDIRECT(D$3&amp;"!$AC:$AC"),0,0)</f>
        <v>554</v>
      </c>
      <c r="E21" s="204" cm="1">
        <f t="array" aca="1" ref="E21" ca="1">_xlfn.XLOOKUP($A21,INDIRECT(E$3&amp;"!$A:$A"),INDIRECT(E$3&amp;"!$AC:$AC"),0,0)</f>
        <v>554</v>
      </c>
      <c r="F21" s="204" cm="1">
        <f t="array" aca="1" ref="F21" ca="1">_xlfn.XLOOKUP($A21,INDIRECT(F$3&amp;"!$A:$A"),INDIRECT(F$3&amp;"!$AC:$AC"),0,0)</f>
        <v>553</v>
      </c>
      <c r="G21" s="204" cm="1">
        <f t="array" aca="1" ref="G21" ca="1">_xlfn.XLOOKUP($A21,INDIRECT(G$3&amp;"!$A:$A"),INDIRECT(G$3&amp;"!$AC:$AC"),0,0)</f>
        <v>0</v>
      </c>
      <c r="H21" s="204" cm="1">
        <f t="array" aca="1" ref="H21" ca="1">_xlfn.XLOOKUP($A21,INDIRECT(H$3&amp;"!$A:$A"),INDIRECT(H$3&amp;"!$AC:$AC"),0,0)</f>
        <v>0</v>
      </c>
      <c r="I21" s="204" cm="1">
        <f t="array" aca="1" ref="I21" ca="1">_xlfn.XLOOKUP($A21,INDIRECT(I$3&amp;"!$A:$A"),INDIRECT(I$3&amp;"!$AC:$AC"),0,0)</f>
        <v>0</v>
      </c>
      <c r="J21" s="204" cm="1">
        <f t="array" aca="1" ref="J21" ca="1">_xlfn.XLOOKUP($A21,INDIRECT(J$3&amp;"!$A:$A"),INDIRECT(J$3&amp;"!$AC:$AC"),0,0)</f>
        <v>0</v>
      </c>
      <c r="K21" s="204" cm="1">
        <f t="array" aca="1" ref="K21" ca="1">_xlfn.XLOOKUP($A21,INDIRECT(K$3&amp;"!$A:$A"),INDIRECT(K$3&amp;"!$AC:$AC"),0,0)</f>
        <v>0</v>
      </c>
      <c r="L21" s="204" cm="1">
        <f t="array" aca="1" ref="L21" ca="1">_xlfn.XLOOKUP($A21,INDIRECT(L$3&amp;"!$A:$A"),INDIRECT(L$3&amp;"!$AC:$AC"),0,0)</f>
        <v>0</v>
      </c>
      <c r="M21" s="204" cm="1">
        <f t="array" aca="1" ref="M21" ca="1">_xlfn.XLOOKUP($A21,INDIRECT(M$3&amp;"!$A:$A"),INDIRECT(M$3&amp;"!$AC:$AC"),0,0)</f>
        <v>0</v>
      </c>
      <c r="N21" s="204" cm="1">
        <f t="array" aca="1" ref="N21" ca="1">_xlfn.XLOOKUP($A21,INDIRECT(N$3&amp;"!$A:$A"),INDIRECT(N$3&amp;"!$AC:$AC"),0,0)</f>
        <v>0</v>
      </c>
      <c r="O21" s="204" cm="1">
        <f t="array" aca="1" ref="O21" ca="1">_xlfn.XLOOKUP($A21,INDIRECT(O$3&amp;"!$A:$A"),INDIRECT(O$3&amp;"!$AC:$AC"),0,0)</f>
        <v>0</v>
      </c>
      <c r="P21" s="204" cm="1">
        <f t="array" aca="1" ref="P21" ca="1">_xlfn.XLOOKUP($A21,INDIRECT(P$3&amp;"!$A:$A"),INDIRECT(P$3&amp;"!$AC:$AC"),0,0)</f>
        <v>0</v>
      </c>
      <c r="Q21" s="204" cm="1">
        <f t="array" aca="1" ref="Q21" ca="1">_xlfn.XLOOKUP($A21,INDIRECT(Q$3&amp;"!$A:$A"),INDIRECT(Q$3&amp;"!$AC:$AC"),0,0)</f>
        <v>0</v>
      </c>
      <c r="R21" s="204" cm="1">
        <f t="array" aca="1" ref="R21" ca="1">_xlfn.XLOOKUP($A21,INDIRECT(R$3&amp;"!$A:$A"),INDIRECT(R$3&amp;"!$AC:$AC"),0,0)</f>
        <v>0</v>
      </c>
      <c r="S21" s="204" cm="1">
        <f t="array" aca="1" ref="S21" ca="1">_xlfn.XLOOKUP($A21,INDIRECT(S$3&amp;"!$A:$A"),INDIRECT(S$3&amp;"!$AC:$AC"),0,0)</f>
        <v>0</v>
      </c>
      <c r="T21" s="204" cm="1">
        <f t="array" aca="1" ref="T21" ca="1">_xlfn.XLOOKUP($A21,INDIRECT(T$3&amp;"!$A:$A"),INDIRECT(T$3&amp;"!$AC:$AC"),0,0)</f>
        <v>0</v>
      </c>
      <c r="U21" s="204" cm="1">
        <f t="array" aca="1" ref="U21" ca="1">_xlfn.XLOOKUP($A21,INDIRECT(U$3&amp;"!$A:$A"),INDIRECT(U$3&amp;"!$AC:$AC"),0,0)</f>
        <v>0</v>
      </c>
      <c r="V21" s="204" cm="1">
        <f t="array" aca="1" ref="V21" ca="1">_xlfn.XLOOKUP($A21,INDIRECT(V$3&amp;"!$A:$A"),INDIRECT(V$3&amp;"!$AC:$AC"),0,0)</f>
        <v>0</v>
      </c>
      <c r="W21" s="204" cm="1">
        <f t="array" aca="1" ref="W21" ca="1">_xlfn.XLOOKUP($A21,INDIRECT(W$3&amp;"!$A:$A"),INDIRECT(W$3&amp;"!$AC:$AC"),0,0)</f>
        <v>0</v>
      </c>
      <c r="X21" s="204" cm="1">
        <f t="array" aca="1" ref="X21" ca="1">_xlfn.XLOOKUP($A21,INDIRECT(X$3&amp;"!$A:$A"),INDIRECT(X$3&amp;"!$AC:$AC"),0,0)</f>
        <v>0</v>
      </c>
      <c r="Y21" s="204" cm="1">
        <f t="array" aca="1" ref="Y21" ca="1">_xlfn.XLOOKUP($A21,INDIRECT(Y$3&amp;"!$A:$A"),INDIRECT(Y$3&amp;"!$AC:$AC"),0,0)</f>
        <v>0</v>
      </c>
      <c r="Z21" s="204" cm="1">
        <f t="array" aca="1" ref="Z21" ca="1">_xlfn.XLOOKUP($A21,INDIRECT(Z$3&amp;"!$A:$A"),INDIRECT(Z$3&amp;"!$AC:$AC"),0,0)</f>
        <v>0</v>
      </c>
      <c r="AA21" s="204" cm="1">
        <f t="array" aca="1" ref="AA21" ca="1">_xlfn.XLOOKUP($A21,INDIRECT(AA$3&amp;"!$A:$A"),INDIRECT(AA$3&amp;"!$AC:$AC"),0,0)</f>
        <v>0</v>
      </c>
      <c r="AB21" s="204" cm="1">
        <f t="array" aca="1" ref="AB21" ca="1">_xlfn.XLOOKUP($A21,INDIRECT(AB$3&amp;"!$A:$A"),INDIRECT(AB$3&amp;"!$AC:$AC"),0,0)</f>
        <v>0</v>
      </c>
      <c r="AC21" s="204" cm="1">
        <f t="array" aca="1" ref="AC21" ca="1">_xlfn.XLOOKUP($A21,INDIRECT(AC$3&amp;"!$A:$A"),INDIRECT(AC$3&amp;"!$AC:$AC"),0,0)</f>
        <v>0</v>
      </c>
      <c r="AD21" s="204" cm="1">
        <f t="array" aca="1" ref="AD21" ca="1">_xlfn.XLOOKUP($A21,INDIRECT(AD$3&amp;"!$A:$A"),INDIRECT(AD$3&amp;"!$AC:$AC"),0,0)</f>
        <v>0</v>
      </c>
      <c r="AE21" s="204" cm="1">
        <f t="array" aca="1" ref="AE21" ca="1">_xlfn.XLOOKUP($A21,INDIRECT(AE$3&amp;"!$A:$A"),INDIRECT(AE$3&amp;"!$AC:$AC"),0,0)</f>
        <v>0</v>
      </c>
      <c r="AF21" s="204" cm="1">
        <f t="array" aca="1" ref="AF21" ca="1">_xlfn.XLOOKUP($A21,INDIRECT(AF$3&amp;"!$A:$A"),INDIRECT(AF$3&amp;"!$AC:$AC"),0,0)</f>
        <v>0</v>
      </c>
      <c r="AG21" s="204" cm="1">
        <f t="array" aca="1" ref="AG21" ca="1">_xlfn.XLOOKUP($A21,INDIRECT(AG$3&amp;"!$A:$A"),INDIRECT(AG$3&amp;"!$AC:$AC"),0,0)</f>
        <v>0</v>
      </c>
      <c r="AH21" s="204" cm="1">
        <f t="array" aca="1" ref="AH21" ca="1">_xlfn.XLOOKUP($A21,INDIRECT(AH$3&amp;"!$A:$A"),INDIRECT(AH$3&amp;"!$AC:$AC"),0,0)</f>
        <v>0</v>
      </c>
      <c r="AI21" s="204" cm="1">
        <f t="array" aca="1" ref="AI21" ca="1">_xlfn.XLOOKUP($A21,INDIRECT(AI$3&amp;"!$A:$A"),INDIRECT(AI$3&amp;"!$AC:$AC"),0,0)</f>
        <v>0</v>
      </c>
      <c r="AJ21" s="204" cm="1">
        <f t="array" aca="1" ref="AJ21" ca="1">_xlfn.XLOOKUP($A21,INDIRECT(AJ$3&amp;"!$A:$A"),INDIRECT(AJ$3&amp;"!$AC:$AC"),0,0)</f>
        <v>0</v>
      </c>
      <c r="AK21" s="204" cm="1">
        <f t="array" aca="1" ref="AK21" ca="1">_xlfn.XLOOKUP($A21,INDIRECT(AK$3&amp;"!$A:$A"),INDIRECT(AK$3&amp;"!$AC:$AC"),0,0)</f>
        <v>0</v>
      </c>
      <c r="AL21" s="204" cm="1">
        <f t="array" aca="1" ref="AL21" ca="1">_xlfn.XLOOKUP($A21,INDIRECT(AL$3&amp;"!$A:$A"),INDIRECT(AL$3&amp;"!$AC:$AC"),0,0)</f>
        <v>0</v>
      </c>
      <c r="AM21" s="204" cm="1">
        <f t="array" aca="1" ref="AM21" ca="1">_xlfn.XLOOKUP($A21,INDIRECT(AM$3&amp;"!$A:$A"),INDIRECT(AM$3&amp;"!$AC:$AC"),0,0)</f>
        <v>0</v>
      </c>
      <c r="AN21" s="204" cm="1">
        <f t="array" aca="1" ref="AN21" ca="1">_xlfn.XLOOKUP($A21,INDIRECT(AN$3&amp;"!$A:$A"),INDIRECT(AN$3&amp;"!$AC:$AC"),0,0)</f>
        <v>0</v>
      </c>
      <c r="AO21" s="204" cm="1">
        <f t="array" aca="1" ref="AO21" ca="1">_xlfn.XLOOKUP($A21,INDIRECT(AO$3&amp;"!$A:$A"),INDIRECT(AO$3&amp;"!$AC:$AC"),0,0)</f>
        <v>0</v>
      </c>
      <c r="AP21" s="204" cm="1">
        <f t="array" aca="1" ref="AP21" ca="1">_xlfn.XLOOKUP($A21,INDIRECT(AP$3&amp;"!$A:$A"),INDIRECT(AP$3&amp;"!$AC:$AC"),0,0)</f>
        <v>0</v>
      </c>
      <c r="AQ21" s="204" cm="1">
        <f t="array" aca="1" ref="AQ21" ca="1">_xlfn.XLOOKUP($A21,INDIRECT(AQ$3&amp;"!$A:$A"),INDIRECT(AQ$3&amp;"!$AC:$AC"),0,0)</f>
        <v>0</v>
      </c>
      <c r="AR21" s="204" cm="1">
        <f t="array" aca="1" ref="AR21" ca="1">_xlfn.XLOOKUP($A21,INDIRECT(AR$3&amp;"!$A:$A"),INDIRECT(AR$3&amp;"!$AC:$AC"),0,0)</f>
        <v>0</v>
      </c>
      <c r="AS21" s="204" cm="1">
        <f t="array" aca="1" ref="AS21" ca="1">_xlfn.XLOOKUP($A21,INDIRECT(AS$3&amp;"!$A:$A"),INDIRECT(AS$3&amp;"!$AC:$AC"),0,0)</f>
        <v>0</v>
      </c>
      <c r="AT21" s="204" cm="1">
        <f t="array" aca="1" ref="AT21" ca="1">_xlfn.XLOOKUP($A21,INDIRECT(AT$3&amp;"!$A:$A"),INDIRECT(AT$3&amp;"!$AC:$AC"),0,0)</f>
        <v>0</v>
      </c>
      <c r="AU21" s="204" cm="1">
        <f t="array" aca="1" ref="AU21" ca="1">_xlfn.XLOOKUP($A21,INDIRECT(AU$3&amp;"!$A:$A"),INDIRECT(AU$3&amp;"!$AC:$AC"),0,0)</f>
        <v>0</v>
      </c>
      <c r="AV21" s="204" cm="1">
        <f t="array" aca="1" ref="AV21" ca="1">_xlfn.XLOOKUP($A21,INDIRECT(AV$3&amp;"!$A:$A"),INDIRECT(AV$3&amp;"!$AC:$AC"),0,0)</f>
        <v>0</v>
      </c>
      <c r="AW21" s="204" cm="1">
        <f t="array" aca="1" ref="AW21" ca="1">_xlfn.XLOOKUP($A21,INDIRECT(AW$3&amp;"!$A:$A"),INDIRECT(AW$3&amp;"!$AC:$AC"),0,0)</f>
        <v>0</v>
      </c>
      <c r="AX21" s="204" cm="1">
        <f t="array" aca="1" ref="AX21" ca="1">_xlfn.XLOOKUP($A21,INDIRECT(AX$3&amp;"!$A:$A"),INDIRECT(AX$3&amp;"!$AC:$AC"),0,0)</f>
        <v>0</v>
      </c>
      <c r="AY21" s="204" cm="1">
        <f t="array" aca="1" ref="AY21" ca="1">_xlfn.XLOOKUP($A21,INDIRECT(AY$3&amp;"!$A:$A"),INDIRECT(AY$3&amp;"!$AC:$AC"),0,0)</f>
        <v>0</v>
      </c>
      <c r="AZ21" s="204" cm="1">
        <f t="array" aca="1" ref="AZ21" ca="1">_xlfn.XLOOKUP($A21,INDIRECT(AZ$3&amp;"!$A:$A"),INDIRECT(AZ$3&amp;"!$AC:$AC"),0,0)</f>
        <v>0</v>
      </c>
      <c r="BA21" s="204" cm="1">
        <f t="array" aca="1" ref="BA21" ca="1">_xlfn.XLOOKUP($A21,INDIRECT(BA$3&amp;"!$A:$A"),INDIRECT(BA$3&amp;"!$AC:$AC"),0,0)</f>
        <v>0</v>
      </c>
      <c r="BB21" s="204" cm="1">
        <f t="array" aca="1" ref="BB21" ca="1">_xlfn.XLOOKUP($A21,INDIRECT(BB$3&amp;"!$A:$A"),INDIRECT(BB$3&amp;"!$AC:$AC"),0,0)</f>
        <v>0</v>
      </c>
      <c r="BC21" s="204" cm="1">
        <f t="array" aca="1" ref="BC21" ca="1">_xlfn.XLOOKUP($A21,INDIRECT(BC$3&amp;"!$A:$A"),INDIRECT(BC$3&amp;"!$AC:$AC"),0,0)</f>
        <v>0</v>
      </c>
      <c r="BD21" s="204" cm="1">
        <f t="array" aca="1" ref="BD21" ca="1">_xlfn.XLOOKUP($A21,INDIRECT(BD$3&amp;"!$A:$A"),INDIRECT(BD$3&amp;"!$AC:$AC"),0,0)</f>
        <v>0</v>
      </c>
    </row>
    <row r="22" spans="1:56" ht="15.95" customHeight="1" x14ac:dyDescent="0.25">
      <c r="A22" s="3">
        <f>'Сводный за нед'!A19</f>
        <v>223420736</v>
      </c>
      <c r="B22" s="3" t="str">
        <f>'Сводный за нед'!B19</f>
        <v>ACRB1MS101RJ</v>
      </c>
      <c r="C22" s="3" t="str">
        <f>'Сводный за нед'!C19</f>
        <v>Массажер для тела оранжевый</v>
      </c>
      <c r="D22" s="204" cm="1">
        <f t="array" aca="1" ref="D22" ca="1">_xlfn.XLOOKUP($A22,INDIRECT(D$3&amp;"!$A:$A"),INDIRECT(D$3&amp;"!$AC:$AC"),0,0)</f>
        <v>33</v>
      </c>
      <c r="E22" s="204" cm="1">
        <f t="array" aca="1" ref="E22" ca="1">_xlfn.XLOOKUP($A22,INDIRECT(E$3&amp;"!$A:$A"),INDIRECT(E$3&amp;"!$AC:$AC"),0,0)</f>
        <v>33</v>
      </c>
      <c r="F22" s="204" cm="1">
        <f t="array" aca="1" ref="F22" ca="1">_xlfn.XLOOKUP($A22,INDIRECT(F$3&amp;"!$A:$A"),INDIRECT(F$3&amp;"!$AC:$AC"),0,0)</f>
        <v>34</v>
      </c>
      <c r="G22" s="204" cm="1">
        <f t="array" aca="1" ref="G22" ca="1">_xlfn.XLOOKUP($A22,INDIRECT(G$3&amp;"!$A:$A"),INDIRECT(G$3&amp;"!$AC:$AC"),0,0)</f>
        <v>0</v>
      </c>
      <c r="H22" s="204" cm="1">
        <f t="array" aca="1" ref="H22" ca="1">_xlfn.XLOOKUP($A22,INDIRECT(H$3&amp;"!$A:$A"),INDIRECT(H$3&amp;"!$AC:$AC"),0,0)</f>
        <v>0</v>
      </c>
      <c r="I22" s="204" cm="1">
        <f t="array" aca="1" ref="I22" ca="1">_xlfn.XLOOKUP($A22,INDIRECT(I$3&amp;"!$A:$A"),INDIRECT(I$3&amp;"!$AC:$AC"),0,0)</f>
        <v>0</v>
      </c>
      <c r="J22" s="204" cm="1">
        <f t="array" aca="1" ref="J22" ca="1">_xlfn.XLOOKUP($A22,INDIRECT(J$3&amp;"!$A:$A"),INDIRECT(J$3&amp;"!$AC:$AC"),0,0)</f>
        <v>0</v>
      </c>
      <c r="K22" s="204" cm="1">
        <f t="array" aca="1" ref="K22" ca="1">_xlfn.XLOOKUP($A22,INDIRECT(K$3&amp;"!$A:$A"),INDIRECT(K$3&amp;"!$AC:$AC"),0,0)</f>
        <v>0</v>
      </c>
      <c r="L22" s="204" cm="1">
        <f t="array" aca="1" ref="L22" ca="1">_xlfn.XLOOKUP($A22,INDIRECT(L$3&amp;"!$A:$A"),INDIRECT(L$3&amp;"!$AC:$AC"),0,0)</f>
        <v>0</v>
      </c>
      <c r="M22" s="204" cm="1">
        <f t="array" aca="1" ref="M22" ca="1">_xlfn.XLOOKUP($A22,INDIRECT(M$3&amp;"!$A:$A"),INDIRECT(M$3&amp;"!$AC:$AC"),0,0)</f>
        <v>0</v>
      </c>
      <c r="N22" s="204" cm="1">
        <f t="array" aca="1" ref="N22" ca="1">_xlfn.XLOOKUP($A22,INDIRECT(N$3&amp;"!$A:$A"),INDIRECT(N$3&amp;"!$AC:$AC"),0,0)</f>
        <v>0</v>
      </c>
      <c r="O22" s="204" cm="1">
        <f t="array" aca="1" ref="O22" ca="1">_xlfn.XLOOKUP($A22,INDIRECT(O$3&amp;"!$A:$A"),INDIRECT(O$3&amp;"!$AC:$AC"),0,0)</f>
        <v>0</v>
      </c>
      <c r="P22" s="204" cm="1">
        <f t="array" aca="1" ref="P22" ca="1">_xlfn.XLOOKUP($A22,INDIRECT(P$3&amp;"!$A:$A"),INDIRECT(P$3&amp;"!$AC:$AC"),0,0)</f>
        <v>0</v>
      </c>
      <c r="Q22" s="204" cm="1">
        <f t="array" aca="1" ref="Q22" ca="1">_xlfn.XLOOKUP($A22,INDIRECT(Q$3&amp;"!$A:$A"),INDIRECT(Q$3&amp;"!$AC:$AC"),0,0)</f>
        <v>0</v>
      </c>
      <c r="R22" s="204" cm="1">
        <f t="array" aca="1" ref="R22" ca="1">_xlfn.XLOOKUP($A22,INDIRECT(R$3&amp;"!$A:$A"),INDIRECT(R$3&amp;"!$AC:$AC"),0,0)</f>
        <v>0</v>
      </c>
      <c r="S22" s="204" cm="1">
        <f t="array" aca="1" ref="S22" ca="1">_xlfn.XLOOKUP($A22,INDIRECT(S$3&amp;"!$A:$A"),INDIRECT(S$3&amp;"!$AC:$AC"),0,0)</f>
        <v>0</v>
      </c>
      <c r="T22" s="204" cm="1">
        <f t="array" aca="1" ref="T22" ca="1">_xlfn.XLOOKUP($A22,INDIRECT(T$3&amp;"!$A:$A"),INDIRECT(T$3&amp;"!$AC:$AC"),0,0)</f>
        <v>0</v>
      </c>
      <c r="U22" s="204" cm="1">
        <f t="array" aca="1" ref="U22" ca="1">_xlfn.XLOOKUP($A22,INDIRECT(U$3&amp;"!$A:$A"),INDIRECT(U$3&amp;"!$AC:$AC"),0,0)</f>
        <v>0</v>
      </c>
      <c r="V22" s="204" cm="1">
        <f t="array" aca="1" ref="V22" ca="1">_xlfn.XLOOKUP($A22,INDIRECT(V$3&amp;"!$A:$A"),INDIRECT(V$3&amp;"!$AC:$AC"),0,0)</f>
        <v>0</v>
      </c>
      <c r="W22" s="204" cm="1">
        <f t="array" aca="1" ref="W22" ca="1">_xlfn.XLOOKUP($A22,INDIRECT(W$3&amp;"!$A:$A"),INDIRECT(W$3&amp;"!$AC:$AC"),0,0)</f>
        <v>0</v>
      </c>
      <c r="X22" s="204" cm="1">
        <f t="array" aca="1" ref="X22" ca="1">_xlfn.XLOOKUP($A22,INDIRECT(X$3&amp;"!$A:$A"),INDIRECT(X$3&amp;"!$AC:$AC"),0,0)</f>
        <v>0</v>
      </c>
      <c r="Y22" s="204" cm="1">
        <f t="array" aca="1" ref="Y22" ca="1">_xlfn.XLOOKUP($A22,INDIRECT(Y$3&amp;"!$A:$A"),INDIRECT(Y$3&amp;"!$AC:$AC"),0,0)</f>
        <v>0</v>
      </c>
      <c r="Z22" s="204" cm="1">
        <f t="array" aca="1" ref="Z22" ca="1">_xlfn.XLOOKUP($A22,INDIRECT(Z$3&amp;"!$A:$A"),INDIRECT(Z$3&amp;"!$AC:$AC"),0,0)</f>
        <v>0</v>
      </c>
      <c r="AA22" s="204" cm="1">
        <f t="array" aca="1" ref="AA22" ca="1">_xlfn.XLOOKUP($A22,INDIRECT(AA$3&amp;"!$A:$A"),INDIRECT(AA$3&amp;"!$AC:$AC"),0,0)</f>
        <v>0</v>
      </c>
      <c r="AB22" s="204" cm="1">
        <f t="array" aca="1" ref="AB22" ca="1">_xlfn.XLOOKUP($A22,INDIRECT(AB$3&amp;"!$A:$A"),INDIRECT(AB$3&amp;"!$AC:$AC"),0,0)</f>
        <v>0</v>
      </c>
      <c r="AC22" s="204" cm="1">
        <f t="array" aca="1" ref="AC22" ca="1">_xlfn.XLOOKUP($A22,INDIRECT(AC$3&amp;"!$A:$A"),INDIRECT(AC$3&amp;"!$AC:$AC"),0,0)</f>
        <v>0</v>
      </c>
      <c r="AD22" s="204" cm="1">
        <f t="array" aca="1" ref="AD22" ca="1">_xlfn.XLOOKUP($A22,INDIRECT(AD$3&amp;"!$A:$A"),INDIRECT(AD$3&amp;"!$AC:$AC"),0,0)</f>
        <v>0</v>
      </c>
      <c r="AE22" s="204" cm="1">
        <f t="array" aca="1" ref="AE22" ca="1">_xlfn.XLOOKUP($A22,INDIRECT(AE$3&amp;"!$A:$A"),INDIRECT(AE$3&amp;"!$AC:$AC"),0,0)</f>
        <v>0</v>
      </c>
      <c r="AF22" s="204" cm="1">
        <f t="array" aca="1" ref="AF22" ca="1">_xlfn.XLOOKUP($A22,INDIRECT(AF$3&amp;"!$A:$A"),INDIRECT(AF$3&amp;"!$AC:$AC"),0,0)</f>
        <v>0</v>
      </c>
      <c r="AG22" s="204" cm="1">
        <f t="array" aca="1" ref="AG22" ca="1">_xlfn.XLOOKUP($A22,INDIRECT(AG$3&amp;"!$A:$A"),INDIRECT(AG$3&amp;"!$AC:$AC"),0,0)</f>
        <v>0</v>
      </c>
      <c r="AH22" s="204" cm="1">
        <f t="array" aca="1" ref="AH22" ca="1">_xlfn.XLOOKUP($A22,INDIRECT(AH$3&amp;"!$A:$A"),INDIRECT(AH$3&amp;"!$AC:$AC"),0,0)</f>
        <v>0</v>
      </c>
      <c r="AI22" s="204" cm="1">
        <f t="array" aca="1" ref="AI22" ca="1">_xlfn.XLOOKUP($A22,INDIRECT(AI$3&amp;"!$A:$A"),INDIRECT(AI$3&amp;"!$AC:$AC"),0,0)</f>
        <v>0</v>
      </c>
      <c r="AJ22" s="204" cm="1">
        <f t="array" aca="1" ref="AJ22" ca="1">_xlfn.XLOOKUP($A22,INDIRECT(AJ$3&amp;"!$A:$A"),INDIRECT(AJ$3&amp;"!$AC:$AC"),0,0)</f>
        <v>0</v>
      </c>
      <c r="AK22" s="204" cm="1">
        <f t="array" aca="1" ref="AK22" ca="1">_xlfn.XLOOKUP($A22,INDIRECT(AK$3&amp;"!$A:$A"),INDIRECT(AK$3&amp;"!$AC:$AC"),0,0)</f>
        <v>0</v>
      </c>
      <c r="AL22" s="204" cm="1">
        <f t="array" aca="1" ref="AL22" ca="1">_xlfn.XLOOKUP($A22,INDIRECT(AL$3&amp;"!$A:$A"),INDIRECT(AL$3&amp;"!$AC:$AC"),0,0)</f>
        <v>0</v>
      </c>
      <c r="AM22" s="204" cm="1">
        <f t="array" aca="1" ref="AM22" ca="1">_xlfn.XLOOKUP($A22,INDIRECT(AM$3&amp;"!$A:$A"),INDIRECT(AM$3&amp;"!$AC:$AC"),0,0)</f>
        <v>0</v>
      </c>
      <c r="AN22" s="204" cm="1">
        <f t="array" aca="1" ref="AN22" ca="1">_xlfn.XLOOKUP($A22,INDIRECT(AN$3&amp;"!$A:$A"),INDIRECT(AN$3&amp;"!$AC:$AC"),0,0)</f>
        <v>0</v>
      </c>
      <c r="AO22" s="204" cm="1">
        <f t="array" aca="1" ref="AO22" ca="1">_xlfn.XLOOKUP($A22,INDIRECT(AO$3&amp;"!$A:$A"),INDIRECT(AO$3&amp;"!$AC:$AC"),0,0)</f>
        <v>0</v>
      </c>
      <c r="AP22" s="204" cm="1">
        <f t="array" aca="1" ref="AP22" ca="1">_xlfn.XLOOKUP($A22,INDIRECT(AP$3&amp;"!$A:$A"),INDIRECT(AP$3&amp;"!$AC:$AC"),0,0)</f>
        <v>0</v>
      </c>
      <c r="AQ22" s="204" cm="1">
        <f t="array" aca="1" ref="AQ22" ca="1">_xlfn.XLOOKUP($A22,INDIRECT(AQ$3&amp;"!$A:$A"),INDIRECT(AQ$3&amp;"!$AC:$AC"),0,0)</f>
        <v>0</v>
      </c>
      <c r="AR22" s="204" cm="1">
        <f t="array" aca="1" ref="AR22" ca="1">_xlfn.XLOOKUP($A22,INDIRECT(AR$3&amp;"!$A:$A"),INDIRECT(AR$3&amp;"!$AC:$AC"),0,0)</f>
        <v>0</v>
      </c>
      <c r="AS22" s="204" cm="1">
        <f t="array" aca="1" ref="AS22" ca="1">_xlfn.XLOOKUP($A22,INDIRECT(AS$3&amp;"!$A:$A"),INDIRECT(AS$3&amp;"!$AC:$AC"),0,0)</f>
        <v>0</v>
      </c>
      <c r="AT22" s="204" cm="1">
        <f t="array" aca="1" ref="AT22" ca="1">_xlfn.XLOOKUP($A22,INDIRECT(AT$3&amp;"!$A:$A"),INDIRECT(AT$3&amp;"!$AC:$AC"),0,0)</f>
        <v>0</v>
      </c>
      <c r="AU22" s="204" cm="1">
        <f t="array" aca="1" ref="AU22" ca="1">_xlfn.XLOOKUP($A22,INDIRECT(AU$3&amp;"!$A:$A"),INDIRECT(AU$3&amp;"!$AC:$AC"),0,0)</f>
        <v>0</v>
      </c>
      <c r="AV22" s="204" cm="1">
        <f t="array" aca="1" ref="AV22" ca="1">_xlfn.XLOOKUP($A22,INDIRECT(AV$3&amp;"!$A:$A"),INDIRECT(AV$3&amp;"!$AC:$AC"),0,0)</f>
        <v>0</v>
      </c>
      <c r="AW22" s="204" cm="1">
        <f t="array" aca="1" ref="AW22" ca="1">_xlfn.XLOOKUP($A22,INDIRECT(AW$3&amp;"!$A:$A"),INDIRECT(AW$3&amp;"!$AC:$AC"),0,0)</f>
        <v>0</v>
      </c>
      <c r="AX22" s="204" cm="1">
        <f t="array" aca="1" ref="AX22" ca="1">_xlfn.XLOOKUP($A22,INDIRECT(AX$3&amp;"!$A:$A"),INDIRECT(AX$3&amp;"!$AC:$AC"),0,0)</f>
        <v>0</v>
      </c>
      <c r="AY22" s="204" cm="1">
        <f t="array" aca="1" ref="AY22" ca="1">_xlfn.XLOOKUP($A22,INDIRECT(AY$3&amp;"!$A:$A"),INDIRECT(AY$3&amp;"!$AC:$AC"),0,0)</f>
        <v>0</v>
      </c>
      <c r="AZ22" s="204" cm="1">
        <f t="array" aca="1" ref="AZ22" ca="1">_xlfn.XLOOKUP($A22,INDIRECT(AZ$3&amp;"!$A:$A"),INDIRECT(AZ$3&amp;"!$AC:$AC"),0,0)</f>
        <v>0</v>
      </c>
      <c r="BA22" s="204" cm="1">
        <f t="array" aca="1" ref="BA22" ca="1">_xlfn.XLOOKUP($A22,INDIRECT(BA$3&amp;"!$A:$A"),INDIRECT(BA$3&amp;"!$AC:$AC"),0,0)</f>
        <v>0</v>
      </c>
      <c r="BB22" s="204" cm="1">
        <f t="array" aca="1" ref="BB22" ca="1">_xlfn.XLOOKUP($A22,INDIRECT(BB$3&amp;"!$A:$A"),INDIRECT(BB$3&amp;"!$AC:$AC"),0,0)</f>
        <v>0</v>
      </c>
      <c r="BC22" s="204" cm="1">
        <f t="array" aca="1" ref="BC22" ca="1">_xlfn.XLOOKUP($A22,INDIRECT(BC$3&amp;"!$A:$A"),INDIRECT(BC$3&amp;"!$AC:$AC"),0,0)</f>
        <v>0</v>
      </c>
      <c r="BD22" s="204" cm="1">
        <f t="array" aca="1" ref="BD22" ca="1">_xlfn.XLOOKUP($A22,INDIRECT(BD$3&amp;"!$A:$A"),INDIRECT(BD$3&amp;"!$AC:$AC"),0,0)</f>
        <v>0</v>
      </c>
    </row>
    <row r="23" spans="1:56" ht="15.95" customHeight="1" x14ac:dyDescent="0.25">
      <c r="A23" s="3">
        <f>'Сводный за нед'!A20</f>
        <v>275208801</v>
      </c>
      <c r="B23" s="3" t="str">
        <f>'Сводный за нед'!B20</f>
        <v>ACRB1MS101PN</v>
      </c>
      <c r="C23" s="3" t="str">
        <f>'Сводный за нед'!C20</f>
        <v>Массажер для тела розовый</v>
      </c>
      <c r="D23" s="204" cm="1">
        <f t="array" aca="1" ref="D23" ca="1">_xlfn.XLOOKUP($A23,INDIRECT(D$3&amp;"!$A:$A"),INDIRECT(D$3&amp;"!$AC:$AC"),0,0)</f>
        <v>75</v>
      </c>
      <c r="E23" s="204" cm="1">
        <f t="array" aca="1" ref="E23" ca="1">_xlfn.XLOOKUP($A23,INDIRECT(E$3&amp;"!$A:$A"),INDIRECT(E$3&amp;"!$AC:$AC"),0,0)</f>
        <v>75</v>
      </c>
      <c r="F23" s="204" cm="1">
        <f t="array" aca="1" ref="F23" ca="1">_xlfn.XLOOKUP($A23,INDIRECT(F$3&amp;"!$A:$A"),INDIRECT(F$3&amp;"!$AC:$AC"),0,0)</f>
        <v>75</v>
      </c>
      <c r="G23" s="204" cm="1">
        <f t="array" aca="1" ref="G23" ca="1">_xlfn.XLOOKUP($A23,INDIRECT(G$3&amp;"!$A:$A"),INDIRECT(G$3&amp;"!$AC:$AC"),0,0)</f>
        <v>0</v>
      </c>
      <c r="H23" s="204" cm="1">
        <f t="array" aca="1" ref="H23" ca="1">_xlfn.XLOOKUP($A23,INDIRECT(H$3&amp;"!$A:$A"),INDIRECT(H$3&amp;"!$AC:$AC"),0,0)</f>
        <v>0</v>
      </c>
      <c r="I23" s="204" cm="1">
        <f t="array" aca="1" ref="I23" ca="1">_xlfn.XLOOKUP($A23,INDIRECT(I$3&amp;"!$A:$A"),INDIRECT(I$3&amp;"!$AC:$AC"),0,0)</f>
        <v>0</v>
      </c>
      <c r="J23" s="204" cm="1">
        <f t="array" aca="1" ref="J23" ca="1">_xlfn.XLOOKUP($A23,INDIRECT(J$3&amp;"!$A:$A"),INDIRECT(J$3&amp;"!$AC:$AC"),0,0)</f>
        <v>0</v>
      </c>
      <c r="K23" s="204" cm="1">
        <f t="array" aca="1" ref="K23" ca="1">_xlfn.XLOOKUP($A23,INDIRECT(K$3&amp;"!$A:$A"),INDIRECT(K$3&amp;"!$AC:$AC"),0,0)</f>
        <v>0</v>
      </c>
      <c r="L23" s="204" cm="1">
        <f t="array" aca="1" ref="L23" ca="1">_xlfn.XLOOKUP($A23,INDIRECT(L$3&amp;"!$A:$A"),INDIRECT(L$3&amp;"!$AC:$AC"),0,0)</f>
        <v>0</v>
      </c>
      <c r="M23" s="204" cm="1">
        <f t="array" aca="1" ref="M23" ca="1">_xlfn.XLOOKUP($A23,INDIRECT(M$3&amp;"!$A:$A"),INDIRECT(M$3&amp;"!$AC:$AC"),0,0)</f>
        <v>0</v>
      </c>
      <c r="N23" s="204" cm="1">
        <f t="array" aca="1" ref="N23" ca="1">_xlfn.XLOOKUP($A23,INDIRECT(N$3&amp;"!$A:$A"),INDIRECT(N$3&amp;"!$AC:$AC"),0,0)</f>
        <v>0</v>
      </c>
      <c r="O23" s="204" cm="1">
        <f t="array" aca="1" ref="O23" ca="1">_xlfn.XLOOKUP($A23,INDIRECT(O$3&amp;"!$A:$A"),INDIRECT(O$3&amp;"!$AC:$AC"),0,0)</f>
        <v>0</v>
      </c>
      <c r="P23" s="204" cm="1">
        <f t="array" aca="1" ref="P23" ca="1">_xlfn.XLOOKUP($A23,INDIRECT(P$3&amp;"!$A:$A"),INDIRECT(P$3&amp;"!$AC:$AC"),0,0)</f>
        <v>0</v>
      </c>
      <c r="Q23" s="204" cm="1">
        <f t="array" aca="1" ref="Q23" ca="1">_xlfn.XLOOKUP($A23,INDIRECT(Q$3&amp;"!$A:$A"),INDIRECT(Q$3&amp;"!$AC:$AC"),0,0)</f>
        <v>0</v>
      </c>
      <c r="R23" s="204" cm="1">
        <f t="array" aca="1" ref="R23" ca="1">_xlfn.XLOOKUP($A23,INDIRECT(R$3&amp;"!$A:$A"),INDIRECT(R$3&amp;"!$AC:$AC"),0,0)</f>
        <v>0</v>
      </c>
      <c r="S23" s="204" cm="1">
        <f t="array" aca="1" ref="S23" ca="1">_xlfn.XLOOKUP($A23,INDIRECT(S$3&amp;"!$A:$A"),INDIRECT(S$3&amp;"!$AC:$AC"),0,0)</f>
        <v>0</v>
      </c>
      <c r="T23" s="204" cm="1">
        <f t="array" aca="1" ref="T23" ca="1">_xlfn.XLOOKUP($A23,INDIRECT(T$3&amp;"!$A:$A"),INDIRECT(T$3&amp;"!$AC:$AC"),0,0)</f>
        <v>0</v>
      </c>
      <c r="U23" s="204" cm="1">
        <f t="array" aca="1" ref="U23" ca="1">_xlfn.XLOOKUP($A23,INDIRECT(U$3&amp;"!$A:$A"),INDIRECT(U$3&amp;"!$AC:$AC"),0,0)</f>
        <v>0</v>
      </c>
      <c r="V23" s="204" cm="1">
        <f t="array" aca="1" ref="V23" ca="1">_xlfn.XLOOKUP($A23,INDIRECT(V$3&amp;"!$A:$A"),INDIRECT(V$3&amp;"!$AC:$AC"),0,0)</f>
        <v>0</v>
      </c>
      <c r="W23" s="204" cm="1">
        <f t="array" aca="1" ref="W23" ca="1">_xlfn.XLOOKUP($A23,INDIRECT(W$3&amp;"!$A:$A"),INDIRECT(W$3&amp;"!$AC:$AC"),0,0)</f>
        <v>0</v>
      </c>
      <c r="X23" s="204" cm="1">
        <f t="array" aca="1" ref="X23" ca="1">_xlfn.XLOOKUP($A23,INDIRECT(X$3&amp;"!$A:$A"),INDIRECT(X$3&amp;"!$AC:$AC"),0,0)</f>
        <v>0</v>
      </c>
      <c r="Y23" s="204" cm="1">
        <f t="array" aca="1" ref="Y23" ca="1">_xlfn.XLOOKUP($A23,INDIRECT(Y$3&amp;"!$A:$A"),INDIRECT(Y$3&amp;"!$AC:$AC"),0,0)</f>
        <v>0</v>
      </c>
      <c r="Z23" s="204" cm="1">
        <f t="array" aca="1" ref="Z23" ca="1">_xlfn.XLOOKUP($A23,INDIRECT(Z$3&amp;"!$A:$A"),INDIRECT(Z$3&amp;"!$AC:$AC"),0,0)</f>
        <v>0</v>
      </c>
      <c r="AA23" s="204" cm="1">
        <f t="array" aca="1" ref="AA23" ca="1">_xlfn.XLOOKUP($A23,INDIRECT(AA$3&amp;"!$A:$A"),INDIRECT(AA$3&amp;"!$AC:$AC"),0,0)</f>
        <v>0</v>
      </c>
      <c r="AB23" s="204" cm="1">
        <f t="array" aca="1" ref="AB23" ca="1">_xlfn.XLOOKUP($A23,INDIRECT(AB$3&amp;"!$A:$A"),INDIRECT(AB$3&amp;"!$AC:$AC"),0,0)</f>
        <v>0</v>
      </c>
      <c r="AC23" s="204" cm="1">
        <f t="array" aca="1" ref="AC23" ca="1">_xlfn.XLOOKUP($A23,INDIRECT(AC$3&amp;"!$A:$A"),INDIRECT(AC$3&amp;"!$AC:$AC"),0,0)</f>
        <v>0</v>
      </c>
      <c r="AD23" s="204" cm="1">
        <f t="array" aca="1" ref="AD23" ca="1">_xlfn.XLOOKUP($A23,INDIRECT(AD$3&amp;"!$A:$A"),INDIRECT(AD$3&amp;"!$AC:$AC"),0,0)</f>
        <v>0</v>
      </c>
      <c r="AE23" s="204" cm="1">
        <f t="array" aca="1" ref="AE23" ca="1">_xlfn.XLOOKUP($A23,INDIRECT(AE$3&amp;"!$A:$A"),INDIRECT(AE$3&amp;"!$AC:$AC"),0,0)</f>
        <v>0</v>
      </c>
      <c r="AF23" s="204" cm="1">
        <f t="array" aca="1" ref="AF23" ca="1">_xlfn.XLOOKUP($A23,INDIRECT(AF$3&amp;"!$A:$A"),INDIRECT(AF$3&amp;"!$AC:$AC"),0,0)</f>
        <v>0</v>
      </c>
      <c r="AG23" s="204" cm="1">
        <f t="array" aca="1" ref="AG23" ca="1">_xlfn.XLOOKUP($A23,INDIRECT(AG$3&amp;"!$A:$A"),INDIRECT(AG$3&amp;"!$AC:$AC"),0,0)</f>
        <v>0</v>
      </c>
      <c r="AH23" s="204" cm="1">
        <f t="array" aca="1" ref="AH23" ca="1">_xlfn.XLOOKUP($A23,INDIRECT(AH$3&amp;"!$A:$A"),INDIRECT(AH$3&amp;"!$AC:$AC"),0,0)</f>
        <v>0</v>
      </c>
      <c r="AI23" s="204" cm="1">
        <f t="array" aca="1" ref="AI23" ca="1">_xlfn.XLOOKUP($A23,INDIRECT(AI$3&amp;"!$A:$A"),INDIRECT(AI$3&amp;"!$AC:$AC"),0,0)</f>
        <v>0</v>
      </c>
      <c r="AJ23" s="204" cm="1">
        <f t="array" aca="1" ref="AJ23" ca="1">_xlfn.XLOOKUP($A23,INDIRECT(AJ$3&amp;"!$A:$A"),INDIRECT(AJ$3&amp;"!$AC:$AC"),0,0)</f>
        <v>0</v>
      </c>
      <c r="AK23" s="204" cm="1">
        <f t="array" aca="1" ref="AK23" ca="1">_xlfn.XLOOKUP($A23,INDIRECT(AK$3&amp;"!$A:$A"),INDIRECT(AK$3&amp;"!$AC:$AC"),0,0)</f>
        <v>0</v>
      </c>
      <c r="AL23" s="204" cm="1">
        <f t="array" aca="1" ref="AL23" ca="1">_xlfn.XLOOKUP($A23,INDIRECT(AL$3&amp;"!$A:$A"),INDIRECT(AL$3&amp;"!$AC:$AC"),0,0)</f>
        <v>0</v>
      </c>
      <c r="AM23" s="204" cm="1">
        <f t="array" aca="1" ref="AM23" ca="1">_xlfn.XLOOKUP($A23,INDIRECT(AM$3&amp;"!$A:$A"),INDIRECT(AM$3&amp;"!$AC:$AC"),0,0)</f>
        <v>0</v>
      </c>
      <c r="AN23" s="204" cm="1">
        <f t="array" aca="1" ref="AN23" ca="1">_xlfn.XLOOKUP($A23,INDIRECT(AN$3&amp;"!$A:$A"),INDIRECT(AN$3&amp;"!$AC:$AC"),0,0)</f>
        <v>0</v>
      </c>
      <c r="AO23" s="204" cm="1">
        <f t="array" aca="1" ref="AO23" ca="1">_xlfn.XLOOKUP($A23,INDIRECT(AO$3&amp;"!$A:$A"),INDIRECT(AO$3&amp;"!$AC:$AC"),0,0)</f>
        <v>0</v>
      </c>
      <c r="AP23" s="204" cm="1">
        <f t="array" aca="1" ref="AP23" ca="1">_xlfn.XLOOKUP($A23,INDIRECT(AP$3&amp;"!$A:$A"),INDIRECT(AP$3&amp;"!$AC:$AC"),0,0)</f>
        <v>0</v>
      </c>
      <c r="AQ23" s="204" cm="1">
        <f t="array" aca="1" ref="AQ23" ca="1">_xlfn.XLOOKUP($A23,INDIRECT(AQ$3&amp;"!$A:$A"),INDIRECT(AQ$3&amp;"!$AC:$AC"),0,0)</f>
        <v>0</v>
      </c>
      <c r="AR23" s="204" cm="1">
        <f t="array" aca="1" ref="AR23" ca="1">_xlfn.XLOOKUP($A23,INDIRECT(AR$3&amp;"!$A:$A"),INDIRECT(AR$3&amp;"!$AC:$AC"),0,0)</f>
        <v>0</v>
      </c>
      <c r="AS23" s="204" cm="1">
        <f t="array" aca="1" ref="AS23" ca="1">_xlfn.XLOOKUP($A23,INDIRECT(AS$3&amp;"!$A:$A"),INDIRECT(AS$3&amp;"!$AC:$AC"),0,0)</f>
        <v>0</v>
      </c>
      <c r="AT23" s="204" cm="1">
        <f t="array" aca="1" ref="AT23" ca="1">_xlfn.XLOOKUP($A23,INDIRECT(AT$3&amp;"!$A:$A"),INDIRECT(AT$3&amp;"!$AC:$AC"),0,0)</f>
        <v>0</v>
      </c>
      <c r="AU23" s="204" cm="1">
        <f t="array" aca="1" ref="AU23" ca="1">_xlfn.XLOOKUP($A23,INDIRECT(AU$3&amp;"!$A:$A"),INDIRECT(AU$3&amp;"!$AC:$AC"),0,0)</f>
        <v>0</v>
      </c>
      <c r="AV23" s="204" cm="1">
        <f t="array" aca="1" ref="AV23" ca="1">_xlfn.XLOOKUP($A23,INDIRECT(AV$3&amp;"!$A:$A"),INDIRECT(AV$3&amp;"!$AC:$AC"),0,0)</f>
        <v>0</v>
      </c>
      <c r="AW23" s="204" cm="1">
        <f t="array" aca="1" ref="AW23" ca="1">_xlfn.XLOOKUP($A23,INDIRECT(AW$3&amp;"!$A:$A"),INDIRECT(AW$3&amp;"!$AC:$AC"),0,0)</f>
        <v>0</v>
      </c>
      <c r="AX23" s="204" cm="1">
        <f t="array" aca="1" ref="AX23" ca="1">_xlfn.XLOOKUP($A23,INDIRECT(AX$3&amp;"!$A:$A"),INDIRECT(AX$3&amp;"!$AC:$AC"),0,0)</f>
        <v>0</v>
      </c>
      <c r="AY23" s="204" cm="1">
        <f t="array" aca="1" ref="AY23" ca="1">_xlfn.XLOOKUP($A23,INDIRECT(AY$3&amp;"!$A:$A"),INDIRECT(AY$3&amp;"!$AC:$AC"),0,0)</f>
        <v>0</v>
      </c>
      <c r="AZ23" s="204" cm="1">
        <f t="array" aca="1" ref="AZ23" ca="1">_xlfn.XLOOKUP($A23,INDIRECT(AZ$3&amp;"!$A:$A"),INDIRECT(AZ$3&amp;"!$AC:$AC"),0,0)</f>
        <v>0</v>
      </c>
      <c r="BA23" s="204" cm="1">
        <f t="array" aca="1" ref="BA23" ca="1">_xlfn.XLOOKUP($A23,INDIRECT(BA$3&amp;"!$A:$A"),INDIRECT(BA$3&amp;"!$AC:$AC"),0,0)</f>
        <v>0</v>
      </c>
      <c r="BB23" s="204" cm="1">
        <f t="array" aca="1" ref="BB23" ca="1">_xlfn.XLOOKUP($A23,INDIRECT(BB$3&amp;"!$A:$A"),INDIRECT(BB$3&amp;"!$AC:$AC"),0,0)</f>
        <v>0</v>
      </c>
      <c r="BC23" s="204" cm="1">
        <f t="array" aca="1" ref="BC23" ca="1">_xlfn.XLOOKUP($A23,INDIRECT(BC$3&amp;"!$A:$A"),INDIRECT(BC$3&amp;"!$AC:$AC"),0,0)</f>
        <v>0</v>
      </c>
      <c r="BD23" s="204" cm="1">
        <f t="array" aca="1" ref="BD23" ca="1">_xlfn.XLOOKUP($A23,INDIRECT(BD$3&amp;"!$A:$A"),INDIRECT(BD$3&amp;"!$AC:$AC"),0,0)</f>
        <v>0</v>
      </c>
    </row>
    <row r="24" spans="1:56" ht="15.95" customHeight="1" x14ac:dyDescent="0.25">
      <c r="A24" s="3">
        <f>'Сводный за нед'!A21</f>
        <v>275208802</v>
      </c>
      <c r="B24" s="3" t="str">
        <f>'Сводный за нед'!B21</f>
        <v>ACRB1MS101BL</v>
      </c>
      <c r="C24" s="3" t="str">
        <f>'Сводный за нед'!C21</f>
        <v>Массажер для тела голубой</v>
      </c>
      <c r="D24" s="204" cm="1">
        <f t="array" aca="1" ref="D24" ca="1">_xlfn.XLOOKUP($A24,INDIRECT(D$3&amp;"!$A:$A"),INDIRECT(D$3&amp;"!$AC:$AC"),0,0)</f>
        <v>28</v>
      </c>
      <c r="E24" s="204" cm="1">
        <f t="array" aca="1" ref="E24" ca="1">_xlfn.XLOOKUP($A24,INDIRECT(E$3&amp;"!$A:$A"),INDIRECT(E$3&amp;"!$AC:$AC"),0,0)</f>
        <v>28</v>
      </c>
      <c r="F24" s="204" cm="1">
        <f t="array" aca="1" ref="F24" ca="1">_xlfn.XLOOKUP($A24,INDIRECT(F$3&amp;"!$A:$A"),INDIRECT(F$3&amp;"!$AC:$AC"),0,0)</f>
        <v>27</v>
      </c>
      <c r="G24" s="204" cm="1">
        <f t="array" aca="1" ref="G24" ca="1">_xlfn.XLOOKUP($A24,INDIRECT(G$3&amp;"!$A:$A"),INDIRECT(G$3&amp;"!$AC:$AC"),0,0)</f>
        <v>0</v>
      </c>
      <c r="H24" s="204" cm="1">
        <f t="array" aca="1" ref="H24" ca="1">_xlfn.XLOOKUP($A24,INDIRECT(H$3&amp;"!$A:$A"),INDIRECT(H$3&amp;"!$AC:$AC"),0,0)</f>
        <v>0</v>
      </c>
      <c r="I24" s="204" cm="1">
        <f t="array" aca="1" ref="I24" ca="1">_xlfn.XLOOKUP($A24,INDIRECT(I$3&amp;"!$A:$A"),INDIRECT(I$3&amp;"!$AC:$AC"),0,0)</f>
        <v>0</v>
      </c>
      <c r="J24" s="204" cm="1">
        <f t="array" aca="1" ref="J24" ca="1">_xlfn.XLOOKUP($A24,INDIRECT(J$3&amp;"!$A:$A"),INDIRECT(J$3&amp;"!$AC:$AC"),0,0)</f>
        <v>0</v>
      </c>
      <c r="K24" s="204" cm="1">
        <f t="array" aca="1" ref="K24" ca="1">_xlfn.XLOOKUP($A24,INDIRECT(K$3&amp;"!$A:$A"),INDIRECT(K$3&amp;"!$AC:$AC"),0,0)</f>
        <v>0</v>
      </c>
      <c r="L24" s="204" cm="1">
        <f t="array" aca="1" ref="L24" ca="1">_xlfn.XLOOKUP($A24,INDIRECT(L$3&amp;"!$A:$A"),INDIRECT(L$3&amp;"!$AC:$AC"),0,0)</f>
        <v>0</v>
      </c>
      <c r="M24" s="204" cm="1">
        <f t="array" aca="1" ref="M24" ca="1">_xlfn.XLOOKUP($A24,INDIRECT(M$3&amp;"!$A:$A"),INDIRECT(M$3&amp;"!$AC:$AC"),0,0)</f>
        <v>0</v>
      </c>
      <c r="N24" s="204" cm="1">
        <f t="array" aca="1" ref="N24" ca="1">_xlfn.XLOOKUP($A24,INDIRECT(N$3&amp;"!$A:$A"),INDIRECT(N$3&amp;"!$AC:$AC"),0,0)</f>
        <v>0</v>
      </c>
      <c r="O24" s="204" cm="1">
        <f t="array" aca="1" ref="O24" ca="1">_xlfn.XLOOKUP($A24,INDIRECT(O$3&amp;"!$A:$A"),INDIRECT(O$3&amp;"!$AC:$AC"),0,0)</f>
        <v>0</v>
      </c>
      <c r="P24" s="204" cm="1">
        <f t="array" aca="1" ref="P24" ca="1">_xlfn.XLOOKUP($A24,INDIRECT(P$3&amp;"!$A:$A"),INDIRECT(P$3&amp;"!$AC:$AC"),0,0)</f>
        <v>0</v>
      </c>
      <c r="Q24" s="204" cm="1">
        <f t="array" aca="1" ref="Q24" ca="1">_xlfn.XLOOKUP($A24,INDIRECT(Q$3&amp;"!$A:$A"),INDIRECT(Q$3&amp;"!$AC:$AC"),0,0)</f>
        <v>0</v>
      </c>
      <c r="R24" s="204" cm="1">
        <f t="array" aca="1" ref="R24" ca="1">_xlfn.XLOOKUP($A24,INDIRECT(R$3&amp;"!$A:$A"),INDIRECT(R$3&amp;"!$AC:$AC"),0,0)</f>
        <v>0</v>
      </c>
      <c r="S24" s="204" cm="1">
        <f t="array" aca="1" ref="S24" ca="1">_xlfn.XLOOKUP($A24,INDIRECT(S$3&amp;"!$A:$A"),INDIRECT(S$3&amp;"!$AC:$AC"),0,0)</f>
        <v>0</v>
      </c>
      <c r="T24" s="204" cm="1">
        <f t="array" aca="1" ref="T24" ca="1">_xlfn.XLOOKUP($A24,INDIRECT(T$3&amp;"!$A:$A"),INDIRECT(T$3&amp;"!$AC:$AC"),0,0)</f>
        <v>0</v>
      </c>
      <c r="U24" s="204" cm="1">
        <f t="array" aca="1" ref="U24" ca="1">_xlfn.XLOOKUP($A24,INDIRECT(U$3&amp;"!$A:$A"),INDIRECT(U$3&amp;"!$AC:$AC"),0,0)</f>
        <v>0</v>
      </c>
      <c r="V24" s="204" cm="1">
        <f t="array" aca="1" ref="V24" ca="1">_xlfn.XLOOKUP($A24,INDIRECT(V$3&amp;"!$A:$A"),INDIRECT(V$3&amp;"!$AC:$AC"),0,0)</f>
        <v>0</v>
      </c>
      <c r="W24" s="204" cm="1">
        <f t="array" aca="1" ref="W24" ca="1">_xlfn.XLOOKUP($A24,INDIRECT(W$3&amp;"!$A:$A"),INDIRECT(W$3&amp;"!$AC:$AC"),0,0)</f>
        <v>0</v>
      </c>
      <c r="X24" s="204" cm="1">
        <f t="array" aca="1" ref="X24" ca="1">_xlfn.XLOOKUP($A24,INDIRECT(X$3&amp;"!$A:$A"),INDIRECT(X$3&amp;"!$AC:$AC"),0,0)</f>
        <v>0</v>
      </c>
      <c r="Y24" s="204" cm="1">
        <f t="array" aca="1" ref="Y24" ca="1">_xlfn.XLOOKUP($A24,INDIRECT(Y$3&amp;"!$A:$A"),INDIRECT(Y$3&amp;"!$AC:$AC"),0,0)</f>
        <v>0</v>
      </c>
      <c r="Z24" s="204" cm="1">
        <f t="array" aca="1" ref="Z24" ca="1">_xlfn.XLOOKUP($A24,INDIRECT(Z$3&amp;"!$A:$A"),INDIRECT(Z$3&amp;"!$AC:$AC"),0,0)</f>
        <v>0</v>
      </c>
      <c r="AA24" s="204" cm="1">
        <f t="array" aca="1" ref="AA24" ca="1">_xlfn.XLOOKUP($A24,INDIRECT(AA$3&amp;"!$A:$A"),INDIRECT(AA$3&amp;"!$AC:$AC"),0,0)</f>
        <v>0</v>
      </c>
      <c r="AB24" s="204" cm="1">
        <f t="array" aca="1" ref="AB24" ca="1">_xlfn.XLOOKUP($A24,INDIRECT(AB$3&amp;"!$A:$A"),INDIRECT(AB$3&amp;"!$AC:$AC"),0,0)</f>
        <v>0</v>
      </c>
      <c r="AC24" s="204" cm="1">
        <f t="array" aca="1" ref="AC24" ca="1">_xlfn.XLOOKUP($A24,INDIRECT(AC$3&amp;"!$A:$A"),INDIRECT(AC$3&amp;"!$AC:$AC"),0,0)</f>
        <v>0</v>
      </c>
      <c r="AD24" s="204" cm="1">
        <f t="array" aca="1" ref="AD24" ca="1">_xlfn.XLOOKUP($A24,INDIRECT(AD$3&amp;"!$A:$A"),INDIRECT(AD$3&amp;"!$AC:$AC"),0,0)</f>
        <v>0</v>
      </c>
      <c r="AE24" s="204" cm="1">
        <f t="array" aca="1" ref="AE24" ca="1">_xlfn.XLOOKUP($A24,INDIRECT(AE$3&amp;"!$A:$A"),INDIRECT(AE$3&amp;"!$AC:$AC"),0,0)</f>
        <v>0</v>
      </c>
      <c r="AF24" s="204" cm="1">
        <f t="array" aca="1" ref="AF24" ca="1">_xlfn.XLOOKUP($A24,INDIRECT(AF$3&amp;"!$A:$A"),INDIRECT(AF$3&amp;"!$AC:$AC"),0,0)</f>
        <v>0</v>
      </c>
      <c r="AG24" s="204" cm="1">
        <f t="array" aca="1" ref="AG24" ca="1">_xlfn.XLOOKUP($A24,INDIRECT(AG$3&amp;"!$A:$A"),INDIRECT(AG$3&amp;"!$AC:$AC"),0,0)</f>
        <v>0</v>
      </c>
      <c r="AH24" s="204" cm="1">
        <f t="array" aca="1" ref="AH24" ca="1">_xlfn.XLOOKUP($A24,INDIRECT(AH$3&amp;"!$A:$A"),INDIRECT(AH$3&amp;"!$AC:$AC"),0,0)</f>
        <v>0</v>
      </c>
      <c r="AI24" s="204" cm="1">
        <f t="array" aca="1" ref="AI24" ca="1">_xlfn.XLOOKUP($A24,INDIRECT(AI$3&amp;"!$A:$A"),INDIRECT(AI$3&amp;"!$AC:$AC"),0,0)</f>
        <v>0</v>
      </c>
      <c r="AJ24" s="204" cm="1">
        <f t="array" aca="1" ref="AJ24" ca="1">_xlfn.XLOOKUP($A24,INDIRECT(AJ$3&amp;"!$A:$A"),INDIRECT(AJ$3&amp;"!$AC:$AC"),0,0)</f>
        <v>0</v>
      </c>
      <c r="AK24" s="204" cm="1">
        <f t="array" aca="1" ref="AK24" ca="1">_xlfn.XLOOKUP($A24,INDIRECT(AK$3&amp;"!$A:$A"),INDIRECT(AK$3&amp;"!$AC:$AC"),0,0)</f>
        <v>0</v>
      </c>
      <c r="AL24" s="204" cm="1">
        <f t="array" aca="1" ref="AL24" ca="1">_xlfn.XLOOKUP($A24,INDIRECT(AL$3&amp;"!$A:$A"),INDIRECT(AL$3&amp;"!$AC:$AC"),0,0)</f>
        <v>0</v>
      </c>
      <c r="AM24" s="204" cm="1">
        <f t="array" aca="1" ref="AM24" ca="1">_xlfn.XLOOKUP($A24,INDIRECT(AM$3&amp;"!$A:$A"),INDIRECT(AM$3&amp;"!$AC:$AC"),0,0)</f>
        <v>0</v>
      </c>
      <c r="AN24" s="204" cm="1">
        <f t="array" aca="1" ref="AN24" ca="1">_xlfn.XLOOKUP($A24,INDIRECT(AN$3&amp;"!$A:$A"),INDIRECT(AN$3&amp;"!$AC:$AC"),0,0)</f>
        <v>0</v>
      </c>
      <c r="AO24" s="204" cm="1">
        <f t="array" aca="1" ref="AO24" ca="1">_xlfn.XLOOKUP($A24,INDIRECT(AO$3&amp;"!$A:$A"),INDIRECT(AO$3&amp;"!$AC:$AC"),0,0)</f>
        <v>0</v>
      </c>
      <c r="AP24" s="204" cm="1">
        <f t="array" aca="1" ref="AP24" ca="1">_xlfn.XLOOKUP($A24,INDIRECT(AP$3&amp;"!$A:$A"),INDIRECT(AP$3&amp;"!$AC:$AC"),0,0)</f>
        <v>0</v>
      </c>
      <c r="AQ24" s="204" cm="1">
        <f t="array" aca="1" ref="AQ24" ca="1">_xlfn.XLOOKUP($A24,INDIRECT(AQ$3&amp;"!$A:$A"),INDIRECT(AQ$3&amp;"!$AC:$AC"),0,0)</f>
        <v>0</v>
      </c>
      <c r="AR24" s="204" cm="1">
        <f t="array" aca="1" ref="AR24" ca="1">_xlfn.XLOOKUP($A24,INDIRECT(AR$3&amp;"!$A:$A"),INDIRECT(AR$3&amp;"!$AC:$AC"),0,0)</f>
        <v>0</v>
      </c>
      <c r="AS24" s="204" cm="1">
        <f t="array" aca="1" ref="AS24" ca="1">_xlfn.XLOOKUP($A24,INDIRECT(AS$3&amp;"!$A:$A"),INDIRECT(AS$3&amp;"!$AC:$AC"),0,0)</f>
        <v>0</v>
      </c>
      <c r="AT24" s="204" cm="1">
        <f t="array" aca="1" ref="AT24" ca="1">_xlfn.XLOOKUP($A24,INDIRECT(AT$3&amp;"!$A:$A"),INDIRECT(AT$3&amp;"!$AC:$AC"),0,0)</f>
        <v>0</v>
      </c>
      <c r="AU24" s="204" cm="1">
        <f t="array" aca="1" ref="AU24" ca="1">_xlfn.XLOOKUP($A24,INDIRECT(AU$3&amp;"!$A:$A"),INDIRECT(AU$3&amp;"!$AC:$AC"),0,0)</f>
        <v>0</v>
      </c>
      <c r="AV24" s="204" cm="1">
        <f t="array" aca="1" ref="AV24" ca="1">_xlfn.XLOOKUP($A24,INDIRECT(AV$3&amp;"!$A:$A"),INDIRECT(AV$3&amp;"!$AC:$AC"),0,0)</f>
        <v>0</v>
      </c>
      <c r="AW24" s="204" cm="1">
        <f t="array" aca="1" ref="AW24" ca="1">_xlfn.XLOOKUP($A24,INDIRECT(AW$3&amp;"!$A:$A"),INDIRECT(AW$3&amp;"!$AC:$AC"),0,0)</f>
        <v>0</v>
      </c>
      <c r="AX24" s="204" cm="1">
        <f t="array" aca="1" ref="AX24" ca="1">_xlfn.XLOOKUP($A24,INDIRECT(AX$3&amp;"!$A:$A"),INDIRECT(AX$3&amp;"!$AC:$AC"),0,0)</f>
        <v>0</v>
      </c>
      <c r="AY24" s="204" cm="1">
        <f t="array" aca="1" ref="AY24" ca="1">_xlfn.XLOOKUP($A24,INDIRECT(AY$3&amp;"!$A:$A"),INDIRECT(AY$3&amp;"!$AC:$AC"),0,0)</f>
        <v>0</v>
      </c>
      <c r="AZ24" s="204" cm="1">
        <f t="array" aca="1" ref="AZ24" ca="1">_xlfn.XLOOKUP($A24,INDIRECT(AZ$3&amp;"!$A:$A"),INDIRECT(AZ$3&amp;"!$AC:$AC"),0,0)</f>
        <v>0</v>
      </c>
      <c r="BA24" s="204" cm="1">
        <f t="array" aca="1" ref="BA24" ca="1">_xlfn.XLOOKUP($A24,INDIRECT(BA$3&amp;"!$A:$A"),INDIRECT(BA$3&amp;"!$AC:$AC"),0,0)</f>
        <v>0</v>
      </c>
      <c r="BB24" s="204" cm="1">
        <f t="array" aca="1" ref="BB24" ca="1">_xlfn.XLOOKUP($A24,INDIRECT(BB$3&amp;"!$A:$A"),INDIRECT(BB$3&amp;"!$AC:$AC"),0,0)</f>
        <v>0</v>
      </c>
      <c r="BC24" s="204" cm="1">
        <f t="array" aca="1" ref="BC24" ca="1">_xlfn.XLOOKUP($A24,INDIRECT(BC$3&amp;"!$A:$A"),INDIRECT(BC$3&amp;"!$AC:$AC"),0,0)</f>
        <v>0</v>
      </c>
      <c r="BD24" s="204" cm="1">
        <f t="array" aca="1" ref="BD24" ca="1">_xlfn.XLOOKUP($A24,INDIRECT(BD$3&amp;"!$A:$A"),INDIRECT(BD$3&amp;"!$AC:$AC"),0,0)</f>
        <v>0</v>
      </c>
    </row>
    <row r="25" spans="1:56" ht="15.95" customHeight="1" x14ac:dyDescent="0.25">
      <c r="A25" s="3">
        <f>'Сводный за нед'!A22</f>
        <v>236072835</v>
      </c>
      <c r="B25" s="3" t="str">
        <f>'Сводный за нед'!B22</f>
        <v>ACRB1MS106WH</v>
      </c>
      <c r="C25" s="3" t="str">
        <f>'Сводный за нед'!C22</f>
        <v>Мяч с шипами белый 6 см</v>
      </c>
      <c r="D25" s="204" cm="1">
        <f t="array" aca="1" ref="D25" ca="1">_xlfn.XLOOKUP($A25,INDIRECT(D$3&amp;"!$A:$A"),INDIRECT(D$3&amp;"!$AC:$AC"),0,0)</f>
        <v>379</v>
      </c>
      <c r="E25" s="204" cm="1">
        <f t="array" aca="1" ref="E25" ca="1">_xlfn.XLOOKUP($A25,INDIRECT(E$3&amp;"!$A:$A"),INDIRECT(E$3&amp;"!$AC:$AC"),0,0)</f>
        <v>379</v>
      </c>
      <c r="F25" s="204" cm="1">
        <f t="array" aca="1" ref="F25" ca="1">_xlfn.XLOOKUP($A25,INDIRECT(F$3&amp;"!$A:$A"),INDIRECT(F$3&amp;"!$AC:$AC"),0,0)</f>
        <v>473</v>
      </c>
      <c r="G25" s="204" cm="1">
        <f t="array" aca="1" ref="G25" ca="1">_xlfn.XLOOKUP($A25,INDIRECT(G$3&amp;"!$A:$A"),INDIRECT(G$3&amp;"!$AC:$AC"),0,0)</f>
        <v>0</v>
      </c>
      <c r="H25" s="204" cm="1">
        <f t="array" aca="1" ref="H25" ca="1">_xlfn.XLOOKUP($A25,INDIRECT(H$3&amp;"!$A:$A"),INDIRECT(H$3&amp;"!$AC:$AC"),0,0)</f>
        <v>0</v>
      </c>
      <c r="I25" s="204" cm="1">
        <f t="array" aca="1" ref="I25" ca="1">_xlfn.XLOOKUP($A25,INDIRECT(I$3&amp;"!$A:$A"),INDIRECT(I$3&amp;"!$AC:$AC"),0,0)</f>
        <v>0</v>
      </c>
      <c r="J25" s="204" cm="1">
        <f t="array" aca="1" ref="J25" ca="1">_xlfn.XLOOKUP($A25,INDIRECT(J$3&amp;"!$A:$A"),INDIRECT(J$3&amp;"!$AC:$AC"),0,0)</f>
        <v>0</v>
      </c>
      <c r="K25" s="204" cm="1">
        <f t="array" aca="1" ref="K25" ca="1">_xlfn.XLOOKUP($A25,INDIRECT(K$3&amp;"!$A:$A"),INDIRECT(K$3&amp;"!$AC:$AC"),0,0)</f>
        <v>0</v>
      </c>
      <c r="L25" s="204" cm="1">
        <f t="array" aca="1" ref="L25" ca="1">_xlfn.XLOOKUP($A25,INDIRECT(L$3&amp;"!$A:$A"),INDIRECT(L$3&amp;"!$AC:$AC"),0,0)</f>
        <v>0</v>
      </c>
      <c r="M25" s="204" cm="1">
        <f t="array" aca="1" ref="M25" ca="1">_xlfn.XLOOKUP($A25,INDIRECT(M$3&amp;"!$A:$A"),INDIRECT(M$3&amp;"!$AC:$AC"),0,0)</f>
        <v>0</v>
      </c>
      <c r="N25" s="204" cm="1">
        <f t="array" aca="1" ref="N25" ca="1">_xlfn.XLOOKUP($A25,INDIRECT(N$3&amp;"!$A:$A"),INDIRECT(N$3&amp;"!$AC:$AC"),0,0)</f>
        <v>0</v>
      </c>
      <c r="O25" s="204" cm="1">
        <f t="array" aca="1" ref="O25" ca="1">_xlfn.XLOOKUP($A25,INDIRECT(O$3&amp;"!$A:$A"),INDIRECT(O$3&amp;"!$AC:$AC"),0,0)</f>
        <v>0</v>
      </c>
      <c r="P25" s="204" cm="1">
        <f t="array" aca="1" ref="P25" ca="1">_xlfn.XLOOKUP($A25,INDIRECT(P$3&amp;"!$A:$A"),INDIRECT(P$3&amp;"!$AC:$AC"),0,0)</f>
        <v>0</v>
      </c>
      <c r="Q25" s="204" cm="1">
        <f t="array" aca="1" ref="Q25" ca="1">_xlfn.XLOOKUP($A25,INDIRECT(Q$3&amp;"!$A:$A"),INDIRECT(Q$3&amp;"!$AC:$AC"),0,0)</f>
        <v>0</v>
      </c>
      <c r="R25" s="204" cm="1">
        <f t="array" aca="1" ref="R25" ca="1">_xlfn.XLOOKUP($A25,INDIRECT(R$3&amp;"!$A:$A"),INDIRECT(R$3&amp;"!$AC:$AC"),0,0)</f>
        <v>0</v>
      </c>
      <c r="S25" s="204" cm="1">
        <f t="array" aca="1" ref="S25" ca="1">_xlfn.XLOOKUP($A25,INDIRECT(S$3&amp;"!$A:$A"),INDIRECT(S$3&amp;"!$AC:$AC"),0,0)</f>
        <v>0</v>
      </c>
      <c r="T25" s="204" cm="1">
        <f t="array" aca="1" ref="T25" ca="1">_xlfn.XLOOKUP($A25,INDIRECT(T$3&amp;"!$A:$A"),INDIRECT(T$3&amp;"!$AC:$AC"),0,0)</f>
        <v>0</v>
      </c>
      <c r="U25" s="204" cm="1">
        <f t="array" aca="1" ref="U25" ca="1">_xlfn.XLOOKUP($A25,INDIRECT(U$3&amp;"!$A:$A"),INDIRECT(U$3&amp;"!$AC:$AC"),0,0)</f>
        <v>0</v>
      </c>
      <c r="V25" s="204" cm="1">
        <f t="array" aca="1" ref="V25" ca="1">_xlfn.XLOOKUP($A25,INDIRECT(V$3&amp;"!$A:$A"),INDIRECT(V$3&amp;"!$AC:$AC"),0,0)</f>
        <v>0</v>
      </c>
      <c r="W25" s="204" cm="1">
        <f t="array" aca="1" ref="W25" ca="1">_xlfn.XLOOKUP($A25,INDIRECT(W$3&amp;"!$A:$A"),INDIRECT(W$3&amp;"!$AC:$AC"),0,0)</f>
        <v>0</v>
      </c>
      <c r="X25" s="204" cm="1">
        <f t="array" aca="1" ref="X25" ca="1">_xlfn.XLOOKUP($A25,INDIRECT(X$3&amp;"!$A:$A"),INDIRECT(X$3&amp;"!$AC:$AC"),0,0)</f>
        <v>0</v>
      </c>
      <c r="Y25" s="204" cm="1">
        <f t="array" aca="1" ref="Y25" ca="1">_xlfn.XLOOKUP($A25,INDIRECT(Y$3&amp;"!$A:$A"),INDIRECT(Y$3&amp;"!$AC:$AC"),0,0)</f>
        <v>0</v>
      </c>
      <c r="Z25" s="204" cm="1">
        <f t="array" aca="1" ref="Z25" ca="1">_xlfn.XLOOKUP($A25,INDIRECT(Z$3&amp;"!$A:$A"),INDIRECT(Z$3&amp;"!$AC:$AC"),0,0)</f>
        <v>0</v>
      </c>
      <c r="AA25" s="204" cm="1">
        <f t="array" aca="1" ref="AA25" ca="1">_xlfn.XLOOKUP($A25,INDIRECT(AA$3&amp;"!$A:$A"),INDIRECT(AA$3&amp;"!$AC:$AC"),0,0)</f>
        <v>0</v>
      </c>
      <c r="AB25" s="204" cm="1">
        <f t="array" aca="1" ref="AB25" ca="1">_xlfn.XLOOKUP($A25,INDIRECT(AB$3&amp;"!$A:$A"),INDIRECT(AB$3&amp;"!$AC:$AC"),0,0)</f>
        <v>0</v>
      </c>
      <c r="AC25" s="204" cm="1">
        <f t="array" aca="1" ref="AC25" ca="1">_xlfn.XLOOKUP($A25,INDIRECT(AC$3&amp;"!$A:$A"),INDIRECT(AC$3&amp;"!$AC:$AC"),0,0)</f>
        <v>0</v>
      </c>
      <c r="AD25" s="204" cm="1">
        <f t="array" aca="1" ref="AD25" ca="1">_xlfn.XLOOKUP($A25,INDIRECT(AD$3&amp;"!$A:$A"),INDIRECT(AD$3&amp;"!$AC:$AC"),0,0)</f>
        <v>0</v>
      </c>
      <c r="AE25" s="204" cm="1">
        <f t="array" aca="1" ref="AE25" ca="1">_xlfn.XLOOKUP($A25,INDIRECT(AE$3&amp;"!$A:$A"),INDIRECT(AE$3&amp;"!$AC:$AC"),0,0)</f>
        <v>0</v>
      </c>
      <c r="AF25" s="204" cm="1">
        <f t="array" aca="1" ref="AF25" ca="1">_xlfn.XLOOKUP($A25,INDIRECT(AF$3&amp;"!$A:$A"),INDIRECT(AF$3&amp;"!$AC:$AC"),0,0)</f>
        <v>0</v>
      </c>
      <c r="AG25" s="204" cm="1">
        <f t="array" aca="1" ref="AG25" ca="1">_xlfn.XLOOKUP($A25,INDIRECT(AG$3&amp;"!$A:$A"),INDIRECT(AG$3&amp;"!$AC:$AC"),0,0)</f>
        <v>0</v>
      </c>
      <c r="AH25" s="204" cm="1">
        <f t="array" aca="1" ref="AH25" ca="1">_xlfn.XLOOKUP($A25,INDIRECT(AH$3&amp;"!$A:$A"),INDIRECT(AH$3&amp;"!$AC:$AC"),0,0)</f>
        <v>0</v>
      </c>
      <c r="AI25" s="204" cm="1">
        <f t="array" aca="1" ref="AI25" ca="1">_xlfn.XLOOKUP($A25,INDIRECT(AI$3&amp;"!$A:$A"),INDIRECT(AI$3&amp;"!$AC:$AC"),0,0)</f>
        <v>0</v>
      </c>
      <c r="AJ25" s="204" cm="1">
        <f t="array" aca="1" ref="AJ25" ca="1">_xlfn.XLOOKUP($A25,INDIRECT(AJ$3&amp;"!$A:$A"),INDIRECT(AJ$3&amp;"!$AC:$AC"),0,0)</f>
        <v>0</v>
      </c>
      <c r="AK25" s="204" cm="1">
        <f t="array" aca="1" ref="AK25" ca="1">_xlfn.XLOOKUP($A25,INDIRECT(AK$3&amp;"!$A:$A"),INDIRECT(AK$3&amp;"!$AC:$AC"),0,0)</f>
        <v>0</v>
      </c>
      <c r="AL25" s="204" cm="1">
        <f t="array" aca="1" ref="AL25" ca="1">_xlfn.XLOOKUP($A25,INDIRECT(AL$3&amp;"!$A:$A"),INDIRECT(AL$3&amp;"!$AC:$AC"),0,0)</f>
        <v>0</v>
      </c>
      <c r="AM25" s="204" cm="1">
        <f t="array" aca="1" ref="AM25" ca="1">_xlfn.XLOOKUP($A25,INDIRECT(AM$3&amp;"!$A:$A"),INDIRECT(AM$3&amp;"!$AC:$AC"),0,0)</f>
        <v>0</v>
      </c>
      <c r="AN25" s="204" cm="1">
        <f t="array" aca="1" ref="AN25" ca="1">_xlfn.XLOOKUP($A25,INDIRECT(AN$3&amp;"!$A:$A"),INDIRECT(AN$3&amp;"!$AC:$AC"),0,0)</f>
        <v>0</v>
      </c>
      <c r="AO25" s="204" cm="1">
        <f t="array" aca="1" ref="AO25" ca="1">_xlfn.XLOOKUP($A25,INDIRECT(AO$3&amp;"!$A:$A"),INDIRECT(AO$3&amp;"!$AC:$AC"),0,0)</f>
        <v>0</v>
      </c>
      <c r="AP25" s="204" cm="1">
        <f t="array" aca="1" ref="AP25" ca="1">_xlfn.XLOOKUP($A25,INDIRECT(AP$3&amp;"!$A:$A"),INDIRECT(AP$3&amp;"!$AC:$AC"),0,0)</f>
        <v>0</v>
      </c>
      <c r="AQ25" s="204" cm="1">
        <f t="array" aca="1" ref="AQ25" ca="1">_xlfn.XLOOKUP($A25,INDIRECT(AQ$3&amp;"!$A:$A"),INDIRECT(AQ$3&amp;"!$AC:$AC"),0,0)</f>
        <v>0</v>
      </c>
      <c r="AR25" s="204" cm="1">
        <f t="array" aca="1" ref="AR25" ca="1">_xlfn.XLOOKUP($A25,INDIRECT(AR$3&amp;"!$A:$A"),INDIRECT(AR$3&amp;"!$AC:$AC"),0,0)</f>
        <v>0</v>
      </c>
      <c r="AS25" s="204" cm="1">
        <f t="array" aca="1" ref="AS25" ca="1">_xlfn.XLOOKUP($A25,INDIRECT(AS$3&amp;"!$A:$A"),INDIRECT(AS$3&amp;"!$AC:$AC"),0,0)</f>
        <v>0</v>
      </c>
      <c r="AT25" s="204" cm="1">
        <f t="array" aca="1" ref="AT25" ca="1">_xlfn.XLOOKUP($A25,INDIRECT(AT$3&amp;"!$A:$A"),INDIRECT(AT$3&amp;"!$AC:$AC"),0,0)</f>
        <v>0</v>
      </c>
      <c r="AU25" s="204" cm="1">
        <f t="array" aca="1" ref="AU25" ca="1">_xlfn.XLOOKUP($A25,INDIRECT(AU$3&amp;"!$A:$A"),INDIRECT(AU$3&amp;"!$AC:$AC"),0,0)</f>
        <v>0</v>
      </c>
      <c r="AV25" s="204" cm="1">
        <f t="array" aca="1" ref="AV25" ca="1">_xlfn.XLOOKUP($A25,INDIRECT(AV$3&amp;"!$A:$A"),INDIRECT(AV$3&amp;"!$AC:$AC"),0,0)</f>
        <v>0</v>
      </c>
      <c r="AW25" s="204" cm="1">
        <f t="array" aca="1" ref="AW25" ca="1">_xlfn.XLOOKUP($A25,INDIRECT(AW$3&amp;"!$A:$A"),INDIRECT(AW$3&amp;"!$AC:$AC"),0,0)</f>
        <v>0</v>
      </c>
      <c r="AX25" s="204" cm="1">
        <f t="array" aca="1" ref="AX25" ca="1">_xlfn.XLOOKUP($A25,INDIRECT(AX$3&amp;"!$A:$A"),INDIRECT(AX$3&amp;"!$AC:$AC"),0,0)</f>
        <v>0</v>
      </c>
      <c r="AY25" s="204" cm="1">
        <f t="array" aca="1" ref="AY25" ca="1">_xlfn.XLOOKUP($A25,INDIRECT(AY$3&amp;"!$A:$A"),INDIRECT(AY$3&amp;"!$AC:$AC"),0,0)</f>
        <v>0</v>
      </c>
      <c r="AZ25" s="204" cm="1">
        <f t="array" aca="1" ref="AZ25" ca="1">_xlfn.XLOOKUP($A25,INDIRECT(AZ$3&amp;"!$A:$A"),INDIRECT(AZ$3&amp;"!$AC:$AC"),0,0)</f>
        <v>0</v>
      </c>
      <c r="BA25" s="204" cm="1">
        <f t="array" aca="1" ref="BA25" ca="1">_xlfn.XLOOKUP($A25,INDIRECT(BA$3&amp;"!$A:$A"),INDIRECT(BA$3&amp;"!$AC:$AC"),0,0)</f>
        <v>0</v>
      </c>
      <c r="BB25" s="204" cm="1">
        <f t="array" aca="1" ref="BB25" ca="1">_xlfn.XLOOKUP($A25,INDIRECT(BB$3&amp;"!$A:$A"),INDIRECT(BB$3&amp;"!$AC:$AC"),0,0)</f>
        <v>0</v>
      </c>
      <c r="BC25" s="204" cm="1">
        <f t="array" aca="1" ref="BC25" ca="1">_xlfn.XLOOKUP($A25,INDIRECT(BC$3&amp;"!$A:$A"),INDIRECT(BC$3&amp;"!$AC:$AC"),0,0)</f>
        <v>0</v>
      </c>
      <c r="BD25" s="204" cm="1">
        <f t="array" aca="1" ref="BD25" ca="1">_xlfn.XLOOKUP($A25,INDIRECT(BD$3&amp;"!$A:$A"),INDIRECT(BD$3&amp;"!$AC:$AC"),0,0)</f>
        <v>0</v>
      </c>
    </row>
    <row r="26" spans="1:56" ht="15.95" customHeight="1" x14ac:dyDescent="0.25">
      <c r="A26" s="3">
        <f>'Сводный за нед'!A23</f>
        <v>236072836</v>
      </c>
      <c r="B26" s="3" t="str">
        <f>'Сводный за нед'!B23</f>
        <v>ACRB1MS106PN</v>
      </c>
      <c r="C26" s="3" t="str">
        <f>'Сводный за нед'!C23</f>
        <v>Мяч с шипами розовый 6 см</v>
      </c>
      <c r="D26" s="204" cm="1">
        <f t="array" aca="1" ref="D26" ca="1">_xlfn.XLOOKUP($A26,INDIRECT(D$3&amp;"!$A:$A"),INDIRECT(D$3&amp;"!$AC:$AC"),0,0)</f>
        <v>303</v>
      </c>
      <c r="E26" s="204" cm="1">
        <f t="array" aca="1" ref="E26" ca="1">_xlfn.XLOOKUP($A26,INDIRECT(E$3&amp;"!$A:$A"),INDIRECT(E$3&amp;"!$AC:$AC"),0,0)</f>
        <v>303</v>
      </c>
      <c r="F26" s="204" cm="1">
        <f t="array" aca="1" ref="F26" ca="1">_xlfn.XLOOKUP($A26,INDIRECT(F$3&amp;"!$A:$A"),INDIRECT(F$3&amp;"!$AC:$AC"),0,0)</f>
        <v>293</v>
      </c>
      <c r="G26" s="204" cm="1">
        <f t="array" aca="1" ref="G26" ca="1">_xlfn.XLOOKUP($A26,INDIRECT(G$3&amp;"!$A:$A"),INDIRECT(G$3&amp;"!$AC:$AC"),0,0)</f>
        <v>0</v>
      </c>
      <c r="H26" s="204" cm="1">
        <f t="array" aca="1" ref="H26" ca="1">_xlfn.XLOOKUP($A26,INDIRECT(H$3&amp;"!$A:$A"),INDIRECT(H$3&amp;"!$AC:$AC"),0,0)</f>
        <v>0</v>
      </c>
      <c r="I26" s="204" cm="1">
        <f t="array" aca="1" ref="I26" ca="1">_xlfn.XLOOKUP($A26,INDIRECT(I$3&amp;"!$A:$A"),INDIRECT(I$3&amp;"!$AC:$AC"),0,0)</f>
        <v>0</v>
      </c>
      <c r="J26" s="204" cm="1">
        <f t="array" aca="1" ref="J26" ca="1">_xlfn.XLOOKUP($A26,INDIRECT(J$3&amp;"!$A:$A"),INDIRECT(J$3&amp;"!$AC:$AC"),0,0)</f>
        <v>0</v>
      </c>
      <c r="K26" s="204" cm="1">
        <f t="array" aca="1" ref="K26" ca="1">_xlfn.XLOOKUP($A26,INDIRECT(K$3&amp;"!$A:$A"),INDIRECT(K$3&amp;"!$AC:$AC"),0,0)</f>
        <v>0</v>
      </c>
      <c r="L26" s="204" cm="1">
        <f t="array" aca="1" ref="L26" ca="1">_xlfn.XLOOKUP($A26,INDIRECT(L$3&amp;"!$A:$A"),INDIRECT(L$3&amp;"!$AC:$AC"),0,0)</f>
        <v>0</v>
      </c>
      <c r="M26" s="204" cm="1">
        <f t="array" aca="1" ref="M26" ca="1">_xlfn.XLOOKUP($A26,INDIRECT(M$3&amp;"!$A:$A"),INDIRECT(M$3&amp;"!$AC:$AC"),0,0)</f>
        <v>0</v>
      </c>
      <c r="N26" s="204" cm="1">
        <f t="array" aca="1" ref="N26" ca="1">_xlfn.XLOOKUP($A26,INDIRECT(N$3&amp;"!$A:$A"),INDIRECT(N$3&amp;"!$AC:$AC"),0,0)</f>
        <v>0</v>
      </c>
      <c r="O26" s="204" cm="1">
        <f t="array" aca="1" ref="O26" ca="1">_xlfn.XLOOKUP($A26,INDIRECT(O$3&amp;"!$A:$A"),INDIRECT(O$3&amp;"!$AC:$AC"),0,0)</f>
        <v>0</v>
      </c>
      <c r="P26" s="204" cm="1">
        <f t="array" aca="1" ref="P26" ca="1">_xlfn.XLOOKUP($A26,INDIRECT(P$3&amp;"!$A:$A"),INDIRECT(P$3&amp;"!$AC:$AC"),0,0)</f>
        <v>0</v>
      </c>
      <c r="Q26" s="204" cm="1">
        <f t="array" aca="1" ref="Q26" ca="1">_xlfn.XLOOKUP($A26,INDIRECT(Q$3&amp;"!$A:$A"),INDIRECT(Q$3&amp;"!$AC:$AC"),0,0)</f>
        <v>0</v>
      </c>
      <c r="R26" s="204" cm="1">
        <f t="array" aca="1" ref="R26" ca="1">_xlfn.XLOOKUP($A26,INDIRECT(R$3&amp;"!$A:$A"),INDIRECT(R$3&amp;"!$AC:$AC"),0,0)</f>
        <v>0</v>
      </c>
      <c r="S26" s="204" cm="1">
        <f t="array" aca="1" ref="S26" ca="1">_xlfn.XLOOKUP($A26,INDIRECT(S$3&amp;"!$A:$A"),INDIRECT(S$3&amp;"!$AC:$AC"),0,0)</f>
        <v>0</v>
      </c>
      <c r="T26" s="204" cm="1">
        <f t="array" aca="1" ref="T26" ca="1">_xlfn.XLOOKUP($A26,INDIRECT(T$3&amp;"!$A:$A"),INDIRECT(T$3&amp;"!$AC:$AC"),0,0)</f>
        <v>0</v>
      </c>
      <c r="U26" s="204" cm="1">
        <f t="array" aca="1" ref="U26" ca="1">_xlfn.XLOOKUP($A26,INDIRECT(U$3&amp;"!$A:$A"),INDIRECT(U$3&amp;"!$AC:$AC"),0,0)</f>
        <v>0</v>
      </c>
      <c r="V26" s="204" cm="1">
        <f t="array" aca="1" ref="V26" ca="1">_xlfn.XLOOKUP($A26,INDIRECT(V$3&amp;"!$A:$A"),INDIRECT(V$3&amp;"!$AC:$AC"),0,0)</f>
        <v>0</v>
      </c>
      <c r="W26" s="204" cm="1">
        <f t="array" aca="1" ref="W26" ca="1">_xlfn.XLOOKUP($A26,INDIRECT(W$3&amp;"!$A:$A"),INDIRECT(W$3&amp;"!$AC:$AC"),0,0)</f>
        <v>0</v>
      </c>
      <c r="X26" s="204" cm="1">
        <f t="array" aca="1" ref="X26" ca="1">_xlfn.XLOOKUP($A26,INDIRECT(X$3&amp;"!$A:$A"),INDIRECT(X$3&amp;"!$AC:$AC"),0,0)</f>
        <v>0</v>
      </c>
      <c r="Y26" s="204" cm="1">
        <f t="array" aca="1" ref="Y26" ca="1">_xlfn.XLOOKUP($A26,INDIRECT(Y$3&amp;"!$A:$A"),INDIRECT(Y$3&amp;"!$AC:$AC"),0,0)</f>
        <v>0</v>
      </c>
      <c r="Z26" s="204" cm="1">
        <f t="array" aca="1" ref="Z26" ca="1">_xlfn.XLOOKUP($A26,INDIRECT(Z$3&amp;"!$A:$A"),INDIRECT(Z$3&amp;"!$AC:$AC"),0,0)</f>
        <v>0</v>
      </c>
      <c r="AA26" s="204" cm="1">
        <f t="array" aca="1" ref="AA26" ca="1">_xlfn.XLOOKUP($A26,INDIRECT(AA$3&amp;"!$A:$A"),INDIRECT(AA$3&amp;"!$AC:$AC"),0,0)</f>
        <v>0</v>
      </c>
      <c r="AB26" s="204" cm="1">
        <f t="array" aca="1" ref="AB26" ca="1">_xlfn.XLOOKUP($A26,INDIRECT(AB$3&amp;"!$A:$A"),INDIRECT(AB$3&amp;"!$AC:$AC"),0,0)</f>
        <v>0</v>
      </c>
      <c r="AC26" s="204" cm="1">
        <f t="array" aca="1" ref="AC26" ca="1">_xlfn.XLOOKUP($A26,INDIRECT(AC$3&amp;"!$A:$A"),INDIRECT(AC$3&amp;"!$AC:$AC"),0,0)</f>
        <v>0</v>
      </c>
      <c r="AD26" s="204" cm="1">
        <f t="array" aca="1" ref="AD26" ca="1">_xlfn.XLOOKUP($A26,INDIRECT(AD$3&amp;"!$A:$A"),INDIRECT(AD$3&amp;"!$AC:$AC"),0,0)</f>
        <v>0</v>
      </c>
      <c r="AE26" s="204" cm="1">
        <f t="array" aca="1" ref="AE26" ca="1">_xlfn.XLOOKUP($A26,INDIRECT(AE$3&amp;"!$A:$A"),INDIRECT(AE$3&amp;"!$AC:$AC"),0,0)</f>
        <v>0</v>
      </c>
      <c r="AF26" s="204" cm="1">
        <f t="array" aca="1" ref="AF26" ca="1">_xlfn.XLOOKUP($A26,INDIRECT(AF$3&amp;"!$A:$A"),INDIRECT(AF$3&amp;"!$AC:$AC"),0,0)</f>
        <v>0</v>
      </c>
      <c r="AG26" s="204" cm="1">
        <f t="array" aca="1" ref="AG26" ca="1">_xlfn.XLOOKUP($A26,INDIRECT(AG$3&amp;"!$A:$A"),INDIRECT(AG$3&amp;"!$AC:$AC"),0,0)</f>
        <v>0</v>
      </c>
      <c r="AH26" s="204" cm="1">
        <f t="array" aca="1" ref="AH26" ca="1">_xlfn.XLOOKUP($A26,INDIRECT(AH$3&amp;"!$A:$A"),INDIRECT(AH$3&amp;"!$AC:$AC"),0,0)</f>
        <v>0</v>
      </c>
      <c r="AI26" s="204" cm="1">
        <f t="array" aca="1" ref="AI26" ca="1">_xlfn.XLOOKUP($A26,INDIRECT(AI$3&amp;"!$A:$A"),INDIRECT(AI$3&amp;"!$AC:$AC"),0,0)</f>
        <v>0</v>
      </c>
      <c r="AJ26" s="204" cm="1">
        <f t="array" aca="1" ref="AJ26" ca="1">_xlfn.XLOOKUP($A26,INDIRECT(AJ$3&amp;"!$A:$A"),INDIRECT(AJ$3&amp;"!$AC:$AC"),0,0)</f>
        <v>0</v>
      </c>
      <c r="AK26" s="204" cm="1">
        <f t="array" aca="1" ref="AK26" ca="1">_xlfn.XLOOKUP($A26,INDIRECT(AK$3&amp;"!$A:$A"),INDIRECT(AK$3&amp;"!$AC:$AC"),0,0)</f>
        <v>0</v>
      </c>
      <c r="AL26" s="204" cm="1">
        <f t="array" aca="1" ref="AL26" ca="1">_xlfn.XLOOKUP($A26,INDIRECT(AL$3&amp;"!$A:$A"),INDIRECT(AL$3&amp;"!$AC:$AC"),0,0)</f>
        <v>0</v>
      </c>
      <c r="AM26" s="204" cm="1">
        <f t="array" aca="1" ref="AM26" ca="1">_xlfn.XLOOKUP($A26,INDIRECT(AM$3&amp;"!$A:$A"),INDIRECT(AM$3&amp;"!$AC:$AC"),0,0)</f>
        <v>0</v>
      </c>
      <c r="AN26" s="204" cm="1">
        <f t="array" aca="1" ref="AN26" ca="1">_xlfn.XLOOKUP($A26,INDIRECT(AN$3&amp;"!$A:$A"),INDIRECT(AN$3&amp;"!$AC:$AC"),0,0)</f>
        <v>0</v>
      </c>
      <c r="AO26" s="204" cm="1">
        <f t="array" aca="1" ref="AO26" ca="1">_xlfn.XLOOKUP($A26,INDIRECT(AO$3&amp;"!$A:$A"),INDIRECT(AO$3&amp;"!$AC:$AC"),0,0)</f>
        <v>0</v>
      </c>
      <c r="AP26" s="204" cm="1">
        <f t="array" aca="1" ref="AP26" ca="1">_xlfn.XLOOKUP($A26,INDIRECT(AP$3&amp;"!$A:$A"),INDIRECT(AP$3&amp;"!$AC:$AC"),0,0)</f>
        <v>0</v>
      </c>
      <c r="AQ26" s="204" cm="1">
        <f t="array" aca="1" ref="AQ26" ca="1">_xlfn.XLOOKUP($A26,INDIRECT(AQ$3&amp;"!$A:$A"),INDIRECT(AQ$3&amp;"!$AC:$AC"),0,0)</f>
        <v>0</v>
      </c>
      <c r="AR26" s="204" cm="1">
        <f t="array" aca="1" ref="AR26" ca="1">_xlfn.XLOOKUP($A26,INDIRECT(AR$3&amp;"!$A:$A"),INDIRECT(AR$3&amp;"!$AC:$AC"),0,0)</f>
        <v>0</v>
      </c>
      <c r="AS26" s="204" cm="1">
        <f t="array" aca="1" ref="AS26" ca="1">_xlfn.XLOOKUP($A26,INDIRECT(AS$3&amp;"!$A:$A"),INDIRECT(AS$3&amp;"!$AC:$AC"),0,0)</f>
        <v>0</v>
      </c>
      <c r="AT26" s="204" cm="1">
        <f t="array" aca="1" ref="AT26" ca="1">_xlfn.XLOOKUP($A26,INDIRECT(AT$3&amp;"!$A:$A"),INDIRECT(AT$3&amp;"!$AC:$AC"),0,0)</f>
        <v>0</v>
      </c>
      <c r="AU26" s="204" cm="1">
        <f t="array" aca="1" ref="AU26" ca="1">_xlfn.XLOOKUP($A26,INDIRECT(AU$3&amp;"!$A:$A"),INDIRECT(AU$3&amp;"!$AC:$AC"),0,0)</f>
        <v>0</v>
      </c>
      <c r="AV26" s="204" cm="1">
        <f t="array" aca="1" ref="AV26" ca="1">_xlfn.XLOOKUP($A26,INDIRECT(AV$3&amp;"!$A:$A"),INDIRECT(AV$3&amp;"!$AC:$AC"),0,0)</f>
        <v>0</v>
      </c>
      <c r="AW26" s="204" cm="1">
        <f t="array" aca="1" ref="AW26" ca="1">_xlfn.XLOOKUP($A26,INDIRECT(AW$3&amp;"!$A:$A"),INDIRECT(AW$3&amp;"!$AC:$AC"),0,0)</f>
        <v>0</v>
      </c>
      <c r="AX26" s="204" cm="1">
        <f t="array" aca="1" ref="AX26" ca="1">_xlfn.XLOOKUP($A26,INDIRECT(AX$3&amp;"!$A:$A"),INDIRECT(AX$3&amp;"!$AC:$AC"),0,0)</f>
        <v>0</v>
      </c>
      <c r="AY26" s="204" cm="1">
        <f t="array" aca="1" ref="AY26" ca="1">_xlfn.XLOOKUP($A26,INDIRECT(AY$3&amp;"!$A:$A"),INDIRECT(AY$3&amp;"!$AC:$AC"),0,0)</f>
        <v>0</v>
      </c>
      <c r="AZ26" s="204" cm="1">
        <f t="array" aca="1" ref="AZ26" ca="1">_xlfn.XLOOKUP($A26,INDIRECT(AZ$3&amp;"!$A:$A"),INDIRECT(AZ$3&amp;"!$AC:$AC"),0,0)</f>
        <v>0</v>
      </c>
      <c r="BA26" s="204" cm="1">
        <f t="array" aca="1" ref="BA26" ca="1">_xlfn.XLOOKUP($A26,INDIRECT(BA$3&amp;"!$A:$A"),INDIRECT(BA$3&amp;"!$AC:$AC"),0,0)</f>
        <v>0</v>
      </c>
      <c r="BB26" s="204" cm="1">
        <f t="array" aca="1" ref="BB26" ca="1">_xlfn.XLOOKUP($A26,INDIRECT(BB$3&amp;"!$A:$A"),INDIRECT(BB$3&amp;"!$AC:$AC"),0,0)</f>
        <v>0</v>
      </c>
      <c r="BC26" s="204" cm="1">
        <f t="array" aca="1" ref="BC26" ca="1">_xlfn.XLOOKUP($A26,INDIRECT(BC$3&amp;"!$A:$A"),INDIRECT(BC$3&amp;"!$AC:$AC"),0,0)</f>
        <v>0</v>
      </c>
      <c r="BD26" s="204" cm="1">
        <f t="array" aca="1" ref="BD26" ca="1">_xlfn.XLOOKUP($A26,INDIRECT(BD$3&amp;"!$A:$A"),INDIRECT(BD$3&amp;"!$AC:$AC"),0,0)</f>
        <v>0</v>
      </c>
    </row>
    <row r="27" spans="1:56" ht="15.95" customHeight="1" x14ac:dyDescent="0.25">
      <c r="A27" s="3">
        <f>'Сводный за нед'!A24</f>
        <v>236072834</v>
      </c>
      <c r="B27" s="3" t="str">
        <f>'Сводный за нед'!B24</f>
        <v>ACRB1MS106BL</v>
      </c>
      <c r="C27" s="3" t="str">
        <f>'Сводный за нед'!C24</f>
        <v>Мяч с шипами голубой 6 см</v>
      </c>
      <c r="D27" s="204" cm="1">
        <f t="array" aca="1" ref="D27" ca="1">_xlfn.XLOOKUP($A27,INDIRECT(D$3&amp;"!$A:$A"),INDIRECT(D$3&amp;"!$AC:$AC"),0,0)</f>
        <v>235</v>
      </c>
      <c r="E27" s="204" cm="1">
        <f t="array" aca="1" ref="E27" ca="1">_xlfn.XLOOKUP($A27,INDIRECT(E$3&amp;"!$A:$A"),INDIRECT(E$3&amp;"!$AC:$AC"),0,0)</f>
        <v>235</v>
      </c>
      <c r="F27" s="204" cm="1">
        <f t="array" aca="1" ref="F27" ca="1">_xlfn.XLOOKUP($A27,INDIRECT(F$3&amp;"!$A:$A"),INDIRECT(F$3&amp;"!$AC:$AC"),0,0)</f>
        <v>253</v>
      </c>
      <c r="G27" s="204" cm="1">
        <f t="array" aca="1" ref="G27" ca="1">_xlfn.XLOOKUP($A27,INDIRECT(G$3&amp;"!$A:$A"),INDIRECT(G$3&amp;"!$AC:$AC"),0,0)</f>
        <v>0</v>
      </c>
      <c r="H27" s="204" cm="1">
        <f t="array" aca="1" ref="H27" ca="1">_xlfn.XLOOKUP($A27,INDIRECT(H$3&amp;"!$A:$A"),INDIRECT(H$3&amp;"!$AC:$AC"),0,0)</f>
        <v>0</v>
      </c>
      <c r="I27" s="204" cm="1">
        <f t="array" aca="1" ref="I27" ca="1">_xlfn.XLOOKUP($A27,INDIRECT(I$3&amp;"!$A:$A"),INDIRECT(I$3&amp;"!$AC:$AC"),0,0)</f>
        <v>0</v>
      </c>
      <c r="J27" s="204" cm="1">
        <f t="array" aca="1" ref="J27" ca="1">_xlfn.XLOOKUP($A27,INDIRECT(J$3&amp;"!$A:$A"),INDIRECT(J$3&amp;"!$AC:$AC"),0,0)</f>
        <v>0</v>
      </c>
      <c r="K27" s="204" cm="1">
        <f t="array" aca="1" ref="K27" ca="1">_xlfn.XLOOKUP($A27,INDIRECT(K$3&amp;"!$A:$A"),INDIRECT(K$3&amp;"!$AC:$AC"),0,0)</f>
        <v>0</v>
      </c>
      <c r="L27" s="204" cm="1">
        <f t="array" aca="1" ref="L27" ca="1">_xlfn.XLOOKUP($A27,INDIRECT(L$3&amp;"!$A:$A"),INDIRECT(L$3&amp;"!$AC:$AC"),0,0)</f>
        <v>0</v>
      </c>
      <c r="M27" s="204" cm="1">
        <f t="array" aca="1" ref="M27" ca="1">_xlfn.XLOOKUP($A27,INDIRECT(M$3&amp;"!$A:$A"),INDIRECT(M$3&amp;"!$AC:$AC"),0,0)</f>
        <v>0</v>
      </c>
      <c r="N27" s="204" cm="1">
        <f t="array" aca="1" ref="N27" ca="1">_xlfn.XLOOKUP($A27,INDIRECT(N$3&amp;"!$A:$A"),INDIRECT(N$3&amp;"!$AC:$AC"),0,0)</f>
        <v>0</v>
      </c>
      <c r="O27" s="204" cm="1">
        <f t="array" aca="1" ref="O27" ca="1">_xlfn.XLOOKUP($A27,INDIRECT(O$3&amp;"!$A:$A"),INDIRECT(O$3&amp;"!$AC:$AC"),0,0)</f>
        <v>0</v>
      </c>
      <c r="P27" s="204" cm="1">
        <f t="array" aca="1" ref="P27" ca="1">_xlfn.XLOOKUP($A27,INDIRECT(P$3&amp;"!$A:$A"),INDIRECT(P$3&amp;"!$AC:$AC"),0,0)</f>
        <v>0</v>
      </c>
      <c r="Q27" s="204" cm="1">
        <f t="array" aca="1" ref="Q27" ca="1">_xlfn.XLOOKUP($A27,INDIRECT(Q$3&amp;"!$A:$A"),INDIRECT(Q$3&amp;"!$AC:$AC"),0,0)</f>
        <v>0</v>
      </c>
      <c r="R27" s="204" cm="1">
        <f t="array" aca="1" ref="R27" ca="1">_xlfn.XLOOKUP($A27,INDIRECT(R$3&amp;"!$A:$A"),INDIRECT(R$3&amp;"!$AC:$AC"),0,0)</f>
        <v>0</v>
      </c>
      <c r="S27" s="204" cm="1">
        <f t="array" aca="1" ref="S27" ca="1">_xlfn.XLOOKUP($A27,INDIRECT(S$3&amp;"!$A:$A"),INDIRECT(S$3&amp;"!$AC:$AC"),0,0)</f>
        <v>0</v>
      </c>
      <c r="T27" s="204" cm="1">
        <f t="array" aca="1" ref="T27" ca="1">_xlfn.XLOOKUP($A27,INDIRECT(T$3&amp;"!$A:$A"),INDIRECT(T$3&amp;"!$AC:$AC"),0,0)</f>
        <v>0</v>
      </c>
      <c r="U27" s="204" cm="1">
        <f t="array" aca="1" ref="U27" ca="1">_xlfn.XLOOKUP($A27,INDIRECT(U$3&amp;"!$A:$A"),INDIRECT(U$3&amp;"!$AC:$AC"),0,0)</f>
        <v>0</v>
      </c>
      <c r="V27" s="204" cm="1">
        <f t="array" aca="1" ref="V27" ca="1">_xlfn.XLOOKUP($A27,INDIRECT(V$3&amp;"!$A:$A"),INDIRECT(V$3&amp;"!$AC:$AC"),0,0)</f>
        <v>0</v>
      </c>
      <c r="W27" s="204" cm="1">
        <f t="array" aca="1" ref="W27" ca="1">_xlfn.XLOOKUP($A27,INDIRECT(W$3&amp;"!$A:$A"),INDIRECT(W$3&amp;"!$AC:$AC"),0,0)</f>
        <v>0</v>
      </c>
      <c r="X27" s="204" cm="1">
        <f t="array" aca="1" ref="X27" ca="1">_xlfn.XLOOKUP($A27,INDIRECT(X$3&amp;"!$A:$A"),INDIRECT(X$3&amp;"!$AC:$AC"),0,0)</f>
        <v>0</v>
      </c>
      <c r="Y27" s="204" cm="1">
        <f t="array" aca="1" ref="Y27" ca="1">_xlfn.XLOOKUP($A27,INDIRECT(Y$3&amp;"!$A:$A"),INDIRECT(Y$3&amp;"!$AC:$AC"),0,0)</f>
        <v>0</v>
      </c>
      <c r="Z27" s="204" cm="1">
        <f t="array" aca="1" ref="Z27" ca="1">_xlfn.XLOOKUP($A27,INDIRECT(Z$3&amp;"!$A:$A"),INDIRECT(Z$3&amp;"!$AC:$AC"),0,0)</f>
        <v>0</v>
      </c>
      <c r="AA27" s="204" cm="1">
        <f t="array" aca="1" ref="AA27" ca="1">_xlfn.XLOOKUP($A27,INDIRECT(AA$3&amp;"!$A:$A"),INDIRECT(AA$3&amp;"!$AC:$AC"),0,0)</f>
        <v>0</v>
      </c>
      <c r="AB27" s="204" cm="1">
        <f t="array" aca="1" ref="AB27" ca="1">_xlfn.XLOOKUP($A27,INDIRECT(AB$3&amp;"!$A:$A"),INDIRECT(AB$3&amp;"!$AC:$AC"),0,0)</f>
        <v>0</v>
      </c>
      <c r="AC27" s="204" cm="1">
        <f t="array" aca="1" ref="AC27" ca="1">_xlfn.XLOOKUP($A27,INDIRECT(AC$3&amp;"!$A:$A"),INDIRECT(AC$3&amp;"!$AC:$AC"),0,0)</f>
        <v>0</v>
      </c>
      <c r="AD27" s="204" cm="1">
        <f t="array" aca="1" ref="AD27" ca="1">_xlfn.XLOOKUP($A27,INDIRECT(AD$3&amp;"!$A:$A"),INDIRECT(AD$3&amp;"!$AC:$AC"),0,0)</f>
        <v>0</v>
      </c>
      <c r="AE27" s="204" cm="1">
        <f t="array" aca="1" ref="AE27" ca="1">_xlfn.XLOOKUP($A27,INDIRECT(AE$3&amp;"!$A:$A"),INDIRECT(AE$3&amp;"!$AC:$AC"),0,0)</f>
        <v>0</v>
      </c>
      <c r="AF27" s="204" cm="1">
        <f t="array" aca="1" ref="AF27" ca="1">_xlfn.XLOOKUP($A27,INDIRECT(AF$3&amp;"!$A:$A"),INDIRECT(AF$3&amp;"!$AC:$AC"),0,0)</f>
        <v>0</v>
      </c>
      <c r="AG27" s="204" cm="1">
        <f t="array" aca="1" ref="AG27" ca="1">_xlfn.XLOOKUP($A27,INDIRECT(AG$3&amp;"!$A:$A"),INDIRECT(AG$3&amp;"!$AC:$AC"),0,0)</f>
        <v>0</v>
      </c>
      <c r="AH27" s="204" cm="1">
        <f t="array" aca="1" ref="AH27" ca="1">_xlfn.XLOOKUP($A27,INDIRECT(AH$3&amp;"!$A:$A"),INDIRECT(AH$3&amp;"!$AC:$AC"),0,0)</f>
        <v>0</v>
      </c>
      <c r="AI27" s="204" cm="1">
        <f t="array" aca="1" ref="AI27" ca="1">_xlfn.XLOOKUP($A27,INDIRECT(AI$3&amp;"!$A:$A"),INDIRECT(AI$3&amp;"!$AC:$AC"),0,0)</f>
        <v>0</v>
      </c>
      <c r="AJ27" s="204" cm="1">
        <f t="array" aca="1" ref="AJ27" ca="1">_xlfn.XLOOKUP($A27,INDIRECT(AJ$3&amp;"!$A:$A"),INDIRECT(AJ$3&amp;"!$AC:$AC"),0,0)</f>
        <v>0</v>
      </c>
      <c r="AK27" s="204" cm="1">
        <f t="array" aca="1" ref="AK27" ca="1">_xlfn.XLOOKUP($A27,INDIRECT(AK$3&amp;"!$A:$A"),INDIRECT(AK$3&amp;"!$AC:$AC"),0,0)</f>
        <v>0</v>
      </c>
      <c r="AL27" s="204" cm="1">
        <f t="array" aca="1" ref="AL27" ca="1">_xlfn.XLOOKUP($A27,INDIRECT(AL$3&amp;"!$A:$A"),INDIRECT(AL$3&amp;"!$AC:$AC"),0,0)</f>
        <v>0</v>
      </c>
      <c r="AM27" s="204" cm="1">
        <f t="array" aca="1" ref="AM27" ca="1">_xlfn.XLOOKUP($A27,INDIRECT(AM$3&amp;"!$A:$A"),INDIRECT(AM$3&amp;"!$AC:$AC"),0,0)</f>
        <v>0</v>
      </c>
      <c r="AN27" s="204" cm="1">
        <f t="array" aca="1" ref="AN27" ca="1">_xlfn.XLOOKUP($A27,INDIRECT(AN$3&amp;"!$A:$A"),INDIRECT(AN$3&amp;"!$AC:$AC"),0,0)</f>
        <v>0</v>
      </c>
      <c r="AO27" s="204" cm="1">
        <f t="array" aca="1" ref="AO27" ca="1">_xlfn.XLOOKUP($A27,INDIRECT(AO$3&amp;"!$A:$A"),INDIRECT(AO$3&amp;"!$AC:$AC"),0,0)</f>
        <v>0</v>
      </c>
      <c r="AP27" s="204" cm="1">
        <f t="array" aca="1" ref="AP27" ca="1">_xlfn.XLOOKUP($A27,INDIRECT(AP$3&amp;"!$A:$A"),INDIRECT(AP$3&amp;"!$AC:$AC"),0,0)</f>
        <v>0</v>
      </c>
      <c r="AQ27" s="204" cm="1">
        <f t="array" aca="1" ref="AQ27" ca="1">_xlfn.XLOOKUP($A27,INDIRECT(AQ$3&amp;"!$A:$A"),INDIRECT(AQ$3&amp;"!$AC:$AC"),0,0)</f>
        <v>0</v>
      </c>
      <c r="AR27" s="204" cm="1">
        <f t="array" aca="1" ref="AR27" ca="1">_xlfn.XLOOKUP($A27,INDIRECT(AR$3&amp;"!$A:$A"),INDIRECT(AR$3&amp;"!$AC:$AC"),0,0)</f>
        <v>0</v>
      </c>
      <c r="AS27" s="204" cm="1">
        <f t="array" aca="1" ref="AS27" ca="1">_xlfn.XLOOKUP($A27,INDIRECT(AS$3&amp;"!$A:$A"),INDIRECT(AS$3&amp;"!$AC:$AC"),0,0)</f>
        <v>0</v>
      </c>
      <c r="AT27" s="204" cm="1">
        <f t="array" aca="1" ref="AT27" ca="1">_xlfn.XLOOKUP($A27,INDIRECT(AT$3&amp;"!$A:$A"),INDIRECT(AT$3&amp;"!$AC:$AC"),0,0)</f>
        <v>0</v>
      </c>
      <c r="AU27" s="204" cm="1">
        <f t="array" aca="1" ref="AU27" ca="1">_xlfn.XLOOKUP($A27,INDIRECT(AU$3&amp;"!$A:$A"),INDIRECT(AU$3&amp;"!$AC:$AC"),0,0)</f>
        <v>0</v>
      </c>
      <c r="AV27" s="204" cm="1">
        <f t="array" aca="1" ref="AV27" ca="1">_xlfn.XLOOKUP($A27,INDIRECT(AV$3&amp;"!$A:$A"),INDIRECT(AV$3&amp;"!$AC:$AC"),0,0)</f>
        <v>0</v>
      </c>
      <c r="AW27" s="204" cm="1">
        <f t="array" aca="1" ref="AW27" ca="1">_xlfn.XLOOKUP($A27,INDIRECT(AW$3&amp;"!$A:$A"),INDIRECT(AW$3&amp;"!$AC:$AC"),0,0)</f>
        <v>0</v>
      </c>
      <c r="AX27" s="204" cm="1">
        <f t="array" aca="1" ref="AX27" ca="1">_xlfn.XLOOKUP($A27,INDIRECT(AX$3&amp;"!$A:$A"),INDIRECT(AX$3&amp;"!$AC:$AC"),0,0)</f>
        <v>0</v>
      </c>
      <c r="AY27" s="204" cm="1">
        <f t="array" aca="1" ref="AY27" ca="1">_xlfn.XLOOKUP($A27,INDIRECT(AY$3&amp;"!$A:$A"),INDIRECT(AY$3&amp;"!$AC:$AC"),0,0)</f>
        <v>0</v>
      </c>
      <c r="AZ27" s="204" cm="1">
        <f t="array" aca="1" ref="AZ27" ca="1">_xlfn.XLOOKUP($A27,INDIRECT(AZ$3&amp;"!$A:$A"),INDIRECT(AZ$3&amp;"!$AC:$AC"),0,0)</f>
        <v>0</v>
      </c>
      <c r="BA27" s="204" cm="1">
        <f t="array" aca="1" ref="BA27" ca="1">_xlfn.XLOOKUP($A27,INDIRECT(BA$3&amp;"!$A:$A"),INDIRECT(BA$3&amp;"!$AC:$AC"),0,0)</f>
        <v>0</v>
      </c>
      <c r="BB27" s="204" cm="1">
        <f t="array" aca="1" ref="BB27" ca="1">_xlfn.XLOOKUP($A27,INDIRECT(BB$3&amp;"!$A:$A"),INDIRECT(BB$3&amp;"!$AC:$AC"),0,0)</f>
        <v>0</v>
      </c>
      <c r="BC27" s="204" cm="1">
        <f t="array" aca="1" ref="BC27" ca="1">_xlfn.XLOOKUP($A27,INDIRECT(BC$3&amp;"!$A:$A"),INDIRECT(BC$3&amp;"!$AC:$AC"),0,0)</f>
        <v>0</v>
      </c>
      <c r="BD27" s="204" cm="1">
        <f t="array" aca="1" ref="BD27" ca="1">_xlfn.XLOOKUP($A27,INDIRECT(BD$3&amp;"!$A:$A"),INDIRECT(BD$3&amp;"!$AC:$AC"),0,0)</f>
        <v>0</v>
      </c>
    </row>
    <row r="28" spans="1:56" ht="15.95" customHeight="1" x14ac:dyDescent="0.25">
      <c r="A28" s="3">
        <f>'Сводный за нед'!A25</f>
        <v>223671295</v>
      </c>
      <c r="B28" s="3" t="str">
        <f>'Сводный за нед'!B25</f>
        <v>ACRB1MS106RJ</v>
      </c>
      <c r="C28" s="3" t="str">
        <f>'Сводный за нед'!C25</f>
        <v>Мяч с шипами оранжевый 6 см</v>
      </c>
      <c r="D28" s="204" cm="1">
        <f t="array" aca="1" ref="D28" ca="1">_xlfn.XLOOKUP($A28,INDIRECT(D$3&amp;"!$A:$A"),INDIRECT(D$3&amp;"!$AC:$AC"),0,0)</f>
        <v>453</v>
      </c>
      <c r="E28" s="204" cm="1">
        <f t="array" aca="1" ref="E28" ca="1">_xlfn.XLOOKUP($A28,INDIRECT(E$3&amp;"!$A:$A"),INDIRECT(E$3&amp;"!$AC:$AC"),0,0)</f>
        <v>453</v>
      </c>
      <c r="F28" s="204" cm="1">
        <f t="array" aca="1" ref="F28" ca="1">_xlfn.XLOOKUP($A28,INDIRECT(F$3&amp;"!$A:$A"),INDIRECT(F$3&amp;"!$AC:$AC"),0,0)</f>
        <v>498</v>
      </c>
      <c r="G28" s="204" cm="1">
        <f t="array" aca="1" ref="G28" ca="1">_xlfn.XLOOKUP($A28,INDIRECT(G$3&amp;"!$A:$A"),INDIRECT(G$3&amp;"!$AC:$AC"),0,0)</f>
        <v>0</v>
      </c>
      <c r="H28" s="204" cm="1">
        <f t="array" aca="1" ref="H28" ca="1">_xlfn.XLOOKUP($A28,INDIRECT(H$3&amp;"!$A:$A"),INDIRECT(H$3&amp;"!$AC:$AC"),0,0)</f>
        <v>0</v>
      </c>
      <c r="I28" s="204" cm="1">
        <f t="array" aca="1" ref="I28" ca="1">_xlfn.XLOOKUP($A28,INDIRECT(I$3&amp;"!$A:$A"),INDIRECT(I$3&amp;"!$AC:$AC"),0,0)</f>
        <v>0</v>
      </c>
      <c r="J28" s="204" cm="1">
        <f t="array" aca="1" ref="J28" ca="1">_xlfn.XLOOKUP($A28,INDIRECT(J$3&amp;"!$A:$A"),INDIRECT(J$3&amp;"!$AC:$AC"),0,0)</f>
        <v>0</v>
      </c>
      <c r="K28" s="204" cm="1">
        <f t="array" aca="1" ref="K28" ca="1">_xlfn.XLOOKUP($A28,INDIRECT(K$3&amp;"!$A:$A"),INDIRECT(K$3&amp;"!$AC:$AC"),0,0)</f>
        <v>0</v>
      </c>
      <c r="L28" s="204" cm="1">
        <f t="array" aca="1" ref="L28" ca="1">_xlfn.XLOOKUP($A28,INDIRECT(L$3&amp;"!$A:$A"),INDIRECT(L$3&amp;"!$AC:$AC"),0,0)</f>
        <v>0</v>
      </c>
      <c r="M28" s="204" cm="1">
        <f t="array" aca="1" ref="M28" ca="1">_xlfn.XLOOKUP($A28,INDIRECT(M$3&amp;"!$A:$A"),INDIRECT(M$3&amp;"!$AC:$AC"),0,0)</f>
        <v>0</v>
      </c>
      <c r="N28" s="204" cm="1">
        <f t="array" aca="1" ref="N28" ca="1">_xlfn.XLOOKUP($A28,INDIRECT(N$3&amp;"!$A:$A"),INDIRECT(N$3&amp;"!$AC:$AC"),0,0)</f>
        <v>0</v>
      </c>
      <c r="O28" s="204" cm="1">
        <f t="array" aca="1" ref="O28" ca="1">_xlfn.XLOOKUP($A28,INDIRECT(O$3&amp;"!$A:$A"),INDIRECT(O$3&amp;"!$AC:$AC"),0,0)</f>
        <v>0</v>
      </c>
      <c r="P28" s="204" cm="1">
        <f t="array" aca="1" ref="P28" ca="1">_xlfn.XLOOKUP($A28,INDIRECT(P$3&amp;"!$A:$A"),INDIRECT(P$3&amp;"!$AC:$AC"),0,0)</f>
        <v>0</v>
      </c>
      <c r="Q28" s="204" cm="1">
        <f t="array" aca="1" ref="Q28" ca="1">_xlfn.XLOOKUP($A28,INDIRECT(Q$3&amp;"!$A:$A"),INDIRECT(Q$3&amp;"!$AC:$AC"),0,0)</f>
        <v>0</v>
      </c>
      <c r="R28" s="204" cm="1">
        <f t="array" aca="1" ref="R28" ca="1">_xlfn.XLOOKUP($A28,INDIRECT(R$3&amp;"!$A:$A"),INDIRECT(R$3&amp;"!$AC:$AC"),0,0)</f>
        <v>0</v>
      </c>
      <c r="S28" s="204" cm="1">
        <f t="array" aca="1" ref="S28" ca="1">_xlfn.XLOOKUP($A28,INDIRECT(S$3&amp;"!$A:$A"),INDIRECT(S$3&amp;"!$AC:$AC"),0,0)</f>
        <v>0</v>
      </c>
      <c r="T28" s="204" cm="1">
        <f t="array" aca="1" ref="T28" ca="1">_xlfn.XLOOKUP($A28,INDIRECT(T$3&amp;"!$A:$A"),INDIRECT(T$3&amp;"!$AC:$AC"),0,0)</f>
        <v>0</v>
      </c>
      <c r="U28" s="204" cm="1">
        <f t="array" aca="1" ref="U28" ca="1">_xlfn.XLOOKUP($A28,INDIRECT(U$3&amp;"!$A:$A"),INDIRECT(U$3&amp;"!$AC:$AC"),0,0)</f>
        <v>0</v>
      </c>
      <c r="V28" s="204" cm="1">
        <f t="array" aca="1" ref="V28" ca="1">_xlfn.XLOOKUP($A28,INDIRECT(V$3&amp;"!$A:$A"),INDIRECT(V$3&amp;"!$AC:$AC"),0,0)</f>
        <v>0</v>
      </c>
      <c r="W28" s="204" cm="1">
        <f t="array" aca="1" ref="W28" ca="1">_xlfn.XLOOKUP($A28,INDIRECT(W$3&amp;"!$A:$A"),INDIRECT(W$3&amp;"!$AC:$AC"),0,0)</f>
        <v>0</v>
      </c>
      <c r="X28" s="204" cm="1">
        <f t="array" aca="1" ref="X28" ca="1">_xlfn.XLOOKUP($A28,INDIRECT(X$3&amp;"!$A:$A"),INDIRECT(X$3&amp;"!$AC:$AC"),0,0)</f>
        <v>0</v>
      </c>
      <c r="Y28" s="204" cm="1">
        <f t="array" aca="1" ref="Y28" ca="1">_xlfn.XLOOKUP($A28,INDIRECT(Y$3&amp;"!$A:$A"),INDIRECT(Y$3&amp;"!$AC:$AC"),0,0)</f>
        <v>0</v>
      </c>
      <c r="Z28" s="204" cm="1">
        <f t="array" aca="1" ref="Z28" ca="1">_xlfn.XLOOKUP($A28,INDIRECT(Z$3&amp;"!$A:$A"),INDIRECT(Z$3&amp;"!$AC:$AC"),0,0)</f>
        <v>0</v>
      </c>
      <c r="AA28" s="204" cm="1">
        <f t="array" aca="1" ref="AA28" ca="1">_xlfn.XLOOKUP($A28,INDIRECT(AA$3&amp;"!$A:$A"),INDIRECT(AA$3&amp;"!$AC:$AC"),0,0)</f>
        <v>0</v>
      </c>
      <c r="AB28" s="204" cm="1">
        <f t="array" aca="1" ref="AB28" ca="1">_xlfn.XLOOKUP($A28,INDIRECT(AB$3&amp;"!$A:$A"),INDIRECT(AB$3&amp;"!$AC:$AC"),0,0)</f>
        <v>0</v>
      </c>
      <c r="AC28" s="204" cm="1">
        <f t="array" aca="1" ref="AC28" ca="1">_xlfn.XLOOKUP($A28,INDIRECT(AC$3&amp;"!$A:$A"),INDIRECT(AC$3&amp;"!$AC:$AC"),0,0)</f>
        <v>0</v>
      </c>
      <c r="AD28" s="204" cm="1">
        <f t="array" aca="1" ref="AD28" ca="1">_xlfn.XLOOKUP($A28,INDIRECT(AD$3&amp;"!$A:$A"),INDIRECT(AD$3&amp;"!$AC:$AC"),0,0)</f>
        <v>0</v>
      </c>
      <c r="AE28" s="204" cm="1">
        <f t="array" aca="1" ref="AE28" ca="1">_xlfn.XLOOKUP($A28,INDIRECT(AE$3&amp;"!$A:$A"),INDIRECT(AE$3&amp;"!$AC:$AC"),0,0)</f>
        <v>0</v>
      </c>
      <c r="AF28" s="204" cm="1">
        <f t="array" aca="1" ref="AF28" ca="1">_xlfn.XLOOKUP($A28,INDIRECT(AF$3&amp;"!$A:$A"),INDIRECT(AF$3&amp;"!$AC:$AC"),0,0)</f>
        <v>0</v>
      </c>
      <c r="AG28" s="204" cm="1">
        <f t="array" aca="1" ref="AG28" ca="1">_xlfn.XLOOKUP($A28,INDIRECT(AG$3&amp;"!$A:$A"),INDIRECT(AG$3&amp;"!$AC:$AC"),0,0)</f>
        <v>0</v>
      </c>
      <c r="AH28" s="204" cm="1">
        <f t="array" aca="1" ref="AH28" ca="1">_xlfn.XLOOKUP($A28,INDIRECT(AH$3&amp;"!$A:$A"),INDIRECT(AH$3&amp;"!$AC:$AC"),0,0)</f>
        <v>0</v>
      </c>
      <c r="AI28" s="204" cm="1">
        <f t="array" aca="1" ref="AI28" ca="1">_xlfn.XLOOKUP($A28,INDIRECT(AI$3&amp;"!$A:$A"),INDIRECT(AI$3&amp;"!$AC:$AC"),0,0)</f>
        <v>0</v>
      </c>
      <c r="AJ28" s="204" cm="1">
        <f t="array" aca="1" ref="AJ28" ca="1">_xlfn.XLOOKUP($A28,INDIRECT(AJ$3&amp;"!$A:$A"),INDIRECT(AJ$3&amp;"!$AC:$AC"),0,0)</f>
        <v>0</v>
      </c>
      <c r="AK28" s="204" cm="1">
        <f t="array" aca="1" ref="AK28" ca="1">_xlfn.XLOOKUP($A28,INDIRECT(AK$3&amp;"!$A:$A"),INDIRECT(AK$3&amp;"!$AC:$AC"),0,0)</f>
        <v>0</v>
      </c>
      <c r="AL28" s="204" cm="1">
        <f t="array" aca="1" ref="AL28" ca="1">_xlfn.XLOOKUP($A28,INDIRECT(AL$3&amp;"!$A:$A"),INDIRECT(AL$3&amp;"!$AC:$AC"),0,0)</f>
        <v>0</v>
      </c>
      <c r="AM28" s="204" cm="1">
        <f t="array" aca="1" ref="AM28" ca="1">_xlfn.XLOOKUP($A28,INDIRECT(AM$3&amp;"!$A:$A"),INDIRECT(AM$3&amp;"!$AC:$AC"),0,0)</f>
        <v>0</v>
      </c>
      <c r="AN28" s="204" cm="1">
        <f t="array" aca="1" ref="AN28" ca="1">_xlfn.XLOOKUP($A28,INDIRECT(AN$3&amp;"!$A:$A"),INDIRECT(AN$3&amp;"!$AC:$AC"),0,0)</f>
        <v>0</v>
      </c>
      <c r="AO28" s="204" cm="1">
        <f t="array" aca="1" ref="AO28" ca="1">_xlfn.XLOOKUP($A28,INDIRECT(AO$3&amp;"!$A:$A"),INDIRECT(AO$3&amp;"!$AC:$AC"),0,0)</f>
        <v>0</v>
      </c>
      <c r="AP28" s="204" cm="1">
        <f t="array" aca="1" ref="AP28" ca="1">_xlfn.XLOOKUP($A28,INDIRECT(AP$3&amp;"!$A:$A"),INDIRECT(AP$3&amp;"!$AC:$AC"),0,0)</f>
        <v>0</v>
      </c>
      <c r="AQ28" s="204" cm="1">
        <f t="array" aca="1" ref="AQ28" ca="1">_xlfn.XLOOKUP($A28,INDIRECT(AQ$3&amp;"!$A:$A"),INDIRECT(AQ$3&amp;"!$AC:$AC"),0,0)</f>
        <v>0</v>
      </c>
      <c r="AR28" s="204" cm="1">
        <f t="array" aca="1" ref="AR28" ca="1">_xlfn.XLOOKUP($A28,INDIRECT(AR$3&amp;"!$A:$A"),INDIRECT(AR$3&amp;"!$AC:$AC"),0,0)</f>
        <v>0</v>
      </c>
      <c r="AS28" s="204" cm="1">
        <f t="array" aca="1" ref="AS28" ca="1">_xlfn.XLOOKUP($A28,INDIRECT(AS$3&amp;"!$A:$A"),INDIRECT(AS$3&amp;"!$AC:$AC"),0,0)</f>
        <v>0</v>
      </c>
      <c r="AT28" s="204" cm="1">
        <f t="array" aca="1" ref="AT28" ca="1">_xlfn.XLOOKUP($A28,INDIRECT(AT$3&amp;"!$A:$A"),INDIRECT(AT$3&amp;"!$AC:$AC"),0,0)</f>
        <v>0</v>
      </c>
      <c r="AU28" s="204" cm="1">
        <f t="array" aca="1" ref="AU28" ca="1">_xlfn.XLOOKUP($A28,INDIRECT(AU$3&amp;"!$A:$A"),INDIRECT(AU$3&amp;"!$AC:$AC"),0,0)</f>
        <v>0</v>
      </c>
      <c r="AV28" s="204" cm="1">
        <f t="array" aca="1" ref="AV28" ca="1">_xlfn.XLOOKUP($A28,INDIRECT(AV$3&amp;"!$A:$A"),INDIRECT(AV$3&amp;"!$AC:$AC"),0,0)</f>
        <v>0</v>
      </c>
      <c r="AW28" s="204" cm="1">
        <f t="array" aca="1" ref="AW28" ca="1">_xlfn.XLOOKUP($A28,INDIRECT(AW$3&amp;"!$A:$A"),INDIRECT(AW$3&amp;"!$AC:$AC"),0,0)</f>
        <v>0</v>
      </c>
      <c r="AX28" s="204" cm="1">
        <f t="array" aca="1" ref="AX28" ca="1">_xlfn.XLOOKUP($A28,INDIRECT(AX$3&amp;"!$A:$A"),INDIRECT(AX$3&amp;"!$AC:$AC"),0,0)</f>
        <v>0</v>
      </c>
      <c r="AY28" s="204" cm="1">
        <f t="array" aca="1" ref="AY28" ca="1">_xlfn.XLOOKUP($A28,INDIRECT(AY$3&amp;"!$A:$A"),INDIRECT(AY$3&amp;"!$AC:$AC"),0,0)</f>
        <v>0</v>
      </c>
      <c r="AZ28" s="204" cm="1">
        <f t="array" aca="1" ref="AZ28" ca="1">_xlfn.XLOOKUP($A28,INDIRECT(AZ$3&amp;"!$A:$A"),INDIRECT(AZ$3&amp;"!$AC:$AC"),0,0)</f>
        <v>0</v>
      </c>
      <c r="BA28" s="204" cm="1">
        <f t="array" aca="1" ref="BA28" ca="1">_xlfn.XLOOKUP($A28,INDIRECT(BA$3&amp;"!$A:$A"),INDIRECT(BA$3&amp;"!$AC:$AC"),0,0)</f>
        <v>0</v>
      </c>
      <c r="BB28" s="204" cm="1">
        <f t="array" aca="1" ref="BB28" ca="1">_xlfn.XLOOKUP($A28,INDIRECT(BB$3&amp;"!$A:$A"),INDIRECT(BB$3&amp;"!$AC:$AC"),0,0)</f>
        <v>0</v>
      </c>
      <c r="BC28" s="204" cm="1">
        <f t="array" aca="1" ref="BC28" ca="1">_xlfn.XLOOKUP($A28,INDIRECT(BC$3&amp;"!$A:$A"),INDIRECT(BC$3&amp;"!$AC:$AC"),0,0)</f>
        <v>0</v>
      </c>
      <c r="BD28" s="204" cm="1">
        <f t="array" aca="1" ref="BD28" ca="1">_xlfn.XLOOKUP($A28,INDIRECT(BD$3&amp;"!$A:$A"),INDIRECT(BD$3&amp;"!$AC:$AC"),0,0)</f>
        <v>0</v>
      </c>
    </row>
    <row r="29" spans="1:56" ht="15.95" customHeight="1" x14ac:dyDescent="0.25">
      <c r="A29" s="3">
        <f>'Сводный за нед'!A26</f>
        <v>370591238</v>
      </c>
      <c r="B29" s="3" t="str">
        <f>'Сводный за нед'!B26</f>
        <v>ACRB1MS106BС</v>
      </c>
      <c r="C29" s="3" t="str">
        <f>'Сводный за нед'!C26</f>
        <v>Мяч с шипами черный 6 см</v>
      </c>
      <c r="D29" s="204" cm="1">
        <f t="array" aca="1" ref="D29" ca="1">_xlfn.XLOOKUP($A29,INDIRECT(D$3&amp;"!$A:$A"),INDIRECT(D$3&amp;"!$AC:$AC"),0,0)</f>
        <v>196</v>
      </c>
      <c r="E29" s="204" cm="1">
        <f t="array" aca="1" ref="E29" ca="1">_xlfn.XLOOKUP($A29,INDIRECT(E$3&amp;"!$A:$A"),INDIRECT(E$3&amp;"!$AC:$AC"),0,0)</f>
        <v>196</v>
      </c>
      <c r="F29" s="204" cm="1">
        <f t="array" aca="1" ref="F29" ca="1">_xlfn.XLOOKUP($A29,INDIRECT(F$3&amp;"!$A:$A"),INDIRECT(F$3&amp;"!$AC:$AC"),0,0)</f>
        <v>209</v>
      </c>
      <c r="G29" s="204" cm="1">
        <f t="array" aca="1" ref="G29" ca="1">_xlfn.XLOOKUP($A29,INDIRECT(G$3&amp;"!$A:$A"),INDIRECT(G$3&amp;"!$AC:$AC"),0,0)</f>
        <v>0</v>
      </c>
      <c r="H29" s="204" cm="1">
        <f t="array" aca="1" ref="H29" ca="1">_xlfn.XLOOKUP($A29,INDIRECT(H$3&amp;"!$A:$A"),INDIRECT(H$3&amp;"!$AC:$AC"),0,0)</f>
        <v>0</v>
      </c>
      <c r="I29" s="204" cm="1">
        <f t="array" aca="1" ref="I29" ca="1">_xlfn.XLOOKUP($A29,INDIRECT(I$3&amp;"!$A:$A"),INDIRECT(I$3&amp;"!$AC:$AC"),0,0)</f>
        <v>0</v>
      </c>
      <c r="J29" s="204" cm="1">
        <f t="array" aca="1" ref="J29" ca="1">_xlfn.XLOOKUP($A29,INDIRECT(J$3&amp;"!$A:$A"),INDIRECT(J$3&amp;"!$AC:$AC"),0,0)</f>
        <v>0</v>
      </c>
      <c r="K29" s="204" cm="1">
        <f t="array" aca="1" ref="K29" ca="1">_xlfn.XLOOKUP($A29,INDIRECT(K$3&amp;"!$A:$A"),INDIRECT(K$3&amp;"!$AC:$AC"),0,0)</f>
        <v>0</v>
      </c>
      <c r="L29" s="204" cm="1">
        <f t="array" aca="1" ref="L29" ca="1">_xlfn.XLOOKUP($A29,INDIRECT(L$3&amp;"!$A:$A"),INDIRECT(L$3&amp;"!$AC:$AC"),0,0)</f>
        <v>0</v>
      </c>
      <c r="M29" s="204" cm="1">
        <f t="array" aca="1" ref="M29" ca="1">_xlfn.XLOOKUP($A29,INDIRECT(M$3&amp;"!$A:$A"),INDIRECT(M$3&amp;"!$AC:$AC"),0,0)</f>
        <v>0</v>
      </c>
      <c r="N29" s="204" cm="1">
        <f t="array" aca="1" ref="N29" ca="1">_xlfn.XLOOKUP($A29,INDIRECT(N$3&amp;"!$A:$A"),INDIRECT(N$3&amp;"!$AC:$AC"),0,0)</f>
        <v>0</v>
      </c>
      <c r="O29" s="204" cm="1">
        <f t="array" aca="1" ref="O29" ca="1">_xlfn.XLOOKUP($A29,INDIRECT(O$3&amp;"!$A:$A"),INDIRECT(O$3&amp;"!$AC:$AC"),0,0)</f>
        <v>0</v>
      </c>
      <c r="P29" s="204" cm="1">
        <f t="array" aca="1" ref="P29" ca="1">_xlfn.XLOOKUP($A29,INDIRECT(P$3&amp;"!$A:$A"),INDIRECT(P$3&amp;"!$AC:$AC"),0,0)</f>
        <v>0</v>
      </c>
      <c r="Q29" s="204" cm="1">
        <f t="array" aca="1" ref="Q29" ca="1">_xlfn.XLOOKUP($A29,INDIRECT(Q$3&amp;"!$A:$A"),INDIRECT(Q$3&amp;"!$AC:$AC"),0,0)</f>
        <v>0</v>
      </c>
      <c r="R29" s="204" cm="1">
        <f t="array" aca="1" ref="R29" ca="1">_xlfn.XLOOKUP($A29,INDIRECT(R$3&amp;"!$A:$A"),INDIRECT(R$3&amp;"!$AC:$AC"),0,0)</f>
        <v>0</v>
      </c>
      <c r="S29" s="204" cm="1">
        <f t="array" aca="1" ref="S29" ca="1">_xlfn.XLOOKUP($A29,INDIRECT(S$3&amp;"!$A:$A"),INDIRECT(S$3&amp;"!$AC:$AC"),0,0)</f>
        <v>0</v>
      </c>
      <c r="T29" s="204" cm="1">
        <f t="array" aca="1" ref="T29" ca="1">_xlfn.XLOOKUP($A29,INDIRECT(T$3&amp;"!$A:$A"),INDIRECT(T$3&amp;"!$AC:$AC"),0,0)</f>
        <v>0</v>
      </c>
      <c r="U29" s="204" cm="1">
        <f t="array" aca="1" ref="U29" ca="1">_xlfn.XLOOKUP($A29,INDIRECT(U$3&amp;"!$A:$A"),INDIRECT(U$3&amp;"!$AC:$AC"),0,0)</f>
        <v>0</v>
      </c>
      <c r="V29" s="204" cm="1">
        <f t="array" aca="1" ref="V29" ca="1">_xlfn.XLOOKUP($A29,INDIRECT(V$3&amp;"!$A:$A"),INDIRECT(V$3&amp;"!$AC:$AC"),0,0)</f>
        <v>0</v>
      </c>
      <c r="W29" s="204" cm="1">
        <f t="array" aca="1" ref="W29" ca="1">_xlfn.XLOOKUP($A29,INDIRECT(W$3&amp;"!$A:$A"),INDIRECT(W$3&amp;"!$AC:$AC"),0,0)</f>
        <v>0</v>
      </c>
      <c r="X29" s="204" cm="1">
        <f t="array" aca="1" ref="X29" ca="1">_xlfn.XLOOKUP($A29,INDIRECT(X$3&amp;"!$A:$A"),INDIRECT(X$3&amp;"!$AC:$AC"),0,0)</f>
        <v>0</v>
      </c>
      <c r="Y29" s="204" cm="1">
        <f t="array" aca="1" ref="Y29" ca="1">_xlfn.XLOOKUP($A29,INDIRECT(Y$3&amp;"!$A:$A"),INDIRECT(Y$3&amp;"!$AC:$AC"),0,0)</f>
        <v>0</v>
      </c>
      <c r="Z29" s="204" cm="1">
        <f t="array" aca="1" ref="Z29" ca="1">_xlfn.XLOOKUP($A29,INDIRECT(Z$3&amp;"!$A:$A"),INDIRECT(Z$3&amp;"!$AC:$AC"),0,0)</f>
        <v>0</v>
      </c>
      <c r="AA29" s="204" cm="1">
        <f t="array" aca="1" ref="AA29" ca="1">_xlfn.XLOOKUP($A29,INDIRECT(AA$3&amp;"!$A:$A"),INDIRECT(AA$3&amp;"!$AC:$AC"),0,0)</f>
        <v>0</v>
      </c>
      <c r="AB29" s="204" cm="1">
        <f t="array" aca="1" ref="AB29" ca="1">_xlfn.XLOOKUP($A29,INDIRECT(AB$3&amp;"!$A:$A"),INDIRECT(AB$3&amp;"!$AC:$AC"),0,0)</f>
        <v>0</v>
      </c>
      <c r="AC29" s="204" cm="1">
        <f t="array" aca="1" ref="AC29" ca="1">_xlfn.XLOOKUP($A29,INDIRECT(AC$3&amp;"!$A:$A"),INDIRECT(AC$3&amp;"!$AC:$AC"),0,0)</f>
        <v>0</v>
      </c>
      <c r="AD29" s="204" cm="1">
        <f t="array" aca="1" ref="AD29" ca="1">_xlfn.XLOOKUP($A29,INDIRECT(AD$3&amp;"!$A:$A"),INDIRECT(AD$3&amp;"!$AC:$AC"),0,0)</f>
        <v>0</v>
      </c>
      <c r="AE29" s="204" cm="1">
        <f t="array" aca="1" ref="AE29" ca="1">_xlfn.XLOOKUP($A29,INDIRECT(AE$3&amp;"!$A:$A"),INDIRECT(AE$3&amp;"!$AC:$AC"),0,0)</f>
        <v>0</v>
      </c>
      <c r="AF29" s="204" cm="1">
        <f t="array" aca="1" ref="AF29" ca="1">_xlfn.XLOOKUP($A29,INDIRECT(AF$3&amp;"!$A:$A"),INDIRECT(AF$3&amp;"!$AC:$AC"),0,0)</f>
        <v>0</v>
      </c>
      <c r="AG29" s="204" cm="1">
        <f t="array" aca="1" ref="AG29" ca="1">_xlfn.XLOOKUP($A29,INDIRECT(AG$3&amp;"!$A:$A"),INDIRECT(AG$3&amp;"!$AC:$AC"),0,0)</f>
        <v>0</v>
      </c>
      <c r="AH29" s="204" cm="1">
        <f t="array" aca="1" ref="AH29" ca="1">_xlfn.XLOOKUP($A29,INDIRECT(AH$3&amp;"!$A:$A"),INDIRECT(AH$3&amp;"!$AC:$AC"),0,0)</f>
        <v>0</v>
      </c>
      <c r="AI29" s="204" cm="1">
        <f t="array" aca="1" ref="AI29" ca="1">_xlfn.XLOOKUP($A29,INDIRECT(AI$3&amp;"!$A:$A"),INDIRECT(AI$3&amp;"!$AC:$AC"),0,0)</f>
        <v>0</v>
      </c>
      <c r="AJ29" s="204" cm="1">
        <f t="array" aca="1" ref="AJ29" ca="1">_xlfn.XLOOKUP($A29,INDIRECT(AJ$3&amp;"!$A:$A"),INDIRECT(AJ$3&amp;"!$AC:$AC"),0,0)</f>
        <v>0</v>
      </c>
      <c r="AK29" s="204" cm="1">
        <f t="array" aca="1" ref="AK29" ca="1">_xlfn.XLOOKUP($A29,INDIRECT(AK$3&amp;"!$A:$A"),INDIRECT(AK$3&amp;"!$AC:$AC"),0,0)</f>
        <v>0</v>
      </c>
      <c r="AL29" s="204" cm="1">
        <f t="array" aca="1" ref="AL29" ca="1">_xlfn.XLOOKUP($A29,INDIRECT(AL$3&amp;"!$A:$A"),INDIRECT(AL$3&amp;"!$AC:$AC"),0,0)</f>
        <v>0</v>
      </c>
      <c r="AM29" s="204" cm="1">
        <f t="array" aca="1" ref="AM29" ca="1">_xlfn.XLOOKUP($A29,INDIRECT(AM$3&amp;"!$A:$A"),INDIRECT(AM$3&amp;"!$AC:$AC"),0,0)</f>
        <v>0</v>
      </c>
      <c r="AN29" s="204" cm="1">
        <f t="array" aca="1" ref="AN29" ca="1">_xlfn.XLOOKUP($A29,INDIRECT(AN$3&amp;"!$A:$A"),INDIRECT(AN$3&amp;"!$AC:$AC"),0,0)</f>
        <v>0</v>
      </c>
      <c r="AO29" s="204" cm="1">
        <f t="array" aca="1" ref="AO29" ca="1">_xlfn.XLOOKUP($A29,INDIRECT(AO$3&amp;"!$A:$A"),INDIRECT(AO$3&amp;"!$AC:$AC"),0,0)</f>
        <v>0</v>
      </c>
      <c r="AP29" s="204" cm="1">
        <f t="array" aca="1" ref="AP29" ca="1">_xlfn.XLOOKUP($A29,INDIRECT(AP$3&amp;"!$A:$A"),INDIRECT(AP$3&amp;"!$AC:$AC"),0,0)</f>
        <v>0</v>
      </c>
      <c r="AQ29" s="204" cm="1">
        <f t="array" aca="1" ref="AQ29" ca="1">_xlfn.XLOOKUP($A29,INDIRECT(AQ$3&amp;"!$A:$A"),INDIRECT(AQ$3&amp;"!$AC:$AC"),0,0)</f>
        <v>0</v>
      </c>
      <c r="AR29" s="204" cm="1">
        <f t="array" aca="1" ref="AR29" ca="1">_xlfn.XLOOKUP($A29,INDIRECT(AR$3&amp;"!$A:$A"),INDIRECT(AR$3&amp;"!$AC:$AC"),0,0)</f>
        <v>0</v>
      </c>
      <c r="AS29" s="204" cm="1">
        <f t="array" aca="1" ref="AS29" ca="1">_xlfn.XLOOKUP($A29,INDIRECT(AS$3&amp;"!$A:$A"),INDIRECT(AS$3&amp;"!$AC:$AC"),0,0)</f>
        <v>0</v>
      </c>
      <c r="AT29" s="204" cm="1">
        <f t="array" aca="1" ref="AT29" ca="1">_xlfn.XLOOKUP($A29,INDIRECT(AT$3&amp;"!$A:$A"),INDIRECT(AT$3&amp;"!$AC:$AC"),0,0)</f>
        <v>0</v>
      </c>
      <c r="AU29" s="204" cm="1">
        <f t="array" aca="1" ref="AU29" ca="1">_xlfn.XLOOKUP($A29,INDIRECT(AU$3&amp;"!$A:$A"),INDIRECT(AU$3&amp;"!$AC:$AC"),0,0)</f>
        <v>0</v>
      </c>
      <c r="AV29" s="204" cm="1">
        <f t="array" aca="1" ref="AV29" ca="1">_xlfn.XLOOKUP($A29,INDIRECT(AV$3&amp;"!$A:$A"),INDIRECT(AV$3&amp;"!$AC:$AC"),0,0)</f>
        <v>0</v>
      </c>
      <c r="AW29" s="204" cm="1">
        <f t="array" aca="1" ref="AW29" ca="1">_xlfn.XLOOKUP($A29,INDIRECT(AW$3&amp;"!$A:$A"),INDIRECT(AW$3&amp;"!$AC:$AC"),0,0)</f>
        <v>0</v>
      </c>
      <c r="AX29" s="204" cm="1">
        <f t="array" aca="1" ref="AX29" ca="1">_xlfn.XLOOKUP($A29,INDIRECT(AX$3&amp;"!$A:$A"),INDIRECT(AX$3&amp;"!$AC:$AC"),0,0)</f>
        <v>0</v>
      </c>
      <c r="AY29" s="204" cm="1">
        <f t="array" aca="1" ref="AY29" ca="1">_xlfn.XLOOKUP($A29,INDIRECT(AY$3&amp;"!$A:$A"),INDIRECT(AY$3&amp;"!$AC:$AC"),0,0)</f>
        <v>0</v>
      </c>
      <c r="AZ29" s="204" cm="1">
        <f t="array" aca="1" ref="AZ29" ca="1">_xlfn.XLOOKUP($A29,INDIRECT(AZ$3&amp;"!$A:$A"),INDIRECT(AZ$3&amp;"!$AC:$AC"),0,0)</f>
        <v>0</v>
      </c>
      <c r="BA29" s="204" cm="1">
        <f t="array" aca="1" ref="BA29" ca="1">_xlfn.XLOOKUP($A29,INDIRECT(BA$3&amp;"!$A:$A"),INDIRECT(BA$3&amp;"!$AC:$AC"),0,0)</f>
        <v>0</v>
      </c>
      <c r="BB29" s="204" cm="1">
        <f t="array" aca="1" ref="BB29" ca="1">_xlfn.XLOOKUP($A29,INDIRECT(BB$3&amp;"!$A:$A"),INDIRECT(BB$3&amp;"!$AC:$AC"),0,0)</f>
        <v>0</v>
      </c>
      <c r="BC29" s="204" cm="1">
        <f t="array" aca="1" ref="BC29" ca="1">_xlfn.XLOOKUP($A29,INDIRECT(BC$3&amp;"!$A:$A"),INDIRECT(BC$3&amp;"!$AC:$AC"),0,0)</f>
        <v>0</v>
      </c>
      <c r="BD29" s="204" cm="1">
        <f t="array" aca="1" ref="BD29" ca="1">_xlfn.XLOOKUP($A29,INDIRECT(BD$3&amp;"!$A:$A"),INDIRECT(BD$3&amp;"!$AC:$AC"),0,0)</f>
        <v>0</v>
      </c>
    </row>
    <row r="30" spans="1:56" ht="15.95" customHeight="1" x14ac:dyDescent="0.25">
      <c r="A30" s="3">
        <f>'Сводный за нед'!A27</f>
        <v>419145391</v>
      </c>
      <c r="B30" s="3" t="str">
        <f>'Сводный за нед'!B27</f>
        <v>ACRB1MS107WH</v>
      </c>
      <c r="C30" s="3" t="str">
        <f>'Сводный за нед'!C27</f>
        <v>Мяч с шипами белый 7 см</v>
      </c>
      <c r="D30" s="204" cm="1">
        <f t="array" aca="1" ref="D30" ca="1">_xlfn.XLOOKUP($A30,INDIRECT(D$3&amp;"!$A:$A"),INDIRECT(D$3&amp;"!$AC:$AC"),0,0)</f>
        <v>5</v>
      </c>
      <c r="E30" s="204" cm="1">
        <f t="array" aca="1" ref="E30" ca="1">_xlfn.XLOOKUP($A30,INDIRECT(E$3&amp;"!$A:$A"),INDIRECT(E$3&amp;"!$AC:$AC"),0,0)</f>
        <v>5</v>
      </c>
      <c r="F30" s="204" cm="1">
        <f t="array" aca="1" ref="F30" ca="1">_xlfn.XLOOKUP($A30,INDIRECT(F$3&amp;"!$A:$A"),INDIRECT(F$3&amp;"!$AC:$AC"),0,0)</f>
        <v>5</v>
      </c>
      <c r="G30" s="204" cm="1">
        <f t="array" aca="1" ref="G30" ca="1">_xlfn.XLOOKUP($A30,INDIRECT(G$3&amp;"!$A:$A"),INDIRECT(G$3&amp;"!$AC:$AC"),0,0)</f>
        <v>0</v>
      </c>
      <c r="H30" s="204" cm="1">
        <f t="array" aca="1" ref="H30" ca="1">_xlfn.XLOOKUP($A30,INDIRECT(H$3&amp;"!$A:$A"),INDIRECT(H$3&amp;"!$AC:$AC"),0,0)</f>
        <v>0</v>
      </c>
      <c r="I30" s="204" cm="1">
        <f t="array" aca="1" ref="I30" ca="1">_xlfn.XLOOKUP($A30,INDIRECT(I$3&amp;"!$A:$A"),INDIRECT(I$3&amp;"!$AC:$AC"),0,0)</f>
        <v>0</v>
      </c>
      <c r="J30" s="204" cm="1">
        <f t="array" aca="1" ref="J30" ca="1">_xlfn.XLOOKUP($A30,INDIRECT(J$3&amp;"!$A:$A"),INDIRECT(J$3&amp;"!$AC:$AC"),0,0)</f>
        <v>0</v>
      </c>
      <c r="K30" s="204" cm="1">
        <f t="array" aca="1" ref="K30" ca="1">_xlfn.XLOOKUP($A30,INDIRECT(K$3&amp;"!$A:$A"),INDIRECT(K$3&amp;"!$AC:$AC"),0,0)</f>
        <v>0</v>
      </c>
      <c r="L30" s="204" cm="1">
        <f t="array" aca="1" ref="L30" ca="1">_xlfn.XLOOKUP($A30,INDIRECT(L$3&amp;"!$A:$A"),INDIRECT(L$3&amp;"!$AC:$AC"),0,0)</f>
        <v>0</v>
      </c>
      <c r="M30" s="204" cm="1">
        <f t="array" aca="1" ref="M30" ca="1">_xlfn.XLOOKUP($A30,INDIRECT(M$3&amp;"!$A:$A"),INDIRECT(M$3&amp;"!$AC:$AC"),0,0)</f>
        <v>0</v>
      </c>
      <c r="N30" s="204" cm="1">
        <f t="array" aca="1" ref="N30" ca="1">_xlfn.XLOOKUP($A30,INDIRECT(N$3&amp;"!$A:$A"),INDIRECT(N$3&amp;"!$AC:$AC"),0,0)</f>
        <v>0</v>
      </c>
      <c r="O30" s="204" cm="1">
        <f t="array" aca="1" ref="O30" ca="1">_xlfn.XLOOKUP($A30,INDIRECT(O$3&amp;"!$A:$A"),INDIRECT(O$3&amp;"!$AC:$AC"),0,0)</f>
        <v>0</v>
      </c>
      <c r="P30" s="204" cm="1">
        <f t="array" aca="1" ref="P30" ca="1">_xlfn.XLOOKUP($A30,INDIRECT(P$3&amp;"!$A:$A"),INDIRECT(P$3&amp;"!$AC:$AC"),0,0)</f>
        <v>0</v>
      </c>
      <c r="Q30" s="204" cm="1">
        <f t="array" aca="1" ref="Q30" ca="1">_xlfn.XLOOKUP($A30,INDIRECT(Q$3&amp;"!$A:$A"),INDIRECT(Q$3&amp;"!$AC:$AC"),0,0)</f>
        <v>0</v>
      </c>
      <c r="R30" s="204" cm="1">
        <f t="array" aca="1" ref="R30" ca="1">_xlfn.XLOOKUP($A30,INDIRECT(R$3&amp;"!$A:$A"),INDIRECT(R$3&amp;"!$AC:$AC"),0,0)</f>
        <v>0</v>
      </c>
      <c r="S30" s="204" cm="1">
        <f t="array" aca="1" ref="S30" ca="1">_xlfn.XLOOKUP($A30,INDIRECT(S$3&amp;"!$A:$A"),INDIRECT(S$3&amp;"!$AC:$AC"),0,0)</f>
        <v>0</v>
      </c>
      <c r="T30" s="204" cm="1">
        <f t="array" aca="1" ref="T30" ca="1">_xlfn.XLOOKUP($A30,INDIRECT(T$3&amp;"!$A:$A"),INDIRECT(T$3&amp;"!$AC:$AC"),0,0)</f>
        <v>0</v>
      </c>
      <c r="U30" s="204" cm="1">
        <f t="array" aca="1" ref="U30" ca="1">_xlfn.XLOOKUP($A30,INDIRECT(U$3&amp;"!$A:$A"),INDIRECT(U$3&amp;"!$AC:$AC"),0,0)</f>
        <v>0</v>
      </c>
      <c r="V30" s="204" cm="1">
        <f t="array" aca="1" ref="V30" ca="1">_xlfn.XLOOKUP($A30,INDIRECT(V$3&amp;"!$A:$A"),INDIRECT(V$3&amp;"!$AC:$AC"),0,0)</f>
        <v>0</v>
      </c>
      <c r="W30" s="204" cm="1">
        <f t="array" aca="1" ref="W30" ca="1">_xlfn.XLOOKUP($A30,INDIRECT(W$3&amp;"!$A:$A"),INDIRECT(W$3&amp;"!$AC:$AC"),0,0)</f>
        <v>0</v>
      </c>
      <c r="X30" s="204" cm="1">
        <f t="array" aca="1" ref="X30" ca="1">_xlfn.XLOOKUP($A30,INDIRECT(X$3&amp;"!$A:$A"),INDIRECT(X$3&amp;"!$AC:$AC"),0,0)</f>
        <v>0</v>
      </c>
      <c r="Y30" s="204" cm="1">
        <f t="array" aca="1" ref="Y30" ca="1">_xlfn.XLOOKUP($A30,INDIRECT(Y$3&amp;"!$A:$A"),INDIRECT(Y$3&amp;"!$AC:$AC"),0,0)</f>
        <v>0</v>
      </c>
      <c r="Z30" s="204" cm="1">
        <f t="array" aca="1" ref="Z30" ca="1">_xlfn.XLOOKUP($A30,INDIRECT(Z$3&amp;"!$A:$A"),INDIRECT(Z$3&amp;"!$AC:$AC"),0,0)</f>
        <v>0</v>
      </c>
      <c r="AA30" s="204" cm="1">
        <f t="array" aca="1" ref="AA30" ca="1">_xlfn.XLOOKUP($A30,INDIRECT(AA$3&amp;"!$A:$A"),INDIRECT(AA$3&amp;"!$AC:$AC"),0,0)</f>
        <v>0</v>
      </c>
      <c r="AB30" s="204" cm="1">
        <f t="array" aca="1" ref="AB30" ca="1">_xlfn.XLOOKUP($A30,INDIRECT(AB$3&amp;"!$A:$A"),INDIRECT(AB$3&amp;"!$AC:$AC"),0,0)</f>
        <v>0</v>
      </c>
      <c r="AC30" s="204" cm="1">
        <f t="array" aca="1" ref="AC30" ca="1">_xlfn.XLOOKUP($A30,INDIRECT(AC$3&amp;"!$A:$A"),INDIRECT(AC$3&amp;"!$AC:$AC"),0,0)</f>
        <v>0</v>
      </c>
      <c r="AD30" s="204" cm="1">
        <f t="array" aca="1" ref="AD30" ca="1">_xlfn.XLOOKUP($A30,INDIRECT(AD$3&amp;"!$A:$A"),INDIRECT(AD$3&amp;"!$AC:$AC"),0,0)</f>
        <v>0</v>
      </c>
      <c r="AE30" s="204" cm="1">
        <f t="array" aca="1" ref="AE30" ca="1">_xlfn.XLOOKUP($A30,INDIRECT(AE$3&amp;"!$A:$A"),INDIRECT(AE$3&amp;"!$AC:$AC"),0,0)</f>
        <v>0</v>
      </c>
      <c r="AF30" s="204" cm="1">
        <f t="array" aca="1" ref="AF30" ca="1">_xlfn.XLOOKUP($A30,INDIRECT(AF$3&amp;"!$A:$A"),INDIRECT(AF$3&amp;"!$AC:$AC"),0,0)</f>
        <v>0</v>
      </c>
      <c r="AG30" s="204" cm="1">
        <f t="array" aca="1" ref="AG30" ca="1">_xlfn.XLOOKUP($A30,INDIRECT(AG$3&amp;"!$A:$A"),INDIRECT(AG$3&amp;"!$AC:$AC"),0,0)</f>
        <v>0</v>
      </c>
      <c r="AH30" s="204" cm="1">
        <f t="array" aca="1" ref="AH30" ca="1">_xlfn.XLOOKUP($A30,INDIRECT(AH$3&amp;"!$A:$A"),INDIRECT(AH$3&amp;"!$AC:$AC"),0,0)</f>
        <v>0</v>
      </c>
      <c r="AI30" s="204" cm="1">
        <f t="array" aca="1" ref="AI30" ca="1">_xlfn.XLOOKUP($A30,INDIRECT(AI$3&amp;"!$A:$A"),INDIRECT(AI$3&amp;"!$AC:$AC"),0,0)</f>
        <v>0</v>
      </c>
      <c r="AJ30" s="204" cm="1">
        <f t="array" aca="1" ref="AJ30" ca="1">_xlfn.XLOOKUP($A30,INDIRECT(AJ$3&amp;"!$A:$A"),INDIRECT(AJ$3&amp;"!$AC:$AC"),0,0)</f>
        <v>0</v>
      </c>
      <c r="AK30" s="204" cm="1">
        <f t="array" aca="1" ref="AK30" ca="1">_xlfn.XLOOKUP($A30,INDIRECT(AK$3&amp;"!$A:$A"),INDIRECT(AK$3&amp;"!$AC:$AC"),0,0)</f>
        <v>0</v>
      </c>
      <c r="AL30" s="204" cm="1">
        <f t="array" aca="1" ref="AL30" ca="1">_xlfn.XLOOKUP($A30,INDIRECT(AL$3&amp;"!$A:$A"),INDIRECT(AL$3&amp;"!$AC:$AC"),0,0)</f>
        <v>0</v>
      </c>
      <c r="AM30" s="204" cm="1">
        <f t="array" aca="1" ref="AM30" ca="1">_xlfn.XLOOKUP($A30,INDIRECT(AM$3&amp;"!$A:$A"),INDIRECT(AM$3&amp;"!$AC:$AC"),0,0)</f>
        <v>0</v>
      </c>
      <c r="AN30" s="204" cm="1">
        <f t="array" aca="1" ref="AN30" ca="1">_xlfn.XLOOKUP($A30,INDIRECT(AN$3&amp;"!$A:$A"),INDIRECT(AN$3&amp;"!$AC:$AC"),0,0)</f>
        <v>0</v>
      </c>
      <c r="AO30" s="204" cm="1">
        <f t="array" aca="1" ref="AO30" ca="1">_xlfn.XLOOKUP($A30,INDIRECT(AO$3&amp;"!$A:$A"),INDIRECT(AO$3&amp;"!$AC:$AC"),0,0)</f>
        <v>0</v>
      </c>
      <c r="AP30" s="204" cm="1">
        <f t="array" aca="1" ref="AP30" ca="1">_xlfn.XLOOKUP($A30,INDIRECT(AP$3&amp;"!$A:$A"),INDIRECT(AP$3&amp;"!$AC:$AC"),0,0)</f>
        <v>0</v>
      </c>
      <c r="AQ30" s="204" cm="1">
        <f t="array" aca="1" ref="AQ30" ca="1">_xlfn.XLOOKUP($A30,INDIRECT(AQ$3&amp;"!$A:$A"),INDIRECT(AQ$3&amp;"!$AC:$AC"),0,0)</f>
        <v>0</v>
      </c>
      <c r="AR30" s="204" cm="1">
        <f t="array" aca="1" ref="AR30" ca="1">_xlfn.XLOOKUP($A30,INDIRECT(AR$3&amp;"!$A:$A"),INDIRECT(AR$3&amp;"!$AC:$AC"),0,0)</f>
        <v>0</v>
      </c>
      <c r="AS30" s="204" cm="1">
        <f t="array" aca="1" ref="AS30" ca="1">_xlfn.XLOOKUP($A30,INDIRECT(AS$3&amp;"!$A:$A"),INDIRECT(AS$3&amp;"!$AC:$AC"),0,0)</f>
        <v>0</v>
      </c>
      <c r="AT30" s="204" cm="1">
        <f t="array" aca="1" ref="AT30" ca="1">_xlfn.XLOOKUP($A30,INDIRECT(AT$3&amp;"!$A:$A"),INDIRECT(AT$3&amp;"!$AC:$AC"),0,0)</f>
        <v>0</v>
      </c>
      <c r="AU30" s="204" cm="1">
        <f t="array" aca="1" ref="AU30" ca="1">_xlfn.XLOOKUP($A30,INDIRECT(AU$3&amp;"!$A:$A"),INDIRECT(AU$3&amp;"!$AC:$AC"),0,0)</f>
        <v>0</v>
      </c>
      <c r="AV30" s="204" cm="1">
        <f t="array" aca="1" ref="AV30" ca="1">_xlfn.XLOOKUP($A30,INDIRECT(AV$3&amp;"!$A:$A"),INDIRECT(AV$3&amp;"!$AC:$AC"),0,0)</f>
        <v>0</v>
      </c>
      <c r="AW30" s="204" cm="1">
        <f t="array" aca="1" ref="AW30" ca="1">_xlfn.XLOOKUP($A30,INDIRECT(AW$3&amp;"!$A:$A"),INDIRECT(AW$3&amp;"!$AC:$AC"),0,0)</f>
        <v>0</v>
      </c>
      <c r="AX30" s="204" cm="1">
        <f t="array" aca="1" ref="AX30" ca="1">_xlfn.XLOOKUP($A30,INDIRECT(AX$3&amp;"!$A:$A"),INDIRECT(AX$3&amp;"!$AC:$AC"),0,0)</f>
        <v>0</v>
      </c>
      <c r="AY30" s="204" cm="1">
        <f t="array" aca="1" ref="AY30" ca="1">_xlfn.XLOOKUP($A30,INDIRECT(AY$3&amp;"!$A:$A"),INDIRECT(AY$3&amp;"!$AC:$AC"),0,0)</f>
        <v>0</v>
      </c>
      <c r="AZ30" s="204" cm="1">
        <f t="array" aca="1" ref="AZ30" ca="1">_xlfn.XLOOKUP($A30,INDIRECT(AZ$3&amp;"!$A:$A"),INDIRECT(AZ$3&amp;"!$AC:$AC"),0,0)</f>
        <v>0</v>
      </c>
      <c r="BA30" s="204" cm="1">
        <f t="array" aca="1" ref="BA30" ca="1">_xlfn.XLOOKUP($A30,INDIRECT(BA$3&amp;"!$A:$A"),INDIRECT(BA$3&amp;"!$AC:$AC"),0,0)</f>
        <v>0</v>
      </c>
      <c r="BB30" s="204" cm="1">
        <f t="array" aca="1" ref="BB30" ca="1">_xlfn.XLOOKUP($A30,INDIRECT(BB$3&amp;"!$A:$A"),INDIRECT(BB$3&amp;"!$AC:$AC"),0,0)</f>
        <v>0</v>
      </c>
      <c r="BC30" s="204" cm="1">
        <f t="array" aca="1" ref="BC30" ca="1">_xlfn.XLOOKUP($A30,INDIRECT(BC$3&amp;"!$A:$A"),INDIRECT(BC$3&amp;"!$AC:$AC"),0,0)</f>
        <v>0</v>
      </c>
      <c r="BD30" s="204" cm="1">
        <f t="array" aca="1" ref="BD30" ca="1">_xlfn.XLOOKUP($A30,INDIRECT(BD$3&amp;"!$A:$A"),INDIRECT(BD$3&amp;"!$AC:$AC"),0,0)</f>
        <v>0</v>
      </c>
    </row>
    <row r="31" spans="1:56" ht="15.95" customHeight="1" x14ac:dyDescent="0.25">
      <c r="A31" s="3">
        <f>'Сводный за нед'!A28</f>
        <v>419145389</v>
      </c>
      <c r="B31" s="3" t="str">
        <f>'Сводный за нед'!B28</f>
        <v>ACRB1MS107PN</v>
      </c>
      <c r="C31" s="3" t="str">
        <f>'Сводный за нед'!C28</f>
        <v>Мяч с шипами розовый 7 см</v>
      </c>
      <c r="D31" s="204" cm="1">
        <f t="array" aca="1" ref="D31" ca="1">_xlfn.XLOOKUP($A31,INDIRECT(D$3&amp;"!$A:$A"),INDIRECT(D$3&amp;"!$AC:$AC"),0,0)</f>
        <v>62</v>
      </c>
      <c r="E31" s="204" cm="1">
        <f t="array" aca="1" ref="E31" ca="1">_xlfn.XLOOKUP($A31,INDIRECT(E$3&amp;"!$A:$A"),INDIRECT(E$3&amp;"!$AC:$AC"),0,0)</f>
        <v>62</v>
      </c>
      <c r="F31" s="204" cm="1">
        <f t="array" aca="1" ref="F31" ca="1">_xlfn.XLOOKUP($A31,INDIRECT(F$3&amp;"!$A:$A"),INDIRECT(F$3&amp;"!$AC:$AC"),0,0)</f>
        <v>61</v>
      </c>
      <c r="G31" s="204" cm="1">
        <f t="array" aca="1" ref="G31" ca="1">_xlfn.XLOOKUP($A31,INDIRECT(G$3&amp;"!$A:$A"),INDIRECT(G$3&amp;"!$AC:$AC"),0,0)</f>
        <v>0</v>
      </c>
      <c r="H31" s="204" cm="1">
        <f t="array" aca="1" ref="H31" ca="1">_xlfn.XLOOKUP($A31,INDIRECT(H$3&amp;"!$A:$A"),INDIRECT(H$3&amp;"!$AC:$AC"),0,0)</f>
        <v>0</v>
      </c>
      <c r="I31" s="204" cm="1">
        <f t="array" aca="1" ref="I31" ca="1">_xlfn.XLOOKUP($A31,INDIRECT(I$3&amp;"!$A:$A"),INDIRECT(I$3&amp;"!$AC:$AC"),0,0)</f>
        <v>0</v>
      </c>
      <c r="J31" s="204" cm="1">
        <f t="array" aca="1" ref="J31" ca="1">_xlfn.XLOOKUP($A31,INDIRECT(J$3&amp;"!$A:$A"),INDIRECT(J$3&amp;"!$AC:$AC"),0,0)</f>
        <v>0</v>
      </c>
      <c r="K31" s="204" cm="1">
        <f t="array" aca="1" ref="K31" ca="1">_xlfn.XLOOKUP($A31,INDIRECT(K$3&amp;"!$A:$A"),INDIRECT(K$3&amp;"!$AC:$AC"),0,0)</f>
        <v>0</v>
      </c>
      <c r="L31" s="204" cm="1">
        <f t="array" aca="1" ref="L31" ca="1">_xlfn.XLOOKUP($A31,INDIRECT(L$3&amp;"!$A:$A"),INDIRECT(L$3&amp;"!$AC:$AC"),0,0)</f>
        <v>0</v>
      </c>
      <c r="M31" s="204" cm="1">
        <f t="array" aca="1" ref="M31" ca="1">_xlfn.XLOOKUP($A31,INDIRECT(M$3&amp;"!$A:$A"),INDIRECT(M$3&amp;"!$AC:$AC"),0,0)</f>
        <v>0</v>
      </c>
      <c r="N31" s="204" cm="1">
        <f t="array" aca="1" ref="N31" ca="1">_xlfn.XLOOKUP($A31,INDIRECT(N$3&amp;"!$A:$A"),INDIRECT(N$3&amp;"!$AC:$AC"),0,0)</f>
        <v>0</v>
      </c>
      <c r="O31" s="204" cm="1">
        <f t="array" aca="1" ref="O31" ca="1">_xlfn.XLOOKUP($A31,INDIRECT(O$3&amp;"!$A:$A"),INDIRECT(O$3&amp;"!$AC:$AC"),0,0)</f>
        <v>0</v>
      </c>
      <c r="P31" s="204" cm="1">
        <f t="array" aca="1" ref="P31" ca="1">_xlfn.XLOOKUP($A31,INDIRECT(P$3&amp;"!$A:$A"),INDIRECT(P$3&amp;"!$AC:$AC"),0,0)</f>
        <v>0</v>
      </c>
      <c r="Q31" s="204" cm="1">
        <f t="array" aca="1" ref="Q31" ca="1">_xlfn.XLOOKUP($A31,INDIRECT(Q$3&amp;"!$A:$A"),INDIRECT(Q$3&amp;"!$AC:$AC"),0,0)</f>
        <v>0</v>
      </c>
      <c r="R31" s="204" cm="1">
        <f t="array" aca="1" ref="R31" ca="1">_xlfn.XLOOKUP($A31,INDIRECT(R$3&amp;"!$A:$A"),INDIRECT(R$3&amp;"!$AC:$AC"),0,0)</f>
        <v>0</v>
      </c>
      <c r="S31" s="204" cm="1">
        <f t="array" aca="1" ref="S31" ca="1">_xlfn.XLOOKUP($A31,INDIRECT(S$3&amp;"!$A:$A"),INDIRECT(S$3&amp;"!$AC:$AC"),0,0)</f>
        <v>0</v>
      </c>
      <c r="T31" s="204" cm="1">
        <f t="array" aca="1" ref="T31" ca="1">_xlfn.XLOOKUP($A31,INDIRECT(T$3&amp;"!$A:$A"),INDIRECT(T$3&amp;"!$AC:$AC"),0,0)</f>
        <v>0</v>
      </c>
      <c r="U31" s="204" cm="1">
        <f t="array" aca="1" ref="U31" ca="1">_xlfn.XLOOKUP($A31,INDIRECT(U$3&amp;"!$A:$A"),INDIRECT(U$3&amp;"!$AC:$AC"),0,0)</f>
        <v>0</v>
      </c>
      <c r="V31" s="204" cm="1">
        <f t="array" aca="1" ref="V31" ca="1">_xlfn.XLOOKUP($A31,INDIRECT(V$3&amp;"!$A:$A"),INDIRECT(V$3&amp;"!$AC:$AC"),0,0)</f>
        <v>0</v>
      </c>
      <c r="W31" s="204" cm="1">
        <f t="array" aca="1" ref="W31" ca="1">_xlfn.XLOOKUP($A31,INDIRECT(W$3&amp;"!$A:$A"),INDIRECT(W$3&amp;"!$AC:$AC"),0,0)</f>
        <v>0</v>
      </c>
      <c r="X31" s="204" cm="1">
        <f t="array" aca="1" ref="X31" ca="1">_xlfn.XLOOKUP($A31,INDIRECT(X$3&amp;"!$A:$A"),INDIRECT(X$3&amp;"!$AC:$AC"),0,0)</f>
        <v>0</v>
      </c>
      <c r="Y31" s="204" cm="1">
        <f t="array" aca="1" ref="Y31" ca="1">_xlfn.XLOOKUP($A31,INDIRECT(Y$3&amp;"!$A:$A"),INDIRECT(Y$3&amp;"!$AC:$AC"),0,0)</f>
        <v>0</v>
      </c>
      <c r="Z31" s="204" cm="1">
        <f t="array" aca="1" ref="Z31" ca="1">_xlfn.XLOOKUP($A31,INDIRECT(Z$3&amp;"!$A:$A"),INDIRECT(Z$3&amp;"!$AC:$AC"),0,0)</f>
        <v>0</v>
      </c>
      <c r="AA31" s="204" cm="1">
        <f t="array" aca="1" ref="AA31" ca="1">_xlfn.XLOOKUP($A31,INDIRECT(AA$3&amp;"!$A:$A"),INDIRECT(AA$3&amp;"!$AC:$AC"),0,0)</f>
        <v>0</v>
      </c>
      <c r="AB31" s="204" cm="1">
        <f t="array" aca="1" ref="AB31" ca="1">_xlfn.XLOOKUP($A31,INDIRECT(AB$3&amp;"!$A:$A"),INDIRECT(AB$3&amp;"!$AC:$AC"),0,0)</f>
        <v>0</v>
      </c>
      <c r="AC31" s="204" cm="1">
        <f t="array" aca="1" ref="AC31" ca="1">_xlfn.XLOOKUP($A31,INDIRECT(AC$3&amp;"!$A:$A"),INDIRECT(AC$3&amp;"!$AC:$AC"),0,0)</f>
        <v>0</v>
      </c>
      <c r="AD31" s="204" cm="1">
        <f t="array" aca="1" ref="AD31" ca="1">_xlfn.XLOOKUP($A31,INDIRECT(AD$3&amp;"!$A:$A"),INDIRECT(AD$3&amp;"!$AC:$AC"),0,0)</f>
        <v>0</v>
      </c>
      <c r="AE31" s="204" cm="1">
        <f t="array" aca="1" ref="AE31" ca="1">_xlfn.XLOOKUP($A31,INDIRECT(AE$3&amp;"!$A:$A"),INDIRECT(AE$3&amp;"!$AC:$AC"),0,0)</f>
        <v>0</v>
      </c>
      <c r="AF31" s="204" cm="1">
        <f t="array" aca="1" ref="AF31" ca="1">_xlfn.XLOOKUP($A31,INDIRECT(AF$3&amp;"!$A:$A"),INDIRECT(AF$3&amp;"!$AC:$AC"),0,0)</f>
        <v>0</v>
      </c>
      <c r="AG31" s="204" cm="1">
        <f t="array" aca="1" ref="AG31" ca="1">_xlfn.XLOOKUP($A31,INDIRECT(AG$3&amp;"!$A:$A"),INDIRECT(AG$3&amp;"!$AC:$AC"),0,0)</f>
        <v>0</v>
      </c>
      <c r="AH31" s="204" cm="1">
        <f t="array" aca="1" ref="AH31" ca="1">_xlfn.XLOOKUP($A31,INDIRECT(AH$3&amp;"!$A:$A"),INDIRECT(AH$3&amp;"!$AC:$AC"),0,0)</f>
        <v>0</v>
      </c>
      <c r="AI31" s="204" cm="1">
        <f t="array" aca="1" ref="AI31" ca="1">_xlfn.XLOOKUP($A31,INDIRECT(AI$3&amp;"!$A:$A"),INDIRECT(AI$3&amp;"!$AC:$AC"),0,0)</f>
        <v>0</v>
      </c>
      <c r="AJ31" s="204" cm="1">
        <f t="array" aca="1" ref="AJ31" ca="1">_xlfn.XLOOKUP($A31,INDIRECT(AJ$3&amp;"!$A:$A"),INDIRECT(AJ$3&amp;"!$AC:$AC"),0,0)</f>
        <v>0</v>
      </c>
      <c r="AK31" s="204" cm="1">
        <f t="array" aca="1" ref="AK31" ca="1">_xlfn.XLOOKUP($A31,INDIRECT(AK$3&amp;"!$A:$A"),INDIRECT(AK$3&amp;"!$AC:$AC"),0,0)</f>
        <v>0</v>
      </c>
      <c r="AL31" s="204" cm="1">
        <f t="array" aca="1" ref="AL31" ca="1">_xlfn.XLOOKUP($A31,INDIRECT(AL$3&amp;"!$A:$A"),INDIRECT(AL$3&amp;"!$AC:$AC"),0,0)</f>
        <v>0</v>
      </c>
      <c r="AM31" s="204" cm="1">
        <f t="array" aca="1" ref="AM31" ca="1">_xlfn.XLOOKUP($A31,INDIRECT(AM$3&amp;"!$A:$A"),INDIRECT(AM$3&amp;"!$AC:$AC"),0,0)</f>
        <v>0</v>
      </c>
      <c r="AN31" s="204" cm="1">
        <f t="array" aca="1" ref="AN31" ca="1">_xlfn.XLOOKUP($A31,INDIRECT(AN$3&amp;"!$A:$A"),INDIRECT(AN$3&amp;"!$AC:$AC"),0,0)</f>
        <v>0</v>
      </c>
      <c r="AO31" s="204" cm="1">
        <f t="array" aca="1" ref="AO31" ca="1">_xlfn.XLOOKUP($A31,INDIRECT(AO$3&amp;"!$A:$A"),INDIRECT(AO$3&amp;"!$AC:$AC"),0,0)</f>
        <v>0</v>
      </c>
      <c r="AP31" s="204" cm="1">
        <f t="array" aca="1" ref="AP31" ca="1">_xlfn.XLOOKUP($A31,INDIRECT(AP$3&amp;"!$A:$A"),INDIRECT(AP$3&amp;"!$AC:$AC"),0,0)</f>
        <v>0</v>
      </c>
      <c r="AQ31" s="204" cm="1">
        <f t="array" aca="1" ref="AQ31" ca="1">_xlfn.XLOOKUP($A31,INDIRECT(AQ$3&amp;"!$A:$A"),INDIRECT(AQ$3&amp;"!$AC:$AC"),0,0)</f>
        <v>0</v>
      </c>
      <c r="AR31" s="204" cm="1">
        <f t="array" aca="1" ref="AR31" ca="1">_xlfn.XLOOKUP($A31,INDIRECT(AR$3&amp;"!$A:$A"),INDIRECT(AR$3&amp;"!$AC:$AC"),0,0)</f>
        <v>0</v>
      </c>
      <c r="AS31" s="204" cm="1">
        <f t="array" aca="1" ref="AS31" ca="1">_xlfn.XLOOKUP($A31,INDIRECT(AS$3&amp;"!$A:$A"),INDIRECT(AS$3&amp;"!$AC:$AC"),0,0)</f>
        <v>0</v>
      </c>
      <c r="AT31" s="204" cm="1">
        <f t="array" aca="1" ref="AT31" ca="1">_xlfn.XLOOKUP($A31,INDIRECT(AT$3&amp;"!$A:$A"),INDIRECT(AT$3&amp;"!$AC:$AC"),0,0)</f>
        <v>0</v>
      </c>
      <c r="AU31" s="204" cm="1">
        <f t="array" aca="1" ref="AU31" ca="1">_xlfn.XLOOKUP($A31,INDIRECT(AU$3&amp;"!$A:$A"),INDIRECT(AU$3&amp;"!$AC:$AC"),0,0)</f>
        <v>0</v>
      </c>
      <c r="AV31" s="204" cm="1">
        <f t="array" aca="1" ref="AV31" ca="1">_xlfn.XLOOKUP($A31,INDIRECT(AV$3&amp;"!$A:$A"),INDIRECT(AV$3&amp;"!$AC:$AC"),0,0)</f>
        <v>0</v>
      </c>
      <c r="AW31" s="204" cm="1">
        <f t="array" aca="1" ref="AW31" ca="1">_xlfn.XLOOKUP($A31,INDIRECT(AW$3&amp;"!$A:$A"),INDIRECT(AW$3&amp;"!$AC:$AC"),0,0)</f>
        <v>0</v>
      </c>
      <c r="AX31" s="204" cm="1">
        <f t="array" aca="1" ref="AX31" ca="1">_xlfn.XLOOKUP($A31,INDIRECT(AX$3&amp;"!$A:$A"),INDIRECT(AX$3&amp;"!$AC:$AC"),0,0)</f>
        <v>0</v>
      </c>
      <c r="AY31" s="204" cm="1">
        <f t="array" aca="1" ref="AY31" ca="1">_xlfn.XLOOKUP($A31,INDIRECT(AY$3&amp;"!$A:$A"),INDIRECT(AY$3&amp;"!$AC:$AC"),0,0)</f>
        <v>0</v>
      </c>
      <c r="AZ31" s="204" cm="1">
        <f t="array" aca="1" ref="AZ31" ca="1">_xlfn.XLOOKUP($A31,INDIRECT(AZ$3&amp;"!$A:$A"),INDIRECT(AZ$3&amp;"!$AC:$AC"),0,0)</f>
        <v>0</v>
      </c>
      <c r="BA31" s="204" cm="1">
        <f t="array" aca="1" ref="BA31" ca="1">_xlfn.XLOOKUP($A31,INDIRECT(BA$3&amp;"!$A:$A"),INDIRECT(BA$3&amp;"!$AC:$AC"),0,0)</f>
        <v>0</v>
      </c>
      <c r="BB31" s="204" cm="1">
        <f t="array" aca="1" ref="BB31" ca="1">_xlfn.XLOOKUP($A31,INDIRECT(BB$3&amp;"!$A:$A"),INDIRECT(BB$3&amp;"!$AC:$AC"),0,0)</f>
        <v>0</v>
      </c>
      <c r="BC31" s="204" cm="1">
        <f t="array" aca="1" ref="BC31" ca="1">_xlfn.XLOOKUP($A31,INDIRECT(BC$3&amp;"!$A:$A"),INDIRECT(BC$3&amp;"!$AC:$AC"),0,0)</f>
        <v>0</v>
      </c>
      <c r="BD31" s="204" cm="1">
        <f t="array" aca="1" ref="BD31" ca="1">_xlfn.XLOOKUP($A31,INDIRECT(BD$3&amp;"!$A:$A"),INDIRECT(BD$3&amp;"!$AC:$AC"),0,0)</f>
        <v>0</v>
      </c>
    </row>
    <row r="32" spans="1:56" ht="15.95" customHeight="1" x14ac:dyDescent="0.25">
      <c r="A32" s="3">
        <f>'Сводный за нед'!A29</f>
        <v>419145748</v>
      </c>
      <c r="B32" s="3" t="str">
        <f>'Сводный за нед'!B29</f>
        <v>ACRB1MS107BL</v>
      </c>
      <c r="C32" s="3" t="str">
        <f>'Сводный за нед'!C29</f>
        <v>Мяч с шипами голубой 7 см</v>
      </c>
      <c r="D32" s="204" cm="1">
        <f t="array" aca="1" ref="D32" ca="1">_xlfn.XLOOKUP($A32,INDIRECT(D$3&amp;"!$A:$A"),INDIRECT(D$3&amp;"!$AC:$AC"),0,0)</f>
        <v>80</v>
      </c>
      <c r="E32" s="204" cm="1">
        <f t="array" aca="1" ref="E32" ca="1">_xlfn.XLOOKUP($A32,INDIRECT(E$3&amp;"!$A:$A"),INDIRECT(E$3&amp;"!$AC:$AC"),0,0)</f>
        <v>80</v>
      </c>
      <c r="F32" s="204" cm="1">
        <f t="array" aca="1" ref="F32" ca="1">_xlfn.XLOOKUP($A32,INDIRECT(F$3&amp;"!$A:$A"),INDIRECT(F$3&amp;"!$AC:$AC"),0,0)</f>
        <v>79</v>
      </c>
      <c r="G32" s="204" cm="1">
        <f t="array" aca="1" ref="G32" ca="1">_xlfn.XLOOKUP($A32,INDIRECT(G$3&amp;"!$A:$A"),INDIRECT(G$3&amp;"!$AC:$AC"),0,0)</f>
        <v>0</v>
      </c>
      <c r="H32" s="204" cm="1">
        <f t="array" aca="1" ref="H32" ca="1">_xlfn.XLOOKUP($A32,INDIRECT(H$3&amp;"!$A:$A"),INDIRECT(H$3&amp;"!$AC:$AC"),0,0)</f>
        <v>0</v>
      </c>
      <c r="I32" s="204" cm="1">
        <f t="array" aca="1" ref="I32" ca="1">_xlfn.XLOOKUP($A32,INDIRECT(I$3&amp;"!$A:$A"),INDIRECT(I$3&amp;"!$AC:$AC"),0,0)</f>
        <v>0</v>
      </c>
      <c r="J32" s="204" cm="1">
        <f t="array" aca="1" ref="J32" ca="1">_xlfn.XLOOKUP($A32,INDIRECT(J$3&amp;"!$A:$A"),INDIRECT(J$3&amp;"!$AC:$AC"),0,0)</f>
        <v>0</v>
      </c>
      <c r="K32" s="204" cm="1">
        <f t="array" aca="1" ref="K32" ca="1">_xlfn.XLOOKUP($A32,INDIRECT(K$3&amp;"!$A:$A"),INDIRECT(K$3&amp;"!$AC:$AC"),0,0)</f>
        <v>0</v>
      </c>
      <c r="L32" s="204" cm="1">
        <f t="array" aca="1" ref="L32" ca="1">_xlfn.XLOOKUP($A32,INDIRECT(L$3&amp;"!$A:$A"),INDIRECT(L$3&amp;"!$AC:$AC"),0,0)</f>
        <v>0</v>
      </c>
      <c r="M32" s="204" cm="1">
        <f t="array" aca="1" ref="M32" ca="1">_xlfn.XLOOKUP($A32,INDIRECT(M$3&amp;"!$A:$A"),INDIRECT(M$3&amp;"!$AC:$AC"),0,0)</f>
        <v>0</v>
      </c>
      <c r="N32" s="204" cm="1">
        <f t="array" aca="1" ref="N32" ca="1">_xlfn.XLOOKUP($A32,INDIRECT(N$3&amp;"!$A:$A"),INDIRECT(N$3&amp;"!$AC:$AC"),0,0)</f>
        <v>0</v>
      </c>
      <c r="O32" s="204" cm="1">
        <f t="array" aca="1" ref="O32" ca="1">_xlfn.XLOOKUP($A32,INDIRECT(O$3&amp;"!$A:$A"),INDIRECT(O$3&amp;"!$AC:$AC"),0,0)</f>
        <v>0</v>
      </c>
      <c r="P32" s="204" cm="1">
        <f t="array" aca="1" ref="P32" ca="1">_xlfn.XLOOKUP($A32,INDIRECT(P$3&amp;"!$A:$A"),INDIRECT(P$3&amp;"!$AC:$AC"),0,0)</f>
        <v>0</v>
      </c>
      <c r="Q32" s="204" cm="1">
        <f t="array" aca="1" ref="Q32" ca="1">_xlfn.XLOOKUP($A32,INDIRECT(Q$3&amp;"!$A:$A"),INDIRECT(Q$3&amp;"!$AC:$AC"),0,0)</f>
        <v>0</v>
      </c>
      <c r="R32" s="204" cm="1">
        <f t="array" aca="1" ref="R32" ca="1">_xlfn.XLOOKUP($A32,INDIRECT(R$3&amp;"!$A:$A"),INDIRECT(R$3&amp;"!$AC:$AC"),0,0)</f>
        <v>0</v>
      </c>
      <c r="S32" s="204" cm="1">
        <f t="array" aca="1" ref="S32" ca="1">_xlfn.XLOOKUP($A32,INDIRECT(S$3&amp;"!$A:$A"),INDIRECT(S$3&amp;"!$AC:$AC"),0,0)</f>
        <v>0</v>
      </c>
      <c r="T32" s="204" cm="1">
        <f t="array" aca="1" ref="T32" ca="1">_xlfn.XLOOKUP($A32,INDIRECT(T$3&amp;"!$A:$A"),INDIRECT(T$3&amp;"!$AC:$AC"),0,0)</f>
        <v>0</v>
      </c>
      <c r="U32" s="204" cm="1">
        <f t="array" aca="1" ref="U32" ca="1">_xlfn.XLOOKUP($A32,INDIRECT(U$3&amp;"!$A:$A"),INDIRECT(U$3&amp;"!$AC:$AC"),0,0)</f>
        <v>0</v>
      </c>
      <c r="V32" s="204" cm="1">
        <f t="array" aca="1" ref="V32" ca="1">_xlfn.XLOOKUP($A32,INDIRECT(V$3&amp;"!$A:$A"),INDIRECT(V$3&amp;"!$AC:$AC"),0,0)</f>
        <v>0</v>
      </c>
      <c r="W32" s="204" cm="1">
        <f t="array" aca="1" ref="W32" ca="1">_xlfn.XLOOKUP($A32,INDIRECT(W$3&amp;"!$A:$A"),INDIRECT(W$3&amp;"!$AC:$AC"),0,0)</f>
        <v>0</v>
      </c>
      <c r="X32" s="204" cm="1">
        <f t="array" aca="1" ref="X32" ca="1">_xlfn.XLOOKUP($A32,INDIRECT(X$3&amp;"!$A:$A"),INDIRECT(X$3&amp;"!$AC:$AC"),0,0)</f>
        <v>0</v>
      </c>
      <c r="Y32" s="204" cm="1">
        <f t="array" aca="1" ref="Y32" ca="1">_xlfn.XLOOKUP($A32,INDIRECT(Y$3&amp;"!$A:$A"),INDIRECT(Y$3&amp;"!$AC:$AC"),0,0)</f>
        <v>0</v>
      </c>
      <c r="Z32" s="204" cm="1">
        <f t="array" aca="1" ref="Z32" ca="1">_xlfn.XLOOKUP($A32,INDIRECT(Z$3&amp;"!$A:$A"),INDIRECT(Z$3&amp;"!$AC:$AC"),0,0)</f>
        <v>0</v>
      </c>
      <c r="AA32" s="204" cm="1">
        <f t="array" aca="1" ref="AA32" ca="1">_xlfn.XLOOKUP($A32,INDIRECT(AA$3&amp;"!$A:$A"),INDIRECT(AA$3&amp;"!$AC:$AC"),0,0)</f>
        <v>0</v>
      </c>
      <c r="AB32" s="204" cm="1">
        <f t="array" aca="1" ref="AB32" ca="1">_xlfn.XLOOKUP($A32,INDIRECT(AB$3&amp;"!$A:$A"),INDIRECT(AB$3&amp;"!$AC:$AC"),0,0)</f>
        <v>0</v>
      </c>
      <c r="AC32" s="204" cm="1">
        <f t="array" aca="1" ref="AC32" ca="1">_xlfn.XLOOKUP($A32,INDIRECT(AC$3&amp;"!$A:$A"),INDIRECT(AC$3&amp;"!$AC:$AC"),0,0)</f>
        <v>0</v>
      </c>
      <c r="AD32" s="204" cm="1">
        <f t="array" aca="1" ref="AD32" ca="1">_xlfn.XLOOKUP($A32,INDIRECT(AD$3&amp;"!$A:$A"),INDIRECT(AD$3&amp;"!$AC:$AC"),0,0)</f>
        <v>0</v>
      </c>
      <c r="AE32" s="204" cm="1">
        <f t="array" aca="1" ref="AE32" ca="1">_xlfn.XLOOKUP($A32,INDIRECT(AE$3&amp;"!$A:$A"),INDIRECT(AE$3&amp;"!$AC:$AC"),0,0)</f>
        <v>0</v>
      </c>
      <c r="AF32" s="204" cm="1">
        <f t="array" aca="1" ref="AF32" ca="1">_xlfn.XLOOKUP($A32,INDIRECT(AF$3&amp;"!$A:$A"),INDIRECT(AF$3&amp;"!$AC:$AC"),0,0)</f>
        <v>0</v>
      </c>
      <c r="AG32" s="204" cm="1">
        <f t="array" aca="1" ref="AG32" ca="1">_xlfn.XLOOKUP($A32,INDIRECT(AG$3&amp;"!$A:$A"),INDIRECT(AG$3&amp;"!$AC:$AC"),0,0)</f>
        <v>0</v>
      </c>
      <c r="AH32" s="204" cm="1">
        <f t="array" aca="1" ref="AH32" ca="1">_xlfn.XLOOKUP($A32,INDIRECT(AH$3&amp;"!$A:$A"),INDIRECT(AH$3&amp;"!$AC:$AC"),0,0)</f>
        <v>0</v>
      </c>
      <c r="AI32" s="204" cm="1">
        <f t="array" aca="1" ref="AI32" ca="1">_xlfn.XLOOKUP($A32,INDIRECT(AI$3&amp;"!$A:$A"),INDIRECT(AI$3&amp;"!$AC:$AC"),0,0)</f>
        <v>0</v>
      </c>
      <c r="AJ32" s="204" cm="1">
        <f t="array" aca="1" ref="AJ32" ca="1">_xlfn.XLOOKUP($A32,INDIRECT(AJ$3&amp;"!$A:$A"),INDIRECT(AJ$3&amp;"!$AC:$AC"),0,0)</f>
        <v>0</v>
      </c>
      <c r="AK32" s="204" cm="1">
        <f t="array" aca="1" ref="AK32" ca="1">_xlfn.XLOOKUP($A32,INDIRECT(AK$3&amp;"!$A:$A"),INDIRECT(AK$3&amp;"!$AC:$AC"),0,0)</f>
        <v>0</v>
      </c>
      <c r="AL32" s="204" cm="1">
        <f t="array" aca="1" ref="AL32" ca="1">_xlfn.XLOOKUP($A32,INDIRECT(AL$3&amp;"!$A:$A"),INDIRECT(AL$3&amp;"!$AC:$AC"),0,0)</f>
        <v>0</v>
      </c>
      <c r="AM32" s="204" cm="1">
        <f t="array" aca="1" ref="AM32" ca="1">_xlfn.XLOOKUP($A32,INDIRECT(AM$3&amp;"!$A:$A"),INDIRECT(AM$3&amp;"!$AC:$AC"),0,0)</f>
        <v>0</v>
      </c>
      <c r="AN32" s="204" cm="1">
        <f t="array" aca="1" ref="AN32" ca="1">_xlfn.XLOOKUP($A32,INDIRECT(AN$3&amp;"!$A:$A"),INDIRECT(AN$3&amp;"!$AC:$AC"),0,0)</f>
        <v>0</v>
      </c>
      <c r="AO32" s="204" cm="1">
        <f t="array" aca="1" ref="AO32" ca="1">_xlfn.XLOOKUP($A32,INDIRECT(AO$3&amp;"!$A:$A"),INDIRECT(AO$3&amp;"!$AC:$AC"),0,0)</f>
        <v>0</v>
      </c>
      <c r="AP32" s="204" cm="1">
        <f t="array" aca="1" ref="AP32" ca="1">_xlfn.XLOOKUP($A32,INDIRECT(AP$3&amp;"!$A:$A"),INDIRECT(AP$3&amp;"!$AC:$AC"),0,0)</f>
        <v>0</v>
      </c>
      <c r="AQ32" s="204" cm="1">
        <f t="array" aca="1" ref="AQ32" ca="1">_xlfn.XLOOKUP($A32,INDIRECT(AQ$3&amp;"!$A:$A"),INDIRECT(AQ$3&amp;"!$AC:$AC"),0,0)</f>
        <v>0</v>
      </c>
      <c r="AR32" s="204" cm="1">
        <f t="array" aca="1" ref="AR32" ca="1">_xlfn.XLOOKUP($A32,INDIRECT(AR$3&amp;"!$A:$A"),INDIRECT(AR$3&amp;"!$AC:$AC"),0,0)</f>
        <v>0</v>
      </c>
      <c r="AS32" s="204" cm="1">
        <f t="array" aca="1" ref="AS32" ca="1">_xlfn.XLOOKUP($A32,INDIRECT(AS$3&amp;"!$A:$A"),INDIRECT(AS$3&amp;"!$AC:$AC"),0,0)</f>
        <v>0</v>
      </c>
      <c r="AT32" s="204" cm="1">
        <f t="array" aca="1" ref="AT32" ca="1">_xlfn.XLOOKUP($A32,INDIRECT(AT$3&amp;"!$A:$A"),INDIRECT(AT$3&amp;"!$AC:$AC"),0,0)</f>
        <v>0</v>
      </c>
      <c r="AU32" s="204" cm="1">
        <f t="array" aca="1" ref="AU32" ca="1">_xlfn.XLOOKUP($A32,INDIRECT(AU$3&amp;"!$A:$A"),INDIRECT(AU$3&amp;"!$AC:$AC"),0,0)</f>
        <v>0</v>
      </c>
      <c r="AV32" s="204" cm="1">
        <f t="array" aca="1" ref="AV32" ca="1">_xlfn.XLOOKUP($A32,INDIRECT(AV$3&amp;"!$A:$A"),INDIRECT(AV$3&amp;"!$AC:$AC"),0,0)</f>
        <v>0</v>
      </c>
      <c r="AW32" s="204" cm="1">
        <f t="array" aca="1" ref="AW32" ca="1">_xlfn.XLOOKUP($A32,INDIRECT(AW$3&amp;"!$A:$A"),INDIRECT(AW$3&amp;"!$AC:$AC"),0,0)</f>
        <v>0</v>
      </c>
      <c r="AX32" s="204" cm="1">
        <f t="array" aca="1" ref="AX32" ca="1">_xlfn.XLOOKUP($A32,INDIRECT(AX$3&amp;"!$A:$A"),INDIRECT(AX$3&amp;"!$AC:$AC"),0,0)</f>
        <v>0</v>
      </c>
      <c r="AY32" s="204" cm="1">
        <f t="array" aca="1" ref="AY32" ca="1">_xlfn.XLOOKUP($A32,INDIRECT(AY$3&amp;"!$A:$A"),INDIRECT(AY$3&amp;"!$AC:$AC"),0,0)</f>
        <v>0</v>
      </c>
      <c r="AZ32" s="204" cm="1">
        <f t="array" aca="1" ref="AZ32" ca="1">_xlfn.XLOOKUP($A32,INDIRECT(AZ$3&amp;"!$A:$A"),INDIRECT(AZ$3&amp;"!$AC:$AC"),0,0)</f>
        <v>0</v>
      </c>
      <c r="BA32" s="204" cm="1">
        <f t="array" aca="1" ref="BA32" ca="1">_xlfn.XLOOKUP($A32,INDIRECT(BA$3&amp;"!$A:$A"),INDIRECT(BA$3&amp;"!$AC:$AC"),0,0)</f>
        <v>0</v>
      </c>
      <c r="BB32" s="204" cm="1">
        <f t="array" aca="1" ref="BB32" ca="1">_xlfn.XLOOKUP($A32,INDIRECT(BB$3&amp;"!$A:$A"),INDIRECT(BB$3&amp;"!$AC:$AC"),0,0)</f>
        <v>0</v>
      </c>
      <c r="BC32" s="204" cm="1">
        <f t="array" aca="1" ref="BC32" ca="1">_xlfn.XLOOKUP($A32,INDIRECT(BC$3&amp;"!$A:$A"),INDIRECT(BC$3&amp;"!$AC:$AC"),0,0)</f>
        <v>0</v>
      </c>
      <c r="BD32" s="204" cm="1">
        <f t="array" aca="1" ref="BD32" ca="1">_xlfn.XLOOKUP($A32,INDIRECT(BD$3&amp;"!$A:$A"),INDIRECT(BD$3&amp;"!$AC:$AC"),0,0)</f>
        <v>0</v>
      </c>
    </row>
    <row r="33" spans="1:56" ht="15.95" customHeight="1" x14ac:dyDescent="0.25">
      <c r="A33" s="3">
        <f>'Сводный за нед'!A30</f>
        <v>419141548</v>
      </c>
      <c r="B33" s="3" t="str">
        <f>'Сводный за нед'!B30</f>
        <v>ACRB1MS107RJ</v>
      </c>
      <c r="C33" s="3" t="str">
        <f>'Сводный за нед'!C30</f>
        <v>Мяч с шипами оранжевый 7 см</v>
      </c>
      <c r="D33" s="204" cm="1">
        <f t="array" aca="1" ref="D33" ca="1">_xlfn.XLOOKUP($A33,INDIRECT(D$3&amp;"!$A:$A"),INDIRECT(D$3&amp;"!$AC:$AC"),0,0)</f>
        <v>77</v>
      </c>
      <c r="E33" s="204" cm="1">
        <f t="array" aca="1" ref="E33" ca="1">_xlfn.XLOOKUP($A33,INDIRECT(E$3&amp;"!$A:$A"),INDIRECT(E$3&amp;"!$AC:$AC"),0,0)</f>
        <v>77</v>
      </c>
      <c r="F33" s="204" cm="1">
        <f t="array" aca="1" ref="F33" ca="1">_xlfn.XLOOKUP($A33,INDIRECT(F$3&amp;"!$A:$A"),INDIRECT(F$3&amp;"!$AC:$AC"),0,0)</f>
        <v>75</v>
      </c>
      <c r="G33" s="204" cm="1">
        <f t="array" aca="1" ref="G33" ca="1">_xlfn.XLOOKUP($A33,INDIRECT(G$3&amp;"!$A:$A"),INDIRECT(G$3&amp;"!$AC:$AC"),0,0)</f>
        <v>0</v>
      </c>
      <c r="H33" s="204" cm="1">
        <f t="array" aca="1" ref="H33" ca="1">_xlfn.XLOOKUP($A33,INDIRECT(H$3&amp;"!$A:$A"),INDIRECT(H$3&amp;"!$AC:$AC"),0,0)</f>
        <v>0</v>
      </c>
      <c r="I33" s="204" cm="1">
        <f t="array" aca="1" ref="I33" ca="1">_xlfn.XLOOKUP($A33,INDIRECT(I$3&amp;"!$A:$A"),INDIRECT(I$3&amp;"!$AC:$AC"),0,0)</f>
        <v>0</v>
      </c>
      <c r="J33" s="204" cm="1">
        <f t="array" aca="1" ref="J33" ca="1">_xlfn.XLOOKUP($A33,INDIRECT(J$3&amp;"!$A:$A"),INDIRECT(J$3&amp;"!$AC:$AC"),0,0)</f>
        <v>0</v>
      </c>
      <c r="K33" s="204" cm="1">
        <f t="array" aca="1" ref="K33" ca="1">_xlfn.XLOOKUP($A33,INDIRECT(K$3&amp;"!$A:$A"),INDIRECT(K$3&amp;"!$AC:$AC"),0,0)</f>
        <v>0</v>
      </c>
      <c r="L33" s="204" cm="1">
        <f t="array" aca="1" ref="L33" ca="1">_xlfn.XLOOKUP($A33,INDIRECT(L$3&amp;"!$A:$A"),INDIRECT(L$3&amp;"!$AC:$AC"),0,0)</f>
        <v>0</v>
      </c>
      <c r="M33" s="204" cm="1">
        <f t="array" aca="1" ref="M33" ca="1">_xlfn.XLOOKUP($A33,INDIRECT(M$3&amp;"!$A:$A"),INDIRECT(M$3&amp;"!$AC:$AC"),0,0)</f>
        <v>0</v>
      </c>
      <c r="N33" s="204" cm="1">
        <f t="array" aca="1" ref="N33" ca="1">_xlfn.XLOOKUP($A33,INDIRECT(N$3&amp;"!$A:$A"),INDIRECT(N$3&amp;"!$AC:$AC"),0,0)</f>
        <v>0</v>
      </c>
      <c r="O33" s="204" cm="1">
        <f t="array" aca="1" ref="O33" ca="1">_xlfn.XLOOKUP($A33,INDIRECT(O$3&amp;"!$A:$A"),INDIRECT(O$3&amp;"!$AC:$AC"),0,0)</f>
        <v>0</v>
      </c>
      <c r="P33" s="204" cm="1">
        <f t="array" aca="1" ref="P33" ca="1">_xlfn.XLOOKUP($A33,INDIRECT(P$3&amp;"!$A:$A"),INDIRECT(P$3&amp;"!$AC:$AC"),0,0)</f>
        <v>0</v>
      </c>
      <c r="Q33" s="204" cm="1">
        <f t="array" aca="1" ref="Q33" ca="1">_xlfn.XLOOKUP($A33,INDIRECT(Q$3&amp;"!$A:$A"),INDIRECT(Q$3&amp;"!$AC:$AC"),0,0)</f>
        <v>0</v>
      </c>
      <c r="R33" s="204" cm="1">
        <f t="array" aca="1" ref="R33" ca="1">_xlfn.XLOOKUP($A33,INDIRECT(R$3&amp;"!$A:$A"),INDIRECT(R$3&amp;"!$AC:$AC"),0,0)</f>
        <v>0</v>
      </c>
      <c r="S33" s="204" cm="1">
        <f t="array" aca="1" ref="S33" ca="1">_xlfn.XLOOKUP($A33,INDIRECT(S$3&amp;"!$A:$A"),INDIRECT(S$3&amp;"!$AC:$AC"),0,0)</f>
        <v>0</v>
      </c>
      <c r="T33" s="204" cm="1">
        <f t="array" aca="1" ref="T33" ca="1">_xlfn.XLOOKUP($A33,INDIRECT(T$3&amp;"!$A:$A"),INDIRECT(T$3&amp;"!$AC:$AC"),0,0)</f>
        <v>0</v>
      </c>
      <c r="U33" s="204" cm="1">
        <f t="array" aca="1" ref="U33" ca="1">_xlfn.XLOOKUP($A33,INDIRECT(U$3&amp;"!$A:$A"),INDIRECT(U$3&amp;"!$AC:$AC"),0,0)</f>
        <v>0</v>
      </c>
      <c r="V33" s="204" cm="1">
        <f t="array" aca="1" ref="V33" ca="1">_xlfn.XLOOKUP($A33,INDIRECT(V$3&amp;"!$A:$A"),INDIRECT(V$3&amp;"!$AC:$AC"),0,0)</f>
        <v>0</v>
      </c>
      <c r="W33" s="204" cm="1">
        <f t="array" aca="1" ref="W33" ca="1">_xlfn.XLOOKUP($A33,INDIRECT(W$3&amp;"!$A:$A"),INDIRECT(W$3&amp;"!$AC:$AC"),0,0)</f>
        <v>0</v>
      </c>
      <c r="X33" s="204" cm="1">
        <f t="array" aca="1" ref="X33" ca="1">_xlfn.XLOOKUP($A33,INDIRECT(X$3&amp;"!$A:$A"),INDIRECT(X$3&amp;"!$AC:$AC"),0,0)</f>
        <v>0</v>
      </c>
      <c r="Y33" s="204" cm="1">
        <f t="array" aca="1" ref="Y33" ca="1">_xlfn.XLOOKUP($A33,INDIRECT(Y$3&amp;"!$A:$A"),INDIRECT(Y$3&amp;"!$AC:$AC"),0,0)</f>
        <v>0</v>
      </c>
      <c r="Z33" s="204" cm="1">
        <f t="array" aca="1" ref="Z33" ca="1">_xlfn.XLOOKUP($A33,INDIRECT(Z$3&amp;"!$A:$A"),INDIRECT(Z$3&amp;"!$AC:$AC"),0,0)</f>
        <v>0</v>
      </c>
      <c r="AA33" s="204" cm="1">
        <f t="array" aca="1" ref="AA33" ca="1">_xlfn.XLOOKUP($A33,INDIRECT(AA$3&amp;"!$A:$A"),INDIRECT(AA$3&amp;"!$AC:$AC"),0,0)</f>
        <v>0</v>
      </c>
      <c r="AB33" s="204" cm="1">
        <f t="array" aca="1" ref="AB33" ca="1">_xlfn.XLOOKUP($A33,INDIRECT(AB$3&amp;"!$A:$A"),INDIRECT(AB$3&amp;"!$AC:$AC"),0,0)</f>
        <v>0</v>
      </c>
      <c r="AC33" s="204" cm="1">
        <f t="array" aca="1" ref="AC33" ca="1">_xlfn.XLOOKUP($A33,INDIRECT(AC$3&amp;"!$A:$A"),INDIRECT(AC$3&amp;"!$AC:$AC"),0,0)</f>
        <v>0</v>
      </c>
      <c r="AD33" s="204" cm="1">
        <f t="array" aca="1" ref="AD33" ca="1">_xlfn.XLOOKUP($A33,INDIRECT(AD$3&amp;"!$A:$A"),INDIRECT(AD$3&amp;"!$AC:$AC"),0,0)</f>
        <v>0</v>
      </c>
      <c r="AE33" s="204" cm="1">
        <f t="array" aca="1" ref="AE33" ca="1">_xlfn.XLOOKUP($A33,INDIRECT(AE$3&amp;"!$A:$A"),INDIRECT(AE$3&amp;"!$AC:$AC"),0,0)</f>
        <v>0</v>
      </c>
      <c r="AF33" s="204" cm="1">
        <f t="array" aca="1" ref="AF33" ca="1">_xlfn.XLOOKUP($A33,INDIRECT(AF$3&amp;"!$A:$A"),INDIRECT(AF$3&amp;"!$AC:$AC"),0,0)</f>
        <v>0</v>
      </c>
      <c r="AG33" s="204" cm="1">
        <f t="array" aca="1" ref="AG33" ca="1">_xlfn.XLOOKUP($A33,INDIRECT(AG$3&amp;"!$A:$A"),INDIRECT(AG$3&amp;"!$AC:$AC"),0,0)</f>
        <v>0</v>
      </c>
      <c r="AH33" s="204" cm="1">
        <f t="array" aca="1" ref="AH33" ca="1">_xlfn.XLOOKUP($A33,INDIRECT(AH$3&amp;"!$A:$A"),INDIRECT(AH$3&amp;"!$AC:$AC"),0,0)</f>
        <v>0</v>
      </c>
      <c r="AI33" s="204" cm="1">
        <f t="array" aca="1" ref="AI33" ca="1">_xlfn.XLOOKUP($A33,INDIRECT(AI$3&amp;"!$A:$A"),INDIRECT(AI$3&amp;"!$AC:$AC"),0,0)</f>
        <v>0</v>
      </c>
      <c r="AJ33" s="204" cm="1">
        <f t="array" aca="1" ref="AJ33" ca="1">_xlfn.XLOOKUP($A33,INDIRECT(AJ$3&amp;"!$A:$A"),INDIRECT(AJ$3&amp;"!$AC:$AC"),0,0)</f>
        <v>0</v>
      </c>
      <c r="AK33" s="204" cm="1">
        <f t="array" aca="1" ref="AK33" ca="1">_xlfn.XLOOKUP($A33,INDIRECT(AK$3&amp;"!$A:$A"),INDIRECT(AK$3&amp;"!$AC:$AC"),0,0)</f>
        <v>0</v>
      </c>
      <c r="AL33" s="204" cm="1">
        <f t="array" aca="1" ref="AL33" ca="1">_xlfn.XLOOKUP($A33,INDIRECT(AL$3&amp;"!$A:$A"),INDIRECT(AL$3&amp;"!$AC:$AC"),0,0)</f>
        <v>0</v>
      </c>
      <c r="AM33" s="204" cm="1">
        <f t="array" aca="1" ref="AM33" ca="1">_xlfn.XLOOKUP($A33,INDIRECT(AM$3&amp;"!$A:$A"),INDIRECT(AM$3&amp;"!$AC:$AC"),0,0)</f>
        <v>0</v>
      </c>
      <c r="AN33" s="204" cm="1">
        <f t="array" aca="1" ref="AN33" ca="1">_xlfn.XLOOKUP($A33,INDIRECT(AN$3&amp;"!$A:$A"),INDIRECT(AN$3&amp;"!$AC:$AC"),0,0)</f>
        <v>0</v>
      </c>
      <c r="AO33" s="204" cm="1">
        <f t="array" aca="1" ref="AO33" ca="1">_xlfn.XLOOKUP($A33,INDIRECT(AO$3&amp;"!$A:$A"),INDIRECT(AO$3&amp;"!$AC:$AC"),0,0)</f>
        <v>0</v>
      </c>
      <c r="AP33" s="204" cm="1">
        <f t="array" aca="1" ref="AP33" ca="1">_xlfn.XLOOKUP($A33,INDIRECT(AP$3&amp;"!$A:$A"),INDIRECT(AP$3&amp;"!$AC:$AC"),0,0)</f>
        <v>0</v>
      </c>
      <c r="AQ33" s="204" cm="1">
        <f t="array" aca="1" ref="AQ33" ca="1">_xlfn.XLOOKUP($A33,INDIRECT(AQ$3&amp;"!$A:$A"),INDIRECT(AQ$3&amp;"!$AC:$AC"),0,0)</f>
        <v>0</v>
      </c>
      <c r="AR33" s="204" cm="1">
        <f t="array" aca="1" ref="AR33" ca="1">_xlfn.XLOOKUP($A33,INDIRECT(AR$3&amp;"!$A:$A"),INDIRECT(AR$3&amp;"!$AC:$AC"),0,0)</f>
        <v>0</v>
      </c>
      <c r="AS33" s="204" cm="1">
        <f t="array" aca="1" ref="AS33" ca="1">_xlfn.XLOOKUP($A33,INDIRECT(AS$3&amp;"!$A:$A"),INDIRECT(AS$3&amp;"!$AC:$AC"),0,0)</f>
        <v>0</v>
      </c>
      <c r="AT33" s="204" cm="1">
        <f t="array" aca="1" ref="AT33" ca="1">_xlfn.XLOOKUP($A33,INDIRECT(AT$3&amp;"!$A:$A"),INDIRECT(AT$3&amp;"!$AC:$AC"),0,0)</f>
        <v>0</v>
      </c>
      <c r="AU33" s="204" cm="1">
        <f t="array" aca="1" ref="AU33" ca="1">_xlfn.XLOOKUP($A33,INDIRECT(AU$3&amp;"!$A:$A"),INDIRECT(AU$3&amp;"!$AC:$AC"),0,0)</f>
        <v>0</v>
      </c>
      <c r="AV33" s="204" cm="1">
        <f t="array" aca="1" ref="AV33" ca="1">_xlfn.XLOOKUP($A33,INDIRECT(AV$3&amp;"!$A:$A"),INDIRECT(AV$3&amp;"!$AC:$AC"),0,0)</f>
        <v>0</v>
      </c>
      <c r="AW33" s="204" cm="1">
        <f t="array" aca="1" ref="AW33" ca="1">_xlfn.XLOOKUP($A33,INDIRECT(AW$3&amp;"!$A:$A"),INDIRECT(AW$3&amp;"!$AC:$AC"),0,0)</f>
        <v>0</v>
      </c>
      <c r="AX33" s="204" cm="1">
        <f t="array" aca="1" ref="AX33" ca="1">_xlfn.XLOOKUP($A33,INDIRECT(AX$3&amp;"!$A:$A"),INDIRECT(AX$3&amp;"!$AC:$AC"),0,0)</f>
        <v>0</v>
      </c>
      <c r="AY33" s="204" cm="1">
        <f t="array" aca="1" ref="AY33" ca="1">_xlfn.XLOOKUP($A33,INDIRECT(AY$3&amp;"!$A:$A"),INDIRECT(AY$3&amp;"!$AC:$AC"),0,0)</f>
        <v>0</v>
      </c>
      <c r="AZ33" s="204" cm="1">
        <f t="array" aca="1" ref="AZ33" ca="1">_xlfn.XLOOKUP($A33,INDIRECT(AZ$3&amp;"!$A:$A"),INDIRECT(AZ$3&amp;"!$AC:$AC"),0,0)</f>
        <v>0</v>
      </c>
      <c r="BA33" s="204" cm="1">
        <f t="array" aca="1" ref="BA33" ca="1">_xlfn.XLOOKUP($A33,INDIRECT(BA$3&amp;"!$A:$A"),INDIRECT(BA$3&amp;"!$AC:$AC"),0,0)</f>
        <v>0</v>
      </c>
      <c r="BB33" s="204" cm="1">
        <f t="array" aca="1" ref="BB33" ca="1">_xlfn.XLOOKUP($A33,INDIRECT(BB$3&amp;"!$A:$A"),INDIRECT(BB$3&amp;"!$AC:$AC"),0,0)</f>
        <v>0</v>
      </c>
      <c r="BC33" s="204" cm="1">
        <f t="array" aca="1" ref="BC33" ca="1">_xlfn.XLOOKUP($A33,INDIRECT(BC$3&amp;"!$A:$A"),INDIRECT(BC$3&amp;"!$AC:$AC"),0,0)</f>
        <v>0</v>
      </c>
      <c r="BD33" s="204" cm="1">
        <f t="array" aca="1" ref="BD33" ca="1">_xlfn.XLOOKUP($A33,INDIRECT(BD$3&amp;"!$A:$A"),INDIRECT(BD$3&amp;"!$AC:$AC"),0,0)</f>
        <v>0</v>
      </c>
    </row>
    <row r="34" spans="1:56" ht="15.95" customHeight="1" x14ac:dyDescent="0.25">
      <c r="A34" s="3">
        <f>'Сводный за нед'!A31</f>
        <v>419145985</v>
      </c>
      <c r="B34" s="3" t="str">
        <f>'Сводный за нед'!B31</f>
        <v>ACRB1MS107BС</v>
      </c>
      <c r="C34" s="3" t="str">
        <f>'Сводный за нед'!C31</f>
        <v>Мяч с шипами черный 7 см</v>
      </c>
      <c r="D34" s="204" cm="1">
        <f t="array" aca="1" ref="D34" ca="1">_xlfn.XLOOKUP($A34,INDIRECT(D$3&amp;"!$A:$A"),INDIRECT(D$3&amp;"!$AC:$AC"),0,0)</f>
        <v>73</v>
      </c>
      <c r="E34" s="204" cm="1">
        <f t="array" aca="1" ref="E34" ca="1">_xlfn.XLOOKUP($A34,INDIRECT(E$3&amp;"!$A:$A"),INDIRECT(E$3&amp;"!$AC:$AC"),0,0)</f>
        <v>73</v>
      </c>
      <c r="F34" s="204" cm="1">
        <f t="array" aca="1" ref="F34" ca="1">_xlfn.XLOOKUP($A34,INDIRECT(F$3&amp;"!$A:$A"),INDIRECT(F$3&amp;"!$AC:$AC"),0,0)</f>
        <v>73</v>
      </c>
      <c r="G34" s="204" cm="1">
        <f t="array" aca="1" ref="G34" ca="1">_xlfn.XLOOKUP($A34,INDIRECT(G$3&amp;"!$A:$A"),INDIRECT(G$3&amp;"!$AC:$AC"),0,0)</f>
        <v>0</v>
      </c>
      <c r="H34" s="204" cm="1">
        <f t="array" aca="1" ref="H34" ca="1">_xlfn.XLOOKUP($A34,INDIRECT(H$3&amp;"!$A:$A"),INDIRECT(H$3&amp;"!$AC:$AC"),0,0)</f>
        <v>0</v>
      </c>
      <c r="I34" s="204" cm="1">
        <f t="array" aca="1" ref="I34" ca="1">_xlfn.XLOOKUP($A34,INDIRECT(I$3&amp;"!$A:$A"),INDIRECT(I$3&amp;"!$AC:$AC"),0,0)</f>
        <v>0</v>
      </c>
      <c r="J34" s="204" cm="1">
        <f t="array" aca="1" ref="J34" ca="1">_xlfn.XLOOKUP($A34,INDIRECT(J$3&amp;"!$A:$A"),INDIRECT(J$3&amp;"!$AC:$AC"),0,0)</f>
        <v>0</v>
      </c>
      <c r="K34" s="204" cm="1">
        <f t="array" aca="1" ref="K34" ca="1">_xlfn.XLOOKUP($A34,INDIRECT(K$3&amp;"!$A:$A"),INDIRECT(K$3&amp;"!$AC:$AC"),0,0)</f>
        <v>0</v>
      </c>
      <c r="L34" s="204" cm="1">
        <f t="array" aca="1" ref="L34" ca="1">_xlfn.XLOOKUP($A34,INDIRECT(L$3&amp;"!$A:$A"),INDIRECT(L$3&amp;"!$AC:$AC"),0,0)</f>
        <v>0</v>
      </c>
      <c r="M34" s="204" cm="1">
        <f t="array" aca="1" ref="M34" ca="1">_xlfn.XLOOKUP($A34,INDIRECT(M$3&amp;"!$A:$A"),INDIRECT(M$3&amp;"!$AC:$AC"),0,0)</f>
        <v>0</v>
      </c>
      <c r="N34" s="204" cm="1">
        <f t="array" aca="1" ref="N34" ca="1">_xlfn.XLOOKUP($A34,INDIRECT(N$3&amp;"!$A:$A"),INDIRECT(N$3&amp;"!$AC:$AC"),0,0)</f>
        <v>0</v>
      </c>
      <c r="O34" s="204" cm="1">
        <f t="array" aca="1" ref="O34" ca="1">_xlfn.XLOOKUP($A34,INDIRECT(O$3&amp;"!$A:$A"),INDIRECT(O$3&amp;"!$AC:$AC"),0,0)</f>
        <v>0</v>
      </c>
      <c r="P34" s="204" cm="1">
        <f t="array" aca="1" ref="P34" ca="1">_xlfn.XLOOKUP($A34,INDIRECT(P$3&amp;"!$A:$A"),INDIRECT(P$3&amp;"!$AC:$AC"),0,0)</f>
        <v>0</v>
      </c>
      <c r="Q34" s="204" cm="1">
        <f t="array" aca="1" ref="Q34" ca="1">_xlfn.XLOOKUP($A34,INDIRECT(Q$3&amp;"!$A:$A"),INDIRECT(Q$3&amp;"!$AC:$AC"),0,0)</f>
        <v>0</v>
      </c>
      <c r="R34" s="204" cm="1">
        <f t="array" aca="1" ref="R34" ca="1">_xlfn.XLOOKUP($A34,INDIRECT(R$3&amp;"!$A:$A"),INDIRECT(R$3&amp;"!$AC:$AC"),0,0)</f>
        <v>0</v>
      </c>
      <c r="S34" s="204" cm="1">
        <f t="array" aca="1" ref="S34" ca="1">_xlfn.XLOOKUP($A34,INDIRECT(S$3&amp;"!$A:$A"),INDIRECT(S$3&amp;"!$AC:$AC"),0,0)</f>
        <v>0</v>
      </c>
      <c r="T34" s="204" cm="1">
        <f t="array" aca="1" ref="T34" ca="1">_xlfn.XLOOKUP($A34,INDIRECT(T$3&amp;"!$A:$A"),INDIRECT(T$3&amp;"!$AC:$AC"),0,0)</f>
        <v>0</v>
      </c>
      <c r="U34" s="204" cm="1">
        <f t="array" aca="1" ref="U34" ca="1">_xlfn.XLOOKUP($A34,INDIRECT(U$3&amp;"!$A:$A"),INDIRECT(U$3&amp;"!$AC:$AC"),0,0)</f>
        <v>0</v>
      </c>
      <c r="V34" s="204" cm="1">
        <f t="array" aca="1" ref="V34" ca="1">_xlfn.XLOOKUP($A34,INDIRECT(V$3&amp;"!$A:$A"),INDIRECT(V$3&amp;"!$AC:$AC"),0,0)</f>
        <v>0</v>
      </c>
      <c r="W34" s="204" cm="1">
        <f t="array" aca="1" ref="W34" ca="1">_xlfn.XLOOKUP($A34,INDIRECT(W$3&amp;"!$A:$A"),INDIRECT(W$3&amp;"!$AC:$AC"),0,0)</f>
        <v>0</v>
      </c>
      <c r="X34" s="204" cm="1">
        <f t="array" aca="1" ref="X34" ca="1">_xlfn.XLOOKUP($A34,INDIRECT(X$3&amp;"!$A:$A"),INDIRECT(X$3&amp;"!$AC:$AC"),0,0)</f>
        <v>0</v>
      </c>
      <c r="Y34" s="204" cm="1">
        <f t="array" aca="1" ref="Y34" ca="1">_xlfn.XLOOKUP($A34,INDIRECT(Y$3&amp;"!$A:$A"),INDIRECT(Y$3&amp;"!$AC:$AC"),0,0)</f>
        <v>0</v>
      </c>
      <c r="Z34" s="204" cm="1">
        <f t="array" aca="1" ref="Z34" ca="1">_xlfn.XLOOKUP($A34,INDIRECT(Z$3&amp;"!$A:$A"),INDIRECT(Z$3&amp;"!$AC:$AC"),0,0)</f>
        <v>0</v>
      </c>
      <c r="AA34" s="204" cm="1">
        <f t="array" aca="1" ref="AA34" ca="1">_xlfn.XLOOKUP($A34,INDIRECT(AA$3&amp;"!$A:$A"),INDIRECT(AA$3&amp;"!$AC:$AC"),0,0)</f>
        <v>0</v>
      </c>
      <c r="AB34" s="204" cm="1">
        <f t="array" aca="1" ref="AB34" ca="1">_xlfn.XLOOKUP($A34,INDIRECT(AB$3&amp;"!$A:$A"),INDIRECT(AB$3&amp;"!$AC:$AC"),0,0)</f>
        <v>0</v>
      </c>
      <c r="AC34" s="204" cm="1">
        <f t="array" aca="1" ref="AC34" ca="1">_xlfn.XLOOKUP($A34,INDIRECT(AC$3&amp;"!$A:$A"),INDIRECT(AC$3&amp;"!$AC:$AC"),0,0)</f>
        <v>0</v>
      </c>
      <c r="AD34" s="204" cm="1">
        <f t="array" aca="1" ref="AD34" ca="1">_xlfn.XLOOKUP($A34,INDIRECT(AD$3&amp;"!$A:$A"),INDIRECT(AD$3&amp;"!$AC:$AC"),0,0)</f>
        <v>0</v>
      </c>
      <c r="AE34" s="204" cm="1">
        <f t="array" aca="1" ref="AE34" ca="1">_xlfn.XLOOKUP($A34,INDIRECT(AE$3&amp;"!$A:$A"),INDIRECT(AE$3&amp;"!$AC:$AC"),0,0)</f>
        <v>0</v>
      </c>
      <c r="AF34" s="204" cm="1">
        <f t="array" aca="1" ref="AF34" ca="1">_xlfn.XLOOKUP($A34,INDIRECT(AF$3&amp;"!$A:$A"),INDIRECT(AF$3&amp;"!$AC:$AC"),0,0)</f>
        <v>0</v>
      </c>
      <c r="AG34" s="204" cm="1">
        <f t="array" aca="1" ref="AG34" ca="1">_xlfn.XLOOKUP($A34,INDIRECT(AG$3&amp;"!$A:$A"),INDIRECT(AG$3&amp;"!$AC:$AC"),0,0)</f>
        <v>0</v>
      </c>
      <c r="AH34" s="204" cm="1">
        <f t="array" aca="1" ref="AH34" ca="1">_xlfn.XLOOKUP($A34,INDIRECT(AH$3&amp;"!$A:$A"),INDIRECT(AH$3&amp;"!$AC:$AC"),0,0)</f>
        <v>0</v>
      </c>
      <c r="AI34" s="204" cm="1">
        <f t="array" aca="1" ref="AI34" ca="1">_xlfn.XLOOKUP($A34,INDIRECT(AI$3&amp;"!$A:$A"),INDIRECT(AI$3&amp;"!$AC:$AC"),0,0)</f>
        <v>0</v>
      </c>
      <c r="AJ34" s="204" cm="1">
        <f t="array" aca="1" ref="AJ34" ca="1">_xlfn.XLOOKUP($A34,INDIRECT(AJ$3&amp;"!$A:$A"),INDIRECT(AJ$3&amp;"!$AC:$AC"),0,0)</f>
        <v>0</v>
      </c>
      <c r="AK34" s="204" cm="1">
        <f t="array" aca="1" ref="AK34" ca="1">_xlfn.XLOOKUP($A34,INDIRECT(AK$3&amp;"!$A:$A"),INDIRECT(AK$3&amp;"!$AC:$AC"),0,0)</f>
        <v>0</v>
      </c>
      <c r="AL34" s="204" cm="1">
        <f t="array" aca="1" ref="AL34" ca="1">_xlfn.XLOOKUP($A34,INDIRECT(AL$3&amp;"!$A:$A"),INDIRECT(AL$3&amp;"!$AC:$AC"),0,0)</f>
        <v>0</v>
      </c>
      <c r="AM34" s="204" cm="1">
        <f t="array" aca="1" ref="AM34" ca="1">_xlfn.XLOOKUP($A34,INDIRECT(AM$3&amp;"!$A:$A"),INDIRECT(AM$3&amp;"!$AC:$AC"),0,0)</f>
        <v>0</v>
      </c>
      <c r="AN34" s="204" cm="1">
        <f t="array" aca="1" ref="AN34" ca="1">_xlfn.XLOOKUP($A34,INDIRECT(AN$3&amp;"!$A:$A"),INDIRECT(AN$3&amp;"!$AC:$AC"),0,0)</f>
        <v>0</v>
      </c>
      <c r="AO34" s="204" cm="1">
        <f t="array" aca="1" ref="AO34" ca="1">_xlfn.XLOOKUP($A34,INDIRECT(AO$3&amp;"!$A:$A"),INDIRECT(AO$3&amp;"!$AC:$AC"),0,0)</f>
        <v>0</v>
      </c>
      <c r="AP34" s="204" cm="1">
        <f t="array" aca="1" ref="AP34" ca="1">_xlfn.XLOOKUP($A34,INDIRECT(AP$3&amp;"!$A:$A"),INDIRECT(AP$3&amp;"!$AC:$AC"),0,0)</f>
        <v>0</v>
      </c>
      <c r="AQ34" s="204" cm="1">
        <f t="array" aca="1" ref="AQ34" ca="1">_xlfn.XLOOKUP($A34,INDIRECT(AQ$3&amp;"!$A:$A"),INDIRECT(AQ$3&amp;"!$AC:$AC"),0,0)</f>
        <v>0</v>
      </c>
      <c r="AR34" s="204" cm="1">
        <f t="array" aca="1" ref="AR34" ca="1">_xlfn.XLOOKUP($A34,INDIRECT(AR$3&amp;"!$A:$A"),INDIRECT(AR$3&amp;"!$AC:$AC"),0,0)</f>
        <v>0</v>
      </c>
      <c r="AS34" s="204" cm="1">
        <f t="array" aca="1" ref="AS34" ca="1">_xlfn.XLOOKUP($A34,INDIRECT(AS$3&amp;"!$A:$A"),INDIRECT(AS$3&amp;"!$AC:$AC"),0,0)</f>
        <v>0</v>
      </c>
      <c r="AT34" s="204" cm="1">
        <f t="array" aca="1" ref="AT34" ca="1">_xlfn.XLOOKUP($A34,INDIRECT(AT$3&amp;"!$A:$A"),INDIRECT(AT$3&amp;"!$AC:$AC"),0,0)</f>
        <v>0</v>
      </c>
      <c r="AU34" s="204" cm="1">
        <f t="array" aca="1" ref="AU34" ca="1">_xlfn.XLOOKUP($A34,INDIRECT(AU$3&amp;"!$A:$A"),INDIRECT(AU$3&amp;"!$AC:$AC"),0,0)</f>
        <v>0</v>
      </c>
      <c r="AV34" s="204" cm="1">
        <f t="array" aca="1" ref="AV34" ca="1">_xlfn.XLOOKUP($A34,INDIRECT(AV$3&amp;"!$A:$A"),INDIRECT(AV$3&amp;"!$AC:$AC"),0,0)</f>
        <v>0</v>
      </c>
      <c r="AW34" s="204" cm="1">
        <f t="array" aca="1" ref="AW34" ca="1">_xlfn.XLOOKUP($A34,INDIRECT(AW$3&amp;"!$A:$A"),INDIRECT(AW$3&amp;"!$AC:$AC"),0,0)</f>
        <v>0</v>
      </c>
      <c r="AX34" s="204" cm="1">
        <f t="array" aca="1" ref="AX34" ca="1">_xlfn.XLOOKUP($A34,INDIRECT(AX$3&amp;"!$A:$A"),INDIRECT(AX$3&amp;"!$AC:$AC"),0,0)</f>
        <v>0</v>
      </c>
      <c r="AY34" s="204" cm="1">
        <f t="array" aca="1" ref="AY34" ca="1">_xlfn.XLOOKUP($A34,INDIRECT(AY$3&amp;"!$A:$A"),INDIRECT(AY$3&amp;"!$AC:$AC"),0,0)</f>
        <v>0</v>
      </c>
      <c r="AZ34" s="204" cm="1">
        <f t="array" aca="1" ref="AZ34" ca="1">_xlfn.XLOOKUP($A34,INDIRECT(AZ$3&amp;"!$A:$A"),INDIRECT(AZ$3&amp;"!$AC:$AC"),0,0)</f>
        <v>0</v>
      </c>
      <c r="BA34" s="204" cm="1">
        <f t="array" aca="1" ref="BA34" ca="1">_xlfn.XLOOKUP($A34,INDIRECT(BA$3&amp;"!$A:$A"),INDIRECT(BA$3&amp;"!$AC:$AC"),0,0)</f>
        <v>0</v>
      </c>
      <c r="BB34" s="204" cm="1">
        <f t="array" aca="1" ref="BB34" ca="1">_xlfn.XLOOKUP($A34,INDIRECT(BB$3&amp;"!$A:$A"),INDIRECT(BB$3&amp;"!$AC:$AC"),0,0)</f>
        <v>0</v>
      </c>
      <c r="BC34" s="204" cm="1">
        <f t="array" aca="1" ref="BC34" ca="1">_xlfn.XLOOKUP($A34,INDIRECT(BC$3&amp;"!$A:$A"),INDIRECT(BC$3&amp;"!$AC:$AC"),0,0)</f>
        <v>0</v>
      </c>
      <c r="BD34" s="204" cm="1">
        <f t="array" aca="1" ref="BD34" ca="1">_xlfn.XLOOKUP($A34,INDIRECT(BD$3&amp;"!$A:$A"),INDIRECT(BD$3&amp;"!$AC:$AC"),0,0)</f>
        <v>0</v>
      </c>
    </row>
    <row r="35" spans="1:56" ht="15.95" customHeight="1" x14ac:dyDescent="0.25">
      <c r="A35" s="3">
        <f>'Сводный за нед'!A32</f>
        <v>419145390</v>
      </c>
      <c r="B35" s="3" t="str">
        <f>'Сводный за нед'!B32</f>
        <v>ACRB1MS109PN</v>
      </c>
      <c r="C35" s="3" t="str">
        <f>'Сводный за нед'!C32</f>
        <v>Мяч с шипами розовый 9 см</v>
      </c>
      <c r="D35" s="204" cm="1">
        <f t="array" aca="1" ref="D35" ca="1">_xlfn.XLOOKUP($A35,INDIRECT(D$3&amp;"!$A:$A"),INDIRECT(D$3&amp;"!$AC:$AC"),0,0)</f>
        <v>67</v>
      </c>
      <c r="E35" s="204" cm="1">
        <f t="array" aca="1" ref="E35" ca="1">_xlfn.XLOOKUP($A35,INDIRECT(E$3&amp;"!$A:$A"),INDIRECT(E$3&amp;"!$AC:$AC"),0,0)</f>
        <v>67</v>
      </c>
      <c r="F35" s="204" cm="1">
        <f t="array" aca="1" ref="F35" ca="1">_xlfn.XLOOKUP($A35,INDIRECT(F$3&amp;"!$A:$A"),INDIRECT(F$3&amp;"!$AC:$AC"),0,0)</f>
        <v>80</v>
      </c>
      <c r="G35" s="204" cm="1">
        <f t="array" aca="1" ref="G35" ca="1">_xlfn.XLOOKUP($A35,INDIRECT(G$3&amp;"!$A:$A"),INDIRECT(G$3&amp;"!$AC:$AC"),0,0)</f>
        <v>0</v>
      </c>
      <c r="H35" s="204" cm="1">
        <f t="array" aca="1" ref="H35" ca="1">_xlfn.XLOOKUP($A35,INDIRECT(H$3&amp;"!$A:$A"),INDIRECT(H$3&amp;"!$AC:$AC"),0,0)</f>
        <v>0</v>
      </c>
      <c r="I35" s="204" cm="1">
        <f t="array" aca="1" ref="I35" ca="1">_xlfn.XLOOKUP($A35,INDIRECT(I$3&amp;"!$A:$A"),INDIRECT(I$3&amp;"!$AC:$AC"),0,0)</f>
        <v>0</v>
      </c>
      <c r="J35" s="204" cm="1">
        <f t="array" aca="1" ref="J35" ca="1">_xlfn.XLOOKUP($A35,INDIRECT(J$3&amp;"!$A:$A"),INDIRECT(J$3&amp;"!$AC:$AC"),0,0)</f>
        <v>0</v>
      </c>
      <c r="K35" s="204" cm="1">
        <f t="array" aca="1" ref="K35" ca="1">_xlfn.XLOOKUP($A35,INDIRECT(K$3&amp;"!$A:$A"),INDIRECT(K$3&amp;"!$AC:$AC"),0,0)</f>
        <v>0</v>
      </c>
      <c r="L35" s="204" cm="1">
        <f t="array" aca="1" ref="L35" ca="1">_xlfn.XLOOKUP($A35,INDIRECT(L$3&amp;"!$A:$A"),INDIRECT(L$3&amp;"!$AC:$AC"),0,0)</f>
        <v>0</v>
      </c>
      <c r="M35" s="204" cm="1">
        <f t="array" aca="1" ref="M35" ca="1">_xlfn.XLOOKUP($A35,INDIRECT(M$3&amp;"!$A:$A"),INDIRECT(M$3&amp;"!$AC:$AC"),0,0)</f>
        <v>0</v>
      </c>
      <c r="N35" s="204" cm="1">
        <f t="array" aca="1" ref="N35" ca="1">_xlfn.XLOOKUP($A35,INDIRECT(N$3&amp;"!$A:$A"),INDIRECT(N$3&amp;"!$AC:$AC"),0,0)</f>
        <v>0</v>
      </c>
      <c r="O35" s="204" cm="1">
        <f t="array" aca="1" ref="O35" ca="1">_xlfn.XLOOKUP($A35,INDIRECT(O$3&amp;"!$A:$A"),INDIRECT(O$3&amp;"!$AC:$AC"),0,0)</f>
        <v>0</v>
      </c>
      <c r="P35" s="204" cm="1">
        <f t="array" aca="1" ref="P35" ca="1">_xlfn.XLOOKUP($A35,INDIRECT(P$3&amp;"!$A:$A"),INDIRECT(P$3&amp;"!$AC:$AC"),0,0)</f>
        <v>0</v>
      </c>
      <c r="Q35" s="204" cm="1">
        <f t="array" aca="1" ref="Q35" ca="1">_xlfn.XLOOKUP($A35,INDIRECT(Q$3&amp;"!$A:$A"),INDIRECT(Q$3&amp;"!$AC:$AC"),0,0)</f>
        <v>0</v>
      </c>
      <c r="R35" s="204" cm="1">
        <f t="array" aca="1" ref="R35" ca="1">_xlfn.XLOOKUP($A35,INDIRECT(R$3&amp;"!$A:$A"),INDIRECT(R$3&amp;"!$AC:$AC"),0,0)</f>
        <v>0</v>
      </c>
      <c r="S35" s="204" cm="1">
        <f t="array" aca="1" ref="S35" ca="1">_xlfn.XLOOKUP($A35,INDIRECT(S$3&amp;"!$A:$A"),INDIRECT(S$3&amp;"!$AC:$AC"),0,0)</f>
        <v>0</v>
      </c>
      <c r="T35" s="204" cm="1">
        <f t="array" aca="1" ref="T35" ca="1">_xlfn.XLOOKUP($A35,INDIRECT(T$3&amp;"!$A:$A"),INDIRECT(T$3&amp;"!$AC:$AC"),0,0)</f>
        <v>0</v>
      </c>
      <c r="U35" s="204" cm="1">
        <f t="array" aca="1" ref="U35" ca="1">_xlfn.XLOOKUP($A35,INDIRECT(U$3&amp;"!$A:$A"),INDIRECT(U$3&amp;"!$AC:$AC"),0,0)</f>
        <v>0</v>
      </c>
      <c r="V35" s="204" cm="1">
        <f t="array" aca="1" ref="V35" ca="1">_xlfn.XLOOKUP($A35,INDIRECT(V$3&amp;"!$A:$A"),INDIRECT(V$3&amp;"!$AC:$AC"),0,0)</f>
        <v>0</v>
      </c>
      <c r="W35" s="204" cm="1">
        <f t="array" aca="1" ref="W35" ca="1">_xlfn.XLOOKUP($A35,INDIRECT(W$3&amp;"!$A:$A"),INDIRECT(W$3&amp;"!$AC:$AC"),0,0)</f>
        <v>0</v>
      </c>
      <c r="X35" s="204" cm="1">
        <f t="array" aca="1" ref="X35" ca="1">_xlfn.XLOOKUP($A35,INDIRECT(X$3&amp;"!$A:$A"),INDIRECT(X$3&amp;"!$AC:$AC"),0,0)</f>
        <v>0</v>
      </c>
      <c r="Y35" s="204" cm="1">
        <f t="array" aca="1" ref="Y35" ca="1">_xlfn.XLOOKUP($A35,INDIRECT(Y$3&amp;"!$A:$A"),INDIRECT(Y$3&amp;"!$AC:$AC"),0,0)</f>
        <v>0</v>
      </c>
      <c r="Z35" s="204" cm="1">
        <f t="array" aca="1" ref="Z35" ca="1">_xlfn.XLOOKUP($A35,INDIRECT(Z$3&amp;"!$A:$A"),INDIRECT(Z$3&amp;"!$AC:$AC"),0,0)</f>
        <v>0</v>
      </c>
      <c r="AA35" s="204" cm="1">
        <f t="array" aca="1" ref="AA35" ca="1">_xlfn.XLOOKUP($A35,INDIRECT(AA$3&amp;"!$A:$A"),INDIRECT(AA$3&amp;"!$AC:$AC"),0,0)</f>
        <v>0</v>
      </c>
      <c r="AB35" s="204" cm="1">
        <f t="array" aca="1" ref="AB35" ca="1">_xlfn.XLOOKUP($A35,INDIRECT(AB$3&amp;"!$A:$A"),INDIRECT(AB$3&amp;"!$AC:$AC"),0,0)</f>
        <v>0</v>
      </c>
      <c r="AC35" s="204" cm="1">
        <f t="array" aca="1" ref="AC35" ca="1">_xlfn.XLOOKUP($A35,INDIRECT(AC$3&amp;"!$A:$A"),INDIRECT(AC$3&amp;"!$AC:$AC"),0,0)</f>
        <v>0</v>
      </c>
      <c r="AD35" s="204" cm="1">
        <f t="array" aca="1" ref="AD35" ca="1">_xlfn.XLOOKUP($A35,INDIRECT(AD$3&amp;"!$A:$A"),INDIRECT(AD$3&amp;"!$AC:$AC"),0,0)</f>
        <v>0</v>
      </c>
      <c r="AE35" s="204" cm="1">
        <f t="array" aca="1" ref="AE35" ca="1">_xlfn.XLOOKUP($A35,INDIRECT(AE$3&amp;"!$A:$A"),INDIRECT(AE$3&amp;"!$AC:$AC"),0,0)</f>
        <v>0</v>
      </c>
      <c r="AF35" s="204" cm="1">
        <f t="array" aca="1" ref="AF35" ca="1">_xlfn.XLOOKUP($A35,INDIRECT(AF$3&amp;"!$A:$A"),INDIRECT(AF$3&amp;"!$AC:$AC"),0,0)</f>
        <v>0</v>
      </c>
      <c r="AG35" s="204" cm="1">
        <f t="array" aca="1" ref="AG35" ca="1">_xlfn.XLOOKUP($A35,INDIRECT(AG$3&amp;"!$A:$A"),INDIRECT(AG$3&amp;"!$AC:$AC"),0,0)</f>
        <v>0</v>
      </c>
      <c r="AH35" s="204" cm="1">
        <f t="array" aca="1" ref="AH35" ca="1">_xlfn.XLOOKUP($A35,INDIRECT(AH$3&amp;"!$A:$A"),INDIRECT(AH$3&amp;"!$AC:$AC"),0,0)</f>
        <v>0</v>
      </c>
      <c r="AI35" s="204" cm="1">
        <f t="array" aca="1" ref="AI35" ca="1">_xlfn.XLOOKUP($A35,INDIRECT(AI$3&amp;"!$A:$A"),INDIRECT(AI$3&amp;"!$AC:$AC"),0,0)</f>
        <v>0</v>
      </c>
      <c r="AJ35" s="204" cm="1">
        <f t="array" aca="1" ref="AJ35" ca="1">_xlfn.XLOOKUP($A35,INDIRECT(AJ$3&amp;"!$A:$A"),INDIRECT(AJ$3&amp;"!$AC:$AC"),0,0)</f>
        <v>0</v>
      </c>
      <c r="AK35" s="204" cm="1">
        <f t="array" aca="1" ref="AK35" ca="1">_xlfn.XLOOKUP($A35,INDIRECT(AK$3&amp;"!$A:$A"),INDIRECT(AK$3&amp;"!$AC:$AC"),0,0)</f>
        <v>0</v>
      </c>
      <c r="AL35" s="204" cm="1">
        <f t="array" aca="1" ref="AL35" ca="1">_xlfn.XLOOKUP($A35,INDIRECT(AL$3&amp;"!$A:$A"),INDIRECT(AL$3&amp;"!$AC:$AC"),0,0)</f>
        <v>0</v>
      </c>
      <c r="AM35" s="204" cm="1">
        <f t="array" aca="1" ref="AM35" ca="1">_xlfn.XLOOKUP($A35,INDIRECT(AM$3&amp;"!$A:$A"),INDIRECT(AM$3&amp;"!$AC:$AC"),0,0)</f>
        <v>0</v>
      </c>
      <c r="AN35" s="204" cm="1">
        <f t="array" aca="1" ref="AN35" ca="1">_xlfn.XLOOKUP($A35,INDIRECT(AN$3&amp;"!$A:$A"),INDIRECT(AN$3&amp;"!$AC:$AC"),0,0)</f>
        <v>0</v>
      </c>
      <c r="AO35" s="204" cm="1">
        <f t="array" aca="1" ref="AO35" ca="1">_xlfn.XLOOKUP($A35,INDIRECT(AO$3&amp;"!$A:$A"),INDIRECT(AO$3&amp;"!$AC:$AC"),0,0)</f>
        <v>0</v>
      </c>
      <c r="AP35" s="204" cm="1">
        <f t="array" aca="1" ref="AP35" ca="1">_xlfn.XLOOKUP($A35,INDIRECT(AP$3&amp;"!$A:$A"),INDIRECT(AP$3&amp;"!$AC:$AC"),0,0)</f>
        <v>0</v>
      </c>
      <c r="AQ35" s="204" cm="1">
        <f t="array" aca="1" ref="AQ35" ca="1">_xlfn.XLOOKUP($A35,INDIRECT(AQ$3&amp;"!$A:$A"),INDIRECT(AQ$3&amp;"!$AC:$AC"),0,0)</f>
        <v>0</v>
      </c>
      <c r="AR35" s="204" cm="1">
        <f t="array" aca="1" ref="AR35" ca="1">_xlfn.XLOOKUP($A35,INDIRECT(AR$3&amp;"!$A:$A"),INDIRECT(AR$3&amp;"!$AC:$AC"),0,0)</f>
        <v>0</v>
      </c>
      <c r="AS35" s="204" cm="1">
        <f t="array" aca="1" ref="AS35" ca="1">_xlfn.XLOOKUP($A35,INDIRECT(AS$3&amp;"!$A:$A"),INDIRECT(AS$3&amp;"!$AC:$AC"),0,0)</f>
        <v>0</v>
      </c>
      <c r="AT35" s="204" cm="1">
        <f t="array" aca="1" ref="AT35" ca="1">_xlfn.XLOOKUP($A35,INDIRECT(AT$3&amp;"!$A:$A"),INDIRECT(AT$3&amp;"!$AC:$AC"),0,0)</f>
        <v>0</v>
      </c>
      <c r="AU35" s="204" cm="1">
        <f t="array" aca="1" ref="AU35" ca="1">_xlfn.XLOOKUP($A35,INDIRECT(AU$3&amp;"!$A:$A"),INDIRECT(AU$3&amp;"!$AC:$AC"),0,0)</f>
        <v>0</v>
      </c>
      <c r="AV35" s="204" cm="1">
        <f t="array" aca="1" ref="AV35" ca="1">_xlfn.XLOOKUP($A35,INDIRECT(AV$3&amp;"!$A:$A"),INDIRECT(AV$3&amp;"!$AC:$AC"),0,0)</f>
        <v>0</v>
      </c>
      <c r="AW35" s="204" cm="1">
        <f t="array" aca="1" ref="AW35" ca="1">_xlfn.XLOOKUP($A35,INDIRECT(AW$3&amp;"!$A:$A"),INDIRECT(AW$3&amp;"!$AC:$AC"),0,0)</f>
        <v>0</v>
      </c>
      <c r="AX35" s="204" cm="1">
        <f t="array" aca="1" ref="AX35" ca="1">_xlfn.XLOOKUP($A35,INDIRECT(AX$3&amp;"!$A:$A"),INDIRECT(AX$3&amp;"!$AC:$AC"),0,0)</f>
        <v>0</v>
      </c>
      <c r="AY35" s="204" cm="1">
        <f t="array" aca="1" ref="AY35" ca="1">_xlfn.XLOOKUP($A35,INDIRECT(AY$3&amp;"!$A:$A"),INDIRECT(AY$3&amp;"!$AC:$AC"),0,0)</f>
        <v>0</v>
      </c>
      <c r="AZ35" s="204" cm="1">
        <f t="array" aca="1" ref="AZ35" ca="1">_xlfn.XLOOKUP($A35,INDIRECT(AZ$3&amp;"!$A:$A"),INDIRECT(AZ$3&amp;"!$AC:$AC"),0,0)</f>
        <v>0</v>
      </c>
      <c r="BA35" s="204" cm="1">
        <f t="array" aca="1" ref="BA35" ca="1">_xlfn.XLOOKUP($A35,INDIRECT(BA$3&amp;"!$A:$A"),INDIRECT(BA$3&amp;"!$AC:$AC"),0,0)</f>
        <v>0</v>
      </c>
      <c r="BB35" s="204" cm="1">
        <f t="array" aca="1" ref="BB35" ca="1">_xlfn.XLOOKUP($A35,INDIRECT(BB$3&amp;"!$A:$A"),INDIRECT(BB$3&amp;"!$AC:$AC"),0,0)</f>
        <v>0</v>
      </c>
      <c r="BC35" s="204" cm="1">
        <f t="array" aca="1" ref="BC35" ca="1">_xlfn.XLOOKUP($A35,INDIRECT(BC$3&amp;"!$A:$A"),INDIRECT(BC$3&amp;"!$AC:$AC"),0,0)</f>
        <v>0</v>
      </c>
      <c r="BD35" s="204" cm="1">
        <f t="array" aca="1" ref="BD35" ca="1">_xlfn.XLOOKUP($A35,INDIRECT(BD$3&amp;"!$A:$A"),INDIRECT(BD$3&amp;"!$AC:$AC"),0,0)</f>
        <v>0</v>
      </c>
    </row>
    <row r="36" spans="1:56" ht="15.95" customHeight="1" x14ac:dyDescent="0.25">
      <c r="A36" s="3">
        <f>'Сводный за нед'!A33</f>
        <v>419145749</v>
      </c>
      <c r="B36" s="3" t="str">
        <f>'Сводный за нед'!B33</f>
        <v>ACRB1MS109BL</v>
      </c>
      <c r="C36" s="3" t="str">
        <f>'Сводный за нед'!C33</f>
        <v>Мяч с шипами голубой 9 см</v>
      </c>
      <c r="D36" s="204" cm="1">
        <f t="array" aca="1" ref="D36" ca="1">_xlfn.XLOOKUP($A36,INDIRECT(D$3&amp;"!$A:$A"),INDIRECT(D$3&amp;"!$AC:$AC"),0,0)</f>
        <v>80</v>
      </c>
      <c r="E36" s="204" cm="1">
        <f t="array" aca="1" ref="E36" ca="1">_xlfn.XLOOKUP($A36,INDIRECT(E$3&amp;"!$A:$A"),INDIRECT(E$3&amp;"!$AC:$AC"),0,0)</f>
        <v>80</v>
      </c>
      <c r="F36" s="204" cm="1">
        <f t="array" aca="1" ref="F36" ca="1">_xlfn.XLOOKUP($A36,INDIRECT(F$3&amp;"!$A:$A"),INDIRECT(F$3&amp;"!$AC:$AC"),0,0)</f>
        <v>90</v>
      </c>
      <c r="G36" s="204" cm="1">
        <f t="array" aca="1" ref="G36" ca="1">_xlfn.XLOOKUP($A36,INDIRECT(G$3&amp;"!$A:$A"),INDIRECT(G$3&amp;"!$AC:$AC"),0,0)</f>
        <v>0</v>
      </c>
      <c r="H36" s="204" cm="1">
        <f t="array" aca="1" ref="H36" ca="1">_xlfn.XLOOKUP($A36,INDIRECT(H$3&amp;"!$A:$A"),INDIRECT(H$3&amp;"!$AC:$AC"),0,0)</f>
        <v>0</v>
      </c>
      <c r="I36" s="204" cm="1">
        <f t="array" aca="1" ref="I36" ca="1">_xlfn.XLOOKUP($A36,INDIRECT(I$3&amp;"!$A:$A"),INDIRECT(I$3&amp;"!$AC:$AC"),0,0)</f>
        <v>0</v>
      </c>
      <c r="J36" s="204" cm="1">
        <f t="array" aca="1" ref="J36" ca="1">_xlfn.XLOOKUP($A36,INDIRECT(J$3&amp;"!$A:$A"),INDIRECT(J$3&amp;"!$AC:$AC"),0,0)</f>
        <v>0</v>
      </c>
      <c r="K36" s="204" cm="1">
        <f t="array" aca="1" ref="K36" ca="1">_xlfn.XLOOKUP($A36,INDIRECT(K$3&amp;"!$A:$A"),INDIRECT(K$3&amp;"!$AC:$AC"),0,0)</f>
        <v>0</v>
      </c>
      <c r="L36" s="204" cm="1">
        <f t="array" aca="1" ref="L36" ca="1">_xlfn.XLOOKUP($A36,INDIRECT(L$3&amp;"!$A:$A"),INDIRECT(L$3&amp;"!$AC:$AC"),0,0)</f>
        <v>0</v>
      </c>
      <c r="M36" s="204" cm="1">
        <f t="array" aca="1" ref="M36" ca="1">_xlfn.XLOOKUP($A36,INDIRECT(M$3&amp;"!$A:$A"),INDIRECT(M$3&amp;"!$AC:$AC"),0,0)</f>
        <v>0</v>
      </c>
      <c r="N36" s="204" cm="1">
        <f t="array" aca="1" ref="N36" ca="1">_xlfn.XLOOKUP($A36,INDIRECT(N$3&amp;"!$A:$A"),INDIRECT(N$3&amp;"!$AC:$AC"),0,0)</f>
        <v>0</v>
      </c>
      <c r="O36" s="204" cm="1">
        <f t="array" aca="1" ref="O36" ca="1">_xlfn.XLOOKUP($A36,INDIRECT(O$3&amp;"!$A:$A"),INDIRECT(O$3&amp;"!$AC:$AC"),0,0)</f>
        <v>0</v>
      </c>
      <c r="P36" s="204" cm="1">
        <f t="array" aca="1" ref="P36" ca="1">_xlfn.XLOOKUP($A36,INDIRECT(P$3&amp;"!$A:$A"),INDIRECT(P$3&amp;"!$AC:$AC"),0,0)</f>
        <v>0</v>
      </c>
      <c r="Q36" s="204" cm="1">
        <f t="array" aca="1" ref="Q36" ca="1">_xlfn.XLOOKUP($A36,INDIRECT(Q$3&amp;"!$A:$A"),INDIRECT(Q$3&amp;"!$AC:$AC"),0,0)</f>
        <v>0</v>
      </c>
      <c r="R36" s="204" cm="1">
        <f t="array" aca="1" ref="R36" ca="1">_xlfn.XLOOKUP($A36,INDIRECT(R$3&amp;"!$A:$A"),INDIRECT(R$3&amp;"!$AC:$AC"),0,0)</f>
        <v>0</v>
      </c>
      <c r="S36" s="204" cm="1">
        <f t="array" aca="1" ref="S36" ca="1">_xlfn.XLOOKUP($A36,INDIRECT(S$3&amp;"!$A:$A"),INDIRECT(S$3&amp;"!$AC:$AC"),0,0)</f>
        <v>0</v>
      </c>
      <c r="T36" s="204" cm="1">
        <f t="array" aca="1" ref="T36" ca="1">_xlfn.XLOOKUP($A36,INDIRECT(T$3&amp;"!$A:$A"),INDIRECT(T$3&amp;"!$AC:$AC"),0,0)</f>
        <v>0</v>
      </c>
      <c r="U36" s="204" cm="1">
        <f t="array" aca="1" ref="U36" ca="1">_xlfn.XLOOKUP($A36,INDIRECT(U$3&amp;"!$A:$A"),INDIRECT(U$3&amp;"!$AC:$AC"),0,0)</f>
        <v>0</v>
      </c>
      <c r="V36" s="204" cm="1">
        <f t="array" aca="1" ref="V36" ca="1">_xlfn.XLOOKUP($A36,INDIRECT(V$3&amp;"!$A:$A"),INDIRECT(V$3&amp;"!$AC:$AC"),0,0)</f>
        <v>0</v>
      </c>
      <c r="W36" s="204" cm="1">
        <f t="array" aca="1" ref="W36" ca="1">_xlfn.XLOOKUP($A36,INDIRECT(W$3&amp;"!$A:$A"),INDIRECT(W$3&amp;"!$AC:$AC"),0,0)</f>
        <v>0</v>
      </c>
      <c r="X36" s="204" cm="1">
        <f t="array" aca="1" ref="X36" ca="1">_xlfn.XLOOKUP($A36,INDIRECT(X$3&amp;"!$A:$A"),INDIRECT(X$3&amp;"!$AC:$AC"),0,0)</f>
        <v>0</v>
      </c>
      <c r="Y36" s="204" cm="1">
        <f t="array" aca="1" ref="Y36" ca="1">_xlfn.XLOOKUP($A36,INDIRECT(Y$3&amp;"!$A:$A"),INDIRECT(Y$3&amp;"!$AC:$AC"),0,0)</f>
        <v>0</v>
      </c>
      <c r="Z36" s="204" cm="1">
        <f t="array" aca="1" ref="Z36" ca="1">_xlfn.XLOOKUP($A36,INDIRECT(Z$3&amp;"!$A:$A"),INDIRECT(Z$3&amp;"!$AC:$AC"),0,0)</f>
        <v>0</v>
      </c>
      <c r="AA36" s="204" cm="1">
        <f t="array" aca="1" ref="AA36" ca="1">_xlfn.XLOOKUP($A36,INDIRECT(AA$3&amp;"!$A:$A"),INDIRECT(AA$3&amp;"!$AC:$AC"),0,0)</f>
        <v>0</v>
      </c>
      <c r="AB36" s="204" cm="1">
        <f t="array" aca="1" ref="AB36" ca="1">_xlfn.XLOOKUP($A36,INDIRECT(AB$3&amp;"!$A:$A"),INDIRECT(AB$3&amp;"!$AC:$AC"),0,0)</f>
        <v>0</v>
      </c>
      <c r="AC36" s="204" cm="1">
        <f t="array" aca="1" ref="AC36" ca="1">_xlfn.XLOOKUP($A36,INDIRECT(AC$3&amp;"!$A:$A"),INDIRECT(AC$3&amp;"!$AC:$AC"),0,0)</f>
        <v>0</v>
      </c>
      <c r="AD36" s="204" cm="1">
        <f t="array" aca="1" ref="AD36" ca="1">_xlfn.XLOOKUP($A36,INDIRECT(AD$3&amp;"!$A:$A"),INDIRECT(AD$3&amp;"!$AC:$AC"),0,0)</f>
        <v>0</v>
      </c>
      <c r="AE36" s="204" cm="1">
        <f t="array" aca="1" ref="AE36" ca="1">_xlfn.XLOOKUP($A36,INDIRECT(AE$3&amp;"!$A:$A"),INDIRECT(AE$3&amp;"!$AC:$AC"),0,0)</f>
        <v>0</v>
      </c>
      <c r="AF36" s="204" cm="1">
        <f t="array" aca="1" ref="AF36" ca="1">_xlfn.XLOOKUP($A36,INDIRECT(AF$3&amp;"!$A:$A"),INDIRECT(AF$3&amp;"!$AC:$AC"),0,0)</f>
        <v>0</v>
      </c>
      <c r="AG36" s="204" cm="1">
        <f t="array" aca="1" ref="AG36" ca="1">_xlfn.XLOOKUP($A36,INDIRECT(AG$3&amp;"!$A:$A"),INDIRECT(AG$3&amp;"!$AC:$AC"),0,0)</f>
        <v>0</v>
      </c>
      <c r="AH36" s="204" cm="1">
        <f t="array" aca="1" ref="AH36" ca="1">_xlfn.XLOOKUP($A36,INDIRECT(AH$3&amp;"!$A:$A"),INDIRECT(AH$3&amp;"!$AC:$AC"),0,0)</f>
        <v>0</v>
      </c>
      <c r="AI36" s="204" cm="1">
        <f t="array" aca="1" ref="AI36" ca="1">_xlfn.XLOOKUP($A36,INDIRECT(AI$3&amp;"!$A:$A"),INDIRECT(AI$3&amp;"!$AC:$AC"),0,0)</f>
        <v>0</v>
      </c>
      <c r="AJ36" s="204" cm="1">
        <f t="array" aca="1" ref="AJ36" ca="1">_xlfn.XLOOKUP($A36,INDIRECT(AJ$3&amp;"!$A:$A"),INDIRECT(AJ$3&amp;"!$AC:$AC"),0,0)</f>
        <v>0</v>
      </c>
      <c r="AK36" s="204" cm="1">
        <f t="array" aca="1" ref="AK36" ca="1">_xlfn.XLOOKUP($A36,INDIRECT(AK$3&amp;"!$A:$A"),INDIRECT(AK$3&amp;"!$AC:$AC"),0,0)</f>
        <v>0</v>
      </c>
      <c r="AL36" s="204" cm="1">
        <f t="array" aca="1" ref="AL36" ca="1">_xlfn.XLOOKUP($A36,INDIRECT(AL$3&amp;"!$A:$A"),INDIRECT(AL$3&amp;"!$AC:$AC"),0,0)</f>
        <v>0</v>
      </c>
      <c r="AM36" s="204" cm="1">
        <f t="array" aca="1" ref="AM36" ca="1">_xlfn.XLOOKUP($A36,INDIRECT(AM$3&amp;"!$A:$A"),INDIRECT(AM$3&amp;"!$AC:$AC"),0,0)</f>
        <v>0</v>
      </c>
      <c r="AN36" s="204" cm="1">
        <f t="array" aca="1" ref="AN36" ca="1">_xlfn.XLOOKUP($A36,INDIRECT(AN$3&amp;"!$A:$A"),INDIRECT(AN$3&amp;"!$AC:$AC"),0,0)</f>
        <v>0</v>
      </c>
      <c r="AO36" s="204" cm="1">
        <f t="array" aca="1" ref="AO36" ca="1">_xlfn.XLOOKUP($A36,INDIRECT(AO$3&amp;"!$A:$A"),INDIRECT(AO$3&amp;"!$AC:$AC"),0,0)</f>
        <v>0</v>
      </c>
      <c r="AP36" s="204" cm="1">
        <f t="array" aca="1" ref="AP36" ca="1">_xlfn.XLOOKUP($A36,INDIRECT(AP$3&amp;"!$A:$A"),INDIRECT(AP$3&amp;"!$AC:$AC"),0,0)</f>
        <v>0</v>
      </c>
      <c r="AQ36" s="204" cm="1">
        <f t="array" aca="1" ref="AQ36" ca="1">_xlfn.XLOOKUP($A36,INDIRECT(AQ$3&amp;"!$A:$A"),INDIRECT(AQ$3&amp;"!$AC:$AC"),0,0)</f>
        <v>0</v>
      </c>
      <c r="AR36" s="204" cm="1">
        <f t="array" aca="1" ref="AR36" ca="1">_xlfn.XLOOKUP($A36,INDIRECT(AR$3&amp;"!$A:$A"),INDIRECT(AR$3&amp;"!$AC:$AC"),0,0)</f>
        <v>0</v>
      </c>
      <c r="AS36" s="204" cm="1">
        <f t="array" aca="1" ref="AS36" ca="1">_xlfn.XLOOKUP($A36,INDIRECT(AS$3&amp;"!$A:$A"),INDIRECT(AS$3&amp;"!$AC:$AC"),0,0)</f>
        <v>0</v>
      </c>
      <c r="AT36" s="204" cm="1">
        <f t="array" aca="1" ref="AT36" ca="1">_xlfn.XLOOKUP($A36,INDIRECT(AT$3&amp;"!$A:$A"),INDIRECT(AT$3&amp;"!$AC:$AC"),0,0)</f>
        <v>0</v>
      </c>
      <c r="AU36" s="204" cm="1">
        <f t="array" aca="1" ref="AU36" ca="1">_xlfn.XLOOKUP($A36,INDIRECT(AU$3&amp;"!$A:$A"),INDIRECT(AU$3&amp;"!$AC:$AC"),0,0)</f>
        <v>0</v>
      </c>
      <c r="AV36" s="204" cm="1">
        <f t="array" aca="1" ref="AV36" ca="1">_xlfn.XLOOKUP($A36,INDIRECT(AV$3&amp;"!$A:$A"),INDIRECT(AV$3&amp;"!$AC:$AC"),0,0)</f>
        <v>0</v>
      </c>
      <c r="AW36" s="204" cm="1">
        <f t="array" aca="1" ref="AW36" ca="1">_xlfn.XLOOKUP($A36,INDIRECT(AW$3&amp;"!$A:$A"),INDIRECT(AW$3&amp;"!$AC:$AC"),0,0)</f>
        <v>0</v>
      </c>
      <c r="AX36" s="204" cm="1">
        <f t="array" aca="1" ref="AX36" ca="1">_xlfn.XLOOKUP($A36,INDIRECT(AX$3&amp;"!$A:$A"),INDIRECT(AX$3&amp;"!$AC:$AC"),0,0)</f>
        <v>0</v>
      </c>
      <c r="AY36" s="204" cm="1">
        <f t="array" aca="1" ref="AY36" ca="1">_xlfn.XLOOKUP($A36,INDIRECT(AY$3&amp;"!$A:$A"),INDIRECT(AY$3&amp;"!$AC:$AC"),0,0)</f>
        <v>0</v>
      </c>
      <c r="AZ36" s="204" cm="1">
        <f t="array" aca="1" ref="AZ36" ca="1">_xlfn.XLOOKUP($A36,INDIRECT(AZ$3&amp;"!$A:$A"),INDIRECT(AZ$3&amp;"!$AC:$AC"),0,0)</f>
        <v>0</v>
      </c>
      <c r="BA36" s="204" cm="1">
        <f t="array" aca="1" ref="BA36" ca="1">_xlfn.XLOOKUP($A36,INDIRECT(BA$3&amp;"!$A:$A"),INDIRECT(BA$3&amp;"!$AC:$AC"),0,0)</f>
        <v>0</v>
      </c>
      <c r="BB36" s="204" cm="1">
        <f t="array" aca="1" ref="BB36" ca="1">_xlfn.XLOOKUP($A36,INDIRECT(BB$3&amp;"!$A:$A"),INDIRECT(BB$3&amp;"!$AC:$AC"),0,0)</f>
        <v>0</v>
      </c>
      <c r="BC36" s="204" cm="1">
        <f t="array" aca="1" ref="BC36" ca="1">_xlfn.XLOOKUP($A36,INDIRECT(BC$3&amp;"!$A:$A"),INDIRECT(BC$3&amp;"!$AC:$AC"),0,0)</f>
        <v>0</v>
      </c>
      <c r="BD36" s="204" cm="1">
        <f t="array" aca="1" ref="BD36" ca="1">_xlfn.XLOOKUP($A36,INDIRECT(BD$3&amp;"!$A:$A"),INDIRECT(BD$3&amp;"!$AC:$AC"),0,0)</f>
        <v>0</v>
      </c>
    </row>
    <row r="37" spans="1:56" ht="15.95" customHeight="1" x14ac:dyDescent="0.25">
      <c r="A37" s="3">
        <f>'Сводный за нед'!A34</f>
        <v>419141549</v>
      </c>
      <c r="B37" s="3" t="str">
        <f>'Сводный за нед'!B34</f>
        <v>ACRB1MS109RJ</v>
      </c>
      <c r="C37" s="3" t="str">
        <f>'Сводный за нед'!C34</f>
        <v>Мяч с шипами оранжевый 9 см</v>
      </c>
      <c r="D37" s="204" cm="1">
        <f t="array" aca="1" ref="D37" ca="1">_xlfn.XLOOKUP($A37,INDIRECT(D$3&amp;"!$A:$A"),INDIRECT(D$3&amp;"!$AC:$AC"),0,0)</f>
        <v>62</v>
      </c>
      <c r="E37" s="204" cm="1">
        <f t="array" aca="1" ref="E37" ca="1">_xlfn.XLOOKUP($A37,INDIRECT(E$3&amp;"!$A:$A"),INDIRECT(E$3&amp;"!$AC:$AC"),0,0)</f>
        <v>62</v>
      </c>
      <c r="F37" s="204" cm="1">
        <f t="array" aca="1" ref="F37" ca="1">_xlfn.XLOOKUP($A37,INDIRECT(F$3&amp;"!$A:$A"),INDIRECT(F$3&amp;"!$AC:$AC"),0,0)</f>
        <v>70</v>
      </c>
      <c r="G37" s="204" cm="1">
        <f t="array" aca="1" ref="G37" ca="1">_xlfn.XLOOKUP($A37,INDIRECT(G$3&amp;"!$A:$A"),INDIRECT(G$3&amp;"!$AC:$AC"),0,0)</f>
        <v>0</v>
      </c>
      <c r="H37" s="204" cm="1">
        <f t="array" aca="1" ref="H37" ca="1">_xlfn.XLOOKUP($A37,INDIRECT(H$3&amp;"!$A:$A"),INDIRECT(H$3&amp;"!$AC:$AC"),0,0)</f>
        <v>0</v>
      </c>
      <c r="I37" s="204" cm="1">
        <f t="array" aca="1" ref="I37" ca="1">_xlfn.XLOOKUP($A37,INDIRECT(I$3&amp;"!$A:$A"),INDIRECT(I$3&amp;"!$AC:$AC"),0,0)</f>
        <v>0</v>
      </c>
      <c r="J37" s="204" cm="1">
        <f t="array" aca="1" ref="J37" ca="1">_xlfn.XLOOKUP($A37,INDIRECT(J$3&amp;"!$A:$A"),INDIRECT(J$3&amp;"!$AC:$AC"),0,0)</f>
        <v>0</v>
      </c>
      <c r="K37" s="204" cm="1">
        <f t="array" aca="1" ref="K37" ca="1">_xlfn.XLOOKUP($A37,INDIRECT(K$3&amp;"!$A:$A"),INDIRECT(K$3&amp;"!$AC:$AC"),0,0)</f>
        <v>0</v>
      </c>
      <c r="L37" s="204" cm="1">
        <f t="array" aca="1" ref="L37" ca="1">_xlfn.XLOOKUP($A37,INDIRECT(L$3&amp;"!$A:$A"),INDIRECT(L$3&amp;"!$AC:$AC"),0,0)</f>
        <v>0</v>
      </c>
      <c r="M37" s="204" cm="1">
        <f t="array" aca="1" ref="M37" ca="1">_xlfn.XLOOKUP($A37,INDIRECT(M$3&amp;"!$A:$A"),INDIRECT(M$3&amp;"!$AC:$AC"),0,0)</f>
        <v>0</v>
      </c>
      <c r="N37" s="204" cm="1">
        <f t="array" aca="1" ref="N37" ca="1">_xlfn.XLOOKUP($A37,INDIRECT(N$3&amp;"!$A:$A"),INDIRECT(N$3&amp;"!$AC:$AC"),0,0)</f>
        <v>0</v>
      </c>
      <c r="O37" s="204" cm="1">
        <f t="array" aca="1" ref="O37" ca="1">_xlfn.XLOOKUP($A37,INDIRECT(O$3&amp;"!$A:$A"),INDIRECT(O$3&amp;"!$AC:$AC"),0,0)</f>
        <v>0</v>
      </c>
      <c r="P37" s="204" cm="1">
        <f t="array" aca="1" ref="P37" ca="1">_xlfn.XLOOKUP($A37,INDIRECT(P$3&amp;"!$A:$A"),INDIRECT(P$3&amp;"!$AC:$AC"),0,0)</f>
        <v>0</v>
      </c>
      <c r="Q37" s="204" cm="1">
        <f t="array" aca="1" ref="Q37" ca="1">_xlfn.XLOOKUP($A37,INDIRECT(Q$3&amp;"!$A:$A"),INDIRECT(Q$3&amp;"!$AC:$AC"),0,0)</f>
        <v>0</v>
      </c>
      <c r="R37" s="204" cm="1">
        <f t="array" aca="1" ref="R37" ca="1">_xlfn.XLOOKUP($A37,INDIRECT(R$3&amp;"!$A:$A"),INDIRECT(R$3&amp;"!$AC:$AC"),0,0)</f>
        <v>0</v>
      </c>
      <c r="S37" s="204" cm="1">
        <f t="array" aca="1" ref="S37" ca="1">_xlfn.XLOOKUP($A37,INDIRECT(S$3&amp;"!$A:$A"),INDIRECT(S$3&amp;"!$AC:$AC"),0,0)</f>
        <v>0</v>
      </c>
      <c r="T37" s="204" cm="1">
        <f t="array" aca="1" ref="T37" ca="1">_xlfn.XLOOKUP($A37,INDIRECT(T$3&amp;"!$A:$A"),INDIRECT(T$3&amp;"!$AC:$AC"),0,0)</f>
        <v>0</v>
      </c>
      <c r="U37" s="204" cm="1">
        <f t="array" aca="1" ref="U37" ca="1">_xlfn.XLOOKUP($A37,INDIRECT(U$3&amp;"!$A:$A"),INDIRECT(U$3&amp;"!$AC:$AC"),0,0)</f>
        <v>0</v>
      </c>
      <c r="V37" s="204" cm="1">
        <f t="array" aca="1" ref="V37" ca="1">_xlfn.XLOOKUP($A37,INDIRECT(V$3&amp;"!$A:$A"),INDIRECT(V$3&amp;"!$AC:$AC"),0,0)</f>
        <v>0</v>
      </c>
      <c r="W37" s="204" cm="1">
        <f t="array" aca="1" ref="W37" ca="1">_xlfn.XLOOKUP($A37,INDIRECT(W$3&amp;"!$A:$A"),INDIRECT(W$3&amp;"!$AC:$AC"),0,0)</f>
        <v>0</v>
      </c>
      <c r="X37" s="204" cm="1">
        <f t="array" aca="1" ref="X37" ca="1">_xlfn.XLOOKUP($A37,INDIRECT(X$3&amp;"!$A:$A"),INDIRECT(X$3&amp;"!$AC:$AC"),0,0)</f>
        <v>0</v>
      </c>
      <c r="Y37" s="204" cm="1">
        <f t="array" aca="1" ref="Y37" ca="1">_xlfn.XLOOKUP($A37,INDIRECT(Y$3&amp;"!$A:$A"),INDIRECT(Y$3&amp;"!$AC:$AC"),0,0)</f>
        <v>0</v>
      </c>
      <c r="Z37" s="204" cm="1">
        <f t="array" aca="1" ref="Z37" ca="1">_xlfn.XLOOKUP($A37,INDIRECT(Z$3&amp;"!$A:$A"),INDIRECT(Z$3&amp;"!$AC:$AC"),0,0)</f>
        <v>0</v>
      </c>
      <c r="AA37" s="204" cm="1">
        <f t="array" aca="1" ref="AA37" ca="1">_xlfn.XLOOKUP($A37,INDIRECT(AA$3&amp;"!$A:$A"),INDIRECT(AA$3&amp;"!$AC:$AC"),0,0)</f>
        <v>0</v>
      </c>
      <c r="AB37" s="204" cm="1">
        <f t="array" aca="1" ref="AB37" ca="1">_xlfn.XLOOKUP($A37,INDIRECT(AB$3&amp;"!$A:$A"),INDIRECT(AB$3&amp;"!$AC:$AC"),0,0)</f>
        <v>0</v>
      </c>
      <c r="AC37" s="204" cm="1">
        <f t="array" aca="1" ref="AC37" ca="1">_xlfn.XLOOKUP($A37,INDIRECT(AC$3&amp;"!$A:$A"),INDIRECT(AC$3&amp;"!$AC:$AC"),0,0)</f>
        <v>0</v>
      </c>
      <c r="AD37" s="204" cm="1">
        <f t="array" aca="1" ref="AD37" ca="1">_xlfn.XLOOKUP($A37,INDIRECT(AD$3&amp;"!$A:$A"),INDIRECT(AD$3&amp;"!$AC:$AC"),0,0)</f>
        <v>0</v>
      </c>
      <c r="AE37" s="204" cm="1">
        <f t="array" aca="1" ref="AE37" ca="1">_xlfn.XLOOKUP($A37,INDIRECT(AE$3&amp;"!$A:$A"),INDIRECT(AE$3&amp;"!$AC:$AC"),0,0)</f>
        <v>0</v>
      </c>
      <c r="AF37" s="204" cm="1">
        <f t="array" aca="1" ref="AF37" ca="1">_xlfn.XLOOKUP($A37,INDIRECT(AF$3&amp;"!$A:$A"),INDIRECT(AF$3&amp;"!$AC:$AC"),0,0)</f>
        <v>0</v>
      </c>
      <c r="AG37" s="204" cm="1">
        <f t="array" aca="1" ref="AG37" ca="1">_xlfn.XLOOKUP($A37,INDIRECT(AG$3&amp;"!$A:$A"),INDIRECT(AG$3&amp;"!$AC:$AC"),0,0)</f>
        <v>0</v>
      </c>
      <c r="AH37" s="204" cm="1">
        <f t="array" aca="1" ref="AH37" ca="1">_xlfn.XLOOKUP($A37,INDIRECT(AH$3&amp;"!$A:$A"),INDIRECT(AH$3&amp;"!$AC:$AC"),0,0)</f>
        <v>0</v>
      </c>
      <c r="AI37" s="204" cm="1">
        <f t="array" aca="1" ref="AI37" ca="1">_xlfn.XLOOKUP($A37,INDIRECT(AI$3&amp;"!$A:$A"),INDIRECT(AI$3&amp;"!$AC:$AC"),0,0)</f>
        <v>0</v>
      </c>
      <c r="AJ37" s="204" cm="1">
        <f t="array" aca="1" ref="AJ37" ca="1">_xlfn.XLOOKUP($A37,INDIRECT(AJ$3&amp;"!$A:$A"),INDIRECT(AJ$3&amp;"!$AC:$AC"),0,0)</f>
        <v>0</v>
      </c>
      <c r="AK37" s="204" cm="1">
        <f t="array" aca="1" ref="AK37" ca="1">_xlfn.XLOOKUP($A37,INDIRECT(AK$3&amp;"!$A:$A"),INDIRECT(AK$3&amp;"!$AC:$AC"),0,0)</f>
        <v>0</v>
      </c>
      <c r="AL37" s="204" cm="1">
        <f t="array" aca="1" ref="AL37" ca="1">_xlfn.XLOOKUP($A37,INDIRECT(AL$3&amp;"!$A:$A"),INDIRECT(AL$3&amp;"!$AC:$AC"),0,0)</f>
        <v>0</v>
      </c>
      <c r="AM37" s="204" cm="1">
        <f t="array" aca="1" ref="AM37" ca="1">_xlfn.XLOOKUP($A37,INDIRECT(AM$3&amp;"!$A:$A"),INDIRECT(AM$3&amp;"!$AC:$AC"),0,0)</f>
        <v>0</v>
      </c>
      <c r="AN37" s="204" cm="1">
        <f t="array" aca="1" ref="AN37" ca="1">_xlfn.XLOOKUP($A37,INDIRECT(AN$3&amp;"!$A:$A"),INDIRECT(AN$3&amp;"!$AC:$AC"),0,0)</f>
        <v>0</v>
      </c>
      <c r="AO37" s="204" cm="1">
        <f t="array" aca="1" ref="AO37" ca="1">_xlfn.XLOOKUP($A37,INDIRECT(AO$3&amp;"!$A:$A"),INDIRECT(AO$3&amp;"!$AC:$AC"),0,0)</f>
        <v>0</v>
      </c>
      <c r="AP37" s="204" cm="1">
        <f t="array" aca="1" ref="AP37" ca="1">_xlfn.XLOOKUP($A37,INDIRECT(AP$3&amp;"!$A:$A"),INDIRECT(AP$3&amp;"!$AC:$AC"),0,0)</f>
        <v>0</v>
      </c>
      <c r="AQ37" s="204" cm="1">
        <f t="array" aca="1" ref="AQ37" ca="1">_xlfn.XLOOKUP($A37,INDIRECT(AQ$3&amp;"!$A:$A"),INDIRECT(AQ$3&amp;"!$AC:$AC"),0,0)</f>
        <v>0</v>
      </c>
      <c r="AR37" s="204" cm="1">
        <f t="array" aca="1" ref="AR37" ca="1">_xlfn.XLOOKUP($A37,INDIRECT(AR$3&amp;"!$A:$A"),INDIRECT(AR$3&amp;"!$AC:$AC"),0,0)</f>
        <v>0</v>
      </c>
      <c r="AS37" s="204" cm="1">
        <f t="array" aca="1" ref="AS37" ca="1">_xlfn.XLOOKUP($A37,INDIRECT(AS$3&amp;"!$A:$A"),INDIRECT(AS$3&amp;"!$AC:$AC"),0,0)</f>
        <v>0</v>
      </c>
      <c r="AT37" s="204" cm="1">
        <f t="array" aca="1" ref="AT37" ca="1">_xlfn.XLOOKUP($A37,INDIRECT(AT$3&amp;"!$A:$A"),INDIRECT(AT$3&amp;"!$AC:$AC"),0,0)</f>
        <v>0</v>
      </c>
      <c r="AU37" s="204" cm="1">
        <f t="array" aca="1" ref="AU37" ca="1">_xlfn.XLOOKUP($A37,INDIRECT(AU$3&amp;"!$A:$A"),INDIRECT(AU$3&amp;"!$AC:$AC"),0,0)</f>
        <v>0</v>
      </c>
      <c r="AV37" s="204" cm="1">
        <f t="array" aca="1" ref="AV37" ca="1">_xlfn.XLOOKUP($A37,INDIRECT(AV$3&amp;"!$A:$A"),INDIRECT(AV$3&amp;"!$AC:$AC"),0,0)</f>
        <v>0</v>
      </c>
      <c r="AW37" s="204" cm="1">
        <f t="array" aca="1" ref="AW37" ca="1">_xlfn.XLOOKUP($A37,INDIRECT(AW$3&amp;"!$A:$A"),INDIRECT(AW$3&amp;"!$AC:$AC"),0,0)</f>
        <v>0</v>
      </c>
      <c r="AX37" s="204" cm="1">
        <f t="array" aca="1" ref="AX37" ca="1">_xlfn.XLOOKUP($A37,INDIRECT(AX$3&amp;"!$A:$A"),INDIRECT(AX$3&amp;"!$AC:$AC"),0,0)</f>
        <v>0</v>
      </c>
      <c r="AY37" s="204" cm="1">
        <f t="array" aca="1" ref="AY37" ca="1">_xlfn.XLOOKUP($A37,INDIRECT(AY$3&amp;"!$A:$A"),INDIRECT(AY$3&amp;"!$AC:$AC"),0,0)</f>
        <v>0</v>
      </c>
      <c r="AZ37" s="204" cm="1">
        <f t="array" aca="1" ref="AZ37" ca="1">_xlfn.XLOOKUP($A37,INDIRECT(AZ$3&amp;"!$A:$A"),INDIRECT(AZ$3&amp;"!$AC:$AC"),0,0)</f>
        <v>0</v>
      </c>
      <c r="BA37" s="204" cm="1">
        <f t="array" aca="1" ref="BA37" ca="1">_xlfn.XLOOKUP($A37,INDIRECT(BA$3&amp;"!$A:$A"),INDIRECT(BA$3&amp;"!$AC:$AC"),0,0)</f>
        <v>0</v>
      </c>
      <c r="BB37" s="204" cm="1">
        <f t="array" aca="1" ref="BB37" ca="1">_xlfn.XLOOKUP($A37,INDIRECT(BB$3&amp;"!$A:$A"),INDIRECT(BB$3&amp;"!$AC:$AC"),0,0)</f>
        <v>0</v>
      </c>
      <c r="BC37" s="204" cm="1">
        <f t="array" aca="1" ref="BC37" ca="1">_xlfn.XLOOKUP($A37,INDIRECT(BC$3&amp;"!$A:$A"),INDIRECT(BC$3&amp;"!$AC:$AC"),0,0)</f>
        <v>0</v>
      </c>
      <c r="BD37" s="204" cm="1">
        <f t="array" aca="1" ref="BD37" ca="1">_xlfn.XLOOKUP($A37,INDIRECT(BD$3&amp;"!$A:$A"),INDIRECT(BD$3&amp;"!$AC:$AC"),0,0)</f>
        <v>0</v>
      </c>
    </row>
    <row r="38" spans="1:56" ht="15.95" customHeight="1" x14ac:dyDescent="0.25">
      <c r="A38" s="3">
        <f>'Сводный за нед'!A35</f>
        <v>419145986</v>
      </c>
      <c r="B38" s="3" t="str">
        <f>'Сводный за нед'!B35</f>
        <v>ACRB1MS109BС</v>
      </c>
      <c r="C38" s="3" t="str">
        <f>'Сводный за нед'!C35</f>
        <v>Мяч с шипами черный 9 см</v>
      </c>
      <c r="D38" s="204" cm="1">
        <f t="array" aca="1" ref="D38" ca="1">_xlfn.XLOOKUP($A38,INDIRECT(D$3&amp;"!$A:$A"),INDIRECT(D$3&amp;"!$AC:$AC"),0,0)</f>
        <v>98</v>
      </c>
      <c r="E38" s="204" cm="1">
        <f t="array" aca="1" ref="E38" ca="1">_xlfn.XLOOKUP($A38,INDIRECT(E$3&amp;"!$A:$A"),INDIRECT(E$3&amp;"!$AC:$AC"),0,0)</f>
        <v>98</v>
      </c>
      <c r="F38" s="204" cm="1">
        <f t="array" aca="1" ref="F38" ca="1">_xlfn.XLOOKUP($A38,INDIRECT(F$3&amp;"!$A:$A"),INDIRECT(F$3&amp;"!$AC:$AC"),0,0)</f>
        <v>108</v>
      </c>
      <c r="G38" s="204" cm="1">
        <f t="array" aca="1" ref="G38" ca="1">_xlfn.XLOOKUP($A38,INDIRECT(G$3&amp;"!$A:$A"),INDIRECT(G$3&amp;"!$AC:$AC"),0,0)</f>
        <v>0</v>
      </c>
      <c r="H38" s="204" cm="1">
        <f t="array" aca="1" ref="H38" ca="1">_xlfn.XLOOKUP($A38,INDIRECT(H$3&amp;"!$A:$A"),INDIRECT(H$3&amp;"!$AC:$AC"),0,0)</f>
        <v>0</v>
      </c>
      <c r="I38" s="204" cm="1">
        <f t="array" aca="1" ref="I38" ca="1">_xlfn.XLOOKUP($A38,INDIRECT(I$3&amp;"!$A:$A"),INDIRECT(I$3&amp;"!$AC:$AC"),0,0)</f>
        <v>0</v>
      </c>
      <c r="J38" s="204" cm="1">
        <f t="array" aca="1" ref="J38" ca="1">_xlfn.XLOOKUP($A38,INDIRECT(J$3&amp;"!$A:$A"),INDIRECT(J$3&amp;"!$AC:$AC"),0,0)</f>
        <v>0</v>
      </c>
      <c r="K38" s="204" cm="1">
        <f t="array" aca="1" ref="K38" ca="1">_xlfn.XLOOKUP($A38,INDIRECT(K$3&amp;"!$A:$A"),INDIRECT(K$3&amp;"!$AC:$AC"),0,0)</f>
        <v>0</v>
      </c>
      <c r="L38" s="204" cm="1">
        <f t="array" aca="1" ref="L38" ca="1">_xlfn.XLOOKUP($A38,INDIRECT(L$3&amp;"!$A:$A"),INDIRECT(L$3&amp;"!$AC:$AC"),0,0)</f>
        <v>0</v>
      </c>
      <c r="M38" s="204" cm="1">
        <f t="array" aca="1" ref="M38" ca="1">_xlfn.XLOOKUP($A38,INDIRECT(M$3&amp;"!$A:$A"),INDIRECT(M$3&amp;"!$AC:$AC"),0,0)</f>
        <v>0</v>
      </c>
      <c r="N38" s="204" cm="1">
        <f t="array" aca="1" ref="N38" ca="1">_xlfn.XLOOKUP($A38,INDIRECT(N$3&amp;"!$A:$A"),INDIRECT(N$3&amp;"!$AC:$AC"),0,0)</f>
        <v>0</v>
      </c>
      <c r="O38" s="204" cm="1">
        <f t="array" aca="1" ref="O38" ca="1">_xlfn.XLOOKUP($A38,INDIRECT(O$3&amp;"!$A:$A"),INDIRECT(O$3&amp;"!$AC:$AC"),0,0)</f>
        <v>0</v>
      </c>
      <c r="P38" s="204" cm="1">
        <f t="array" aca="1" ref="P38" ca="1">_xlfn.XLOOKUP($A38,INDIRECT(P$3&amp;"!$A:$A"),INDIRECT(P$3&amp;"!$AC:$AC"),0,0)</f>
        <v>0</v>
      </c>
      <c r="Q38" s="204" cm="1">
        <f t="array" aca="1" ref="Q38" ca="1">_xlfn.XLOOKUP($A38,INDIRECT(Q$3&amp;"!$A:$A"),INDIRECT(Q$3&amp;"!$AC:$AC"),0,0)</f>
        <v>0</v>
      </c>
      <c r="R38" s="204" cm="1">
        <f t="array" aca="1" ref="R38" ca="1">_xlfn.XLOOKUP($A38,INDIRECT(R$3&amp;"!$A:$A"),INDIRECT(R$3&amp;"!$AC:$AC"),0,0)</f>
        <v>0</v>
      </c>
      <c r="S38" s="204" cm="1">
        <f t="array" aca="1" ref="S38" ca="1">_xlfn.XLOOKUP($A38,INDIRECT(S$3&amp;"!$A:$A"),INDIRECT(S$3&amp;"!$AC:$AC"),0,0)</f>
        <v>0</v>
      </c>
      <c r="T38" s="204" cm="1">
        <f t="array" aca="1" ref="T38" ca="1">_xlfn.XLOOKUP($A38,INDIRECT(T$3&amp;"!$A:$A"),INDIRECT(T$3&amp;"!$AC:$AC"),0,0)</f>
        <v>0</v>
      </c>
      <c r="U38" s="204" cm="1">
        <f t="array" aca="1" ref="U38" ca="1">_xlfn.XLOOKUP($A38,INDIRECT(U$3&amp;"!$A:$A"),INDIRECT(U$3&amp;"!$AC:$AC"),0,0)</f>
        <v>0</v>
      </c>
      <c r="V38" s="204" cm="1">
        <f t="array" aca="1" ref="V38" ca="1">_xlfn.XLOOKUP($A38,INDIRECT(V$3&amp;"!$A:$A"),INDIRECT(V$3&amp;"!$AC:$AC"),0,0)</f>
        <v>0</v>
      </c>
      <c r="W38" s="204" cm="1">
        <f t="array" aca="1" ref="W38" ca="1">_xlfn.XLOOKUP($A38,INDIRECT(W$3&amp;"!$A:$A"),INDIRECT(W$3&amp;"!$AC:$AC"),0,0)</f>
        <v>0</v>
      </c>
      <c r="X38" s="204" cm="1">
        <f t="array" aca="1" ref="X38" ca="1">_xlfn.XLOOKUP($A38,INDIRECT(X$3&amp;"!$A:$A"),INDIRECT(X$3&amp;"!$AC:$AC"),0,0)</f>
        <v>0</v>
      </c>
      <c r="Y38" s="204" cm="1">
        <f t="array" aca="1" ref="Y38" ca="1">_xlfn.XLOOKUP($A38,INDIRECT(Y$3&amp;"!$A:$A"),INDIRECT(Y$3&amp;"!$AC:$AC"),0,0)</f>
        <v>0</v>
      </c>
      <c r="Z38" s="204" cm="1">
        <f t="array" aca="1" ref="Z38" ca="1">_xlfn.XLOOKUP($A38,INDIRECT(Z$3&amp;"!$A:$A"),INDIRECT(Z$3&amp;"!$AC:$AC"),0,0)</f>
        <v>0</v>
      </c>
      <c r="AA38" s="204" cm="1">
        <f t="array" aca="1" ref="AA38" ca="1">_xlfn.XLOOKUP($A38,INDIRECT(AA$3&amp;"!$A:$A"),INDIRECT(AA$3&amp;"!$AC:$AC"),0,0)</f>
        <v>0</v>
      </c>
      <c r="AB38" s="204" cm="1">
        <f t="array" aca="1" ref="AB38" ca="1">_xlfn.XLOOKUP($A38,INDIRECT(AB$3&amp;"!$A:$A"),INDIRECT(AB$3&amp;"!$AC:$AC"),0,0)</f>
        <v>0</v>
      </c>
      <c r="AC38" s="204" cm="1">
        <f t="array" aca="1" ref="AC38" ca="1">_xlfn.XLOOKUP($A38,INDIRECT(AC$3&amp;"!$A:$A"),INDIRECT(AC$3&amp;"!$AC:$AC"),0,0)</f>
        <v>0</v>
      </c>
      <c r="AD38" s="204" cm="1">
        <f t="array" aca="1" ref="AD38" ca="1">_xlfn.XLOOKUP($A38,INDIRECT(AD$3&amp;"!$A:$A"),INDIRECT(AD$3&amp;"!$AC:$AC"),0,0)</f>
        <v>0</v>
      </c>
      <c r="AE38" s="204" cm="1">
        <f t="array" aca="1" ref="AE38" ca="1">_xlfn.XLOOKUP($A38,INDIRECT(AE$3&amp;"!$A:$A"),INDIRECT(AE$3&amp;"!$AC:$AC"),0,0)</f>
        <v>0</v>
      </c>
      <c r="AF38" s="204" cm="1">
        <f t="array" aca="1" ref="AF38" ca="1">_xlfn.XLOOKUP($A38,INDIRECT(AF$3&amp;"!$A:$A"),INDIRECT(AF$3&amp;"!$AC:$AC"),0,0)</f>
        <v>0</v>
      </c>
      <c r="AG38" s="204" cm="1">
        <f t="array" aca="1" ref="AG38" ca="1">_xlfn.XLOOKUP($A38,INDIRECT(AG$3&amp;"!$A:$A"),INDIRECT(AG$3&amp;"!$AC:$AC"),0,0)</f>
        <v>0</v>
      </c>
      <c r="AH38" s="204" cm="1">
        <f t="array" aca="1" ref="AH38" ca="1">_xlfn.XLOOKUP($A38,INDIRECT(AH$3&amp;"!$A:$A"),INDIRECT(AH$3&amp;"!$AC:$AC"),0,0)</f>
        <v>0</v>
      </c>
      <c r="AI38" s="204" cm="1">
        <f t="array" aca="1" ref="AI38" ca="1">_xlfn.XLOOKUP($A38,INDIRECT(AI$3&amp;"!$A:$A"),INDIRECT(AI$3&amp;"!$AC:$AC"),0,0)</f>
        <v>0</v>
      </c>
      <c r="AJ38" s="204" cm="1">
        <f t="array" aca="1" ref="AJ38" ca="1">_xlfn.XLOOKUP($A38,INDIRECT(AJ$3&amp;"!$A:$A"),INDIRECT(AJ$3&amp;"!$AC:$AC"),0,0)</f>
        <v>0</v>
      </c>
      <c r="AK38" s="204" cm="1">
        <f t="array" aca="1" ref="AK38" ca="1">_xlfn.XLOOKUP($A38,INDIRECT(AK$3&amp;"!$A:$A"),INDIRECT(AK$3&amp;"!$AC:$AC"),0,0)</f>
        <v>0</v>
      </c>
      <c r="AL38" s="204" cm="1">
        <f t="array" aca="1" ref="AL38" ca="1">_xlfn.XLOOKUP($A38,INDIRECT(AL$3&amp;"!$A:$A"),INDIRECT(AL$3&amp;"!$AC:$AC"),0,0)</f>
        <v>0</v>
      </c>
      <c r="AM38" s="204" cm="1">
        <f t="array" aca="1" ref="AM38" ca="1">_xlfn.XLOOKUP($A38,INDIRECT(AM$3&amp;"!$A:$A"),INDIRECT(AM$3&amp;"!$AC:$AC"),0,0)</f>
        <v>0</v>
      </c>
      <c r="AN38" s="204" cm="1">
        <f t="array" aca="1" ref="AN38" ca="1">_xlfn.XLOOKUP($A38,INDIRECT(AN$3&amp;"!$A:$A"),INDIRECT(AN$3&amp;"!$AC:$AC"),0,0)</f>
        <v>0</v>
      </c>
      <c r="AO38" s="204" cm="1">
        <f t="array" aca="1" ref="AO38" ca="1">_xlfn.XLOOKUP($A38,INDIRECT(AO$3&amp;"!$A:$A"),INDIRECT(AO$3&amp;"!$AC:$AC"),0,0)</f>
        <v>0</v>
      </c>
      <c r="AP38" s="204" cm="1">
        <f t="array" aca="1" ref="AP38" ca="1">_xlfn.XLOOKUP($A38,INDIRECT(AP$3&amp;"!$A:$A"),INDIRECT(AP$3&amp;"!$AC:$AC"),0,0)</f>
        <v>0</v>
      </c>
      <c r="AQ38" s="204" cm="1">
        <f t="array" aca="1" ref="AQ38" ca="1">_xlfn.XLOOKUP($A38,INDIRECT(AQ$3&amp;"!$A:$A"),INDIRECT(AQ$3&amp;"!$AC:$AC"),0,0)</f>
        <v>0</v>
      </c>
      <c r="AR38" s="204" cm="1">
        <f t="array" aca="1" ref="AR38" ca="1">_xlfn.XLOOKUP($A38,INDIRECT(AR$3&amp;"!$A:$A"),INDIRECT(AR$3&amp;"!$AC:$AC"),0,0)</f>
        <v>0</v>
      </c>
      <c r="AS38" s="204" cm="1">
        <f t="array" aca="1" ref="AS38" ca="1">_xlfn.XLOOKUP($A38,INDIRECT(AS$3&amp;"!$A:$A"),INDIRECT(AS$3&amp;"!$AC:$AC"),0,0)</f>
        <v>0</v>
      </c>
      <c r="AT38" s="204" cm="1">
        <f t="array" aca="1" ref="AT38" ca="1">_xlfn.XLOOKUP($A38,INDIRECT(AT$3&amp;"!$A:$A"),INDIRECT(AT$3&amp;"!$AC:$AC"),0,0)</f>
        <v>0</v>
      </c>
      <c r="AU38" s="204" cm="1">
        <f t="array" aca="1" ref="AU38" ca="1">_xlfn.XLOOKUP($A38,INDIRECT(AU$3&amp;"!$A:$A"),INDIRECT(AU$3&amp;"!$AC:$AC"),0,0)</f>
        <v>0</v>
      </c>
      <c r="AV38" s="204" cm="1">
        <f t="array" aca="1" ref="AV38" ca="1">_xlfn.XLOOKUP($A38,INDIRECT(AV$3&amp;"!$A:$A"),INDIRECT(AV$3&amp;"!$AC:$AC"),0,0)</f>
        <v>0</v>
      </c>
      <c r="AW38" s="204" cm="1">
        <f t="array" aca="1" ref="AW38" ca="1">_xlfn.XLOOKUP($A38,INDIRECT(AW$3&amp;"!$A:$A"),INDIRECT(AW$3&amp;"!$AC:$AC"),0,0)</f>
        <v>0</v>
      </c>
      <c r="AX38" s="204" cm="1">
        <f t="array" aca="1" ref="AX38" ca="1">_xlfn.XLOOKUP($A38,INDIRECT(AX$3&amp;"!$A:$A"),INDIRECT(AX$3&amp;"!$AC:$AC"),0,0)</f>
        <v>0</v>
      </c>
      <c r="AY38" s="204" cm="1">
        <f t="array" aca="1" ref="AY38" ca="1">_xlfn.XLOOKUP($A38,INDIRECT(AY$3&amp;"!$A:$A"),INDIRECT(AY$3&amp;"!$AC:$AC"),0,0)</f>
        <v>0</v>
      </c>
      <c r="AZ38" s="204" cm="1">
        <f t="array" aca="1" ref="AZ38" ca="1">_xlfn.XLOOKUP($A38,INDIRECT(AZ$3&amp;"!$A:$A"),INDIRECT(AZ$3&amp;"!$AC:$AC"),0,0)</f>
        <v>0</v>
      </c>
      <c r="BA38" s="204" cm="1">
        <f t="array" aca="1" ref="BA38" ca="1">_xlfn.XLOOKUP($A38,INDIRECT(BA$3&amp;"!$A:$A"),INDIRECT(BA$3&amp;"!$AC:$AC"),0,0)</f>
        <v>0</v>
      </c>
      <c r="BB38" s="204" cm="1">
        <f t="array" aca="1" ref="BB38" ca="1">_xlfn.XLOOKUP($A38,INDIRECT(BB$3&amp;"!$A:$A"),INDIRECT(BB$3&amp;"!$AC:$AC"),0,0)</f>
        <v>0</v>
      </c>
      <c r="BC38" s="204" cm="1">
        <f t="array" aca="1" ref="BC38" ca="1">_xlfn.XLOOKUP($A38,INDIRECT(BC$3&amp;"!$A:$A"),INDIRECT(BC$3&amp;"!$AC:$AC"),0,0)</f>
        <v>0</v>
      </c>
      <c r="BD38" s="204" cm="1">
        <f t="array" aca="1" ref="BD38" ca="1">_xlfn.XLOOKUP($A38,INDIRECT(BD$3&amp;"!$A:$A"),INDIRECT(BD$3&amp;"!$AC:$AC"),0,0)</f>
        <v>0</v>
      </c>
    </row>
    <row r="39" spans="1:56" ht="15.95" customHeight="1" x14ac:dyDescent="0.25">
      <c r="A39" s="3">
        <f>'Сводный за нед'!A36</f>
        <v>419146579</v>
      </c>
      <c r="B39" s="3" t="str">
        <f>'Сводный за нед'!B36</f>
        <v>ACRB1MS109LI</v>
      </c>
      <c r="C39" s="3" t="str">
        <f>'Сводный за нед'!C36</f>
        <v>Мяч с шипами фиолетовый 9 см</v>
      </c>
      <c r="D39" s="204" cm="1">
        <f t="array" aca="1" ref="D39" ca="1">_xlfn.XLOOKUP($A39,INDIRECT(D$3&amp;"!$A:$A"),INDIRECT(D$3&amp;"!$AC:$AC"),0,0)</f>
        <v>112</v>
      </c>
      <c r="E39" s="204" cm="1">
        <f t="array" aca="1" ref="E39" ca="1">_xlfn.XLOOKUP($A39,INDIRECT(E$3&amp;"!$A:$A"),INDIRECT(E$3&amp;"!$AC:$AC"),0,0)</f>
        <v>112</v>
      </c>
      <c r="F39" s="204" cm="1">
        <f t="array" aca="1" ref="F39" ca="1">_xlfn.XLOOKUP($A39,INDIRECT(F$3&amp;"!$A:$A"),INDIRECT(F$3&amp;"!$AC:$AC"),0,0)</f>
        <v>136</v>
      </c>
      <c r="G39" s="204" cm="1">
        <f t="array" aca="1" ref="G39" ca="1">_xlfn.XLOOKUP($A39,INDIRECT(G$3&amp;"!$A:$A"),INDIRECT(G$3&amp;"!$AC:$AC"),0,0)</f>
        <v>0</v>
      </c>
      <c r="H39" s="204" cm="1">
        <f t="array" aca="1" ref="H39" ca="1">_xlfn.XLOOKUP($A39,INDIRECT(H$3&amp;"!$A:$A"),INDIRECT(H$3&amp;"!$AC:$AC"),0,0)</f>
        <v>0</v>
      </c>
      <c r="I39" s="204" cm="1">
        <f t="array" aca="1" ref="I39" ca="1">_xlfn.XLOOKUP($A39,INDIRECT(I$3&amp;"!$A:$A"),INDIRECT(I$3&amp;"!$AC:$AC"),0,0)</f>
        <v>0</v>
      </c>
      <c r="J39" s="204" cm="1">
        <f t="array" aca="1" ref="J39" ca="1">_xlfn.XLOOKUP($A39,INDIRECT(J$3&amp;"!$A:$A"),INDIRECT(J$3&amp;"!$AC:$AC"),0,0)</f>
        <v>0</v>
      </c>
      <c r="K39" s="204" cm="1">
        <f t="array" aca="1" ref="K39" ca="1">_xlfn.XLOOKUP($A39,INDIRECT(K$3&amp;"!$A:$A"),INDIRECT(K$3&amp;"!$AC:$AC"),0,0)</f>
        <v>0</v>
      </c>
      <c r="L39" s="204" cm="1">
        <f t="array" aca="1" ref="L39" ca="1">_xlfn.XLOOKUP($A39,INDIRECT(L$3&amp;"!$A:$A"),INDIRECT(L$3&amp;"!$AC:$AC"),0,0)</f>
        <v>0</v>
      </c>
      <c r="M39" s="204" cm="1">
        <f t="array" aca="1" ref="M39" ca="1">_xlfn.XLOOKUP($A39,INDIRECT(M$3&amp;"!$A:$A"),INDIRECT(M$3&amp;"!$AC:$AC"),0,0)</f>
        <v>0</v>
      </c>
      <c r="N39" s="204" cm="1">
        <f t="array" aca="1" ref="N39" ca="1">_xlfn.XLOOKUP($A39,INDIRECT(N$3&amp;"!$A:$A"),INDIRECT(N$3&amp;"!$AC:$AC"),0,0)</f>
        <v>0</v>
      </c>
      <c r="O39" s="204" cm="1">
        <f t="array" aca="1" ref="O39" ca="1">_xlfn.XLOOKUP($A39,INDIRECT(O$3&amp;"!$A:$A"),INDIRECT(O$3&amp;"!$AC:$AC"),0,0)</f>
        <v>0</v>
      </c>
      <c r="P39" s="204" cm="1">
        <f t="array" aca="1" ref="P39" ca="1">_xlfn.XLOOKUP($A39,INDIRECT(P$3&amp;"!$A:$A"),INDIRECT(P$3&amp;"!$AC:$AC"),0,0)</f>
        <v>0</v>
      </c>
      <c r="Q39" s="204" cm="1">
        <f t="array" aca="1" ref="Q39" ca="1">_xlfn.XLOOKUP($A39,INDIRECT(Q$3&amp;"!$A:$A"),INDIRECT(Q$3&amp;"!$AC:$AC"),0,0)</f>
        <v>0</v>
      </c>
      <c r="R39" s="204" cm="1">
        <f t="array" aca="1" ref="R39" ca="1">_xlfn.XLOOKUP($A39,INDIRECT(R$3&amp;"!$A:$A"),INDIRECT(R$3&amp;"!$AC:$AC"),0,0)</f>
        <v>0</v>
      </c>
      <c r="S39" s="204" cm="1">
        <f t="array" aca="1" ref="S39" ca="1">_xlfn.XLOOKUP($A39,INDIRECT(S$3&amp;"!$A:$A"),INDIRECT(S$3&amp;"!$AC:$AC"),0,0)</f>
        <v>0</v>
      </c>
      <c r="T39" s="204" cm="1">
        <f t="array" aca="1" ref="T39" ca="1">_xlfn.XLOOKUP($A39,INDIRECT(T$3&amp;"!$A:$A"),INDIRECT(T$3&amp;"!$AC:$AC"),0,0)</f>
        <v>0</v>
      </c>
      <c r="U39" s="204" cm="1">
        <f t="array" aca="1" ref="U39" ca="1">_xlfn.XLOOKUP($A39,INDIRECT(U$3&amp;"!$A:$A"),INDIRECT(U$3&amp;"!$AC:$AC"),0,0)</f>
        <v>0</v>
      </c>
      <c r="V39" s="204" cm="1">
        <f t="array" aca="1" ref="V39" ca="1">_xlfn.XLOOKUP($A39,INDIRECT(V$3&amp;"!$A:$A"),INDIRECT(V$3&amp;"!$AC:$AC"),0,0)</f>
        <v>0</v>
      </c>
      <c r="W39" s="204" cm="1">
        <f t="array" aca="1" ref="W39" ca="1">_xlfn.XLOOKUP($A39,INDIRECT(W$3&amp;"!$A:$A"),INDIRECT(W$3&amp;"!$AC:$AC"),0,0)</f>
        <v>0</v>
      </c>
      <c r="X39" s="204" cm="1">
        <f t="array" aca="1" ref="X39" ca="1">_xlfn.XLOOKUP($A39,INDIRECT(X$3&amp;"!$A:$A"),INDIRECT(X$3&amp;"!$AC:$AC"),0,0)</f>
        <v>0</v>
      </c>
      <c r="Y39" s="204" cm="1">
        <f t="array" aca="1" ref="Y39" ca="1">_xlfn.XLOOKUP($A39,INDIRECT(Y$3&amp;"!$A:$A"),INDIRECT(Y$3&amp;"!$AC:$AC"),0,0)</f>
        <v>0</v>
      </c>
      <c r="Z39" s="204" cm="1">
        <f t="array" aca="1" ref="Z39" ca="1">_xlfn.XLOOKUP($A39,INDIRECT(Z$3&amp;"!$A:$A"),INDIRECT(Z$3&amp;"!$AC:$AC"),0,0)</f>
        <v>0</v>
      </c>
      <c r="AA39" s="204" cm="1">
        <f t="array" aca="1" ref="AA39" ca="1">_xlfn.XLOOKUP($A39,INDIRECT(AA$3&amp;"!$A:$A"),INDIRECT(AA$3&amp;"!$AC:$AC"),0,0)</f>
        <v>0</v>
      </c>
      <c r="AB39" s="204" cm="1">
        <f t="array" aca="1" ref="AB39" ca="1">_xlfn.XLOOKUP($A39,INDIRECT(AB$3&amp;"!$A:$A"),INDIRECT(AB$3&amp;"!$AC:$AC"),0,0)</f>
        <v>0</v>
      </c>
      <c r="AC39" s="204" cm="1">
        <f t="array" aca="1" ref="AC39" ca="1">_xlfn.XLOOKUP($A39,INDIRECT(AC$3&amp;"!$A:$A"),INDIRECT(AC$3&amp;"!$AC:$AC"),0,0)</f>
        <v>0</v>
      </c>
      <c r="AD39" s="204" cm="1">
        <f t="array" aca="1" ref="AD39" ca="1">_xlfn.XLOOKUP($A39,INDIRECT(AD$3&amp;"!$A:$A"),INDIRECT(AD$3&amp;"!$AC:$AC"),0,0)</f>
        <v>0</v>
      </c>
      <c r="AE39" s="204" cm="1">
        <f t="array" aca="1" ref="AE39" ca="1">_xlfn.XLOOKUP($A39,INDIRECT(AE$3&amp;"!$A:$A"),INDIRECT(AE$3&amp;"!$AC:$AC"),0,0)</f>
        <v>0</v>
      </c>
      <c r="AF39" s="204" cm="1">
        <f t="array" aca="1" ref="AF39" ca="1">_xlfn.XLOOKUP($A39,INDIRECT(AF$3&amp;"!$A:$A"),INDIRECT(AF$3&amp;"!$AC:$AC"),0,0)</f>
        <v>0</v>
      </c>
      <c r="AG39" s="204" cm="1">
        <f t="array" aca="1" ref="AG39" ca="1">_xlfn.XLOOKUP($A39,INDIRECT(AG$3&amp;"!$A:$A"),INDIRECT(AG$3&amp;"!$AC:$AC"),0,0)</f>
        <v>0</v>
      </c>
      <c r="AH39" s="204" cm="1">
        <f t="array" aca="1" ref="AH39" ca="1">_xlfn.XLOOKUP($A39,INDIRECT(AH$3&amp;"!$A:$A"),INDIRECT(AH$3&amp;"!$AC:$AC"),0,0)</f>
        <v>0</v>
      </c>
      <c r="AI39" s="204" cm="1">
        <f t="array" aca="1" ref="AI39" ca="1">_xlfn.XLOOKUP($A39,INDIRECT(AI$3&amp;"!$A:$A"),INDIRECT(AI$3&amp;"!$AC:$AC"),0,0)</f>
        <v>0</v>
      </c>
      <c r="AJ39" s="204" cm="1">
        <f t="array" aca="1" ref="AJ39" ca="1">_xlfn.XLOOKUP($A39,INDIRECT(AJ$3&amp;"!$A:$A"),INDIRECT(AJ$3&amp;"!$AC:$AC"),0,0)</f>
        <v>0</v>
      </c>
      <c r="AK39" s="204" cm="1">
        <f t="array" aca="1" ref="AK39" ca="1">_xlfn.XLOOKUP($A39,INDIRECT(AK$3&amp;"!$A:$A"),INDIRECT(AK$3&amp;"!$AC:$AC"),0,0)</f>
        <v>0</v>
      </c>
      <c r="AL39" s="204" cm="1">
        <f t="array" aca="1" ref="AL39" ca="1">_xlfn.XLOOKUP($A39,INDIRECT(AL$3&amp;"!$A:$A"),INDIRECT(AL$3&amp;"!$AC:$AC"),0,0)</f>
        <v>0</v>
      </c>
      <c r="AM39" s="204" cm="1">
        <f t="array" aca="1" ref="AM39" ca="1">_xlfn.XLOOKUP($A39,INDIRECT(AM$3&amp;"!$A:$A"),INDIRECT(AM$3&amp;"!$AC:$AC"),0,0)</f>
        <v>0</v>
      </c>
      <c r="AN39" s="204" cm="1">
        <f t="array" aca="1" ref="AN39" ca="1">_xlfn.XLOOKUP($A39,INDIRECT(AN$3&amp;"!$A:$A"),INDIRECT(AN$3&amp;"!$AC:$AC"),0,0)</f>
        <v>0</v>
      </c>
      <c r="AO39" s="204" cm="1">
        <f t="array" aca="1" ref="AO39" ca="1">_xlfn.XLOOKUP($A39,INDIRECT(AO$3&amp;"!$A:$A"),INDIRECT(AO$3&amp;"!$AC:$AC"),0,0)</f>
        <v>0</v>
      </c>
      <c r="AP39" s="204" cm="1">
        <f t="array" aca="1" ref="AP39" ca="1">_xlfn.XLOOKUP($A39,INDIRECT(AP$3&amp;"!$A:$A"),INDIRECT(AP$3&amp;"!$AC:$AC"),0,0)</f>
        <v>0</v>
      </c>
      <c r="AQ39" s="204" cm="1">
        <f t="array" aca="1" ref="AQ39" ca="1">_xlfn.XLOOKUP($A39,INDIRECT(AQ$3&amp;"!$A:$A"),INDIRECT(AQ$3&amp;"!$AC:$AC"),0,0)</f>
        <v>0</v>
      </c>
      <c r="AR39" s="204" cm="1">
        <f t="array" aca="1" ref="AR39" ca="1">_xlfn.XLOOKUP($A39,INDIRECT(AR$3&amp;"!$A:$A"),INDIRECT(AR$3&amp;"!$AC:$AC"),0,0)</f>
        <v>0</v>
      </c>
      <c r="AS39" s="204" cm="1">
        <f t="array" aca="1" ref="AS39" ca="1">_xlfn.XLOOKUP($A39,INDIRECT(AS$3&amp;"!$A:$A"),INDIRECT(AS$3&amp;"!$AC:$AC"),0,0)</f>
        <v>0</v>
      </c>
      <c r="AT39" s="204" cm="1">
        <f t="array" aca="1" ref="AT39" ca="1">_xlfn.XLOOKUP($A39,INDIRECT(AT$3&amp;"!$A:$A"),INDIRECT(AT$3&amp;"!$AC:$AC"),0,0)</f>
        <v>0</v>
      </c>
      <c r="AU39" s="204" cm="1">
        <f t="array" aca="1" ref="AU39" ca="1">_xlfn.XLOOKUP($A39,INDIRECT(AU$3&amp;"!$A:$A"),INDIRECT(AU$3&amp;"!$AC:$AC"),0,0)</f>
        <v>0</v>
      </c>
      <c r="AV39" s="204" cm="1">
        <f t="array" aca="1" ref="AV39" ca="1">_xlfn.XLOOKUP($A39,INDIRECT(AV$3&amp;"!$A:$A"),INDIRECT(AV$3&amp;"!$AC:$AC"),0,0)</f>
        <v>0</v>
      </c>
      <c r="AW39" s="204" cm="1">
        <f t="array" aca="1" ref="AW39" ca="1">_xlfn.XLOOKUP($A39,INDIRECT(AW$3&amp;"!$A:$A"),INDIRECT(AW$3&amp;"!$AC:$AC"),0,0)</f>
        <v>0</v>
      </c>
      <c r="AX39" s="204" cm="1">
        <f t="array" aca="1" ref="AX39" ca="1">_xlfn.XLOOKUP($A39,INDIRECT(AX$3&amp;"!$A:$A"),INDIRECT(AX$3&amp;"!$AC:$AC"),0,0)</f>
        <v>0</v>
      </c>
      <c r="AY39" s="204" cm="1">
        <f t="array" aca="1" ref="AY39" ca="1">_xlfn.XLOOKUP($A39,INDIRECT(AY$3&amp;"!$A:$A"),INDIRECT(AY$3&amp;"!$AC:$AC"),0,0)</f>
        <v>0</v>
      </c>
      <c r="AZ39" s="204" cm="1">
        <f t="array" aca="1" ref="AZ39" ca="1">_xlfn.XLOOKUP($A39,INDIRECT(AZ$3&amp;"!$A:$A"),INDIRECT(AZ$3&amp;"!$AC:$AC"),0,0)</f>
        <v>0</v>
      </c>
      <c r="BA39" s="204" cm="1">
        <f t="array" aca="1" ref="BA39" ca="1">_xlfn.XLOOKUP($A39,INDIRECT(BA$3&amp;"!$A:$A"),INDIRECT(BA$3&amp;"!$AC:$AC"),0,0)</f>
        <v>0</v>
      </c>
      <c r="BB39" s="204" cm="1">
        <f t="array" aca="1" ref="BB39" ca="1">_xlfn.XLOOKUP($A39,INDIRECT(BB$3&amp;"!$A:$A"),INDIRECT(BB$3&amp;"!$AC:$AC"),0,0)</f>
        <v>0</v>
      </c>
      <c r="BC39" s="204" cm="1">
        <f t="array" aca="1" ref="BC39" ca="1">_xlfn.XLOOKUP($A39,INDIRECT(BC$3&amp;"!$A:$A"),INDIRECT(BC$3&amp;"!$AC:$AC"),0,0)</f>
        <v>0</v>
      </c>
      <c r="BD39" s="204" cm="1">
        <f t="array" aca="1" ref="BD39" ca="1">_xlfn.XLOOKUP($A39,INDIRECT(BD$3&amp;"!$A:$A"),INDIRECT(BD$3&amp;"!$AC:$AC"),0,0)</f>
        <v>0</v>
      </c>
    </row>
    <row r="40" spans="1:56" ht="15.95" customHeight="1" x14ac:dyDescent="0.25">
      <c r="A40" s="3">
        <f>'Сводный за нед'!A37</f>
        <v>340734340</v>
      </c>
      <c r="B40" s="3" t="str">
        <f>'Сводный за нед'!B37</f>
        <v>ACRB1MS103PN</v>
      </c>
      <c r="C40" s="3" t="str">
        <f>'Сводный за нед'!C37</f>
        <v>Мяч гладкий розовый</v>
      </c>
      <c r="D40" s="204" cm="1">
        <f t="array" aca="1" ref="D40" ca="1">_xlfn.XLOOKUP($A40,INDIRECT(D$3&amp;"!$A:$A"),INDIRECT(D$3&amp;"!$AC:$AC"),0,0)</f>
        <v>31</v>
      </c>
      <c r="E40" s="204" cm="1">
        <f t="array" aca="1" ref="E40" ca="1">_xlfn.XLOOKUP($A40,INDIRECT(E$3&amp;"!$A:$A"),INDIRECT(E$3&amp;"!$AC:$AC"),0,0)</f>
        <v>31</v>
      </c>
      <c r="F40" s="204" cm="1">
        <f t="array" aca="1" ref="F40" ca="1">_xlfn.XLOOKUP($A40,INDIRECT(F$3&amp;"!$A:$A"),INDIRECT(F$3&amp;"!$AC:$AC"),0,0)</f>
        <v>28</v>
      </c>
      <c r="G40" s="204" cm="1">
        <f t="array" aca="1" ref="G40" ca="1">_xlfn.XLOOKUP($A40,INDIRECT(G$3&amp;"!$A:$A"),INDIRECT(G$3&amp;"!$AC:$AC"),0,0)</f>
        <v>0</v>
      </c>
      <c r="H40" s="204" cm="1">
        <f t="array" aca="1" ref="H40" ca="1">_xlfn.XLOOKUP($A40,INDIRECT(H$3&amp;"!$A:$A"),INDIRECT(H$3&amp;"!$AC:$AC"),0,0)</f>
        <v>0</v>
      </c>
      <c r="I40" s="204" cm="1">
        <f t="array" aca="1" ref="I40" ca="1">_xlfn.XLOOKUP($A40,INDIRECT(I$3&amp;"!$A:$A"),INDIRECT(I$3&amp;"!$AC:$AC"),0,0)</f>
        <v>0</v>
      </c>
      <c r="J40" s="204" cm="1">
        <f t="array" aca="1" ref="J40" ca="1">_xlfn.XLOOKUP($A40,INDIRECT(J$3&amp;"!$A:$A"),INDIRECT(J$3&amp;"!$AC:$AC"),0,0)</f>
        <v>0</v>
      </c>
      <c r="K40" s="204" cm="1">
        <f t="array" aca="1" ref="K40" ca="1">_xlfn.XLOOKUP($A40,INDIRECT(K$3&amp;"!$A:$A"),INDIRECT(K$3&amp;"!$AC:$AC"),0,0)</f>
        <v>0</v>
      </c>
      <c r="L40" s="204" cm="1">
        <f t="array" aca="1" ref="L40" ca="1">_xlfn.XLOOKUP($A40,INDIRECT(L$3&amp;"!$A:$A"),INDIRECT(L$3&amp;"!$AC:$AC"),0,0)</f>
        <v>0</v>
      </c>
      <c r="M40" s="204" cm="1">
        <f t="array" aca="1" ref="M40" ca="1">_xlfn.XLOOKUP($A40,INDIRECT(M$3&amp;"!$A:$A"),INDIRECT(M$3&amp;"!$AC:$AC"),0,0)</f>
        <v>0</v>
      </c>
      <c r="N40" s="204" cm="1">
        <f t="array" aca="1" ref="N40" ca="1">_xlfn.XLOOKUP($A40,INDIRECT(N$3&amp;"!$A:$A"),INDIRECT(N$3&amp;"!$AC:$AC"),0,0)</f>
        <v>0</v>
      </c>
      <c r="O40" s="204" cm="1">
        <f t="array" aca="1" ref="O40" ca="1">_xlfn.XLOOKUP($A40,INDIRECT(O$3&amp;"!$A:$A"),INDIRECT(O$3&amp;"!$AC:$AC"),0,0)</f>
        <v>0</v>
      </c>
      <c r="P40" s="204" cm="1">
        <f t="array" aca="1" ref="P40" ca="1">_xlfn.XLOOKUP($A40,INDIRECT(P$3&amp;"!$A:$A"),INDIRECT(P$3&amp;"!$AC:$AC"),0,0)</f>
        <v>0</v>
      </c>
      <c r="Q40" s="204" cm="1">
        <f t="array" aca="1" ref="Q40" ca="1">_xlfn.XLOOKUP($A40,INDIRECT(Q$3&amp;"!$A:$A"),INDIRECT(Q$3&amp;"!$AC:$AC"),0,0)</f>
        <v>0</v>
      </c>
      <c r="R40" s="204" cm="1">
        <f t="array" aca="1" ref="R40" ca="1">_xlfn.XLOOKUP($A40,INDIRECT(R$3&amp;"!$A:$A"),INDIRECT(R$3&amp;"!$AC:$AC"),0,0)</f>
        <v>0</v>
      </c>
      <c r="S40" s="204" cm="1">
        <f t="array" aca="1" ref="S40" ca="1">_xlfn.XLOOKUP($A40,INDIRECT(S$3&amp;"!$A:$A"),INDIRECT(S$3&amp;"!$AC:$AC"),0,0)</f>
        <v>0</v>
      </c>
      <c r="T40" s="204" cm="1">
        <f t="array" aca="1" ref="T40" ca="1">_xlfn.XLOOKUP($A40,INDIRECT(T$3&amp;"!$A:$A"),INDIRECT(T$3&amp;"!$AC:$AC"),0,0)</f>
        <v>0</v>
      </c>
      <c r="U40" s="204" cm="1">
        <f t="array" aca="1" ref="U40" ca="1">_xlfn.XLOOKUP($A40,INDIRECT(U$3&amp;"!$A:$A"),INDIRECT(U$3&amp;"!$AC:$AC"),0,0)</f>
        <v>0</v>
      </c>
      <c r="V40" s="204" cm="1">
        <f t="array" aca="1" ref="V40" ca="1">_xlfn.XLOOKUP($A40,INDIRECT(V$3&amp;"!$A:$A"),INDIRECT(V$3&amp;"!$AC:$AC"),0,0)</f>
        <v>0</v>
      </c>
      <c r="W40" s="204" cm="1">
        <f t="array" aca="1" ref="W40" ca="1">_xlfn.XLOOKUP($A40,INDIRECT(W$3&amp;"!$A:$A"),INDIRECT(W$3&amp;"!$AC:$AC"),0,0)</f>
        <v>0</v>
      </c>
      <c r="X40" s="204" cm="1">
        <f t="array" aca="1" ref="X40" ca="1">_xlfn.XLOOKUP($A40,INDIRECT(X$3&amp;"!$A:$A"),INDIRECT(X$3&amp;"!$AC:$AC"),0,0)</f>
        <v>0</v>
      </c>
      <c r="Y40" s="204" cm="1">
        <f t="array" aca="1" ref="Y40" ca="1">_xlfn.XLOOKUP($A40,INDIRECT(Y$3&amp;"!$A:$A"),INDIRECT(Y$3&amp;"!$AC:$AC"),0,0)</f>
        <v>0</v>
      </c>
      <c r="Z40" s="204" cm="1">
        <f t="array" aca="1" ref="Z40" ca="1">_xlfn.XLOOKUP($A40,INDIRECT(Z$3&amp;"!$A:$A"),INDIRECT(Z$3&amp;"!$AC:$AC"),0,0)</f>
        <v>0</v>
      </c>
      <c r="AA40" s="204" cm="1">
        <f t="array" aca="1" ref="AA40" ca="1">_xlfn.XLOOKUP($A40,INDIRECT(AA$3&amp;"!$A:$A"),INDIRECT(AA$3&amp;"!$AC:$AC"),0,0)</f>
        <v>0</v>
      </c>
      <c r="AB40" s="204" cm="1">
        <f t="array" aca="1" ref="AB40" ca="1">_xlfn.XLOOKUP($A40,INDIRECT(AB$3&amp;"!$A:$A"),INDIRECT(AB$3&amp;"!$AC:$AC"),0,0)</f>
        <v>0</v>
      </c>
      <c r="AC40" s="204" cm="1">
        <f t="array" aca="1" ref="AC40" ca="1">_xlfn.XLOOKUP($A40,INDIRECT(AC$3&amp;"!$A:$A"),INDIRECT(AC$3&amp;"!$AC:$AC"),0,0)</f>
        <v>0</v>
      </c>
      <c r="AD40" s="204" cm="1">
        <f t="array" aca="1" ref="AD40" ca="1">_xlfn.XLOOKUP($A40,INDIRECT(AD$3&amp;"!$A:$A"),INDIRECT(AD$3&amp;"!$AC:$AC"),0,0)</f>
        <v>0</v>
      </c>
      <c r="AE40" s="204" cm="1">
        <f t="array" aca="1" ref="AE40" ca="1">_xlfn.XLOOKUP($A40,INDIRECT(AE$3&amp;"!$A:$A"),INDIRECT(AE$3&amp;"!$AC:$AC"),0,0)</f>
        <v>0</v>
      </c>
      <c r="AF40" s="204" cm="1">
        <f t="array" aca="1" ref="AF40" ca="1">_xlfn.XLOOKUP($A40,INDIRECT(AF$3&amp;"!$A:$A"),INDIRECT(AF$3&amp;"!$AC:$AC"),0,0)</f>
        <v>0</v>
      </c>
      <c r="AG40" s="204" cm="1">
        <f t="array" aca="1" ref="AG40" ca="1">_xlfn.XLOOKUP($A40,INDIRECT(AG$3&amp;"!$A:$A"),INDIRECT(AG$3&amp;"!$AC:$AC"),0,0)</f>
        <v>0</v>
      </c>
      <c r="AH40" s="204" cm="1">
        <f t="array" aca="1" ref="AH40" ca="1">_xlfn.XLOOKUP($A40,INDIRECT(AH$3&amp;"!$A:$A"),INDIRECT(AH$3&amp;"!$AC:$AC"),0,0)</f>
        <v>0</v>
      </c>
      <c r="AI40" s="204" cm="1">
        <f t="array" aca="1" ref="AI40" ca="1">_xlfn.XLOOKUP($A40,INDIRECT(AI$3&amp;"!$A:$A"),INDIRECT(AI$3&amp;"!$AC:$AC"),0,0)</f>
        <v>0</v>
      </c>
      <c r="AJ40" s="204" cm="1">
        <f t="array" aca="1" ref="AJ40" ca="1">_xlfn.XLOOKUP($A40,INDIRECT(AJ$3&amp;"!$A:$A"),INDIRECT(AJ$3&amp;"!$AC:$AC"),0,0)</f>
        <v>0</v>
      </c>
      <c r="AK40" s="204" cm="1">
        <f t="array" aca="1" ref="AK40" ca="1">_xlfn.XLOOKUP($A40,INDIRECT(AK$3&amp;"!$A:$A"),INDIRECT(AK$3&amp;"!$AC:$AC"),0,0)</f>
        <v>0</v>
      </c>
      <c r="AL40" s="204" cm="1">
        <f t="array" aca="1" ref="AL40" ca="1">_xlfn.XLOOKUP($A40,INDIRECT(AL$3&amp;"!$A:$A"),INDIRECT(AL$3&amp;"!$AC:$AC"),0,0)</f>
        <v>0</v>
      </c>
      <c r="AM40" s="204" cm="1">
        <f t="array" aca="1" ref="AM40" ca="1">_xlfn.XLOOKUP($A40,INDIRECT(AM$3&amp;"!$A:$A"),INDIRECT(AM$3&amp;"!$AC:$AC"),0,0)</f>
        <v>0</v>
      </c>
      <c r="AN40" s="204" cm="1">
        <f t="array" aca="1" ref="AN40" ca="1">_xlfn.XLOOKUP($A40,INDIRECT(AN$3&amp;"!$A:$A"),INDIRECT(AN$3&amp;"!$AC:$AC"),0,0)</f>
        <v>0</v>
      </c>
      <c r="AO40" s="204" cm="1">
        <f t="array" aca="1" ref="AO40" ca="1">_xlfn.XLOOKUP($A40,INDIRECT(AO$3&amp;"!$A:$A"),INDIRECT(AO$3&amp;"!$AC:$AC"),0,0)</f>
        <v>0</v>
      </c>
      <c r="AP40" s="204" cm="1">
        <f t="array" aca="1" ref="AP40" ca="1">_xlfn.XLOOKUP($A40,INDIRECT(AP$3&amp;"!$A:$A"),INDIRECT(AP$3&amp;"!$AC:$AC"),0,0)</f>
        <v>0</v>
      </c>
      <c r="AQ40" s="204" cm="1">
        <f t="array" aca="1" ref="AQ40" ca="1">_xlfn.XLOOKUP($A40,INDIRECT(AQ$3&amp;"!$A:$A"),INDIRECT(AQ$3&amp;"!$AC:$AC"),0,0)</f>
        <v>0</v>
      </c>
      <c r="AR40" s="204" cm="1">
        <f t="array" aca="1" ref="AR40" ca="1">_xlfn.XLOOKUP($A40,INDIRECT(AR$3&amp;"!$A:$A"),INDIRECT(AR$3&amp;"!$AC:$AC"),0,0)</f>
        <v>0</v>
      </c>
      <c r="AS40" s="204" cm="1">
        <f t="array" aca="1" ref="AS40" ca="1">_xlfn.XLOOKUP($A40,INDIRECT(AS$3&amp;"!$A:$A"),INDIRECT(AS$3&amp;"!$AC:$AC"),0,0)</f>
        <v>0</v>
      </c>
      <c r="AT40" s="204" cm="1">
        <f t="array" aca="1" ref="AT40" ca="1">_xlfn.XLOOKUP($A40,INDIRECT(AT$3&amp;"!$A:$A"),INDIRECT(AT$3&amp;"!$AC:$AC"),0,0)</f>
        <v>0</v>
      </c>
      <c r="AU40" s="204" cm="1">
        <f t="array" aca="1" ref="AU40" ca="1">_xlfn.XLOOKUP($A40,INDIRECT(AU$3&amp;"!$A:$A"),INDIRECT(AU$3&amp;"!$AC:$AC"),0,0)</f>
        <v>0</v>
      </c>
      <c r="AV40" s="204" cm="1">
        <f t="array" aca="1" ref="AV40" ca="1">_xlfn.XLOOKUP($A40,INDIRECT(AV$3&amp;"!$A:$A"),INDIRECT(AV$3&amp;"!$AC:$AC"),0,0)</f>
        <v>0</v>
      </c>
      <c r="AW40" s="204" cm="1">
        <f t="array" aca="1" ref="AW40" ca="1">_xlfn.XLOOKUP($A40,INDIRECT(AW$3&amp;"!$A:$A"),INDIRECT(AW$3&amp;"!$AC:$AC"),0,0)</f>
        <v>0</v>
      </c>
      <c r="AX40" s="204" cm="1">
        <f t="array" aca="1" ref="AX40" ca="1">_xlfn.XLOOKUP($A40,INDIRECT(AX$3&amp;"!$A:$A"),INDIRECT(AX$3&amp;"!$AC:$AC"),0,0)</f>
        <v>0</v>
      </c>
      <c r="AY40" s="204" cm="1">
        <f t="array" aca="1" ref="AY40" ca="1">_xlfn.XLOOKUP($A40,INDIRECT(AY$3&amp;"!$A:$A"),INDIRECT(AY$3&amp;"!$AC:$AC"),0,0)</f>
        <v>0</v>
      </c>
      <c r="AZ40" s="204" cm="1">
        <f t="array" aca="1" ref="AZ40" ca="1">_xlfn.XLOOKUP($A40,INDIRECT(AZ$3&amp;"!$A:$A"),INDIRECT(AZ$3&amp;"!$AC:$AC"),0,0)</f>
        <v>0</v>
      </c>
      <c r="BA40" s="204" cm="1">
        <f t="array" aca="1" ref="BA40" ca="1">_xlfn.XLOOKUP($A40,INDIRECT(BA$3&amp;"!$A:$A"),INDIRECT(BA$3&amp;"!$AC:$AC"),0,0)</f>
        <v>0</v>
      </c>
      <c r="BB40" s="204" cm="1">
        <f t="array" aca="1" ref="BB40" ca="1">_xlfn.XLOOKUP($A40,INDIRECT(BB$3&amp;"!$A:$A"),INDIRECT(BB$3&amp;"!$AC:$AC"),0,0)</f>
        <v>0</v>
      </c>
      <c r="BC40" s="204" cm="1">
        <f t="array" aca="1" ref="BC40" ca="1">_xlfn.XLOOKUP($A40,INDIRECT(BC$3&amp;"!$A:$A"),INDIRECT(BC$3&amp;"!$AC:$AC"),0,0)</f>
        <v>0</v>
      </c>
      <c r="BD40" s="204" cm="1">
        <f t="array" aca="1" ref="BD40" ca="1">_xlfn.XLOOKUP($A40,INDIRECT(BD$3&amp;"!$A:$A"),INDIRECT(BD$3&amp;"!$AC:$AC"),0,0)</f>
        <v>0</v>
      </c>
    </row>
    <row r="41" spans="1:56" ht="15.95" customHeight="1" x14ac:dyDescent="0.25">
      <c r="A41" s="3">
        <f>'Сводный за нед'!A38</f>
        <v>340741532</v>
      </c>
      <c r="B41" s="3" t="str">
        <f>'Сводный за нед'!B38</f>
        <v>ACRB1MS103BL</v>
      </c>
      <c r="C41" s="3" t="str">
        <f>'Сводный за нед'!C38</f>
        <v>Мяч гладкий голубой</v>
      </c>
      <c r="D41" s="204" cm="1">
        <f t="array" aca="1" ref="D41" ca="1">_xlfn.XLOOKUP($A41,INDIRECT(D$3&amp;"!$A:$A"),INDIRECT(D$3&amp;"!$AC:$AC"),0,0)</f>
        <v>82</v>
      </c>
      <c r="E41" s="204" cm="1">
        <f t="array" aca="1" ref="E41" ca="1">_xlfn.XLOOKUP($A41,INDIRECT(E$3&amp;"!$A:$A"),INDIRECT(E$3&amp;"!$AC:$AC"),0,0)</f>
        <v>82</v>
      </c>
      <c r="F41" s="204" cm="1">
        <f t="array" aca="1" ref="F41" ca="1">_xlfn.XLOOKUP($A41,INDIRECT(F$3&amp;"!$A:$A"),INDIRECT(F$3&amp;"!$AC:$AC"),0,0)</f>
        <v>80</v>
      </c>
      <c r="G41" s="204" cm="1">
        <f t="array" aca="1" ref="G41" ca="1">_xlfn.XLOOKUP($A41,INDIRECT(G$3&amp;"!$A:$A"),INDIRECT(G$3&amp;"!$AC:$AC"),0,0)</f>
        <v>0</v>
      </c>
      <c r="H41" s="204" cm="1">
        <f t="array" aca="1" ref="H41" ca="1">_xlfn.XLOOKUP($A41,INDIRECT(H$3&amp;"!$A:$A"),INDIRECT(H$3&amp;"!$AC:$AC"),0,0)</f>
        <v>0</v>
      </c>
      <c r="I41" s="204" cm="1">
        <f t="array" aca="1" ref="I41" ca="1">_xlfn.XLOOKUP($A41,INDIRECT(I$3&amp;"!$A:$A"),INDIRECT(I$3&amp;"!$AC:$AC"),0,0)</f>
        <v>0</v>
      </c>
      <c r="J41" s="204" cm="1">
        <f t="array" aca="1" ref="J41" ca="1">_xlfn.XLOOKUP($A41,INDIRECT(J$3&amp;"!$A:$A"),INDIRECT(J$3&amp;"!$AC:$AC"),0,0)</f>
        <v>0</v>
      </c>
      <c r="K41" s="204" cm="1">
        <f t="array" aca="1" ref="K41" ca="1">_xlfn.XLOOKUP($A41,INDIRECT(K$3&amp;"!$A:$A"),INDIRECT(K$3&amp;"!$AC:$AC"),0,0)</f>
        <v>0</v>
      </c>
      <c r="L41" s="204" cm="1">
        <f t="array" aca="1" ref="L41" ca="1">_xlfn.XLOOKUP($A41,INDIRECT(L$3&amp;"!$A:$A"),INDIRECT(L$3&amp;"!$AC:$AC"),0,0)</f>
        <v>0</v>
      </c>
      <c r="M41" s="204" cm="1">
        <f t="array" aca="1" ref="M41" ca="1">_xlfn.XLOOKUP($A41,INDIRECT(M$3&amp;"!$A:$A"),INDIRECT(M$3&amp;"!$AC:$AC"),0,0)</f>
        <v>0</v>
      </c>
      <c r="N41" s="204" cm="1">
        <f t="array" aca="1" ref="N41" ca="1">_xlfn.XLOOKUP($A41,INDIRECT(N$3&amp;"!$A:$A"),INDIRECT(N$3&amp;"!$AC:$AC"),0,0)</f>
        <v>0</v>
      </c>
      <c r="O41" s="204" cm="1">
        <f t="array" aca="1" ref="O41" ca="1">_xlfn.XLOOKUP($A41,INDIRECT(O$3&amp;"!$A:$A"),INDIRECT(O$3&amp;"!$AC:$AC"),0,0)</f>
        <v>0</v>
      </c>
      <c r="P41" s="204" cm="1">
        <f t="array" aca="1" ref="P41" ca="1">_xlfn.XLOOKUP($A41,INDIRECT(P$3&amp;"!$A:$A"),INDIRECT(P$3&amp;"!$AC:$AC"),0,0)</f>
        <v>0</v>
      </c>
      <c r="Q41" s="204" cm="1">
        <f t="array" aca="1" ref="Q41" ca="1">_xlfn.XLOOKUP($A41,INDIRECT(Q$3&amp;"!$A:$A"),INDIRECT(Q$3&amp;"!$AC:$AC"),0,0)</f>
        <v>0</v>
      </c>
      <c r="R41" s="204" cm="1">
        <f t="array" aca="1" ref="R41" ca="1">_xlfn.XLOOKUP($A41,INDIRECT(R$3&amp;"!$A:$A"),INDIRECT(R$3&amp;"!$AC:$AC"),0,0)</f>
        <v>0</v>
      </c>
      <c r="S41" s="204" cm="1">
        <f t="array" aca="1" ref="S41" ca="1">_xlfn.XLOOKUP($A41,INDIRECT(S$3&amp;"!$A:$A"),INDIRECT(S$3&amp;"!$AC:$AC"),0,0)</f>
        <v>0</v>
      </c>
      <c r="T41" s="204" cm="1">
        <f t="array" aca="1" ref="T41" ca="1">_xlfn.XLOOKUP($A41,INDIRECT(T$3&amp;"!$A:$A"),INDIRECT(T$3&amp;"!$AC:$AC"),0,0)</f>
        <v>0</v>
      </c>
      <c r="U41" s="204" cm="1">
        <f t="array" aca="1" ref="U41" ca="1">_xlfn.XLOOKUP($A41,INDIRECT(U$3&amp;"!$A:$A"),INDIRECT(U$3&amp;"!$AC:$AC"),0,0)</f>
        <v>0</v>
      </c>
      <c r="V41" s="204" cm="1">
        <f t="array" aca="1" ref="V41" ca="1">_xlfn.XLOOKUP($A41,INDIRECT(V$3&amp;"!$A:$A"),INDIRECT(V$3&amp;"!$AC:$AC"),0,0)</f>
        <v>0</v>
      </c>
      <c r="W41" s="204" cm="1">
        <f t="array" aca="1" ref="W41" ca="1">_xlfn.XLOOKUP($A41,INDIRECT(W$3&amp;"!$A:$A"),INDIRECT(W$3&amp;"!$AC:$AC"),0,0)</f>
        <v>0</v>
      </c>
      <c r="X41" s="204" cm="1">
        <f t="array" aca="1" ref="X41" ca="1">_xlfn.XLOOKUP($A41,INDIRECT(X$3&amp;"!$A:$A"),INDIRECT(X$3&amp;"!$AC:$AC"),0,0)</f>
        <v>0</v>
      </c>
      <c r="Y41" s="204" cm="1">
        <f t="array" aca="1" ref="Y41" ca="1">_xlfn.XLOOKUP($A41,INDIRECT(Y$3&amp;"!$A:$A"),INDIRECT(Y$3&amp;"!$AC:$AC"),0,0)</f>
        <v>0</v>
      </c>
      <c r="Z41" s="204" cm="1">
        <f t="array" aca="1" ref="Z41" ca="1">_xlfn.XLOOKUP($A41,INDIRECT(Z$3&amp;"!$A:$A"),INDIRECT(Z$3&amp;"!$AC:$AC"),0,0)</f>
        <v>0</v>
      </c>
      <c r="AA41" s="204" cm="1">
        <f t="array" aca="1" ref="AA41" ca="1">_xlfn.XLOOKUP($A41,INDIRECT(AA$3&amp;"!$A:$A"),INDIRECT(AA$3&amp;"!$AC:$AC"),0,0)</f>
        <v>0</v>
      </c>
      <c r="AB41" s="204" cm="1">
        <f t="array" aca="1" ref="AB41" ca="1">_xlfn.XLOOKUP($A41,INDIRECT(AB$3&amp;"!$A:$A"),INDIRECT(AB$3&amp;"!$AC:$AC"),0,0)</f>
        <v>0</v>
      </c>
      <c r="AC41" s="204" cm="1">
        <f t="array" aca="1" ref="AC41" ca="1">_xlfn.XLOOKUP($A41,INDIRECT(AC$3&amp;"!$A:$A"),INDIRECT(AC$3&amp;"!$AC:$AC"),0,0)</f>
        <v>0</v>
      </c>
      <c r="AD41" s="204" cm="1">
        <f t="array" aca="1" ref="AD41" ca="1">_xlfn.XLOOKUP($A41,INDIRECT(AD$3&amp;"!$A:$A"),INDIRECT(AD$3&amp;"!$AC:$AC"),0,0)</f>
        <v>0</v>
      </c>
      <c r="AE41" s="204" cm="1">
        <f t="array" aca="1" ref="AE41" ca="1">_xlfn.XLOOKUP($A41,INDIRECT(AE$3&amp;"!$A:$A"),INDIRECT(AE$3&amp;"!$AC:$AC"),0,0)</f>
        <v>0</v>
      </c>
      <c r="AF41" s="204" cm="1">
        <f t="array" aca="1" ref="AF41" ca="1">_xlfn.XLOOKUP($A41,INDIRECT(AF$3&amp;"!$A:$A"),INDIRECT(AF$3&amp;"!$AC:$AC"),0,0)</f>
        <v>0</v>
      </c>
      <c r="AG41" s="204" cm="1">
        <f t="array" aca="1" ref="AG41" ca="1">_xlfn.XLOOKUP($A41,INDIRECT(AG$3&amp;"!$A:$A"),INDIRECT(AG$3&amp;"!$AC:$AC"),0,0)</f>
        <v>0</v>
      </c>
      <c r="AH41" s="204" cm="1">
        <f t="array" aca="1" ref="AH41" ca="1">_xlfn.XLOOKUP($A41,INDIRECT(AH$3&amp;"!$A:$A"),INDIRECT(AH$3&amp;"!$AC:$AC"),0,0)</f>
        <v>0</v>
      </c>
      <c r="AI41" s="204" cm="1">
        <f t="array" aca="1" ref="AI41" ca="1">_xlfn.XLOOKUP($A41,INDIRECT(AI$3&amp;"!$A:$A"),INDIRECT(AI$3&amp;"!$AC:$AC"),0,0)</f>
        <v>0</v>
      </c>
      <c r="AJ41" s="204" cm="1">
        <f t="array" aca="1" ref="AJ41" ca="1">_xlfn.XLOOKUP($A41,INDIRECT(AJ$3&amp;"!$A:$A"),INDIRECT(AJ$3&amp;"!$AC:$AC"),0,0)</f>
        <v>0</v>
      </c>
      <c r="AK41" s="204" cm="1">
        <f t="array" aca="1" ref="AK41" ca="1">_xlfn.XLOOKUP($A41,INDIRECT(AK$3&amp;"!$A:$A"),INDIRECT(AK$3&amp;"!$AC:$AC"),0,0)</f>
        <v>0</v>
      </c>
      <c r="AL41" s="204" cm="1">
        <f t="array" aca="1" ref="AL41" ca="1">_xlfn.XLOOKUP($A41,INDIRECT(AL$3&amp;"!$A:$A"),INDIRECT(AL$3&amp;"!$AC:$AC"),0,0)</f>
        <v>0</v>
      </c>
      <c r="AM41" s="204" cm="1">
        <f t="array" aca="1" ref="AM41" ca="1">_xlfn.XLOOKUP($A41,INDIRECT(AM$3&amp;"!$A:$A"),INDIRECT(AM$3&amp;"!$AC:$AC"),0,0)</f>
        <v>0</v>
      </c>
      <c r="AN41" s="204" cm="1">
        <f t="array" aca="1" ref="AN41" ca="1">_xlfn.XLOOKUP($A41,INDIRECT(AN$3&amp;"!$A:$A"),INDIRECT(AN$3&amp;"!$AC:$AC"),0,0)</f>
        <v>0</v>
      </c>
      <c r="AO41" s="204" cm="1">
        <f t="array" aca="1" ref="AO41" ca="1">_xlfn.XLOOKUP($A41,INDIRECT(AO$3&amp;"!$A:$A"),INDIRECT(AO$3&amp;"!$AC:$AC"),0,0)</f>
        <v>0</v>
      </c>
      <c r="AP41" s="204" cm="1">
        <f t="array" aca="1" ref="AP41" ca="1">_xlfn.XLOOKUP($A41,INDIRECT(AP$3&amp;"!$A:$A"),INDIRECT(AP$3&amp;"!$AC:$AC"),0,0)</f>
        <v>0</v>
      </c>
      <c r="AQ41" s="204" cm="1">
        <f t="array" aca="1" ref="AQ41" ca="1">_xlfn.XLOOKUP($A41,INDIRECT(AQ$3&amp;"!$A:$A"),INDIRECT(AQ$3&amp;"!$AC:$AC"),0,0)</f>
        <v>0</v>
      </c>
      <c r="AR41" s="204" cm="1">
        <f t="array" aca="1" ref="AR41" ca="1">_xlfn.XLOOKUP($A41,INDIRECT(AR$3&amp;"!$A:$A"),INDIRECT(AR$3&amp;"!$AC:$AC"),0,0)</f>
        <v>0</v>
      </c>
      <c r="AS41" s="204" cm="1">
        <f t="array" aca="1" ref="AS41" ca="1">_xlfn.XLOOKUP($A41,INDIRECT(AS$3&amp;"!$A:$A"),INDIRECT(AS$3&amp;"!$AC:$AC"),0,0)</f>
        <v>0</v>
      </c>
      <c r="AT41" s="204" cm="1">
        <f t="array" aca="1" ref="AT41" ca="1">_xlfn.XLOOKUP($A41,INDIRECT(AT$3&amp;"!$A:$A"),INDIRECT(AT$3&amp;"!$AC:$AC"),0,0)</f>
        <v>0</v>
      </c>
      <c r="AU41" s="204" cm="1">
        <f t="array" aca="1" ref="AU41" ca="1">_xlfn.XLOOKUP($A41,INDIRECT(AU$3&amp;"!$A:$A"),INDIRECT(AU$3&amp;"!$AC:$AC"),0,0)</f>
        <v>0</v>
      </c>
      <c r="AV41" s="204" cm="1">
        <f t="array" aca="1" ref="AV41" ca="1">_xlfn.XLOOKUP($A41,INDIRECT(AV$3&amp;"!$A:$A"),INDIRECT(AV$3&amp;"!$AC:$AC"),0,0)</f>
        <v>0</v>
      </c>
      <c r="AW41" s="204" cm="1">
        <f t="array" aca="1" ref="AW41" ca="1">_xlfn.XLOOKUP($A41,INDIRECT(AW$3&amp;"!$A:$A"),INDIRECT(AW$3&amp;"!$AC:$AC"),0,0)</f>
        <v>0</v>
      </c>
      <c r="AX41" s="204" cm="1">
        <f t="array" aca="1" ref="AX41" ca="1">_xlfn.XLOOKUP($A41,INDIRECT(AX$3&amp;"!$A:$A"),INDIRECT(AX$3&amp;"!$AC:$AC"),0,0)</f>
        <v>0</v>
      </c>
      <c r="AY41" s="204" cm="1">
        <f t="array" aca="1" ref="AY41" ca="1">_xlfn.XLOOKUP($A41,INDIRECT(AY$3&amp;"!$A:$A"),INDIRECT(AY$3&amp;"!$AC:$AC"),0,0)</f>
        <v>0</v>
      </c>
      <c r="AZ41" s="204" cm="1">
        <f t="array" aca="1" ref="AZ41" ca="1">_xlfn.XLOOKUP($A41,INDIRECT(AZ$3&amp;"!$A:$A"),INDIRECT(AZ$3&amp;"!$AC:$AC"),0,0)</f>
        <v>0</v>
      </c>
      <c r="BA41" s="204" cm="1">
        <f t="array" aca="1" ref="BA41" ca="1">_xlfn.XLOOKUP($A41,INDIRECT(BA$3&amp;"!$A:$A"),INDIRECT(BA$3&amp;"!$AC:$AC"),0,0)</f>
        <v>0</v>
      </c>
      <c r="BB41" s="204" cm="1">
        <f t="array" aca="1" ref="BB41" ca="1">_xlfn.XLOOKUP($A41,INDIRECT(BB$3&amp;"!$A:$A"),INDIRECT(BB$3&amp;"!$AC:$AC"),0,0)</f>
        <v>0</v>
      </c>
      <c r="BC41" s="204" cm="1">
        <f t="array" aca="1" ref="BC41" ca="1">_xlfn.XLOOKUP($A41,INDIRECT(BC$3&amp;"!$A:$A"),INDIRECT(BC$3&amp;"!$AC:$AC"),0,0)</f>
        <v>0</v>
      </c>
      <c r="BD41" s="204" cm="1">
        <f t="array" aca="1" ref="BD41" ca="1">_xlfn.XLOOKUP($A41,INDIRECT(BD$3&amp;"!$A:$A"),INDIRECT(BD$3&amp;"!$AC:$AC"),0,0)</f>
        <v>0</v>
      </c>
    </row>
    <row r="42" spans="1:56" ht="15.95" customHeight="1" x14ac:dyDescent="0.25">
      <c r="A42" s="3">
        <f>'Сводный за нед'!A39</f>
        <v>340743352</v>
      </c>
      <c r="B42" s="3" t="str">
        <f>'Сводный за нед'!B39</f>
        <v>ACRB1MS103LI</v>
      </c>
      <c r="C42" s="3" t="str">
        <f>'Сводный за нед'!C39</f>
        <v>Мяч гладкий сиреневый</v>
      </c>
      <c r="D42" s="204" cm="1">
        <f t="array" aca="1" ref="D42" ca="1">_xlfn.XLOOKUP($A42,INDIRECT(D$3&amp;"!$A:$A"),INDIRECT(D$3&amp;"!$AC:$AC"),0,0)</f>
        <v>55</v>
      </c>
      <c r="E42" s="204" cm="1">
        <f t="array" aca="1" ref="E42" ca="1">_xlfn.XLOOKUP($A42,INDIRECT(E$3&amp;"!$A:$A"),INDIRECT(E$3&amp;"!$AC:$AC"),0,0)</f>
        <v>55</v>
      </c>
      <c r="F42" s="204" cm="1">
        <f t="array" aca="1" ref="F42" ca="1">_xlfn.XLOOKUP($A42,INDIRECT(F$3&amp;"!$A:$A"),INDIRECT(F$3&amp;"!$AC:$AC"),0,0)</f>
        <v>51</v>
      </c>
      <c r="G42" s="204" cm="1">
        <f t="array" aca="1" ref="G42" ca="1">_xlfn.XLOOKUP($A42,INDIRECT(G$3&amp;"!$A:$A"),INDIRECT(G$3&amp;"!$AC:$AC"),0,0)</f>
        <v>0</v>
      </c>
      <c r="H42" s="204" cm="1">
        <f t="array" aca="1" ref="H42" ca="1">_xlfn.XLOOKUP($A42,INDIRECT(H$3&amp;"!$A:$A"),INDIRECT(H$3&amp;"!$AC:$AC"),0,0)</f>
        <v>0</v>
      </c>
      <c r="I42" s="204" cm="1">
        <f t="array" aca="1" ref="I42" ca="1">_xlfn.XLOOKUP($A42,INDIRECT(I$3&amp;"!$A:$A"),INDIRECT(I$3&amp;"!$AC:$AC"),0,0)</f>
        <v>0</v>
      </c>
      <c r="J42" s="204" cm="1">
        <f t="array" aca="1" ref="J42" ca="1">_xlfn.XLOOKUP($A42,INDIRECT(J$3&amp;"!$A:$A"),INDIRECT(J$3&amp;"!$AC:$AC"),0,0)</f>
        <v>0</v>
      </c>
      <c r="K42" s="204" cm="1">
        <f t="array" aca="1" ref="K42" ca="1">_xlfn.XLOOKUP($A42,INDIRECT(K$3&amp;"!$A:$A"),INDIRECT(K$3&amp;"!$AC:$AC"),0,0)</f>
        <v>0</v>
      </c>
      <c r="L42" s="204" cm="1">
        <f t="array" aca="1" ref="L42" ca="1">_xlfn.XLOOKUP($A42,INDIRECT(L$3&amp;"!$A:$A"),INDIRECT(L$3&amp;"!$AC:$AC"),0,0)</f>
        <v>0</v>
      </c>
      <c r="M42" s="204" cm="1">
        <f t="array" aca="1" ref="M42" ca="1">_xlfn.XLOOKUP($A42,INDIRECT(M$3&amp;"!$A:$A"),INDIRECT(M$3&amp;"!$AC:$AC"),0,0)</f>
        <v>0</v>
      </c>
      <c r="N42" s="204" cm="1">
        <f t="array" aca="1" ref="N42" ca="1">_xlfn.XLOOKUP($A42,INDIRECT(N$3&amp;"!$A:$A"),INDIRECT(N$3&amp;"!$AC:$AC"),0,0)</f>
        <v>0</v>
      </c>
      <c r="O42" s="204" cm="1">
        <f t="array" aca="1" ref="O42" ca="1">_xlfn.XLOOKUP($A42,INDIRECT(O$3&amp;"!$A:$A"),INDIRECT(O$3&amp;"!$AC:$AC"),0,0)</f>
        <v>0</v>
      </c>
      <c r="P42" s="204" cm="1">
        <f t="array" aca="1" ref="P42" ca="1">_xlfn.XLOOKUP($A42,INDIRECT(P$3&amp;"!$A:$A"),INDIRECT(P$3&amp;"!$AC:$AC"),0,0)</f>
        <v>0</v>
      </c>
      <c r="Q42" s="204" cm="1">
        <f t="array" aca="1" ref="Q42" ca="1">_xlfn.XLOOKUP($A42,INDIRECT(Q$3&amp;"!$A:$A"),INDIRECT(Q$3&amp;"!$AC:$AC"),0,0)</f>
        <v>0</v>
      </c>
      <c r="R42" s="204" cm="1">
        <f t="array" aca="1" ref="R42" ca="1">_xlfn.XLOOKUP($A42,INDIRECT(R$3&amp;"!$A:$A"),INDIRECT(R$3&amp;"!$AC:$AC"),0,0)</f>
        <v>0</v>
      </c>
      <c r="S42" s="204" cm="1">
        <f t="array" aca="1" ref="S42" ca="1">_xlfn.XLOOKUP($A42,INDIRECT(S$3&amp;"!$A:$A"),INDIRECT(S$3&amp;"!$AC:$AC"),0,0)</f>
        <v>0</v>
      </c>
      <c r="T42" s="204" cm="1">
        <f t="array" aca="1" ref="T42" ca="1">_xlfn.XLOOKUP($A42,INDIRECT(T$3&amp;"!$A:$A"),INDIRECT(T$3&amp;"!$AC:$AC"),0,0)</f>
        <v>0</v>
      </c>
      <c r="U42" s="204" cm="1">
        <f t="array" aca="1" ref="U42" ca="1">_xlfn.XLOOKUP($A42,INDIRECT(U$3&amp;"!$A:$A"),INDIRECT(U$3&amp;"!$AC:$AC"),0,0)</f>
        <v>0</v>
      </c>
      <c r="V42" s="204" cm="1">
        <f t="array" aca="1" ref="V42" ca="1">_xlfn.XLOOKUP($A42,INDIRECT(V$3&amp;"!$A:$A"),INDIRECT(V$3&amp;"!$AC:$AC"),0,0)</f>
        <v>0</v>
      </c>
      <c r="W42" s="204" cm="1">
        <f t="array" aca="1" ref="W42" ca="1">_xlfn.XLOOKUP($A42,INDIRECT(W$3&amp;"!$A:$A"),INDIRECT(W$3&amp;"!$AC:$AC"),0,0)</f>
        <v>0</v>
      </c>
      <c r="X42" s="204" cm="1">
        <f t="array" aca="1" ref="X42" ca="1">_xlfn.XLOOKUP($A42,INDIRECT(X$3&amp;"!$A:$A"),INDIRECT(X$3&amp;"!$AC:$AC"),0,0)</f>
        <v>0</v>
      </c>
      <c r="Y42" s="204" cm="1">
        <f t="array" aca="1" ref="Y42" ca="1">_xlfn.XLOOKUP($A42,INDIRECT(Y$3&amp;"!$A:$A"),INDIRECT(Y$3&amp;"!$AC:$AC"),0,0)</f>
        <v>0</v>
      </c>
      <c r="Z42" s="204" cm="1">
        <f t="array" aca="1" ref="Z42" ca="1">_xlfn.XLOOKUP($A42,INDIRECT(Z$3&amp;"!$A:$A"),INDIRECT(Z$3&amp;"!$AC:$AC"),0,0)</f>
        <v>0</v>
      </c>
      <c r="AA42" s="204" cm="1">
        <f t="array" aca="1" ref="AA42" ca="1">_xlfn.XLOOKUP($A42,INDIRECT(AA$3&amp;"!$A:$A"),INDIRECT(AA$3&amp;"!$AC:$AC"),0,0)</f>
        <v>0</v>
      </c>
      <c r="AB42" s="204" cm="1">
        <f t="array" aca="1" ref="AB42" ca="1">_xlfn.XLOOKUP($A42,INDIRECT(AB$3&amp;"!$A:$A"),INDIRECT(AB$3&amp;"!$AC:$AC"),0,0)</f>
        <v>0</v>
      </c>
      <c r="AC42" s="204" cm="1">
        <f t="array" aca="1" ref="AC42" ca="1">_xlfn.XLOOKUP($A42,INDIRECT(AC$3&amp;"!$A:$A"),INDIRECT(AC$3&amp;"!$AC:$AC"),0,0)</f>
        <v>0</v>
      </c>
      <c r="AD42" s="204" cm="1">
        <f t="array" aca="1" ref="AD42" ca="1">_xlfn.XLOOKUP($A42,INDIRECT(AD$3&amp;"!$A:$A"),INDIRECT(AD$3&amp;"!$AC:$AC"),0,0)</f>
        <v>0</v>
      </c>
      <c r="AE42" s="204" cm="1">
        <f t="array" aca="1" ref="AE42" ca="1">_xlfn.XLOOKUP($A42,INDIRECT(AE$3&amp;"!$A:$A"),INDIRECT(AE$3&amp;"!$AC:$AC"),0,0)</f>
        <v>0</v>
      </c>
      <c r="AF42" s="204" cm="1">
        <f t="array" aca="1" ref="AF42" ca="1">_xlfn.XLOOKUP($A42,INDIRECT(AF$3&amp;"!$A:$A"),INDIRECT(AF$3&amp;"!$AC:$AC"),0,0)</f>
        <v>0</v>
      </c>
      <c r="AG42" s="204" cm="1">
        <f t="array" aca="1" ref="AG42" ca="1">_xlfn.XLOOKUP($A42,INDIRECT(AG$3&amp;"!$A:$A"),INDIRECT(AG$3&amp;"!$AC:$AC"),0,0)</f>
        <v>0</v>
      </c>
      <c r="AH42" s="204" cm="1">
        <f t="array" aca="1" ref="AH42" ca="1">_xlfn.XLOOKUP($A42,INDIRECT(AH$3&amp;"!$A:$A"),INDIRECT(AH$3&amp;"!$AC:$AC"),0,0)</f>
        <v>0</v>
      </c>
      <c r="AI42" s="204" cm="1">
        <f t="array" aca="1" ref="AI42" ca="1">_xlfn.XLOOKUP($A42,INDIRECT(AI$3&amp;"!$A:$A"),INDIRECT(AI$3&amp;"!$AC:$AC"),0,0)</f>
        <v>0</v>
      </c>
      <c r="AJ42" s="204" cm="1">
        <f t="array" aca="1" ref="AJ42" ca="1">_xlfn.XLOOKUP($A42,INDIRECT(AJ$3&amp;"!$A:$A"),INDIRECT(AJ$3&amp;"!$AC:$AC"),0,0)</f>
        <v>0</v>
      </c>
      <c r="AK42" s="204" cm="1">
        <f t="array" aca="1" ref="AK42" ca="1">_xlfn.XLOOKUP($A42,INDIRECT(AK$3&amp;"!$A:$A"),INDIRECT(AK$3&amp;"!$AC:$AC"),0,0)</f>
        <v>0</v>
      </c>
      <c r="AL42" s="204" cm="1">
        <f t="array" aca="1" ref="AL42" ca="1">_xlfn.XLOOKUP($A42,INDIRECT(AL$3&amp;"!$A:$A"),INDIRECT(AL$3&amp;"!$AC:$AC"),0,0)</f>
        <v>0</v>
      </c>
      <c r="AM42" s="204" cm="1">
        <f t="array" aca="1" ref="AM42" ca="1">_xlfn.XLOOKUP($A42,INDIRECT(AM$3&amp;"!$A:$A"),INDIRECT(AM$3&amp;"!$AC:$AC"),0,0)</f>
        <v>0</v>
      </c>
      <c r="AN42" s="204" cm="1">
        <f t="array" aca="1" ref="AN42" ca="1">_xlfn.XLOOKUP($A42,INDIRECT(AN$3&amp;"!$A:$A"),INDIRECT(AN$3&amp;"!$AC:$AC"),0,0)</f>
        <v>0</v>
      </c>
      <c r="AO42" s="204" cm="1">
        <f t="array" aca="1" ref="AO42" ca="1">_xlfn.XLOOKUP($A42,INDIRECT(AO$3&amp;"!$A:$A"),INDIRECT(AO$3&amp;"!$AC:$AC"),0,0)</f>
        <v>0</v>
      </c>
      <c r="AP42" s="204" cm="1">
        <f t="array" aca="1" ref="AP42" ca="1">_xlfn.XLOOKUP($A42,INDIRECT(AP$3&amp;"!$A:$A"),INDIRECT(AP$3&amp;"!$AC:$AC"),0,0)</f>
        <v>0</v>
      </c>
      <c r="AQ42" s="204" cm="1">
        <f t="array" aca="1" ref="AQ42" ca="1">_xlfn.XLOOKUP($A42,INDIRECT(AQ$3&amp;"!$A:$A"),INDIRECT(AQ$3&amp;"!$AC:$AC"),0,0)</f>
        <v>0</v>
      </c>
      <c r="AR42" s="204" cm="1">
        <f t="array" aca="1" ref="AR42" ca="1">_xlfn.XLOOKUP($A42,INDIRECT(AR$3&amp;"!$A:$A"),INDIRECT(AR$3&amp;"!$AC:$AC"),0,0)</f>
        <v>0</v>
      </c>
      <c r="AS42" s="204" cm="1">
        <f t="array" aca="1" ref="AS42" ca="1">_xlfn.XLOOKUP($A42,INDIRECT(AS$3&amp;"!$A:$A"),INDIRECT(AS$3&amp;"!$AC:$AC"),0,0)</f>
        <v>0</v>
      </c>
      <c r="AT42" s="204" cm="1">
        <f t="array" aca="1" ref="AT42" ca="1">_xlfn.XLOOKUP($A42,INDIRECT(AT$3&amp;"!$A:$A"),INDIRECT(AT$3&amp;"!$AC:$AC"),0,0)</f>
        <v>0</v>
      </c>
      <c r="AU42" s="204" cm="1">
        <f t="array" aca="1" ref="AU42" ca="1">_xlfn.XLOOKUP($A42,INDIRECT(AU$3&amp;"!$A:$A"),INDIRECT(AU$3&amp;"!$AC:$AC"),0,0)</f>
        <v>0</v>
      </c>
      <c r="AV42" s="204" cm="1">
        <f t="array" aca="1" ref="AV42" ca="1">_xlfn.XLOOKUP($A42,INDIRECT(AV$3&amp;"!$A:$A"),INDIRECT(AV$3&amp;"!$AC:$AC"),0,0)</f>
        <v>0</v>
      </c>
      <c r="AW42" s="204" cm="1">
        <f t="array" aca="1" ref="AW42" ca="1">_xlfn.XLOOKUP($A42,INDIRECT(AW$3&amp;"!$A:$A"),INDIRECT(AW$3&amp;"!$AC:$AC"),0,0)</f>
        <v>0</v>
      </c>
      <c r="AX42" s="204" cm="1">
        <f t="array" aca="1" ref="AX42" ca="1">_xlfn.XLOOKUP($A42,INDIRECT(AX$3&amp;"!$A:$A"),INDIRECT(AX$3&amp;"!$AC:$AC"),0,0)</f>
        <v>0</v>
      </c>
      <c r="AY42" s="204" cm="1">
        <f t="array" aca="1" ref="AY42" ca="1">_xlfn.XLOOKUP($A42,INDIRECT(AY$3&amp;"!$A:$A"),INDIRECT(AY$3&amp;"!$AC:$AC"),0,0)</f>
        <v>0</v>
      </c>
      <c r="AZ42" s="204" cm="1">
        <f t="array" aca="1" ref="AZ42" ca="1">_xlfn.XLOOKUP($A42,INDIRECT(AZ$3&amp;"!$A:$A"),INDIRECT(AZ$3&amp;"!$AC:$AC"),0,0)</f>
        <v>0</v>
      </c>
      <c r="BA42" s="204" cm="1">
        <f t="array" aca="1" ref="BA42" ca="1">_xlfn.XLOOKUP($A42,INDIRECT(BA$3&amp;"!$A:$A"),INDIRECT(BA$3&amp;"!$AC:$AC"),0,0)</f>
        <v>0</v>
      </c>
      <c r="BB42" s="204" cm="1">
        <f t="array" aca="1" ref="BB42" ca="1">_xlfn.XLOOKUP($A42,INDIRECT(BB$3&amp;"!$A:$A"),INDIRECT(BB$3&amp;"!$AC:$AC"),0,0)</f>
        <v>0</v>
      </c>
      <c r="BC42" s="204" cm="1">
        <f t="array" aca="1" ref="BC42" ca="1">_xlfn.XLOOKUP($A42,INDIRECT(BC$3&amp;"!$A:$A"),INDIRECT(BC$3&amp;"!$AC:$AC"),0,0)</f>
        <v>0</v>
      </c>
      <c r="BD42" s="204" cm="1">
        <f t="array" aca="1" ref="BD42" ca="1">_xlfn.XLOOKUP($A42,INDIRECT(BD$3&amp;"!$A:$A"),INDIRECT(BD$3&amp;"!$AC:$AC"),0,0)</f>
        <v>0</v>
      </c>
    </row>
    <row r="43" spans="1:56" ht="15.95" customHeight="1" x14ac:dyDescent="0.25">
      <c r="A43" s="3">
        <f>'Сводный за нед'!A40</f>
        <v>340743911</v>
      </c>
      <c r="B43" s="3" t="str">
        <f>'Сводный за нед'!B40</f>
        <v>ACRB1MS103RJ</v>
      </c>
      <c r="C43" s="3" t="str">
        <f>'Сводный за нед'!C40</f>
        <v>Мяч гладкий оранжевый</v>
      </c>
      <c r="D43" s="204" cm="1">
        <f t="array" aca="1" ref="D43" ca="1">_xlfn.XLOOKUP($A43,INDIRECT(D$3&amp;"!$A:$A"),INDIRECT(D$3&amp;"!$AC:$AC"),0,0)</f>
        <v>57</v>
      </c>
      <c r="E43" s="204" cm="1">
        <f t="array" aca="1" ref="E43" ca="1">_xlfn.XLOOKUP($A43,INDIRECT(E$3&amp;"!$A:$A"),INDIRECT(E$3&amp;"!$AC:$AC"),0,0)</f>
        <v>57</v>
      </c>
      <c r="F43" s="204" cm="1">
        <f t="array" aca="1" ref="F43" ca="1">_xlfn.XLOOKUP($A43,INDIRECT(F$3&amp;"!$A:$A"),INDIRECT(F$3&amp;"!$AC:$AC"),0,0)</f>
        <v>56</v>
      </c>
      <c r="G43" s="204" cm="1">
        <f t="array" aca="1" ref="G43" ca="1">_xlfn.XLOOKUP($A43,INDIRECT(G$3&amp;"!$A:$A"),INDIRECT(G$3&amp;"!$AC:$AC"),0,0)</f>
        <v>0</v>
      </c>
      <c r="H43" s="204" cm="1">
        <f t="array" aca="1" ref="H43" ca="1">_xlfn.XLOOKUP($A43,INDIRECT(H$3&amp;"!$A:$A"),INDIRECT(H$3&amp;"!$AC:$AC"),0,0)</f>
        <v>0</v>
      </c>
      <c r="I43" s="204" cm="1">
        <f t="array" aca="1" ref="I43" ca="1">_xlfn.XLOOKUP($A43,INDIRECT(I$3&amp;"!$A:$A"),INDIRECT(I$3&amp;"!$AC:$AC"),0,0)</f>
        <v>0</v>
      </c>
      <c r="J43" s="204" cm="1">
        <f t="array" aca="1" ref="J43" ca="1">_xlfn.XLOOKUP($A43,INDIRECT(J$3&amp;"!$A:$A"),INDIRECT(J$3&amp;"!$AC:$AC"),0,0)</f>
        <v>0</v>
      </c>
      <c r="K43" s="204" cm="1">
        <f t="array" aca="1" ref="K43" ca="1">_xlfn.XLOOKUP($A43,INDIRECT(K$3&amp;"!$A:$A"),INDIRECT(K$3&amp;"!$AC:$AC"),0,0)</f>
        <v>0</v>
      </c>
      <c r="L43" s="204" cm="1">
        <f t="array" aca="1" ref="L43" ca="1">_xlfn.XLOOKUP($A43,INDIRECT(L$3&amp;"!$A:$A"),INDIRECT(L$3&amp;"!$AC:$AC"),0,0)</f>
        <v>0</v>
      </c>
      <c r="M43" s="204" cm="1">
        <f t="array" aca="1" ref="M43" ca="1">_xlfn.XLOOKUP($A43,INDIRECT(M$3&amp;"!$A:$A"),INDIRECT(M$3&amp;"!$AC:$AC"),0,0)</f>
        <v>0</v>
      </c>
      <c r="N43" s="204" cm="1">
        <f t="array" aca="1" ref="N43" ca="1">_xlfn.XLOOKUP($A43,INDIRECT(N$3&amp;"!$A:$A"),INDIRECT(N$3&amp;"!$AC:$AC"),0,0)</f>
        <v>0</v>
      </c>
      <c r="O43" s="204" cm="1">
        <f t="array" aca="1" ref="O43" ca="1">_xlfn.XLOOKUP($A43,INDIRECT(O$3&amp;"!$A:$A"),INDIRECT(O$3&amp;"!$AC:$AC"),0,0)</f>
        <v>0</v>
      </c>
      <c r="P43" s="204" cm="1">
        <f t="array" aca="1" ref="P43" ca="1">_xlfn.XLOOKUP($A43,INDIRECT(P$3&amp;"!$A:$A"),INDIRECT(P$3&amp;"!$AC:$AC"),0,0)</f>
        <v>0</v>
      </c>
      <c r="Q43" s="204" cm="1">
        <f t="array" aca="1" ref="Q43" ca="1">_xlfn.XLOOKUP($A43,INDIRECT(Q$3&amp;"!$A:$A"),INDIRECT(Q$3&amp;"!$AC:$AC"),0,0)</f>
        <v>0</v>
      </c>
      <c r="R43" s="204" cm="1">
        <f t="array" aca="1" ref="R43" ca="1">_xlfn.XLOOKUP($A43,INDIRECT(R$3&amp;"!$A:$A"),INDIRECT(R$3&amp;"!$AC:$AC"),0,0)</f>
        <v>0</v>
      </c>
      <c r="S43" s="204" cm="1">
        <f t="array" aca="1" ref="S43" ca="1">_xlfn.XLOOKUP($A43,INDIRECT(S$3&amp;"!$A:$A"),INDIRECT(S$3&amp;"!$AC:$AC"),0,0)</f>
        <v>0</v>
      </c>
      <c r="T43" s="204" cm="1">
        <f t="array" aca="1" ref="T43" ca="1">_xlfn.XLOOKUP($A43,INDIRECT(T$3&amp;"!$A:$A"),INDIRECT(T$3&amp;"!$AC:$AC"),0,0)</f>
        <v>0</v>
      </c>
      <c r="U43" s="204" cm="1">
        <f t="array" aca="1" ref="U43" ca="1">_xlfn.XLOOKUP($A43,INDIRECT(U$3&amp;"!$A:$A"),INDIRECT(U$3&amp;"!$AC:$AC"),0,0)</f>
        <v>0</v>
      </c>
      <c r="V43" s="204" cm="1">
        <f t="array" aca="1" ref="V43" ca="1">_xlfn.XLOOKUP($A43,INDIRECT(V$3&amp;"!$A:$A"),INDIRECT(V$3&amp;"!$AC:$AC"),0,0)</f>
        <v>0</v>
      </c>
      <c r="W43" s="204" cm="1">
        <f t="array" aca="1" ref="W43" ca="1">_xlfn.XLOOKUP($A43,INDIRECT(W$3&amp;"!$A:$A"),INDIRECT(W$3&amp;"!$AC:$AC"),0,0)</f>
        <v>0</v>
      </c>
      <c r="X43" s="204" cm="1">
        <f t="array" aca="1" ref="X43" ca="1">_xlfn.XLOOKUP($A43,INDIRECT(X$3&amp;"!$A:$A"),INDIRECT(X$3&amp;"!$AC:$AC"),0,0)</f>
        <v>0</v>
      </c>
      <c r="Y43" s="204" cm="1">
        <f t="array" aca="1" ref="Y43" ca="1">_xlfn.XLOOKUP($A43,INDIRECT(Y$3&amp;"!$A:$A"),INDIRECT(Y$3&amp;"!$AC:$AC"),0,0)</f>
        <v>0</v>
      </c>
      <c r="Z43" s="204" cm="1">
        <f t="array" aca="1" ref="Z43" ca="1">_xlfn.XLOOKUP($A43,INDIRECT(Z$3&amp;"!$A:$A"),INDIRECT(Z$3&amp;"!$AC:$AC"),0,0)</f>
        <v>0</v>
      </c>
      <c r="AA43" s="204" cm="1">
        <f t="array" aca="1" ref="AA43" ca="1">_xlfn.XLOOKUP($A43,INDIRECT(AA$3&amp;"!$A:$A"),INDIRECT(AA$3&amp;"!$AC:$AC"),0,0)</f>
        <v>0</v>
      </c>
      <c r="AB43" s="204" cm="1">
        <f t="array" aca="1" ref="AB43" ca="1">_xlfn.XLOOKUP($A43,INDIRECT(AB$3&amp;"!$A:$A"),INDIRECT(AB$3&amp;"!$AC:$AC"),0,0)</f>
        <v>0</v>
      </c>
      <c r="AC43" s="204" cm="1">
        <f t="array" aca="1" ref="AC43" ca="1">_xlfn.XLOOKUP($A43,INDIRECT(AC$3&amp;"!$A:$A"),INDIRECT(AC$3&amp;"!$AC:$AC"),0,0)</f>
        <v>0</v>
      </c>
      <c r="AD43" s="204" cm="1">
        <f t="array" aca="1" ref="AD43" ca="1">_xlfn.XLOOKUP($A43,INDIRECT(AD$3&amp;"!$A:$A"),INDIRECT(AD$3&amp;"!$AC:$AC"),0,0)</f>
        <v>0</v>
      </c>
      <c r="AE43" s="204" cm="1">
        <f t="array" aca="1" ref="AE43" ca="1">_xlfn.XLOOKUP($A43,INDIRECT(AE$3&amp;"!$A:$A"),INDIRECT(AE$3&amp;"!$AC:$AC"),0,0)</f>
        <v>0</v>
      </c>
      <c r="AF43" s="204" cm="1">
        <f t="array" aca="1" ref="AF43" ca="1">_xlfn.XLOOKUP($A43,INDIRECT(AF$3&amp;"!$A:$A"),INDIRECT(AF$3&amp;"!$AC:$AC"),0,0)</f>
        <v>0</v>
      </c>
      <c r="AG43" s="204" cm="1">
        <f t="array" aca="1" ref="AG43" ca="1">_xlfn.XLOOKUP($A43,INDIRECT(AG$3&amp;"!$A:$A"),INDIRECT(AG$3&amp;"!$AC:$AC"),0,0)</f>
        <v>0</v>
      </c>
      <c r="AH43" s="204" cm="1">
        <f t="array" aca="1" ref="AH43" ca="1">_xlfn.XLOOKUP($A43,INDIRECT(AH$3&amp;"!$A:$A"),INDIRECT(AH$3&amp;"!$AC:$AC"),0,0)</f>
        <v>0</v>
      </c>
      <c r="AI43" s="204" cm="1">
        <f t="array" aca="1" ref="AI43" ca="1">_xlfn.XLOOKUP($A43,INDIRECT(AI$3&amp;"!$A:$A"),INDIRECT(AI$3&amp;"!$AC:$AC"),0,0)</f>
        <v>0</v>
      </c>
      <c r="AJ43" s="204" cm="1">
        <f t="array" aca="1" ref="AJ43" ca="1">_xlfn.XLOOKUP($A43,INDIRECT(AJ$3&amp;"!$A:$A"),INDIRECT(AJ$3&amp;"!$AC:$AC"),0,0)</f>
        <v>0</v>
      </c>
      <c r="AK43" s="204" cm="1">
        <f t="array" aca="1" ref="AK43" ca="1">_xlfn.XLOOKUP($A43,INDIRECT(AK$3&amp;"!$A:$A"),INDIRECT(AK$3&amp;"!$AC:$AC"),0,0)</f>
        <v>0</v>
      </c>
      <c r="AL43" s="204" cm="1">
        <f t="array" aca="1" ref="AL43" ca="1">_xlfn.XLOOKUP($A43,INDIRECT(AL$3&amp;"!$A:$A"),INDIRECT(AL$3&amp;"!$AC:$AC"),0,0)</f>
        <v>0</v>
      </c>
      <c r="AM43" s="204" cm="1">
        <f t="array" aca="1" ref="AM43" ca="1">_xlfn.XLOOKUP($A43,INDIRECT(AM$3&amp;"!$A:$A"),INDIRECT(AM$3&amp;"!$AC:$AC"),0,0)</f>
        <v>0</v>
      </c>
      <c r="AN43" s="204" cm="1">
        <f t="array" aca="1" ref="AN43" ca="1">_xlfn.XLOOKUP($A43,INDIRECT(AN$3&amp;"!$A:$A"),INDIRECT(AN$3&amp;"!$AC:$AC"),0,0)</f>
        <v>0</v>
      </c>
      <c r="AO43" s="204" cm="1">
        <f t="array" aca="1" ref="AO43" ca="1">_xlfn.XLOOKUP($A43,INDIRECT(AO$3&amp;"!$A:$A"),INDIRECT(AO$3&amp;"!$AC:$AC"),0,0)</f>
        <v>0</v>
      </c>
      <c r="AP43" s="204" cm="1">
        <f t="array" aca="1" ref="AP43" ca="1">_xlfn.XLOOKUP($A43,INDIRECT(AP$3&amp;"!$A:$A"),INDIRECT(AP$3&amp;"!$AC:$AC"),0,0)</f>
        <v>0</v>
      </c>
      <c r="AQ43" s="204" cm="1">
        <f t="array" aca="1" ref="AQ43" ca="1">_xlfn.XLOOKUP($A43,INDIRECT(AQ$3&amp;"!$A:$A"),INDIRECT(AQ$3&amp;"!$AC:$AC"),0,0)</f>
        <v>0</v>
      </c>
      <c r="AR43" s="204" cm="1">
        <f t="array" aca="1" ref="AR43" ca="1">_xlfn.XLOOKUP($A43,INDIRECT(AR$3&amp;"!$A:$A"),INDIRECT(AR$3&amp;"!$AC:$AC"),0,0)</f>
        <v>0</v>
      </c>
      <c r="AS43" s="204" cm="1">
        <f t="array" aca="1" ref="AS43" ca="1">_xlfn.XLOOKUP($A43,INDIRECT(AS$3&amp;"!$A:$A"),INDIRECT(AS$3&amp;"!$AC:$AC"),0,0)</f>
        <v>0</v>
      </c>
      <c r="AT43" s="204" cm="1">
        <f t="array" aca="1" ref="AT43" ca="1">_xlfn.XLOOKUP($A43,INDIRECT(AT$3&amp;"!$A:$A"),INDIRECT(AT$3&amp;"!$AC:$AC"),0,0)</f>
        <v>0</v>
      </c>
      <c r="AU43" s="204" cm="1">
        <f t="array" aca="1" ref="AU43" ca="1">_xlfn.XLOOKUP($A43,INDIRECT(AU$3&amp;"!$A:$A"),INDIRECT(AU$3&amp;"!$AC:$AC"),0,0)</f>
        <v>0</v>
      </c>
      <c r="AV43" s="204" cm="1">
        <f t="array" aca="1" ref="AV43" ca="1">_xlfn.XLOOKUP($A43,INDIRECT(AV$3&amp;"!$A:$A"),INDIRECT(AV$3&amp;"!$AC:$AC"),0,0)</f>
        <v>0</v>
      </c>
      <c r="AW43" s="204" cm="1">
        <f t="array" aca="1" ref="AW43" ca="1">_xlfn.XLOOKUP($A43,INDIRECT(AW$3&amp;"!$A:$A"),INDIRECT(AW$3&amp;"!$AC:$AC"),0,0)</f>
        <v>0</v>
      </c>
      <c r="AX43" s="204" cm="1">
        <f t="array" aca="1" ref="AX43" ca="1">_xlfn.XLOOKUP($A43,INDIRECT(AX$3&amp;"!$A:$A"),INDIRECT(AX$3&amp;"!$AC:$AC"),0,0)</f>
        <v>0</v>
      </c>
      <c r="AY43" s="204" cm="1">
        <f t="array" aca="1" ref="AY43" ca="1">_xlfn.XLOOKUP($A43,INDIRECT(AY$3&amp;"!$A:$A"),INDIRECT(AY$3&amp;"!$AC:$AC"),0,0)</f>
        <v>0</v>
      </c>
      <c r="AZ43" s="204" cm="1">
        <f t="array" aca="1" ref="AZ43" ca="1">_xlfn.XLOOKUP($A43,INDIRECT(AZ$3&amp;"!$A:$A"),INDIRECT(AZ$3&amp;"!$AC:$AC"),0,0)</f>
        <v>0</v>
      </c>
      <c r="BA43" s="204" cm="1">
        <f t="array" aca="1" ref="BA43" ca="1">_xlfn.XLOOKUP($A43,INDIRECT(BA$3&amp;"!$A:$A"),INDIRECT(BA$3&amp;"!$AC:$AC"),0,0)</f>
        <v>0</v>
      </c>
      <c r="BB43" s="204" cm="1">
        <f t="array" aca="1" ref="BB43" ca="1">_xlfn.XLOOKUP($A43,INDIRECT(BB$3&amp;"!$A:$A"),INDIRECT(BB$3&amp;"!$AC:$AC"),0,0)</f>
        <v>0</v>
      </c>
      <c r="BC43" s="204" cm="1">
        <f t="array" aca="1" ref="BC43" ca="1">_xlfn.XLOOKUP($A43,INDIRECT(BC$3&amp;"!$A:$A"),INDIRECT(BC$3&amp;"!$AC:$AC"),0,0)</f>
        <v>0</v>
      </c>
      <c r="BD43" s="204" cm="1">
        <f t="array" aca="1" ref="BD43" ca="1">_xlfn.XLOOKUP($A43,INDIRECT(BD$3&amp;"!$A:$A"),INDIRECT(BD$3&amp;"!$AC:$AC"),0,0)</f>
        <v>0</v>
      </c>
    </row>
    <row r="44" spans="1:56" ht="15.95" customHeight="1" x14ac:dyDescent="0.25">
      <c r="A44" s="3">
        <f>'Сводный за нед'!A41</f>
        <v>820643010</v>
      </c>
      <c r="B44" s="3" t="str">
        <f>'Сводный за нед'!B41</f>
        <v>ACRB3FR101CL</v>
      </c>
      <c r="C44" s="3" t="str">
        <f>'Сводный за нед'!C41</f>
        <v>Набор эластичных лент 3 шт. в мешке</v>
      </c>
      <c r="D44" s="204" cm="1">
        <f t="array" aca="1" ref="D44" ca="1">_xlfn.XLOOKUP($A44,INDIRECT(D$3&amp;"!$A:$A"),INDIRECT(D$3&amp;"!$AC:$AC"),0,0)</f>
        <v>0</v>
      </c>
      <c r="E44" s="204" cm="1">
        <f t="array" aca="1" ref="E44" ca="1">_xlfn.XLOOKUP($A44,INDIRECT(E$3&amp;"!$A:$A"),INDIRECT(E$3&amp;"!$AC:$AC"),0,0)</f>
        <v>0</v>
      </c>
      <c r="F44" s="204" cm="1">
        <f t="array" aca="1" ref="F44" ca="1">_xlfn.XLOOKUP($A44,INDIRECT(F$3&amp;"!$A:$A"),INDIRECT(F$3&amp;"!$AC:$AC"),0,0)</f>
        <v>0</v>
      </c>
      <c r="G44" s="204" cm="1">
        <f t="array" aca="1" ref="G44" ca="1">_xlfn.XLOOKUP($A44,INDIRECT(G$3&amp;"!$A:$A"),INDIRECT(G$3&amp;"!$AC:$AC"),0,0)</f>
        <v>0</v>
      </c>
      <c r="H44" s="204" cm="1">
        <f t="array" aca="1" ref="H44" ca="1">_xlfn.XLOOKUP($A44,INDIRECT(H$3&amp;"!$A:$A"),INDIRECT(H$3&amp;"!$AC:$AC"),0,0)</f>
        <v>0</v>
      </c>
      <c r="I44" s="204" cm="1">
        <f t="array" aca="1" ref="I44" ca="1">_xlfn.XLOOKUP($A44,INDIRECT(I$3&amp;"!$A:$A"),INDIRECT(I$3&amp;"!$AC:$AC"),0,0)</f>
        <v>0</v>
      </c>
      <c r="J44" s="204" cm="1">
        <f t="array" aca="1" ref="J44" ca="1">_xlfn.XLOOKUP($A44,INDIRECT(J$3&amp;"!$A:$A"),INDIRECT(J$3&amp;"!$AC:$AC"),0,0)</f>
        <v>0</v>
      </c>
      <c r="K44" s="204" cm="1">
        <f t="array" aca="1" ref="K44" ca="1">_xlfn.XLOOKUP($A44,INDIRECT(K$3&amp;"!$A:$A"),INDIRECT(K$3&amp;"!$AC:$AC"),0,0)</f>
        <v>0</v>
      </c>
      <c r="L44" s="204" cm="1">
        <f t="array" aca="1" ref="L44" ca="1">_xlfn.XLOOKUP($A44,INDIRECT(L$3&amp;"!$A:$A"),INDIRECT(L$3&amp;"!$AC:$AC"),0,0)</f>
        <v>0</v>
      </c>
      <c r="M44" s="204" cm="1">
        <f t="array" aca="1" ref="M44" ca="1">_xlfn.XLOOKUP($A44,INDIRECT(M$3&amp;"!$A:$A"),INDIRECT(M$3&amp;"!$AC:$AC"),0,0)</f>
        <v>0</v>
      </c>
      <c r="N44" s="204" cm="1">
        <f t="array" aca="1" ref="N44" ca="1">_xlfn.XLOOKUP($A44,INDIRECT(N$3&amp;"!$A:$A"),INDIRECT(N$3&amp;"!$AC:$AC"),0,0)</f>
        <v>0</v>
      </c>
      <c r="O44" s="204" cm="1">
        <f t="array" aca="1" ref="O44" ca="1">_xlfn.XLOOKUP($A44,INDIRECT(O$3&amp;"!$A:$A"),INDIRECT(O$3&amp;"!$AC:$AC"),0,0)</f>
        <v>0</v>
      </c>
      <c r="P44" s="204" cm="1">
        <f t="array" aca="1" ref="P44" ca="1">_xlfn.XLOOKUP($A44,INDIRECT(P$3&amp;"!$A:$A"),INDIRECT(P$3&amp;"!$AC:$AC"),0,0)</f>
        <v>0</v>
      </c>
      <c r="Q44" s="204" cm="1">
        <f t="array" aca="1" ref="Q44" ca="1">_xlfn.XLOOKUP($A44,INDIRECT(Q$3&amp;"!$A:$A"),INDIRECT(Q$3&amp;"!$AC:$AC"),0,0)</f>
        <v>0</v>
      </c>
      <c r="R44" s="204" cm="1">
        <f t="array" aca="1" ref="R44" ca="1">_xlfn.XLOOKUP($A44,INDIRECT(R$3&amp;"!$A:$A"),INDIRECT(R$3&amp;"!$AC:$AC"),0,0)</f>
        <v>0</v>
      </c>
      <c r="S44" s="204" cm="1">
        <f t="array" aca="1" ref="S44" ca="1">_xlfn.XLOOKUP($A44,INDIRECT(S$3&amp;"!$A:$A"),INDIRECT(S$3&amp;"!$AC:$AC"),0,0)</f>
        <v>0</v>
      </c>
      <c r="T44" s="204" cm="1">
        <f t="array" aca="1" ref="T44" ca="1">_xlfn.XLOOKUP($A44,INDIRECT(T$3&amp;"!$A:$A"),INDIRECT(T$3&amp;"!$AC:$AC"),0,0)</f>
        <v>0</v>
      </c>
      <c r="U44" s="204" cm="1">
        <f t="array" aca="1" ref="U44" ca="1">_xlfn.XLOOKUP($A44,INDIRECT(U$3&amp;"!$A:$A"),INDIRECT(U$3&amp;"!$AC:$AC"),0,0)</f>
        <v>0</v>
      </c>
      <c r="V44" s="204" cm="1">
        <f t="array" aca="1" ref="V44" ca="1">_xlfn.XLOOKUP($A44,INDIRECT(V$3&amp;"!$A:$A"),INDIRECT(V$3&amp;"!$AC:$AC"),0,0)</f>
        <v>0</v>
      </c>
      <c r="W44" s="204" cm="1">
        <f t="array" aca="1" ref="W44" ca="1">_xlfn.XLOOKUP($A44,INDIRECT(W$3&amp;"!$A:$A"),INDIRECT(W$3&amp;"!$AC:$AC"),0,0)</f>
        <v>0</v>
      </c>
      <c r="X44" s="204" cm="1">
        <f t="array" aca="1" ref="X44" ca="1">_xlfn.XLOOKUP($A44,INDIRECT(X$3&amp;"!$A:$A"),INDIRECT(X$3&amp;"!$AC:$AC"),0,0)</f>
        <v>0</v>
      </c>
      <c r="Y44" s="204" cm="1">
        <f t="array" aca="1" ref="Y44" ca="1">_xlfn.XLOOKUP($A44,INDIRECT(Y$3&amp;"!$A:$A"),INDIRECT(Y$3&amp;"!$AC:$AC"),0,0)</f>
        <v>0</v>
      </c>
      <c r="Z44" s="204" cm="1">
        <f t="array" aca="1" ref="Z44" ca="1">_xlfn.XLOOKUP($A44,INDIRECT(Z$3&amp;"!$A:$A"),INDIRECT(Z$3&amp;"!$AC:$AC"),0,0)</f>
        <v>0</v>
      </c>
      <c r="AA44" s="204" cm="1">
        <f t="array" aca="1" ref="AA44" ca="1">_xlfn.XLOOKUP($A44,INDIRECT(AA$3&amp;"!$A:$A"),INDIRECT(AA$3&amp;"!$AC:$AC"),0,0)</f>
        <v>0</v>
      </c>
      <c r="AB44" s="204" cm="1">
        <f t="array" aca="1" ref="AB44" ca="1">_xlfn.XLOOKUP($A44,INDIRECT(AB$3&amp;"!$A:$A"),INDIRECT(AB$3&amp;"!$AC:$AC"),0,0)</f>
        <v>0</v>
      </c>
      <c r="AC44" s="204" cm="1">
        <f t="array" aca="1" ref="AC44" ca="1">_xlfn.XLOOKUP($A44,INDIRECT(AC$3&amp;"!$A:$A"),INDIRECT(AC$3&amp;"!$AC:$AC"),0,0)</f>
        <v>0</v>
      </c>
      <c r="AD44" s="204" cm="1">
        <f t="array" aca="1" ref="AD44" ca="1">_xlfn.XLOOKUP($A44,INDIRECT(AD$3&amp;"!$A:$A"),INDIRECT(AD$3&amp;"!$AC:$AC"),0,0)</f>
        <v>0</v>
      </c>
      <c r="AE44" s="204" cm="1">
        <f t="array" aca="1" ref="AE44" ca="1">_xlfn.XLOOKUP($A44,INDIRECT(AE$3&amp;"!$A:$A"),INDIRECT(AE$3&amp;"!$AC:$AC"),0,0)</f>
        <v>0</v>
      </c>
      <c r="AF44" s="204" cm="1">
        <f t="array" aca="1" ref="AF44" ca="1">_xlfn.XLOOKUP($A44,INDIRECT(AF$3&amp;"!$A:$A"),INDIRECT(AF$3&amp;"!$AC:$AC"),0,0)</f>
        <v>0</v>
      </c>
      <c r="AG44" s="204" cm="1">
        <f t="array" aca="1" ref="AG44" ca="1">_xlfn.XLOOKUP($A44,INDIRECT(AG$3&amp;"!$A:$A"),INDIRECT(AG$3&amp;"!$AC:$AC"),0,0)</f>
        <v>0</v>
      </c>
      <c r="AH44" s="204" cm="1">
        <f t="array" aca="1" ref="AH44" ca="1">_xlfn.XLOOKUP($A44,INDIRECT(AH$3&amp;"!$A:$A"),INDIRECT(AH$3&amp;"!$AC:$AC"),0,0)</f>
        <v>0</v>
      </c>
      <c r="AI44" s="204" cm="1">
        <f t="array" aca="1" ref="AI44" ca="1">_xlfn.XLOOKUP($A44,INDIRECT(AI$3&amp;"!$A:$A"),INDIRECT(AI$3&amp;"!$AC:$AC"),0,0)</f>
        <v>0</v>
      </c>
      <c r="AJ44" s="204" cm="1">
        <f t="array" aca="1" ref="AJ44" ca="1">_xlfn.XLOOKUP($A44,INDIRECT(AJ$3&amp;"!$A:$A"),INDIRECT(AJ$3&amp;"!$AC:$AC"),0,0)</f>
        <v>0</v>
      </c>
      <c r="AK44" s="204" cm="1">
        <f t="array" aca="1" ref="AK44" ca="1">_xlfn.XLOOKUP($A44,INDIRECT(AK$3&amp;"!$A:$A"),INDIRECT(AK$3&amp;"!$AC:$AC"),0,0)</f>
        <v>0</v>
      </c>
      <c r="AL44" s="204" cm="1">
        <f t="array" aca="1" ref="AL44" ca="1">_xlfn.XLOOKUP($A44,INDIRECT(AL$3&amp;"!$A:$A"),INDIRECT(AL$3&amp;"!$AC:$AC"),0,0)</f>
        <v>0</v>
      </c>
      <c r="AM44" s="204" cm="1">
        <f t="array" aca="1" ref="AM44" ca="1">_xlfn.XLOOKUP($A44,INDIRECT(AM$3&amp;"!$A:$A"),INDIRECT(AM$3&amp;"!$AC:$AC"),0,0)</f>
        <v>0</v>
      </c>
      <c r="AN44" s="204" cm="1">
        <f t="array" aca="1" ref="AN44" ca="1">_xlfn.XLOOKUP($A44,INDIRECT(AN$3&amp;"!$A:$A"),INDIRECT(AN$3&amp;"!$AC:$AC"),0,0)</f>
        <v>0</v>
      </c>
      <c r="AO44" s="204" cm="1">
        <f t="array" aca="1" ref="AO44" ca="1">_xlfn.XLOOKUP($A44,INDIRECT(AO$3&amp;"!$A:$A"),INDIRECT(AO$3&amp;"!$AC:$AC"),0,0)</f>
        <v>0</v>
      </c>
      <c r="AP44" s="204" cm="1">
        <f t="array" aca="1" ref="AP44" ca="1">_xlfn.XLOOKUP($A44,INDIRECT(AP$3&amp;"!$A:$A"),INDIRECT(AP$3&amp;"!$AC:$AC"),0,0)</f>
        <v>0</v>
      </c>
      <c r="AQ44" s="204" cm="1">
        <f t="array" aca="1" ref="AQ44" ca="1">_xlfn.XLOOKUP($A44,INDIRECT(AQ$3&amp;"!$A:$A"),INDIRECT(AQ$3&amp;"!$AC:$AC"),0,0)</f>
        <v>0</v>
      </c>
      <c r="AR44" s="204" cm="1">
        <f t="array" aca="1" ref="AR44" ca="1">_xlfn.XLOOKUP($A44,INDIRECT(AR$3&amp;"!$A:$A"),INDIRECT(AR$3&amp;"!$AC:$AC"),0,0)</f>
        <v>0</v>
      </c>
      <c r="AS44" s="204" cm="1">
        <f t="array" aca="1" ref="AS44" ca="1">_xlfn.XLOOKUP($A44,INDIRECT(AS$3&amp;"!$A:$A"),INDIRECT(AS$3&amp;"!$AC:$AC"),0,0)</f>
        <v>0</v>
      </c>
      <c r="AT44" s="204" cm="1">
        <f t="array" aca="1" ref="AT44" ca="1">_xlfn.XLOOKUP($A44,INDIRECT(AT$3&amp;"!$A:$A"),INDIRECT(AT$3&amp;"!$AC:$AC"),0,0)</f>
        <v>0</v>
      </c>
      <c r="AU44" s="204" cm="1">
        <f t="array" aca="1" ref="AU44" ca="1">_xlfn.XLOOKUP($A44,INDIRECT(AU$3&amp;"!$A:$A"),INDIRECT(AU$3&amp;"!$AC:$AC"),0,0)</f>
        <v>0</v>
      </c>
      <c r="AV44" s="204" cm="1">
        <f t="array" aca="1" ref="AV44" ca="1">_xlfn.XLOOKUP($A44,INDIRECT(AV$3&amp;"!$A:$A"),INDIRECT(AV$3&amp;"!$AC:$AC"),0,0)</f>
        <v>0</v>
      </c>
      <c r="AW44" s="204" cm="1">
        <f t="array" aca="1" ref="AW44" ca="1">_xlfn.XLOOKUP($A44,INDIRECT(AW$3&amp;"!$A:$A"),INDIRECT(AW$3&amp;"!$AC:$AC"),0,0)</f>
        <v>0</v>
      </c>
      <c r="AX44" s="204" cm="1">
        <f t="array" aca="1" ref="AX44" ca="1">_xlfn.XLOOKUP($A44,INDIRECT(AX$3&amp;"!$A:$A"),INDIRECT(AX$3&amp;"!$AC:$AC"),0,0)</f>
        <v>0</v>
      </c>
      <c r="AY44" s="204" cm="1">
        <f t="array" aca="1" ref="AY44" ca="1">_xlfn.XLOOKUP($A44,INDIRECT(AY$3&amp;"!$A:$A"),INDIRECT(AY$3&amp;"!$AC:$AC"),0,0)</f>
        <v>0</v>
      </c>
      <c r="AZ44" s="204" cm="1">
        <f t="array" aca="1" ref="AZ44" ca="1">_xlfn.XLOOKUP($A44,INDIRECT(AZ$3&amp;"!$A:$A"),INDIRECT(AZ$3&amp;"!$AC:$AC"),0,0)</f>
        <v>0</v>
      </c>
      <c r="BA44" s="204" cm="1">
        <f t="array" aca="1" ref="BA44" ca="1">_xlfn.XLOOKUP($A44,INDIRECT(BA$3&amp;"!$A:$A"),INDIRECT(BA$3&amp;"!$AC:$AC"),0,0)</f>
        <v>0</v>
      </c>
      <c r="BB44" s="204" cm="1">
        <f t="array" aca="1" ref="BB44" ca="1">_xlfn.XLOOKUP($A44,INDIRECT(BB$3&amp;"!$A:$A"),INDIRECT(BB$3&amp;"!$AC:$AC"),0,0)</f>
        <v>0</v>
      </c>
      <c r="BC44" s="204" cm="1">
        <f t="array" aca="1" ref="BC44" ca="1">_xlfn.XLOOKUP($A44,INDIRECT(BC$3&amp;"!$A:$A"),INDIRECT(BC$3&amp;"!$AC:$AC"),0,0)</f>
        <v>0</v>
      </c>
      <c r="BD44" s="204" cm="1">
        <f t="array" aca="1" ref="BD44" ca="1">_xlfn.XLOOKUP($A44,INDIRECT(BD$3&amp;"!$A:$A"),INDIRECT(BD$3&amp;"!$AC:$AC"),0,0)</f>
        <v>0</v>
      </c>
    </row>
    <row r="45" spans="1:56" ht="15.95" customHeight="1" x14ac:dyDescent="0.25">
      <c r="A45" s="3">
        <f>'Сводный за нед'!A42</f>
        <v>550539998</v>
      </c>
      <c r="B45" s="3" t="str">
        <f>'Сводный за нед'!B42</f>
        <v>ACRB5FR200CL</v>
      </c>
      <c r="C45" s="3" t="str">
        <f>'Сводный за нед'!C42</f>
        <v>Набор эластичных лент 5 шт. в мешке</v>
      </c>
      <c r="D45" s="204" cm="1">
        <f t="array" aca="1" ref="D45" ca="1">_xlfn.XLOOKUP($A45,INDIRECT(D$3&amp;"!$A:$A"),INDIRECT(D$3&amp;"!$AC:$AC"),0,0)</f>
        <v>35</v>
      </c>
      <c r="E45" s="204" cm="1">
        <f t="array" aca="1" ref="E45" ca="1">_xlfn.XLOOKUP($A45,INDIRECT(E$3&amp;"!$A:$A"),INDIRECT(E$3&amp;"!$AC:$AC"),0,0)</f>
        <v>35</v>
      </c>
      <c r="F45" s="204" cm="1">
        <f t="array" aca="1" ref="F45" ca="1">_xlfn.XLOOKUP($A45,INDIRECT(F$3&amp;"!$A:$A"),INDIRECT(F$3&amp;"!$AC:$AC"),0,0)</f>
        <v>44</v>
      </c>
      <c r="G45" s="204" cm="1">
        <f t="array" aca="1" ref="G45" ca="1">_xlfn.XLOOKUP($A45,INDIRECT(G$3&amp;"!$A:$A"),INDIRECT(G$3&amp;"!$AC:$AC"),0,0)</f>
        <v>0</v>
      </c>
      <c r="H45" s="204" cm="1">
        <f t="array" aca="1" ref="H45" ca="1">_xlfn.XLOOKUP($A45,INDIRECT(H$3&amp;"!$A:$A"),INDIRECT(H$3&amp;"!$AC:$AC"),0,0)</f>
        <v>0</v>
      </c>
      <c r="I45" s="204" cm="1">
        <f t="array" aca="1" ref="I45" ca="1">_xlfn.XLOOKUP($A45,INDIRECT(I$3&amp;"!$A:$A"),INDIRECT(I$3&amp;"!$AC:$AC"),0,0)</f>
        <v>0</v>
      </c>
      <c r="J45" s="204" cm="1">
        <f t="array" aca="1" ref="J45" ca="1">_xlfn.XLOOKUP($A45,INDIRECT(J$3&amp;"!$A:$A"),INDIRECT(J$3&amp;"!$AC:$AC"),0,0)</f>
        <v>0</v>
      </c>
      <c r="K45" s="204" cm="1">
        <f t="array" aca="1" ref="K45" ca="1">_xlfn.XLOOKUP($A45,INDIRECT(K$3&amp;"!$A:$A"),INDIRECT(K$3&amp;"!$AC:$AC"),0,0)</f>
        <v>0</v>
      </c>
      <c r="L45" s="204" cm="1">
        <f t="array" aca="1" ref="L45" ca="1">_xlfn.XLOOKUP($A45,INDIRECT(L$3&amp;"!$A:$A"),INDIRECT(L$3&amp;"!$AC:$AC"),0,0)</f>
        <v>0</v>
      </c>
      <c r="M45" s="204" cm="1">
        <f t="array" aca="1" ref="M45" ca="1">_xlfn.XLOOKUP($A45,INDIRECT(M$3&amp;"!$A:$A"),INDIRECT(M$3&amp;"!$AC:$AC"),0,0)</f>
        <v>0</v>
      </c>
      <c r="N45" s="204" cm="1">
        <f t="array" aca="1" ref="N45" ca="1">_xlfn.XLOOKUP($A45,INDIRECT(N$3&amp;"!$A:$A"),INDIRECT(N$3&amp;"!$AC:$AC"),0,0)</f>
        <v>0</v>
      </c>
      <c r="O45" s="204" cm="1">
        <f t="array" aca="1" ref="O45" ca="1">_xlfn.XLOOKUP($A45,INDIRECT(O$3&amp;"!$A:$A"),INDIRECT(O$3&amp;"!$AC:$AC"),0,0)</f>
        <v>0</v>
      </c>
      <c r="P45" s="204" cm="1">
        <f t="array" aca="1" ref="P45" ca="1">_xlfn.XLOOKUP($A45,INDIRECT(P$3&amp;"!$A:$A"),INDIRECT(P$3&amp;"!$AC:$AC"),0,0)</f>
        <v>0</v>
      </c>
      <c r="Q45" s="204" cm="1">
        <f t="array" aca="1" ref="Q45" ca="1">_xlfn.XLOOKUP($A45,INDIRECT(Q$3&amp;"!$A:$A"),INDIRECT(Q$3&amp;"!$AC:$AC"),0,0)</f>
        <v>0</v>
      </c>
      <c r="R45" s="204" cm="1">
        <f t="array" aca="1" ref="R45" ca="1">_xlfn.XLOOKUP($A45,INDIRECT(R$3&amp;"!$A:$A"),INDIRECT(R$3&amp;"!$AC:$AC"),0,0)</f>
        <v>0</v>
      </c>
      <c r="S45" s="204" cm="1">
        <f t="array" aca="1" ref="S45" ca="1">_xlfn.XLOOKUP($A45,INDIRECT(S$3&amp;"!$A:$A"),INDIRECT(S$3&amp;"!$AC:$AC"),0,0)</f>
        <v>0</v>
      </c>
      <c r="T45" s="204" cm="1">
        <f t="array" aca="1" ref="T45" ca="1">_xlfn.XLOOKUP($A45,INDIRECT(T$3&amp;"!$A:$A"),INDIRECT(T$3&amp;"!$AC:$AC"),0,0)</f>
        <v>0</v>
      </c>
      <c r="U45" s="204" cm="1">
        <f t="array" aca="1" ref="U45" ca="1">_xlfn.XLOOKUP($A45,INDIRECT(U$3&amp;"!$A:$A"),INDIRECT(U$3&amp;"!$AC:$AC"),0,0)</f>
        <v>0</v>
      </c>
      <c r="V45" s="204" cm="1">
        <f t="array" aca="1" ref="V45" ca="1">_xlfn.XLOOKUP($A45,INDIRECT(V$3&amp;"!$A:$A"),INDIRECT(V$3&amp;"!$AC:$AC"),0,0)</f>
        <v>0</v>
      </c>
      <c r="W45" s="204" cm="1">
        <f t="array" aca="1" ref="W45" ca="1">_xlfn.XLOOKUP($A45,INDIRECT(W$3&amp;"!$A:$A"),INDIRECT(W$3&amp;"!$AC:$AC"),0,0)</f>
        <v>0</v>
      </c>
      <c r="X45" s="204" cm="1">
        <f t="array" aca="1" ref="X45" ca="1">_xlfn.XLOOKUP($A45,INDIRECT(X$3&amp;"!$A:$A"),INDIRECT(X$3&amp;"!$AC:$AC"),0,0)</f>
        <v>0</v>
      </c>
      <c r="Y45" s="204" cm="1">
        <f t="array" aca="1" ref="Y45" ca="1">_xlfn.XLOOKUP($A45,INDIRECT(Y$3&amp;"!$A:$A"),INDIRECT(Y$3&amp;"!$AC:$AC"),0,0)</f>
        <v>0</v>
      </c>
      <c r="Z45" s="204" cm="1">
        <f t="array" aca="1" ref="Z45" ca="1">_xlfn.XLOOKUP($A45,INDIRECT(Z$3&amp;"!$A:$A"),INDIRECT(Z$3&amp;"!$AC:$AC"),0,0)</f>
        <v>0</v>
      </c>
      <c r="AA45" s="204" cm="1">
        <f t="array" aca="1" ref="AA45" ca="1">_xlfn.XLOOKUP($A45,INDIRECT(AA$3&amp;"!$A:$A"),INDIRECT(AA$3&amp;"!$AC:$AC"),0,0)</f>
        <v>0</v>
      </c>
      <c r="AB45" s="204" cm="1">
        <f t="array" aca="1" ref="AB45" ca="1">_xlfn.XLOOKUP($A45,INDIRECT(AB$3&amp;"!$A:$A"),INDIRECT(AB$3&amp;"!$AC:$AC"),0,0)</f>
        <v>0</v>
      </c>
      <c r="AC45" s="204" cm="1">
        <f t="array" aca="1" ref="AC45" ca="1">_xlfn.XLOOKUP($A45,INDIRECT(AC$3&amp;"!$A:$A"),INDIRECT(AC$3&amp;"!$AC:$AC"),0,0)</f>
        <v>0</v>
      </c>
      <c r="AD45" s="204" cm="1">
        <f t="array" aca="1" ref="AD45" ca="1">_xlfn.XLOOKUP($A45,INDIRECT(AD$3&amp;"!$A:$A"),INDIRECT(AD$3&amp;"!$AC:$AC"),0,0)</f>
        <v>0</v>
      </c>
      <c r="AE45" s="204" cm="1">
        <f t="array" aca="1" ref="AE45" ca="1">_xlfn.XLOOKUP($A45,INDIRECT(AE$3&amp;"!$A:$A"),INDIRECT(AE$3&amp;"!$AC:$AC"),0,0)</f>
        <v>0</v>
      </c>
      <c r="AF45" s="204" cm="1">
        <f t="array" aca="1" ref="AF45" ca="1">_xlfn.XLOOKUP($A45,INDIRECT(AF$3&amp;"!$A:$A"),INDIRECT(AF$3&amp;"!$AC:$AC"),0,0)</f>
        <v>0</v>
      </c>
      <c r="AG45" s="204" cm="1">
        <f t="array" aca="1" ref="AG45" ca="1">_xlfn.XLOOKUP($A45,INDIRECT(AG$3&amp;"!$A:$A"),INDIRECT(AG$3&amp;"!$AC:$AC"),0,0)</f>
        <v>0</v>
      </c>
      <c r="AH45" s="204" cm="1">
        <f t="array" aca="1" ref="AH45" ca="1">_xlfn.XLOOKUP($A45,INDIRECT(AH$3&amp;"!$A:$A"),INDIRECT(AH$3&amp;"!$AC:$AC"),0,0)</f>
        <v>0</v>
      </c>
      <c r="AI45" s="204" cm="1">
        <f t="array" aca="1" ref="AI45" ca="1">_xlfn.XLOOKUP($A45,INDIRECT(AI$3&amp;"!$A:$A"),INDIRECT(AI$3&amp;"!$AC:$AC"),0,0)</f>
        <v>0</v>
      </c>
      <c r="AJ45" s="204" cm="1">
        <f t="array" aca="1" ref="AJ45" ca="1">_xlfn.XLOOKUP($A45,INDIRECT(AJ$3&amp;"!$A:$A"),INDIRECT(AJ$3&amp;"!$AC:$AC"),0,0)</f>
        <v>0</v>
      </c>
      <c r="AK45" s="204" cm="1">
        <f t="array" aca="1" ref="AK45" ca="1">_xlfn.XLOOKUP($A45,INDIRECT(AK$3&amp;"!$A:$A"),INDIRECT(AK$3&amp;"!$AC:$AC"),0,0)</f>
        <v>0</v>
      </c>
      <c r="AL45" s="204" cm="1">
        <f t="array" aca="1" ref="AL45" ca="1">_xlfn.XLOOKUP($A45,INDIRECT(AL$3&amp;"!$A:$A"),INDIRECT(AL$3&amp;"!$AC:$AC"),0,0)</f>
        <v>0</v>
      </c>
      <c r="AM45" s="204" cm="1">
        <f t="array" aca="1" ref="AM45" ca="1">_xlfn.XLOOKUP($A45,INDIRECT(AM$3&amp;"!$A:$A"),INDIRECT(AM$3&amp;"!$AC:$AC"),0,0)</f>
        <v>0</v>
      </c>
      <c r="AN45" s="204" cm="1">
        <f t="array" aca="1" ref="AN45" ca="1">_xlfn.XLOOKUP($A45,INDIRECT(AN$3&amp;"!$A:$A"),INDIRECT(AN$3&amp;"!$AC:$AC"),0,0)</f>
        <v>0</v>
      </c>
      <c r="AO45" s="204" cm="1">
        <f t="array" aca="1" ref="AO45" ca="1">_xlfn.XLOOKUP($A45,INDIRECT(AO$3&amp;"!$A:$A"),INDIRECT(AO$3&amp;"!$AC:$AC"),0,0)</f>
        <v>0</v>
      </c>
      <c r="AP45" s="204" cm="1">
        <f t="array" aca="1" ref="AP45" ca="1">_xlfn.XLOOKUP($A45,INDIRECT(AP$3&amp;"!$A:$A"),INDIRECT(AP$3&amp;"!$AC:$AC"),0,0)</f>
        <v>0</v>
      </c>
      <c r="AQ45" s="204" cm="1">
        <f t="array" aca="1" ref="AQ45" ca="1">_xlfn.XLOOKUP($A45,INDIRECT(AQ$3&amp;"!$A:$A"),INDIRECT(AQ$3&amp;"!$AC:$AC"),0,0)</f>
        <v>0</v>
      </c>
      <c r="AR45" s="204" cm="1">
        <f t="array" aca="1" ref="AR45" ca="1">_xlfn.XLOOKUP($A45,INDIRECT(AR$3&amp;"!$A:$A"),INDIRECT(AR$3&amp;"!$AC:$AC"),0,0)</f>
        <v>0</v>
      </c>
      <c r="AS45" s="204" cm="1">
        <f t="array" aca="1" ref="AS45" ca="1">_xlfn.XLOOKUP($A45,INDIRECT(AS$3&amp;"!$A:$A"),INDIRECT(AS$3&amp;"!$AC:$AC"),0,0)</f>
        <v>0</v>
      </c>
      <c r="AT45" s="204" cm="1">
        <f t="array" aca="1" ref="AT45" ca="1">_xlfn.XLOOKUP($A45,INDIRECT(AT$3&amp;"!$A:$A"),INDIRECT(AT$3&amp;"!$AC:$AC"),0,0)</f>
        <v>0</v>
      </c>
      <c r="AU45" s="204" cm="1">
        <f t="array" aca="1" ref="AU45" ca="1">_xlfn.XLOOKUP($A45,INDIRECT(AU$3&amp;"!$A:$A"),INDIRECT(AU$3&amp;"!$AC:$AC"),0,0)</f>
        <v>0</v>
      </c>
      <c r="AV45" s="204" cm="1">
        <f t="array" aca="1" ref="AV45" ca="1">_xlfn.XLOOKUP($A45,INDIRECT(AV$3&amp;"!$A:$A"),INDIRECT(AV$3&amp;"!$AC:$AC"),0,0)</f>
        <v>0</v>
      </c>
      <c r="AW45" s="204" cm="1">
        <f t="array" aca="1" ref="AW45" ca="1">_xlfn.XLOOKUP($A45,INDIRECT(AW$3&amp;"!$A:$A"),INDIRECT(AW$3&amp;"!$AC:$AC"),0,0)</f>
        <v>0</v>
      </c>
      <c r="AX45" s="204" cm="1">
        <f t="array" aca="1" ref="AX45" ca="1">_xlfn.XLOOKUP($A45,INDIRECT(AX$3&amp;"!$A:$A"),INDIRECT(AX$3&amp;"!$AC:$AC"),0,0)</f>
        <v>0</v>
      </c>
      <c r="AY45" s="204" cm="1">
        <f t="array" aca="1" ref="AY45" ca="1">_xlfn.XLOOKUP($A45,INDIRECT(AY$3&amp;"!$A:$A"),INDIRECT(AY$3&amp;"!$AC:$AC"),0,0)</f>
        <v>0</v>
      </c>
      <c r="AZ45" s="204" cm="1">
        <f t="array" aca="1" ref="AZ45" ca="1">_xlfn.XLOOKUP($A45,INDIRECT(AZ$3&amp;"!$A:$A"),INDIRECT(AZ$3&amp;"!$AC:$AC"),0,0)</f>
        <v>0</v>
      </c>
      <c r="BA45" s="204" cm="1">
        <f t="array" aca="1" ref="BA45" ca="1">_xlfn.XLOOKUP($A45,INDIRECT(BA$3&amp;"!$A:$A"),INDIRECT(BA$3&amp;"!$AC:$AC"),0,0)</f>
        <v>0</v>
      </c>
      <c r="BB45" s="204" cm="1">
        <f t="array" aca="1" ref="BB45" ca="1">_xlfn.XLOOKUP($A45,INDIRECT(BB$3&amp;"!$A:$A"),INDIRECT(BB$3&amp;"!$AC:$AC"),0,0)</f>
        <v>0</v>
      </c>
      <c r="BC45" s="204" cm="1">
        <f t="array" aca="1" ref="BC45" ca="1">_xlfn.XLOOKUP($A45,INDIRECT(BC$3&amp;"!$A:$A"),INDIRECT(BC$3&amp;"!$AC:$AC"),0,0)</f>
        <v>0</v>
      </c>
      <c r="BD45" s="204" cm="1">
        <f t="array" aca="1" ref="BD45" ca="1">_xlfn.XLOOKUP($A45,INDIRECT(BD$3&amp;"!$A:$A"),INDIRECT(BD$3&amp;"!$AC:$AC"),0,0)</f>
        <v>0</v>
      </c>
    </row>
    <row r="46" spans="1:56" ht="15.95" customHeight="1" x14ac:dyDescent="0.25">
      <c r="A46" s="3">
        <f>'Сводный за нед'!A43</f>
        <v>550539999</v>
      </c>
      <c r="B46" s="3" t="str">
        <f>'Сводный за нед'!B43</f>
        <v>ACRB4FR300CL</v>
      </c>
      <c r="C46" s="3" t="str">
        <f>'Сводный за нед'!C43</f>
        <v>Набор эластичных лент 4 шт.</v>
      </c>
      <c r="D46" s="204" cm="1">
        <f t="array" aca="1" ref="D46" ca="1">_xlfn.XLOOKUP($A46,INDIRECT(D$3&amp;"!$A:$A"),INDIRECT(D$3&amp;"!$AC:$AC"),0,0)</f>
        <v>35</v>
      </c>
      <c r="E46" s="204" cm="1">
        <f t="array" aca="1" ref="E46" ca="1">_xlfn.XLOOKUP($A46,INDIRECT(E$3&amp;"!$A:$A"),INDIRECT(E$3&amp;"!$AC:$AC"),0,0)</f>
        <v>35</v>
      </c>
      <c r="F46" s="204" cm="1">
        <f t="array" aca="1" ref="F46" ca="1">_xlfn.XLOOKUP($A46,INDIRECT(F$3&amp;"!$A:$A"),INDIRECT(F$3&amp;"!$AC:$AC"),0,0)</f>
        <v>47</v>
      </c>
      <c r="G46" s="204" cm="1">
        <f t="array" aca="1" ref="G46" ca="1">_xlfn.XLOOKUP($A46,INDIRECT(G$3&amp;"!$A:$A"),INDIRECT(G$3&amp;"!$AC:$AC"),0,0)</f>
        <v>0</v>
      </c>
      <c r="H46" s="204" cm="1">
        <f t="array" aca="1" ref="H46" ca="1">_xlfn.XLOOKUP($A46,INDIRECT(H$3&amp;"!$A:$A"),INDIRECT(H$3&amp;"!$AC:$AC"),0,0)</f>
        <v>0</v>
      </c>
      <c r="I46" s="204" cm="1">
        <f t="array" aca="1" ref="I46" ca="1">_xlfn.XLOOKUP($A46,INDIRECT(I$3&amp;"!$A:$A"),INDIRECT(I$3&amp;"!$AC:$AC"),0,0)</f>
        <v>0</v>
      </c>
      <c r="J46" s="204" cm="1">
        <f t="array" aca="1" ref="J46" ca="1">_xlfn.XLOOKUP($A46,INDIRECT(J$3&amp;"!$A:$A"),INDIRECT(J$3&amp;"!$AC:$AC"),0,0)</f>
        <v>0</v>
      </c>
      <c r="K46" s="204" cm="1">
        <f t="array" aca="1" ref="K46" ca="1">_xlfn.XLOOKUP($A46,INDIRECT(K$3&amp;"!$A:$A"),INDIRECT(K$3&amp;"!$AC:$AC"),0,0)</f>
        <v>0</v>
      </c>
      <c r="L46" s="204" cm="1">
        <f t="array" aca="1" ref="L46" ca="1">_xlfn.XLOOKUP($A46,INDIRECT(L$3&amp;"!$A:$A"),INDIRECT(L$3&amp;"!$AC:$AC"),0,0)</f>
        <v>0</v>
      </c>
      <c r="M46" s="204" cm="1">
        <f t="array" aca="1" ref="M46" ca="1">_xlfn.XLOOKUP($A46,INDIRECT(M$3&amp;"!$A:$A"),INDIRECT(M$3&amp;"!$AC:$AC"),0,0)</f>
        <v>0</v>
      </c>
      <c r="N46" s="204" cm="1">
        <f t="array" aca="1" ref="N46" ca="1">_xlfn.XLOOKUP($A46,INDIRECT(N$3&amp;"!$A:$A"),INDIRECT(N$3&amp;"!$AC:$AC"),0,0)</f>
        <v>0</v>
      </c>
      <c r="O46" s="204" cm="1">
        <f t="array" aca="1" ref="O46" ca="1">_xlfn.XLOOKUP($A46,INDIRECT(O$3&amp;"!$A:$A"),INDIRECT(O$3&amp;"!$AC:$AC"),0,0)</f>
        <v>0</v>
      </c>
      <c r="P46" s="204" cm="1">
        <f t="array" aca="1" ref="P46" ca="1">_xlfn.XLOOKUP($A46,INDIRECT(P$3&amp;"!$A:$A"),INDIRECT(P$3&amp;"!$AC:$AC"),0,0)</f>
        <v>0</v>
      </c>
      <c r="Q46" s="204" cm="1">
        <f t="array" aca="1" ref="Q46" ca="1">_xlfn.XLOOKUP($A46,INDIRECT(Q$3&amp;"!$A:$A"),INDIRECT(Q$3&amp;"!$AC:$AC"),0,0)</f>
        <v>0</v>
      </c>
      <c r="R46" s="204" cm="1">
        <f t="array" aca="1" ref="R46" ca="1">_xlfn.XLOOKUP($A46,INDIRECT(R$3&amp;"!$A:$A"),INDIRECT(R$3&amp;"!$AC:$AC"),0,0)</f>
        <v>0</v>
      </c>
      <c r="S46" s="204" cm="1">
        <f t="array" aca="1" ref="S46" ca="1">_xlfn.XLOOKUP($A46,INDIRECT(S$3&amp;"!$A:$A"),INDIRECT(S$3&amp;"!$AC:$AC"),0,0)</f>
        <v>0</v>
      </c>
      <c r="T46" s="204" cm="1">
        <f t="array" aca="1" ref="T46" ca="1">_xlfn.XLOOKUP($A46,INDIRECT(T$3&amp;"!$A:$A"),INDIRECT(T$3&amp;"!$AC:$AC"),0,0)</f>
        <v>0</v>
      </c>
      <c r="U46" s="204" cm="1">
        <f t="array" aca="1" ref="U46" ca="1">_xlfn.XLOOKUP($A46,INDIRECT(U$3&amp;"!$A:$A"),INDIRECT(U$3&amp;"!$AC:$AC"),0,0)</f>
        <v>0</v>
      </c>
      <c r="V46" s="204" cm="1">
        <f t="array" aca="1" ref="V46" ca="1">_xlfn.XLOOKUP($A46,INDIRECT(V$3&amp;"!$A:$A"),INDIRECT(V$3&amp;"!$AC:$AC"),0,0)</f>
        <v>0</v>
      </c>
      <c r="W46" s="204" cm="1">
        <f t="array" aca="1" ref="W46" ca="1">_xlfn.XLOOKUP($A46,INDIRECT(W$3&amp;"!$A:$A"),INDIRECT(W$3&amp;"!$AC:$AC"),0,0)</f>
        <v>0</v>
      </c>
      <c r="X46" s="204" cm="1">
        <f t="array" aca="1" ref="X46" ca="1">_xlfn.XLOOKUP($A46,INDIRECT(X$3&amp;"!$A:$A"),INDIRECT(X$3&amp;"!$AC:$AC"),0,0)</f>
        <v>0</v>
      </c>
      <c r="Y46" s="204" cm="1">
        <f t="array" aca="1" ref="Y46" ca="1">_xlfn.XLOOKUP($A46,INDIRECT(Y$3&amp;"!$A:$A"),INDIRECT(Y$3&amp;"!$AC:$AC"),0,0)</f>
        <v>0</v>
      </c>
      <c r="Z46" s="204" cm="1">
        <f t="array" aca="1" ref="Z46" ca="1">_xlfn.XLOOKUP($A46,INDIRECT(Z$3&amp;"!$A:$A"),INDIRECT(Z$3&amp;"!$AC:$AC"),0,0)</f>
        <v>0</v>
      </c>
      <c r="AA46" s="204" cm="1">
        <f t="array" aca="1" ref="AA46" ca="1">_xlfn.XLOOKUP($A46,INDIRECT(AA$3&amp;"!$A:$A"),INDIRECT(AA$3&amp;"!$AC:$AC"),0,0)</f>
        <v>0</v>
      </c>
      <c r="AB46" s="204" cm="1">
        <f t="array" aca="1" ref="AB46" ca="1">_xlfn.XLOOKUP($A46,INDIRECT(AB$3&amp;"!$A:$A"),INDIRECT(AB$3&amp;"!$AC:$AC"),0,0)</f>
        <v>0</v>
      </c>
      <c r="AC46" s="204" cm="1">
        <f t="array" aca="1" ref="AC46" ca="1">_xlfn.XLOOKUP($A46,INDIRECT(AC$3&amp;"!$A:$A"),INDIRECT(AC$3&amp;"!$AC:$AC"),0,0)</f>
        <v>0</v>
      </c>
      <c r="AD46" s="204" cm="1">
        <f t="array" aca="1" ref="AD46" ca="1">_xlfn.XLOOKUP($A46,INDIRECT(AD$3&amp;"!$A:$A"),INDIRECT(AD$3&amp;"!$AC:$AC"),0,0)</f>
        <v>0</v>
      </c>
      <c r="AE46" s="204" cm="1">
        <f t="array" aca="1" ref="AE46" ca="1">_xlfn.XLOOKUP($A46,INDIRECT(AE$3&amp;"!$A:$A"),INDIRECT(AE$3&amp;"!$AC:$AC"),0,0)</f>
        <v>0</v>
      </c>
      <c r="AF46" s="204" cm="1">
        <f t="array" aca="1" ref="AF46" ca="1">_xlfn.XLOOKUP($A46,INDIRECT(AF$3&amp;"!$A:$A"),INDIRECT(AF$3&amp;"!$AC:$AC"),0,0)</f>
        <v>0</v>
      </c>
      <c r="AG46" s="204" cm="1">
        <f t="array" aca="1" ref="AG46" ca="1">_xlfn.XLOOKUP($A46,INDIRECT(AG$3&amp;"!$A:$A"),INDIRECT(AG$3&amp;"!$AC:$AC"),0,0)</f>
        <v>0</v>
      </c>
      <c r="AH46" s="204" cm="1">
        <f t="array" aca="1" ref="AH46" ca="1">_xlfn.XLOOKUP($A46,INDIRECT(AH$3&amp;"!$A:$A"),INDIRECT(AH$3&amp;"!$AC:$AC"),0,0)</f>
        <v>0</v>
      </c>
      <c r="AI46" s="204" cm="1">
        <f t="array" aca="1" ref="AI46" ca="1">_xlfn.XLOOKUP($A46,INDIRECT(AI$3&amp;"!$A:$A"),INDIRECT(AI$3&amp;"!$AC:$AC"),0,0)</f>
        <v>0</v>
      </c>
      <c r="AJ46" s="204" cm="1">
        <f t="array" aca="1" ref="AJ46" ca="1">_xlfn.XLOOKUP($A46,INDIRECT(AJ$3&amp;"!$A:$A"),INDIRECT(AJ$3&amp;"!$AC:$AC"),0,0)</f>
        <v>0</v>
      </c>
      <c r="AK46" s="204" cm="1">
        <f t="array" aca="1" ref="AK46" ca="1">_xlfn.XLOOKUP($A46,INDIRECT(AK$3&amp;"!$A:$A"),INDIRECT(AK$3&amp;"!$AC:$AC"),0,0)</f>
        <v>0</v>
      </c>
      <c r="AL46" s="204" cm="1">
        <f t="array" aca="1" ref="AL46" ca="1">_xlfn.XLOOKUP($A46,INDIRECT(AL$3&amp;"!$A:$A"),INDIRECT(AL$3&amp;"!$AC:$AC"),0,0)</f>
        <v>0</v>
      </c>
      <c r="AM46" s="204" cm="1">
        <f t="array" aca="1" ref="AM46" ca="1">_xlfn.XLOOKUP($A46,INDIRECT(AM$3&amp;"!$A:$A"),INDIRECT(AM$3&amp;"!$AC:$AC"),0,0)</f>
        <v>0</v>
      </c>
      <c r="AN46" s="204" cm="1">
        <f t="array" aca="1" ref="AN46" ca="1">_xlfn.XLOOKUP($A46,INDIRECT(AN$3&amp;"!$A:$A"),INDIRECT(AN$3&amp;"!$AC:$AC"),0,0)</f>
        <v>0</v>
      </c>
      <c r="AO46" s="204" cm="1">
        <f t="array" aca="1" ref="AO46" ca="1">_xlfn.XLOOKUP($A46,INDIRECT(AO$3&amp;"!$A:$A"),INDIRECT(AO$3&amp;"!$AC:$AC"),0,0)</f>
        <v>0</v>
      </c>
      <c r="AP46" s="204" cm="1">
        <f t="array" aca="1" ref="AP46" ca="1">_xlfn.XLOOKUP($A46,INDIRECT(AP$3&amp;"!$A:$A"),INDIRECT(AP$3&amp;"!$AC:$AC"),0,0)</f>
        <v>0</v>
      </c>
      <c r="AQ46" s="204" cm="1">
        <f t="array" aca="1" ref="AQ46" ca="1">_xlfn.XLOOKUP($A46,INDIRECT(AQ$3&amp;"!$A:$A"),INDIRECT(AQ$3&amp;"!$AC:$AC"),0,0)</f>
        <v>0</v>
      </c>
      <c r="AR46" s="204" cm="1">
        <f t="array" aca="1" ref="AR46" ca="1">_xlfn.XLOOKUP($A46,INDIRECT(AR$3&amp;"!$A:$A"),INDIRECT(AR$3&amp;"!$AC:$AC"),0,0)</f>
        <v>0</v>
      </c>
      <c r="AS46" s="204" cm="1">
        <f t="array" aca="1" ref="AS46" ca="1">_xlfn.XLOOKUP($A46,INDIRECT(AS$3&amp;"!$A:$A"),INDIRECT(AS$3&amp;"!$AC:$AC"),0,0)</f>
        <v>0</v>
      </c>
      <c r="AT46" s="204" cm="1">
        <f t="array" aca="1" ref="AT46" ca="1">_xlfn.XLOOKUP($A46,INDIRECT(AT$3&amp;"!$A:$A"),INDIRECT(AT$3&amp;"!$AC:$AC"),0,0)</f>
        <v>0</v>
      </c>
      <c r="AU46" s="204" cm="1">
        <f t="array" aca="1" ref="AU46" ca="1">_xlfn.XLOOKUP($A46,INDIRECT(AU$3&amp;"!$A:$A"),INDIRECT(AU$3&amp;"!$AC:$AC"),0,0)</f>
        <v>0</v>
      </c>
      <c r="AV46" s="204" cm="1">
        <f t="array" aca="1" ref="AV46" ca="1">_xlfn.XLOOKUP($A46,INDIRECT(AV$3&amp;"!$A:$A"),INDIRECT(AV$3&amp;"!$AC:$AC"),0,0)</f>
        <v>0</v>
      </c>
      <c r="AW46" s="204" cm="1">
        <f t="array" aca="1" ref="AW46" ca="1">_xlfn.XLOOKUP($A46,INDIRECT(AW$3&amp;"!$A:$A"),INDIRECT(AW$3&amp;"!$AC:$AC"),0,0)</f>
        <v>0</v>
      </c>
      <c r="AX46" s="204" cm="1">
        <f t="array" aca="1" ref="AX46" ca="1">_xlfn.XLOOKUP($A46,INDIRECT(AX$3&amp;"!$A:$A"),INDIRECT(AX$3&amp;"!$AC:$AC"),0,0)</f>
        <v>0</v>
      </c>
      <c r="AY46" s="204" cm="1">
        <f t="array" aca="1" ref="AY46" ca="1">_xlfn.XLOOKUP($A46,INDIRECT(AY$3&amp;"!$A:$A"),INDIRECT(AY$3&amp;"!$AC:$AC"),0,0)</f>
        <v>0</v>
      </c>
      <c r="AZ46" s="204" cm="1">
        <f t="array" aca="1" ref="AZ46" ca="1">_xlfn.XLOOKUP($A46,INDIRECT(AZ$3&amp;"!$A:$A"),INDIRECT(AZ$3&amp;"!$AC:$AC"),0,0)</f>
        <v>0</v>
      </c>
      <c r="BA46" s="204" cm="1">
        <f t="array" aca="1" ref="BA46" ca="1">_xlfn.XLOOKUP($A46,INDIRECT(BA$3&amp;"!$A:$A"),INDIRECT(BA$3&amp;"!$AC:$AC"),0,0)</f>
        <v>0</v>
      </c>
      <c r="BB46" s="204" cm="1">
        <f t="array" aca="1" ref="BB46" ca="1">_xlfn.XLOOKUP($A46,INDIRECT(BB$3&amp;"!$A:$A"),INDIRECT(BB$3&amp;"!$AC:$AC"),0,0)</f>
        <v>0</v>
      </c>
      <c r="BC46" s="204" cm="1">
        <f t="array" aca="1" ref="BC46" ca="1">_xlfn.XLOOKUP($A46,INDIRECT(BC$3&amp;"!$A:$A"),INDIRECT(BC$3&amp;"!$AC:$AC"),0,0)</f>
        <v>0</v>
      </c>
      <c r="BD46" s="204" cm="1">
        <f t="array" aca="1" ref="BD46" ca="1">_xlfn.XLOOKUP($A46,INDIRECT(BD$3&amp;"!$A:$A"),INDIRECT(BD$3&amp;"!$AC:$AC"),0,0)</f>
        <v>0</v>
      </c>
    </row>
    <row r="47" spans="1:56" ht="15.95" customHeight="1" x14ac:dyDescent="0.25">
      <c r="A47" s="3">
        <f>'Сводный за нед'!A44</f>
        <v>550540000</v>
      </c>
      <c r="B47" s="3" t="str">
        <f>'Сводный за нед'!B44</f>
        <v>ACRB5FR400CL</v>
      </c>
      <c r="C47" s="3" t="str">
        <f>'Сводный за нед'!C44</f>
        <v>Набор эластичных лент 5 шт.</v>
      </c>
      <c r="D47" s="204" cm="1">
        <f t="array" aca="1" ref="D47" ca="1">_xlfn.XLOOKUP($A47,INDIRECT(D$3&amp;"!$A:$A"),INDIRECT(D$3&amp;"!$AC:$AC"),0,0)</f>
        <v>0</v>
      </c>
      <c r="E47" s="204" cm="1">
        <f t="array" aca="1" ref="E47" ca="1">_xlfn.XLOOKUP($A47,INDIRECT(E$3&amp;"!$A:$A"),INDIRECT(E$3&amp;"!$AC:$AC"),0,0)</f>
        <v>0</v>
      </c>
      <c r="F47" s="204" cm="1">
        <f t="array" aca="1" ref="F47" ca="1">_xlfn.XLOOKUP($A47,INDIRECT(F$3&amp;"!$A:$A"),INDIRECT(F$3&amp;"!$AC:$AC"),0,0)</f>
        <v>0</v>
      </c>
      <c r="G47" s="204" cm="1">
        <f t="array" aca="1" ref="G47" ca="1">_xlfn.XLOOKUP($A47,INDIRECT(G$3&amp;"!$A:$A"),INDIRECT(G$3&amp;"!$AC:$AC"),0,0)</f>
        <v>0</v>
      </c>
      <c r="H47" s="204" cm="1">
        <f t="array" aca="1" ref="H47" ca="1">_xlfn.XLOOKUP($A47,INDIRECT(H$3&amp;"!$A:$A"),INDIRECT(H$3&amp;"!$AC:$AC"),0,0)</f>
        <v>0</v>
      </c>
      <c r="I47" s="204" cm="1">
        <f t="array" aca="1" ref="I47" ca="1">_xlfn.XLOOKUP($A47,INDIRECT(I$3&amp;"!$A:$A"),INDIRECT(I$3&amp;"!$AC:$AC"),0,0)</f>
        <v>0</v>
      </c>
      <c r="J47" s="204" cm="1">
        <f t="array" aca="1" ref="J47" ca="1">_xlfn.XLOOKUP($A47,INDIRECT(J$3&amp;"!$A:$A"),INDIRECT(J$3&amp;"!$AC:$AC"),0,0)</f>
        <v>0</v>
      </c>
      <c r="K47" s="204" cm="1">
        <f t="array" aca="1" ref="K47" ca="1">_xlfn.XLOOKUP($A47,INDIRECT(K$3&amp;"!$A:$A"),INDIRECT(K$3&amp;"!$AC:$AC"),0,0)</f>
        <v>0</v>
      </c>
      <c r="L47" s="204" cm="1">
        <f t="array" aca="1" ref="L47" ca="1">_xlfn.XLOOKUP($A47,INDIRECT(L$3&amp;"!$A:$A"),INDIRECT(L$3&amp;"!$AC:$AC"),0,0)</f>
        <v>0</v>
      </c>
      <c r="M47" s="204" cm="1">
        <f t="array" aca="1" ref="M47" ca="1">_xlfn.XLOOKUP($A47,INDIRECT(M$3&amp;"!$A:$A"),INDIRECT(M$3&amp;"!$AC:$AC"),0,0)</f>
        <v>0</v>
      </c>
      <c r="N47" s="204" cm="1">
        <f t="array" aca="1" ref="N47" ca="1">_xlfn.XLOOKUP($A47,INDIRECT(N$3&amp;"!$A:$A"),INDIRECT(N$3&amp;"!$AC:$AC"),0,0)</f>
        <v>0</v>
      </c>
      <c r="O47" s="204" cm="1">
        <f t="array" aca="1" ref="O47" ca="1">_xlfn.XLOOKUP($A47,INDIRECT(O$3&amp;"!$A:$A"),INDIRECT(O$3&amp;"!$AC:$AC"),0,0)</f>
        <v>0</v>
      </c>
      <c r="P47" s="204" cm="1">
        <f t="array" aca="1" ref="P47" ca="1">_xlfn.XLOOKUP($A47,INDIRECT(P$3&amp;"!$A:$A"),INDIRECT(P$3&amp;"!$AC:$AC"),0,0)</f>
        <v>0</v>
      </c>
      <c r="Q47" s="204" cm="1">
        <f t="array" aca="1" ref="Q47" ca="1">_xlfn.XLOOKUP($A47,INDIRECT(Q$3&amp;"!$A:$A"),INDIRECT(Q$3&amp;"!$AC:$AC"),0,0)</f>
        <v>0</v>
      </c>
      <c r="R47" s="204" cm="1">
        <f t="array" aca="1" ref="R47" ca="1">_xlfn.XLOOKUP($A47,INDIRECT(R$3&amp;"!$A:$A"),INDIRECT(R$3&amp;"!$AC:$AC"),0,0)</f>
        <v>0</v>
      </c>
      <c r="S47" s="204" cm="1">
        <f t="array" aca="1" ref="S47" ca="1">_xlfn.XLOOKUP($A47,INDIRECT(S$3&amp;"!$A:$A"),INDIRECT(S$3&amp;"!$AC:$AC"),0,0)</f>
        <v>0</v>
      </c>
      <c r="T47" s="204" cm="1">
        <f t="array" aca="1" ref="T47" ca="1">_xlfn.XLOOKUP($A47,INDIRECT(T$3&amp;"!$A:$A"),INDIRECT(T$3&amp;"!$AC:$AC"),0,0)</f>
        <v>0</v>
      </c>
      <c r="U47" s="204" cm="1">
        <f t="array" aca="1" ref="U47" ca="1">_xlfn.XLOOKUP($A47,INDIRECT(U$3&amp;"!$A:$A"),INDIRECT(U$3&amp;"!$AC:$AC"),0,0)</f>
        <v>0</v>
      </c>
      <c r="V47" s="204" cm="1">
        <f t="array" aca="1" ref="V47" ca="1">_xlfn.XLOOKUP($A47,INDIRECT(V$3&amp;"!$A:$A"),INDIRECT(V$3&amp;"!$AC:$AC"),0,0)</f>
        <v>0</v>
      </c>
      <c r="W47" s="204" cm="1">
        <f t="array" aca="1" ref="W47" ca="1">_xlfn.XLOOKUP($A47,INDIRECT(W$3&amp;"!$A:$A"),INDIRECT(W$3&amp;"!$AC:$AC"),0,0)</f>
        <v>0</v>
      </c>
      <c r="X47" s="204" cm="1">
        <f t="array" aca="1" ref="X47" ca="1">_xlfn.XLOOKUP($A47,INDIRECT(X$3&amp;"!$A:$A"),INDIRECT(X$3&amp;"!$AC:$AC"),0,0)</f>
        <v>0</v>
      </c>
      <c r="Y47" s="204" cm="1">
        <f t="array" aca="1" ref="Y47" ca="1">_xlfn.XLOOKUP($A47,INDIRECT(Y$3&amp;"!$A:$A"),INDIRECT(Y$3&amp;"!$AC:$AC"),0,0)</f>
        <v>0</v>
      </c>
      <c r="Z47" s="204" cm="1">
        <f t="array" aca="1" ref="Z47" ca="1">_xlfn.XLOOKUP($A47,INDIRECT(Z$3&amp;"!$A:$A"),INDIRECT(Z$3&amp;"!$AC:$AC"),0,0)</f>
        <v>0</v>
      </c>
      <c r="AA47" s="204" cm="1">
        <f t="array" aca="1" ref="AA47" ca="1">_xlfn.XLOOKUP($A47,INDIRECT(AA$3&amp;"!$A:$A"),INDIRECT(AA$3&amp;"!$AC:$AC"),0,0)</f>
        <v>0</v>
      </c>
      <c r="AB47" s="204" cm="1">
        <f t="array" aca="1" ref="AB47" ca="1">_xlfn.XLOOKUP($A47,INDIRECT(AB$3&amp;"!$A:$A"),INDIRECT(AB$3&amp;"!$AC:$AC"),0,0)</f>
        <v>0</v>
      </c>
      <c r="AC47" s="204" cm="1">
        <f t="array" aca="1" ref="AC47" ca="1">_xlfn.XLOOKUP($A47,INDIRECT(AC$3&amp;"!$A:$A"),INDIRECT(AC$3&amp;"!$AC:$AC"),0,0)</f>
        <v>0</v>
      </c>
      <c r="AD47" s="204" cm="1">
        <f t="array" aca="1" ref="AD47" ca="1">_xlfn.XLOOKUP($A47,INDIRECT(AD$3&amp;"!$A:$A"),INDIRECT(AD$3&amp;"!$AC:$AC"),0,0)</f>
        <v>0</v>
      </c>
      <c r="AE47" s="204" cm="1">
        <f t="array" aca="1" ref="AE47" ca="1">_xlfn.XLOOKUP($A47,INDIRECT(AE$3&amp;"!$A:$A"),INDIRECT(AE$3&amp;"!$AC:$AC"),0,0)</f>
        <v>0</v>
      </c>
      <c r="AF47" s="204" cm="1">
        <f t="array" aca="1" ref="AF47" ca="1">_xlfn.XLOOKUP($A47,INDIRECT(AF$3&amp;"!$A:$A"),INDIRECT(AF$3&amp;"!$AC:$AC"),0,0)</f>
        <v>0</v>
      </c>
      <c r="AG47" s="204" cm="1">
        <f t="array" aca="1" ref="AG47" ca="1">_xlfn.XLOOKUP($A47,INDIRECT(AG$3&amp;"!$A:$A"),INDIRECT(AG$3&amp;"!$AC:$AC"),0,0)</f>
        <v>0</v>
      </c>
      <c r="AH47" s="204" cm="1">
        <f t="array" aca="1" ref="AH47" ca="1">_xlfn.XLOOKUP($A47,INDIRECT(AH$3&amp;"!$A:$A"),INDIRECT(AH$3&amp;"!$AC:$AC"),0,0)</f>
        <v>0</v>
      </c>
      <c r="AI47" s="204" cm="1">
        <f t="array" aca="1" ref="AI47" ca="1">_xlfn.XLOOKUP($A47,INDIRECT(AI$3&amp;"!$A:$A"),INDIRECT(AI$3&amp;"!$AC:$AC"),0,0)</f>
        <v>0</v>
      </c>
      <c r="AJ47" s="204" cm="1">
        <f t="array" aca="1" ref="AJ47" ca="1">_xlfn.XLOOKUP($A47,INDIRECT(AJ$3&amp;"!$A:$A"),INDIRECT(AJ$3&amp;"!$AC:$AC"),0,0)</f>
        <v>0</v>
      </c>
      <c r="AK47" s="204" cm="1">
        <f t="array" aca="1" ref="AK47" ca="1">_xlfn.XLOOKUP($A47,INDIRECT(AK$3&amp;"!$A:$A"),INDIRECT(AK$3&amp;"!$AC:$AC"),0,0)</f>
        <v>0</v>
      </c>
      <c r="AL47" s="204" cm="1">
        <f t="array" aca="1" ref="AL47" ca="1">_xlfn.XLOOKUP($A47,INDIRECT(AL$3&amp;"!$A:$A"),INDIRECT(AL$3&amp;"!$AC:$AC"),0,0)</f>
        <v>0</v>
      </c>
      <c r="AM47" s="204" cm="1">
        <f t="array" aca="1" ref="AM47" ca="1">_xlfn.XLOOKUP($A47,INDIRECT(AM$3&amp;"!$A:$A"),INDIRECT(AM$3&amp;"!$AC:$AC"),0,0)</f>
        <v>0</v>
      </c>
      <c r="AN47" s="204" cm="1">
        <f t="array" aca="1" ref="AN47" ca="1">_xlfn.XLOOKUP($A47,INDIRECT(AN$3&amp;"!$A:$A"),INDIRECT(AN$3&amp;"!$AC:$AC"),0,0)</f>
        <v>0</v>
      </c>
      <c r="AO47" s="204" cm="1">
        <f t="array" aca="1" ref="AO47" ca="1">_xlfn.XLOOKUP($A47,INDIRECT(AO$3&amp;"!$A:$A"),INDIRECT(AO$3&amp;"!$AC:$AC"),0,0)</f>
        <v>0</v>
      </c>
      <c r="AP47" s="204" cm="1">
        <f t="array" aca="1" ref="AP47" ca="1">_xlfn.XLOOKUP($A47,INDIRECT(AP$3&amp;"!$A:$A"),INDIRECT(AP$3&amp;"!$AC:$AC"),0,0)</f>
        <v>0</v>
      </c>
      <c r="AQ47" s="204" cm="1">
        <f t="array" aca="1" ref="AQ47" ca="1">_xlfn.XLOOKUP($A47,INDIRECT(AQ$3&amp;"!$A:$A"),INDIRECT(AQ$3&amp;"!$AC:$AC"),0,0)</f>
        <v>0</v>
      </c>
      <c r="AR47" s="204" cm="1">
        <f t="array" aca="1" ref="AR47" ca="1">_xlfn.XLOOKUP($A47,INDIRECT(AR$3&amp;"!$A:$A"),INDIRECT(AR$3&amp;"!$AC:$AC"),0,0)</f>
        <v>0</v>
      </c>
      <c r="AS47" s="204" cm="1">
        <f t="array" aca="1" ref="AS47" ca="1">_xlfn.XLOOKUP($A47,INDIRECT(AS$3&amp;"!$A:$A"),INDIRECT(AS$3&amp;"!$AC:$AC"),0,0)</f>
        <v>0</v>
      </c>
      <c r="AT47" s="204" cm="1">
        <f t="array" aca="1" ref="AT47" ca="1">_xlfn.XLOOKUP($A47,INDIRECT(AT$3&amp;"!$A:$A"),INDIRECT(AT$3&amp;"!$AC:$AC"),0,0)</f>
        <v>0</v>
      </c>
      <c r="AU47" s="204" cm="1">
        <f t="array" aca="1" ref="AU47" ca="1">_xlfn.XLOOKUP($A47,INDIRECT(AU$3&amp;"!$A:$A"),INDIRECT(AU$3&amp;"!$AC:$AC"),0,0)</f>
        <v>0</v>
      </c>
      <c r="AV47" s="204" cm="1">
        <f t="array" aca="1" ref="AV47" ca="1">_xlfn.XLOOKUP($A47,INDIRECT(AV$3&amp;"!$A:$A"),INDIRECT(AV$3&amp;"!$AC:$AC"),0,0)</f>
        <v>0</v>
      </c>
      <c r="AW47" s="204" cm="1">
        <f t="array" aca="1" ref="AW47" ca="1">_xlfn.XLOOKUP($A47,INDIRECT(AW$3&amp;"!$A:$A"),INDIRECT(AW$3&amp;"!$AC:$AC"),0,0)</f>
        <v>0</v>
      </c>
      <c r="AX47" s="204" cm="1">
        <f t="array" aca="1" ref="AX47" ca="1">_xlfn.XLOOKUP($A47,INDIRECT(AX$3&amp;"!$A:$A"),INDIRECT(AX$3&amp;"!$AC:$AC"),0,0)</f>
        <v>0</v>
      </c>
      <c r="AY47" s="204" cm="1">
        <f t="array" aca="1" ref="AY47" ca="1">_xlfn.XLOOKUP($A47,INDIRECT(AY$3&amp;"!$A:$A"),INDIRECT(AY$3&amp;"!$AC:$AC"),0,0)</f>
        <v>0</v>
      </c>
      <c r="AZ47" s="204" cm="1">
        <f t="array" aca="1" ref="AZ47" ca="1">_xlfn.XLOOKUP($A47,INDIRECT(AZ$3&amp;"!$A:$A"),INDIRECT(AZ$3&amp;"!$AC:$AC"),0,0)</f>
        <v>0</v>
      </c>
      <c r="BA47" s="204" cm="1">
        <f t="array" aca="1" ref="BA47" ca="1">_xlfn.XLOOKUP($A47,INDIRECT(BA$3&amp;"!$A:$A"),INDIRECT(BA$3&amp;"!$AC:$AC"),0,0)</f>
        <v>0</v>
      </c>
      <c r="BB47" s="204" cm="1">
        <f t="array" aca="1" ref="BB47" ca="1">_xlfn.XLOOKUP($A47,INDIRECT(BB$3&amp;"!$A:$A"),INDIRECT(BB$3&amp;"!$AC:$AC"),0,0)</f>
        <v>0</v>
      </c>
      <c r="BC47" s="204" cm="1">
        <f t="array" aca="1" ref="BC47" ca="1">_xlfn.XLOOKUP($A47,INDIRECT(BC$3&amp;"!$A:$A"),INDIRECT(BC$3&amp;"!$AC:$AC"),0,0)</f>
        <v>0</v>
      </c>
      <c r="BD47" s="204" cm="1">
        <f t="array" aca="1" ref="BD47" ca="1">_xlfn.XLOOKUP($A47,INDIRECT(BD$3&amp;"!$A:$A"),INDIRECT(BD$3&amp;"!$AC:$AC"),0,0)</f>
        <v>0</v>
      </c>
    </row>
    <row r="48" spans="1:56" ht="15.95" customHeight="1" x14ac:dyDescent="0.25">
      <c r="A48" s="3">
        <f>'Сводный за нед'!A45</f>
        <v>271440668</v>
      </c>
      <c r="B48" s="3" t="str">
        <f>'Сводный за нед'!B45</f>
        <v>ACRB1SK101BC</v>
      </c>
      <c r="C48" s="3" t="str">
        <f>'Сводный за нед'!C45</f>
        <v>Скакалка черная</v>
      </c>
      <c r="D48" s="204" cm="1">
        <f t="array" aca="1" ref="D48" ca="1">_xlfn.XLOOKUP($A48,INDIRECT(D$3&amp;"!$A:$A"),INDIRECT(D$3&amp;"!$AC:$AC"),0,0)</f>
        <v>150</v>
      </c>
      <c r="E48" s="204" cm="1">
        <f t="array" aca="1" ref="E48" ca="1">_xlfn.XLOOKUP($A48,INDIRECT(E$3&amp;"!$A:$A"),INDIRECT(E$3&amp;"!$AC:$AC"),0,0)</f>
        <v>150</v>
      </c>
      <c r="F48" s="204" cm="1">
        <f t="array" aca="1" ref="F48" ca="1">_xlfn.XLOOKUP($A48,INDIRECT(F$3&amp;"!$A:$A"),INDIRECT(F$3&amp;"!$AC:$AC"),0,0)</f>
        <v>171</v>
      </c>
      <c r="G48" s="204" cm="1">
        <f t="array" aca="1" ref="G48" ca="1">_xlfn.XLOOKUP($A48,INDIRECT(G$3&amp;"!$A:$A"),INDIRECT(G$3&amp;"!$AC:$AC"),0,0)</f>
        <v>0</v>
      </c>
      <c r="H48" s="204" cm="1">
        <f t="array" aca="1" ref="H48" ca="1">_xlfn.XLOOKUP($A48,INDIRECT(H$3&amp;"!$A:$A"),INDIRECT(H$3&amp;"!$AC:$AC"),0,0)</f>
        <v>0</v>
      </c>
      <c r="I48" s="204" cm="1">
        <f t="array" aca="1" ref="I48" ca="1">_xlfn.XLOOKUP($A48,INDIRECT(I$3&amp;"!$A:$A"),INDIRECT(I$3&amp;"!$AC:$AC"),0,0)</f>
        <v>0</v>
      </c>
      <c r="J48" s="204" cm="1">
        <f t="array" aca="1" ref="J48" ca="1">_xlfn.XLOOKUP($A48,INDIRECT(J$3&amp;"!$A:$A"),INDIRECT(J$3&amp;"!$AC:$AC"),0,0)</f>
        <v>0</v>
      </c>
      <c r="K48" s="204" cm="1">
        <f t="array" aca="1" ref="K48" ca="1">_xlfn.XLOOKUP($A48,INDIRECT(K$3&amp;"!$A:$A"),INDIRECT(K$3&amp;"!$AC:$AC"),0,0)</f>
        <v>0</v>
      </c>
      <c r="L48" s="204" cm="1">
        <f t="array" aca="1" ref="L48" ca="1">_xlfn.XLOOKUP($A48,INDIRECT(L$3&amp;"!$A:$A"),INDIRECT(L$3&amp;"!$AC:$AC"),0,0)</f>
        <v>0</v>
      </c>
      <c r="M48" s="204" cm="1">
        <f t="array" aca="1" ref="M48" ca="1">_xlfn.XLOOKUP($A48,INDIRECT(M$3&amp;"!$A:$A"),INDIRECT(M$3&amp;"!$AC:$AC"),0,0)</f>
        <v>0</v>
      </c>
      <c r="N48" s="204" cm="1">
        <f t="array" aca="1" ref="N48" ca="1">_xlfn.XLOOKUP($A48,INDIRECT(N$3&amp;"!$A:$A"),INDIRECT(N$3&amp;"!$AC:$AC"),0,0)</f>
        <v>0</v>
      </c>
      <c r="O48" s="204" cm="1">
        <f t="array" aca="1" ref="O48" ca="1">_xlfn.XLOOKUP($A48,INDIRECT(O$3&amp;"!$A:$A"),INDIRECT(O$3&amp;"!$AC:$AC"),0,0)</f>
        <v>0</v>
      </c>
      <c r="P48" s="204" cm="1">
        <f t="array" aca="1" ref="P48" ca="1">_xlfn.XLOOKUP($A48,INDIRECT(P$3&amp;"!$A:$A"),INDIRECT(P$3&amp;"!$AC:$AC"),0,0)</f>
        <v>0</v>
      </c>
      <c r="Q48" s="204" cm="1">
        <f t="array" aca="1" ref="Q48" ca="1">_xlfn.XLOOKUP($A48,INDIRECT(Q$3&amp;"!$A:$A"),INDIRECT(Q$3&amp;"!$AC:$AC"),0,0)</f>
        <v>0</v>
      </c>
      <c r="R48" s="204" cm="1">
        <f t="array" aca="1" ref="R48" ca="1">_xlfn.XLOOKUP($A48,INDIRECT(R$3&amp;"!$A:$A"),INDIRECT(R$3&amp;"!$AC:$AC"),0,0)</f>
        <v>0</v>
      </c>
      <c r="S48" s="204" cm="1">
        <f t="array" aca="1" ref="S48" ca="1">_xlfn.XLOOKUP($A48,INDIRECT(S$3&amp;"!$A:$A"),INDIRECT(S$3&amp;"!$AC:$AC"),0,0)</f>
        <v>0</v>
      </c>
      <c r="T48" s="204" cm="1">
        <f t="array" aca="1" ref="T48" ca="1">_xlfn.XLOOKUP($A48,INDIRECT(T$3&amp;"!$A:$A"),INDIRECT(T$3&amp;"!$AC:$AC"),0,0)</f>
        <v>0</v>
      </c>
      <c r="U48" s="204" cm="1">
        <f t="array" aca="1" ref="U48" ca="1">_xlfn.XLOOKUP($A48,INDIRECT(U$3&amp;"!$A:$A"),INDIRECT(U$3&amp;"!$AC:$AC"),0,0)</f>
        <v>0</v>
      </c>
      <c r="V48" s="204" cm="1">
        <f t="array" aca="1" ref="V48" ca="1">_xlfn.XLOOKUP($A48,INDIRECT(V$3&amp;"!$A:$A"),INDIRECT(V$3&amp;"!$AC:$AC"),0,0)</f>
        <v>0</v>
      </c>
      <c r="W48" s="204" cm="1">
        <f t="array" aca="1" ref="W48" ca="1">_xlfn.XLOOKUP($A48,INDIRECT(W$3&amp;"!$A:$A"),INDIRECT(W$3&amp;"!$AC:$AC"),0,0)</f>
        <v>0</v>
      </c>
      <c r="X48" s="204" cm="1">
        <f t="array" aca="1" ref="X48" ca="1">_xlfn.XLOOKUP($A48,INDIRECT(X$3&amp;"!$A:$A"),INDIRECT(X$3&amp;"!$AC:$AC"),0,0)</f>
        <v>0</v>
      </c>
      <c r="Y48" s="204" cm="1">
        <f t="array" aca="1" ref="Y48" ca="1">_xlfn.XLOOKUP($A48,INDIRECT(Y$3&amp;"!$A:$A"),INDIRECT(Y$3&amp;"!$AC:$AC"),0,0)</f>
        <v>0</v>
      </c>
      <c r="Z48" s="204" cm="1">
        <f t="array" aca="1" ref="Z48" ca="1">_xlfn.XLOOKUP($A48,INDIRECT(Z$3&amp;"!$A:$A"),INDIRECT(Z$3&amp;"!$AC:$AC"),0,0)</f>
        <v>0</v>
      </c>
      <c r="AA48" s="204" cm="1">
        <f t="array" aca="1" ref="AA48" ca="1">_xlfn.XLOOKUP($A48,INDIRECT(AA$3&amp;"!$A:$A"),INDIRECT(AA$3&amp;"!$AC:$AC"),0,0)</f>
        <v>0</v>
      </c>
      <c r="AB48" s="204" cm="1">
        <f t="array" aca="1" ref="AB48" ca="1">_xlfn.XLOOKUP($A48,INDIRECT(AB$3&amp;"!$A:$A"),INDIRECT(AB$3&amp;"!$AC:$AC"),0,0)</f>
        <v>0</v>
      </c>
      <c r="AC48" s="204" cm="1">
        <f t="array" aca="1" ref="AC48" ca="1">_xlfn.XLOOKUP($A48,INDIRECT(AC$3&amp;"!$A:$A"),INDIRECT(AC$3&amp;"!$AC:$AC"),0,0)</f>
        <v>0</v>
      </c>
      <c r="AD48" s="204" cm="1">
        <f t="array" aca="1" ref="AD48" ca="1">_xlfn.XLOOKUP($A48,INDIRECT(AD$3&amp;"!$A:$A"),INDIRECT(AD$3&amp;"!$AC:$AC"),0,0)</f>
        <v>0</v>
      </c>
      <c r="AE48" s="204" cm="1">
        <f t="array" aca="1" ref="AE48" ca="1">_xlfn.XLOOKUP($A48,INDIRECT(AE$3&amp;"!$A:$A"),INDIRECT(AE$3&amp;"!$AC:$AC"),0,0)</f>
        <v>0</v>
      </c>
      <c r="AF48" s="204" cm="1">
        <f t="array" aca="1" ref="AF48" ca="1">_xlfn.XLOOKUP($A48,INDIRECT(AF$3&amp;"!$A:$A"),INDIRECT(AF$3&amp;"!$AC:$AC"),0,0)</f>
        <v>0</v>
      </c>
      <c r="AG48" s="204" cm="1">
        <f t="array" aca="1" ref="AG48" ca="1">_xlfn.XLOOKUP($A48,INDIRECT(AG$3&amp;"!$A:$A"),INDIRECT(AG$3&amp;"!$AC:$AC"),0,0)</f>
        <v>0</v>
      </c>
      <c r="AH48" s="204" cm="1">
        <f t="array" aca="1" ref="AH48" ca="1">_xlfn.XLOOKUP($A48,INDIRECT(AH$3&amp;"!$A:$A"),INDIRECT(AH$3&amp;"!$AC:$AC"),0,0)</f>
        <v>0</v>
      </c>
      <c r="AI48" s="204" cm="1">
        <f t="array" aca="1" ref="AI48" ca="1">_xlfn.XLOOKUP($A48,INDIRECT(AI$3&amp;"!$A:$A"),INDIRECT(AI$3&amp;"!$AC:$AC"),0,0)</f>
        <v>0</v>
      </c>
      <c r="AJ48" s="204" cm="1">
        <f t="array" aca="1" ref="AJ48" ca="1">_xlfn.XLOOKUP($A48,INDIRECT(AJ$3&amp;"!$A:$A"),INDIRECT(AJ$3&amp;"!$AC:$AC"),0,0)</f>
        <v>0</v>
      </c>
      <c r="AK48" s="204" cm="1">
        <f t="array" aca="1" ref="AK48" ca="1">_xlfn.XLOOKUP($A48,INDIRECT(AK$3&amp;"!$A:$A"),INDIRECT(AK$3&amp;"!$AC:$AC"),0,0)</f>
        <v>0</v>
      </c>
      <c r="AL48" s="204" cm="1">
        <f t="array" aca="1" ref="AL48" ca="1">_xlfn.XLOOKUP($A48,INDIRECT(AL$3&amp;"!$A:$A"),INDIRECT(AL$3&amp;"!$AC:$AC"),0,0)</f>
        <v>0</v>
      </c>
      <c r="AM48" s="204" cm="1">
        <f t="array" aca="1" ref="AM48" ca="1">_xlfn.XLOOKUP($A48,INDIRECT(AM$3&amp;"!$A:$A"),INDIRECT(AM$3&amp;"!$AC:$AC"),0,0)</f>
        <v>0</v>
      </c>
      <c r="AN48" s="204" cm="1">
        <f t="array" aca="1" ref="AN48" ca="1">_xlfn.XLOOKUP($A48,INDIRECT(AN$3&amp;"!$A:$A"),INDIRECT(AN$3&amp;"!$AC:$AC"),0,0)</f>
        <v>0</v>
      </c>
      <c r="AO48" s="204" cm="1">
        <f t="array" aca="1" ref="AO48" ca="1">_xlfn.XLOOKUP($A48,INDIRECT(AO$3&amp;"!$A:$A"),INDIRECT(AO$3&amp;"!$AC:$AC"),0,0)</f>
        <v>0</v>
      </c>
      <c r="AP48" s="204" cm="1">
        <f t="array" aca="1" ref="AP48" ca="1">_xlfn.XLOOKUP($A48,INDIRECT(AP$3&amp;"!$A:$A"),INDIRECT(AP$3&amp;"!$AC:$AC"),0,0)</f>
        <v>0</v>
      </c>
      <c r="AQ48" s="204" cm="1">
        <f t="array" aca="1" ref="AQ48" ca="1">_xlfn.XLOOKUP($A48,INDIRECT(AQ$3&amp;"!$A:$A"),INDIRECT(AQ$3&amp;"!$AC:$AC"),0,0)</f>
        <v>0</v>
      </c>
      <c r="AR48" s="204" cm="1">
        <f t="array" aca="1" ref="AR48" ca="1">_xlfn.XLOOKUP($A48,INDIRECT(AR$3&amp;"!$A:$A"),INDIRECT(AR$3&amp;"!$AC:$AC"),0,0)</f>
        <v>0</v>
      </c>
      <c r="AS48" s="204" cm="1">
        <f t="array" aca="1" ref="AS48" ca="1">_xlfn.XLOOKUP($A48,INDIRECT(AS$3&amp;"!$A:$A"),INDIRECT(AS$3&amp;"!$AC:$AC"),0,0)</f>
        <v>0</v>
      </c>
      <c r="AT48" s="204" cm="1">
        <f t="array" aca="1" ref="AT48" ca="1">_xlfn.XLOOKUP($A48,INDIRECT(AT$3&amp;"!$A:$A"),INDIRECT(AT$3&amp;"!$AC:$AC"),0,0)</f>
        <v>0</v>
      </c>
      <c r="AU48" s="204" cm="1">
        <f t="array" aca="1" ref="AU48" ca="1">_xlfn.XLOOKUP($A48,INDIRECT(AU$3&amp;"!$A:$A"),INDIRECT(AU$3&amp;"!$AC:$AC"),0,0)</f>
        <v>0</v>
      </c>
      <c r="AV48" s="204" cm="1">
        <f t="array" aca="1" ref="AV48" ca="1">_xlfn.XLOOKUP($A48,INDIRECT(AV$3&amp;"!$A:$A"),INDIRECT(AV$3&amp;"!$AC:$AC"),0,0)</f>
        <v>0</v>
      </c>
      <c r="AW48" s="204" cm="1">
        <f t="array" aca="1" ref="AW48" ca="1">_xlfn.XLOOKUP($A48,INDIRECT(AW$3&amp;"!$A:$A"),INDIRECT(AW$3&amp;"!$AC:$AC"),0,0)</f>
        <v>0</v>
      </c>
      <c r="AX48" s="204" cm="1">
        <f t="array" aca="1" ref="AX48" ca="1">_xlfn.XLOOKUP($A48,INDIRECT(AX$3&amp;"!$A:$A"),INDIRECT(AX$3&amp;"!$AC:$AC"),0,0)</f>
        <v>0</v>
      </c>
      <c r="AY48" s="204" cm="1">
        <f t="array" aca="1" ref="AY48" ca="1">_xlfn.XLOOKUP($A48,INDIRECT(AY$3&amp;"!$A:$A"),INDIRECT(AY$3&amp;"!$AC:$AC"),0,0)</f>
        <v>0</v>
      </c>
      <c r="AZ48" s="204" cm="1">
        <f t="array" aca="1" ref="AZ48" ca="1">_xlfn.XLOOKUP($A48,INDIRECT(AZ$3&amp;"!$A:$A"),INDIRECT(AZ$3&amp;"!$AC:$AC"),0,0)</f>
        <v>0</v>
      </c>
      <c r="BA48" s="204" cm="1">
        <f t="array" aca="1" ref="BA48" ca="1">_xlfn.XLOOKUP($A48,INDIRECT(BA$3&amp;"!$A:$A"),INDIRECT(BA$3&amp;"!$AC:$AC"),0,0)</f>
        <v>0</v>
      </c>
      <c r="BB48" s="204" cm="1">
        <f t="array" aca="1" ref="BB48" ca="1">_xlfn.XLOOKUP($A48,INDIRECT(BB$3&amp;"!$A:$A"),INDIRECT(BB$3&amp;"!$AC:$AC"),0,0)</f>
        <v>0</v>
      </c>
      <c r="BC48" s="204" cm="1">
        <f t="array" aca="1" ref="BC48" ca="1">_xlfn.XLOOKUP($A48,INDIRECT(BC$3&amp;"!$A:$A"),INDIRECT(BC$3&amp;"!$AC:$AC"),0,0)</f>
        <v>0</v>
      </c>
      <c r="BD48" s="204" cm="1">
        <f t="array" aca="1" ref="BD48" ca="1">_xlfn.XLOOKUP($A48,INDIRECT(BD$3&amp;"!$A:$A"),INDIRECT(BD$3&amp;"!$AC:$AC"),0,0)</f>
        <v>0</v>
      </c>
    </row>
    <row r="49" spans="1:56" ht="15.95" customHeight="1" x14ac:dyDescent="0.25">
      <c r="A49" s="3">
        <f>'Сводный за нед'!A46</f>
        <v>271440669</v>
      </c>
      <c r="B49" s="3" t="str">
        <f>'Сводный за нед'!B46</f>
        <v>ACRB1SK101RD</v>
      </c>
      <c r="C49" s="3" t="str">
        <f>'Сводный за нед'!C46</f>
        <v>Скакалка красная</v>
      </c>
      <c r="D49" s="204" cm="1">
        <f t="array" aca="1" ref="D49" ca="1">_xlfn.XLOOKUP($A49,INDIRECT(D$3&amp;"!$A:$A"),INDIRECT(D$3&amp;"!$AC:$AC"),0,0)</f>
        <v>140</v>
      </c>
      <c r="E49" s="204" cm="1">
        <f t="array" aca="1" ref="E49" ca="1">_xlfn.XLOOKUP($A49,INDIRECT(E$3&amp;"!$A:$A"),INDIRECT(E$3&amp;"!$AC:$AC"),0,0)</f>
        <v>140</v>
      </c>
      <c r="F49" s="204" cm="1">
        <f t="array" aca="1" ref="F49" ca="1">_xlfn.XLOOKUP($A49,INDIRECT(F$3&amp;"!$A:$A"),INDIRECT(F$3&amp;"!$AC:$AC"),0,0)</f>
        <v>160</v>
      </c>
      <c r="G49" s="204" cm="1">
        <f t="array" aca="1" ref="G49" ca="1">_xlfn.XLOOKUP($A49,INDIRECT(G$3&amp;"!$A:$A"),INDIRECT(G$3&amp;"!$AC:$AC"),0,0)</f>
        <v>0</v>
      </c>
      <c r="H49" s="204" cm="1">
        <f t="array" aca="1" ref="H49" ca="1">_xlfn.XLOOKUP($A49,INDIRECT(H$3&amp;"!$A:$A"),INDIRECT(H$3&amp;"!$AC:$AC"),0,0)</f>
        <v>0</v>
      </c>
      <c r="I49" s="204" cm="1">
        <f t="array" aca="1" ref="I49" ca="1">_xlfn.XLOOKUP($A49,INDIRECT(I$3&amp;"!$A:$A"),INDIRECT(I$3&amp;"!$AC:$AC"),0,0)</f>
        <v>0</v>
      </c>
      <c r="J49" s="204" cm="1">
        <f t="array" aca="1" ref="J49" ca="1">_xlfn.XLOOKUP($A49,INDIRECT(J$3&amp;"!$A:$A"),INDIRECT(J$3&amp;"!$AC:$AC"),0,0)</f>
        <v>0</v>
      </c>
      <c r="K49" s="204" cm="1">
        <f t="array" aca="1" ref="K49" ca="1">_xlfn.XLOOKUP($A49,INDIRECT(K$3&amp;"!$A:$A"),INDIRECT(K$3&amp;"!$AC:$AC"),0,0)</f>
        <v>0</v>
      </c>
      <c r="L49" s="204" cm="1">
        <f t="array" aca="1" ref="L49" ca="1">_xlfn.XLOOKUP($A49,INDIRECT(L$3&amp;"!$A:$A"),INDIRECT(L$3&amp;"!$AC:$AC"),0,0)</f>
        <v>0</v>
      </c>
      <c r="M49" s="204" cm="1">
        <f t="array" aca="1" ref="M49" ca="1">_xlfn.XLOOKUP($A49,INDIRECT(M$3&amp;"!$A:$A"),INDIRECT(M$3&amp;"!$AC:$AC"),0,0)</f>
        <v>0</v>
      </c>
      <c r="N49" s="204" cm="1">
        <f t="array" aca="1" ref="N49" ca="1">_xlfn.XLOOKUP($A49,INDIRECT(N$3&amp;"!$A:$A"),INDIRECT(N$3&amp;"!$AC:$AC"),0,0)</f>
        <v>0</v>
      </c>
      <c r="O49" s="204" cm="1">
        <f t="array" aca="1" ref="O49" ca="1">_xlfn.XLOOKUP($A49,INDIRECT(O$3&amp;"!$A:$A"),INDIRECT(O$3&amp;"!$AC:$AC"),0,0)</f>
        <v>0</v>
      </c>
      <c r="P49" s="204" cm="1">
        <f t="array" aca="1" ref="P49" ca="1">_xlfn.XLOOKUP($A49,INDIRECT(P$3&amp;"!$A:$A"),INDIRECT(P$3&amp;"!$AC:$AC"),0,0)</f>
        <v>0</v>
      </c>
      <c r="Q49" s="204" cm="1">
        <f t="array" aca="1" ref="Q49" ca="1">_xlfn.XLOOKUP($A49,INDIRECT(Q$3&amp;"!$A:$A"),INDIRECT(Q$3&amp;"!$AC:$AC"),0,0)</f>
        <v>0</v>
      </c>
      <c r="R49" s="204" cm="1">
        <f t="array" aca="1" ref="R49" ca="1">_xlfn.XLOOKUP($A49,INDIRECT(R$3&amp;"!$A:$A"),INDIRECT(R$3&amp;"!$AC:$AC"),0,0)</f>
        <v>0</v>
      </c>
      <c r="S49" s="204" cm="1">
        <f t="array" aca="1" ref="S49" ca="1">_xlfn.XLOOKUP($A49,INDIRECT(S$3&amp;"!$A:$A"),INDIRECT(S$3&amp;"!$AC:$AC"),0,0)</f>
        <v>0</v>
      </c>
      <c r="T49" s="204" cm="1">
        <f t="array" aca="1" ref="T49" ca="1">_xlfn.XLOOKUP($A49,INDIRECT(T$3&amp;"!$A:$A"),INDIRECT(T$3&amp;"!$AC:$AC"),0,0)</f>
        <v>0</v>
      </c>
      <c r="U49" s="204" cm="1">
        <f t="array" aca="1" ref="U49" ca="1">_xlfn.XLOOKUP($A49,INDIRECT(U$3&amp;"!$A:$A"),INDIRECT(U$3&amp;"!$AC:$AC"),0,0)</f>
        <v>0</v>
      </c>
      <c r="V49" s="204" cm="1">
        <f t="array" aca="1" ref="V49" ca="1">_xlfn.XLOOKUP($A49,INDIRECT(V$3&amp;"!$A:$A"),INDIRECT(V$3&amp;"!$AC:$AC"),0,0)</f>
        <v>0</v>
      </c>
      <c r="W49" s="204" cm="1">
        <f t="array" aca="1" ref="W49" ca="1">_xlfn.XLOOKUP($A49,INDIRECT(W$3&amp;"!$A:$A"),INDIRECT(W$3&amp;"!$AC:$AC"),0,0)</f>
        <v>0</v>
      </c>
      <c r="X49" s="204" cm="1">
        <f t="array" aca="1" ref="X49" ca="1">_xlfn.XLOOKUP($A49,INDIRECT(X$3&amp;"!$A:$A"),INDIRECT(X$3&amp;"!$AC:$AC"),0,0)</f>
        <v>0</v>
      </c>
      <c r="Y49" s="204" cm="1">
        <f t="array" aca="1" ref="Y49" ca="1">_xlfn.XLOOKUP($A49,INDIRECT(Y$3&amp;"!$A:$A"),INDIRECT(Y$3&amp;"!$AC:$AC"),0,0)</f>
        <v>0</v>
      </c>
      <c r="Z49" s="204" cm="1">
        <f t="array" aca="1" ref="Z49" ca="1">_xlfn.XLOOKUP($A49,INDIRECT(Z$3&amp;"!$A:$A"),INDIRECT(Z$3&amp;"!$AC:$AC"),0,0)</f>
        <v>0</v>
      </c>
      <c r="AA49" s="204" cm="1">
        <f t="array" aca="1" ref="AA49" ca="1">_xlfn.XLOOKUP($A49,INDIRECT(AA$3&amp;"!$A:$A"),INDIRECT(AA$3&amp;"!$AC:$AC"),0,0)</f>
        <v>0</v>
      </c>
      <c r="AB49" s="204" cm="1">
        <f t="array" aca="1" ref="AB49" ca="1">_xlfn.XLOOKUP($A49,INDIRECT(AB$3&amp;"!$A:$A"),INDIRECT(AB$3&amp;"!$AC:$AC"),0,0)</f>
        <v>0</v>
      </c>
      <c r="AC49" s="204" cm="1">
        <f t="array" aca="1" ref="AC49" ca="1">_xlfn.XLOOKUP($A49,INDIRECT(AC$3&amp;"!$A:$A"),INDIRECT(AC$3&amp;"!$AC:$AC"),0,0)</f>
        <v>0</v>
      </c>
      <c r="AD49" s="204" cm="1">
        <f t="array" aca="1" ref="AD49" ca="1">_xlfn.XLOOKUP($A49,INDIRECT(AD$3&amp;"!$A:$A"),INDIRECT(AD$3&amp;"!$AC:$AC"),0,0)</f>
        <v>0</v>
      </c>
      <c r="AE49" s="204" cm="1">
        <f t="array" aca="1" ref="AE49" ca="1">_xlfn.XLOOKUP($A49,INDIRECT(AE$3&amp;"!$A:$A"),INDIRECT(AE$3&amp;"!$AC:$AC"),0,0)</f>
        <v>0</v>
      </c>
      <c r="AF49" s="204" cm="1">
        <f t="array" aca="1" ref="AF49" ca="1">_xlfn.XLOOKUP($A49,INDIRECT(AF$3&amp;"!$A:$A"),INDIRECT(AF$3&amp;"!$AC:$AC"),0,0)</f>
        <v>0</v>
      </c>
      <c r="AG49" s="204" cm="1">
        <f t="array" aca="1" ref="AG49" ca="1">_xlfn.XLOOKUP($A49,INDIRECT(AG$3&amp;"!$A:$A"),INDIRECT(AG$3&amp;"!$AC:$AC"),0,0)</f>
        <v>0</v>
      </c>
      <c r="AH49" s="204" cm="1">
        <f t="array" aca="1" ref="AH49" ca="1">_xlfn.XLOOKUP($A49,INDIRECT(AH$3&amp;"!$A:$A"),INDIRECT(AH$3&amp;"!$AC:$AC"),0,0)</f>
        <v>0</v>
      </c>
      <c r="AI49" s="204" cm="1">
        <f t="array" aca="1" ref="AI49" ca="1">_xlfn.XLOOKUP($A49,INDIRECT(AI$3&amp;"!$A:$A"),INDIRECT(AI$3&amp;"!$AC:$AC"),0,0)</f>
        <v>0</v>
      </c>
      <c r="AJ49" s="204" cm="1">
        <f t="array" aca="1" ref="AJ49" ca="1">_xlfn.XLOOKUP($A49,INDIRECT(AJ$3&amp;"!$A:$A"),INDIRECT(AJ$3&amp;"!$AC:$AC"),0,0)</f>
        <v>0</v>
      </c>
      <c r="AK49" s="204" cm="1">
        <f t="array" aca="1" ref="AK49" ca="1">_xlfn.XLOOKUP($A49,INDIRECT(AK$3&amp;"!$A:$A"),INDIRECT(AK$3&amp;"!$AC:$AC"),0,0)</f>
        <v>0</v>
      </c>
      <c r="AL49" s="204" cm="1">
        <f t="array" aca="1" ref="AL49" ca="1">_xlfn.XLOOKUP($A49,INDIRECT(AL$3&amp;"!$A:$A"),INDIRECT(AL$3&amp;"!$AC:$AC"),0,0)</f>
        <v>0</v>
      </c>
      <c r="AM49" s="204" cm="1">
        <f t="array" aca="1" ref="AM49" ca="1">_xlfn.XLOOKUP($A49,INDIRECT(AM$3&amp;"!$A:$A"),INDIRECT(AM$3&amp;"!$AC:$AC"),0,0)</f>
        <v>0</v>
      </c>
      <c r="AN49" s="204" cm="1">
        <f t="array" aca="1" ref="AN49" ca="1">_xlfn.XLOOKUP($A49,INDIRECT(AN$3&amp;"!$A:$A"),INDIRECT(AN$3&amp;"!$AC:$AC"),0,0)</f>
        <v>0</v>
      </c>
      <c r="AO49" s="204" cm="1">
        <f t="array" aca="1" ref="AO49" ca="1">_xlfn.XLOOKUP($A49,INDIRECT(AO$3&amp;"!$A:$A"),INDIRECT(AO$3&amp;"!$AC:$AC"),0,0)</f>
        <v>0</v>
      </c>
      <c r="AP49" s="204" cm="1">
        <f t="array" aca="1" ref="AP49" ca="1">_xlfn.XLOOKUP($A49,INDIRECT(AP$3&amp;"!$A:$A"),INDIRECT(AP$3&amp;"!$AC:$AC"),0,0)</f>
        <v>0</v>
      </c>
      <c r="AQ49" s="204" cm="1">
        <f t="array" aca="1" ref="AQ49" ca="1">_xlfn.XLOOKUP($A49,INDIRECT(AQ$3&amp;"!$A:$A"),INDIRECT(AQ$3&amp;"!$AC:$AC"),0,0)</f>
        <v>0</v>
      </c>
      <c r="AR49" s="204" cm="1">
        <f t="array" aca="1" ref="AR49" ca="1">_xlfn.XLOOKUP($A49,INDIRECT(AR$3&amp;"!$A:$A"),INDIRECT(AR$3&amp;"!$AC:$AC"),0,0)</f>
        <v>0</v>
      </c>
      <c r="AS49" s="204" cm="1">
        <f t="array" aca="1" ref="AS49" ca="1">_xlfn.XLOOKUP($A49,INDIRECT(AS$3&amp;"!$A:$A"),INDIRECT(AS$3&amp;"!$AC:$AC"),0,0)</f>
        <v>0</v>
      </c>
      <c r="AT49" s="204" cm="1">
        <f t="array" aca="1" ref="AT49" ca="1">_xlfn.XLOOKUP($A49,INDIRECT(AT$3&amp;"!$A:$A"),INDIRECT(AT$3&amp;"!$AC:$AC"),0,0)</f>
        <v>0</v>
      </c>
      <c r="AU49" s="204" cm="1">
        <f t="array" aca="1" ref="AU49" ca="1">_xlfn.XLOOKUP($A49,INDIRECT(AU$3&amp;"!$A:$A"),INDIRECT(AU$3&amp;"!$AC:$AC"),0,0)</f>
        <v>0</v>
      </c>
      <c r="AV49" s="204" cm="1">
        <f t="array" aca="1" ref="AV49" ca="1">_xlfn.XLOOKUP($A49,INDIRECT(AV$3&amp;"!$A:$A"),INDIRECT(AV$3&amp;"!$AC:$AC"),0,0)</f>
        <v>0</v>
      </c>
      <c r="AW49" s="204" cm="1">
        <f t="array" aca="1" ref="AW49" ca="1">_xlfn.XLOOKUP($A49,INDIRECT(AW$3&amp;"!$A:$A"),INDIRECT(AW$3&amp;"!$AC:$AC"),0,0)</f>
        <v>0</v>
      </c>
      <c r="AX49" s="204" cm="1">
        <f t="array" aca="1" ref="AX49" ca="1">_xlfn.XLOOKUP($A49,INDIRECT(AX$3&amp;"!$A:$A"),INDIRECT(AX$3&amp;"!$AC:$AC"),0,0)</f>
        <v>0</v>
      </c>
      <c r="AY49" s="204" cm="1">
        <f t="array" aca="1" ref="AY49" ca="1">_xlfn.XLOOKUP($A49,INDIRECT(AY$3&amp;"!$A:$A"),INDIRECT(AY$3&amp;"!$AC:$AC"),0,0)</f>
        <v>0</v>
      </c>
      <c r="AZ49" s="204" cm="1">
        <f t="array" aca="1" ref="AZ49" ca="1">_xlfn.XLOOKUP($A49,INDIRECT(AZ$3&amp;"!$A:$A"),INDIRECT(AZ$3&amp;"!$AC:$AC"),0,0)</f>
        <v>0</v>
      </c>
      <c r="BA49" s="204" cm="1">
        <f t="array" aca="1" ref="BA49" ca="1">_xlfn.XLOOKUP($A49,INDIRECT(BA$3&amp;"!$A:$A"),INDIRECT(BA$3&amp;"!$AC:$AC"),0,0)</f>
        <v>0</v>
      </c>
      <c r="BB49" s="204" cm="1">
        <f t="array" aca="1" ref="BB49" ca="1">_xlfn.XLOOKUP($A49,INDIRECT(BB$3&amp;"!$A:$A"),INDIRECT(BB$3&amp;"!$AC:$AC"),0,0)</f>
        <v>0</v>
      </c>
      <c r="BC49" s="204" cm="1">
        <f t="array" aca="1" ref="BC49" ca="1">_xlfn.XLOOKUP($A49,INDIRECT(BC$3&amp;"!$A:$A"),INDIRECT(BC$3&amp;"!$AC:$AC"),0,0)</f>
        <v>0</v>
      </c>
      <c r="BD49" s="204" cm="1">
        <f t="array" aca="1" ref="BD49" ca="1">_xlfn.XLOOKUP($A49,INDIRECT(BD$3&amp;"!$A:$A"),INDIRECT(BD$3&amp;"!$AC:$AC"),0,0)</f>
        <v>0</v>
      </c>
    </row>
    <row r="50" spans="1:56" ht="15.95" customHeight="1" x14ac:dyDescent="0.25">
      <c r="A50" s="3">
        <f>'Сводный за нед'!A47</f>
        <v>271440670</v>
      </c>
      <c r="B50" s="3" t="str">
        <f>'Сводный за нед'!B47</f>
        <v>ACRB1SK101BL</v>
      </c>
      <c r="C50" s="3" t="str">
        <f>'Сводный за нед'!C47</f>
        <v>Скакалка синяя</v>
      </c>
      <c r="D50" s="204" cm="1">
        <f t="array" aca="1" ref="D50" ca="1">_xlfn.XLOOKUP($A50,INDIRECT(D$3&amp;"!$A:$A"),INDIRECT(D$3&amp;"!$AC:$AC"),0,0)</f>
        <v>119</v>
      </c>
      <c r="E50" s="204" cm="1">
        <f t="array" aca="1" ref="E50" ca="1">_xlfn.XLOOKUP($A50,INDIRECT(E$3&amp;"!$A:$A"),INDIRECT(E$3&amp;"!$AC:$AC"),0,0)</f>
        <v>119</v>
      </c>
      <c r="F50" s="204" cm="1">
        <f t="array" aca="1" ref="F50" ca="1">_xlfn.XLOOKUP($A50,INDIRECT(F$3&amp;"!$A:$A"),INDIRECT(F$3&amp;"!$AC:$AC"),0,0)</f>
        <v>137</v>
      </c>
      <c r="G50" s="204" cm="1">
        <f t="array" aca="1" ref="G50" ca="1">_xlfn.XLOOKUP($A50,INDIRECT(G$3&amp;"!$A:$A"),INDIRECT(G$3&amp;"!$AC:$AC"),0,0)</f>
        <v>0</v>
      </c>
      <c r="H50" s="204" cm="1">
        <f t="array" aca="1" ref="H50" ca="1">_xlfn.XLOOKUP($A50,INDIRECT(H$3&amp;"!$A:$A"),INDIRECT(H$3&amp;"!$AC:$AC"),0,0)</f>
        <v>0</v>
      </c>
      <c r="I50" s="204" cm="1">
        <f t="array" aca="1" ref="I50" ca="1">_xlfn.XLOOKUP($A50,INDIRECT(I$3&amp;"!$A:$A"),INDIRECT(I$3&amp;"!$AC:$AC"),0,0)</f>
        <v>0</v>
      </c>
      <c r="J50" s="204" cm="1">
        <f t="array" aca="1" ref="J50" ca="1">_xlfn.XLOOKUP($A50,INDIRECT(J$3&amp;"!$A:$A"),INDIRECT(J$3&amp;"!$AC:$AC"),0,0)</f>
        <v>0</v>
      </c>
      <c r="K50" s="204" cm="1">
        <f t="array" aca="1" ref="K50" ca="1">_xlfn.XLOOKUP($A50,INDIRECT(K$3&amp;"!$A:$A"),INDIRECT(K$3&amp;"!$AC:$AC"),0,0)</f>
        <v>0</v>
      </c>
      <c r="L50" s="204" cm="1">
        <f t="array" aca="1" ref="L50" ca="1">_xlfn.XLOOKUP($A50,INDIRECT(L$3&amp;"!$A:$A"),INDIRECT(L$3&amp;"!$AC:$AC"),0,0)</f>
        <v>0</v>
      </c>
      <c r="M50" s="204" cm="1">
        <f t="array" aca="1" ref="M50" ca="1">_xlfn.XLOOKUP($A50,INDIRECT(M$3&amp;"!$A:$A"),INDIRECT(M$3&amp;"!$AC:$AC"),0,0)</f>
        <v>0</v>
      </c>
      <c r="N50" s="204" cm="1">
        <f t="array" aca="1" ref="N50" ca="1">_xlfn.XLOOKUP($A50,INDIRECT(N$3&amp;"!$A:$A"),INDIRECT(N$3&amp;"!$AC:$AC"),0,0)</f>
        <v>0</v>
      </c>
      <c r="O50" s="204" cm="1">
        <f t="array" aca="1" ref="O50" ca="1">_xlfn.XLOOKUP($A50,INDIRECT(O$3&amp;"!$A:$A"),INDIRECT(O$3&amp;"!$AC:$AC"),0,0)</f>
        <v>0</v>
      </c>
      <c r="P50" s="204" cm="1">
        <f t="array" aca="1" ref="P50" ca="1">_xlfn.XLOOKUP($A50,INDIRECT(P$3&amp;"!$A:$A"),INDIRECT(P$3&amp;"!$AC:$AC"),0,0)</f>
        <v>0</v>
      </c>
      <c r="Q50" s="204" cm="1">
        <f t="array" aca="1" ref="Q50" ca="1">_xlfn.XLOOKUP($A50,INDIRECT(Q$3&amp;"!$A:$A"),INDIRECT(Q$3&amp;"!$AC:$AC"),0,0)</f>
        <v>0</v>
      </c>
      <c r="R50" s="204" cm="1">
        <f t="array" aca="1" ref="R50" ca="1">_xlfn.XLOOKUP($A50,INDIRECT(R$3&amp;"!$A:$A"),INDIRECT(R$3&amp;"!$AC:$AC"),0,0)</f>
        <v>0</v>
      </c>
      <c r="S50" s="204" cm="1">
        <f t="array" aca="1" ref="S50" ca="1">_xlfn.XLOOKUP($A50,INDIRECT(S$3&amp;"!$A:$A"),INDIRECT(S$3&amp;"!$AC:$AC"),0,0)</f>
        <v>0</v>
      </c>
      <c r="T50" s="204" cm="1">
        <f t="array" aca="1" ref="T50" ca="1">_xlfn.XLOOKUP($A50,INDIRECT(T$3&amp;"!$A:$A"),INDIRECT(T$3&amp;"!$AC:$AC"),0,0)</f>
        <v>0</v>
      </c>
      <c r="U50" s="204" cm="1">
        <f t="array" aca="1" ref="U50" ca="1">_xlfn.XLOOKUP($A50,INDIRECT(U$3&amp;"!$A:$A"),INDIRECT(U$3&amp;"!$AC:$AC"),0,0)</f>
        <v>0</v>
      </c>
      <c r="V50" s="204" cm="1">
        <f t="array" aca="1" ref="V50" ca="1">_xlfn.XLOOKUP($A50,INDIRECT(V$3&amp;"!$A:$A"),INDIRECT(V$3&amp;"!$AC:$AC"),0,0)</f>
        <v>0</v>
      </c>
      <c r="W50" s="204" cm="1">
        <f t="array" aca="1" ref="W50" ca="1">_xlfn.XLOOKUP($A50,INDIRECT(W$3&amp;"!$A:$A"),INDIRECT(W$3&amp;"!$AC:$AC"),0,0)</f>
        <v>0</v>
      </c>
      <c r="X50" s="204" cm="1">
        <f t="array" aca="1" ref="X50" ca="1">_xlfn.XLOOKUP($A50,INDIRECT(X$3&amp;"!$A:$A"),INDIRECT(X$3&amp;"!$AC:$AC"),0,0)</f>
        <v>0</v>
      </c>
      <c r="Y50" s="204" cm="1">
        <f t="array" aca="1" ref="Y50" ca="1">_xlfn.XLOOKUP($A50,INDIRECT(Y$3&amp;"!$A:$A"),INDIRECT(Y$3&amp;"!$AC:$AC"),0,0)</f>
        <v>0</v>
      </c>
      <c r="Z50" s="204" cm="1">
        <f t="array" aca="1" ref="Z50" ca="1">_xlfn.XLOOKUP($A50,INDIRECT(Z$3&amp;"!$A:$A"),INDIRECT(Z$3&amp;"!$AC:$AC"),0,0)</f>
        <v>0</v>
      </c>
      <c r="AA50" s="204" cm="1">
        <f t="array" aca="1" ref="AA50" ca="1">_xlfn.XLOOKUP($A50,INDIRECT(AA$3&amp;"!$A:$A"),INDIRECT(AA$3&amp;"!$AC:$AC"),0,0)</f>
        <v>0</v>
      </c>
      <c r="AB50" s="204" cm="1">
        <f t="array" aca="1" ref="AB50" ca="1">_xlfn.XLOOKUP($A50,INDIRECT(AB$3&amp;"!$A:$A"),INDIRECT(AB$3&amp;"!$AC:$AC"),0,0)</f>
        <v>0</v>
      </c>
      <c r="AC50" s="204" cm="1">
        <f t="array" aca="1" ref="AC50" ca="1">_xlfn.XLOOKUP($A50,INDIRECT(AC$3&amp;"!$A:$A"),INDIRECT(AC$3&amp;"!$AC:$AC"),0,0)</f>
        <v>0</v>
      </c>
      <c r="AD50" s="204" cm="1">
        <f t="array" aca="1" ref="AD50" ca="1">_xlfn.XLOOKUP($A50,INDIRECT(AD$3&amp;"!$A:$A"),INDIRECT(AD$3&amp;"!$AC:$AC"),0,0)</f>
        <v>0</v>
      </c>
      <c r="AE50" s="204" cm="1">
        <f t="array" aca="1" ref="AE50" ca="1">_xlfn.XLOOKUP($A50,INDIRECT(AE$3&amp;"!$A:$A"),INDIRECT(AE$3&amp;"!$AC:$AC"),0,0)</f>
        <v>0</v>
      </c>
      <c r="AF50" s="204" cm="1">
        <f t="array" aca="1" ref="AF50" ca="1">_xlfn.XLOOKUP($A50,INDIRECT(AF$3&amp;"!$A:$A"),INDIRECT(AF$3&amp;"!$AC:$AC"),0,0)</f>
        <v>0</v>
      </c>
      <c r="AG50" s="204" cm="1">
        <f t="array" aca="1" ref="AG50" ca="1">_xlfn.XLOOKUP($A50,INDIRECT(AG$3&amp;"!$A:$A"),INDIRECT(AG$3&amp;"!$AC:$AC"),0,0)</f>
        <v>0</v>
      </c>
      <c r="AH50" s="204" cm="1">
        <f t="array" aca="1" ref="AH50" ca="1">_xlfn.XLOOKUP($A50,INDIRECT(AH$3&amp;"!$A:$A"),INDIRECT(AH$3&amp;"!$AC:$AC"),0,0)</f>
        <v>0</v>
      </c>
      <c r="AI50" s="204" cm="1">
        <f t="array" aca="1" ref="AI50" ca="1">_xlfn.XLOOKUP($A50,INDIRECT(AI$3&amp;"!$A:$A"),INDIRECT(AI$3&amp;"!$AC:$AC"),0,0)</f>
        <v>0</v>
      </c>
      <c r="AJ50" s="204" cm="1">
        <f t="array" aca="1" ref="AJ50" ca="1">_xlfn.XLOOKUP($A50,INDIRECT(AJ$3&amp;"!$A:$A"),INDIRECT(AJ$3&amp;"!$AC:$AC"),0,0)</f>
        <v>0</v>
      </c>
      <c r="AK50" s="204" cm="1">
        <f t="array" aca="1" ref="AK50" ca="1">_xlfn.XLOOKUP($A50,INDIRECT(AK$3&amp;"!$A:$A"),INDIRECT(AK$3&amp;"!$AC:$AC"),0,0)</f>
        <v>0</v>
      </c>
      <c r="AL50" s="204" cm="1">
        <f t="array" aca="1" ref="AL50" ca="1">_xlfn.XLOOKUP($A50,INDIRECT(AL$3&amp;"!$A:$A"),INDIRECT(AL$3&amp;"!$AC:$AC"),0,0)</f>
        <v>0</v>
      </c>
      <c r="AM50" s="204" cm="1">
        <f t="array" aca="1" ref="AM50" ca="1">_xlfn.XLOOKUP($A50,INDIRECT(AM$3&amp;"!$A:$A"),INDIRECT(AM$3&amp;"!$AC:$AC"),0,0)</f>
        <v>0</v>
      </c>
      <c r="AN50" s="204" cm="1">
        <f t="array" aca="1" ref="AN50" ca="1">_xlfn.XLOOKUP($A50,INDIRECT(AN$3&amp;"!$A:$A"),INDIRECT(AN$3&amp;"!$AC:$AC"),0,0)</f>
        <v>0</v>
      </c>
      <c r="AO50" s="204" cm="1">
        <f t="array" aca="1" ref="AO50" ca="1">_xlfn.XLOOKUP($A50,INDIRECT(AO$3&amp;"!$A:$A"),INDIRECT(AO$3&amp;"!$AC:$AC"),0,0)</f>
        <v>0</v>
      </c>
      <c r="AP50" s="204" cm="1">
        <f t="array" aca="1" ref="AP50" ca="1">_xlfn.XLOOKUP($A50,INDIRECT(AP$3&amp;"!$A:$A"),INDIRECT(AP$3&amp;"!$AC:$AC"),0,0)</f>
        <v>0</v>
      </c>
      <c r="AQ50" s="204" cm="1">
        <f t="array" aca="1" ref="AQ50" ca="1">_xlfn.XLOOKUP($A50,INDIRECT(AQ$3&amp;"!$A:$A"),INDIRECT(AQ$3&amp;"!$AC:$AC"),0,0)</f>
        <v>0</v>
      </c>
      <c r="AR50" s="204" cm="1">
        <f t="array" aca="1" ref="AR50" ca="1">_xlfn.XLOOKUP($A50,INDIRECT(AR$3&amp;"!$A:$A"),INDIRECT(AR$3&amp;"!$AC:$AC"),0,0)</f>
        <v>0</v>
      </c>
      <c r="AS50" s="204" cm="1">
        <f t="array" aca="1" ref="AS50" ca="1">_xlfn.XLOOKUP($A50,INDIRECT(AS$3&amp;"!$A:$A"),INDIRECT(AS$3&amp;"!$AC:$AC"),0,0)</f>
        <v>0</v>
      </c>
      <c r="AT50" s="204" cm="1">
        <f t="array" aca="1" ref="AT50" ca="1">_xlfn.XLOOKUP($A50,INDIRECT(AT$3&amp;"!$A:$A"),INDIRECT(AT$3&amp;"!$AC:$AC"),0,0)</f>
        <v>0</v>
      </c>
      <c r="AU50" s="204" cm="1">
        <f t="array" aca="1" ref="AU50" ca="1">_xlfn.XLOOKUP($A50,INDIRECT(AU$3&amp;"!$A:$A"),INDIRECT(AU$3&amp;"!$AC:$AC"),0,0)</f>
        <v>0</v>
      </c>
      <c r="AV50" s="204" cm="1">
        <f t="array" aca="1" ref="AV50" ca="1">_xlfn.XLOOKUP($A50,INDIRECT(AV$3&amp;"!$A:$A"),INDIRECT(AV$3&amp;"!$AC:$AC"),0,0)</f>
        <v>0</v>
      </c>
      <c r="AW50" s="204" cm="1">
        <f t="array" aca="1" ref="AW50" ca="1">_xlfn.XLOOKUP($A50,INDIRECT(AW$3&amp;"!$A:$A"),INDIRECT(AW$3&amp;"!$AC:$AC"),0,0)</f>
        <v>0</v>
      </c>
      <c r="AX50" s="204" cm="1">
        <f t="array" aca="1" ref="AX50" ca="1">_xlfn.XLOOKUP($A50,INDIRECT(AX$3&amp;"!$A:$A"),INDIRECT(AX$3&amp;"!$AC:$AC"),0,0)</f>
        <v>0</v>
      </c>
      <c r="AY50" s="204" cm="1">
        <f t="array" aca="1" ref="AY50" ca="1">_xlfn.XLOOKUP($A50,INDIRECT(AY$3&amp;"!$A:$A"),INDIRECT(AY$3&amp;"!$AC:$AC"),0,0)</f>
        <v>0</v>
      </c>
      <c r="AZ50" s="204" cm="1">
        <f t="array" aca="1" ref="AZ50" ca="1">_xlfn.XLOOKUP($A50,INDIRECT(AZ$3&amp;"!$A:$A"),INDIRECT(AZ$3&amp;"!$AC:$AC"),0,0)</f>
        <v>0</v>
      </c>
      <c r="BA50" s="204" cm="1">
        <f t="array" aca="1" ref="BA50" ca="1">_xlfn.XLOOKUP($A50,INDIRECT(BA$3&amp;"!$A:$A"),INDIRECT(BA$3&amp;"!$AC:$AC"),0,0)</f>
        <v>0</v>
      </c>
      <c r="BB50" s="204" cm="1">
        <f t="array" aca="1" ref="BB50" ca="1">_xlfn.XLOOKUP($A50,INDIRECT(BB$3&amp;"!$A:$A"),INDIRECT(BB$3&amp;"!$AC:$AC"),0,0)</f>
        <v>0</v>
      </c>
      <c r="BC50" s="204" cm="1">
        <f t="array" aca="1" ref="BC50" ca="1">_xlfn.XLOOKUP($A50,INDIRECT(BC$3&amp;"!$A:$A"),INDIRECT(BC$3&amp;"!$AC:$AC"),0,0)</f>
        <v>0</v>
      </c>
      <c r="BD50" s="204" cm="1">
        <f t="array" aca="1" ref="BD50" ca="1">_xlfn.XLOOKUP($A50,INDIRECT(BD$3&amp;"!$A:$A"),INDIRECT(BD$3&amp;"!$AC:$AC"),0,0)</f>
        <v>0</v>
      </c>
    </row>
    <row r="51" spans="1:56" ht="15.95" customHeight="1" x14ac:dyDescent="0.25">
      <c r="A51" s="3">
        <f>'Сводный за нед'!A48</f>
        <v>550445272</v>
      </c>
      <c r="B51" s="3" t="str">
        <f>'Сводный за нед'!B48</f>
        <v>ACRF1KP101BC</v>
      </c>
      <c r="C51" s="3" t="str">
        <f>'Сводный за нед'!C48</f>
        <v>Капа черный/красный - черная коробка</v>
      </c>
      <c r="D51" s="204" cm="1">
        <f t="array" aca="1" ref="D51" ca="1">_xlfn.XLOOKUP($A51,INDIRECT(D$3&amp;"!$A:$A"),INDIRECT(D$3&amp;"!$AC:$AC"),0,0)</f>
        <v>0</v>
      </c>
      <c r="E51" s="204" cm="1">
        <f t="array" aca="1" ref="E51" ca="1">_xlfn.XLOOKUP($A51,INDIRECT(E$3&amp;"!$A:$A"),INDIRECT(E$3&amp;"!$AC:$AC"),0,0)</f>
        <v>0</v>
      </c>
      <c r="F51" s="204" cm="1">
        <f t="array" aca="1" ref="F51" ca="1">_xlfn.XLOOKUP($A51,INDIRECT(F$3&amp;"!$A:$A"),INDIRECT(F$3&amp;"!$AC:$AC"),0,0)</f>
        <v>0</v>
      </c>
      <c r="G51" s="204" cm="1">
        <f t="array" aca="1" ref="G51" ca="1">_xlfn.XLOOKUP($A51,INDIRECT(G$3&amp;"!$A:$A"),INDIRECT(G$3&amp;"!$AC:$AC"),0,0)</f>
        <v>0</v>
      </c>
      <c r="H51" s="204" cm="1">
        <f t="array" aca="1" ref="H51" ca="1">_xlfn.XLOOKUP($A51,INDIRECT(H$3&amp;"!$A:$A"),INDIRECT(H$3&amp;"!$AC:$AC"),0,0)</f>
        <v>0</v>
      </c>
      <c r="I51" s="204" cm="1">
        <f t="array" aca="1" ref="I51" ca="1">_xlfn.XLOOKUP($A51,INDIRECT(I$3&amp;"!$A:$A"),INDIRECT(I$3&amp;"!$AC:$AC"),0,0)</f>
        <v>0</v>
      </c>
      <c r="J51" s="204" cm="1">
        <f t="array" aca="1" ref="J51" ca="1">_xlfn.XLOOKUP($A51,INDIRECT(J$3&amp;"!$A:$A"),INDIRECT(J$3&amp;"!$AC:$AC"),0,0)</f>
        <v>0</v>
      </c>
      <c r="K51" s="204" cm="1">
        <f t="array" aca="1" ref="K51" ca="1">_xlfn.XLOOKUP($A51,INDIRECT(K$3&amp;"!$A:$A"),INDIRECT(K$3&amp;"!$AC:$AC"),0,0)</f>
        <v>0</v>
      </c>
      <c r="L51" s="204" cm="1">
        <f t="array" aca="1" ref="L51" ca="1">_xlfn.XLOOKUP($A51,INDIRECT(L$3&amp;"!$A:$A"),INDIRECT(L$3&amp;"!$AC:$AC"),0,0)</f>
        <v>0</v>
      </c>
      <c r="M51" s="204" cm="1">
        <f t="array" aca="1" ref="M51" ca="1">_xlfn.XLOOKUP($A51,INDIRECT(M$3&amp;"!$A:$A"),INDIRECT(M$3&amp;"!$AC:$AC"),0,0)</f>
        <v>0</v>
      </c>
      <c r="N51" s="204" cm="1">
        <f t="array" aca="1" ref="N51" ca="1">_xlfn.XLOOKUP($A51,INDIRECT(N$3&amp;"!$A:$A"),INDIRECT(N$3&amp;"!$AC:$AC"),0,0)</f>
        <v>0</v>
      </c>
      <c r="O51" s="204" cm="1">
        <f t="array" aca="1" ref="O51" ca="1">_xlfn.XLOOKUP($A51,INDIRECT(O$3&amp;"!$A:$A"),INDIRECT(O$3&amp;"!$AC:$AC"),0,0)</f>
        <v>0</v>
      </c>
      <c r="P51" s="204" cm="1">
        <f t="array" aca="1" ref="P51" ca="1">_xlfn.XLOOKUP($A51,INDIRECT(P$3&amp;"!$A:$A"),INDIRECT(P$3&amp;"!$AC:$AC"),0,0)</f>
        <v>0</v>
      </c>
      <c r="Q51" s="204" cm="1">
        <f t="array" aca="1" ref="Q51" ca="1">_xlfn.XLOOKUP($A51,INDIRECT(Q$3&amp;"!$A:$A"),INDIRECT(Q$3&amp;"!$AC:$AC"),0,0)</f>
        <v>0</v>
      </c>
      <c r="R51" s="204" cm="1">
        <f t="array" aca="1" ref="R51" ca="1">_xlfn.XLOOKUP($A51,INDIRECT(R$3&amp;"!$A:$A"),INDIRECT(R$3&amp;"!$AC:$AC"),0,0)</f>
        <v>0</v>
      </c>
      <c r="S51" s="204" cm="1">
        <f t="array" aca="1" ref="S51" ca="1">_xlfn.XLOOKUP($A51,INDIRECT(S$3&amp;"!$A:$A"),INDIRECT(S$3&amp;"!$AC:$AC"),0,0)</f>
        <v>0</v>
      </c>
      <c r="T51" s="204" cm="1">
        <f t="array" aca="1" ref="T51" ca="1">_xlfn.XLOOKUP($A51,INDIRECT(T$3&amp;"!$A:$A"),INDIRECT(T$3&amp;"!$AC:$AC"),0,0)</f>
        <v>0</v>
      </c>
      <c r="U51" s="204" cm="1">
        <f t="array" aca="1" ref="U51" ca="1">_xlfn.XLOOKUP($A51,INDIRECT(U$3&amp;"!$A:$A"),INDIRECT(U$3&amp;"!$AC:$AC"),0,0)</f>
        <v>0</v>
      </c>
      <c r="V51" s="204" cm="1">
        <f t="array" aca="1" ref="V51" ca="1">_xlfn.XLOOKUP($A51,INDIRECT(V$3&amp;"!$A:$A"),INDIRECT(V$3&amp;"!$AC:$AC"),0,0)</f>
        <v>0</v>
      </c>
      <c r="W51" s="204" cm="1">
        <f t="array" aca="1" ref="W51" ca="1">_xlfn.XLOOKUP($A51,INDIRECT(W$3&amp;"!$A:$A"),INDIRECT(W$3&amp;"!$AC:$AC"),0,0)</f>
        <v>0</v>
      </c>
      <c r="X51" s="204" cm="1">
        <f t="array" aca="1" ref="X51" ca="1">_xlfn.XLOOKUP($A51,INDIRECT(X$3&amp;"!$A:$A"),INDIRECT(X$3&amp;"!$AC:$AC"),0,0)</f>
        <v>0</v>
      </c>
      <c r="Y51" s="204" cm="1">
        <f t="array" aca="1" ref="Y51" ca="1">_xlfn.XLOOKUP($A51,INDIRECT(Y$3&amp;"!$A:$A"),INDIRECT(Y$3&amp;"!$AC:$AC"),0,0)</f>
        <v>0</v>
      </c>
      <c r="Z51" s="204" cm="1">
        <f t="array" aca="1" ref="Z51" ca="1">_xlfn.XLOOKUP($A51,INDIRECT(Z$3&amp;"!$A:$A"),INDIRECT(Z$3&amp;"!$AC:$AC"),0,0)</f>
        <v>0</v>
      </c>
      <c r="AA51" s="204" cm="1">
        <f t="array" aca="1" ref="AA51" ca="1">_xlfn.XLOOKUP($A51,INDIRECT(AA$3&amp;"!$A:$A"),INDIRECT(AA$3&amp;"!$AC:$AC"),0,0)</f>
        <v>0</v>
      </c>
      <c r="AB51" s="204" cm="1">
        <f t="array" aca="1" ref="AB51" ca="1">_xlfn.XLOOKUP($A51,INDIRECT(AB$3&amp;"!$A:$A"),INDIRECT(AB$3&amp;"!$AC:$AC"),0,0)</f>
        <v>0</v>
      </c>
      <c r="AC51" s="204" cm="1">
        <f t="array" aca="1" ref="AC51" ca="1">_xlfn.XLOOKUP($A51,INDIRECT(AC$3&amp;"!$A:$A"),INDIRECT(AC$3&amp;"!$AC:$AC"),0,0)</f>
        <v>0</v>
      </c>
      <c r="AD51" s="204" cm="1">
        <f t="array" aca="1" ref="AD51" ca="1">_xlfn.XLOOKUP($A51,INDIRECT(AD$3&amp;"!$A:$A"),INDIRECT(AD$3&amp;"!$AC:$AC"),0,0)</f>
        <v>0</v>
      </c>
      <c r="AE51" s="204" cm="1">
        <f t="array" aca="1" ref="AE51" ca="1">_xlfn.XLOOKUP($A51,INDIRECT(AE$3&amp;"!$A:$A"),INDIRECT(AE$3&amp;"!$AC:$AC"),0,0)</f>
        <v>0</v>
      </c>
      <c r="AF51" s="204" cm="1">
        <f t="array" aca="1" ref="AF51" ca="1">_xlfn.XLOOKUP($A51,INDIRECT(AF$3&amp;"!$A:$A"),INDIRECT(AF$3&amp;"!$AC:$AC"),0,0)</f>
        <v>0</v>
      </c>
      <c r="AG51" s="204" cm="1">
        <f t="array" aca="1" ref="AG51" ca="1">_xlfn.XLOOKUP($A51,INDIRECT(AG$3&amp;"!$A:$A"),INDIRECT(AG$3&amp;"!$AC:$AC"),0,0)</f>
        <v>0</v>
      </c>
      <c r="AH51" s="204" cm="1">
        <f t="array" aca="1" ref="AH51" ca="1">_xlfn.XLOOKUP($A51,INDIRECT(AH$3&amp;"!$A:$A"),INDIRECT(AH$3&amp;"!$AC:$AC"),0,0)</f>
        <v>0</v>
      </c>
      <c r="AI51" s="204" cm="1">
        <f t="array" aca="1" ref="AI51" ca="1">_xlfn.XLOOKUP($A51,INDIRECT(AI$3&amp;"!$A:$A"),INDIRECT(AI$3&amp;"!$AC:$AC"),0,0)</f>
        <v>0</v>
      </c>
      <c r="AJ51" s="204" cm="1">
        <f t="array" aca="1" ref="AJ51" ca="1">_xlfn.XLOOKUP($A51,INDIRECT(AJ$3&amp;"!$A:$A"),INDIRECT(AJ$3&amp;"!$AC:$AC"),0,0)</f>
        <v>0</v>
      </c>
      <c r="AK51" s="204" cm="1">
        <f t="array" aca="1" ref="AK51" ca="1">_xlfn.XLOOKUP($A51,INDIRECT(AK$3&amp;"!$A:$A"),INDIRECT(AK$3&amp;"!$AC:$AC"),0,0)</f>
        <v>0</v>
      </c>
      <c r="AL51" s="204" cm="1">
        <f t="array" aca="1" ref="AL51" ca="1">_xlfn.XLOOKUP($A51,INDIRECT(AL$3&amp;"!$A:$A"),INDIRECT(AL$3&amp;"!$AC:$AC"),0,0)</f>
        <v>0</v>
      </c>
      <c r="AM51" s="204" cm="1">
        <f t="array" aca="1" ref="AM51" ca="1">_xlfn.XLOOKUP($A51,INDIRECT(AM$3&amp;"!$A:$A"),INDIRECT(AM$3&amp;"!$AC:$AC"),0,0)</f>
        <v>0</v>
      </c>
      <c r="AN51" s="204" cm="1">
        <f t="array" aca="1" ref="AN51" ca="1">_xlfn.XLOOKUP($A51,INDIRECT(AN$3&amp;"!$A:$A"),INDIRECT(AN$3&amp;"!$AC:$AC"),0,0)</f>
        <v>0</v>
      </c>
      <c r="AO51" s="204" cm="1">
        <f t="array" aca="1" ref="AO51" ca="1">_xlfn.XLOOKUP($A51,INDIRECT(AO$3&amp;"!$A:$A"),INDIRECT(AO$3&amp;"!$AC:$AC"),0,0)</f>
        <v>0</v>
      </c>
      <c r="AP51" s="204" cm="1">
        <f t="array" aca="1" ref="AP51" ca="1">_xlfn.XLOOKUP($A51,INDIRECT(AP$3&amp;"!$A:$A"),INDIRECT(AP$3&amp;"!$AC:$AC"),0,0)</f>
        <v>0</v>
      </c>
      <c r="AQ51" s="204" cm="1">
        <f t="array" aca="1" ref="AQ51" ca="1">_xlfn.XLOOKUP($A51,INDIRECT(AQ$3&amp;"!$A:$A"),INDIRECT(AQ$3&amp;"!$AC:$AC"),0,0)</f>
        <v>0</v>
      </c>
      <c r="AR51" s="204" cm="1">
        <f t="array" aca="1" ref="AR51" ca="1">_xlfn.XLOOKUP($A51,INDIRECT(AR$3&amp;"!$A:$A"),INDIRECT(AR$3&amp;"!$AC:$AC"),0,0)</f>
        <v>0</v>
      </c>
      <c r="AS51" s="204" cm="1">
        <f t="array" aca="1" ref="AS51" ca="1">_xlfn.XLOOKUP($A51,INDIRECT(AS$3&amp;"!$A:$A"),INDIRECT(AS$3&amp;"!$AC:$AC"),0,0)</f>
        <v>0</v>
      </c>
      <c r="AT51" s="204" cm="1">
        <f t="array" aca="1" ref="AT51" ca="1">_xlfn.XLOOKUP($A51,INDIRECT(AT$3&amp;"!$A:$A"),INDIRECT(AT$3&amp;"!$AC:$AC"),0,0)</f>
        <v>0</v>
      </c>
      <c r="AU51" s="204" cm="1">
        <f t="array" aca="1" ref="AU51" ca="1">_xlfn.XLOOKUP($A51,INDIRECT(AU$3&amp;"!$A:$A"),INDIRECT(AU$3&amp;"!$AC:$AC"),0,0)</f>
        <v>0</v>
      </c>
      <c r="AV51" s="204" cm="1">
        <f t="array" aca="1" ref="AV51" ca="1">_xlfn.XLOOKUP($A51,INDIRECT(AV$3&amp;"!$A:$A"),INDIRECT(AV$3&amp;"!$AC:$AC"),0,0)</f>
        <v>0</v>
      </c>
      <c r="AW51" s="204" cm="1">
        <f t="array" aca="1" ref="AW51" ca="1">_xlfn.XLOOKUP($A51,INDIRECT(AW$3&amp;"!$A:$A"),INDIRECT(AW$3&amp;"!$AC:$AC"),0,0)</f>
        <v>0</v>
      </c>
      <c r="AX51" s="204" cm="1">
        <f t="array" aca="1" ref="AX51" ca="1">_xlfn.XLOOKUP($A51,INDIRECT(AX$3&amp;"!$A:$A"),INDIRECT(AX$3&amp;"!$AC:$AC"),0,0)</f>
        <v>0</v>
      </c>
      <c r="AY51" s="204" cm="1">
        <f t="array" aca="1" ref="AY51" ca="1">_xlfn.XLOOKUP($A51,INDIRECT(AY$3&amp;"!$A:$A"),INDIRECT(AY$3&amp;"!$AC:$AC"),0,0)</f>
        <v>0</v>
      </c>
      <c r="AZ51" s="204" cm="1">
        <f t="array" aca="1" ref="AZ51" ca="1">_xlfn.XLOOKUP($A51,INDIRECT(AZ$3&amp;"!$A:$A"),INDIRECT(AZ$3&amp;"!$AC:$AC"),0,0)</f>
        <v>0</v>
      </c>
      <c r="BA51" s="204" cm="1">
        <f t="array" aca="1" ref="BA51" ca="1">_xlfn.XLOOKUP($A51,INDIRECT(BA$3&amp;"!$A:$A"),INDIRECT(BA$3&amp;"!$AC:$AC"),0,0)</f>
        <v>0</v>
      </c>
      <c r="BB51" s="204" cm="1">
        <f t="array" aca="1" ref="BB51" ca="1">_xlfn.XLOOKUP($A51,INDIRECT(BB$3&amp;"!$A:$A"),INDIRECT(BB$3&amp;"!$AC:$AC"),0,0)</f>
        <v>0</v>
      </c>
      <c r="BC51" s="204" cm="1">
        <f t="array" aca="1" ref="BC51" ca="1">_xlfn.XLOOKUP($A51,INDIRECT(BC$3&amp;"!$A:$A"),INDIRECT(BC$3&amp;"!$AC:$AC"),0,0)</f>
        <v>0</v>
      </c>
      <c r="BD51" s="204" cm="1">
        <f t="array" aca="1" ref="BD51" ca="1">_xlfn.XLOOKUP($A51,INDIRECT(BD$3&amp;"!$A:$A"),INDIRECT(BD$3&amp;"!$AC:$AC"),0,0)</f>
        <v>0</v>
      </c>
    </row>
    <row r="52" spans="1:56" ht="15.95" customHeight="1" x14ac:dyDescent="0.25">
      <c r="A52" s="3">
        <f>'Сводный за нед'!A49</f>
        <v>550445274</v>
      </c>
      <c r="B52" s="3" t="str">
        <f>'Сводный за нед'!B49</f>
        <v>ACRF1KP102BC</v>
      </c>
      <c r="C52" s="3" t="str">
        <f>'Сводный за нед'!C49</f>
        <v>Капа черный/белый-черная коробка</v>
      </c>
      <c r="D52" s="204" cm="1">
        <f t="array" aca="1" ref="D52" ca="1">_xlfn.XLOOKUP($A52,INDIRECT(D$3&amp;"!$A:$A"),INDIRECT(D$3&amp;"!$AC:$AC"),0,0)</f>
        <v>0</v>
      </c>
      <c r="E52" s="204" cm="1">
        <f t="array" aca="1" ref="E52" ca="1">_xlfn.XLOOKUP($A52,INDIRECT(E$3&amp;"!$A:$A"),INDIRECT(E$3&amp;"!$AC:$AC"),0,0)</f>
        <v>0</v>
      </c>
      <c r="F52" s="204" cm="1">
        <f t="array" aca="1" ref="F52" ca="1">_xlfn.XLOOKUP($A52,INDIRECT(F$3&amp;"!$A:$A"),INDIRECT(F$3&amp;"!$AC:$AC"),0,0)</f>
        <v>0</v>
      </c>
      <c r="G52" s="204" cm="1">
        <f t="array" aca="1" ref="G52" ca="1">_xlfn.XLOOKUP($A52,INDIRECT(G$3&amp;"!$A:$A"),INDIRECT(G$3&amp;"!$AC:$AC"),0,0)</f>
        <v>0</v>
      </c>
      <c r="H52" s="204" cm="1">
        <f t="array" aca="1" ref="H52" ca="1">_xlfn.XLOOKUP($A52,INDIRECT(H$3&amp;"!$A:$A"),INDIRECT(H$3&amp;"!$AC:$AC"),0,0)</f>
        <v>0</v>
      </c>
      <c r="I52" s="204" cm="1">
        <f t="array" aca="1" ref="I52" ca="1">_xlfn.XLOOKUP($A52,INDIRECT(I$3&amp;"!$A:$A"),INDIRECT(I$3&amp;"!$AC:$AC"),0,0)</f>
        <v>0</v>
      </c>
      <c r="J52" s="204" cm="1">
        <f t="array" aca="1" ref="J52" ca="1">_xlfn.XLOOKUP($A52,INDIRECT(J$3&amp;"!$A:$A"),INDIRECT(J$3&amp;"!$AC:$AC"),0,0)</f>
        <v>0</v>
      </c>
      <c r="K52" s="204" cm="1">
        <f t="array" aca="1" ref="K52" ca="1">_xlfn.XLOOKUP($A52,INDIRECT(K$3&amp;"!$A:$A"),INDIRECT(K$3&amp;"!$AC:$AC"),0,0)</f>
        <v>0</v>
      </c>
      <c r="L52" s="204" cm="1">
        <f t="array" aca="1" ref="L52" ca="1">_xlfn.XLOOKUP($A52,INDIRECT(L$3&amp;"!$A:$A"),INDIRECT(L$3&amp;"!$AC:$AC"),0,0)</f>
        <v>0</v>
      </c>
      <c r="M52" s="204" cm="1">
        <f t="array" aca="1" ref="M52" ca="1">_xlfn.XLOOKUP($A52,INDIRECT(M$3&amp;"!$A:$A"),INDIRECT(M$3&amp;"!$AC:$AC"),0,0)</f>
        <v>0</v>
      </c>
      <c r="N52" s="204" cm="1">
        <f t="array" aca="1" ref="N52" ca="1">_xlfn.XLOOKUP($A52,INDIRECT(N$3&amp;"!$A:$A"),INDIRECT(N$3&amp;"!$AC:$AC"),0,0)</f>
        <v>0</v>
      </c>
      <c r="O52" s="204" cm="1">
        <f t="array" aca="1" ref="O52" ca="1">_xlfn.XLOOKUP($A52,INDIRECT(O$3&amp;"!$A:$A"),INDIRECT(O$3&amp;"!$AC:$AC"),0,0)</f>
        <v>0</v>
      </c>
      <c r="P52" s="204" cm="1">
        <f t="array" aca="1" ref="P52" ca="1">_xlfn.XLOOKUP($A52,INDIRECT(P$3&amp;"!$A:$A"),INDIRECT(P$3&amp;"!$AC:$AC"),0,0)</f>
        <v>0</v>
      </c>
      <c r="Q52" s="204" cm="1">
        <f t="array" aca="1" ref="Q52" ca="1">_xlfn.XLOOKUP($A52,INDIRECT(Q$3&amp;"!$A:$A"),INDIRECT(Q$3&amp;"!$AC:$AC"),0,0)</f>
        <v>0</v>
      </c>
      <c r="R52" s="204" cm="1">
        <f t="array" aca="1" ref="R52" ca="1">_xlfn.XLOOKUP($A52,INDIRECT(R$3&amp;"!$A:$A"),INDIRECT(R$3&amp;"!$AC:$AC"),0,0)</f>
        <v>0</v>
      </c>
      <c r="S52" s="204" cm="1">
        <f t="array" aca="1" ref="S52" ca="1">_xlfn.XLOOKUP($A52,INDIRECT(S$3&amp;"!$A:$A"),INDIRECT(S$3&amp;"!$AC:$AC"),0,0)</f>
        <v>0</v>
      </c>
      <c r="T52" s="204" cm="1">
        <f t="array" aca="1" ref="T52" ca="1">_xlfn.XLOOKUP($A52,INDIRECT(T$3&amp;"!$A:$A"),INDIRECT(T$3&amp;"!$AC:$AC"),0,0)</f>
        <v>0</v>
      </c>
      <c r="U52" s="204" cm="1">
        <f t="array" aca="1" ref="U52" ca="1">_xlfn.XLOOKUP($A52,INDIRECT(U$3&amp;"!$A:$A"),INDIRECT(U$3&amp;"!$AC:$AC"),0,0)</f>
        <v>0</v>
      </c>
      <c r="V52" s="204" cm="1">
        <f t="array" aca="1" ref="V52" ca="1">_xlfn.XLOOKUP($A52,INDIRECT(V$3&amp;"!$A:$A"),INDIRECT(V$3&amp;"!$AC:$AC"),0,0)</f>
        <v>0</v>
      </c>
      <c r="W52" s="204" cm="1">
        <f t="array" aca="1" ref="W52" ca="1">_xlfn.XLOOKUP($A52,INDIRECT(W$3&amp;"!$A:$A"),INDIRECT(W$3&amp;"!$AC:$AC"),0,0)</f>
        <v>0</v>
      </c>
      <c r="X52" s="204" cm="1">
        <f t="array" aca="1" ref="X52" ca="1">_xlfn.XLOOKUP($A52,INDIRECT(X$3&amp;"!$A:$A"),INDIRECT(X$3&amp;"!$AC:$AC"),0,0)</f>
        <v>0</v>
      </c>
      <c r="Y52" s="204" cm="1">
        <f t="array" aca="1" ref="Y52" ca="1">_xlfn.XLOOKUP($A52,INDIRECT(Y$3&amp;"!$A:$A"),INDIRECT(Y$3&amp;"!$AC:$AC"),0,0)</f>
        <v>0</v>
      </c>
      <c r="Z52" s="204" cm="1">
        <f t="array" aca="1" ref="Z52" ca="1">_xlfn.XLOOKUP($A52,INDIRECT(Z$3&amp;"!$A:$A"),INDIRECT(Z$3&amp;"!$AC:$AC"),0,0)</f>
        <v>0</v>
      </c>
      <c r="AA52" s="204" cm="1">
        <f t="array" aca="1" ref="AA52" ca="1">_xlfn.XLOOKUP($A52,INDIRECT(AA$3&amp;"!$A:$A"),INDIRECT(AA$3&amp;"!$AC:$AC"),0,0)</f>
        <v>0</v>
      </c>
      <c r="AB52" s="204" cm="1">
        <f t="array" aca="1" ref="AB52" ca="1">_xlfn.XLOOKUP($A52,INDIRECT(AB$3&amp;"!$A:$A"),INDIRECT(AB$3&amp;"!$AC:$AC"),0,0)</f>
        <v>0</v>
      </c>
      <c r="AC52" s="204" cm="1">
        <f t="array" aca="1" ref="AC52" ca="1">_xlfn.XLOOKUP($A52,INDIRECT(AC$3&amp;"!$A:$A"),INDIRECT(AC$3&amp;"!$AC:$AC"),0,0)</f>
        <v>0</v>
      </c>
      <c r="AD52" s="204" cm="1">
        <f t="array" aca="1" ref="AD52" ca="1">_xlfn.XLOOKUP($A52,INDIRECT(AD$3&amp;"!$A:$A"),INDIRECT(AD$3&amp;"!$AC:$AC"),0,0)</f>
        <v>0</v>
      </c>
      <c r="AE52" s="204" cm="1">
        <f t="array" aca="1" ref="AE52" ca="1">_xlfn.XLOOKUP($A52,INDIRECT(AE$3&amp;"!$A:$A"),INDIRECT(AE$3&amp;"!$AC:$AC"),0,0)</f>
        <v>0</v>
      </c>
      <c r="AF52" s="204" cm="1">
        <f t="array" aca="1" ref="AF52" ca="1">_xlfn.XLOOKUP($A52,INDIRECT(AF$3&amp;"!$A:$A"),INDIRECT(AF$3&amp;"!$AC:$AC"),0,0)</f>
        <v>0</v>
      </c>
      <c r="AG52" s="204" cm="1">
        <f t="array" aca="1" ref="AG52" ca="1">_xlfn.XLOOKUP($A52,INDIRECT(AG$3&amp;"!$A:$A"),INDIRECT(AG$3&amp;"!$AC:$AC"),0,0)</f>
        <v>0</v>
      </c>
      <c r="AH52" s="204" cm="1">
        <f t="array" aca="1" ref="AH52" ca="1">_xlfn.XLOOKUP($A52,INDIRECT(AH$3&amp;"!$A:$A"),INDIRECT(AH$3&amp;"!$AC:$AC"),0,0)</f>
        <v>0</v>
      </c>
      <c r="AI52" s="204" cm="1">
        <f t="array" aca="1" ref="AI52" ca="1">_xlfn.XLOOKUP($A52,INDIRECT(AI$3&amp;"!$A:$A"),INDIRECT(AI$3&amp;"!$AC:$AC"),0,0)</f>
        <v>0</v>
      </c>
      <c r="AJ52" s="204" cm="1">
        <f t="array" aca="1" ref="AJ52" ca="1">_xlfn.XLOOKUP($A52,INDIRECT(AJ$3&amp;"!$A:$A"),INDIRECT(AJ$3&amp;"!$AC:$AC"),0,0)</f>
        <v>0</v>
      </c>
      <c r="AK52" s="204" cm="1">
        <f t="array" aca="1" ref="AK52" ca="1">_xlfn.XLOOKUP($A52,INDIRECT(AK$3&amp;"!$A:$A"),INDIRECT(AK$3&amp;"!$AC:$AC"),0,0)</f>
        <v>0</v>
      </c>
      <c r="AL52" s="204" cm="1">
        <f t="array" aca="1" ref="AL52" ca="1">_xlfn.XLOOKUP($A52,INDIRECT(AL$3&amp;"!$A:$A"),INDIRECT(AL$3&amp;"!$AC:$AC"),0,0)</f>
        <v>0</v>
      </c>
      <c r="AM52" s="204" cm="1">
        <f t="array" aca="1" ref="AM52" ca="1">_xlfn.XLOOKUP($A52,INDIRECT(AM$3&amp;"!$A:$A"),INDIRECT(AM$3&amp;"!$AC:$AC"),0,0)</f>
        <v>0</v>
      </c>
      <c r="AN52" s="204" cm="1">
        <f t="array" aca="1" ref="AN52" ca="1">_xlfn.XLOOKUP($A52,INDIRECT(AN$3&amp;"!$A:$A"),INDIRECT(AN$3&amp;"!$AC:$AC"),0,0)</f>
        <v>0</v>
      </c>
      <c r="AO52" s="204" cm="1">
        <f t="array" aca="1" ref="AO52" ca="1">_xlfn.XLOOKUP($A52,INDIRECT(AO$3&amp;"!$A:$A"),INDIRECT(AO$3&amp;"!$AC:$AC"),0,0)</f>
        <v>0</v>
      </c>
      <c r="AP52" s="204" cm="1">
        <f t="array" aca="1" ref="AP52" ca="1">_xlfn.XLOOKUP($A52,INDIRECT(AP$3&amp;"!$A:$A"),INDIRECT(AP$3&amp;"!$AC:$AC"),0,0)</f>
        <v>0</v>
      </c>
      <c r="AQ52" s="204" cm="1">
        <f t="array" aca="1" ref="AQ52" ca="1">_xlfn.XLOOKUP($A52,INDIRECT(AQ$3&amp;"!$A:$A"),INDIRECT(AQ$3&amp;"!$AC:$AC"),0,0)</f>
        <v>0</v>
      </c>
      <c r="AR52" s="204" cm="1">
        <f t="array" aca="1" ref="AR52" ca="1">_xlfn.XLOOKUP($A52,INDIRECT(AR$3&amp;"!$A:$A"),INDIRECT(AR$3&amp;"!$AC:$AC"),0,0)</f>
        <v>0</v>
      </c>
      <c r="AS52" s="204" cm="1">
        <f t="array" aca="1" ref="AS52" ca="1">_xlfn.XLOOKUP($A52,INDIRECT(AS$3&amp;"!$A:$A"),INDIRECT(AS$3&amp;"!$AC:$AC"),0,0)</f>
        <v>0</v>
      </c>
      <c r="AT52" s="204" cm="1">
        <f t="array" aca="1" ref="AT52" ca="1">_xlfn.XLOOKUP($A52,INDIRECT(AT$3&amp;"!$A:$A"),INDIRECT(AT$3&amp;"!$AC:$AC"),0,0)</f>
        <v>0</v>
      </c>
      <c r="AU52" s="204" cm="1">
        <f t="array" aca="1" ref="AU52" ca="1">_xlfn.XLOOKUP($A52,INDIRECT(AU$3&amp;"!$A:$A"),INDIRECT(AU$3&amp;"!$AC:$AC"),0,0)</f>
        <v>0</v>
      </c>
      <c r="AV52" s="204" cm="1">
        <f t="array" aca="1" ref="AV52" ca="1">_xlfn.XLOOKUP($A52,INDIRECT(AV$3&amp;"!$A:$A"),INDIRECT(AV$3&amp;"!$AC:$AC"),0,0)</f>
        <v>0</v>
      </c>
      <c r="AW52" s="204" cm="1">
        <f t="array" aca="1" ref="AW52" ca="1">_xlfn.XLOOKUP($A52,INDIRECT(AW$3&amp;"!$A:$A"),INDIRECT(AW$3&amp;"!$AC:$AC"),0,0)</f>
        <v>0</v>
      </c>
      <c r="AX52" s="204" cm="1">
        <f t="array" aca="1" ref="AX52" ca="1">_xlfn.XLOOKUP($A52,INDIRECT(AX$3&amp;"!$A:$A"),INDIRECT(AX$3&amp;"!$AC:$AC"),0,0)</f>
        <v>0</v>
      </c>
      <c r="AY52" s="204" cm="1">
        <f t="array" aca="1" ref="AY52" ca="1">_xlfn.XLOOKUP($A52,INDIRECT(AY$3&amp;"!$A:$A"),INDIRECT(AY$3&amp;"!$AC:$AC"),0,0)</f>
        <v>0</v>
      </c>
      <c r="AZ52" s="204" cm="1">
        <f t="array" aca="1" ref="AZ52" ca="1">_xlfn.XLOOKUP($A52,INDIRECT(AZ$3&amp;"!$A:$A"),INDIRECT(AZ$3&amp;"!$AC:$AC"),0,0)</f>
        <v>0</v>
      </c>
      <c r="BA52" s="204" cm="1">
        <f t="array" aca="1" ref="BA52" ca="1">_xlfn.XLOOKUP($A52,INDIRECT(BA$3&amp;"!$A:$A"),INDIRECT(BA$3&amp;"!$AC:$AC"),0,0)</f>
        <v>0</v>
      </c>
      <c r="BB52" s="204" cm="1">
        <f t="array" aca="1" ref="BB52" ca="1">_xlfn.XLOOKUP($A52,INDIRECT(BB$3&amp;"!$A:$A"),INDIRECT(BB$3&amp;"!$AC:$AC"),0,0)</f>
        <v>0</v>
      </c>
      <c r="BC52" s="204" cm="1">
        <f t="array" aca="1" ref="BC52" ca="1">_xlfn.XLOOKUP($A52,INDIRECT(BC$3&amp;"!$A:$A"),INDIRECT(BC$3&amp;"!$AC:$AC"),0,0)</f>
        <v>0</v>
      </c>
      <c r="BD52" s="204" cm="1">
        <f t="array" aca="1" ref="BD52" ca="1">_xlfn.XLOOKUP($A52,INDIRECT(BD$3&amp;"!$A:$A"),INDIRECT(BD$3&amp;"!$AC:$AC"),0,0)</f>
        <v>0</v>
      </c>
    </row>
    <row r="53" spans="1:56" ht="15.95" customHeight="1" x14ac:dyDescent="0.25">
      <c r="A53" s="3">
        <f>'Сводный за нед'!A50</f>
        <v>550445275</v>
      </c>
      <c r="B53" s="3" t="str">
        <f>'Сводный за нед'!B50</f>
        <v>ACRF1KP103BC</v>
      </c>
      <c r="C53" s="3" t="str">
        <f>'Сводный за нед'!C50</f>
        <v>Капа белый/черный</v>
      </c>
      <c r="D53" s="204" cm="1">
        <f t="array" aca="1" ref="D53" ca="1">_xlfn.XLOOKUP($A53,INDIRECT(D$3&amp;"!$A:$A"),INDIRECT(D$3&amp;"!$AC:$AC"),0,0)</f>
        <v>0</v>
      </c>
      <c r="E53" s="204" cm="1">
        <f t="array" aca="1" ref="E53" ca="1">_xlfn.XLOOKUP($A53,INDIRECT(E$3&amp;"!$A:$A"),INDIRECT(E$3&amp;"!$AC:$AC"),0,0)</f>
        <v>0</v>
      </c>
      <c r="F53" s="204" cm="1">
        <f t="array" aca="1" ref="F53" ca="1">_xlfn.XLOOKUP($A53,INDIRECT(F$3&amp;"!$A:$A"),INDIRECT(F$3&amp;"!$AC:$AC"),0,0)</f>
        <v>0</v>
      </c>
      <c r="G53" s="204" cm="1">
        <f t="array" aca="1" ref="G53" ca="1">_xlfn.XLOOKUP($A53,INDIRECT(G$3&amp;"!$A:$A"),INDIRECT(G$3&amp;"!$AC:$AC"),0,0)</f>
        <v>0</v>
      </c>
      <c r="H53" s="204" cm="1">
        <f t="array" aca="1" ref="H53" ca="1">_xlfn.XLOOKUP($A53,INDIRECT(H$3&amp;"!$A:$A"),INDIRECT(H$3&amp;"!$AC:$AC"),0,0)</f>
        <v>0</v>
      </c>
      <c r="I53" s="204" cm="1">
        <f t="array" aca="1" ref="I53" ca="1">_xlfn.XLOOKUP($A53,INDIRECT(I$3&amp;"!$A:$A"),INDIRECT(I$3&amp;"!$AC:$AC"),0,0)</f>
        <v>0</v>
      </c>
      <c r="J53" s="204" cm="1">
        <f t="array" aca="1" ref="J53" ca="1">_xlfn.XLOOKUP($A53,INDIRECT(J$3&amp;"!$A:$A"),INDIRECT(J$3&amp;"!$AC:$AC"),0,0)</f>
        <v>0</v>
      </c>
      <c r="K53" s="204" cm="1">
        <f t="array" aca="1" ref="K53" ca="1">_xlfn.XLOOKUP($A53,INDIRECT(K$3&amp;"!$A:$A"),INDIRECT(K$3&amp;"!$AC:$AC"),0,0)</f>
        <v>0</v>
      </c>
      <c r="L53" s="204" cm="1">
        <f t="array" aca="1" ref="L53" ca="1">_xlfn.XLOOKUP($A53,INDIRECT(L$3&amp;"!$A:$A"),INDIRECT(L$3&amp;"!$AC:$AC"),0,0)</f>
        <v>0</v>
      </c>
      <c r="M53" s="204" cm="1">
        <f t="array" aca="1" ref="M53" ca="1">_xlfn.XLOOKUP($A53,INDIRECT(M$3&amp;"!$A:$A"),INDIRECT(M$3&amp;"!$AC:$AC"),0,0)</f>
        <v>0</v>
      </c>
      <c r="N53" s="204" cm="1">
        <f t="array" aca="1" ref="N53" ca="1">_xlfn.XLOOKUP($A53,INDIRECT(N$3&amp;"!$A:$A"),INDIRECT(N$3&amp;"!$AC:$AC"),0,0)</f>
        <v>0</v>
      </c>
      <c r="O53" s="204" cm="1">
        <f t="array" aca="1" ref="O53" ca="1">_xlfn.XLOOKUP($A53,INDIRECT(O$3&amp;"!$A:$A"),INDIRECT(O$3&amp;"!$AC:$AC"),0,0)</f>
        <v>0</v>
      </c>
      <c r="P53" s="204" cm="1">
        <f t="array" aca="1" ref="P53" ca="1">_xlfn.XLOOKUP($A53,INDIRECT(P$3&amp;"!$A:$A"),INDIRECT(P$3&amp;"!$AC:$AC"),0,0)</f>
        <v>0</v>
      </c>
      <c r="Q53" s="204" cm="1">
        <f t="array" aca="1" ref="Q53" ca="1">_xlfn.XLOOKUP($A53,INDIRECT(Q$3&amp;"!$A:$A"),INDIRECT(Q$3&amp;"!$AC:$AC"),0,0)</f>
        <v>0</v>
      </c>
      <c r="R53" s="204" cm="1">
        <f t="array" aca="1" ref="R53" ca="1">_xlfn.XLOOKUP($A53,INDIRECT(R$3&amp;"!$A:$A"),INDIRECT(R$3&amp;"!$AC:$AC"),0,0)</f>
        <v>0</v>
      </c>
      <c r="S53" s="204" cm="1">
        <f t="array" aca="1" ref="S53" ca="1">_xlfn.XLOOKUP($A53,INDIRECT(S$3&amp;"!$A:$A"),INDIRECT(S$3&amp;"!$AC:$AC"),0,0)</f>
        <v>0</v>
      </c>
      <c r="T53" s="204" cm="1">
        <f t="array" aca="1" ref="T53" ca="1">_xlfn.XLOOKUP($A53,INDIRECT(T$3&amp;"!$A:$A"),INDIRECT(T$3&amp;"!$AC:$AC"),0,0)</f>
        <v>0</v>
      </c>
      <c r="U53" s="204" cm="1">
        <f t="array" aca="1" ref="U53" ca="1">_xlfn.XLOOKUP($A53,INDIRECT(U$3&amp;"!$A:$A"),INDIRECT(U$3&amp;"!$AC:$AC"),0,0)</f>
        <v>0</v>
      </c>
      <c r="V53" s="204" cm="1">
        <f t="array" aca="1" ref="V53" ca="1">_xlfn.XLOOKUP($A53,INDIRECT(V$3&amp;"!$A:$A"),INDIRECT(V$3&amp;"!$AC:$AC"),0,0)</f>
        <v>0</v>
      </c>
      <c r="W53" s="204" cm="1">
        <f t="array" aca="1" ref="W53" ca="1">_xlfn.XLOOKUP($A53,INDIRECT(W$3&amp;"!$A:$A"),INDIRECT(W$3&amp;"!$AC:$AC"),0,0)</f>
        <v>0</v>
      </c>
      <c r="X53" s="204" cm="1">
        <f t="array" aca="1" ref="X53" ca="1">_xlfn.XLOOKUP($A53,INDIRECT(X$3&amp;"!$A:$A"),INDIRECT(X$3&amp;"!$AC:$AC"),0,0)</f>
        <v>0</v>
      </c>
      <c r="Y53" s="204" cm="1">
        <f t="array" aca="1" ref="Y53" ca="1">_xlfn.XLOOKUP($A53,INDIRECT(Y$3&amp;"!$A:$A"),INDIRECT(Y$3&amp;"!$AC:$AC"),0,0)</f>
        <v>0</v>
      </c>
      <c r="Z53" s="204" cm="1">
        <f t="array" aca="1" ref="Z53" ca="1">_xlfn.XLOOKUP($A53,INDIRECT(Z$3&amp;"!$A:$A"),INDIRECT(Z$3&amp;"!$AC:$AC"),0,0)</f>
        <v>0</v>
      </c>
      <c r="AA53" s="204" cm="1">
        <f t="array" aca="1" ref="AA53" ca="1">_xlfn.XLOOKUP($A53,INDIRECT(AA$3&amp;"!$A:$A"),INDIRECT(AA$3&amp;"!$AC:$AC"),0,0)</f>
        <v>0</v>
      </c>
      <c r="AB53" s="204" cm="1">
        <f t="array" aca="1" ref="AB53" ca="1">_xlfn.XLOOKUP($A53,INDIRECT(AB$3&amp;"!$A:$A"),INDIRECT(AB$3&amp;"!$AC:$AC"),0,0)</f>
        <v>0</v>
      </c>
      <c r="AC53" s="204" cm="1">
        <f t="array" aca="1" ref="AC53" ca="1">_xlfn.XLOOKUP($A53,INDIRECT(AC$3&amp;"!$A:$A"),INDIRECT(AC$3&amp;"!$AC:$AC"),0,0)</f>
        <v>0</v>
      </c>
      <c r="AD53" s="204" cm="1">
        <f t="array" aca="1" ref="AD53" ca="1">_xlfn.XLOOKUP($A53,INDIRECT(AD$3&amp;"!$A:$A"),INDIRECT(AD$3&amp;"!$AC:$AC"),0,0)</f>
        <v>0</v>
      </c>
      <c r="AE53" s="204" cm="1">
        <f t="array" aca="1" ref="AE53" ca="1">_xlfn.XLOOKUP($A53,INDIRECT(AE$3&amp;"!$A:$A"),INDIRECT(AE$3&amp;"!$AC:$AC"),0,0)</f>
        <v>0</v>
      </c>
      <c r="AF53" s="204" cm="1">
        <f t="array" aca="1" ref="AF53" ca="1">_xlfn.XLOOKUP($A53,INDIRECT(AF$3&amp;"!$A:$A"),INDIRECT(AF$3&amp;"!$AC:$AC"),0,0)</f>
        <v>0</v>
      </c>
      <c r="AG53" s="204" cm="1">
        <f t="array" aca="1" ref="AG53" ca="1">_xlfn.XLOOKUP($A53,INDIRECT(AG$3&amp;"!$A:$A"),INDIRECT(AG$3&amp;"!$AC:$AC"),0,0)</f>
        <v>0</v>
      </c>
      <c r="AH53" s="204" cm="1">
        <f t="array" aca="1" ref="AH53" ca="1">_xlfn.XLOOKUP($A53,INDIRECT(AH$3&amp;"!$A:$A"),INDIRECT(AH$3&amp;"!$AC:$AC"),0,0)</f>
        <v>0</v>
      </c>
      <c r="AI53" s="204" cm="1">
        <f t="array" aca="1" ref="AI53" ca="1">_xlfn.XLOOKUP($A53,INDIRECT(AI$3&amp;"!$A:$A"),INDIRECT(AI$3&amp;"!$AC:$AC"),0,0)</f>
        <v>0</v>
      </c>
      <c r="AJ53" s="204" cm="1">
        <f t="array" aca="1" ref="AJ53" ca="1">_xlfn.XLOOKUP($A53,INDIRECT(AJ$3&amp;"!$A:$A"),INDIRECT(AJ$3&amp;"!$AC:$AC"),0,0)</f>
        <v>0</v>
      </c>
      <c r="AK53" s="204" cm="1">
        <f t="array" aca="1" ref="AK53" ca="1">_xlfn.XLOOKUP($A53,INDIRECT(AK$3&amp;"!$A:$A"),INDIRECT(AK$3&amp;"!$AC:$AC"),0,0)</f>
        <v>0</v>
      </c>
      <c r="AL53" s="204" cm="1">
        <f t="array" aca="1" ref="AL53" ca="1">_xlfn.XLOOKUP($A53,INDIRECT(AL$3&amp;"!$A:$A"),INDIRECT(AL$3&amp;"!$AC:$AC"),0,0)</f>
        <v>0</v>
      </c>
      <c r="AM53" s="204" cm="1">
        <f t="array" aca="1" ref="AM53" ca="1">_xlfn.XLOOKUP($A53,INDIRECT(AM$3&amp;"!$A:$A"),INDIRECT(AM$3&amp;"!$AC:$AC"),0,0)</f>
        <v>0</v>
      </c>
      <c r="AN53" s="204" cm="1">
        <f t="array" aca="1" ref="AN53" ca="1">_xlfn.XLOOKUP($A53,INDIRECT(AN$3&amp;"!$A:$A"),INDIRECT(AN$3&amp;"!$AC:$AC"),0,0)</f>
        <v>0</v>
      </c>
      <c r="AO53" s="204" cm="1">
        <f t="array" aca="1" ref="AO53" ca="1">_xlfn.XLOOKUP($A53,INDIRECT(AO$3&amp;"!$A:$A"),INDIRECT(AO$3&amp;"!$AC:$AC"),0,0)</f>
        <v>0</v>
      </c>
      <c r="AP53" s="204" cm="1">
        <f t="array" aca="1" ref="AP53" ca="1">_xlfn.XLOOKUP($A53,INDIRECT(AP$3&amp;"!$A:$A"),INDIRECT(AP$3&amp;"!$AC:$AC"),0,0)</f>
        <v>0</v>
      </c>
      <c r="AQ53" s="204" cm="1">
        <f t="array" aca="1" ref="AQ53" ca="1">_xlfn.XLOOKUP($A53,INDIRECT(AQ$3&amp;"!$A:$A"),INDIRECT(AQ$3&amp;"!$AC:$AC"),0,0)</f>
        <v>0</v>
      </c>
      <c r="AR53" s="204" cm="1">
        <f t="array" aca="1" ref="AR53" ca="1">_xlfn.XLOOKUP($A53,INDIRECT(AR$3&amp;"!$A:$A"),INDIRECT(AR$3&amp;"!$AC:$AC"),0,0)</f>
        <v>0</v>
      </c>
      <c r="AS53" s="204" cm="1">
        <f t="array" aca="1" ref="AS53" ca="1">_xlfn.XLOOKUP($A53,INDIRECT(AS$3&amp;"!$A:$A"),INDIRECT(AS$3&amp;"!$AC:$AC"),0,0)</f>
        <v>0</v>
      </c>
      <c r="AT53" s="204" cm="1">
        <f t="array" aca="1" ref="AT53" ca="1">_xlfn.XLOOKUP($A53,INDIRECT(AT$3&amp;"!$A:$A"),INDIRECT(AT$3&amp;"!$AC:$AC"),0,0)</f>
        <v>0</v>
      </c>
      <c r="AU53" s="204" cm="1">
        <f t="array" aca="1" ref="AU53" ca="1">_xlfn.XLOOKUP($A53,INDIRECT(AU$3&amp;"!$A:$A"),INDIRECT(AU$3&amp;"!$AC:$AC"),0,0)</f>
        <v>0</v>
      </c>
      <c r="AV53" s="204" cm="1">
        <f t="array" aca="1" ref="AV53" ca="1">_xlfn.XLOOKUP($A53,INDIRECT(AV$3&amp;"!$A:$A"),INDIRECT(AV$3&amp;"!$AC:$AC"),0,0)</f>
        <v>0</v>
      </c>
      <c r="AW53" s="204" cm="1">
        <f t="array" aca="1" ref="AW53" ca="1">_xlfn.XLOOKUP($A53,INDIRECT(AW$3&amp;"!$A:$A"),INDIRECT(AW$3&amp;"!$AC:$AC"),0,0)</f>
        <v>0</v>
      </c>
      <c r="AX53" s="204" cm="1">
        <f t="array" aca="1" ref="AX53" ca="1">_xlfn.XLOOKUP($A53,INDIRECT(AX$3&amp;"!$A:$A"),INDIRECT(AX$3&amp;"!$AC:$AC"),0,0)</f>
        <v>0</v>
      </c>
      <c r="AY53" s="204" cm="1">
        <f t="array" aca="1" ref="AY53" ca="1">_xlfn.XLOOKUP($A53,INDIRECT(AY$3&amp;"!$A:$A"),INDIRECT(AY$3&amp;"!$AC:$AC"),0,0)</f>
        <v>0</v>
      </c>
      <c r="AZ53" s="204" cm="1">
        <f t="array" aca="1" ref="AZ53" ca="1">_xlfn.XLOOKUP($A53,INDIRECT(AZ$3&amp;"!$A:$A"),INDIRECT(AZ$3&amp;"!$AC:$AC"),0,0)</f>
        <v>0</v>
      </c>
      <c r="BA53" s="204" cm="1">
        <f t="array" aca="1" ref="BA53" ca="1">_xlfn.XLOOKUP($A53,INDIRECT(BA$3&amp;"!$A:$A"),INDIRECT(BA$3&amp;"!$AC:$AC"),0,0)</f>
        <v>0</v>
      </c>
      <c r="BB53" s="204" cm="1">
        <f t="array" aca="1" ref="BB53" ca="1">_xlfn.XLOOKUP($A53,INDIRECT(BB$3&amp;"!$A:$A"),INDIRECT(BB$3&amp;"!$AC:$AC"),0,0)</f>
        <v>0</v>
      </c>
      <c r="BC53" s="204" cm="1">
        <f t="array" aca="1" ref="BC53" ca="1">_xlfn.XLOOKUP($A53,INDIRECT(BC$3&amp;"!$A:$A"),INDIRECT(BC$3&amp;"!$AC:$AC"),0,0)</f>
        <v>0</v>
      </c>
      <c r="BD53" s="204" cm="1">
        <f t="array" aca="1" ref="BD53" ca="1">_xlfn.XLOOKUP($A53,INDIRECT(BD$3&amp;"!$A:$A"),INDIRECT(BD$3&amp;"!$AC:$AC"),0,0)</f>
        <v>0</v>
      </c>
    </row>
    <row r="54" spans="1:56" ht="15.95" customHeight="1" x14ac:dyDescent="0.25">
      <c r="A54" s="3">
        <f>'Сводный за нед'!A51</f>
        <v>550445277</v>
      </c>
      <c r="B54" s="3" t="str">
        <f>'Сводный за нед'!B51</f>
        <v>ACRF1KP101RD</v>
      </c>
      <c r="C54" s="3" t="str">
        <f>'Сводный за нед'!C51</f>
        <v>Капа белый/красный</v>
      </c>
      <c r="D54" s="204" cm="1">
        <f t="array" aca="1" ref="D54" ca="1">_xlfn.XLOOKUP($A54,INDIRECT(D$3&amp;"!$A:$A"),INDIRECT(D$3&amp;"!$AC:$AC"),0,0)</f>
        <v>0</v>
      </c>
      <c r="E54" s="204" cm="1">
        <f t="array" aca="1" ref="E54" ca="1">_xlfn.XLOOKUP($A54,INDIRECT(E$3&amp;"!$A:$A"),INDIRECT(E$3&amp;"!$AC:$AC"),0,0)</f>
        <v>0</v>
      </c>
      <c r="F54" s="204" cm="1">
        <f t="array" aca="1" ref="F54" ca="1">_xlfn.XLOOKUP($A54,INDIRECT(F$3&amp;"!$A:$A"),INDIRECT(F$3&amp;"!$AC:$AC"),0,0)</f>
        <v>0</v>
      </c>
      <c r="G54" s="204" cm="1">
        <f t="array" aca="1" ref="G54" ca="1">_xlfn.XLOOKUP($A54,INDIRECT(G$3&amp;"!$A:$A"),INDIRECT(G$3&amp;"!$AC:$AC"),0,0)</f>
        <v>0</v>
      </c>
      <c r="H54" s="204" cm="1">
        <f t="array" aca="1" ref="H54" ca="1">_xlfn.XLOOKUP($A54,INDIRECT(H$3&amp;"!$A:$A"),INDIRECT(H$3&amp;"!$AC:$AC"),0,0)</f>
        <v>0</v>
      </c>
      <c r="I54" s="204" cm="1">
        <f t="array" aca="1" ref="I54" ca="1">_xlfn.XLOOKUP($A54,INDIRECT(I$3&amp;"!$A:$A"),INDIRECT(I$3&amp;"!$AC:$AC"),0,0)</f>
        <v>0</v>
      </c>
      <c r="J54" s="204" cm="1">
        <f t="array" aca="1" ref="J54" ca="1">_xlfn.XLOOKUP($A54,INDIRECT(J$3&amp;"!$A:$A"),INDIRECT(J$3&amp;"!$AC:$AC"),0,0)</f>
        <v>0</v>
      </c>
      <c r="K54" s="204" cm="1">
        <f t="array" aca="1" ref="K54" ca="1">_xlfn.XLOOKUP($A54,INDIRECT(K$3&amp;"!$A:$A"),INDIRECT(K$3&amp;"!$AC:$AC"),0,0)</f>
        <v>0</v>
      </c>
      <c r="L54" s="204" cm="1">
        <f t="array" aca="1" ref="L54" ca="1">_xlfn.XLOOKUP($A54,INDIRECT(L$3&amp;"!$A:$A"),INDIRECT(L$3&amp;"!$AC:$AC"),0,0)</f>
        <v>0</v>
      </c>
      <c r="M54" s="204" cm="1">
        <f t="array" aca="1" ref="M54" ca="1">_xlfn.XLOOKUP($A54,INDIRECT(M$3&amp;"!$A:$A"),INDIRECT(M$3&amp;"!$AC:$AC"),0,0)</f>
        <v>0</v>
      </c>
      <c r="N54" s="204" cm="1">
        <f t="array" aca="1" ref="N54" ca="1">_xlfn.XLOOKUP($A54,INDIRECT(N$3&amp;"!$A:$A"),INDIRECT(N$3&amp;"!$AC:$AC"),0,0)</f>
        <v>0</v>
      </c>
      <c r="O54" s="204" cm="1">
        <f t="array" aca="1" ref="O54" ca="1">_xlfn.XLOOKUP($A54,INDIRECT(O$3&amp;"!$A:$A"),INDIRECT(O$3&amp;"!$AC:$AC"),0,0)</f>
        <v>0</v>
      </c>
      <c r="P54" s="204" cm="1">
        <f t="array" aca="1" ref="P54" ca="1">_xlfn.XLOOKUP($A54,INDIRECT(P$3&amp;"!$A:$A"),INDIRECT(P$3&amp;"!$AC:$AC"),0,0)</f>
        <v>0</v>
      </c>
      <c r="Q54" s="204" cm="1">
        <f t="array" aca="1" ref="Q54" ca="1">_xlfn.XLOOKUP($A54,INDIRECT(Q$3&amp;"!$A:$A"),INDIRECT(Q$3&amp;"!$AC:$AC"),0,0)</f>
        <v>0</v>
      </c>
      <c r="R54" s="204" cm="1">
        <f t="array" aca="1" ref="R54" ca="1">_xlfn.XLOOKUP($A54,INDIRECT(R$3&amp;"!$A:$A"),INDIRECT(R$3&amp;"!$AC:$AC"),0,0)</f>
        <v>0</v>
      </c>
      <c r="S54" s="204" cm="1">
        <f t="array" aca="1" ref="S54" ca="1">_xlfn.XLOOKUP($A54,INDIRECT(S$3&amp;"!$A:$A"),INDIRECT(S$3&amp;"!$AC:$AC"),0,0)</f>
        <v>0</v>
      </c>
      <c r="T54" s="204" cm="1">
        <f t="array" aca="1" ref="T54" ca="1">_xlfn.XLOOKUP($A54,INDIRECT(T$3&amp;"!$A:$A"),INDIRECT(T$3&amp;"!$AC:$AC"),0,0)</f>
        <v>0</v>
      </c>
      <c r="U54" s="204" cm="1">
        <f t="array" aca="1" ref="U54" ca="1">_xlfn.XLOOKUP($A54,INDIRECT(U$3&amp;"!$A:$A"),INDIRECT(U$3&amp;"!$AC:$AC"),0,0)</f>
        <v>0</v>
      </c>
      <c r="V54" s="204" cm="1">
        <f t="array" aca="1" ref="V54" ca="1">_xlfn.XLOOKUP($A54,INDIRECT(V$3&amp;"!$A:$A"),INDIRECT(V$3&amp;"!$AC:$AC"),0,0)</f>
        <v>0</v>
      </c>
      <c r="W54" s="204" cm="1">
        <f t="array" aca="1" ref="W54" ca="1">_xlfn.XLOOKUP($A54,INDIRECT(W$3&amp;"!$A:$A"),INDIRECT(W$3&amp;"!$AC:$AC"),0,0)</f>
        <v>0</v>
      </c>
      <c r="X54" s="204" cm="1">
        <f t="array" aca="1" ref="X54" ca="1">_xlfn.XLOOKUP($A54,INDIRECT(X$3&amp;"!$A:$A"),INDIRECT(X$3&amp;"!$AC:$AC"),0,0)</f>
        <v>0</v>
      </c>
      <c r="Y54" s="204" cm="1">
        <f t="array" aca="1" ref="Y54" ca="1">_xlfn.XLOOKUP($A54,INDIRECT(Y$3&amp;"!$A:$A"),INDIRECT(Y$3&amp;"!$AC:$AC"),0,0)</f>
        <v>0</v>
      </c>
      <c r="Z54" s="204" cm="1">
        <f t="array" aca="1" ref="Z54" ca="1">_xlfn.XLOOKUP($A54,INDIRECT(Z$3&amp;"!$A:$A"),INDIRECT(Z$3&amp;"!$AC:$AC"),0,0)</f>
        <v>0</v>
      </c>
      <c r="AA54" s="204" cm="1">
        <f t="array" aca="1" ref="AA54" ca="1">_xlfn.XLOOKUP($A54,INDIRECT(AA$3&amp;"!$A:$A"),INDIRECT(AA$3&amp;"!$AC:$AC"),0,0)</f>
        <v>0</v>
      </c>
      <c r="AB54" s="204" cm="1">
        <f t="array" aca="1" ref="AB54" ca="1">_xlfn.XLOOKUP($A54,INDIRECT(AB$3&amp;"!$A:$A"),INDIRECT(AB$3&amp;"!$AC:$AC"),0,0)</f>
        <v>0</v>
      </c>
      <c r="AC54" s="204" cm="1">
        <f t="array" aca="1" ref="AC54" ca="1">_xlfn.XLOOKUP($A54,INDIRECT(AC$3&amp;"!$A:$A"),INDIRECT(AC$3&amp;"!$AC:$AC"),0,0)</f>
        <v>0</v>
      </c>
      <c r="AD54" s="204" cm="1">
        <f t="array" aca="1" ref="AD54" ca="1">_xlfn.XLOOKUP($A54,INDIRECT(AD$3&amp;"!$A:$A"),INDIRECT(AD$3&amp;"!$AC:$AC"),0,0)</f>
        <v>0</v>
      </c>
      <c r="AE54" s="204" cm="1">
        <f t="array" aca="1" ref="AE54" ca="1">_xlfn.XLOOKUP($A54,INDIRECT(AE$3&amp;"!$A:$A"),INDIRECT(AE$3&amp;"!$AC:$AC"),0,0)</f>
        <v>0</v>
      </c>
      <c r="AF54" s="204" cm="1">
        <f t="array" aca="1" ref="AF54" ca="1">_xlfn.XLOOKUP($A54,INDIRECT(AF$3&amp;"!$A:$A"),INDIRECT(AF$3&amp;"!$AC:$AC"),0,0)</f>
        <v>0</v>
      </c>
      <c r="AG54" s="204" cm="1">
        <f t="array" aca="1" ref="AG54" ca="1">_xlfn.XLOOKUP($A54,INDIRECT(AG$3&amp;"!$A:$A"),INDIRECT(AG$3&amp;"!$AC:$AC"),0,0)</f>
        <v>0</v>
      </c>
      <c r="AH54" s="204" cm="1">
        <f t="array" aca="1" ref="AH54" ca="1">_xlfn.XLOOKUP($A54,INDIRECT(AH$3&amp;"!$A:$A"),INDIRECT(AH$3&amp;"!$AC:$AC"),0,0)</f>
        <v>0</v>
      </c>
      <c r="AI54" s="204" cm="1">
        <f t="array" aca="1" ref="AI54" ca="1">_xlfn.XLOOKUP($A54,INDIRECT(AI$3&amp;"!$A:$A"),INDIRECT(AI$3&amp;"!$AC:$AC"),0,0)</f>
        <v>0</v>
      </c>
      <c r="AJ54" s="204" cm="1">
        <f t="array" aca="1" ref="AJ54" ca="1">_xlfn.XLOOKUP($A54,INDIRECT(AJ$3&amp;"!$A:$A"),INDIRECT(AJ$3&amp;"!$AC:$AC"),0,0)</f>
        <v>0</v>
      </c>
      <c r="AK54" s="204" cm="1">
        <f t="array" aca="1" ref="AK54" ca="1">_xlfn.XLOOKUP($A54,INDIRECT(AK$3&amp;"!$A:$A"),INDIRECT(AK$3&amp;"!$AC:$AC"),0,0)</f>
        <v>0</v>
      </c>
      <c r="AL54" s="204" cm="1">
        <f t="array" aca="1" ref="AL54" ca="1">_xlfn.XLOOKUP($A54,INDIRECT(AL$3&amp;"!$A:$A"),INDIRECT(AL$3&amp;"!$AC:$AC"),0,0)</f>
        <v>0</v>
      </c>
      <c r="AM54" s="204" cm="1">
        <f t="array" aca="1" ref="AM54" ca="1">_xlfn.XLOOKUP($A54,INDIRECT(AM$3&amp;"!$A:$A"),INDIRECT(AM$3&amp;"!$AC:$AC"),0,0)</f>
        <v>0</v>
      </c>
      <c r="AN54" s="204" cm="1">
        <f t="array" aca="1" ref="AN54" ca="1">_xlfn.XLOOKUP($A54,INDIRECT(AN$3&amp;"!$A:$A"),INDIRECT(AN$3&amp;"!$AC:$AC"),0,0)</f>
        <v>0</v>
      </c>
      <c r="AO54" s="204" cm="1">
        <f t="array" aca="1" ref="AO54" ca="1">_xlfn.XLOOKUP($A54,INDIRECT(AO$3&amp;"!$A:$A"),INDIRECT(AO$3&amp;"!$AC:$AC"),0,0)</f>
        <v>0</v>
      </c>
      <c r="AP54" s="204" cm="1">
        <f t="array" aca="1" ref="AP54" ca="1">_xlfn.XLOOKUP($A54,INDIRECT(AP$3&amp;"!$A:$A"),INDIRECT(AP$3&amp;"!$AC:$AC"),0,0)</f>
        <v>0</v>
      </c>
      <c r="AQ54" s="204" cm="1">
        <f t="array" aca="1" ref="AQ54" ca="1">_xlfn.XLOOKUP($A54,INDIRECT(AQ$3&amp;"!$A:$A"),INDIRECT(AQ$3&amp;"!$AC:$AC"),0,0)</f>
        <v>0</v>
      </c>
      <c r="AR54" s="204" cm="1">
        <f t="array" aca="1" ref="AR54" ca="1">_xlfn.XLOOKUP($A54,INDIRECT(AR$3&amp;"!$A:$A"),INDIRECT(AR$3&amp;"!$AC:$AC"),0,0)</f>
        <v>0</v>
      </c>
      <c r="AS54" s="204" cm="1">
        <f t="array" aca="1" ref="AS54" ca="1">_xlfn.XLOOKUP($A54,INDIRECT(AS$3&amp;"!$A:$A"),INDIRECT(AS$3&amp;"!$AC:$AC"),0,0)</f>
        <v>0</v>
      </c>
      <c r="AT54" s="204" cm="1">
        <f t="array" aca="1" ref="AT54" ca="1">_xlfn.XLOOKUP($A54,INDIRECT(AT$3&amp;"!$A:$A"),INDIRECT(AT$3&amp;"!$AC:$AC"),0,0)</f>
        <v>0</v>
      </c>
      <c r="AU54" s="204" cm="1">
        <f t="array" aca="1" ref="AU54" ca="1">_xlfn.XLOOKUP($A54,INDIRECT(AU$3&amp;"!$A:$A"),INDIRECT(AU$3&amp;"!$AC:$AC"),0,0)</f>
        <v>0</v>
      </c>
      <c r="AV54" s="204" cm="1">
        <f t="array" aca="1" ref="AV54" ca="1">_xlfn.XLOOKUP($A54,INDIRECT(AV$3&amp;"!$A:$A"),INDIRECT(AV$3&amp;"!$AC:$AC"),0,0)</f>
        <v>0</v>
      </c>
      <c r="AW54" s="204" cm="1">
        <f t="array" aca="1" ref="AW54" ca="1">_xlfn.XLOOKUP($A54,INDIRECT(AW$3&amp;"!$A:$A"),INDIRECT(AW$3&amp;"!$AC:$AC"),0,0)</f>
        <v>0</v>
      </c>
      <c r="AX54" s="204" cm="1">
        <f t="array" aca="1" ref="AX54" ca="1">_xlfn.XLOOKUP($A54,INDIRECT(AX$3&amp;"!$A:$A"),INDIRECT(AX$3&amp;"!$AC:$AC"),0,0)</f>
        <v>0</v>
      </c>
      <c r="AY54" s="204" cm="1">
        <f t="array" aca="1" ref="AY54" ca="1">_xlfn.XLOOKUP($A54,INDIRECT(AY$3&amp;"!$A:$A"),INDIRECT(AY$3&amp;"!$AC:$AC"),0,0)</f>
        <v>0</v>
      </c>
      <c r="AZ54" s="204" cm="1">
        <f t="array" aca="1" ref="AZ54" ca="1">_xlfn.XLOOKUP($A54,INDIRECT(AZ$3&amp;"!$A:$A"),INDIRECT(AZ$3&amp;"!$AC:$AC"),0,0)</f>
        <v>0</v>
      </c>
      <c r="BA54" s="204" cm="1">
        <f t="array" aca="1" ref="BA54" ca="1">_xlfn.XLOOKUP($A54,INDIRECT(BA$3&amp;"!$A:$A"),INDIRECT(BA$3&amp;"!$AC:$AC"),0,0)</f>
        <v>0</v>
      </c>
      <c r="BB54" s="204" cm="1">
        <f t="array" aca="1" ref="BB54" ca="1">_xlfn.XLOOKUP($A54,INDIRECT(BB$3&amp;"!$A:$A"),INDIRECT(BB$3&amp;"!$AC:$AC"),0,0)</f>
        <v>0</v>
      </c>
      <c r="BC54" s="204" cm="1">
        <f t="array" aca="1" ref="BC54" ca="1">_xlfn.XLOOKUP($A54,INDIRECT(BC$3&amp;"!$A:$A"),INDIRECT(BC$3&amp;"!$AC:$AC"),0,0)</f>
        <v>0</v>
      </c>
      <c r="BD54" s="204" cm="1">
        <f t="array" aca="1" ref="BD54" ca="1">_xlfn.XLOOKUP($A54,INDIRECT(BD$3&amp;"!$A:$A"),INDIRECT(BD$3&amp;"!$AC:$AC"),0,0)</f>
        <v>0</v>
      </c>
    </row>
    <row r="55" spans="1:56" ht="15.95" customHeight="1" x14ac:dyDescent="0.25">
      <c r="A55" s="3">
        <f>'Сводный за нед'!A52</f>
        <v>550445279</v>
      </c>
      <c r="B55" s="3" t="str">
        <f>'Сводный за нед'!B52</f>
        <v>ACRF1KP102RD</v>
      </c>
      <c r="C55" s="3" t="str">
        <f>'Сводный за нед'!C52</f>
        <v>Капа красный/белый</v>
      </c>
      <c r="D55" s="204" cm="1">
        <f t="array" aca="1" ref="D55" ca="1">_xlfn.XLOOKUP($A55,INDIRECT(D$3&amp;"!$A:$A"),INDIRECT(D$3&amp;"!$AC:$AC"),0,0)</f>
        <v>0</v>
      </c>
      <c r="E55" s="204" cm="1">
        <f t="array" aca="1" ref="E55" ca="1">_xlfn.XLOOKUP($A55,INDIRECT(E$3&amp;"!$A:$A"),INDIRECT(E$3&amp;"!$AC:$AC"),0,0)</f>
        <v>0</v>
      </c>
      <c r="F55" s="204" cm="1">
        <f t="array" aca="1" ref="F55" ca="1">_xlfn.XLOOKUP($A55,INDIRECT(F$3&amp;"!$A:$A"),INDIRECT(F$3&amp;"!$AC:$AC"),0,0)</f>
        <v>0</v>
      </c>
      <c r="G55" s="204" cm="1">
        <f t="array" aca="1" ref="G55" ca="1">_xlfn.XLOOKUP($A55,INDIRECT(G$3&amp;"!$A:$A"),INDIRECT(G$3&amp;"!$AC:$AC"),0,0)</f>
        <v>0</v>
      </c>
      <c r="H55" s="204" cm="1">
        <f t="array" aca="1" ref="H55" ca="1">_xlfn.XLOOKUP($A55,INDIRECT(H$3&amp;"!$A:$A"),INDIRECT(H$3&amp;"!$AC:$AC"),0,0)</f>
        <v>0</v>
      </c>
      <c r="I55" s="204" cm="1">
        <f t="array" aca="1" ref="I55" ca="1">_xlfn.XLOOKUP($A55,INDIRECT(I$3&amp;"!$A:$A"),INDIRECT(I$3&amp;"!$AC:$AC"),0,0)</f>
        <v>0</v>
      </c>
      <c r="J55" s="204" cm="1">
        <f t="array" aca="1" ref="J55" ca="1">_xlfn.XLOOKUP($A55,INDIRECT(J$3&amp;"!$A:$A"),INDIRECT(J$3&amp;"!$AC:$AC"),0,0)</f>
        <v>0</v>
      </c>
      <c r="K55" s="204" cm="1">
        <f t="array" aca="1" ref="K55" ca="1">_xlfn.XLOOKUP($A55,INDIRECT(K$3&amp;"!$A:$A"),INDIRECT(K$3&amp;"!$AC:$AC"),0,0)</f>
        <v>0</v>
      </c>
      <c r="L55" s="204" cm="1">
        <f t="array" aca="1" ref="L55" ca="1">_xlfn.XLOOKUP($A55,INDIRECT(L$3&amp;"!$A:$A"),INDIRECT(L$3&amp;"!$AC:$AC"),0,0)</f>
        <v>0</v>
      </c>
      <c r="M55" s="204" cm="1">
        <f t="array" aca="1" ref="M55" ca="1">_xlfn.XLOOKUP($A55,INDIRECT(M$3&amp;"!$A:$A"),INDIRECT(M$3&amp;"!$AC:$AC"),0,0)</f>
        <v>0</v>
      </c>
      <c r="N55" s="204" cm="1">
        <f t="array" aca="1" ref="N55" ca="1">_xlfn.XLOOKUP($A55,INDIRECT(N$3&amp;"!$A:$A"),INDIRECT(N$3&amp;"!$AC:$AC"),0,0)</f>
        <v>0</v>
      </c>
      <c r="O55" s="204" cm="1">
        <f t="array" aca="1" ref="O55" ca="1">_xlfn.XLOOKUP($A55,INDIRECT(O$3&amp;"!$A:$A"),INDIRECT(O$3&amp;"!$AC:$AC"),0,0)</f>
        <v>0</v>
      </c>
      <c r="P55" s="204" cm="1">
        <f t="array" aca="1" ref="P55" ca="1">_xlfn.XLOOKUP($A55,INDIRECT(P$3&amp;"!$A:$A"),INDIRECT(P$3&amp;"!$AC:$AC"),0,0)</f>
        <v>0</v>
      </c>
      <c r="Q55" s="204" cm="1">
        <f t="array" aca="1" ref="Q55" ca="1">_xlfn.XLOOKUP($A55,INDIRECT(Q$3&amp;"!$A:$A"),INDIRECT(Q$3&amp;"!$AC:$AC"),0,0)</f>
        <v>0</v>
      </c>
      <c r="R55" s="204" cm="1">
        <f t="array" aca="1" ref="R55" ca="1">_xlfn.XLOOKUP($A55,INDIRECT(R$3&amp;"!$A:$A"),INDIRECT(R$3&amp;"!$AC:$AC"),0,0)</f>
        <v>0</v>
      </c>
      <c r="S55" s="204" cm="1">
        <f t="array" aca="1" ref="S55" ca="1">_xlfn.XLOOKUP($A55,INDIRECT(S$3&amp;"!$A:$A"),INDIRECT(S$3&amp;"!$AC:$AC"),0,0)</f>
        <v>0</v>
      </c>
      <c r="T55" s="204" cm="1">
        <f t="array" aca="1" ref="T55" ca="1">_xlfn.XLOOKUP($A55,INDIRECT(T$3&amp;"!$A:$A"),INDIRECT(T$3&amp;"!$AC:$AC"),0,0)</f>
        <v>0</v>
      </c>
      <c r="U55" s="204" cm="1">
        <f t="array" aca="1" ref="U55" ca="1">_xlfn.XLOOKUP($A55,INDIRECT(U$3&amp;"!$A:$A"),INDIRECT(U$3&amp;"!$AC:$AC"),0,0)</f>
        <v>0</v>
      </c>
      <c r="V55" s="204" cm="1">
        <f t="array" aca="1" ref="V55" ca="1">_xlfn.XLOOKUP($A55,INDIRECT(V$3&amp;"!$A:$A"),INDIRECT(V$3&amp;"!$AC:$AC"),0,0)</f>
        <v>0</v>
      </c>
      <c r="W55" s="204" cm="1">
        <f t="array" aca="1" ref="W55" ca="1">_xlfn.XLOOKUP($A55,INDIRECT(W$3&amp;"!$A:$A"),INDIRECT(W$3&amp;"!$AC:$AC"),0,0)</f>
        <v>0</v>
      </c>
      <c r="X55" s="204" cm="1">
        <f t="array" aca="1" ref="X55" ca="1">_xlfn.XLOOKUP($A55,INDIRECT(X$3&amp;"!$A:$A"),INDIRECT(X$3&amp;"!$AC:$AC"),0,0)</f>
        <v>0</v>
      </c>
      <c r="Y55" s="204" cm="1">
        <f t="array" aca="1" ref="Y55" ca="1">_xlfn.XLOOKUP($A55,INDIRECT(Y$3&amp;"!$A:$A"),INDIRECT(Y$3&amp;"!$AC:$AC"),0,0)</f>
        <v>0</v>
      </c>
      <c r="Z55" s="204" cm="1">
        <f t="array" aca="1" ref="Z55" ca="1">_xlfn.XLOOKUP($A55,INDIRECT(Z$3&amp;"!$A:$A"),INDIRECT(Z$3&amp;"!$AC:$AC"),0,0)</f>
        <v>0</v>
      </c>
      <c r="AA55" s="204" cm="1">
        <f t="array" aca="1" ref="AA55" ca="1">_xlfn.XLOOKUP($A55,INDIRECT(AA$3&amp;"!$A:$A"),INDIRECT(AA$3&amp;"!$AC:$AC"),0,0)</f>
        <v>0</v>
      </c>
      <c r="AB55" s="204" cm="1">
        <f t="array" aca="1" ref="AB55" ca="1">_xlfn.XLOOKUP($A55,INDIRECT(AB$3&amp;"!$A:$A"),INDIRECT(AB$3&amp;"!$AC:$AC"),0,0)</f>
        <v>0</v>
      </c>
      <c r="AC55" s="204" cm="1">
        <f t="array" aca="1" ref="AC55" ca="1">_xlfn.XLOOKUP($A55,INDIRECT(AC$3&amp;"!$A:$A"),INDIRECT(AC$3&amp;"!$AC:$AC"),0,0)</f>
        <v>0</v>
      </c>
      <c r="AD55" s="204" cm="1">
        <f t="array" aca="1" ref="AD55" ca="1">_xlfn.XLOOKUP($A55,INDIRECT(AD$3&amp;"!$A:$A"),INDIRECT(AD$3&amp;"!$AC:$AC"),0,0)</f>
        <v>0</v>
      </c>
      <c r="AE55" s="204" cm="1">
        <f t="array" aca="1" ref="AE55" ca="1">_xlfn.XLOOKUP($A55,INDIRECT(AE$3&amp;"!$A:$A"),INDIRECT(AE$3&amp;"!$AC:$AC"),0,0)</f>
        <v>0</v>
      </c>
      <c r="AF55" s="204" cm="1">
        <f t="array" aca="1" ref="AF55" ca="1">_xlfn.XLOOKUP($A55,INDIRECT(AF$3&amp;"!$A:$A"),INDIRECT(AF$3&amp;"!$AC:$AC"),0,0)</f>
        <v>0</v>
      </c>
      <c r="AG55" s="204" cm="1">
        <f t="array" aca="1" ref="AG55" ca="1">_xlfn.XLOOKUP($A55,INDIRECT(AG$3&amp;"!$A:$A"),INDIRECT(AG$3&amp;"!$AC:$AC"),0,0)</f>
        <v>0</v>
      </c>
      <c r="AH55" s="204" cm="1">
        <f t="array" aca="1" ref="AH55" ca="1">_xlfn.XLOOKUP($A55,INDIRECT(AH$3&amp;"!$A:$A"),INDIRECT(AH$3&amp;"!$AC:$AC"),0,0)</f>
        <v>0</v>
      </c>
      <c r="AI55" s="204" cm="1">
        <f t="array" aca="1" ref="AI55" ca="1">_xlfn.XLOOKUP($A55,INDIRECT(AI$3&amp;"!$A:$A"),INDIRECT(AI$3&amp;"!$AC:$AC"),0,0)</f>
        <v>0</v>
      </c>
      <c r="AJ55" s="204" cm="1">
        <f t="array" aca="1" ref="AJ55" ca="1">_xlfn.XLOOKUP($A55,INDIRECT(AJ$3&amp;"!$A:$A"),INDIRECT(AJ$3&amp;"!$AC:$AC"),0,0)</f>
        <v>0</v>
      </c>
      <c r="AK55" s="204" cm="1">
        <f t="array" aca="1" ref="AK55" ca="1">_xlfn.XLOOKUP($A55,INDIRECT(AK$3&amp;"!$A:$A"),INDIRECT(AK$3&amp;"!$AC:$AC"),0,0)</f>
        <v>0</v>
      </c>
      <c r="AL55" s="204" cm="1">
        <f t="array" aca="1" ref="AL55" ca="1">_xlfn.XLOOKUP($A55,INDIRECT(AL$3&amp;"!$A:$A"),INDIRECT(AL$3&amp;"!$AC:$AC"),0,0)</f>
        <v>0</v>
      </c>
      <c r="AM55" s="204" cm="1">
        <f t="array" aca="1" ref="AM55" ca="1">_xlfn.XLOOKUP($A55,INDIRECT(AM$3&amp;"!$A:$A"),INDIRECT(AM$3&amp;"!$AC:$AC"),0,0)</f>
        <v>0</v>
      </c>
      <c r="AN55" s="204" cm="1">
        <f t="array" aca="1" ref="AN55" ca="1">_xlfn.XLOOKUP($A55,INDIRECT(AN$3&amp;"!$A:$A"),INDIRECT(AN$3&amp;"!$AC:$AC"),0,0)</f>
        <v>0</v>
      </c>
      <c r="AO55" s="204" cm="1">
        <f t="array" aca="1" ref="AO55" ca="1">_xlfn.XLOOKUP($A55,INDIRECT(AO$3&amp;"!$A:$A"),INDIRECT(AO$3&amp;"!$AC:$AC"),0,0)</f>
        <v>0</v>
      </c>
      <c r="AP55" s="204" cm="1">
        <f t="array" aca="1" ref="AP55" ca="1">_xlfn.XLOOKUP($A55,INDIRECT(AP$3&amp;"!$A:$A"),INDIRECT(AP$3&amp;"!$AC:$AC"),0,0)</f>
        <v>0</v>
      </c>
      <c r="AQ55" s="204" cm="1">
        <f t="array" aca="1" ref="AQ55" ca="1">_xlfn.XLOOKUP($A55,INDIRECT(AQ$3&amp;"!$A:$A"),INDIRECT(AQ$3&amp;"!$AC:$AC"),0,0)</f>
        <v>0</v>
      </c>
      <c r="AR55" s="204" cm="1">
        <f t="array" aca="1" ref="AR55" ca="1">_xlfn.XLOOKUP($A55,INDIRECT(AR$3&amp;"!$A:$A"),INDIRECT(AR$3&amp;"!$AC:$AC"),0,0)</f>
        <v>0</v>
      </c>
      <c r="AS55" s="204" cm="1">
        <f t="array" aca="1" ref="AS55" ca="1">_xlfn.XLOOKUP($A55,INDIRECT(AS$3&amp;"!$A:$A"),INDIRECT(AS$3&amp;"!$AC:$AC"),0,0)</f>
        <v>0</v>
      </c>
      <c r="AT55" s="204" cm="1">
        <f t="array" aca="1" ref="AT55" ca="1">_xlfn.XLOOKUP($A55,INDIRECT(AT$3&amp;"!$A:$A"),INDIRECT(AT$3&amp;"!$AC:$AC"),0,0)</f>
        <v>0</v>
      </c>
      <c r="AU55" s="204" cm="1">
        <f t="array" aca="1" ref="AU55" ca="1">_xlfn.XLOOKUP($A55,INDIRECT(AU$3&amp;"!$A:$A"),INDIRECT(AU$3&amp;"!$AC:$AC"),0,0)</f>
        <v>0</v>
      </c>
      <c r="AV55" s="204" cm="1">
        <f t="array" aca="1" ref="AV55" ca="1">_xlfn.XLOOKUP($A55,INDIRECT(AV$3&amp;"!$A:$A"),INDIRECT(AV$3&amp;"!$AC:$AC"),0,0)</f>
        <v>0</v>
      </c>
      <c r="AW55" s="204" cm="1">
        <f t="array" aca="1" ref="AW55" ca="1">_xlfn.XLOOKUP($A55,INDIRECT(AW$3&amp;"!$A:$A"),INDIRECT(AW$3&amp;"!$AC:$AC"),0,0)</f>
        <v>0</v>
      </c>
      <c r="AX55" s="204" cm="1">
        <f t="array" aca="1" ref="AX55" ca="1">_xlfn.XLOOKUP($A55,INDIRECT(AX$3&amp;"!$A:$A"),INDIRECT(AX$3&amp;"!$AC:$AC"),0,0)</f>
        <v>0</v>
      </c>
      <c r="AY55" s="204" cm="1">
        <f t="array" aca="1" ref="AY55" ca="1">_xlfn.XLOOKUP($A55,INDIRECT(AY$3&amp;"!$A:$A"),INDIRECT(AY$3&amp;"!$AC:$AC"),0,0)</f>
        <v>0</v>
      </c>
      <c r="AZ55" s="204" cm="1">
        <f t="array" aca="1" ref="AZ55" ca="1">_xlfn.XLOOKUP($A55,INDIRECT(AZ$3&amp;"!$A:$A"),INDIRECT(AZ$3&amp;"!$AC:$AC"),0,0)</f>
        <v>0</v>
      </c>
      <c r="BA55" s="204" cm="1">
        <f t="array" aca="1" ref="BA55" ca="1">_xlfn.XLOOKUP($A55,INDIRECT(BA$3&amp;"!$A:$A"),INDIRECT(BA$3&amp;"!$AC:$AC"),0,0)</f>
        <v>0</v>
      </c>
      <c r="BB55" s="204" cm="1">
        <f t="array" aca="1" ref="BB55" ca="1">_xlfn.XLOOKUP($A55,INDIRECT(BB$3&amp;"!$A:$A"),INDIRECT(BB$3&amp;"!$AC:$AC"),0,0)</f>
        <v>0</v>
      </c>
      <c r="BC55" s="204" cm="1">
        <f t="array" aca="1" ref="BC55" ca="1">_xlfn.XLOOKUP($A55,INDIRECT(BC$3&amp;"!$A:$A"),INDIRECT(BC$3&amp;"!$AC:$AC"),0,0)</f>
        <v>0</v>
      </c>
      <c r="BD55" s="204" cm="1">
        <f t="array" aca="1" ref="BD55" ca="1">_xlfn.XLOOKUP($A55,INDIRECT(BD$3&amp;"!$A:$A"),INDIRECT(BD$3&amp;"!$AC:$AC"),0,0)</f>
        <v>0</v>
      </c>
    </row>
    <row r="56" spans="1:56" ht="15.95" customHeight="1" x14ac:dyDescent="0.25">
      <c r="A56" s="3">
        <f>'Сводный за нед'!A53</f>
        <v>550445280</v>
      </c>
      <c r="B56" s="3" t="str">
        <f>'Сводный за нед'!B53</f>
        <v>ACRF1KP101BL</v>
      </c>
      <c r="C56" s="3" t="str">
        <f>'Сводный за нед'!C53</f>
        <v>Капа синий/белый</v>
      </c>
      <c r="D56" s="204" cm="1">
        <f t="array" aca="1" ref="D56" ca="1">_xlfn.XLOOKUP($A56,INDIRECT(D$3&amp;"!$A:$A"),INDIRECT(D$3&amp;"!$AC:$AC"),0,0)</f>
        <v>0</v>
      </c>
      <c r="E56" s="204" cm="1">
        <f t="array" aca="1" ref="E56" ca="1">_xlfn.XLOOKUP($A56,INDIRECT(E$3&amp;"!$A:$A"),INDIRECT(E$3&amp;"!$AC:$AC"),0,0)</f>
        <v>0</v>
      </c>
      <c r="F56" s="204" cm="1">
        <f t="array" aca="1" ref="F56" ca="1">_xlfn.XLOOKUP($A56,INDIRECT(F$3&amp;"!$A:$A"),INDIRECT(F$3&amp;"!$AC:$AC"),0,0)</f>
        <v>0</v>
      </c>
      <c r="G56" s="204" cm="1">
        <f t="array" aca="1" ref="G56" ca="1">_xlfn.XLOOKUP($A56,INDIRECT(G$3&amp;"!$A:$A"),INDIRECT(G$3&amp;"!$AC:$AC"),0,0)</f>
        <v>0</v>
      </c>
      <c r="H56" s="204" cm="1">
        <f t="array" aca="1" ref="H56" ca="1">_xlfn.XLOOKUP($A56,INDIRECT(H$3&amp;"!$A:$A"),INDIRECT(H$3&amp;"!$AC:$AC"),0,0)</f>
        <v>0</v>
      </c>
      <c r="I56" s="204" cm="1">
        <f t="array" aca="1" ref="I56" ca="1">_xlfn.XLOOKUP($A56,INDIRECT(I$3&amp;"!$A:$A"),INDIRECT(I$3&amp;"!$AC:$AC"),0,0)</f>
        <v>0</v>
      </c>
      <c r="J56" s="204" cm="1">
        <f t="array" aca="1" ref="J56" ca="1">_xlfn.XLOOKUP($A56,INDIRECT(J$3&amp;"!$A:$A"),INDIRECT(J$3&amp;"!$AC:$AC"),0,0)</f>
        <v>0</v>
      </c>
      <c r="K56" s="204" cm="1">
        <f t="array" aca="1" ref="K56" ca="1">_xlfn.XLOOKUP($A56,INDIRECT(K$3&amp;"!$A:$A"),INDIRECT(K$3&amp;"!$AC:$AC"),0,0)</f>
        <v>0</v>
      </c>
      <c r="L56" s="204" cm="1">
        <f t="array" aca="1" ref="L56" ca="1">_xlfn.XLOOKUP($A56,INDIRECT(L$3&amp;"!$A:$A"),INDIRECT(L$3&amp;"!$AC:$AC"),0,0)</f>
        <v>0</v>
      </c>
      <c r="M56" s="204" cm="1">
        <f t="array" aca="1" ref="M56" ca="1">_xlfn.XLOOKUP($A56,INDIRECT(M$3&amp;"!$A:$A"),INDIRECT(M$3&amp;"!$AC:$AC"),0,0)</f>
        <v>0</v>
      </c>
      <c r="N56" s="204" cm="1">
        <f t="array" aca="1" ref="N56" ca="1">_xlfn.XLOOKUP($A56,INDIRECT(N$3&amp;"!$A:$A"),INDIRECT(N$3&amp;"!$AC:$AC"),0,0)</f>
        <v>0</v>
      </c>
      <c r="O56" s="204" cm="1">
        <f t="array" aca="1" ref="O56" ca="1">_xlfn.XLOOKUP($A56,INDIRECT(O$3&amp;"!$A:$A"),INDIRECT(O$3&amp;"!$AC:$AC"),0,0)</f>
        <v>0</v>
      </c>
      <c r="P56" s="204" cm="1">
        <f t="array" aca="1" ref="P56" ca="1">_xlfn.XLOOKUP($A56,INDIRECT(P$3&amp;"!$A:$A"),INDIRECT(P$3&amp;"!$AC:$AC"),0,0)</f>
        <v>0</v>
      </c>
      <c r="Q56" s="204" cm="1">
        <f t="array" aca="1" ref="Q56" ca="1">_xlfn.XLOOKUP($A56,INDIRECT(Q$3&amp;"!$A:$A"),INDIRECT(Q$3&amp;"!$AC:$AC"),0,0)</f>
        <v>0</v>
      </c>
      <c r="R56" s="204" cm="1">
        <f t="array" aca="1" ref="R56" ca="1">_xlfn.XLOOKUP($A56,INDIRECT(R$3&amp;"!$A:$A"),INDIRECT(R$3&amp;"!$AC:$AC"),0,0)</f>
        <v>0</v>
      </c>
      <c r="S56" s="204" cm="1">
        <f t="array" aca="1" ref="S56" ca="1">_xlfn.XLOOKUP($A56,INDIRECT(S$3&amp;"!$A:$A"),INDIRECT(S$3&amp;"!$AC:$AC"),0,0)</f>
        <v>0</v>
      </c>
      <c r="T56" s="204" cm="1">
        <f t="array" aca="1" ref="T56" ca="1">_xlfn.XLOOKUP($A56,INDIRECT(T$3&amp;"!$A:$A"),INDIRECT(T$3&amp;"!$AC:$AC"),0,0)</f>
        <v>0</v>
      </c>
      <c r="U56" s="204" cm="1">
        <f t="array" aca="1" ref="U56" ca="1">_xlfn.XLOOKUP($A56,INDIRECT(U$3&amp;"!$A:$A"),INDIRECT(U$3&amp;"!$AC:$AC"),0,0)</f>
        <v>0</v>
      </c>
      <c r="V56" s="204" cm="1">
        <f t="array" aca="1" ref="V56" ca="1">_xlfn.XLOOKUP($A56,INDIRECT(V$3&amp;"!$A:$A"),INDIRECT(V$3&amp;"!$AC:$AC"),0,0)</f>
        <v>0</v>
      </c>
      <c r="W56" s="204" cm="1">
        <f t="array" aca="1" ref="W56" ca="1">_xlfn.XLOOKUP($A56,INDIRECT(W$3&amp;"!$A:$A"),INDIRECT(W$3&amp;"!$AC:$AC"),0,0)</f>
        <v>0</v>
      </c>
      <c r="X56" s="204" cm="1">
        <f t="array" aca="1" ref="X56" ca="1">_xlfn.XLOOKUP($A56,INDIRECT(X$3&amp;"!$A:$A"),INDIRECT(X$3&amp;"!$AC:$AC"),0,0)</f>
        <v>0</v>
      </c>
      <c r="Y56" s="204" cm="1">
        <f t="array" aca="1" ref="Y56" ca="1">_xlfn.XLOOKUP($A56,INDIRECT(Y$3&amp;"!$A:$A"),INDIRECT(Y$3&amp;"!$AC:$AC"),0,0)</f>
        <v>0</v>
      </c>
      <c r="Z56" s="204" cm="1">
        <f t="array" aca="1" ref="Z56" ca="1">_xlfn.XLOOKUP($A56,INDIRECT(Z$3&amp;"!$A:$A"),INDIRECT(Z$3&amp;"!$AC:$AC"),0,0)</f>
        <v>0</v>
      </c>
      <c r="AA56" s="204" cm="1">
        <f t="array" aca="1" ref="AA56" ca="1">_xlfn.XLOOKUP($A56,INDIRECT(AA$3&amp;"!$A:$A"),INDIRECT(AA$3&amp;"!$AC:$AC"),0,0)</f>
        <v>0</v>
      </c>
      <c r="AB56" s="204" cm="1">
        <f t="array" aca="1" ref="AB56" ca="1">_xlfn.XLOOKUP($A56,INDIRECT(AB$3&amp;"!$A:$A"),INDIRECT(AB$3&amp;"!$AC:$AC"),0,0)</f>
        <v>0</v>
      </c>
      <c r="AC56" s="204" cm="1">
        <f t="array" aca="1" ref="AC56" ca="1">_xlfn.XLOOKUP($A56,INDIRECT(AC$3&amp;"!$A:$A"),INDIRECT(AC$3&amp;"!$AC:$AC"),0,0)</f>
        <v>0</v>
      </c>
      <c r="AD56" s="204" cm="1">
        <f t="array" aca="1" ref="AD56" ca="1">_xlfn.XLOOKUP($A56,INDIRECT(AD$3&amp;"!$A:$A"),INDIRECT(AD$3&amp;"!$AC:$AC"),0,0)</f>
        <v>0</v>
      </c>
      <c r="AE56" s="204" cm="1">
        <f t="array" aca="1" ref="AE56" ca="1">_xlfn.XLOOKUP($A56,INDIRECT(AE$3&amp;"!$A:$A"),INDIRECT(AE$3&amp;"!$AC:$AC"),0,0)</f>
        <v>0</v>
      </c>
      <c r="AF56" s="204" cm="1">
        <f t="array" aca="1" ref="AF56" ca="1">_xlfn.XLOOKUP($A56,INDIRECT(AF$3&amp;"!$A:$A"),INDIRECT(AF$3&amp;"!$AC:$AC"),0,0)</f>
        <v>0</v>
      </c>
      <c r="AG56" s="204" cm="1">
        <f t="array" aca="1" ref="AG56" ca="1">_xlfn.XLOOKUP($A56,INDIRECT(AG$3&amp;"!$A:$A"),INDIRECT(AG$3&amp;"!$AC:$AC"),0,0)</f>
        <v>0</v>
      </c>
      <c r="AH56" s="204" cm="1">
        <f t="array" aca="1" ref="AH56" ca="1">_xlfn.XLOOKUP($A56,INDIRECT(AH$3&amp;"!$A:$A"),INDIRECT(AH$3&amp;"!$AC:$AC"),0,0)</f>
        <v>0</v>
      </c>
      <c r="AI56" s="204" cm="1">
        <f t="array" aca="1" ref="AI56" ca="1">_xlfn.XLOOKUP($A56,INDIRECT(AI$3&amp;"!$A:$A"),INDIRECT(AI$3&amp;"!$AC:$AC"),0,0)</f>
        <v>0</v>
      </c>
      <c r="AJ56" s="204" cm="1">
        <f t="array" aca="1" ref="AJ56" ca="1">_xlfn.XLOOKUP($A56,INDIRECT(AJ$3&amp;"!$A:$A"),INDIRECT(AJ$3&amp;"!$AC:$AC"),0,0)</f>
        <v>0</v>
      </c>
      <c r="AK56" s="204" cm="1">
        <f t="array" aca="1" ref="AK56" ca="1">_xlfn.XLOOKUP($A56,INDIRECT(AK$3&amp;"!$A:$A"),INDIRECT(AK$3&amp;"!$AC:$AC"),0,0)</f>
        <v>0</v>
      </c>
      <c r="AL56" s="204" cm="1">
        <f t="array" aca="1" ref="AL56" ca="1">_xlfn.XLOOKUP($A56,INDIRECT(AL$3&amp;"!$A:$A"),INDIRECT(AL$3&amp;"!$AC:$AC"),0,0)</f>
        <v>0</v>
      </c>
      <c r="AM56" s="204" cm="1">
        <f t="array" aca="1" ref="AM56" ca="1">_xlfn.XLOOKUP($A56,INDIRECT(AM$3&amp;"!$A:$A"),INDIRECT(AM$3&amp;"!$AC:$AC"),0,0)</f>
        <v>0</v>
      </c>
      <c r="AN56" s="204" cm="1">
        <f t="array" aca="1" ref="AN56" ca="1">_xlfn.XLOOKUP($A56,INDIRECT(AN$3&amp;"!$A:$A"),INDIRECT(AN$3&amp;"!$AC:$AC"),0,0)</f>
        <v>0</v>
      </c>
      <c r="AO56" s="204" cm="1">
        <f t="array" aca="1" ref="AO56" ca="1">_xlfn.XLOOKUP($A56,INDIRECT(AO$3&amp;"!$A:$A"),INDIRECT(AO$3&amp;"!$AC:$AC"),0,0)</f>
        <v>0</v>
      </c>
      <c r="AP56" s="204" cm="1">
        <f t="array" aca="1" ref="AP56" ca="1">_xlfn.XLOOKUP($A56,INDIRECT(AP$3&amp;"!$A:$A"),INDIRECT(AP$3&amp;"!$AC:$AC"),0,0)</f>
        <v>0</v>
      </c>
      <c r="AQ56" s="204" cm="1">
        <f t="array" aca="1" ref="AQ56" ca="1">_xlfn.XLOOKUP($A56,INDIRECT(AQ$3&amp;"!$A:$A"),INDIRECT(AQ$3&amp;"!$AC:$AC"),0,0)</f>
        <v>0</v>
      </c>
      <c r="AR56" s="204" cm="1">
        <f t="array" aca="1" ref="AR56" ca="1">_xlfn.XLOOKUP($A56,INDIRECT(AR$3&amp;"!$A:$A"),INDIRECT(AR$3&amp;"!$AC:$AC"),0,0)</f>
        <v>0</v>
      </c>
      <c r="AS56" s="204" cm="1">
        <f t="array" aca="1" ref="AS56" ca="1">_xlfn.XLOOKUP($A56,INDIRECT(AS$3&amp;"!$A:$A"),INDIRECT(AS$3&amp;"!$AC:$AC"),0,0)</f>
        <v>0</v>
      </c>
      <c r="AT56" s="204" cm="1">
        <f t="array" aca="1" ref="AT56" ca="1">_xlfn.XLOOKUP($A56,INDIRECT(AT$3&amp;"!$A:$A"),INDIRECT(AT$3&amp;"!$AC:$AC"),0,0)</f>
        <v>0</v>
      </c>
      <c r="AU56" s="204" cm="1">
        <f t="array" aca="1" ref="AU56" ca="1">_xlfn.XLOOKUP($A56,INDIRECT(AU$3&amp;"!$A:$A"),INDIRECT(AU$3&amp;"!$AC:$AC"),0,0)</f>
        <v>0</v>
      </c>
      <c r="AV56" s="204" cm="1">
        <f t="array" aca="1" ref="AV56" ca="1">_xlfn.XLOOKUP($A56,INDIRECT(AV$3&amp;"!$A:$A"),INDIRECT(AV$3&amp;"!$AC:$AC"),0,0)</f>
        <v>0</v>
      </c>
      <c r="AW56" s="204" cm="1">
        <f t="array" aca="1" ref="AW56" ca="1">_xlfn.XLOOKUP($A56,INDIRECT(AW$3&amp;"!$A:$A"),INDIRECT(AW$3&amp;"!$AC:$AC"),0,0)</f>
        <v>0</v>
      </c>
      <c r="AX56" s="204" cm="1">
        <f t="array" aca="1" ref="AX56" ca="1">_xlfn.XLOOKUP($A56,INDIRECT(AX$3&amp;"!$A:$A"),INDIRECT(AX$3&amp;"!$AC:$AC"),0,0)</f>
        <v>0</v>
      </c>
      <c r="AY56" s="204" cm="1">
        <f t="array" aca="1" ref="AY56" ca="1">_xlfn.XLOOKUP($A56,INDIRECT(AY$3&amp;"!$A:$A"),INDIRECT(AY$3&amp;"!$AC:$AC"),0,0)</f>
        <v>0</v>
      </c>
      <c r="AZ56" s="204" cm="1">
        <f t="array" aca="1" ref="AZ56" ca="1">_xlfn.XLOOKUP($A56,INDIRECT(AZ$3&amp;"!$A:$A"),INDIRECT(AZ$3&amp;"!$AC:$AC"),0,0)</f>
        <v>0</v>
      </c>
      <c r="BA56" s="204" cm="1">
        <f t="array" aca="1" ref="BA56" ca="1">_xlfn.XLOOKUP($A56,INDIRECT(BA$3&amp;"!$A:$A"),INDIRECT(BA$3&amp;"!$AC:$AC"),0,0)</f>
        <v>0</v>
      </c>
      <c r="BB56" s="204" cm="1">
        <f t="array" aca="1" ref="BB56" ca="1">_xlfn.XLOOKUP($A56,INDIRECT(BB$3&amp;"!$A:$A"),INDIRECT(BB$3&amp;"!$AC:$AC"),0,0)</f>
        <v>0</v>
      </c>
      <c r="BC56" s="204" cm="1">
        <f t="array" aca="1" ref="BC56" ca="1">_xlfn.XLOOKUP($A56,INDIRECT(BC$3&amp;"!$A:$A"),INDIRECT(BC$3&amp;"!$AC:$AC"),0,0)</f>
        <v>0</v>
      </c>
      <c r="BD56" s="204" cm="1">
        <f t="array" aca="1" ref="BD56" ca="1">_xlfn.XLOOKUP($A56,INDIRECT(BD$3&amp;"!$A:$A"),INDIRECT(BD$3&amp;"!$AC:$AC"),0,0)</f>
        <v>0</v>
      </c>
    </row>
    <row r="57" spans="1:56" ht="15.95" customHeight="1" x14ac:dyDescent="0.25">
      <c r="A57" s="3">
        <f>'Сводный за нед'!A54</f>
        <v>550445281</v>
      </c>
      <c r="B57" s="3" t="str">
        <f>'Сводный за нед'!B54</f>
        <v>ACRF1KP101GN</v>
      </c>
      <c r="C57" s="3" t="str">
        <f>'Сводный за нед'!C54</f>
        <v>Капа зеленый/белый</v>
      </c>
      <c r="D57" s="204" cm="1">
        <f t="array" aca="1" ref="D57" ca="1">_xlfn.XLOOKUP($A57,INDIRECT(D$3&amp;"!$A:$A"),INDIRECT(D$3&amp;"!$AC:$AC"),0,0)</f>
        <v>0</v>
      </c>
      <c r="E57" s="204" cm="1">
        <f t="array" aca="1" ref="E57" ca="1">_xlfn.XLOOKUP($A57,INDIRECT(E$3&amp;"!$A:$A"),INDIRECT(E$3&amp;"!$AC:$AC"),0,0)</f>
        <v>0</v>
      </c>
      <c r="F57" s="204" cm="1">
        <f t="array" aca="1" ref="F57" ca="1">_xlfn.XLOOKUP($A57,INDIRECT(F$3&amp;"!$A:$A"),INDIRECT(F$3&amp;"!$AC:$AC"),0,0)</f>
        <v>0</v>
      </c>
      <c r="G57" s="204" cm="1">
        <f t="array" aca="1" ref="G57" ca="1">_xlfn.XLOOKUP($A57,INDIRECT(G$3&amp;"!$A:$A"),INDIRECT(G$3&amp;"!$AC:$AC"),0,0)</f>
        <v>0</v>
      </c>
      <c r="H57" s="204" cm="1">
        <f t="array" aca="1" ref="H57" ca="1">_xlfn.XLOOKUP($A57,INDIRECT(H$3&amp;"!$A:$A"),INDIRECT(H$3&amp;"!$AC:$AC"),0,0)</f>
        <v>0</v>
      </c>
      <c r="I57" s="204" cm="1">
        <f t="array" aca="1" ref="I57" ca="1">_xlfn.XLOOKUP($A57,INDIRECT(I$3&amp;"!$A:$A"),INDIRECT(I$3&amp;"!$AC:$AC"),0,0)</f>
        <v>0</v>
      </c>
      <c r="J57" s="204" cm="1">
        <f t="array" aca="1" ref="J57" ca="1">_xlfn.XLOOKUP($A57,INDIRECT(J$3&amp;"!$A:$A"),INDIRECT(J$3&amp;"!$AC:$AC"),0,0)</f>
        <v>0</v>
      </c>
      <c r="K57" s="204" cm="1">
        <f t="array" aca="1" ref="K57" ca="1">_xlfn.XLOOKUP($A57,INDIRECT(K$3&amp;"!$A:$A"),INDIRECT(K$3&amp;"!$AC:$AC"),0,0)</f>
        <v>0</v>
      </c>
      <c r="L57" s="204" cm="1">
        <f t="array" aca="1" ref="L57" ca="1">_xlfn.XLOOKUP($A57,INDIRECT(L$3&amp;"!$A:$A"),INDIRECT(L$3&amp;"!$AC:$AC"),0,0)</f>
        <v>0</v>
      </c>
      <c r="M57" s="204" cm="1">
        <f t="array" aca="1" ref="M57" ca="1">_xlfn.XLOOKUP($A57,INDIRECT(M$3&amp;"!$A:$A"),INDIRECT(M$3&amp;"!$AC:$AC"),0,0)</f>
        <v>0</v>
      </c>
      <c r="N57" s="204" cm="1">
        <f t="array" aca="1" ref="N57" ca="1">_xlfn.XLOOKUP($A57,INDIRECT(N$3&amp;"!$A:$A"),INDIRECT(N$3&amp;"!$AC:$AC"),0,0)</f>
        <v>0</v>
      </c>
      <c r="O57" s="204" cm="1">
        <f t="array" aca="1" ref="O57" ca="1">_xlfn.XLOOKUP($A57,INDIRECT(O$3&amp;"!$A:$A"),INDIRECT(O$3&amp;"!$AC:$AC"),0,0)</f>
        <v>0</v>
      </c>
      <c r="P57" s="204" cm="1">
        <f t="array" aca="1" ref="P57" ca="1">_xlfn.XLOOKUP($A57,INDIRECT(P$3&amp;"!$A:$A"),INDIRECT(P$3&amp;"!$AC:$AC"),0,0)</f>
        <v>0</v>
      </c>
      <c r="Q57" s="204" cm="1">
        <f t="array" aca="1" ref="Q57" ca="1">_xlfn.XLOOKUP($A57,INDIRECT(Q$3&amp;"!$A:$A"),INDIRECT(Q$3&amp;"!$AC:$AC"),0,0)</f>
        <v>0</v>
      </c>
      <c r="R57" s="204" cm="1">
        <f t="array" aca="1" ref="R57" ca="1">_xlfn.XLOOKUP($A57,INDIRECT(R$3&amp;"!$A:$A"),INDIRECT(R$3&amp;"!$AC:$AC"),0,0)</f>
        <v>0</v>
      </c>
      <c r="S57" s="204" cm="1">
        <f t="array" aca="1" ref="S57" ca="1">_xlfn.XLOOKUP($A57,INDIRECT(S$3&amp;"!$A:$A"),INDIRECT(S$3&amp;"!$AC:$AC"),0,0)</f>
        <v>0</v>
      </c>
      <c r="T57" s="204" cm="1">
        <f t="array" aca="1" ref="T57" ca="1">_xlfn.XLOOKUP($A57,INDIRECT(T$3&amp;"!$A:$A"),INDIRECT(T$3&amp;"!$AC:$AC"),0,0)</f>
        <v>0</v>
      </c>
      <c r="U57" s="204" cm="1">
        <f t="array" aca="1" ref="U57" ca="1">_xlfn.XLOOKUP($A57,INDIRECT(U$3&amp;"!$A:$A"),INDIRECT(U$3&amp;"!$AC:$AC"),0,0)</f>
        <v>0</v>
      </c>
      <c r="V57" s="204" cm="1">
        <f t="array" aca="1" ref="V57" ca="1">_xlfn.XLOOKUP($A57,INDIRECT(V$3&amp;"!$A:$A"),INDIRECT(V$3&amp;"!$AC:$AC"),0,0)</f>
        <v>0</v>
      </c>
      <c r="W57" s="204" cm="1">
        <f t="array" aca="1" ref="W57" ca="1">_xlfn.XLOOKUP($A57,INDIRECT(W$3&amp;"!$A:$A"),INDIRECT(W$3&amp;"!$AC:$AC"),0,0)</f>
        <v>0</v>
      </c>
      <c r="X57" s="204" cm="1">
        <f t="array" aca="1" ref="X57" ca="1">_xlfn.XLOOKUP($A57,INDIRECT(X$3&amp;"!$A:$A"),INDIRECT(X$3&amp;"!$AC:$AC"),0,0)</f>
        <v>0</v>
      </c>
      <c r="Y57" s="204" cm="1">
        <f t="array" aca="1" ref="Y57" ca="1">_xlfn.XLOOKUP($A57,INDIRECT(Y$3&amp;"!$A:$A"),INDIRECT(Y$3&amp;"!$AC:$AC"),0,0)</f>
        <v>0</v>
      </c>
      <c r="Z57" s="204" cm="1">
        <f t="array" aca="1" ref="Z57" ca="1">_xlfn.XLOOKUP($A57,INDIRECT(Z$3&amp;"!$A:$A"),INDIRECT(Z$3&amp;"!$AC:$AC"),0,0)</f>
        <v>0</v>
      </c>
      <c r="AA57" s="204" cm="1">
        <f t="array" aca="1" ref="AA57" ca="1">_xlfn.XLOOKUP($A57,INDIRECT(AA$3&amp;"!$A:$A"),INDIRECT(AA$3&amp;"!$AC:$AC"),0,0)</f>
        <v>0</v>
      </c>
      <c r="AB57" s="204" cm="1">
        <f t="array" aca="1" ref="AB57" ca="1">_xlfn.XLOOKUP($A57,INDIRECT(AB$3&amp;"!$A:$A"),INDIRECT(AB$3&amp;"!$AC:$AC"),0,0)</f>
        <v>0</v>
      </c>
      <c r="AC57" s="204" cm="1">
        <f t="array" aca="1" ref="AC57" ca="1">_xlfn.XLOOKUP($A57,INDIRECT(AC$3&amp;"!$A:$A"),INDIRECT(AC$3&amp;"!$AC:$AC"),0,0)</f>
        <v>0</v>
      </c>
      <c r="AD57" s="204" cm="1">
        <f t="array" aca="1" ref="AD57" ca="1">_xlfn.XLOOKUP($A57,INDIRECT(AD$3&amp;"!$A:$A"),INDIRECT(AD$3&amp;"!$AC:$AC"),0,0)</f>
        <v>0</v>
      </c>
      <c r="AE57" s="204" cm="1">
        <f t="array" aca="1" ref="AE57" ca="1">_xlfn.XLOOKUP($A57,INDIRECT(AE$3&amp;"!$A:$A"),INDIRECT(AE$3&amp;"!$AC:$AC"),0,0)</f>
        <v>0</v>
      </c>
      <c r="AF57" s="204" cm="1">
        <f t="array" aca="1" ref="AF57" ca="1">_xlfn.XLOOKUP($A57,INDIRECT(AF$3&amp;"!$A:$A"),INDIRECT(AF$3&amp;"!$AC:$AC"),0,0)</f>
        <v>0</v>
      </c>
      <c r="AG57" s="204" cm="1">
        <f t="array" aca="1" ref="AG57" ca="1">_xlfn.XLOOKUP($A57,INDIRECT(AG$3&amp;"!$A:$A"),INDIRECT(AG$3&amp;"!$AC:$AC"),0,0)</f>
        <v>0</v>
      </c>
      <c r="AH57" s="204" cm="1">
        <f t="array" aca="1" ref="AH57" ca="1">_xlfn.XLOOKUP($A57,INDIRECT(AH$3&amp;"!$A:$A"),INDIRECT(AH$3&amp;"!$AC:$AC"),0,0)</f>
        <v>0</v>
      </c>
      <c r="AI57" s="204" cm="1">
        <f t="array" aca="1" ref="AI57" ca="1">_xlfn.XLOOKUP($A57,INDIRECT(AI$3&amp;"!$A:$A"),INDIRECT(AI$3&amp;"!$AC:$AC"),0,0)</f>
        <v>0</v>
      </c>
      <c r="AJ57" s="204" cm="1">
        <f t="array" aca="1" ref="AJ57" ca="1">_xlfn.XLOOKUP($A57,INDIRECT(AJ$3&amp;"!$A:$A"),INDIRECT(AJ$3&amp;"!$AC:$AC"),0,0)</f>
        <v>0</v>
      </c>
      <c r="AK57" s="204" cm="1">
        <f t="array" aca="1" ref="AK57" ca="1">_xlfn.XLOOKUP($A57,INDIRECT(AK$3&amp;"!$A:$A"),INDIRECT(AK$3&amp;"!$AC:$AC"),0,0)</f>
        <v>0</v>
      </c>
      <c r="AL57" s="204" cm="1">
        <f t="array" aca="1" ref="AL57" ca="1">_xlfn.XLOOKUP($A57,INDIRECT(AL$3&amp;"!$A:$A"),INDIRECT(AL$3&amp;"!$AC:$AC"),0,0)</f>
        <v>0</v>
      </c>
      <c r="AM57" s="204" cm="1">
        <f t="array" aca="1" ref="AM57" ca="1">_xlfn.XLOOKUP($A57,INDIRECT(AM$3&amp;"!$A:$A"),INDIRECT(AM$3&amp;"!$AC:$AC"),0,0)</f>
        <v>0</v>
      </c>
      <c r="AN57" s="204" cm="1">
        <f t="array" aca="1" ref="AN57" ca="1">_xlfn.XLOOKUP($A57,INDIRECT(AN$3&amp;"!$A:$A"),INDIRECT(AN$3&amp;"!$AC:$AC"),0,0)</f>
        <v>0</v>
      </c>
      <c r="AO57" s="204" cm="1">
        <f t="array" aca="1" ref="AO57" ca="1">_xlfn.XLOOKUP($A57,INDIRECT(AO$3&amp;"!$A:$A"),INDIRECT(AO$3&amp;"!$AC:$AC"),0,0)</f>
        <v>0</v>
      </c>
      <c r="AP57" s="204" cm="1">
        <f t="array" aca="1" ref="AP57" ca="1">_xlfn.XLOOKUP($A57,INDIRECT(AP$3&amp;"!$A:$A"),INDIRECT(AP$3&amp;"!$AC:$AC"),0,0)</f>
        <v>0</v>
      </c>
      <c r="AQ57" s="204" cm="1">
        <f t="array" aca="1" ref="AQ57" ca="1">_xlfn.XLOOKUP($A57,INDIRECT(AQ$3&amp;"!$A:$A"),INDIRECT(AQ$3&amp;"!$AC:$AC"),0,0)</f>
        <v>0</v>
      </c>
      <c r="AR57" s="204" cm="1">
        <f t="array" aca="1" ref="AR57" ca="1">_xlfn.XLOOKUP($A57,INDIRECT(AR$3&amp;"!$A:$A"),INDIRECT(AR$3&amp;"!$AC:$AC"),0,0)</f>
        <v>0</v>
      </c>
      <c r="AS57" s="204" cm="1">
        <f t="array" aca="1" ref="AS57" ca="1">_xlfn.XLOOKUP($A57,INDIRECT(AS$3&amp;"!$A:$A"),INDIRECT(AS$3&amp;"!$AC:$AC"),0,0)</f>
        <v>0</v>
      </c>
      <c r="AT57" s="204" cm="1">
        <f t="array" aca="1" ref="AT57" ca="1">_xlfn.XLOOKUP($A57,INDIRECT(AT$3&amp;"!$A:$A"),INDIRECT(AT$3&amp;"!$AC:$AC"),0,0)</f>
        <v>0</v>
      </c>
      <c r="AU57" s="204" cm="1">
        <f t="array" aca="1" ref="AU57" ca="1">_xlfn.XLOOKUP($A57,INDIRECT(AU$3&amp;"!$A:$A"),INDIRECT(AU$3&amp;"!$AC:$AC"),0,0)</f>
        <v>0</v>
      </c>
      <c r="AV57" s="204" cm="1">
        <f t="array" aca="1" ref="AV57" ca="1">_xlfn.XLOOKUP($A57,INDIRECT(AV$3&amp;"!$A:$A"),INDIRECT(AV$3&amp;"!$AC:$AC"),0,0)</f>
        <v>0</v>
      </c>
      <c r="AW57" s="204" cm="1">
        <f t="array" aca="1" ref="AW57" ca="1">_xlfn.XLOOKUP($A57,INDIRECT(AW$3&amp;"!$A:$A"),INDIRECT(AW$3&amp;"!$AC:$AC"),0,0)</f>
        <v>0</v>
      </c>
      <c r="AX57" s="204" cm="1">
        <f t="array" aca="1" ref="AX57" ca="1">_xlfn.XLOOKUP($A57,INDIRECT(AX$3&amp;"!$A:$A"),INDIRECT(AX$3&amp;"!$AC:$AC"),0,0)</f>
        <v>0</v>
      </c>
      <c r="AY57" s="204" cm="1">
        <f t="array" aca="1" ref="AY57" ca="1">_xlfn.XLOOKUP($A57,INDIRECT(AY$3&amp;"!$A:$A"),INDIRECT(AY$3&amp;"!$AC:$AC"),0,0)</f>
        <v>0</v>
      </c>
      <c r="AZ57" s="204" cm="1">
        <f t="array" aca="1" ref="AZ57" ca="1">_xlfn.XLOOKUP($A57,INDIRECT(AZ$3&amp;"!$A:$A"),INDIRECT(AZ$3&amp;"!$AC:$AC"),0,0)</f>
        <v>0</v>
      </c>
      <c r="BA57" s="204" cm="1">
        <f t="array" aca="1" ref="BA57" ca="1">_xlfn.XLOOKUP($A57,INDIRECT(BA$3&amp;"!$A:$A"),INDIRECT(BA$3&amp;"!$AC:$AC"),0,0)</f>
        <v>0</v>
      </c>
      <c r="BB57" s="204" cm="1">
        <f t="array" aca="1" ref="BB57" ca="1">_xlfn.XLOOKUP($A57,INDIRECT(BB$3&amp;"!$A:$A"),INDIRECT(BB$3&amp;"!$AC:$AC"),0,0)</f>
        <v>0</v>
      </c>
      <c r="BC57" s="204" cm="1">
        <f t="array" aca="1" ref="BC57" ca="1">_xlfn.XLOOKUP($A57,INDIRECT(BC$3&amp;"!$A:$A"),INDIRECT(BC$3&amp;"!$AC:$AC"),0,0)</f>
        <v>0</v>
      </c>
      <c r="BD57" s="204" cm="1">
        <f t="array" aca="1" ref="BD57" ca="1">_xlfn.XLOOKUP($A57,INDIRECT(BD$3&amp;"!$A:$A"),INDIRECT(BD$3&amp;"!$AC:$AC"),0,0)</f>
        <v>0</v>
      </c>
    </row>
    <row r="58" spans="1:56" ht="15.95" customHeight="1" x14ac:dyDescent="0.25">
      <c r="A58" s="3">
        <f>'Сводный за нед'!A55</f>
        <v>550445283</v>
      </c>
      <c r="B58" s="3" t="str">
        <f>'Сводный за нед'!B55</f>
        <v>ACRF1KP102GN</v>
      </c>
      <c r="C58" s="3" t="str">
        <f>'Сводный за нед'!C55</f>
        <v>Капа зеленый/черный</v>
      </c>
      <c r="D58" s="204" cm="1">
        <f t="array" aca="1" ref="D58" ca="1">_xlfn.XLOOKUP($A58,INDIRECT(D$3&amp;"!$A:$A"),INDIRECT(D$3&amp;"!$AC:$AC"),0,0)</f>
        <v>0</v>
      </c>
      <c r="E58" s="204" cm="1">
        <f t="array" aca="1" ref="E58" ca="1">_xlfn.XLOOKUP($A58,INDIRECT(E$3&amp;"!$A:$A"),INDIRECT(E$3&amp;"!$AC:$AC"),0,0)</f>
        <v>0</v>
      </c>
      <c r="F58" s="204" cm="1">
        <f t="array" aca="1" ref="F58" ca="1">_xlfn.XLOOKUP($A58,INDIRECT(F$3&amp;"!$A:$A"),INDIRECT(F$3&amp;"!$AC:$AC"),0,0)</f>
        <v>0</v>
      </c>
      <c r="G58" s="204" cm="1">
        <f t="array" aca="1" ref="G58" ca="1">_xlfn.XLOOKUP($A58,INDIRECT(G$3&amp;"!$A:$A"),INDIRECT(G$3&amp;"!$AC:$AC"),0,0)</f>
        <v>0</v>
      </c>
      <c r="H58" s="204" cm="1">
        <f t="array" aca="1" ref="H58" ca="1">_xlfn.XLOOKUP($A58,INDIRECT(H$3&amp;"!$A:$A"),INDIRECT(H$3&amp;"!$AC:$AC"),0,0)</f>
        <v>0</v>
      </c>
      <c r="I58" s="204" cm="1">
        <f t="array" aca="1" ref="I58" ca="1">_xlfn.XLOOKUP($A58,INDIRECT(I$3&amp;"!$A:$A"),INDIRECT(I$3&amp;"!$AC:$AC"),0,0)</f>
        <v>0</v>
      </c>
      <c r="J58" s="204" cm="1">
        <f t="array" aca="1" ref="J58" ca="1">_xlfn.XLOOKUP($A58,INDIRECT(J$3&amp;"!$A:$A"),INDIRECT(J$3&amp;"!$AC:$AC"),0,0)</f>
        <v>0</v>
      </c>
      <c r="K58" s="204" cm="1">
        <f t="array" aca="1" ref="K58" ca="1">_xlfn.XLOOKUP($A58,INDIRECT(K$3&amp;"!$A:$A"),INDIRECT(K$3&amp;"!$AC:$AC"),0,0)</f>
        <v>0</v>
      </c>
      <c r="L58" s="204" cm="1">
        <f t="array" aca="1" ref="L58" ca="1">_xlfn.XLOOKUP($A58,INDIRECT(L$3&amp;"!$A:$A"),INDIRECT(L$3&amp;"!$AC:$AC"),0,0)</f>
        <v>0</v>
      </c>
      <c r="M58" s="204" cm="1">
        <f t="array" aca="1" ref="M58" ca="1">_xlfn.XLOOKUP($A58,INDIRECT(M$3&amp;"!$A:$A"),INDIRECT(M$3&amp;"!$AC:$AC"),0,0)</f>
        <v>0</v>
      </c>
      <c r="N58" s="204" cm="1">
        <f t="array" aca="1" ref="N58" ca="1">_xlfn.XLOOKUP($A58,INDIRECT(N$3&amp;"!$A:$A"),INDIRECT(N$3&amp;"!$AC:$AC"),0,0)</f>
        <v>0</v>
      </c>
      <c r="O58" s="204" cm="1">
        <f t="array" aca="1" ref="O58" ca="1">_xlfn.XLOOKUP($A58,INDIRECT(O$3&amp;"!$A:$A"),INDIRECT(O$3&amp;"!$AC:$AC"),0,0)</f>
        <v>0</v>
      </c>
      <c r="P58" s="204" cm="1">
        <f t="array" aca="1" ref="P58" ca="1">_xlfn.XLOOKUP($A58,INDIRECT(P$3&amp;"!$A:$A"),INDIRECT(P$3&amp;"!$AC:$AC"),0,0)</f>
        <v>0</v>
      </c>
      <c r="Q58" s="204" cm="1">
        <f t="array" aca="1" ref="Q58" ca="1">_xlfn.XLOOKUP($A58,INDIRECT(Q$3&amp;"!$A:$A"),INDIRECT(Q$3&amp;"!$AC:$AC"),0,0)</f>
        <v>0</v>
      </c>
      <c r="R58" s="204" cm="1">
        <f t="array" aca="1" ref="R58" ca="1">_xlfn.XLOOKUP($A58,INDIRECT(R$3&amp;"!$A:$A"),INDIRECT(R$3&amp;"!$AC:$AC"),0,0)</f>
        <v>0</v>
      </c>
      <c r="S58" s="204" cm="1">
        <f t="array" aca="1" ref="S58" ca="1">_xlfn.XLOOKUP($A58,INDIRECT(S$3&amp;"!$A:$A"),INDIRECT(S$3&amp;"!$AC:$AC"),0,0)</f>
        <v>0</v>
      </c>
      <c r="T58" s="204" cm="1">
        <f t="array" aca="1" ref="T58" ca="1">_xlfn.XLOOKUP($A58,INDIRECT(T$3&amp;"!$A:$A"),INDIRECT(T$3&amp;"!$AC:$AC"),0,0)</f>
        <v>0</v>
      </c>
      <c r="U58" s="204" cm="1">
        <f t="array" aca="1" ref="U58" ca="1">_xlfn.XLOOKUP($A58,INDIRECT(U$3&amp;"!$A:$A"),INDIRECT(U$3&amp;"!$AC:$AC"),0,0)</f>
        <v>0</v>
      </c>
      <c r="V58" s="204" cm="1">
        <f t="array" aca="1" ref="V58" ca="1">_xlfn.XLOOKUP($A58,INDIRECT(V$3&amp;"!$A:$A"),INDIRECT(V$3&amp;"!$AC:$AC"),0,0)</f>
        <v>0</v>
      </c>
      <c r="W58" s="204" cm="1">
        <f t="array" aca="1" ref="W58" ca="1">_xlfn.XLOOKUP($A58,INDIRECT(W$3&amp;"!$A:$A"),INDIRECT(W$3&amp;"!$AC:$AC"),0,0)</f>
        <v>0</v>
      </c>
      <c r="X58" s="204" cm="1">
        <f t="array" aca="1" ref="X58" ca="1">_xlfn.XLOOKUP($A58,INDIRECT(X$3&amp;"!$A:$A"),INDIRECT(X$3&amp;"!$AC:$AC"),0,0)</f>
        <v>0</v>
      </c>
      <c r="Y58" s="204" cm="1">
        <f t="array" aca="1" ref="Y58" ca="1">_xlfn.XLOOKUP($A58,INDIRECT(Y$3&amp;"!$A:$A"),INDIRECT(Y$3&amp;"!$AC:$AC"),0,0)</f>
        <v>0</v>
      </c>
      <c r="Z58" s="204" cm="1">
        <f t="array" aca="1" ref="Z58" ca="1">_xlfn.XLOOKUP($A58,INDIRECT(Z$3&amp;"!$A:$A"),INDIRECT(Z$3&amp;"!$AC:$AC"),0,0)</f>
        <v>0</v>
      </c>
      <c r="AA58" s="204" cm="1">
        <f t="array" aca="1" ref="AA58" ca="1">_xlfn.XLOOKUP($A58,INDIRECT(AA$3&amp;"!$A:$A"),INDIRECT(AA$3&amp;"!$AC:$AC"),0,0)</f>
        <v>0</v>
      </c>
      <c r="AB58" s="204" cm="1">
        <f t="array" aca="1" ref="AB58" ca="1">_xlfn.XLOOKUP($A58,INDIRECT(AB$3&amp;"!$A:$A"),INDIRECT(AB$3&amp;"!$AC:$AC"),0,0)</f>
        <v>0</v>
      </c>
      <c r="AC58" s="204" cm="1">
        <f t="array" aca="1" ref="AC58" ca="1">_xlfn.XLOOKUP($A58,INDIRECT(AC$3&amp;"!$A:$A"),INDIRECT(AC$3&amp;"!$AC:$AC"),0,0)</f>
        <v>0</v>
      </c>
      <c r="AD58" s="204" cm="1">
        <f t="array" aca="1" ref="AD58" ca="1">_xlfn.XLOOKUP($A58,INDIRECT(AD$3&amp;"!$A:$A"),INDIRECT(AD$3&amp;"!$AC:$AC"),0,0)</f>
        <v>0</v>
      </c>
      <c r="AE58" s="204" cm="1">
        <f t="array" aca="1" ref="AE58" ca="1">_xlfn.XLOOKUP($A58,INDIRECT(AE$3&amp;"!$A:$A"),INDIRECT(AE$3&amp;"!$AC:$AC"),0,0)</f>
        <v>0</v>
      </c>
      <c r="AF58" s="204" cm="1">
        <f t="array" aca="1" ref="AF58" ca="1">_xlfn.XLOOKUP($A58,INDIRECT(AF$3&amp;"!$A:$A"),INDIRECT(AF$3&amp;"!$AC:$AC"),0,0)</f>
        <v>0</v>
      </c>
      <c r="AG58" s="204" cm="1">
        <f t="array" aca="1" ref="AG58" ca="1">_xlfn.XLOOKUP($A58,INDIRECT(AG$3&amp;"!$A:$A"),INDIRECT(AG$3&amp;"!$AC:$AC"),0,0)</f>
        <v>0</v>
      </c>
      <c r="AH58" s="204" cm="1">
        <f t="array" aca="1" ref="AH58" ca="1">_xlfn.XLOOKUP($A58,INDIRECT(AH$3&amp;"!$A:$A"),INDIRECT(AH$3&amp;"!$AC:$AC"),0,0)</f>
        <v>0</v>
      </c>
      <c r="AI58" s="204" cm="1">
        <f t="array" aca="1" ref="AI58" ca="1">_xlfn.XLOOKUP($A58,INDIRECT(AI$3&amp;"!$A:$A"),INDIRECT(AI$3&amp;"!$AC:$AC"),0,0)</f>
        <v>0</v>
      </c>
      <c r="AJ58" s="204" cm="1">
        <f t="array" aca="1" ref="AJ58" ca="1">_xlfn.XLOOKUP($A58,INDIRECT(AJ$3&amp;"!$A:$A"),INDIRECT(AJ$3&amp;"!$AC:$AC"),0,0)</f>
        <v>0</v>
      </c>
      <c r="AK58" s="204" cm="1">
        <f t="array" aca="1" ref="AK58" ca="1">_xlfn.XLOOKUP($A58,INDIRECT(AK$3&amp;"!$A:$A"),INDIRECT(AK$3&amp;"!$AC:$AC"),0,0)</f>
        <v>0</v>
      </c>
      <c r="AL58" s="204" cm="1">
        <f t="array" aca="1" ref="AL58" ca="1">_xlfn.XLOOKUP($A58,INDIRECT(AL$3&amp;"!$A:$A"),INDIRECT(AL$3&amp;"!$AC:$AC"),0,0)</f>
        <v>0</v>
      </c>
      <c r="AM58" s="204" cm="1">
        <f t="array" aca="1" ref="AM58" ca="1">_xlfn.XLOOKUP($A58,INDIRECT(AM$3&amp;"!$A:$A"),INDIRECT(AM$3&amp;"!$AC:$AC"),0,0)</f>
        <v>0</v>
      </c>
      <c r="AN58" s="204" cm="1">
        <f t="array" aca="1" ref="AN58" ca="1">_xlfn.XLOOKUP($A58,INDIRECT(AN$3&amp;"!$A:$A"),INDIRECT(AN$3&amp;"!$AC:$AC"),0,0)</f>
        <v>0</v>
      </c>
      <c r="AO58" s="204" cm="1">
        <f t="array" aca="1" ref="AO58" ca="1">_xlfn.XLOOKUP($A58,INDIRECT(AO$3&amp;"!$A:$A"),INDIRECT(AO$3&amp;"!$AC:$AC"),0,0)</f>
        <v>0</v>
      </c>
      <c r="AP58" s="204" cm="1">
        <f t="array" aca="1" ref="AP58" ca="1">_xlfn.XLOOKUP($A58,INDIRECT(AP$3&amp;"!$A:$A"),INDIRECT(AP$3&amp;"!$AC:$AC"),0,0)</f>
        <v>0</v>
      </c>
      <c r="AQ58" s="204" cm="1">
        <f t="array" aca="1" ref="AQ58" ca="1">_xlfn.XLOOKUP($A58,INDIRECT(AQ$3&amp;"!$A:$A"),INDIRECT(AQ$3&amp;"!$AC:$AC"),0,0)</f>
        <v>0</v>
      </c>
      <c r="AR58" s="204" cm="1">
        <f t="array" aca="1" ref="AR58" ca="1">_xlfn.XLOOKUP($A58,INDIRECT(AR$3&amp;"!$A:$A"),INDIRECT(AR$3&amp;"!$AC:$AC"),0,0)</f>
        <v>0</v>
      </c>
      <c r="AS58" s="204" cm="1">
        <f t="array" aca="1" ref="AS58" ca="1">_xlfn.XLOOKUP($A58,INDIRECT(AS$3&amp;"!$A:$A"),INDIRECT(AS$3&amp;"!$AC:$AC"),0,0)</f>
        <v>0</v>
      </c>
      <c r="AT58" s="204" cm="1">
        <f t="array" aca="1" ref="AT58" ca="1">_xlfn.XLOOKUP($A58,INDIRECT(AT$3&amp;"!$A:$A"),INDIRECT(AT$3&amp;"!$AC:$AC"),0,0)</f>
        <v>0</v>
      </c>
      <c r="AU58" s="204" cm="1">
        <f t="array" aca="1" ref="AU58" ca="1">_xlfn.XLOOKUP($A58,INDIRECT(AU$3&amp;"!$A:$A"),INDIRECT(AU$3&amp;"!$AC:$AC"),0,0)</f>
        <v>0</v>
      </c>
      <c r="AV58" s="204" cm="1">
        <f t="array" aca="1" ref="AV58" ca="1">_xlfn.XLOOKUP($A58,INDIRECT(AV$3&amp;"!$A:$A"),INDIRECT(AV$3&amp;"!$AC:$AC"),0,0)</f>
        <v>0</v>
      </c>
      <c r="AW58" s="204" cm="1">
        <f t="array" aca="1" ref="AW58" ca="1">_xlfn.XLOOKUP($A58,INDIRECT(AW$3&amp;"!$A:$A"),INDIRECT(AW$3&amp;"!$AC:$AC"),0,0)</f>
        <v>0</v>
      </c>
      <c r="AX58" s="204" cm="1">
        <f t="array" aca="1" ref="AX58" ca="1">_xlfn.XLOOKUP($A58,INDIRECT(AX$3&amp;"!$A:$A"),INDIRECT(AX$3&amp;"!$AC:$AC"),0,0)</f>
        <v>0</v>
      </c>
      <c r="AY58" s="204" cm="1">
        <f t="array" aca="1" ref="AY58" ca="1">_xlfn.XLOOKUP($A58,INDIRECT(AY$3&amp;"!$A:$A"),INDIRECT(AY$3&amp;"!$AC:$AC"),0,0)</f>
        <v>0</v>
      </c>
      <c r="AZ58" s="204" cm="1">
        <f t="array" aca="1" ref="AZ58" ca="1">_xlfn.XLOOKUP($A58,INDIRECT(AZ$3&amp;"!$A:$A"),INDIRECT(AZ$3&amp;"!$AC:$AC"),0,0)</f>
        <v>0</v>
      </c>
      <c r="BA58" s="204" cm="1">
        <f t="array" aca="1" ref="BA58" ca="1">_xlfn.XLOOKUP($A58,INDIRECT(BA$3&amp;"!$A:$A"),INDIRECT(BA$3&amp;"!$AC:$AC"),0,0)</f>
        <v>0</v>
      </c>
      <c r="BB58" s="204" cm="1">
        <f t="array" aca="1" ref="BB58" ca="1">_xlfn.XLOOKUP($A58,INDIRECT(BB$3&amp;"!$A:$A"),INDIRECT(BB$3&amp;"!$AC:$AC"),0,0)</f>
        <v>0</v>
      </c>
      <c r="BC58" s="204" cm="1">
        <f t="array" aca="1" ref="BC58" ca="1">_xlfn.XLOOKUP($A58,INDIRECT(BC$3&amp;"!$A:$A"),INDIRECT(BC$3&amp;"!$AC:$AC"),0,0)</f>
        <v>0</v>
      </c>
      <c r="BD58" s="204" cm="1">
        <f t="array" aca="1" ref="BD58" ca="1">_xlfn.XLOOKUP($A58,INDIRECT(BD$3&amp;"!$A:$A"),INDIRECT(BD$3&amp;"!$AC:$AC"),0,0)</f>
        <v>0</v>
      </c>
    </row>
    <row r="59" spans="1:56" ht="15.95" customHeight="1" x14ac:dyDescent="0.25">
      <c r="A59" s="3">
        <f>'Сводный за нед'!A56</f>
        <v>186826338</v>
      </c>
      <c r="B59" s="3" t="str">
        <f>'Сводный за нед'!B56</f>
        <v>ACRA7TB201BC</v>
      </c>
      <c r="C59" s="3" t="str">
        <f>'Сводный за нед'!C56</f>
        <v>Таблетница прям 7*2 черн</v>
      </c>
      <c r="D59" s="204" cm="1">
        <f t="array" aca="1" ref="D59" ca="1">_xlfn.XLOOKUP($A59,INDIRECT(D$3&amp;"!$A:$A"),INDIRECT(D$3&amp;"!$AC:$AC"),0,0)</f>
        <v>613</v>
      </c>
      <c r="E59" s="204" cm="1">
        <f t="array" aca="1" ref="E59" ca="1">_xlfn.XLOOKUP($A59,INDIRECT(E$3&amp;"!$A:$A"),INDIRECT(E$3&amp;"!$AC:$AC"),0,0)</f>
        <v>613</v>
      </c>
      <c r="F59" s="204" cm="1">
        <f t="array" aca="1" ref="F59" ca="1">_xlfn.XLOOKUP($A59,INDIRECT(F$3&amp;"!$A:$A"),INDIRECT(F$3&amp;"!$AC:$AC"),0,0)</f>
        <v>714</v>
      </c>
      <c r="G59" s="204" cm="1">
        <f t="array" aca="1" ref="G59" ca="1">_xlfn.XLOOKUP($A59,INDIRECT(G$3&amp;"!$A:$A"),INDIRECT(G$3&amp;"!$AC:$AC"),0,0)</f>
        <v>0</v>
      </c>
      <c r="H59" s="204" cm="1">
        <f t="array" aca="1" ref="H59" ca="1">_xlfn.XLOOKUP($A59,INDIRECT(H$3&amp;"!$A:$A"),INDIRECT(H$3&amp;"!$AC:$AC"),0,0)</f>
        <v>0</v>
      </c>
      <c r="I59" s="204" cm="1">
        <f t="array" aca="1" ref="I59" ca="1">_xlfn.XLOOKUP($A59,INDIRECT(I$3&amp;"!$A:$A"),INDIRECT(I$3&amp;"!$AC:$AC"),0,0)</f>
        <v>0</v>
      </c>
      <c r="J59" s="204" cm="1">
        <f t="array" aca="1" ref="J59" ca="1">_xlfn.XLOOKUP($A59,INDIRECT(J$3&amp;"!$A:$A"),INDIRECT(J$3&amp;"!$AC:$AC"),0,0)</f>
        <v>0</v>
      </c>
      <c r="K59" s="204" cm="1">
        <f t="array" aca="1" ref="K59" ca="1">_xlfn.XLOOKUP($A59,INDIRECT(K$3&amp;"!$A:$A"),INDIRECT(K$3&amp;"!$AC:$AC"),0,0)</f>
        <v>0</v>
      </c>
      <c r="L59" s="204" cm="1">
        <f t="array" aca="1" ref="L59" ca="1">_xlfn.XLOOKUP($A59,INDIRECT(L$3&amp;"!$A:$A"),INDIRECT(L$3&amp;"!$AC:$AC"),0,0)</f>
        <v>0</v>
      </c>
      <c r="M59" s="204" cm="1">
        <f t="array" aca="1" ref="M59" ca="1">_xlfn.XLOOKUP($A59,INDIRECT(M$3&amp;"!$A:$A"),INDIRECT(M$3&amp;"!$AC:$AC"),0,0)</f>
        <v>0</v>
      </c>
      <c r="N59" s="204" cm="1">
        <f t="array" aca="1" ref="N59" ca="1">_xlfn.XLOOKUP($A59,INDIRECT(N$3&amp;"!$A:$A"),INDIRECT(N$3&amp;"!$AC:$AC"),0,0)</f>
        <v>0</v>
      </c>
      <c r="O59" s="204" cm="1">
        <f t="array" aca="1" ref="O59" ca="1">_xlfn.XLOOKUP($A59,INDIRECT(O$3&amp;"!$A:$A"),INDIRECT(O$3&amp;"!$AC:$AC"),0,0)</f>
        <v>0</v>
      </c>
      <c r="P59" s="204" cm="1">
        <f t="array" aca="1" ref="P59" ca="1">_xlfn.XLOOKUP($A59,INDIRECT(P$3&amp;"!$A:$A"),INDIRECT(P$3&amp;"!$AC:$AC"),0,0)</f>
        <v>0</v>
      </c>
      <c r="Q59" s="204" cm="1">
        <f t="array" aca="1" ref="Q59" ca="1">_xlfn.XLOOKUP($A59,INDIRECT(Q$3&amp;"!$A:$A"),INDIRECT(Q$3&amp;"!$AC:$AC"),0,0)</f>
        <v>0</v>
      </c>
      <c r="R59" s="204" cm="1">
        <f t="array" aca="1" ref="R59" ca="1">_xlfn.XLOOKUP($A59,INDIRECT(R$3&amp;"!$A:$A"),INDIRECT(R$3&amp;"!$AC:$AC"),0,0)</f>
        <v>0</v>
      </c>
      <c r="S59" s="204" cm="1">
        <f t="array" aca="1" ref="S59" ca="1">_xlfn.XLOOKUP($A59,INDIRECT(S$3&amp;"!$A:$A"),INDIRECT(S$3&amp;"!$AC:$AC"),0,0)</f>
        <v>0</v>
      </c>
      <c r="T59" s="204" cm="1">
        <f t="array" aca="1" ref="T59" ca="1">_xlfn.XLOOKUP($A59,INDIRECT(T$3&amp;"!$A:$A"),INDIRECT(T$3&amp;"!$AC:$AC"),0,0)</f>
        <v>0</v>
      </c>
      <c r="U59" s="204" cm="1">
        <f t="array" aca="1" ref="U59" ca="1">_xlfn.XLOOKUP($A59,INDIRECT(U$3&amp;"!$A:$A"),INDIRECT(U$3&amp;"!$AC:$AC"),0,0)</f>
        <v>0</v>
      </c>
      <c r="V59" s="204" cm="1">
        <f t="array" aca="1" ref="V59" ca="1">_xlfn.XLOOKUP($A59,INDIRECT(V$3&amp;"!$A:$A"),INDIRECT(V$3&amp;"!$AC:$AC"),0,0)</f>
        <v>0</v>
      </c>
      <c r="W59" s="204" cm="1">
        <f t="array" aca="1" ref="W59" ca="1">_xlfn.XLOOKUP($A59,INDIRECT(W$3&amp;"!$A:$A"),INDIRECT(W$3&amp;"!$AC:$AC"),0,0)</f>
        <v>0</v>
      </c>
      <c r="X59" s="204" cm="1">
        <f t="array" aca="1" ref="X59" ca="1">_xlfn.XLOOKUP($A59,INDIRECT(X$3&amp;"!$A:$A"),INDIRECT(X$3&amp;"!$AC:$AC"),0,0)</f>
        <v>0</v>
      </c>
      <c r="Y59" s="204" cm="1">
        <f t="array" aca="1" ref="Y59" ca="1">_xlfn.XLOOKUP($A59,INDIRECT(Y$3&amp;"!$A:$A"),INDIRECT(Y$3&amp;"!$AC:$AC"),0,0)</f>
        <v>0</v>
      </c>
      <c r="Z59" s="204" cm="1">
        <f t="array" aca="1" ref="Z59" ca="1">_xlfn.XLOOKUP($A59,INDIRECT(Z$3&amp;"!$A:$A"),INDIRECT(Z$3&amp;"!$AC:$AC"),0,0)</f>
        <v>0</v>
      </c>
      <c r="AA59" s="204" cm="1">
        <f t="array" aca="1" ref="AA59" ca="1">_xlfn.XLOOKUP($A59,INDIRECT(AA$3&amp;"!$A:$A"),INDIRECT(AA$3&amp;"!$AC:$AC"),0,0)</f>
        <v>0</v>
      </c>
      <c r="AB59" s="204" cm="1">
        <f t="array" aca="1" ref="AB59" ca="1">_xlfn.XLOOKUP($A59,INDIRECT(AB$3&amp;"!$A:$A"),INDIRECT(AB$3&amp;"!$AC:$AC"),0,0)</f>
        <v>0</v>
      </c>
      <c r="AC59" s="204" cm="1">
        <f t="array" aca="1" ref="AC59" ca="1">_xlfn.XLOOKUP($A59,INDIRECT(AC$3&amp;"!$A:$A"),INDIRECT(AC$3&amp;"!$AC:$AC"),0,0)</f>
        <v>0</v>
      </c>
      <c r="AD59" s="204" cm="1">
        <f t="array" aca="1" ref="AD59" ca="1">_xlfn.XLOOKUP($A59,INDIRECT(AD$3&amp;"!$A:$A"),INDIRECT(AD$3&amp;"!$AC:$AC"),0,0)</f>
        <v>0</v>
      </c>
      <c r="AE59" s="204" cm="1">
        <f t="array" aca="1" ref="AE59" ca="1">_xlfn.XLOOKUP($A59,INDIRECT(AE$3&amp;"!$A:$A"),INDIRECT(AE$3&amp;"!$AC:$AC"),0,0)</f>
        <v>0</v>
      </c>
      <c r="AF59" s="204" cm="1">
        <f t="array" aca="1" ref="AF59" ca="1">_xlfn.XLOOKUP($A59,INDIRECT(AF$3&amp;"!$A:$A"),INDIRECT(AF$3&amp;"!$AC:$AC"),0,0)</f>
        <v>0</v>
      </c>
      <c r="AG59" s="204" cm="1">
        <f t="array" aca="1" ref="AG59" ca="1">_xlfn.XLOOKUP($A59,INDIRECT(AG$3&amp;"!$A:$A"),INDIRECT(AG$3&amp;"!$AC:$AC"),0,0)</f>
        <v>0</v>
      </c>
      <c r="AH59" s="204" cm="1">
        <f t="array" aca="1" ref="AH59" ca="1">_xlfn.XLOOKUP($A59,INDIRECT(AH$3&amp;"!$A:$A"),INDIRECT(AH$3&amp;"!$AC:$AC"),0,0)</f>
        <v>0</v>
      </c>
      <c r="AI59" s="204" cm="1">
        <f t="array" aca="1" ref="AI59" ca="1">_xlfn.XLOOKUP($A59,INDIRECT(AI$3&amp;"!$A:$A"),INDIRECT(AI$3&amp;"!$AC:$AC"),0,0)</f>
        <v>0</v>
      </c>
      <c r="AJ59" s="204" cm="1">
        <f t="array" aca="1" ref="AJ59" ca="1">_xlfn.XLOOKUP($A59,INDIRECT(AJ$3&amp;"!$A:$A"),INDIRECT(AJ$3&amp;"!$AC:$AC"),0,0)</f>
        <v>0</v>
      </c>
      <c r="AK59" s="204" cm="1">
        <f t="array" aca="1" ref="AK59" ca="1">_xlfn.XLOOKUP($A59,INDIRECT(AK$3&amp;"!$A:$A"),INDIRECT(AK$3&amp;"!$AC:$AC"),0,0)</f>
        <v>0</v>
      </c>
      <c r="AL59" s="204" cm="1">
        <f t="array" aca="1" ref="AL59" ca="1">_xlfn.XLOOKUP($A59,INDIRECT(AL$3&amp;"!$A:$A"),INDIRECT(AL$3&amp;"!$AC:$AC"),0,0)</f>
        <v>0</v>
      </c>
      <c r="AM59" s="204" cm="1">
        <f t="array" aca="1" ref="AM59" ca="1">_xlfn.XLOOKUP($A59,INDIRECT(AM$3&amp;"!$A:$A"),INDIRECT(AM$3&amp;"!$AC:$AC"),0,0)</f>
        <v>0</v>
      </c>
      <c r="AN59" s="204" cm="1">
        <f t="array" aca="1" ref="AN59" ca="1">_xlfn.XLOOKUP($A59,INDIRECT(AN$3&amp;"!$A:$A"),INDIRECT(AN$3&amp;"!$AC:$AC"),0,0)</f>
        <v>0</v>
      </c>
      <c r="AO59" s="204" cm="1">
        <f t="array" aca="1" ref="AO59" ca="1">_xlfn.XLOOKUP($A59,INDIRECT(AO$3&amp;"!$A:$A"),INDIRECT(AO$3&amp;"!$AC:$AC"),0,0)</f>
        <v>0</v>
      </c>
      <c r="AP59" s="204" cm="1">
        <f t="array" aca="1" ref="AP59" ca="1">_xlfn.XLOOKUP($A59,INDIRECT(AP$3&amp;"!$A:$A"),INDIRECT(AP$3&amp;"!$AC:$AC"),0,0)</f>
        <v>0</v>
      </c>
      <c r="AQ59" s="204" cm="1">
        <f t="array" aca="1" ref="AQ59" ca="1">_xlfn.XLOOKUP($A59,INDIRECT(AQ$3&amp;"!$A:$A"),INDIRECT(AQ$3&amp;"!$AC:$AC"),0,0)</f>
        <v>0</v>
      </c>
      <c r="AR59" s="204" cm="1">
        <f t="array" aca="1" ref="AR59" ca="1">_xlfn.XLOOKUP($A59,INDIRECT(AR$3&amp;"!$A:$A"),INDIRECT(AR$3&amp;"!$AC:$AC"),0,0)</f>
        <v>0</v>
      </c>
      <c r="AS59" s="204" cm="1">
        <f t="array" aca="1" ref="AS59" ca="1">_xlfn.XLOOKUP($A59,INDIRECT(AS$3&amp;"!$A:$A"),INDIRECT(AS$3&amp;"!$AC:$AC"),0,0)</f>
        <v>0</v>
      </c>
      <c r="AT59" s="204" cm="1">
        <f t="array" aca="1" ref="AT59" ca="1">_xlfn.XLOOKUP($A59,INDIRECT(AT$3&amp;"!$A:$A"),INDIRECT(AT$3&amp;"!$AC:$AC"),0,0)</f>
        <v>0</v>
      </c>
      <c r="AU59" s="204" cm="1">
        <f t="array" aca="1" ref="AU59" ca="1">_xlfn.XLOOKUP($A59,INDIRECT(AU$3&amp;"!$A:$A"),INDIRECT(AU$3&amp;"!$AC:$AC"),0,0)</f>
        <v>0</v>
      </c>
      <c r="AV59" s="204" cm="1">
        <f t="array" aca="1" ref="AV59" ca="1">_xlfn.XLOOKUP($A59,INDIRECT(AV$3&amp;"!$A:$A"),INDIRECT(AV$3&amp;"!$AC:$AC"),0,0)</f>
        <v>0</v>
      </c>
      <c r="AW59" s="204" cm="1">
        <f t="array" aca="1" ref="AW59" ca="1">_xlfn.XLOOKUP($A59,INDIRECT(AW$3&amp;"!$A:$A"),INDIRECT(AW$3&amp;"!$AC:$AC"),0,0)</f>
        <v>0</v>
      </c>
      <c r="AX59" s="204" cm="1">
        <f t="array" aca="1" ref="AX59" ca="1">_xlfn.XLOOKUP($A59,INDIRECT(AX$3&amp;"!$A:$A"),INDIRECT(AX$3&amp;"!$AC:$AC"),0,0)</f>
        <v>0</v>
      </c>
      <c r="AY59" s="204" cm="1">
        <f t="array" aca="1" ref="AY59" ca="1">_xlfn.XLOOKUP($A59,INDIRECT(AY$3&amp;"!$A:$A"),INDIRECT(AY$3&amp;"!$AC:$AC"),0,0)</f>
        <v>0</v>
      </c>
      <c r="AZ59" s="204" cm="1">
        <f t="array" aca="1" ref="AZ59" ca="1">_xlfn.XLOOKUP($A59,INDIRECT(AZ$3&amp;"!$A:$A"),INDIRECT(AZ$3&amp;"!$AC:$AC"),0,0)</f>
        <v>0</v>
      </c>
      <c r="BA59" s="204" cm="1">
        <f t="array" aca="1" ref="BA59" ca="1">_xlfn.XLOOKUP($A59,INDIRECT(BA$3&amp;"!$A:$A"),INDIRECT(BA$3&amp;"!$AC:$AC"),0,0)</f>
        <v>0</v>
      </c>
      <c r="BB59" s="204" cm="1">
        <f t="array" aca="1" ref="BB59" ca="1">_xlfn.XLOOKUP($A59,INDIRECT(BB$3&amp;"!$A:$A"),INDIRECT(BB$3&amp;"!$AC:$AC"),0,0)</f>
        <v>0</v>
      </c>
      <c r="BC59" s="204" cm="1">
        <f t="array" aca="1" ref="BC59" ca="1">_xlfn.XLOOKUP($A59,INDIRECT(BC$3&amp;"!$A:$A"),INDIRECT(BC$3&amp;"!$AC:$AC"),0,0)</f>
        <v>0</v>
      </c>
      <c r="BD59" s="204" cm="1">
        <f t="array" aca="1" ref="BD59" ca="1">_xlfn.XLOOKUP($A59,INDIRECT(BD$3&amp;"!$A:$A"),INDIRECT(BD$3&amp;"!$AC:$AC"),0,0)</f>
        <v>0</v>
      </c>
    </row>
    <row r="60" spans="1:56" ht="15.95" customHeight="1" x14ac:dyDescent="0.25">
      <c r="A60" s="3">
        <f>'Сводный за нед'!A57</f>
        <v>419130077</v>
      </c>
      <c r="B60" s="3" t="str">
        <f>'Сводный за нед'!B57</f>
        <v>ACRA7TB201CL</v>
      </c>
      <c r="C60" s="3" t="str">
        <f>'Сводный за нед'!C57</f>
        <v>Таблетница прям 7*2 черн/цветн</v>
      </c>
      <c r="D60" s="204" cm="1">
        <f t="array" aca="1" ref="D60" ca="1">_xlfn.XLOOKUP($A60,INDIRECT(D$3&amp;"!$A:$A"),INDIRECT(D$3&amp;"!$AC:$AC"),0,0)</f>
        <v>272</v>
      </c>
      <c r="E60" s="204" cm="1">
        <f t="array" aca="1" ref="E60" ca="1">_xlfn.XLOOKUP($A60,INDIRECT(E$3&amp;"!$A:$A"),INDIRECT(E$3&amp;"!$AC:$AC"),0,0)</f>
        <v>272</v>
      </c>
      <c r="F60" s="204" cm="1">
        <f t="array" aca="1" ref="F60" ca="1">_xlfn.XLOOKUP($A60,INDIRECT(F$3&amp;"!$A:$A"),INDIRECT(F$3&amp;"!$AC:$AC"),0,0)</f>
        <v>312</v>
      </c>
      <c r="G60" s="204" cm="1">
        <f t="array" aca="1" ref="G60" ca="1">_xlfn.XLOOKUP($A60,INDIRECT(G$3&amp;"!$A:$A"),INDIRECT(G$3&amp;"!$AC:$AC"),0,0)</f>
        <v>0</v>
      </c>
      <c r="H60" s="204" cm="1">
        <f t="array" aca="1" ref="H60" ca="1">_xlfn.XLOOKUP($A60,INDIRECT(H$3&amp;"!$A:$A"),INDIRECT(H$3&amp;"!$AC:$AC"),0,0)</f>
        <v>0</v>
      </c>
      <c r="I60" s="204" cm="1">
        <f t="array" aca="1" ref="I60" ca="1">_xlfn.XLOOKUP($A60,INDIRECT(I$3&amp;"!$A:$A"),INDIRECT(I$3&amp;"!$AC:$AC"),0,0)</f>
        <v>0</v>
      </c>
      <c r="J60" s="204" cm="1">
        <f t="array" aca="1" ref="J60" ca="1">_xlfn.XLOOKUP($A60,INDIRECT(J$3&amp;"!$A:$A"),INDIRECT(J$3&amp;"!$AC:$AC"),0,0)</f>
        <v>0</v>
      </c>
      <c r="K60" s="204" cm="1">
        <f t="array" aca="1" ref="K60" ca="1">_xlfn.XLOOKUP($A60,INDIRECT(K$3&amp;"!$A:$A"),INDIRECT(K$3&amp;"!$AC:$AC"),0,0)</f>
        <v>0</v>
      </c>
      <c r="L60" s="204" cm="1">
        <f t="array" aca="1" ref="L60" ca="1">_xlfn.XLOOKUP($A60,INDIRECT(L$3&amp;"!$A:$A"),INDIRECT(L$3&amp;"!$AC:$AC"),0,0)</f>
        <v>0</v>
      </c>
      <c r="M60" s="204" cm="1">
        <f t="array" aca="1" ref="M60" ca="1">_xlfn.XLOOKUP($A60,INDIRECT(M$3&amp;"!$A:$A"),INDIRECT(M$3&amp;"!$AC:$AC"),0,0)</f>
        <v>0</v>
      </c>
      <c r="N60" s="204" cm="1">
        <f t="array" aca="1" ref="N60" ca="1">_xlfn.XLOOKUP($A60,INDIRECT(N$3&amp;"!$A:$A"),INDIRECT(N$3&amp;"!$AC:$AC"),0,0)</f>
        <v>0</v>
      </c>
      <c r="O60" s="204" cm="1">
        <f t="array" aca="1" ref="O60" ca="1">_xlfn.XLOOKUP($A60,INDIRECT(O$3&amp;"!$A:$A"),INDIRECT(O$3&amp;"!$AC:$AC"),0,0)</f>
        <v>0</v>
      </c>
      <c r="P60" s="204" cm="1">
        <f t="array" aca="1" ref="P60" ca="1">_xlfn.XLOOKUP($A60,INDIRECT(P$3&amp;"!$A:$A"),INDIRECT(P$3&amp;"!$AC:$AC"),0,0)</f>
        <v>0</v>
      </c>
      <c r="Q60" s="204" cm="1">
        <f t="array" aca="1" ref="Q60" ca="1">_xlfn.XLOOKUP($A60,INDIRECT(Q$3&amp;"!$A:$A"),INDIRECT(Q$3&amp;"!$AC:$AC"),0,0)</f>
        <v>0</v>
      </c>
      <c r="R60" s="204" cm="1">
        <f t="array" aca="1" ref="R60" ca="1">_xlfn.XLOOKUP($A60,INDIRECT(R$3&amp;"!$A:$A"),INDIRECT(R$3&amp;"!$AC:$AC"),0,0)</f>
        <v>0</v>
      </c>
      <c r="S60" s="204" cm="1">
        <f t="array" aca="1" ref="S60" ca="1">_xlfn.XLOOKUP($A60,INDIRECT(S$3&amp;"!$A:$A"),INDIRECT(S$3&amp;"!$AC:$AC"),0,0)</f>
        <v>0</v>
      </c>
      <c r="T60" s="204" cm="1">
        <f t="array" aca="1" ref="T60" ca="1">_xlfn.XLOOKUP($A60,INDIRECT(T$3&amp;"!$A:$A"),INDIRECT(T$3&amp;"!$AC:$AC"),0,0)</f>
        <v>0</v>
      </c>
      <c r="U60" s="204" cm="1">
        <f t="array" aca="1" ref="U60" ca="1">_xlfn.XLOOKUP($A60,INDIRECT(U$3&amp;"!$A:$A"),INDIRECT(U$3&amp;"!$AC:$AC"),0,0)</f>
        <v>0</v>
      </c>
      <c r="V60" s="204" cm="1">
        <f t="array" aca="1" ref="V60" ca="1">_xlfn.XLOOKUP($A60,INDIRECT(V$3&amp;"!$A:$A"),INDIRECT(V$3&amp;"!$AC:$AC"),0,0)</f>
        <v>0</v>
      </c>
      <c r="W60" s="204" cm="1">
        <f t="array" aca="1" ref="W60" ca="1">_xlfn.XLOOKUP($A60,INDIRECT(W$3&amp;"!$A:$A"),INDIRECT(W$3&amp;"!$AC:$AC"),0,0)</f>
        <v>0</v>
      </c>
      <c r="X60" s="204" cm="1">
        <f t="array" aca="1" ref="X60" ca="1">_xlfn.XLOOKUP($A60,INDIRECT(X$3&amp;"!$A:$A"),INDIRECT(X$3&amp;"!$AC:$AC"),0,0)</f>
        <v>0</v>
      </c>
      <c r="Y60" s="204" cm="1">
        <f t="array" aca="1" ref="Y60" ca="1">_xlfn.XLOOKUP($A60,INDIRECT(Y$3&amp;"!$A:$A"),INDIRECT(Y$3&amp;"!$AC:$AC"),0,0)</f>
        <v>0</v>
      </c>
      <c r="Z60" s="204" cm="1">
        <f t="array" aca="1" ref="Z60" ca="1">_xlfn.XLOOKUP($A60,INDIRECT(Z$3&amp;"!$A:$A"),INDIRECT(Z$3&amp;"!$AC:$AC"),0,0)</f>
        <v>0</v>
      </c>
      <c r="AA60" s="204" cm="1">
        <f t="array" aca="1" ref="AA60" ca="1">_xlfn.XLOOKUP($A60,INDIRECT(AA$3&amp;"!$A:$A"),INDIRECT(AA$3&amp;"!$AC:$AC"),0,0)</f>
        <v>0</v>
      </c>
      <c r="AB60" s="204" cm="1">
        <f t="array" aca="1" ref="AB60" ca="1">_xlfn.XLOOKUP($A60,INDIRECT(AB$3&amp;"!$A:$A"),INDIRECT(AB$3&amp;"!$AC:$AC"),0,0)</f>
        <v>0</v>
      </c>
      <c r="AC60" s="204" cm="1">
        <f t="array" aca="1" ref="AC60" ca="1">_xlfn.XLOOKUP($A60,INDIRECT(AC$3&amp;"!$A:$A"),INDIRECT(AC$3&amp;"!$AC:$AC"),0,0)</f>
        <v>0</v>
      </c>
      <c r="AD60" s="204" cm="1">
        <f t="array" aca="1" ref="AD60" ca="1">_xlfn.XLOOKUP($A60,INDIRECT(AD$3&amp;"!$A:$A"),INDIRECT(AD$3&amp;"!$AC:$AC"),0,0)</f>
        <v>0</v>
      </c>
      <c r="AE60" s="204" cm="1">
        <f t="array" aca="1" ref="AE60" ca="1">_xlfn.XLOOKUP($A60,INDIRECT(AE$3&amp;"!$A:$A"),INDIRECT(AE$3&amp;"!$AC:$AC"),0,0)</f>
        <v>0</v>
      </c>
      <c r="AF60" s="204" cm="1">
        <f t="array" aca="1" ref="AF60" ca="1">_xlfn.XLOOKUP($A60,INDIRECT(AF$3&amp;"!$A:$A"),INDIRECT(AF$3&amp;"!$AC:$AC"),0,0)</f>
        <v>0</v>
      </c>
      <c r="AG60" s="204" cm="1">
        <f t="array" aca="1" ref="AG60" ca="1">_xlfn.XLOOKUP($A60,INDIRECT(AG$3&amp;"!$A:$A"),INDIRECT(AG$3&amp;"!$AC:$AC"),0,0)</f>
        <v>0</v>
      </c>
      <c r="AH60" s="204" cm="1">
        <f t="array" aca="1" ref="AH60" ca="1">_xlfn.XLOOKUP($A60,INDIRECT(AH$3&amp;"!$A:$A"),INDIRECT(AH$3&amp;"!$AC:$AC"),0,0)</f>
        <v>0</v>
      </c>
      <c r="AI60" s="204" cm="1">
        <f t="array" aca="1" ref="AI60" ca="1">_xlfn.XLOOKUP($A60,INDIRECT(AI$3&amp;"!$A:$A"),INDIRECT(AI$3&amp;"!$AC:$AC"),0,0)</f>
        <v>0</v>
      </c>
      <c r="AJ60" s="204" cm="1">
        <f t="array" aca="1" ref="AJ60" ca="1">_xlfn.XLOOKUP($A60,INDIRECT(AJ$3&amp;"!$A:$A"),INDIRECT(AJ$3&amp;"!$AC:$AC"),0,0)</f>
        <v>0</v>
      </c>
      <c r="AK60" s="204" cm="1">
        <f t="array" aca="1" ref="AK60" ca="1">_xlfn.XLOOKUP($A60,INDIRECT(AK$3&amp;"!$A:$A"),INDIRECT(AK$3&amp;"!$AC:$AC"),0,0)</f>
        <v>0</v>
      </c>
      <c r="AL60" s="204" cm="1">
        <f t="array" aca="1" ref="AL60" ca="1">_xlfn.XLOOKUP($A60,INDIRECT(AL$3&amp;"!$A:$A"),INDIRECT(AL$3&amp;"!$AC:$AC"),0,0)</f>
        <v>0</v>
      </c>
      <c r="AM60" s="204" cm="1">
        <f t="array" aca="1" ref="AM60" ca="1">_xlfn.XLOOKUP($A60,INDIRECT(AM$3&amp;"!$A:$A"),INDIRECT(AM$3&amp;"!$AC:$AC"),0,0)</f>
        <v>0</v>
      </c>
      <c r="AN60" s="204" cm="1">
        <f t="array" aca="1" ref="AN60" ca="1">_xlfn.XLOOKUP($A60,INDIRECT(AN$3&amp;"!$A:$A"),INDIRECT(AN$3&amp;"!$AC:$AC"),0,0)</f>
        <v>0</v>
      </c>
      <c r="AO60" s="204" cm="1">
        <f t="array" aca="1" ref="AO60" ca="1">_xlfn.XLOOKUP($A60,INDIRECT(AO$3&amp;"!$A:$A"),INDIRECT(AO$3&amp;"!$AC:$AC"),0,0)</f>
        <v>0</v>
      </c>
      <c r="AP60" s="204" cm="1">
        <f t="array" aca="1" ref="AP60" ca="1">_xlfn.XLOOKUP($A60,INDIRECT(AP$3&amp;"!$A:$A"),INDIRECT(AP$3&amp;"!$AC:$AC"),0,0)</f>
        <v>0</v>
      </c>
      <c r="AQ60" s="204" cm="1">
        <f t="array" aca="1" ref="AQ60" ca="1">_xlfn.XLOOKUP($A60,INDIRECT(AQ$3&amp;"!$A:$A"),INDIRECT(AQ$3&amp;"!$AC:$AC"),0,0)</f>
        <v>0</v>
      </c>
      <c r="AR60" s="204" cm="1">
        <f t="array" aca="1" ref="AR60" ca="1">_xlfn.XLOOKUP($A60,INDIRECT(AR$3&amp;"!$A:$A"),INDIRECT(AR$3&amp;"!$AC:$AC"),0,0)</f>
        <v>0</v>
      </c>
      <c r="AS60" s="204" cm="1">
        <f t="array" aca="1" ref="AS60" ca="1">_xlfn.XLOOKUP($A60,INDIRECT(AS$3&amp;"!$A:$A"),INDIRECT(AS$3&amp;"!$AC:$AC"),0,0)</f>
        <v>0</v>
      </c>
      <c r="AT60" s="204" cm="1">
        <f t="array" aca="1" ref="AT60" ca="1">_xlfn.XLOOKUP($A60,INDIRECT(AT$3&amp;"!$A:$A"),INDIRECT(AT$3&amp;"!$AC:$AC"),0,0)</f>
        <v>0</v>
      </c>
      <c r="AU60" s="204" cm="1">
        <f t="array" aca="1" ref="AU60" ca="1">_xlfn.XLOOKUP($A60,INDIRECT(AU$3&amp;"!$A:$A"),INDIRECT(AU$3&amp;"!$AC:$AC"),0,0)</f>
        <v>0</v>
      </c>
      <c r="AV60" s="204" cm="1">
        <f t="array" aca="1" ref="AV60" ca="1">_xlfn.XLOOKUP($A60,INDIRECT(AV$3&amp;"!$A:$A"),INDIRECT(AV$3&amp;"!$AC:$AC"),0,0)</f>
        <v>0</v>
      </c>
      <c r="AW60" s="204" cm="1">
        <f t="array" aca="1" ref="AW60" ca="1">_xlfn.XLOOKUP($A60,INDIRECT(AW$3&amp;"!$A:$A"),INDIRECT(AW$3&amp;"!$AC:$AC"),0,0)</f>
        <v>0</v>
      </c>
      <c r="AX60" s="204" cm="1">
        <f t="array" aca="1" ref="AX60" ca="1">_xlfn.XLOOKUP($A60,INDIRECT(AX$3&amp;"!$A:$A"),INDIRECT(AX$3&amp;"!$AC:$AC"),0,0)</f>
        <v>0</v>
      </c>
      <c r="AY60" s="204" cm="1">
        <f t="array" aca="1" ref="AY60" ca="1">_xlfn.XLOOKUP($A60,INDIRECT(AY$3&amp;"!$A:$A"),INDIRECT(AY$3&amp;"!$AC:$AC"),0,0)</f>
        <v>0</v>
      </c>
      <c r="AZ60" s="204" cm="1">
        <f t="array" aca="1" ref="AZ60" ca="1">_xlfn.XLOOKUP($A60,INDIRECT(AZ$3&amp;"!$A:$A"),INDIRECT(AZ$3&amp;"!$AC:$AC"),0,0)</f>
        <v>0</v>
      </c>
      <c r="BA60" s="204" cm="1">
        <f t="array" aca="1" ref="BA60" ca="1">_xlfn.XLOOKUP($A60,INDIRECT(BA$3&amp;"!$A:$A"),INDIRECT(BA$3&amp;"!$AC:$AC"),0,0)</f>
        <v>0</v>
      </c>
      <c r="BB60" s="204" cm="1">
        <f t="array" aca="1" ref="BB60" ca="1">_xlfn.XLOOKUP($A60,INDIRECT(BB$3&amp;"!$A:$A"),INDIRECT(BB$3&amp;"!$AC:$AC"),0,0)</f>
        <v>0</v>
      </c>
      <c r="BC60" s="204" cm="1">
        <f t="array" aca="1" ref="BC60" ca="1">_xlfn.XLOOKUP($A60,INDIRECT(BC$3&amp;"!$A:$A"),INDIRECT(BC$3&amp;"!$AC:$AC"),0,0)</f>
        <v>0</v>
      </c>
      <c r="BD60" s="204" cm="1">
        <f t="array" aca="1" ref="BD60" ca="1">_xlfn.XLOOKUP($A60,INDIRECT(BD$3&amp;"!$A:$A"),INDIRECT(BD$3&amp;"!$AC:$AC"),0,0)</f>
        <v>0</v>
      </c>
    </row>
    <row r="61" spans="1:56" ht="15.95" customHeight="1" x14ac:dyDescent="0.25">
      <c r="A61" s="3">
        <f>'Сводный за нед'!A58</f>
        <v>448248943</v>
      </c>
      <c r="B61" s="3" t="str">
        <f>'Сводный за нед'!B58</f>
        <v>ACRA7TB201WH</v>
      </c>
      <c r="C61" s="3" t="str">
        <f>'Сводный за нед'!C58</f>
        <v>Таблетница прям 7*2 бел/цветн</v>
      </c>
      <c r="D61" s="204" cm="1">
        <f t="array" aca="1" ref="D61" ca="1">_xlfn.XLOOKUP($A61,INDIRECT(D$3&amp;"!$A:$A"),INDIRECT(D$3&amp;"!$AC:$AC"),0,0)</f>
        <v>208</v>
      </c>
      <c r="E61" s="204" cm="1">
        <f t="array" aca="1" ref="E61" ca="1">_xlfn.XLOOKUP($A61,INDIRECT(E$3&amp;"!$A:$A"),INDIRECT(E$3&amp;"!$AC:$AC"),0,0)</f>
        <v>208</v>
      </c>
      <c r="F61" s="204" cm="1">
        <f t="array" aca="1" ref="F61" ca="1">_xlfn.XLOOKUP($A61,INDIRECT(F$3&amp;"!$A:$A"),INDIRECT(F$3&amp;"!$AC:$AC"),0,0)</f>
        <v>231</v>
      </c>
      <c r="G61" s="204" cm="1">
        <f t="array" aca="1" ref="G61" ca="1">_xlfn.XLOOKUP($A61,INDIRECT(G$3&amp;"!$A:$A"),INDIRECT(G$3&amp;"!$AC:$AC"),0,0)</f>
        <v>0</v>
      </c>
      <c r="H61" s="204" cm="1">
        <f t="array" aca="1" ref="H61" ca="1">_xlfn.XLOOKUP($A61,INDIRECT(H$3&amp;"!$A:$A"),INDIRECT(H$3&amp;"!$AC:$AC"),0,0)</f>
        <v>0</v>
      </c>
      <c r="I61" s="204" cm="1">
        <f t="array" aca="1" ref="I61" ca="1">_xlfn.XLOOKUP($A61,INDIRECT(I$3&amp;"!$A:$A"),INDIRECT(I$3&amp;"!$AC:$AC"),0,0)</f>
        <v>0</v>
      </c>
      <c r="J61" s="204" cm="1">
        <f t="array" aca="1" ref="J61" ca="1">_xlfn.XLOOKUP($A61,INDIRECT(J$3&amp;"!$A:$A"),INDIRECT(J$3&amp;"!$AC:$AC"),0,0)</f>
        <v>0</v>
      </c>
      <c r="K61" s="204" cm="1">
        <f t="array" aca="1" ref="K61" ca="1">_xlfn.XLOOKUP($A61,INDIRECT(K$3&amp;"!$A:$A"),INDIRECT(K$3&amp;"!$AC:$AC"),0,0)</f>
        <v>0</v>
      </c>
      <c r="L61" s="204" cm="1">
        <f t="array" aca="1" ref="L61" ca="1">_xlfn.XLOOKUP($A61,INDIRECT(L$3&amp;"!$A:$A"),INDIRECT(L$3&amp;"!$AC:$AC"),0,0)</f>
        <v>0</v>
      </c>
      <c r="M61" s="204" cm="1">
        <f t="array" aca="1" ref="M61" ca="1">_xlfn.XLOOKUP($A61,INDIRECT(M$3&amp;"!$A:$A"),INDIRECT(M$3&amp;"!$AC:$AC"),0,0)</f>
        <v>0</v>
      </c>
      <c r="N61" s="204" cm="1">
        <f t="array" aca="1" ref="N61" ca="1">_xlfn.XLOOKUP($A61,INDIRECT(N$3&amp;"!$A:$A"),INDIRECT(N$3&amp;"!$AC:$AC"),0,0)</f>
        <v>0</v>
      </c>
      <c r="O61" s="204" cm="1">
        <f t="array" aca="1" ref="O61" ca="1">_xlfn.XLOOKUP($A61,INDIRECT(O$3&amp;"!$A:$A"),INDIRECT(O$3&amp;"!$AC:$AC"),0,0)</f>
        <v>0</v>
      </c>
      <c r="P61" s="204" cm="1">
        <f t="array" aca="1" ref="P61" ca="1">_xlfn.XLOOKUP($A61,INDIRECT(P$3&amp;"!$A:$A"),INDIRECT(P$3&amp;"!$AC:$AC"),0,0)</f>
        <v>0</v>
      </c>
      <c r="Q61" s="204" cm="1">
        <f t="array" aca="1" ref="Q61" ca="1">_xlfn.XLOOKUP($A61,INDIRECT(Q$3&amp;"!$A:$A"),INDIRECT(Q$3&amp;"!$AC:$AC"),0,0)</f>
        <v>0</v>
      </c>
      <c r="R61" s="204" cm="1">
        <f t="array" aca="1" ref="R61" ca="1">_xlfn.XLOOKUP($A61,INDIRECT(R$3&amp;"!$A:$A"),INDIRECT(R$3&amp;"!$AC:$AC"),0,0)</f>
        <v>0</v>
      </c>
      <c r="S61" s="204" cm="1">
        <f t="array" aca="1" ref="S61" ca="1">_xlfn.XLOOKUP($A61,INDIRECT(S$3&amp;"!$A:$A"),INDIRECT(S$3&amp;"!$AC:$AC"),0,0)</f>
        <v>0</v>
      </c>
      <c r="T61" s="204" cm="1">
        <f t="array" aca="1" ref="T61" ca="1">_xlfn.XLOOKUP($A61,INDIRECT(T$3&amp;"!$A:$A"),INDIRECT(T$3&amp;"!$AC:$AC"),0,0)</f>
        <v>0</v>
      </c>
      <c r="U61" s="204" cm="1">
        <f t="array" aca="1" ref="U61" ca="1">_xlfn.XLOOKUP($A61,INDIRECT(U$3&amp;"!$A:$A"),INDIRECT(U$3&amp;"!$AC:$AC"),0,0)</f>
        <v>0</v>
      </c>
      <c r="V61" s="204" cm="1">
        <f t="array" aca="1" ref="V61" ca="1">_xlfn.XLOOKUP($A61,INDIRECT(V$3&amp;"!$A:$A"),INDIRECT(V$3&amp;"!$AC:$AC"),0,0)</f>
        <v>0</v>
      </c>
      <c r="W61" s="204" cm="1">
        <f t="array" aca="1" ref="W61" ca="1">_xlfn.XLOOKUP($A61,INDIRECT(W$3&amp;"!$A:$A"),INDIRECT(W$3&amp;"!$AC:$AC"),0,0)</f>
        <v>0</v>
      </c>
      <c r="X61" s="204" cm="1">
        <f t="array" aca="1" ref="X61" ca="1">_xlfn.XLOOKUP($A61,INDIRECT(X$3&amp;"!$A:$A"),INDIRECT(X$3&amp;"!$AC:$AC"),0,0)</f>
        <v>0</v>
      </c>
      <c r="Y61" s="204" cm="1">
        <f t="array" aca="1" ref="Y61" ca="1">_xlfn.XLOOKUP($A61,INDIRECT(Y$3&amp;"!$A:$A"),INDIRECT(Y$3&amp;"!$AC:$AC"),0,0)</f>
        <v>0</v>
      </c>
      <c r="Z61" s="204" cm="1">
        <f t="array" aca="1" ref="Z61" ca="1">_xlfn.XLOOKUP($A61,INDIRECT(Z$3&amp;"!$A:$A"),INDIRECT(Z$3&amp;"!$AC:$AC"),0,0)</f>
        <v>0</v>
      </c>
      <c r="AA61" s="204" cm="1">
        <f t="array" aca="1" ref="AA61" ca="1">_xlfn.XLOOKUP($A61,INDIRECT(AA$3&amp;"!$A:$A"),INDIRECT(AA$3&amp;"!$AC:$AC"),0,0)</f>
        <v>0</v>
      </c>
      <c r="AB61" s="204" cm="1">
        <f t="array" aca="1" ref="AB61" ca="1">_xlfn.XLOOKUP($A61,INDIRECT(AB$3&amp;"!$A:$A"),INDIRECT(AB$3&amp;"!$AC:$AC"),0,0)</f>
        <v>0</v>
      </c>
      <c r="AC61" s="204" cm="1">
        <f t="array" aca="1" ref="AC61" ca="1">_xlfn.XLOOKUP($A61,INDIRECT(AC$3&amp;"!$A:$A"),INDIRECT(AC$3&amp;"!$AC:$AC"),0,0)</f>
        <v>0</v>
      </c>
      <c r="AD61" s="204" cm="1">
        <f t="array" aca="1" ref="AD61" ca="1">_xlfn.XLOOKUP($A61,INDIRECT(AD$3&amp;"!$A:$A"),INDIRECT(AD$3&amp;"!$AC:$AC"),0,0)</f>
        <v>0</v>
      </c>
      <c r="AE61" s="204" cm="1">
        <f t="array" aca="1" ref="AE61" ca="1">_xlfn.XLOOKUP($A61,INDIRECT(AE$3&amp;"!$A:$A"),INDIRECT(AE$3&amp;"!$AC:$AC"),0,0)</f>
        <v>0</v>
      </c>
      <c r="AF61" s="204" cm="1">
        <f t="array" aca="1" ref="AF61" ca="1">_xlfn.XLOOKUP($A61,INDIRECT(AF$3&amp;"!$A:$A"),INDIRECT(AF$3&amp;"!$AC:$AC"),0,0)</f>
        <v>0</v>
      </c>
      <c r="AG61" s="204" cm="1">
        <f t="array" aca="1" ref="AG61" ca="1">_xlfn.XLOOKUP($A61,INDIRECT(AG$3&amp;"!$A:$A"),INDIRECT(AG$3&amp;"!$AC:$AC"),0,0)</f>
        <v>0</v>
      </c>
      <c r="AH61" s="204" cm="1">
        <f t="array" aca="1" ref="AH61" ca="1">_xlfn.XLOOKUP($A61,INDIRECT(AH$3&amp;"!$A:$A"),INDIRECT(AH$3&amp;"!$AC:$AC"),0,0)</f>
        <v>0</v>
      </c>
      <c r="AI61" s="204" cm="1">
        <f t="array" aca="1" ref="AI61" ca="1">_xlfn.XLOOKUP($A61,INDIRECT(AI$3&amp;"!$A:$A"),INDIRECT(AI$3&amp;"!$AC:$AC"),0,0)</f>
        <v>0</v>
      </c>
      <c r="AJ61" s="204" cm="1">
        <f t="array" aca="1" ref="AJ61" ca="1">_xlfn.XLOOKUP($A61,INDIRECT(AJ$3&amp;"!$A:$A"),INDIRECT(AJ$3&amp;"!$AC:$AC"),0,0)</f>
        <v>0</v>
      </c>
      <c r="AK61" s="204" cm="1">
        <f t="array" aca="1" ref="AK61" ca="1">_xlfn.XLOOKUP($A61,INDIRECT(AK$3&amp;"!$A:$A"),INDIRECT(AK$3&amp;"!$AC:$AC"),0,0)</f>
        <v>0</v>
      </c>
      <c r="AL61" s="204" cm="1">
        <f t="array" aca="1" ref="AL61" ca="1">_xlfn.XLOOKUP($A61,INDIRECT(AL$3&amp;"!$A:$A"),INDIRECT(AL$3&amp;"!$AC:$AC"),0,0)</f>
        <v>0</v>
      </c>
      <c r="AM61" s="204" cm="1">
        <f t="array" aca="1" ref="AM61" ca="1">_xlfn.XLOOKUP($A61,INDIRECT(AM$3&amp;"!$A:$A"),INDIRECT(AM$3&amp;"!$AC:$AC"),0,0)</f>
        <v>0</v>
      </c>
      <c r="AN61" s="204" cm="1">
        <f t="array" aca="1" ref="AN61" ca="1">_xlfn.XLOOKUP($A61,INDIRECT(AN$3&amp;"!$A:$A"),INDIRECT(AN$3&amp;"!$AC:$AC"),0,0)</f>
        <v>0</v>
      </c>
      <c r="AO61" s="204" cm="1">
        <f t="array" aca="1" ref="AO61" ca="1">_xlfn.XLOOKUP($A61,INDIRECT(AO$3&amp;"!$A:$A"),INDIRECT(AO$3&amp;"!$AC:$AC"),0,0)</f>
        <v>0</v>
      </c>
      <c r="AP61" s="204" cm="1">
        <f t="array" aca="1" ref="AP61" ca="1">_xlfn.XLOOKUP($A61,INDIRECT(AP$3&amp;"!$A:$A"),INDIRECT(AP$3&amp;"!$AC:$AC"),0,0)</f>
        <v>0</v>
      </c>
      <c r="AQ61" s="204" cm="1">
        <f t="array" aca="1" ref="AQ61" ca="1">_xlfn.XLOOKUP($A61,INDIRECT(AQ$3&amp;"!$A:$A"),INDIRECT(AQ$3&amp;"!$AC:$AC"),0,0)</f>
        <v>0</v>
      </c>
      <c r="AR61" s="204" cm="1">
        <f t="array" aca="1" ref="AR61" ca="1">_xlfn.XLOOKUP($A61,INDIRECT(AR$3&amp;"!$A:$A"),INDIRECT(AR$3&amp;"!$AC:$AC"),0,0)</f>
        <v>0</v>
      </c>
      <c r="AS61" s="204" cm="1">
        <f t="array" aca="1" ref="AS61" ca="1">_xlfn.XLOOKUP($A61,INDIRECT(AS$3&amp;"!$A:$A"),INDIRECT(AS$3&amp;"!$AC:$AC"),0,0)</f>
        <v>0</v>
      </c>
      <c r="AT61" s="204" cm="1">
        <f t="array" aca="1" ref="AT61" ca="1">_xlfn.XLOOKUP($A61,INDIRECT(AT$3&amp;"!$A:$A"),INDIRECT(AT$3&amp;"!$AC:$AC"),0,0)</f>
        <v>0</v>
      </c>
      <c r="AU61" s="204" cm="1">
        <f t="array" aca="1" ref="AU61" ca="1">_xlfn.XLOOKUP($A61,INDIRECT(AU$3&amp;"!$A:$A"),INDIRECT(AU$3&amp;"!$AC:$AC"),0,0)</f>
        <v>0</v>
      </c>
      <c r="AV61" s="204" cm="1">
        <f t="array" aca="1" ref="AV61" ca="1">_xlfn.XLOOKUP($A61,INDIRECT(AV$3&amp;"!$A:$A"),INDIRECT(AV$3&amp;"!$AC:$AC"),0,0)</f>
        <v>0</v>
      </c>
      <c r="AW61" s="204" cm="1">
        <f t="array" aca="1" ref="AW61" ca="1">_xlfn.XLOOKUP($A61,INDIRECT(AW$3&amp;"!$A:$A"),INDIRECT(AW$3&amp;"!$AC:$AC"),0,0)</f>
        <v>0</v>
      </c>
      <c r="AX61" s="204" cm="1">
        <f t="array" aca="1" ref="AX61" ca="1">_xlfn.XLOOKUP($A61,INDIRECT(AX$3&amp;"!$A:$A"),INDIRECT(AX$3&amp;"!$AC:$AC"),0,0)</f>
        <v>0</v>
      </c>
      <c r="AY61" s="204" cm="1">
        <f t="array" aca="1" ref="AY61" ca="1">_xlfn.XLOOKUP($A61,INDIRECT(AY$3&amp;"!$A:$A"),INDIRECT(AY$3&amp;"!$AC:$AC"),0,0)</f>
        <v>0</v>
      </c>
      <c r="AZ61" s="204" cm="1">
        <f t="array" aca="1" ref="AZ61" ca="1">_xlfn.XLOOKUP($A61,INDIRECT(AZ$3&amp;"!$A:$A"),INDIRECT(AZ$3&amp;"!$AC:$AC"),0,0)</f>
        <v>0</v>
      </c>
      <c r="BA61" s="204" cm="1">
        <f t="array" aca="1" ref="BA61" ca="1">_xlfn.XLOOKUP($A61,INDIRECT(BA$3&amp;"!$A:$A"),INDIRECT(BA$3&amp;"!$AC:$AC"),0,0)</f>
        <v>0</v>
      </c>
      <c r="BB61" s="204" cm="1">
        <f t="array" aca="1" ref="BB61" ca="1">_xlfn.XLOOKUP($A61,INDIRECT(BB$3&amp;"!$A:$A"),INDIRECT(BB$3&amp;"!$AC:$AC"),0,0)</f>
        <v>0</v>
      </c>
      <c r="BC61" s="204" cm="1">
        <f t="array" aca="1" ref="BC61" ca="1">_xlfn.XLOOKUP($A61,INDIRECT(BC$3&amp;"!$A:$A"),INDIRECT(BC$3&amp;"!$AC:$AC"),0,0)</f>
        <v>0</v>
      </c>
      <c r="BD61" s="204" cm="1">
        <f t="array" aca="1" ref="BD61" ca="1">_xlfn.XLOOKUP($A61,INDIRECT(BD$3&amp;"!$A:$A"),INDIRECT(BD$3&amp;"!$AC:$AC"),0,0)</f>
        <v>0</v>
      </c>
    </row>
    <row r="62" spans="1:56" ht="15.95" customHeight="1" x14ac:dyDescent="0.25">
      <c r="A62" s="3">
        <f>'Сводный за нед'!A59</f>
        <v>448254852</v>
      </c>
      <c r="B62" s="3" t="str">
        <f>'Сводный за нед'!B59</f>
        <v>ACRA7TB201LI</v>
      </c>
      <c r="C62" s="3" t="str">
        <f>'Сводный за нед'!C59</f>
        <v>Таблетница прям 7*2 сирен/цветн</v>
      </c>
      <c r="D62" s="204" cm="1">
        <f t="array" aca="1" ref="D62" ca="1">_xlfn.XLOOKUP($A62,INDIRECT(D$3&amp;"!$A:$A"),INDIRECT(D$3&amp;"!$AC:$AC"),0,0)</f>
        <v>212</v>
      </c>
      <c r="E62" s="204" cm="1">
        <f t="array" aca="1" ref="E62" ca="1">_xlfn.XLOOKUP($A62,INDIRECT(E$3&amp;"!$A:$A"),INDIRECT(E$3&amp;"!$AC:$AC"),0,0)</f>
        <v>212</v>
      </c>
      <c r="F62" s="204" cm="1">
        <f t="array" aca="1" ref="F62" ca="1">_xlfn.XLOOKUP($A62,INDIRECT(F$3&amp;"!$A:$A"),INDIRECT(F$3&amp;"!$AC:$AC"),0,0)</f>
        <v>231</v>
      </c>
      <c r="G62" s="204" cm="1">
        <f t="array" aca="1" ref="G62" ca="1">_xlfn.XLOOKUP($A62,INDIRECT(G$3&amp;"!$A:$A"),INDIRECT(G$3&amp;"!$AC:$AC"),0,0)</f>
        <v>0</v>
      </c>
      <c r="H62" s="204" cm="1">
        <f t="array" aca="1" ref="H62" ca="1">_xlfn.XLOOKUP($A62,INDIRECT(H$3&amp;"!$A:$A"),INDIRECT(H$3&amp;"!$AC:$AC"),0,0)</f>
        <v>0</v>
      </c>
      <c r="I62" s="204" cm="1">
        <f t="array" aca="1" ref="I62" ca="1">_xlfn.XLOOKUP($A62,INDIRECT(I$3&amp;"!$A:$A"),INDIRECT(I$3&amp;"!$AC:$AC"),0,0)</f>
        <v>0</v>
      </c>
      <c r="J62" s="204" cm="1">
        <f t="array" aca="1" ref="J62" ca="1">_xlfn.XLOOKUP($A62,INDIRECT(J$3&amp;"!$A:$A"),INDIRECT(J$3&amp;"!$AC:$AC"),0,0)</f>
        <v>0</v>
      </c>
      <c r="K62" s="204" cm="1">
        <f t="array" aca="1" ref="K62" ca="1">_xlfn.XLOOKUP($A62,INDIRECT(K$3&amp;"!$A:$A"),INDIRECT(K$3&amp;"!$AC:$AC"),0,0)</f>
        <v>0</v>
      </c>
      <c r="L62" s="204" cm="1">
        <f t="array" aca="1" ref="L62" ca="1">_xlfn.XLOOKUP($A62,INDIRECT(L$3&amp;"!$A:$A"),INDIRECT(L$3&amp;"!$AC:$AC"),0,0)</f>
        <v>0</v>
      </c>
      <c r="M62" s="204" cm="1">
        <f t="array" aca="1" ref="M62" ca="1">_xlfn.XLOOKUP($A62,INDIRECT(M$3&amp;"!$A:$A"),INDIRECT(M$3&amp;"!$AC:$AC"),0,0)</f>
        <v>0</v>
      </c>
      <c r="N62" s="204" cm="1">
        <f t="array" aca="1" ref="N62" ca="1">_xlfn.XLOOKUP($A62,INDIRECT(N$3&amp;"!$A:$A"),INDIRECT(N$3&amp;"!$AC:$AC"),0,0)</f>
        <v>0</v>
      </c>
      <c r="O62" s="204" cm="1">
        <f t="array" aca="1" ref="O62" ca="1">_xlfn.XLOOKUP($A62,INDIRECT(O$3&amp;"!$A:$A"),INDIRECT(O$3&amp;"!$AC:$AC"),0,0)</f>
        <v>0</v>
      </c>
      <c r="P62" s="204" cm="1">
        <f t="array" aca="1" ref="P62" ca="1">_xlfn.XLOOKUP($A62,INDIRECT(P$3&amp;"!$A:$A"),INDIRECT(P$3&amp;"!$AC:$AC"),0,0)</f>
        <v>0</v>
      </c>
      <c r="Q62" s="204" cm="1">
        <f t="array" aca="1" ref="Q62" ca="1">_xlfn.XLOOKUP($A62,INDIRECT(Q$3&amp;"!$A:$A"),INDIRECT(Q$3&amp;"!$AC:$AC"),0,0)</f>
        <v>0</v>
      </c>
      <c r="R62" s="204" cm="1">
        <f t="array" aca="1" ref="R62" ca="1">_xlfn.XLOOKUP($A62,INDIRECT(R$3&amp;"!$A:$A"),INDIRECT(R$3&amp;"!$AC:$AC"),0,0)</f>
        <v>0</v>
      </c>
      <c r="S62" s="204" cm="1">
        <f t="array" aca="1" ref="S62" ca="1">_xlfn.XLOOKUP($A62,INDIRECT(S$3&amp;"!$A:$A"),INDIRECT(S$3&amp;"!$AC:$AC"),0,0)</f>
        <v>0</v>
      </c>
      <c r="T62" s="204" cm="1">
        <f t="array" aca="1" ref="T62" ca="1">_xlfn.XLOOKUP($A62,INDIRECT(T$3&amp;"!$A:$A"),INDIRECT(T$3&amp;"!$AC:$AC"),0,0)</f>
        <v>0</v>
      </c>
      <c r="U62" s="204" cm="1">
        <f t="array" aca="1" ref="U62" ca="1">_xlfn.XLOOKUP($A62,INDIRECT(U$3&amp;"!$A:$A"),INDIRECT(U$3&amp;"!$AC:$AC"),0,0)</f>
        <v>0</v>
      </c>
      <c r="V62" s="204" cm="1">
        <f t="array" aca="1" ref="V62" ca="1">_xlfn.XLOOKUP($A62,INDIRECT(V$3&amp;"!$A:$A"),INDIRECT(V$3&amp;"!$AC:$AC"),0,0)</f>
        <v>0</v>
      </c>
      <c r="W62" s="204" cm="1">
        <f t="array" aca="1" ref="W62" ca="1">_xlfn.XLOOKUP($A62,INDIRECT(W$3&amp;"!$A:$A"),INDIRECT(W$3&amp;"!$AC:$AC"),0,0)</f>
        <v>0</v>
      </c>
      <c r="X62" s="204" cm="1">
        <f t="array" aca="1" ref="X62" ca="1">_xlfn.XLOOKUP($A62,INDIRECT(X$3&amp;"!$A:$A"),INDIRECT(X$3&amp;"!$AC:$AC"),0,0)</f>
        <v>0</v>
      </c>
      <c r="Y62" s="204" cm="1">
        <f t="array" aca="1" ref="Y62" ca="1">_xlfn.XLOOKUP($A62,INDIRECT(Y$3&amp;"!$A:$A"),INDIRECT(Y$3&amp;"!$AC:$AC"),0,0)</f>
        <v>0</v>
      </c>
      <c r="Z62" s="204" cm="1">
        <f t="array" aca="1" ref="Z62" ca="1">_xlfn.XLOOKUP($A62,INDIRECT(Z$3&amp;"!$A:$A"),INDIRECT(Z$3&amp;"!$AC:$AC"),0,0)</f>
        <v>0</v>
      </c>
      <c r="AA62" s="204" cm="1">
        <f t="array" aca="1" ref="AA62" ca="1">_xlfn.XLOOKUP($A62,INDIRECT(AA$3&amp;"!$A:$A"),INDIRECT(AA$3&amp;"!$AC:$AC"),0,0)</f>
        <v>0</v>
      </c>
      <c r="AB62" s="204" cm="1">
        <f t="array" aca="1" ref="AB62" ca="1">_xlfn.XLOOKUP($A62,INDIRECT(AB$3&amp;"!$A:$A"),INDIRECT(AB$3&amp;"!$AC:$AC"),0,0)</f>
        <v>0</v>
      </c>
      <c r="AC62" s="204" cm="1">
        <f t="array" aca="1" ref="AC62" ca="1">_xlfn.XLOOKUP($A62,INDIRECT(AC$3&amp;"!$A:$A"),INDIRECT(AC$3&amp;"!$AC:$AC"),0,0)</f>
        <v>0</v>
      </c>
      <c r="AD62" s="204" cm="1">
        <f t="array" aca="1" ref="AD62" ca="1">_xlfn.XLOOKUP($A62,INDIRECT(AD$3&amp;"!$A:$A"),INDIRECT(AD$3&amp;"!$AC:$AC"),0,0)</f>
        <v>0</v>
      </c>
      <c r="AE62" s="204" cm="1">
        <f t="array" aca="1" ref="AE62" ca="1">_xlfn.XLOOKUP($A62,INDIRECT(AE$3&amp;"!$A:$A"),INDIRECT(AE$3&amp;"!$AC:$AC"),0,0)</f>
        <v>0</v>
      </c>
      <c r="AF62" s="204" cm="1">
        <f t="array" aca="1" ref="AF62" ca="1">_xlfn.XLOOKUP($A62,INDIRECT(AF$3&amp;"!$A:$A"),INDIRECT(AF$3&amp;"!$AC:$AC"),0,0)</f>
        <v>0</v>
      </c>
      <c r="AG62" s="204" cm="1">
        <f t="array" aca="1" ref="AG62" ca="1">_xlfn.XLOOKUP($A62,INDIRECT(AG$3&amp;"!$A:$A"),INDIRECT(AG$3&amp;"!$AC:$AC"),0,0)</f>
        <v>0</v>
      </c>
      <c r="AH62" s="204" cm="1">
        <f t="array" aca="1" ref="AH62" ca="1">_xlfn.XLOOKUP($A62,INDIRECT(AH$3&amp;"!$A:$A"),INDIRECT(AH$3&amp;"!$AC:$AC"),0,0)</f>
        <v>0</v>
      </c>
      <c r="AI62" s="204" cm="1">
        <f t="array" aca="1" ref="AI62" ca="1">_xlfn.XLOOKUP($A62,INDIRECT(AI$3&amp;"!$A:$A"),INDIRECT(AI$3&amp;"!$AC:$AC"),0,0)</f>
        <v>0</v>
      </c>
      <c r="AJ62" s="204" cm="1">
        <f t="array" aca="1" ref="AJ62" ca="1">_xlfn.XLOOKUP($A62,INDIRECT(AJ$3&amp;"!$A:$A"),INDIRECT(AJ$3&amp;"!$AC:$AC"),0,0)</f>
        <v>0</v>
      </c>
      <c r="AK62" s="204" cm="1">
        <f t="array" aca="1" ref="AK62" ca="1">_xlfn.XLOOKUP($A62,INDIRECT(AK$3&amp;"!$A:$A"),INDIRECT(AK$3&amp;"!$AC:$AC"),0,0)</f>
        <v>0</v>
      </c>
      <c r="AL62" s="204" cm="1">
        <f t="array" aca="1" ref="AL62" ca="1">_xlfn.XLOOKUP($A62,INDIRECT(AL$3&amp;"!$A:$A"),INDIRECT(AL$3&amp;"!$AC:$AC"),0,0)</f>
        <v>0</v>
      </c>
      <c r="AM62" s="204" cm="1">
        <f t="array" aca="1" ref="AM62" ca="1">_xlfn.XLOOKUP($A62,INDIRECT(AM$3&amp;"!$A:$A"),INDIRECT(AM$3&amp;"!$AC:$AC"),0,0)</f>
        <v>0</v>
      </c>
      <c r="AN62" s="204" cm="1">
        <f t="array" aca="1" ref="AN62" ca="1">_xlfn.XLOOKUP($A62,INDIRECT(AN$3&amp;"!$A:$A"),INDIRECT(AN$3&amp;"!$AC:$AC"),0,0)</f>
        <v>0</v>
      </c>
      <c r="AO62" s="204" cm="1">
        <f t="array" aca="1" ref="AO62" ca="1">_xlfn.XLOOKUP($A62,INDIRECT(AO$3&amp;"!$A:$A"),INDIRECT(AO$3&amp;"!$AC:$AC"),0,0)</f>
        <v>0</v>
      </c>
      <c r="AP62" s="204" cm="1">
        <f t="array" aca="1" ref="AP62" ca="1">_xlfn.XLOOKUP($A62,INDIRECT(AP$3&amp;"!$A:$A"),INDIRECT(AP$3&amp;"!$AC:$AC"),0,0)</f>
        <v>0</v>
      </c>
      <c r="AQ62" s="204" cm="1">
        <f t="array" aca="1" ref="AQ62" ca="1">_xlfn.XLOOKUP($A62,INDIRECT(AQ$3&amp;"!$A:$A"),INDIRECT(AQ$3&amp;"!$AC:$AC"),0,0)</f>
        <v>0</v>
      </c>
      <c r="AR62" s="204" cm="1">
        <f t="array" aca="1" ref="AR62" ca="1">_xlfn.XLOOKUP($A62,INDIRECT(AR$3&amp;"!$A:$A"),INDIRECT(AR$3&amp;"!$AC:$AC"),0,0)</f>
        <v>0</v>
      </c>
      <c r="AS62" s="204" cm="1">
        <f t="array" aca="1" ref="AS62" ca="1">_xlfn.XLOOKUP($A62,INDIRECT(AS$3&amp;"!$A:$A"),INDIRECT(AS$3&amp;"!$AC:$AC"),0,0)</f>
        <v>0</v>
      </c>
      <c r="AT62" s="204" cm="1">
        <f t="array" aca="1" ref="AT62" ca="1">_xlfn.XLOOKUP($A62,INDIRECT(AT$3&amp;"!$A:$A"),INDIRECT(AT$3&amp;"!$AC:$AC"),0,0)</f>
        <v>0</v>
      </c>
      <c r="AU62" s="204" cm="1">
        <f t="array" aca="1" ref="AU62" ca="1">_xlfn.XLOOKUP($A62,INDIRECT(AU$3&amp;"!$A:$A"),INDIRECT(AU$3&amp;"!$AC:$AC"),0,0)</f>
        <v>0</v>
      </c>
      <c r="AV62" s="204" cm="1">
        <f t="array" aca="1" ref="AV62" ca="1">_xlfn.XLOOKUP($A62,INDIRECT(AV$3&amp;"!$A:$A"),INDIRECT(AV$3&amp;"!$AC:$AC"),0,0)</f>
        <v>0</v>
      </c>
      <c r="AW62" s="204" cm="1">
        <f t="array" aca="1" ref="AW62" ca="1">_xlfn.XLOOKUP($A62,INDIRECT(AW$3&amp;"!$A:$A"),INDIRECT(AW$3&amp;"!$AC:$AC"),0,0)</f>
        <v>0</v>
      </c>
      <c r="AX62" s="204" cm="1">
        <f t="array" aca="1" ref="AX62" ca="1">_xlfn.XLOOKUP($A62,INDIRECT(AX$3&amp;"!$A:$A"),INDIRECT(AX$3&amp;"!$AC:$AC"),0,0)</f>
        <v>0</v>
      </c>
      <c r="AY62" s="204" cm="1">
        <f t="array" aca="1" ref="AY62" ca="1">_xlfn.XLOOKUP($A62,INDIRECT(AY$3&amp;"!$A:$A"),INDIRECT(AY$3&amp;"!$AC:$AC"),0,0)</f>
        <v>0</v>
      </c>
      <c r="AZ62" s="204" cm="1">
        <f t="array" aca="1" ref="AZ62" ca="1">_xlfn.XLOOKUP($A62,INDIRECT(AZ$3&amp;"!$A:$A"),INDIRECT(AZ$3&amp;"!$AC:$AC"),0,0)</f>
        <v>0</v>
      </c>
      <c r="BA62" s="204" cm="1">
        <f t="array" aca="1" ref="BA62" ca="1">_xlfn.XLOOKUP($A62,INDIRECT(BA$3&amp;"!$A:$A"),INDIRECT(BA$3&amp;"!$AC:$AC"),0,0)</f>
        <v>0</v>
      </c>
      <c r="BB62" s="204" cm="1">
        <f t="array" aca="1" ref="BB62" ca="1">_xlfn.XLOOKUP($A62,INDIRECT(BB$3&amp;"!$A:$A"),INDIRECT(BB$3&amp;"!$AC:$AC"),0,0)</f>
        <v>0</v>
      </c>
      <c r="BC62" s="204" cm="1">
        <f t="array" aca="1" ref="BC62" ca="1">_xlfn.XLOOKUP($A62,INDIRECT(BC$3&amp;"!$A:$A"),INDIRECT(BC$3&amp;"!$AC:$AC"),0,0)</f>
        <v>0</v>
      </c>
      <c r="BD62" s="204" cm="1">
        <f t="array" aca="1" ref="BD62" ca="1">_xlfn.XLOOKUP($A62,INDIRECT(BD$3&amp;"!$A:$A"),INDIRECT(BD$3&amp;"!$AC:$AC"),0,0)</f>
        <v>0</v>
      </c>
    </row>
    <row r="63" spans="1:56" ht="15.95" customHeight="1" x14ac:dyDescent="0.25">
      <c r="A63" s="3">
        <f>'Сводный за нед'!A60</f>
        <v>186800214</v>
      </c>
      <c r="B63" s="3" t="str">
        <f>'Сводный за нед'!B60</f>
        <v>ACRA7TB101BC</v>
      </c>
      <c r="C63" s="3" t="str">
        <f>'Сводный за нед'!C60</f>
        <v>Таблетница круглая 7*2 черн</v>
      </c>
      <c r="D63" s="204" cm="1">
        <f t="array" aca="1" ref="D63" ca="1">_xlfn.XLOOKUP($A63,INDIRECT(D$3&amp;"!$A:$A"),INDIRECT(D$3&amp;"!$AC:$AC"),0,0)</f>
        <v>219</v>
      </c>
      <c r="E63" s="204" cm="1">
        <f t="array" aca="1" ref="E63" ca="1">_xlfn.XLOOKUP($A63,INDIRECT(E$3&amp;"!$A:$A"),INDIRECT(E$3&amp;"!$AC:$AC"),0,0)</f>
        <v>219</v>
      </c>
      <c r="F63" s="204" cm="1">
        <f t="array" aca="1" ref="F63" ca="1">_xlfn.XLOOKUP($A63,INDIRECT(F$3&amp;"!$A:$A"),INDIRECT(F$3&amp;"!$AC:$AC"),0,0)</f>
        <v>238</v>
      </c>
      <c r="G63" s="204" cm="1">
        <f t="array" aca="1" ref="G63" ca="1">_xlfn.XLOOKUP($A63,INDIRECT(G$3&amp;"!$A:$A"),INDIRECT(G$3&amp;"!$AC:$AC"),0,0)</f>
        <v>0</v>
      </c>
      <c r="H63" s="204" cm="1">
        <f t="array" aca="1" ref="H63" ca="1">_xlfn.XLOOKUP($A63,INDIRECT(H$3&amp;"!$A:$A"),INDIRECT(H$3&amp;"!$AC:$AC"),0,0)</f>
        <v>0</v>
      </c>
      <c r="I63" s="204" cm="1">
        <f t="array" aca="1" ref="I63" ca="1">_xlfn.XLOOKUP($A63,INDIRECT(I$3&amp;"!$A:$A"),INDIRECT(I$3&amp;"!$AC:$AC"),0,0)</f>
        <v>0</v>
      </c>
      <c r="J63" s="204" cm="1">
        <f t="array" aca="1" ref="J63" ca="1">_xlfn.XLOOKUP($A63,INDIRECT(J$3&amp;"!$A:$A"),INDIRECT(J$3&amp;"!$AC:$AC"),0,0)</f>
        <v>0</v>
      </c>
      <c r="K63" s="204" cm="1">
        <f t="array" aca="1" ref="K63" ca="1">_xlfn.XLOOKUP($A63,INDIRECT(K$3&amp;"!$A:$A"),INDIRECT(K$3&amp;"!$AC:$AC"),0,0)</f>
        <v>0</v>
      </c>
      <c r="L63" s="204" cm="1">
        <f t="array" aca="1" ref="L63" ca="1">_xlfn.XLOOKUP($A63,INDIRECT(L$3&amp;"!$A:$A"),INDIRECT(L$3&amp;"!$AC:$AC"),0,0)</f>
        <v>0</v>
      </c>
      <c r="M63" s="204" cm="1">
        <f t="array" aca="1" ref="M63" ca="1">_xlfn.XLOOKUP($A63,INDIRECT(M$3&amp;"!$A:$A"),INDIRECT(M$3&amp;"!$AC:$AC"),0,0)</f>
        <v>0</v>
      </c>
      <c r="N63" s="204" cm="1">
        <f t="array" aca="1" ref="N63" ca="1">_xlfn.XLOOKUP($A63,INDIRECT(N$3&amp;"!$A:$A"),INDIRECT(N$3&amp;"!$AC:$AC"),0,0)</f>
        <v>0</v>
      </c>
      <c r="O63" s="204" cm="1">
        <f t="array" aca="1" ref="O63" ca="1">_xlfn.XLOOKUP($A63,INDIRECT(O$3&amp;"!$A:$A"),INDIRECT(O$3&amp;"!$AC:$AC"),0,0)</f>
        <v>0</v>
      </c>
      <c r="P63" s="204" cm="1">
        <f t="array" aca="1" ref="P63" ca="1">_xlfn.XLOOKUP($A63,INDIRECT(P$3&amp;"!$A:$A"),INDIRECT(P$3&amp;"!$AC:$AC"),0,0)</f>
        <v>0</v>
      </c>
      <c r="Q63" s="204" cm="1">
        <f t="array" aca="1" ref="Q63" ca="1">_xlfn.XLOOKUP($A63,INDIRECT(Q$3&amp;"!$A:$A"),INDIRECT(Q$3&amp;"!$AC:$AC"),0,0)</f>
        <v>0</v>
      </c>
      <c r="R63" s="204" cm="1">
        <f t="array" aca="1" ref="R63" ca="1">_xlfn.XLOOKUP($A63,INDIRECT(R$3&amp;"!$A:$A"),INDIRECT(R$3&amp;"!$AC:$AC"),0,0)</f>
        <v>0</v>
      </c>
      <c r="S63" s="204" cm="1">
        <f t="array" aca="1" ref="S63" ca="1">_xlfn.XLOOKUP($A63,INDIRECT(S$3&amp;"!$A:$A"),INDIRECT(S$3&amp;"!$AC:$AC"),0,0)</f>
        <v>0</v>
      </c>
      <c r="T63" s="204" cm="1">
        <f t="array" aca="1" ref="T63" ca="1">_xlfn.XLOOKUP($A63,INDIRECT(T$3&amp;"!$A:$A"),INDIRECT(T$3&amp;"!$AC:$AC"),0,0)</f>
        <v>0</v>
      </c>
      <c r="U63" s="204" cm="1">
        <f t="array" aca="1" ref="U63" ca="1">_xlfn.XLOOKUP($A63,INDIRECT(U$3&amp;"!$A:$A"),INDIRECT(U$3&amp;"!$AC:$AC"),0,0)</f>
        <v>0</v>
      </c>
      <c r="V63" s="204" cm="1">
        <f t="array" aca="1" ref="V63" ca="1">_xlfn.XLOOKUP($A63,INDIRECT(V$3&amp;"!$A:$A"),INDIRECT(V$3&amp;"!$AC:$AC"),0,0)</f>
        <v>0</v>
      </c>
      <c r="W63" s="204" cm="1">
        <f t="array" aca="1" ref="W63" ca="1">_xlfn.XLOOKUP($A63,INDIRECT(W$3&amp;"!$A:$A"),INDIRECT(W$3&amp;"!$AC:$AC"),0,0)</f>
        <v>0</v>
      </c>
      <c r="X63" s="204" cm="1">
        <f t="array" aca="1" ref="X63" ca="1">_xlfn.XLOOKUP($A63,INDIRECT(X$3&amp;"!$A:$A"),INDIRECT(X$3&amp;"!$AC:$AC"),0,0)</f>
        <v>0</v>
      </c>
      <c r="Y63" s="204" cm="1">
        <f t="array" aca="1" ref="Y63" ca="1">_xlfn.XLOOKUP($A63,INDIRECT(Y$3&amp;"!$A:$A"),INDIRECT(Y$3&amp;"!$AC:$AC"),0,0)</f>
        <v>0</v>
      </c>
      <c r="Z63" s="204" cm="1">
        <f t="array" aca="1" ref="Z63" ca="1">_xlfn.XLOOKUP($A63,INDIRECT(Z$3&amp;"!$A:$A"),INDIRECT(Z$3&amp;"!$AC:$AC"),0,0)</f>
        <v>0</v>
      </c>
      <c r="AA63" s="204" cm="1">
        <f t="array" aca="1" ref="AA63" ca="1">_xlfn.XLOOKUP($A63,INDIRECT(AA$3&amp;"!$A:$A"),INDIRECT(AA$3&amp;"!$AC:$AC"),0,0)</f>
        <v>0</v>
      </c>
      <c r="AB63" s="204" cm="1">
        <f t="array" aca="1" ref="AB63" ca="1">_xlfn.XLOOKUP($A63,INDIRECT(AB$3&amp;"!$A:$A"),INDIRECT(AB$3&amp;"!$AC:$AC"),0,0)</f>
        <v>0</v>
      </c>
      <c r="AC63" s="204" cm="1">
        <f t="array" aca="1" ref="AC63" ca="1">_xlfn.XLOOKUP($A63,INDIRECT(AC$3&amp;"!$A:$A"),INDIRECT(AC$3&amp;"!$AC:$AC"),0,0)</f>
        <v>0</v>
      </c>
      <c r="AD63" s="204" cm="1">
        <f t="array" aca="1" ref="AD63" ca="1">_xlfn.XLOOKUP($A63,INDIRECT(AD$3&amp;"!$A:$A"),INDIRECT(AD$3&amp;"!$AC:$AC"),0,0)</f>
        <v>0</v>
      </c>
      <c r="AE63" s="204" cm="1">
        <f t="array" aca="1" ref="AE63" ca="1">_xlfn.XLOOKUP($A63,INDIRECT(AE$3&amp;"!$A:$A"),INDIRECT(AE$3&amp;"!$AC:$AC"),0,0)</f>
        <v>0</v>
      </c>
      <c r="AF63" s="204" cm="1">
        <f t="array" aca="1" ref="AF63" ca="1">_xlfn.XLOOKUP($A63,INDIRECT(AF$3&amp;"!$A:$A"),INDIRECT(AF$3&amp;"!$AC:$AC"),0,0)</f>
        <v>0</v>
      </c>
      <c r="AG63" s="204" cm="1">
        <f t="array" aca="1" ref="AG63" ca="1">_xlfn.XLOOKUP($A63,INDIRECT(AG$3&amp;"!$A:$A"),INDIRECT(AG$3&amp;"!$AC:$AC"),0,0)</f>
        <v>0</v>
      </c>
      <c r="AH63" s="204" cm="1">
        <f t="array" aca="1" ref="AH63" ca="1">_xlfn.XLOOKUP($A63,INDIRECT(AH$3&amp;"!$A:$A"),INDIRECT(AH$3&amp;"!$AC:$AC"),0,0)</f>
        <v>0</v>
      </c>
      <c r="AI63" s="204" cm="1">
        <f t="array" aca="1" ref="AI63" ca="1">_xlfn.XLOOKUP($A63,INDIRECT(AI$3&amp;"!$A:$A"),INDIRECT(AI$3&amp;"!$AC:$AC"),0,0)</f>
        <v>0</v>
      </c>
      <c r="AJ63" s="204" cm="1">
        <f t="array" aca="1" ref="AJ63" ca="1">_xlfn.XLOOKUP($A63,INDIRECT(AJ$3&amp;"!$A:$A"),INDIRECT(AJ$3&amp;"!$AC:$AC"),0,0)</f>
        <v>0</v>
      </c>
      <c r="AK63" s="204" cm="1">
        <f t="array" aca="1" ref="AK63" ca="1">_xlfn.XLOOKUP($A63,INDIRECT(AK$3&amp;"!$A:$A"),INDIRECT(AK$3&amp;"!$AC:$AC"),0,0)</f>
        <v>0</v>
      </c>
      <c r="AL63" s="204" cm="1">
        <f t="array" aca="1" ref="AL63" ca="1">_xlfn.XLOOKUP($A63,INDIRECT(AL$3&amp;"!$A:$A"),INDIRECT(AL$3&amp;"!$AC:$AC"),0,0)</f>
        <v>0</v>
      </c>
      <c r="AM63" s="204" cm="1">
        <f t="array" aca="1" ref="AM63" ca="1">_xlfn.XLOOKUP($A63,INDIRECT(AM$3&amp;"!$A:$A"),INDIRECT(AM$3&amp;"!$AC:$AC"),0,0)</f>
        <v>0</v>
      </c>
      <c r="AN63" s="204" cm="1">
        <f t="array" aca="1" ref="AN63" ca="1">_xlfn.XLOOKUP($A63,INDIRECT(AN$3&amp;"!$A:$A"),INDIRECT(AN$3&amp;"!$AC:$AC"),0,0)</f>
        <v>0</v>
      </c>
      <c r="AO63" s="204" cm="1">
        <f t="array" aca="1" ref="AO63" ca="1">_xlfn.XLOOKUP($A63,INDIRECT(AO$3&amp;"!$A:$A"),INDIRECT(AO$3&amp;"!$AC:$AC"),0,0)</f>
        <v>0</v>
      </c>
      <c r="AP63" s="204" cm="1">
        <f t="array" aca="1" ref="AP63" ca="1">_xlfn.XLOOKUP($A63,INDIRECT(AP$3&amp;"!$A:$A"),INDIRECT(AP$3&amp;"!$AC:$AC"),0,0)</f>
        <v>0</v>
      </c>
      <c r="AQ63" s="204" cm="1">
        <f t="array" aca="1" ref="AQ63" ca="1">_xlfn.XLOOKUP($A63,INDIRECT(AQ$3&amp;"!$A:$A"),INDIRECT(AQ$3&amp;"!$AC:$AC"),0,0)</f>
        <v>0</v>
      </c>
      <c r="AR63" s="204" cm="1">
        <f t="array" aca="1" ref="AR63" ca="1">_xlfn.XLOOKUP($A63,INDIRECT(AR$3&amp;"!$A:$A"),INDIRECT(AR$3&amp;"!$AC:$AC"),0,0)</f>
        <v>0</v>
      </c>
      <c r="AS63" s="204" cm="1">
        <f t="array" aca="1" ref="AS63" ca="1">_xlfn.XLOOKUP($A63,INDIRECT(AS$3&amp;"!$A:$A"),INDIRECT(AS$3&amp;"!$AC:$AC"),0,0)</f>
        <v>0</v>
      </c>
      <c r="AT63" s="204" cm="1">
        <f t="array" aca="1" ref="AT63" ca="1">_xlfn.XLOOKUP($A63,INDIRECT(AT$3&amp;"!$A:$A"),INDIRECT(AT$3&amp;"!$AC:$AC"),0,0)</f>
        <v>0</v>
      </c>
      <c r="AU63" s="204" cm="1">
        <f t="array" aca="1" ref="AU63" ca="1">_xlfn.XLOOKUP($A63,INDIRECT(AU$3&amp;"!$A:$A"),INDIRECT(AU$3&amp;"!$AC:$AC"),0,0)</f>
        <v>0</v>
      </c>
      <c r="AV63" s="204" cm="1">
        <f t="array" aca="1" ref="AV63" ca="1">_xlfn.XLOOKUP($A63,INDIRECT(AV$3&amp;"!$A:$A"),INDIRECT(AV$3&amp;"!$AC:$AC"),0,0)</f>
        <v>0</v>
      </c>
      <c r="AW63" s="204" cm="1">
        <f t="array" aca="1" ref="AW63" ca="1">_xlfn.XLOOKUP($A63,INDIRECT(AW$3&amp;"!$A:$A"),INDIRECT(AW$3&amp;"!$AC:$AC"),0,0)</f>
        <v>0</v>
      </c>
      <c r="AX63" s="204" cm="1">
        <f t="array" aca="1" ref="AX63" ca="1">_xlfn.XLOOKUP($A63,INDIRECT(AX$3&amp;"!$A:$A"),INDIRECT(AX$3&amp;"!$AC:$AC"),0,0)</f>
        <v>0</v>
      </c>
      <c r="AY63" s="204" cm="1">
        <f t="array" aca="1" ref="AY63" ca="1">_xlfn.XLOOKUP($A63,INDIRECT(AY$3&amp;"!$A:$A"),INDIRECT(AY$3&amp;"!$AC:$AC"),0,0)</f>
        <v>0</v>
      </c>
      <c r="AZ63" s="204" cm="1">
        <f t="array" aca="1" ref="AZ63" ca="1">_xlfn.XLOOKUP($A63,INDIRECT(AZ$3&amp;"!$A:$A"),INDIRECT(AZ$3&amp;"!$AC:$AC"),0,0)</f>
        <v>0</v>
      </c>
      <c r="BA63" s="204" cm="1">
        <f t="array" aca="1" ref="BA63" ca="1">_xlfn.XLOOKUP($A63,INDIRECT(BA$3&amp;"!$A:$A"),INDIRECT(BA$3&amp;"!$AC:$AC"),0,0)</f>
        <v>0</v>
      </c>
      <c r="BB63" s="204" cm="1">
        <f t="array" aca="1" ref="BB63" ca="1">_xlfn.XLOOKUP($A63,INDIRECT(BB$3&amp;"!$A:$A"),INDIRECT(BB$3&amp;"!$AC:$AC"),0,0)</f>
        <v>0</v>
      </c>
      <c r="BC63" s="204" cm="1">
        <f t="array" aca="1" ref="BC63" ca="1">_xlfn.XLOOKUP($A63,INDIRECT(BC$3&amp;"!$A:$A"),INDIRECT(BC$3&amp;"!$AC:$AC"),0,0)</f>
        <v>0</v>
      </c>
      <c r="BD63" s="204" cm="1">
        <f t="array" aca="1" ref="BD63" ca="1">_xlfn.XLOOKUP($A63,INDIRECT(BD$3&amp;"!$A:$A"),INDIRECT(BD$3&amp;"!$AC:$AC"),0,0)</f>
        <v>0</v>
      </c>
    </row>
    <row r="64" spans="1:56" ht="15.95" customHeight="1" x14ac:dyDescent="0.25">
      <c r="A64" s="3">
        <f>'Сводный за нед'!A61</f>
        <v>298193176</v>
      </c>
      <c r="B64" s="3" t="str">
        <f>'Сводный за нед'!B61</f>
        <v>ACRA7TB101CL</v>
      </c>
      <c r="C64" s="3" t="str">
        <f>'Сводный за нед'!C61</f>
        <v>Таблетница круглая 7*2 черн/цвет</v>
      </c>
      <c r="D64" s="204" cm="1">
        <f t="array" aca="1" ref="D64" ca="1">_xlfn.XLOOKUP($A64,INDIRECT(D$3&amp;"!$A:$A"),INDIRECT(D$3&amp;"!$AC:$AC"),0,0)</f>
        <v>174</v>
      </c>
      <c r="E64" s="204" cm="1">
        <f t="array" aca="1" ref="E64" ca="1">_xlfn.XLOOKUP($A64,INDIRECT(E$3&amp;"!$A:$A"),INDIRECT(E$3&amp;"!$AC:$AC"),0,0)</f>
        <v>174</v>
      </c>
      <c r="F64" s="204" cm="1">
        <f t="array" aca="1" ref="F64" ca="1">_xlfn.XLOOKUP($A64,INDIRECT(F$3&amp;"!$A:$A"),INDIRECT(F$3&amp;"!$AC:$AC"),0,0)</f>
        <v>184</v>
      </c>
      <c r="G64" s="204" cm="1">
        <f t="array" aca="1" ref="G64" ca="1">_xlfn.XLOOKUP($A64,INDIRECT(G$3&amp;"!$A:$A"),INDIRECT(G$3&amp;"!$AC:$AC"),0,0)</f>
        <v>0</v>
      </c>
      <c r="H64" s="204" cm="1">
        <f t="array" aca="1" ref="H64" ca="1">_xlfn.XLOOKUP($A64,INDIRECT(H$3&amp;"!$A:$A"),INDIRECT(H$3&amp;"!$AC:$AC"),0,0)</f>
        <v>0</v>
      </c>
      <c r="I64" s="204" cm="1">
        <f t="array" aca="1" ref="I64" ca="1">_xlfn.XLOOKUP($A64,INDIRECT(I$3&amp;"!$A:$A"),INDIRECT(I$3&amp;"!$AC:$AC"),0,0)</f>
        <v>0</v>
      </c>
      <c r="J64" s="204" cm="1">
        <f t="array" aca="1" ref="J64" ca="1">_xlfn.XLOOKUP($A64,INDIRECT(J$3&amp;"!$A:$A"),INDIRECT(J$3&amp;"!$AC:$AC"),0,0)</f>
        <v>0</v>
      </c>
      <c r="K64" s="204" cm="1">
        <f t="array" aca="1" ref="K64" ca="1">_xlfn.XLOOKUP($A64,INDIRECT(K$3&amp;"!$A:$A"),INDIRECT(K$3&amp;"!$AC:$AC"),0,0)</f>
        <v>0</v>
      </c>
      <c r="L64" s="204" cm="1">
        <f t="array" aca="1" ref="L64" ca="1">_xlfn.XLOOKUP($A64,INDIRECT(L$3&amp;"!$A:$A"),INDIRECT(L$3&amp;"!$AC:$AC"),0,0)</f>
        <v>0</v>
      </c>
      <c r="M64" s="204" cm="1">
        <f t="array" aca="1" ref="M64" ca="1">_xlfn.XLOOKUP($A64,INDIRECT(M$3&amp;"!$A:$A"),INDIRECT(M$3&amp;"!$AC:$AC"),0,0)</f>
        <v>0</v>
      </c>
      <c r="N64" s="204" cm="1">
        <f t="array" aca="1" ref="N64" ca="1">_xlfn.XLOOKUP($A64,INDIRECT(N$3&amp;"!$A:$A"),INDIRECT(N$3&amp;"!$AC:$AC"),0,0)</f>
        <v>0</v>
      </c>
      <c r="O64" s="204" cm="1">
        <f t="array" aca="1" ref="O64" ca="1">_xlfn.XLOOKUP($A64,INDIRECT(O$3&amp;"!$A:$A"),INDIRECT(O$3&amp;"!$AC:$AC"),0,0)</f>
        <v>0</v>
      </c>
      <c r="P64" s="204" cm="1">
        <f t="array" aca="1" ref="P64" ca="1">_xlfn.XLOOKUP($A64,INDIRECT(P$3&amp;"!$A:$A"),INDIRECT(P$3&amp;"!$AC:$AC"),0,0)</f>
        <v>0</v>
      </c>
      <c r="Q64" s="204" cm="1">
        <f t="array" aca="1" ref="Q64" ca="1">_xlfn.XLOOKUP($A64,INDIRECT(Q$3&amp;"!$A:$A"),INDIRECT(Q$3&amp;"!$AC:$AC"),0,0)</f>
        <v>0</v>
      </c>
      <c r="R64" s="204" cm="1">
        <f t="array" aca="1" ref="R64" ca="1">_xlfn.XLOOKUP($A64,INDIRECT(R$3&amp;"!$A:$A"),INDIRECT(R$3&amp;"!$AC:$AC"),0,0)</f>
        <v>0</v>
      </c>
      <c r="S64" s="204" cm="1">
        <f t="array" aca="1" ref="S64" ca="1">_xlfn.XLOOKUP($A64,INDIRECT(S$3&amp;"!$A:$A"),INDIRECT(S$3&amp;"!$AC:$AC"),0,0)</f>
        <v>0</v>
      </c>
      <c r="T64" s="204" cm="1">
        <f t="array" aca="1" ref="T64" ca="1">_xlfn.XLOOKUP($A64,INDIRECT(T$3&amp;"!$A:$A"),INDIRECT(T$3&amp;"!$AC:$AC"),0,0)</f>
        <v>0</v>
      </c>
      <c r="U64" s="204" cm="1">
        <f t="array" aca="1" ref="U64" ca="1">_xlfn.XLOOKUP($A64,INDIRECT(U$3&amp;"!$A:$A"),INDIRECT(U$3&amp;"!$AC:$AC"),0,0)</f>
        <v>0</v>
      </c>
      <c r="V64" s="204" cm="1">
        <f t="array" aca="1" ref="V64" ca="1">_xlfn.XLOOKUP($A64,INDIRECT(V$3&amp;"!$A:$A"),INDIRECT(V$3&amp;"!$AC:$AC"),0,0)</f>
        <v>0</v>
      </c>
      <c r="W64" s="204" cm="1">
        <f t="array" aca="1" ref="W64" ca="1">_xlfn.XLOOKUP($A64,INDIRECT(W$3&amp;"!$A:$A"),INDIRECT(W$3&amp;"!$AC:$AC"),0,0)</f>
        <v>0</v>
      </c>
      <c r="X64" s="204" cm="1">
        <f t="array" aca="1" ref="X64" ca="1">_xlfn.XLOOKUP($A64,INDIRECT(X$3&amp;"!$A:$A"),INDIRECT(X$3&amp;"!$AC:$AC"),0,0)</f>
        <v>0</v>
      </c>
      <c r="Y64" s="204" cm="1">
        <f t="array" aca="1" ref="Y64" ca="1">_xlfn.XLOOKUP($A64,INDIRECT(Y$3&amp;"!$A:$A"),INDIRECT(Y$3&amp;"!$AC:$AC"),0,0)</f>
        <v>0</v>
      </c>
      <c r="Z64" s="204" cm="1">
        <f t="array" aca="1" ref="Z64" ca="1">_xlfn.XLOOKUP($A64,INDIRECT(Z$3&amp;"!$A:$A"),INDIRECT(Z$3&amp;"!$AC:$AC"),0,0)</f>
        <v>0</v>
      </c>
      <c r="AA64" s="204" cm="1">
        <f t="array" aca="1" ref="AA64" ca="1">_xlfn.XLOOKUP($A64,INDIRECT(AA$3&amp;"!$A:$A"),INDIRECT(AA$3&amp;"!$AC:$AC"),0,0)</f>
        <v>0</v>
      </c>
      <c r="AB64" s="204" cm="1">
        <f t="array" aca="1" ref="AB64" ca="1">_xlfn.XLOOKUP($A64,INDIRECT(AB$3&amp;"!$A:$A"),INDIRECT(AB$3&amp;"!$AC:$AC"),0,0)</f>
        <v>0</v>
      </c>
      <c r="AC64" s="204" cm="1">
        <f t="array" aca="1" ref="AC64" ca="1">_xlfn.XLOOKUP($A64,INDIRECT(AC$3&amp;"!$A:$A"),INDIRECT(AC$3&amp;"!$AC:$AC"),0,0)</f>
        <v>0</v>
      </c>
      <c r="AD64" s="204" cm="1">
        <f t="array" aca="1" ref="AD64" ca="1">_xlfn.XLOOKUP($A64,INDIRECT(AD$3&amp;"!$A:$A"),INDIRECT(AD$3&amp;"!$AC:$AC"),0,0)</f>
        <v>0</v>
      </c>
      <c r="AE64" s="204" cm="1">
        <f t="array" aca="1" ref="AE64" ca="1">_xlfn.XLOOKUP($A64,INDIRECT(AE$3&amp;"!$A:$A"),INDIRECT(AE$3&amp;"!$AC:$AC"),0,0)</f>
        <v>0</v>
      </c>
      <c r="AF64" s="204" cm="1">
        <f t="array" aca="1" ref="AF64" ca="1">_xlfn.XLOOKUP($A64,INDIRECT(AF$3&amp;"!$A:$A"),INDIRECT(AF$3&amp;"!$AC:$AC"),0,0)</f>
        <v>0</v>
      </c>
      <c r="AG64" s="204" cm="1">
        <f t="array" aca="1" ref="AG64" ca="1">_xlfn.XLOOKUP($A64,INDIRECT(AG$3&amp;"!$A:$A"),INDIRECT(AG$3&amp;"!$AC:$AC"),0,0)</f>
        <v>0</v>
      </c>
      <c r="AH64" s="204" cm="1">
        <f t="array" aca="1" ref="AH64" ca="1">_xlfn.XLOOKUP($A64,INDIRECT(AH$3&amp;"!$A:$A"),INDIRECT(AH$3&amp;"!$AC:$AC"),0,0)</f>
        <v>0</v>
      </c>
      <c r="AI64" s="204" cm="1">
        <f t="array" aca="1" ref="AI64" ca="1">_xlfn.XLOOKUP($A64,INDIRECT(AI$3&amp;"!$A:$A"),INDIRECT(AI$3&amp;"!$AC:$AC"),0,0)</f>
        <v>0</v>
      </c>
      <c r="AJ64" s="204" cm="1">
        <f t="array" aca="1" ref="AJ64" ca="1">_xlfn.XLOOKUP($A64,INDIRECT(AJ$3&amp;"!$A:$A"),INDIRECT(AJ$3&amp;"!$AC:$AC"),0,0)</f>
        <v>0</v>
      </c>
      <c r="AK64" s="204" cm="1">
        <f t="array" aca="1" ref="AK64" ca="1">_xlfn.XLOOKUP($A64,INDIRECT(AK$3&amp;"!$A:$A"),INDIRECT(AK$3&amp;"!$AC:$AC"),0,0)</f>
        <v>0</v>
      </c>
      <c r="AL64" s="204" cm="1">
        <f t="array" aca="1" ref="AL64" ca="1">_xlfn.XLOOKUP($A64,INDIRECT(AL$3&amp;"!$A:$A"),INDIRECT(AL$3&amp;"!$AC:$AC"),0,0)</f>
        <v>0</v>
      </c>
      <c r="AM64" s="204" cm="1">
        <f t="array" aca="1" ref="AM64" ca="1">_xlfn.XLOOKUP($A64,INDIRECT(AM$3&amp;"!$A:$A"),INDIRECT(AM$3&amp;"!$AC:$AC"),0,0)</f>
        <v>0</v>
      </c>
      <c r="AN64" s="204" cm="1">
        <f t="array" aca="1" ref="AN64" ca="1">_xlfn.XLOOKUP($A64,INDIRECT(AN$3&amp;"!$A:$A"),INDIRECT(AN$3&amp;"!$AC:$AC"),0,0)</f>
        <v>0</v>
      </c>
      <c r="AO64" s="204" cm="1">
        <f t="array" aca="1" ref="AO64" ca="1">_xlfn.XLOOKUP($A64,INDIRECT(AO$3&amp;"!$A:$A"),INDIRECT(AO$3&amp;"!$AC:$AC"),0,0)</f>
        <v>0</v>
      </c>
      <c r="AP64" s="204" cm="1">
        <f t="array" aca="1" ref="AP64" ca="1">_xlfn.XLOOKUP($A64,INDIRECT(AP$3&amp;"!$A:$A"),INDIRECT(AP$3&amp;"!$AC:$AC"),0,0)</f>
        <v>0</v>
      </c>
      <c r="AQ64" s="204" cm="1">
        <f t="array" aca="1" ref="AQ64" ca="1">_xlfn.XLOOKUP($A64,INDIRECT(AQ$3&amp;"!$A:$A"),INDIRECT(AQ$3&amp;"!$AC:$AC"),0,0)</f>
        <v>0</v>
      </c>
      <c r="AR64" s="204" cm="1">
        <f t="array" aca="1" ref="AR64" ca="1">_xlfn.XLOOKUP($A64,INDIRECT(AR$3&amp;"!$A:$A"),INDIRECT(AR$3&amp;"!$AC:$AC"),0,0)</f>
        <v>0</v>
      </c>
      <c r="AS64" s="204" cm="1">
        <f t="array" aca="1" ref="AS64" ca="1">_xlfn.XLOOKUP($A64,INDIRECT(AS$3&amp;"!$A:$A"),INDIRECT(AS$3&amp;"!$AC:$AC"),0,0)</f>
        <v>0</v>
      </c>
      <c r="AT64" s="204" cm="1">
        <f t="array" aca="1" ref="AT64" ca="1">_xlfn.XLOOKUP($A64,INDIRECT(AT$3&amp;"!$A:$A"),INDIRECT(AT$3&amp;"!$AC:$AC"),0,0)</f>
        <v>0</v>
      </c>
      <c r="AU64" s="204" cm="1">
        <f t="array" aca="1" ref="AU64" ca="1">_xlfn.XLOOKUP($A64,INDIRECT(AU$3&amp;"!$A:$A"),INDIRECT(AU$3&amp;"!$AC:$AC"),0,0)</f>
        <v>0</v>
      </c>
      <c r="AV64" s="204" cm="1">
        <f t="array" aca="1" ref="AV64" ca="1">_xlfn.XLOOKUP($A64,INDIRECT(AV$3&amp;"!$A:$A"),INDIRECT(AV$3&amp;"!$AC:$AC"),0,0)</f>
        <v>0</v>
      </c>
      <c r="AW64" s="204" cm="1">
        <f t="array" aca="1" ref="AW64" ca="1">_xlfn.XLOOKUP($A64,INDIRECT(AW$3&amp;"!$A:$A"),INDIRECT(AW$3&amp;"!$AC:$AC"),0,0)</f>
        <v>0</v>
      </c>
      <c r="AX64" s="204" cm="1">
        <f t="array" aca="1" ref="AX64" ca="1">_xlfn.XLOOKUP($A64,INDIRECT(AX$3&amp;"!$A:$A"),INDIRECT(AX$3&amp;"!$AC:$AC"),0,0)</f>
        <v>0</v>
      </c>
      <c r="AY64" s="204" cm="1">
        <f t="array" aca="1" ref="AY64" ca="1">_xlfn.XLOOKUP($A64,INDIRECT(AY$3&amp;"!$A:$A"),INDIRECT(AY$3&amp;"!$AC:$AC"),0,0)</f>
        <v>0</v>
      </c>
      <c r="AZ64" s="204" cm="1">
        <f t="array" aca="1" ref="AZ64" ca="1">_xlfn.XLOOKUP($A64,INDIRECT(AZ$3&amp;"!$A:$A"),INDIRECT(AZ$3&amp;"!$AC:$AC"),0,0)</f>
        <v>0</v>
      </c>
      <c r="BA64" s="204" cm="1">
        <f t="array" aca="1" ref="BA64" ca="1">_xlfn.XLOOKUP($A64,INDIRECT(BA$3&amp;"!$A:$A"),INDIRECT(BA$3&amp;"!$AC:$AC"),0,0)</f>
        <v>0</v>
      </c>
      <c r="BB64" s="204" cm="1">
        <f t="array" aca="1" ref="BB64" ca="1">_xlfn.XLOOKUP($A64,INDIRECT(BB$3&amp;"!$A:$A"),INDIRECT(BB$3&amp;"!$AC:$AC"),0,0)</f>
        <v>0</v>
      </c>
      <c r="BC64" s="204" cm="1">
        <f t="array" aca="1" ref="BC64" ca="1">_xlfn.XLOOKUP($A64,INDIRECT(BC$3&amp;"!$A:$A"),INDIRECT(BC$3&amp;"!$AC:$AC"),0,0)</f>
        <v>0</v>
      </c>
      <c r="BD64" s="204" cm="1">
        <f t="array" aca="1" ref="BD64" ca="1">_xlfn.XLOOKUP($A64,INDIRECT(BD$3&amp;"!$A:$A"),INDIRECT(BD$3&amp;"!$AC:$AC"),0,0)</f>
        <v>0</v>
      </c>
    </row>
    <row r="65" spans="1:56" ht="15.95" customHeight="1" x14ac:dyDescent="0.25">
      <c r="A65" s="3">
        <f>'Сводный за нед'!A62</f>
        <v>278515093</v>
      </c>
      <c r="B65" s="3" t="str">
        <f>'Сводный за нед'!B62</f>
        <v>ACRA7TB301GR</v>
      </c>
      <c r="C65" s="3" t="str">
        <f>'Сводный за нед'!C62</f>
        <v>Таблетница круглая 7*2 сер</v>
      </c>
      <c r="D65" s="204" cm="1">
        <f t="array" aca="1" ref="D65" ca="1">_xlfn.XLOOKUP($A65,INDIRECT(D$3&amp;"!$A:$A"),INDIRECT(D$3&amp;"!$AC:$AC"),0,0)</f>
        <v>209</v>
      </c>
      <c r="E65" s="204" cm="1">
        <f t="array" aca="1" ref="E65" ca="1">_xlfn.XLOOKUP($A65,INDIRECT(E$3&amp;"!$A:$A"),INDIRECT(E$3&amp;"!$AC:$AC"),0,0)</f>
        <v>209</v>
      </c>
      <c r="F65" s="204" cm="1">
        <f t="array" aca="1" ref="F65" ca="1">_xlfn.XLOOKUP($A65,INDIRECT(F$3&amp;"!$A:$A"),INDIRECT(F$3&amp;"!$AC:$AC"),0,0)</f>
        <v>234</v>
      </c>
      <c r="G65" s="204" cm="1">
        <f t="array" aca="1" ref="G65" ca="1">_xlfn.XLOOKUP($A65,INDIRECT(G$3&amp;"!$A:$A"),INDIRECT(G$3&amp;"!$AC:$AC"),0,0)</f>
        <v>0</v>
      </c>
      <c r="H65" s="204" cm="1">
        <f t="array" aca="1" ref="H65" ca="1">_xlfn.XLOOKUP($A65,INDIRECT(H$3&amp;"!$A:$A"),INDIRECT(H$3&amp;"!$AC:$AC"),0,0)</f>
        <v>0</v>
      </c>
      <c r="I65" s="204" cm="1">
        <f t="array" aca="1" ref="I65" ca="1">_xlfn.XLOOKUP($A65,INDIRECT(I$3&amp;"!$A:$A"),INDIRECT(I$3&amp;"!$AC:$AC"),0,0)</f>
        <v>0</v>
      </c>
      <c r="J65" s="204" cm="1">
        <f t="array" aca="1" ref="J65" ca="1">_xlfn.XLOOKUP($A65,INDIRECT(J$3&amp;"!$A:$A"),INDIRECT(J$3&amp;"!$AC:$AC"),0,0)</f>
        <v>0</v>
      </c>
      <c r="K65" s="204" cm="1">
        <f t="array" aca="1" ref="K65" ca="1">_xlfn.XLOOKUP($A65,INDIRECT(K$3&amp;"!$A:$A"),INDIRECT(K$3&amp;"!$AC:$AC"),0,0)</f>
        <v>0</v>
      </c>
      <c r="L65" s="204" cm="1">
        <f t="array" aca="1" ref="L65" ca="1">_xlfn.XLOOKUP($A65,INDIRECT(L$3&amp;"!$A:$A"),INDIRECT(L$3&amp;"!$AC:$AC"),0,0)</f>
        <v>0</v>
      </c>
      <c r="M65" s="204" cm="1">
        <f t="array" aca="1" ref="M65" ca="1">_xlfn.XLOOKUP($A65,INDIRECT(M$3&amp;"!$A:$A"),INDIRECT(M$3&amp;"!$AC:$AC"),0,0)</f>
        <v>0</v>
      </c>
      <c r="N65" s="204" cm="1">
        <f t="array" aca="1" ref="N65" ca="1">_xlfn.XLOOKUP($A65,INDIRECT(N$3&amp;"!$A:$A"),INDIRECT(N$3&amp;"!$AC:$AC"),0,0)</f>
        <v>0</v>
      </c>
      <c r="O65" s="204" cm="1">
        <f t="array" aca="1" ref="O65" ca="1">_xlfn.XLOOKUP($A65,INDIRECT(O$3&amp;"!$A:$A"),INDIRECT(O$3&amp;"!$AC:$AC"),0,0)</f>
        <v>0</v>
      </c>
      <c r="P65" s="204" cm="1">
        <f t="array" aca="1" ref="P65" ca="1">_xlfn.XLOOKUP($A65,INDIRECT(P$3&amp;"!$A:$A"),INDIRECT(P$3&amp;"!$AC:$AC"),0,0)</f>
        <v>0</v>
      </c>
      <c r="Q65" s="204" cm="1">
        <f t="array" aca="1" ref="Q65" ca="1">_xlfn.XLOOKUP($A65,INDIRECT(Q$3&amp;"!$A:$A"),INDIRECT(Q$3&amp;"!$AC:$AC"),0,0)</f>
        <v>0</v>
      </c>
      <c r="R65" s="204" cm="1">
        <f t="array" aca="1" ref="R65" ca="1">_xlfn.XLOOKUP($A65,INDIRECT(R$3&amp;"!$A:$A"),INDIRECT(R$3&amp;"!$AC:$AC"),0,0)</f>
        <v>0</v>
      </c>
      <c r="S65" s="204" cm="1">
        <f t="array" aca="1" ref="S65" ca="1">_xlfn.XLOOKUP($A65,INDIRECT(S$3&amp;"!$A:$A"),INDIRECT(S$3&amp;"!$AC:$AC"),0,0)</f>
        <v>0</v>
      </c>
      <c r="T65" s="204" cm="1">
        <f t="array" aca="1" ref="T65" ca="1">_xlfn.XLOOKUP($A65,INDIRECT(T$3&amp;"!$A:$A"),INDIRECT(T$3&amp;"!$AC:$AC"),0,0)</f>
        <v>0</v>
      </c>
      <c r="U65" s="204" cm="1">
        <f t="array" aca="1" ref="U65" ca="1">_xlfn.XLOOKUP($A65,INDIRECT(U$3&amp;"!$A:$A"),INDIRECT(U$3&amp;"!$AC:$AC"),0,0)</f>
        <v>0</v>
      </c>
      <c r="V65" s="204" cm="1">
        <f t="array" aca="1" ref="V65" ca="1">_xlfn.XLOOKUP($A65,INDIRECT(V$3&amp;"!$A:$A"),INDIRECT(V$3&amp;"!$AC:$AC"),0,0)</f>
        <v>0</v>
      </c>
      <c r="W65" s="204" cm="1">
        <f t="array" aca="1" ref="W65" ca="1">_xlfn.XLOOKUP($A65,INDIRECT(W$3&amp;"!$A:$A"),INDIRECT(W$3&amp;"!$AC:$AC"),0,0)</f>
        <v>0</v>
      </c>
      <c r="X65" s="204" cm="1">
        <f t="array" aca="1" ref="X65" ca="1">_xlfn.XLOOKUP($A65,INDIRECT(X$3&amp;"!$A:$A"),INDIRECT(X$3&amp;"!$AC:$AC"),0,0)</f>
        <v>0</v>
      </c>
      <c r="Y65" s="204" cm="1">
        <f t="array" aca="1" ref="Y65" ca="1">_xlfn.XLOOKUP($A65,INDIRECT(Y$3&amp;"!$A:$A"),INDIRECT(Y$3&amp;"!$AC:$AC"),0,0)</f>
        <v>0</v>
      </c>
      <c r="Z65" s="204" cm="1">
        <f t="array" aca="1" ref="Z65" ca="1">_xlfn.XLOOKUP($A65,INDIRECT(Z$3&amp;"!$A:$A"),INDIRECT(Z$3&amp;"!$AC:$AC"),0,0)</f>
        <v>0</v>
      </c>
      <c r="AA65" s="204" cm="1">
        <f t="array" aca="1" ref="AA65" ca="1">_xlfn.XLOOKUP($A65,INDIRECT(AA$3&amp;"!$A:$A"),INDIRECT(AA$3&amp;"!$AC:$AC"),0,0)</f>
        <v>0</v>
      </c>
      <c r="AB65" s="204" cm="1">
        <f t="array" aca="1" ref="AB65" ca="1">_xlfn.XLOOKUP($A65,INDIRECT(AB$3&amp;"!$A:$A"),INDIRECT(AB$3&amp;"!$AC:$AC"),0,0)</f>
        <v>0</v>
      </c>
      <c r="AC65" s="204" cm="1">
        <f t="array" aca="1" ref="AC65" ca="1">_xlfn.XLOOKUP($A65,INDIRECT(AC$3&amp;"!$A:$A"),INDIRECT(AC$3&amp;"!$AC:$AC"),0,0)</f>
        <v>0</v>
      </c>
      <c r="AD65" s="204" cm="1">
        <f t="array" aca="1" ref="AD65" ca="1">_xlfn.XLOOKUP($A65,INDIRECT(AD$3&amp;"!$A:$A"),INDIRECT(AD$3&amp;"!$AC:$AC"),0,0)</f>
        <v>0</v>
      </c>
      <c r="AE65" s="204" cm="1">
        <f t="array" aca="1" ref="AE65" ca="1">_xlfn.XLOOKUP($A65,INDIRECT(AE$3&amp;"!$A:$A"),INDIRECT(AE$3&amp;"!$AC:$AC"),0,0)</f>
        <v>0</v>
      </c>
      <c r="AF65" s="204" cm="1">
        <f t="array" aca="1" ref="AF65" ca="1">_xlfn.XLOOKUP($A65,INDIRECT(AF$3&amp;"!$A:$A"),INDIRECT(AF$3&amp;"!$AC:$AC"),0,0)</f>
        <v>0</v>
      </c>
      <c r="AG65" s="204" cm="1">
        <f t="array" aca="1" ref="AG65" ca="1">_xlfn.XLOOKUP($A65,INDIRECT(AG$3&amp;"!$A:$A"),INDIRECT(AG$3&amp;"!$AC:$AC"),0,0)</f>
        <v>0</v>
      </c>
      <c r="AH65" s="204" cm="1">
        <f t="array" aca="1" ref="AH65" ca="1">_xlfn.XLOOKUP($A65,INDIRECT(AH$3&amp;"!$A:$A"),INDIRECT(AH$3&amp;"!$AC:$AC"),0,0)</f>
        <v>0</v>
      </c>
      <c r="AI65" s="204" cm="1">
        <f t="array" aca="1" ref="AI65" ca="1">_xlfn.XLOOKUP($A65,INDIRECT(AI$3&amp;"!$A:$A"),INDIRECT(AI$3&amp;"!$AC:$AC"),0,0)</f>
        <v>0</v>
      </c>
      <c r="AJ65" s="204" cm="1">
        <f t="array" aca="1" ref="AJ65" ca="1">_xlfn.XLOOKUP($A65,INDIRECT(AJ$3&amp;"!$A:$A"),INDIRECT(AJ$3&amp;"!$AC:$AC"),0,0)</f>
        <v>0</v>
      </c>
      <c r="AK65" s="204" cm="1">
        <f t="array" aca="1" ref="AK65" ca="1">_xlfn.XLOOKUP($A65,INDIRECT(AK$3&amp;"!$A:$A"),INDIRECT(AK$3&amp;"!$AC:$AC"),0,0)</f>
        <v>0</v>
      </c>
      <c r="AL65" s="204" cm="1">
        <f t="array" aca="1" ref="AL65" ca="1">_xlfn.XLOOKUP($A65,INDIRECT(AL$3&amp;"!$A:$A"),INDIRECT(AL$3&amp;"!$AC:$AC"),0,0)</f>
        <v>0</v>
      </c>
      <c r="AM65" s="204" cm="1">
        <f t="array" aca="1" ref="AM65" ca="1">_xlfn.XLOOKUP($A65,INDIRECT(AM$3&amp;"!$A:$A"),INDIRECT(AM$3&amp;"!$AC:$AC"),0,0)</f>
        <v>0</v>
      </c>
      <c r="AN65" s="204" cm="1">
        <f t="array" aca="1" ref="AN65" ca="1">_xlfn.XLOOKUP($A65,INDIRECT(AN$3&amp;"!$A:$A"),INDIRECT(AN$3&amp;"!$AC:$AC"),0,0)</f>
        <v>0</v>
      </c>
      <c r="AO65" s="204" cm="1">
        <f t="array" aca="1" ref="AO65" ca="1">_xlfn.XLOOKUP($A65,INDIRECT(AO$3&amp;"!$A:$A"),INDIRECT(AO$3&amp;"!$AC:$AC"),0,0)</f>
        <v>0</v>
      </c>
      <c r="AP65" s="204" cm="1">
        <f t="array" aca="1" ref="AP65" ca="1">_xlfn.XLOOKUP($A65,INDIRECT(AP$3&amp;"!$A:$A"),INDIRECT(AP$3&amp;"!$AC:$AC"),0,0)</f>
        <v>0</v>
      </c>
      <c r="AQ65" s="204" cm="1">
        <f t="array" aca="1" ref="AQ65" ca="1">_xlfn.XLOOKUP($A65,INDIRECT(AQ$3&amp;"!$A:$A"),INDIRECT(AQ$3&amp;"!$AC:$AC"),0,0)</f>
        <v>0</v>
      </c>
      <c r="AR65" s="204" cm="1">
        <f t="array" aca="1" ref="AR65" ca="1">_xlfn.XLOOKUP($A65,INDIRECT(AR$3&amp;"!$A:$A"),INDIRECT(AR$3&amp;"!$AC:$AC"),0,0)</f>
        <v>0</v>
      </c>
      <c r="AS65" s="204" cm="1">
        <f t="array" aca="1" ref="AS65" ca="1">_xlfn.XLOOKUP($A65,INDIRECT(AS$3&amp;"!$A:$A"),INDIRECT(AS$3&amp;"!$AC:$AC"),0,0)</f>
        <v>0</v>
      </c>
      <c r="AT65" s="204" cm="1">
        <f t="array" aca="1" ref="AT65" ca="1">_xlfn.XLOOKUP($A65,INDIRECT(AT$3&amp;"!$A:$A"),INDIRECT(AT$3&amp;"!$AC:$AC"),0,0)</f>
        <v>0</v>
      </c>
      <c r="AU65" s="204" cm="1">
        <f t="array" aca="1" ref="AU65" ca="1">_xlfn.XLOOKUP($A65,INDIRECT(AU$3&amp;"!$A:$A"),INDIRECT(AU$3&amp;"!$AC:$AC"),0,0)</f>
        <v>0</v>
      </c>
      <c r="AV65" s="204" cm="1">
        <f t="array" aca="1" ref="AV65" ca="1">_xlfn.XLOOKUP($A65,INDIRECT(AV$3&amp;"!$A:$A"),INDIRECT(AV$3&amp;"!$AC:$AC"),0,0)</f>
        <v>0</v>
      </c>
      <c r="AW65" s="204" cm="1">
        <f t="array" aca="1" ref="AW65" ca="1">_xlfn.XLOOKUP($A65,INDIRECT(AW$3&amp;"!$A:$A"),INDIRECT(AW$3&amp;"!$AC:$AC"),0,0)</f>
        <v>0</v>
      </c>
      <c r="AX65" s="204" cm="1">
        <f t="array" aca="1" ref="AX65" ca="1">_xlfn.XLOOKUP($A65,INDIRECT(AX$3&amp;"!$A:$A"),INDIRECT(AX$3&amp;"!$AC:$AC"),0,0)</f>
        <v>0</v>
      </c>
      <c r="AY65" s="204" cm="1">
        <f t="array" aca="1" ref="AY65" ca="1">_xlfn.XLOOKUP($A65,INDIRECT(AY$3&amp;"!$A:$A"),INDIRECT(AY$3&amp;"!$AC:$AC"),0,0)</f>
        <v>0</v>
      </c>
      <c r="AZ65" s="204" cm="1">
        <f t="array" aca="1" ref="AZ65" ca="1">_xlfn.XLOOKUP($A65,INDIRECT(AZ$3&amp;"!$A:$A"),INDIRECT(AZ$3&amp;"!$AC:$AC"),0,0)</f>
        <v>0</v>
      </c>
      <c r="BA65" s="204" cm="1">
        <f t="array" aca="1" ref="BA65" ca="1">_xlfn.XLOOKUP($A65,INDIRECT(BA$3&amp;"!$A:$A"),INDIRECT(BA$3&amp;"!$AC:$AC"),0,0)</f>
        <v>0</v>
      </c>
      <c r="BB65" s="204" cm="1">
        <f t="array" aca="1" ref="BB65" ca="1">_xlfn.XLOOKUP($A65,INDIRECT(BB$3&amp;"!$A:$A"),INDIRECT(BB$3&amp;"!$AC:$AC"),0,0)</f>
        <v>0</v>
      </c>
      <c r="BC65" s="204" cm="1">
        <f t="array" aca="1" ref="BC65" ca="1">_xlfn.XLOOKUP($A65,INDIRECT(BC$3&amp;"!$A:$A"),INDIRECT(BC$3&amp;"!$AC:$AC"),0,0)</f>
        <v>0</v>
      </c>
      <c r="BD65" s="204" cm="1">
        <f t="array" aca="1" ref="BD65" ca="1">_xlfn.XLOOKUP($A65,INDIRECT(BD$3&amp;"!$A:$A"),INDIRECT(BD$3&amp;"!$AC:$AC"),0,0)</f>
        <v>0</v>
      </c>
    </row>
    <row r="66" spans="1:56" ht="15.95" customHeight="1" x14ac:dyDescent="0.25">
      <c r="A66" s="3">
        <f>'Сводный за нед'!A63</f>
        <v>345168494</v>
      </c>
      <c r="B66" s="3" t="str">
        <f>'Сводный за нед'!B63</f>
        <v>ACRA7TB301CL</v>
      </c>
      <c r="C66" s="3" t="str">
        <f>'Сводный за нед'!C63</f>
        <v>Таблетница круглая 7*2 сер /цвет</v>
      </c>
      <c r="D66" s="204" cm="1">
        <f t="array" aca="1" ref="D66" ca="1">_xlfn.XLOOKUP($A66,INDIRECT(D$3&amp;"!$A:$A"),INDIRECT(D$3&amp;"!$AC:$AC"),0,0)</f>
        <v>216</v>
      </c>
      <c r="E66" s="204" cm="1">
        <f t="array" aca="1" ref="E66" ca="1">_xlfn.XLOOKUP($A66,INDIRECT(E$3&amp;"!$A:$A"),INDIRECT(E$3&amp;"!$AC:$AC"),0,0)</f>
        <v>216</v>
      </c>
      <c r="F66" s="204" cm="1">
        <f t="array" aca="1" ref="F66" ca="1">_xlfn.XLOOKUP($A66,INDIRECT(F$3&amp;"!$A:$A"),INDIRECT(F$3&amp;"!$AC:$AC"),0,0)</f>
        <v>244</v>
      </c>
      <c r="G66" s="204" cm="1">
        <f t="array" aca="1" ref="G66" ca="1">_xlfn.XLOOKUP($A66,INDIRECT(G$3&amp;"!$A:$A"),INDIRECT(G$3&amp;"!$AC:$AC"),0,0)</f>
        <v>0</v>
      </c>
      <c r="H66" s="204" cm="1">
        <f t="array" aca="1" ref="H66" ca="1">_xlfn.XLOOKUP($A66,INDIRECT(H$3&amp;"!$A:$A"),INDIRECT(H$3&amp;"!$AC:$AC"),0,0)</f>
        <v>0</v>
      </c>
      <c r="I66" s="204" cm="1">
        <f t="array" aca="1" ref="I66" ca="1">_xlfn.XLOOKUP($A66,INDIRECT(I$3&amp;"!$A:$A"),INDIRECT(I$3&amp;"!$AC:$AC"),0,0)</f>
        <v>0</v>
      </c>
      <c r="J66" s="204" cm="1">
        <f t="array" aca="1" ref="J66" ca="1">_xlfn.XLOOKUP($A66,INDIRECT(J$3&amp;"!$A:$A"),INDIRECT(J$3&amp;"!$AC:$AC"),0,0)</f>
        <v>0</v>
      </c>
      <c r="K66" s="204" cm="1">
        <f t="array" aca="1" ref="K66" ca="1">_xlfn.XLOOKUP($A66,INDIRECT(K$3&amp;"!$A:$A"),INDIRECT(K$3&amp;"!$AC:$AC"),0,0)</f>
        <v>0</v>
      </c>
      <c r="L66" s="204" cm="1">
        <f t="array" aca="1" ref="L66" ca="1">_xlfn.XLOOKUP($A66,INDIRECT(L$3&amp;"!$A:$A"),INDIRECT(L$3&amp;"!$AC:$AC"),0,0)</f>
        <v>0</v>
      </c>
      <c r="M66" s="204" cm="1">
        <f t="array" aca="1" ref="M66" ca="1">_xlfn.XLOOKUP($A66,INDIRECT(M$3&amp;"!$A:$A"),INDIRECT(M$3&amp;"!$AC:$AC"),0,0)</f>
        <v>0</v>
      </c>
      <c r="N66" s="204" cm="1">
        <f t="array" aca="1" ref="N66" ca="1">_xlfn.XLOOKUP($A66,INDIRECT(N$3&amp;"!$A:$A"),INDIRECT(N$3&amp;"!$AC:$AC"),0,0)</f>
        <v>0</v>
      </c>
      <c r="O66" s="204" cm="1">
        <f t="array" aca="1" ref="O66" ca="1">_xlfn.XLOOKUP($A66,INDIRECT(O$3&amp;"!$A:$A"),INDIRECT(O$3&amp;"!$AC:$AC"),0,0)</f>
        <v>0</v>
      </c>
      <c r="P66" s="204" cm="1">
        <f t="array" aca="1" ref="P66" ca="1">_xlfn.XLOOKUP($A66,INDIRECT(P$3&amp;"!$A:$A"),INDIRECT(P$3&amp;"!$AC:$AC"),0,0)</f>
        <v>0</v>
      </c>
      <c r="Q66" s="204" cm="1">
        <f t="array" aca="1" ref="Q66" ca="1">_xlfn.XLOOKUP($A66,INDIRECT(Q$3&amp;"!$A:$A"),INDIRECT(Q$3&amp;"!$AC:$AC"),0,0)</f>
        <v>0</v>
      </c>
      <c r="R66" s="204" cm="1">
        <f t="array" aca="1" ref="R66" ca="1">_xlfn.XLOOKUP($A66,INDIRECT(R$3&amp;"!$A:$A"),INDIRECT(R$3&amp;"!$AC:$AC"),0,0)</f>
        <v>0</v>
      </c>
      <c r="S66" s="204" cm="1">
        <f t="array" aca="1" ref="S66" ca="1">_xlfn.XLOOKUP($A66,INDIRECT(S$3&amp;"!$A:$A"),INDIRECT(S$3&amp;"!$AC:$AC"),0,0)</f>
        <v>0</v>
      </c>
      <c r="T66" s="204" cm="1">
        <f t="array" aca="1" ref="T66" ca="1">_xlfn.XLOOKUP($A66,INDIRECT(T$3&amp;"!$A:$A"),INDIRECT(T$3&amp;"!$AC:$AC"),0,0)</f>
        <v>0</v>
      </c>
      <c r="U66" s="204" cm="1">
        <f t="array" aca="1" ref="U66" ca="1">_xlfn.XLOOKUP($A66,INDIRECT(U$3&amp;"!$A:$A"),INDIRECT(U$3&amp;"!$AC:$AC"),0,0)</f>
        <v>0</v>
      </c>
      <c r="V66" s="204" cm="1">
        <f t="array" aca="1" ref="V66" ca="1">_xlfn.XLOOKUP($A66,INDIRECT(V$3&amp;"!$A:$A"),INDIRECT(V$3&amp;"!$AC:$AC"),0,0)</f>
        <v>0</v>
      </c>
      <c r="W66" s="204" cm="1">
        <f t="array" aca="1" ref="W66" ca="1">_xlfn.XLOOKUP($A66,INDIRECT(W$3&amp;"!$A:$A"),INDIRECT(W$3&amp;"!$AC:$AC"),0,0)</f>
        <v>0</v>
      </c>
      <c r="X66" s="204" cm="1">
        <f t="array" aca="1" ref="X66" ca="1">_xlfn.XLOOKUP($A66,INDIRECT(X$3&amp;"!$A:$A"),INDIRECT(X$3&amp;"!$AC:$AC"),0,0)</f>
        <v>0</v>
      </c>
      <c r="Y66" s="204" cm="1">
        <f t="array" aca="1" ref="Y66" ca="1">_xlfn.XLOOKUP($A66,INDIRECT(Y$3&amp;"!$A:$A"),INDIRECT(Y$3&amp;"!$AC:$AC"),0,0)</f>
        <v>0</v>
      </c>
      <c r="Z66" s="204" cm="1">
        <f t="array" aca="1" ref="Z66" ca="1">_xlfn.XLOOKUP($A66,INDIRECT(Z$3&amp;"!$A:$A"),INDIRECT(Z$3&amp;"!$AC:$AC"),0,0)</f>
        <v>0</v>
      </c>
      <c r="AA66" s="204" cm="1">
        <f t="array" aca="1" ref="AA66" ca="1">_xlfn.XLOOKUP($A66,INDIRECT(AA$3&amp;"!$A:$A"),INDIRECT(AA$3&amp;"!$AC:$AC"),0,0)</f>
        <v>0</v>
      </c>
      <c r="AB66" s="204" cm="1">
        <f t="array" aca="1" ref="AB66" ca="1">_xlfn.XLOOKUP($A66,INDIRECT(AB$3&amp;"!$A:$A"),INDIRECT(AB$3&amp;"!$AC:$AC"),0,0)</f>
        <v>0</v>
      </c>
      <c r="AC66" s="204" cm="1">
        <f t="array" aca="1" ref="AC66" ca="1">_xlfn.XLOOKUP($A66,INDIRECT(AC$3&amp;"!$A:$A"),INDIRECT(AC$3&amp;"!$AC:$AC"),0,0)</f>
        <v>0</v>
      </c>
      <c r="AD66" s="204" cm="1">
        <f t="array" aca="1" ref="AD66" ca="1">_xlfn.XLOOKUP($A66,INDIRECT(AD$3&amp;"!$A:$A"),INDIRECT(AD$3&amp;"!$AC:$AC"),0,0)</f>
        <v>0</v>
      </c>
      <c r="AE66" s="204" cm="1">
        <f t="array" aca="1" ref="AE66" ca="1">_xlfn.XLOOKUP($A66,INDIRECT(AE$3&amp;"!$A:$A"),INDIRECT(AE$3&amp;"!$AC:$AC"),0,0)</f>
        <v>0</v>
      </c>
      <c r="AF66" s="204" cm="1">
        <f t="array" aca="1" ref="AF66" ca="1">_xlfn.XLOOKUP($A66,INDIRECT(AF$3&amp;"!$A:$A"),INDIRECT(AF$3&amp;"!$AC:$AC"),0,0)</f>
        <v>0</v>
      </c>
      <c r="AG66" s="204" cm="1">
        <f t="array" aca="1" ref="AG66" ca="1">_xlfn.XLOOKUP($A66,INDIRECT(AG$3&amp;"!$A:$A"),INDIRECT(AG$3&amp;"!$AC:$AC"),0,0)</f>
        <v>0</v>
      </c>
      <c r="AH66" s="204" cm="1">
        <f t="array" aca="1" ref="AH66" ca="1">_xlfn.XLOOKUP($A66,INDIRECT(AH$3&amp;"!$A:$A"),INDIRECT(AH$3&amp;"!$AC:$AC"),0,0)</f>
        <v>0</v>
      </c>
      <c r="AI66" s="204" cm="1">
        <f t="array" aca="1" ref="AI66" ca="1">_xlfn.XLOOKUP($A66,INDIRECT(AI$3&amp;"!$A:$A"),INDIRECT(AI$3&amp;"!$AC:$AC"),0,0)</f>
        <v>0</v>
      </c>
      <c r="AJ66" s="204" cm="1">
        <f t="array" aca="1" ref="AJ66" ca="1">_xlfn.XLOOKUP($A66,INDIRECT(AJ$3&amp;"!$A:$A"),INDIRECT(AJ$3&amp;"!$AC:$AC"),0,0)</f>
        <v>0</v>
      </c>
      <c r="AK66" s="204" cm="1">
        <f t="array" aca="1" ref="AK66" ca="1">_xlfn.XLOOKUP($A66,INDIRECT(AK$3&amp;"!$A:$A"),INDIRECT(AK$3&amp;"!$AC:$AC"),0,0)</f>
        <v>0</v>
      </c>
      <c r="AL66" s="204" cm="1">
        <f t="array" aca="1" ref="AL66" ca="1">_xlfn.XLOOKUP($A66,INDIRECT(AL$3&amp;"!$A:$A"),INDIRECT(AL$3&amp;"!$AC:$AC"),0,0)</f>
        <v>0</v>
      </c>
      <c r="AM66" s="204" cm="1">
        <f t="array" aca="1" ref="AM66" ca="1">_xlfn.XLOOKUP($A66,INDIRECT(AM$3&amp;"!$A:$A"),INDIRECT(AM$3&amp;"!$AC:$AC"),0,0)</f>
        <v>0</v>
      </c>
      <c r="AN66" s="204" cm="1">
        <f t="array" aca="1" ref="AN66" ca="1">_xlfn.XLOOKUP($A66,INDIRECT(AN$3&amp;"!$A:$A"),INDIRECT(AN$3&amp;"!$AC:$AC"),0,0)</f>
        <v>0</v>
      </c>
      <c r="AO66" s="204" cm="1">
        <f t="array" aca="1" ref="AO66" ca="1">_xlfn.XLOOKUP($A66,INDIRECT(AO$3&amp;"!$A:$A"),INDIRECT(AO$3&amp;"!$AC:$AC"),0,0)</f>
        <v>0</v>
      </c>
      <c r="AP66" s="204" cm="1">
        <f t="array" aca="1" ref="AP66" ca="1">_xlfn.XLOOKUP($A66,INDIRECT(AP$3&amp;"!$A:$A"),INDIRECT(AP$3&amp;"!$AC:$AC"),0,0)</f>
        <v>0</v>
      </c>
      <c r="AQ66" s="204" cm="1">
        <f t="array" aca="1" ref="AQ66" ca="1">_xlfn.XLOOKUP($A66,INDIRECT(AQ$3&amp;"!$A:$A"),INDIRECT(AQ$3&amp;"!$AC:$AC"),0,0)</f>
        <v>0</v>
      </c>
      <c r="AR66" s="204" cm="1">
        <f t="array" aca="1" ref="AR66" ca="1">_xlfn.XLOOKUP($A66,INDIRECT(AR$3&amp;"!$A:$A"),INDIRECT(AR$3&amp;"!$AC:$AC"),0,0)</f>
        <v>0</v>
      </c>
      <c r="AS66" s="204" cm="1">
        <f t="array" aca="1" ref="AS66" ca="1">_xlfn.XLOOKUP($A66,INDIRECT(AS$3&amp;"!$A:$A"),INDIRECT(AS$3&amp;"!$AC:$AC"),0,0)</f>
        <v>0</v>
      </c>
      <c r="AT66" s="204" cm="1">
        <f t="array" aca="1" ref="AT66" ca="1">_xlfn.XLOOKUP($A66,INDIRECT(AT$3&amp;"!$A:$A"),INDIRECT(AT$3&amp;"!$AC:$AC"),0,0)</f>
        <v>0</v>
      </c>
      <c r="AU66" s="204" cm="1">
        <f t="array" aca="1" ref="AU66" ca="1">_xlfn.XLOOKUP($A66,INDIRECT(AU$3&amp;"!$A:$A"),INDIRECT(AU$3&amp;"!$AC:$AC"),0,0)</f>
        <v>0</v>
      </c>
      <c r="AV66" s="204" cm="1">
        <f t="array" aca="1" ref="AV66" ca="1">_xlfn.XLOOKUP($A66,INDIRECT(AV$3&amp;"!$A:$A"),INDIRECT(AV$3&amp;"!$AC:$AC"),0,0)</f>
        <v>0</v>
      </c>
      <c r="AW66" s="204" cm="1">
        <f t="array" aca="1" ref="AW66" ca="1">_xlfn.XLOOKUP($A66,INDIRECT(AW$3&amp;"!$A:$A"),INDIRECT(AW$3&amp;"!$AC:$AC"),0,0)</f>
        <v>0</v>
      </c>
      <c r="AX66" s="204" cm="1">
        <f t="array" aca="1" ref="AX66" ca="1">_xlfn.XLOOKUP($A66,INDIRECT(AX$3&amp;"!$A:$A"),INDIRECT(AX$3&amp;"!$AC:$AC"),0,0)</f>
        <v>0</v>
      </c>
      <c r="AY66" s="204" cm="1">
        <f t="array" aca="1" ref="AY66" ca="1">_xlfn.XLOOKUP($A66,INDIRECT(AY$3&amp;"!$A:$A"),INDIRECT(AY$3&amp;"!$AC:$AC"),0,0)</f>
        <v>0</v>
      </c>
      <c r="AZ66" s="204" cm="1">
        <f t="array" aca="1" ref="AZ66" ca="1">_xlfn.XLOOKUP($A66,INDIRECT(AZ$3&amp;"!$A:$A"),INDIRECT(AZ$3&amp;"!$AC:$AC"),0,0)</f>
        <v>0</v>
      </c>
      <c r="BA66" s="204" cm="1">
        <f t="array" aca="1" ref="BA66" ca="1">_xlfn.XLOOKUP($A66,INDIRECT(BA$3&amp;"!$A:$A"),INDIRECT(BA$3&amp;"!$AC:$AC"),0,0)</f>
        <v>0</v>
      </c>
      <c r="BB66" s="204" cm="1">
        <f t="array" aca="1" ref="BB66" ca="1">_xlfn.XLOOKUP($A66,INDIRECT(BB$3&amp;"!$A:$A"),INDIRECT(BB$3&amp;"!$AC:$AC"),0,0)</f>
        <v>0</v>
      </c>
      <c r="BC66" s="204" cm="1">
        <f t="array" aca="1" ref="BC66" ca="1">_xlfn.XLOOKUP($A66,INDIRECT(BC$3&amp;"!$A:$A"),INDIRECT(BC$3&amp;"!$AC:$AC"),0,0)</f>
        <v>0</v>
      </c>
      <c r="BD66" s="204" cm="1">
        <f t="array" aca="1" ref="BD66" ca="1">_xlfn.XLOOKUP($A66,INDIRECT(BD$3&amp;"!$A:$A"),INDIRECT(BD$3&amp;"!$AC:$AC"),0,0)</f>
        <v>0</v>
      </c>
    </row>
    <row r="67" spans="1:56" ht="15.95" customHeight="1" x14ac:dyDescent="0.25">
      <c r="A67" s="3">
        <f>'Сводный за нед'!A64</f>
        <v>273516556</v>
      </c>
      <c r="B67" s="3" t="str">
        <f>'Сводный за нед'!B64</f>
        <v>ACRA7TB301WH</v>
      </c>
      <c r="C67" s="3" t="str">
        <f>'Сводный за нед'!C64</f>
        <v>Таблетница круглая 7*2 бел</v>
      </c>
      <c r="D67" s="204" cm="1">
        <f t="array" aca="1" ref="D67" ca="1">_xlfn.XLOOKUP($A67,INDIRECT(D$3&amp;"!$A:$A"),INDIRECT(D$3&amp;"!$AC:$AC"),0,0)</f>
        <v>107</v>
      </c>
      <c r="E67" s="204" cm="1">
        <f t="array" aca="1" ref="E67" ca="1">_xlfn.XLOOKUP($A67,INDIRECT(E$3&amp;"!$A:$A"),INDIRECT(E$3&amp;"!$AC:$AC"),0,0)</f>
        <v>107</v>
      </c>
      <c r="F67" s="204" cm="1">
        <f t="array" aca="1" ref="F67" ca="1">_xlfn.XLOOKUP($A67,INDIRECT(F$3&amp;"!$A:$A"),INDIRECT(F$3&amp;"!$AC:$AC"),0,0)</f>
        <v>116</v>
      </c>
      <c r="G67" s="204" cm="1">
        <f t="array" aca="1" ref="G67" ca="1">_xlfn.XLOOKUP($A67,INDIRECT(G$3&amp;"!$A:$A"),INDIRECT(G$3&amp;"!$AC:$AC"),0,0)</f>
        <v>0</v>
      </c>
      <c r="H67" s="204" cm="1">
        <f t="array" aca="1" ref="H67" ca="1">_xlfn.XLOOKUP($A67,INDIRECT(H$3&amp;"!$A:$A"),INDIRECT(H$3&amp;"!$AC:$AC"),0,0)</f>
        <v>0</v>
      </c>
      <c r="I67" s="204" cm="1">
        <f t="array" aca="1" ref="I67" ca="1">_xlfn.XLOOKUP($A67,INDIRECT(I$3&amp;"!$A:$A"),INDIRECT(I$3&amp;"!$AC:$AC"),0,0)</f>
        <v>0</v>
      </c>
      <c r="J67" s="204" cm="1">
        <f t="array" aca="1" ref="J67" ca="1">_xlfn.XLOOKUP($A67,INDIRECT(J$3&amp;"!$A:$A"),INDIRECT(J$3&amp;"!$AC:$AC"),0,0)</f>
        <v>0</v>
      </c>
      <c r="K67" s="204" cm="1">
        <f t="array" aca="1" ref="K67" ca="1">_xlfn.XLOOKUP($A67,INDIRECT(K$3&amp;"!$A:$A"),INDIRECT(K$3&amp;"!$AC:$AC"),0,0)</f>
        <v>0</v>
      </c>
      <c r="L67" s="204" cm="1">
        <f t="array" aca="1" ref="L67" ca="1">_xlfn.XLOOKUP($A67,INDIRECT(L$3&amp;"!$A:$A"),INDIRECT(L$3&amp;"!$AC:$AC"),0,0)</f>
        <v>0</v>
      </c>
      <c r="M67" s="204" cm="1">
        <f t="array" aca="1" ref="M67" ca="1">_xlfn.XLOOKUP($A67,INDIRECT(M$3&amp;"!$A:$A"),INDIRECT(M$3&amp;"!$AC:$AC"),0,0)</f>
        <v>0</v>
      </c>
      <c r="N67" s="204" cm="1">
        <f t="array" aca="1" ref="N67" ca="1">_xlfn.XLOOKUP($A67,INDIRECT(N$3&amp;"!$A:$A"),INDIRECT(N$3&amp;"!$AC:$AC"),0,0)</f>
        <v>0</v>
      </c>
      <c r="O67" s="204" cm="1">
        <f t="array" aca="1" ref="O67" ca="1">_xlfn.XLOOKUP($A67,INDIRECT(O$3&amp;"!$A:$A"),INDIRECT(O$3&amp;"!$AC:$AC"),0,0)</f>
        <v>0</v>
      </c>
      <c r="P67" s="204" cm="1">
        <f t="array" aca="1" ref="P67" ca="1">_xlfn.XLOOKUP($A67,INDIRECT(P$3&amp;"!$A:$A"),INDIRECT(P$3&amp;"!$AC:$AC"),0,0)</f>
        <v>0</v>
      </c>
      <c r="Q67" s="204" cm="1">
        <f t="array" aca="1" ref="Q67" ca="1">_xlfn.XLOOKUP($A67,INDIRECT(Q$3&amp;"!$A:$A"),INDIRECT(Q$3&amp;"!$AC:$AC"),0,0)</f>
        <v>0</v>
      </c>
      <c r="R67" s="204" cm="1">
        <f t="array" aca="1" ref="R67" ca="1">_xlfn.XLOOKUP($A67,INDIRECT(R$3&amp;"!$A:$A"),INDIRECT(R$3&amp;"!$AC:$AC"),0,0)</f>
        <v>0</v>
      </c>
      <c r="S67" s="204" cm="1">
        <f t="array" aca="1" ref="S67" ca="1">_xlfn.XLOOKUP($A67,INDIRECT(S$3&amp;"!$A:$A"),INDIRECT(S$3&amp;"!$AC:$AC"),0,0)</f>
        <v>0</v>
      </c>
      <c r="T67" s="204" cm="1">
        <f t="array" aca="1" ref="T67" ca="1">_xlfn.XLOOKUP($A67,INDIRECT(T$3&amp;"!$A:$A"),INDIRECT(T$3&amp;"!$AC:$AC"),0,0)</f>
        <v>0</v>
      </c>
      <c r="U67" s="204" cm="1">
        <f t="array" aca="1" ref="U67" ca="1">_xlfn.XLOOKUP($A67,INDIRECT(U$3&amp;"!$A:$A"),INDIRECT(U$3&amp;"!$AC:$AC"),0,0)</f>
        <v>0</v>
      </c>
      <c r="V67" s="204" cm="1">
        <f t="array" aca="1" ref="V67" ca="1">_xlfn.XLOOKUP($A67,INDIRECT(V$3&amp;"!$A:$A"),INDIRECT(V$3&amp;"!$AC:$AC"),0,0)</f>
        <v>0</v>
      </c>
      <c r="W67" s="204" cm="1">
        <f t="array" aca="1" ref="W67" ca="1">_xlfn.XLOOKUP($A67,INDIRECT(W$3&amp;"!$A:$A"),INDIRECT(W$3&amp;"!$AC:$AC"),0,0)</f>
        <v>0</v>
      </c>
      <c r="X67" s="204" cm="1">
        <f t="array" aca="1" ref="X67" ca="1">_xlfn.XLOOKUP($A67,INDIRECT(X$3&amp;"!$A:$A"),INDIRECT(X$3&amp;"!$AC:$AC"),0,0)</f>
        <v>0</v>
      </c>
      <c r="Y67" s="204" cm="1">
        <f t="array" aca="1" ref="Y67" ca="1">_xlfn.XLOOKUP($A67,INDIRECT(Y$3&amp;"!$A:$A"),INDIRECT(Y$3&amp;"!$AC:$AC"),0,0)</f>
        <v>0</v>
      </c>
      <c r="Z67" s="204" cm="1">
        <f t="array" aca="1" ref="Z67" ca="1">_xlfn.XLOOKUP($A67,INDIRECT(Z$3&amp;"!$A:$A"),INDIRECT(Z$3&amp;"!$AC:$AC"),0,0)</f>
        <v>0</v>
      </c>
      <c r="AA67" s="204" cm="1">
        <f t="array" aca="1" ref="AA67" ca="1">_xlfn.XLOOKUP($A67,INDIRECT(AA$3&amp;"!$A:$A"),INDIRECT(AA$3&amp;"!$AC:$AC"),0,0)</f>
        <v>0</v>
      </c>
      <c r="AB67" s="204" cm="1">
        <f t="array" aca="1" ref="AB67" ca="1">_xlfn.XLOOKUP($A67,INDIRECT(AB$3&amp;"!$A:$A"),INDIRECT(AB$3&amp;"!$AC:$AC"),0,0)</f>
        <v>0</v>
      </c>
      <c r="AC67" s="204" cm="1">
        <f t="array" aca="1" ref="AC67" ca="1">_xlfn.XLOOKUP($A67,INDIRECT(AC$3&amp;"!$A:$A"),INDIRECT(AC$3&amp;"!$AC:$AC"),0,0)</f>
        <v>0</v>
      </c>
      <c r="AD67" s="204" cm="1">
        <f t="array" aca="1" ref="AD67" ca="1">_xlfn.XLOOKUP($A67,INDIRECT(AD$3&amp;"!$A:$A"),INDIRECT(AD$3&amp;"!$AC:$AC"),0,0)</f>
        <v>0</v>
      </c>
      <c r="AE67" s="204" cm="1">
        <f t="array" aca="1" ref="AE67" ca="1">_xlfn.XLOOKUP($A67,INDIRECT(AE$3&amp;"!$A:$A"),INDIRECT(AE$3&amp;"!$AC:$AC"),0,0)</f>
        <v>0</v>
      </c>
      <c r="AF67" s="204" cm="1">
        <f t="array" aca="1" ref="AF67" ca="1">_xlfn.XLOOKUP($A67,INDIRECT(AF$3&amp;"!$A:$A"),INDIRECT(AF$3&amp;"!$AC:$AC"),0,0)</f>
        <v>0</v>
      </c>
      <c r="AG67" s="204" cm="1">
        <f t="array" aca="1" ref="AG67" ca="1">_xlfn.XLOOKUP($A67,INDIRECT(AG$3&amp;"!$A:$A"),INDIRECT(AG$3&amp;"!$AC:$AC"),0,0)</f>
        <v>0</v>
      </c>
      <c r="AH67" s="204" cm="1">
        <f t="array" aca="1" ref="AH67" ca="1">_xlfn.XLOOKUP($A67,INDIRECT(AH$3&amp;"!$A:$A"),INDIRECT(AH$3&amp;"!$AC:$AC"),0,0)</f>
        <v>0</v>
      </c>
      <c r="AI67" s="204" cm="1">
        <f t="array" aca="1" ref="AI67" ca="1">_xlfn.XLOOKUP($A67,INDIRECT(AI$3&amp;"!$A:$A"),INDIRECT(AI$3&amp;"!$AC:$AC"),0,0)</f>
        <v>0</v>
      </c>
      <c r="AJ67" s="204" cm="1">
        <f t="array" aca="1" ref="AJ67" ca="1">_xlfn.XLOOKUP($A67,INDIRECT(AJ$3&amp;"!$A:$A"),INDIRECT(AJ$3&amp;"!$AC:$AC"),0,0)</f>
        <v>0</v>
      </c>
      <c r="AK67" s="204" cm="1">
        <f t="array" aca="1" ref="AK67" ca="1">_xlfn.XLOOKUP($A67,INDIRECT(AK$3&amp;"!$A:$A"),INDIRECT(AK$3&amp;"!$AC:$AC"),0,0)</f>
        <v>0</v>
      </c>
      <c r="AL67" s="204" cm="1">
        <f t="array" aca="1" ref="AL67" ca="1">_xlfn.XLOOKUP($A67,INDIRECT(AL$3&amp;"!$A:$A"),INDIRECT(AL$3&amp;"!$AC:$AC"),0,0)</f>
        <v>0</v>
      </c>
      <c r="AM67" s="204" cm="1">
        <f t="array" aca="1" ref="AM67" ca="1">_xlfn.XLOOKUP($A67,INDIRECT(AM$3&amp;"!$A:$A"),INDIRECT(AM$3&amp;"!$AC:$AC"),0,0)</f>
        <v>0</v>
      </c>
      <c r="AN67" s="204" cm="1">
        <f t="array" aca="1" ref="AN67" ca="1">_xlfn.XLOOKUP($A67,INDIRECT(AN$3&amp;"!$A:$A"),INDIRECT(AN$3&amp;"!$AC:$AC"),0,0)</f>
        <v>0</v>
      </c>
      <c r="AO67" s="204" cm="1">
        <f t="array" aca="1" ref="AO67" ca="1">_xlfn.XLOOKUP($A67,INDIRECT(AO$3&amp;"!$A:$A"),INDIRECT(AO$3&amp;"!$AC:$AC"),0,0)</f>
        <v>0</v>
      </c>
      <c r="AP67" s="204" cm="1">
        <f t="array" aca="1" ref="AP67" ca="1">_xlfn.XLOOKUP($A67,INDIRECT(AP$3&amp;"!$A:$A"),INDIRECT(AP$3&amp;"!$AC:$AC"),0,0)</f>
        <v>0</v>
      </c>
      <c r="AQ67" s="204" cm="1">
        <f t="array" aca="1" ref="AQ67" ca="1">_xlfn.XLOOKUP($A67,INDIRECT(AQ$3&amp;"!$A:$A"),INDIRECT(AQ$3&amp;"!$AC:$AC"),0,0)</f>
        <v>0</v>
      </c>
      <c r="AR67" s="204" cm="1">
        <f t="array" aca="1" ref="AR67" ca="1">_xlfn.XLOOKUP($A67,INDIRECT(AR$3&amp;"!$A:$A"),INDIRECT(AR$3&amp;"!$AC:$AC"),0,0)</f>
        <v>0</v>
      </c>
      <c r="AS67" s="204" cm="1">
        <f t="array" aca="1" ref="AS67" ca="1">_xlfn.XLOOKUP($A67,INDIRECT(AS$3&amp;"!$A:$A"),INDIRECT(AS$3&amp;"!$AC:$AC"),0,0)</f>
        <v>0</v>
      </c>
      <c r="AT67" s="204" cm="1">
        <f t="array" aca="1" ref="AT67" ca="1">_xlfn.XLOOKUP($A67,INDIRECT(AT$3&amp;"!$A:$A"),INDIRECT(AT$3&amp;"!$AC:$AC"),0,0)</f>
        <v>0</v>
      </c>
      <c r="AU67" s="204" cm="1">
        <f t="array" aca="1" ref="AU67" ca="1">_xlfn.XLOOKUP($A67,INDIRECT(AU$3&amp;"!$A:$A"),INDIRECT(AU$3&amp;"!$AC:$AC"),0,0)</f>
        <v>0</v>
      </c>
      <c r="AV67" s="204" cm="1">
        <f t="array" aca="1" ref="AV67" ca="1">_xlfn.XLOOKUP($A67,INDIRECT(AV$3&amp;"!$A:$A"),INDIRECT(AV$3&amp;"!$AC:$AC"),0,0)</f>
        <v>0</v>
      </c>
      <c r="AW67" s="204" cm="1">
        <f t="array" aca="1" ref="AW67" ca="1">_xlfn.XLOOKUP($A67,INDIRECT(AW$3&amp;"!$A:$A"),INDIRECT(AW$3&amp;"!$AC:$AC"),0,0)</f>
        <v>0</v>
      </c>
      <c r="AX67" s="204" cm="1">
        <f t="array" aca="1" ref="AX67" ca="1">_xlfn.XLOOKUP($A67,INDIRECT(AX$3&amp;"!$A:$A"),INDIRECT(AX$3&amp;"!$AC:$AC"),0,0)</f>
        <v>0</v>
      </c>
      <c r="AY67" s="204" cm="1">
        <f t="array" aca="1" ref="AY67" ca="1">_xlfn.XLOOKUP($A67,INDIRECT(AY$3&amp;"!$A:$A"),INDIRECT(AY$3&amp;"!$AC:$AC"),0,0)</f>
        <v>0</v>
      </c>
      <c r="AZ67" s="204" cm="1">
        <f t="array" aca="1" ref="AZ67" ca="1">_xlfn.XLOOKUP($A67,INDIRECT(AZ$3&amp;"!$A:$A"),INDIRECT(AZ$3&amp;"!$AC:$AC"),0,0)</f>
        <v>0</v>
      </c>
      <c r="BA67" s="204" cm="1">
        <f t="array" aca="1" ref="BA67" ca="1">_xlfn.XLOOKUP($A67,INDIRECT(BA$3&amp;"!$A:$A"),INDIRECT(BA$3&amp;"!$AC:$AC"),0,0)</f>
        <v>0</v>
      </c>
      <c r="BB67" s="204" cm="1">
        <f t="array" aca="1" ref="BB67" ca="1">_xlfn.XLOOKUP($A67,INDIRECT(BB$3&amp;"!$A:$A"),INDIRECT(BB$3&amp;"!$AC:$AC"),0,0)</f>
        <v>0</v>
      </c>
      <c r="BC67" s="204" cm="1">
        <f t="array" aca="1" ref="BC67" ca="1">_xlfn.XLOOKUP($A67,INDIRECT(BC$3&amp;"!$A:$A"),INDIRECT(BC$3&amp;"!$AC:$AC"),0,0)</f>
        <v>0</v>
      </c>
      <c r="BD67" s="204" cm="1">
        <f t="array" aca="1" ref="BD67" ca="1">_xlfn.XLOOKUP($A67,INDIRECT(BD$3&amp;"!$A:$A"),INDIRECT(BD$3&amp;"!$AC:$AC"),0,0)</f>
        <v>0</v>
      </c>
    </row>
    <row r="68" spans="1:56" ht="15.95" customHeight="1" x14ac:dyDescent="0.25">
      <c r="A68" s="3">
        <f>'Сводный за нед'!A65</f>
        <v>321907864</v>
      </c>
      <c r="B68" s="3" t="str">
        <f>'Сводный за нед'!B65</f>
        <v>ACRA7TB401BC</v>
      </c>
      <c r="C68" s="3" t="str">
        <f>'Сводный за нед'!C65</f>
        <v>Таблетница автомат 7*2 черн</v>
      </c>
      <c r="D68" s="204" cm="1">
        <f t="array" aca="1" ref="D68" ca="1">_xlfn.XLOOKUP($A68,INDIRECT(D$3&amp;"!$A:$A"),INDIRECT(D$3&amp;"!$AC:$AC"),0,0)</f>
        <v>0</v>
      </c>
      <c r="E68" s="204" cm="1">
        <f t="array" aca="1" ref="E68" ca="1">_xlfn.XLOOKUP($A68,INDIRECT(E$3&amp;"!$A:$A"),INDIRECT(E$3&amp;"!$AC:$AC"),0,0)</f>
        <v>0</v>
      </c>
      <c r="F68" s="204" cm="1">
        <f t="array" aca="1" ref="F68" ca="1">_xlfn.XLOOKUP($A68,INDIRECT(F$3&amp;"!$A:$A"),INDIRECT(F$3&amp;"!$AC:$AC"),0,0)</f>
        <v>0</v>
      </c>
      <c r="G68" s="204" cm="1">
        <f t="array" aca="1" ref="G68" ca="1">_xlfn.XLOOKUP($A68,INDIRECT(G$3&amp;"!$A:$A"),INDIRECT(G$3&amp;"!$AC:$AC"),0,0)</f>
        <v>0</v>
      </c>
      <c r="H68" s="204" cm="1">
        <f t="array" aca="1" ref="H68" ca="1">_xlfn.XLOOKUP($A68,INDIRECT(H$3&amp;"!$A:$A"),INDIRECT(H$3&amp;"!$AC:$AC"),0,0)</f>
        <v>0</v>
      </c>
      <c r="I68" s="204" cm="1">
        <f t="array" aca="1" ref="I68" ca="1">_xlfn.XLOOKUP($A68,INDIRECT(I$3&amp;"!$A:$A"),INDIRECT(I$3&amp;"!$AC:$AC"),0,0)</f>
        <v>0</v>
      </c>
      <c r="J68" s="204" cm="1">
        <f t="array" aca="1" ref="J68" ca="1">_xlfn.XLOOKUP($A68,INDIRECT(J$3&amp;"!$A:$A"),INDIRECT(J$3&amp;"!$AC:$AC"),0,0)</f>
        <v>0</v>
      </c>
      <c r="K68" s="204" cm="1">
        <f t="array" aca="1" ref="K68" ca="1">_xlfn.XLOOKUP($A68,INDIRECT(K$3&amp;"!$A:$A"),INDIRECT(K$3&amp;"!$AC:$AC"),0,0)</f>
        <v>0</v>
      </c>
      <c r="L68" s="204" cm="1">
        <f t="array" aca="1" ref="L68" ca="1">_xlfn.XLOOKUP($A68,INDIRECT(L$3&amp;"!$A:$A"),INDIRECT(L$3&amp;"!$AC:$AC"),0,0)</f>
        <v>0</v>
      </c>
      <c r="M68" s="204" cm="1">
        <f t="array" aca="1" ref="M68" ca="1">_xlfn.XLOOKUP($A68,INDIRECT(M$3&amp;"!$A:$A"),INDIRECT(M$3&amp;"!$AC:$AC"),0,0)</f>
        <v>0</v>
      </c>
      <c r="N68" s="204" cm="1">
        <f t="array" aca="1" ref="N68" ca="1">_xlfn.XLOOKUP($A68,INDIRECT(N$3&amp;"!$A:$A"),INDIRECT(N$3&amp;"!$AC:$AC"),0,0)</f>
        <v>0</v>
      </c>
      <c r="O68" s="204" cm="1">
        <f t="array" aca="1" ref="O68" ca="1">_xlfn.XLOOKUP($A68,INDIRECT(O$3&amp;"!$A:$A"),INDIRECT(O$3&amp;"!$AC:$AC"),0,0)</f>
        <v>0</v>
      </c>
      <c r="P68" s="204" cm="1">
        <f t="array" aca="1" ref="P68" ca="1">_xlfn.XLOOKUP($A68,INDIRECT(P$3&amp;"!$A:$A"),INDIRECT(P$3&amp;"!$AC:$AC"),0,0)</f>
        <v>0</v>
      </c>
      <c r="Q68" s="204" cm="1">
        <f t="array" aca="1" ref="Q68" ca="1">_xlfn.XLOOKUP($A68,INDIRECT(Q$3&amp;"!$A:$A"),INDIRECT(Q$3&amp;"!$AC:$AC"),0,0)</f>
        <v>0</v>
      </c>
      <c r="R68" s="204" cm="1">
        <f t="array" aca="1" ref="R68" ca="1">_xlfn.XLOOKUP($A68,INDIRECT(R$3&amp;"!$A:$A"),INDIRECT(R$3&amp;"!$AC:$AC"),0,0)</f>
        <v>0</v>
      </c>
      <c r="S68" s="204" cm="1">
        <f t="array" aca="1" ref="S68" ca="1">_xlfn.XLOOKUP($A68,INDIRECT(S$3&amp;"!$A:$A"),INDIRECT(S$3&amp;"!$AC:$AC"),0,0)</f>
        <v>0</v>
      </c>
      <c r="T68" s="204" cm="1">
        <f t="array" aca="1" ref="T68" ca="1">_xlfn.XLOOKUP($A68,INDIRECT(T$3&amp;"!$A:$A"),INDIRECT(T$3&amp;"!$AC:$AC"),0,0)</f>
        <v>0</v>
      </c>
      <c r="U68" s="204" cm="1">
        <f t="array" aca="1" ref="U68" ca="1">_xlfn.XLOOKUP($A68,INDIRECT(U$3&amp;"!$A:$A"),INDIRECT(U$3&amp;"!$AC:$AC"),0,0)</f>
        <v>0</v>
      </c>
      <c r="V68" s="204" cm="1">
        <f t="array" aca="1" ref="V68" ca="1">_xlfn.XLOOKUP($A68,INDIRECT(V$3&amp;"!$A:$A"),INDIRECT(V$3&amp;"!$AC:$AC"),0,0)</f>
        <v>0</v>
      </c>
      <c r="W68" s="204" cm="1">
        <f t="array" aca="1" ref="W68" ca="1">_xlfn.XLOOKUP($A68,INDIRECT(W$3&amp;"!$A:$A"),INDIRECT(W$3&amp;"!$AC:$AC"),0,0)</f>
        <v>0</v>
      </c>
      <c r="X68" s="204" cm="1">
        <f t="array" aca="1" ref="X68" ca="1">_xlfn.XLOOKUP($A68,INDIRECT(X$3&amp;"!$A:$A"),INDIRECT(X$3&amp;"!$AC:$AC"),0,0)</f>
        <v>0</v>
      </c>
      <c r="Y68" s="204" cm="1">
        <f t="array" aca="1" ref="Y68" ca="1">_xlfn.XLOOKUP($A68,INDIRECT(Y$3&amp;"!$A:$A"),INDIRECT(Y$3&amp;"!$AC:$AC"),0,0)</f>
        <v>0</v>
      </c>
      <c r="Z68" s="204" cm="1">
        <f t="array" aca="1" ref="Z68" ca="1">_xlfn.XLOOKUP($A68,INDIRECT(Z$3&amp;"!$A:$A"),INDIRECT(Z$3&amp;"!$AC:$AC"),0,0)</f>
        <v>0</v>
      </c>
      <c r="AA68" s="204" cm="1">
        <f t="array" aca="1" ref="AA68" ca="1">_xlfn.XLOOKUP($A68,INDIRECT(AA$3&amp;"!$A:$A"),INDIRECT(AA$3&amp;"!$AC:$AC"),0,0)</f>
        <v>0</v>
      </c>
      <c r="AB68" s="204" cm="1">
        <f t="array" aca="1" ref="AB68" ca="1">_xlfn.XLOOKUP($A68,INDIRECT(AB$3&amp;"!$A:$A"),INDIRECT(AB$3&amp;"!$AC:$AC"),0,0)</f>
        <v>0</v>
      </c>
      <c r="AC68" s="204" cm="1">
        <f t="array" aca="1" ref="AC68" ca="1">_xlfn.XLOOKUP($A68,INDIRECT(AC$3&amp;"!$A:$A"),INDIRECT(AC$3&amp;"!$AC:$AC"),0,0)</f>
        <v>0</v>
      </c>
      <c r="AD68" s="204" cm="1">
        <f t="array" aca="1" ref="AD68" ca="1">_xlfn.XLOOKUP($A68,INDIRECT(AD$3&amp;"!$A:$A"),INDIRECT(AD$3&amp;"!$AC:$AC"),0,0)</f>
        <v>0</v>
      </c>
      <c r="AE68" s="204" cm="1">
        <f t="array" aca="1" ref="AE68" ca="1">_xlfn.XLOOKUP($A68,INDIRECT(AE$3&amp;"!$A:$A"),INDIRECT(AE$3&amp;"!$AC:$AC"),0,0)</f>
        <v>0</v>
      </c>
      <c r="AF68" s="204" cm="1">
        <f t="array" aca="1" ref="AF68" ca="1">_xlfn.XLOOKUP($A68,INDIRECT(AF$3&amp;"!$A:$A"),INDIRECT(AF$3&amp;"!$AC:$AC"),0,0)</f>
        <v>0</v>
      </c>
      <c r="AG68" s="204" cm="1">
        <f t="array" aca="1" ref="AG68" ca="1">_xlfn.XLOOKUP($A68,INDIRECT(AG$3&amp;"!$A:$A"),INDIRECT(AG$3&amp;"!$AC:$AC"),0,0)</f>
        <v>0</v>
      </c>
      <c r="AH68" s="204" cm="1">
        <f t="array" aca="1" ref="AH68" ca="1">_xlfn.XLOOKUP($A68,INDIRECT(AH$3&amp;"!$A:$A"),INDIRECT(AH$3&amp;"!$AC:$AC"),0,0)</f>
        <v>0</v>
      </c>
      <c r="AI68" s="204" cm="1">
        <f t="array" aca="1" ref="AI68" ca="1">_xlfn.XLOOKUP($A68,INDIRECT(AI$3&amp;"!$A:$A"),INDIRECT(AI$3&amp;"!$AC:$AC"),0,0)</f>
        <v>0</v>
      </c>
      <c r="AJ68" s="204" cm="1">
        <f t="array" aca="1" ref="AJ68" ca="1">_xlfn.XLOOKUP($A68,INDIRECT(AJ$3&amp;"!$A:$A"),INDIRECT(AJ$3&amp;"!$AC:$AC"),0,0)</f>
        <v>0</v>
      </c>
      <c r="AK68" s="204" cm="1">
        <f t="array" aca="1" ref="AK68" ca="1">_xlfn.XLOOKUP($A68,INDIRECT(AK$3&amp;"!$A:$A"),INDIRECT(AK$3&amp;"!$AC:$AC"),0,0)</f>
        <v>0</v>
      </c>
      <c r="AL68" s="204" cm="1">
        <f t="array" aca="1" ref="AL68" ca="1">_xlfn.XLOOKUP($A68,INDIRECT(AL$3&amp;"!$A:$A"),INDIRECT(AL$3&amp;"!$AC:$AC"),0,0)</f>
        <v>0</v>
      </c>
      <c r="AM68" s="204" cm="1">
        <f t="array" aca="1" ref="AM68" ca="1">_xlfn.XLOOKUP($A68,INDIRECT(AM$3&amp;"!$A:$A"),INDIRECT(AM$3&amp;"!$AC:$AC"),0,0)</f>
        <v>0</v>
      </c>
      <c r="AN68" s="204" cm="1">
        <f t="array" aca="1" ref="AN68" ca="1">_xlfn.XLOOKUP($A68,INDIRECT(AN$3&amp;"!$A:$A"),INDIRECT(AN$3&amp;"!$AC:$AC"),0,0)</f>
        <v>0</v>
      </c>
      <c r="AO68" s="204" cm="1">
        <f t="array" aca="1" ref="AO68" ca="1">_xlfn.XLOOKUP($A68,INDIRECT(AO$3&amp;"!$A:$A"),INDIRECT(AO$3&amp;"!$AC:$AC"),0,0)</f>
        <v>0</v>
      </c>
      <c r="AP68" s="204" cm="1">
        <f t="array" aca="1" ref="AP68" ca="1">_xlfn.XLOOKUP($A68,INDIRECT(AP$3&amp;"!$A:$A"),INDIRECT(AP$3&amp;"!$AC:$AC"),0,0)</f>
        <v>0</v>
      </c>
      <c r="AQ68" s="204" cm="1">
        <f t="array" aca="1" ref="AQ68" ca="1">_xlfn.XLOOKUP($A68,INDIRECT(AQ$3&amp;"!$A:$A"),INDIRECT(AQ$3&amp;"!$AC:$AC"),0,0)</f>
        <v>0</v>
      </c>
      <c r="AR68" s="204" cm="1">
        <f t="array" aca="1" ref="AR68" ca="1">_xlfn.XLOOKUP($A68,INDIRECT(AR$3&amp;"!$A:$A"),INDIRECT(AR$3&amp;"!$AC:$AC"),0,0)</f>
        <v>0</v>
      </c>
      <c r="AS68" s="204" cm="1">
        <f t="array" aca="1" ref="AS68" ca="1">_xlfn.XLOOKUP($A68,INDIRECT(AS$3&amp;"!$A:$A"),INDIRECT(AS$3&amp;"!$AC:$AC"),0,0)</f>
        <v>0</v>
      </c>
      <c r="AT68" s="204" cm="1">
        <f t="array" aca="1" ref="AT68" ca="1">_xlfn.XLOOKUP($A68,INDIRECT(AT$3&amp;"!$A:$A"),INDIRECT(AT$3&amp;"!$AC:$AC"),0,0)</f>
        <v>0</v>
      </c>
      <c r="AU68" s="204" cm="1">
        <f t="array" aca="1" ref="AU68" ca="1">_xlfn.XLOOKUP($A68,INDIRECT(AU$3&amp;"!$A:$A"),INDIRECT(AU$3&amp;"!$AC:$AC"),0,0)</f>
        <v>0</v>
      </c>
      <c r="AV68" s="204" cm="1">
        <f t="array" aca="1" ref="AV68" ca="1">_xlfn.XLOOKUP($A68,INDIRECT(AV$3&amp;"!$A:$A"),INDIRECT(AV$3&amp;"!$AC:$AC"),0,0)</f>
        <v>0</v>
      </c>
      <c r="AW68" s="204" cm="1">
        <f t="array" aca="1" ref="AW68" ca="1">_xlfn.XLOOKUP($A68,INDIRECT(AW$3&amp;"!$A:$A"),INDIRECT(AW$3&amp;"!$AC:$AC"),0,0)</f>
        <v>0</v>
      </c>
      <c r="AX68" s="204" cm="1">
        <f t="array" aca="1" ref="AX68" ca="1">_xlfn.XLOOKUP($A68,INDIRECT(AX$3&amp;"!$A:$A"),INDIRECT(AX$3&amp;"!$AC:$AC"),0,0)</f>
        <v>0</v>
      </c>
      <c r="AY68" s="204" cm="1">
        <f t="array" aca="1" ref="AY68" ca="1">_xlfn.XLOOKUP($A68,INDIRECT(AY$3&amp;"!$A:$A"),INDIRECT(AY$3&amp;"!$AC:$AC"),0,0)</f>
        <v>0</v>
      </c>
      <c r="AZ68" s="204" cm="1">
        <f t="array" aca="1" ref="AZ68" ca="1">_xlfn.XLOOKUP($A68,INDIRECT(AZ$3&amp;"!$A:$A"),INDIRECT(AZ$3&amp;"!$AC:$AC"),0,0)</f>
        <v>0</v>
      </c>
      <c r="BA68" s="204" cm="1">
        <f t="array" aca="1" ref="BA68" ca="1">_xlfn.XLOOKUP($A68,INDIRECT(BA$3&amp;"!$A:$A"),INDIRECT(BA$3&amp;"!$AC:$AC"),0,0)</f>
        <v>0</v>
      </c>
      <c r="BB68" s="204" cm="1">
        <f t="array" aca="1" ref="BB68" ca="1">_xlfn.XLOOKUP($A68,INDIRECT(BB$3&amp;"!$A:$A"),INDIRECT(BB$3&amp;"!$AC:$AC"),0,0)</f>
        <v>0</v>
      </c>
      <c r="BC68" s="204" cm="1">
        <f t="array" aca="1" ref="BC68" ca="1">_xlfn.XLOOKUP($A68,INDIRECT(BC$3&amp;"!$A:$A"),INDIRECT(BC$3&amp;"!$AC:$AC"),0,0)</f>
        <v>0</v>
      </c>
      <c r="BD68" s="204" cm="1">
        <f t="array" aca="1" ref="BD68" ca="1">_xlfn.XLOOKUP($A68,INDIRECT(BD$3&amp;"!$A:$A"),INDIRECT(BD$3&amp;"!$AC:$AC"),0,0)</f>
        <v>0</v>
      </c>
    </row>
    <row r="69" spans="1:56" ht="15.95" customHeight="1" x14ac:dyDescent="0.25">
      <c r="A69" s="3">
        <f>'Сводный за нед'!A66</f>
        <v>271441230</v>
      </c>
      <c r="B69" s="3" t="str">
        <f>'Сводный за нед'!B66</f>
        <v>ACRB1SK201BC</v>
      </c>
      <c r="C69" s="3" t="str">
        <f>'Сводный за нед'!C66</f>
        <v>Скакалка со счетчиком</v>
      </c>
      <c r="D69" s="204" cm="1">
        <f t="array" aca="1" ref="D69" ca="1">_xlfn.XLOOKUP($A69,INDIRECT(D$3&amp;"!$A:$A"),INDIRECT(D$3&amp;"!$AC:$AC"),0,0)</f>
        <v>0</v>
      </c>
      <c r="E69" s="204" cm="1">
        <f t="array" aca="1" ref="E69" ca="1">_xlfn.XLOOKUP($A69,INDIRECT(E$3&amp;"!$A:$A"),INDIRECT(E$3&amp;"!$AC:$AC"),0,0)</f>
        <v>0</v>
      </c>
      <c r="F69" s="204" cm="1">
        <f t="array" aca="1" ref="F69" ca="1">_xlfn.XLOOKUP($A69,INDIRECT(F$3&amp;"!$A:$A"),INDIRECT(F$3&amp;"!$AC:$AC"),0,0)</f>
        <v>0</v>
      </c>
      <c r="G69" s="204" cm="1">
        <f t="array" aca="1" ref="G69" ca="1">_xlfn.XLOOKUP($A69,INDIRECT(G$3&amp;"!$A:$A"),INDIRECT(G$3&amp;"!$AC:$AC"),0,0)</f>
        <v>0</v>
      </c>
      <c r="H69" s="204" cm="1">
        <f t="array" aca="1" ref="H69" ca="1">_xlfn.XLOOKUP($A69,INDIRECT(H$3&amp;"!$A:$A"),INDIRECT(H$3&amp;"!$AC:$AC"),0,0)</f>
        <v>0</v>
      </c>
      <c r="I69" s="204" cm="1">
        <f t="array" aca="1" ref="I69" ca="1">_xlfn.XLOOKUP($A69,INDIRECT(I$3&amp;"!$A:$A"),INDIRECT(I$3&amp;"!$AC:$AC"),0,0)</f>
        <v>0</v>
      </c>
      <c r="J69" s="204" cm="1">
        <f t="array" aca="1" ref="J69" ca="1">_xlfn.XLOOKUP($A69,INDIRECT(J$3&amp;"!$A:$A"),INDIRECT(J$3&amp;"!$AC:$AC"),0,0)</f>
        <v>0</v>
      </c>
      <c r="K69" s="204" cm="1">
        <f t="array" aca="1" ref="K69" ca="1">_xlfn.XLOOKUP($A69,INDIRECT(K$3&amp;"!$A:$A"),INDIRECT(K$3&amp;"!$AC:$AC"),0,0)</f>
        <v>0</v>
      </c>
      <c r="L69" s="204" cm="1">
        <f t="array" aca="1" ref="L69" ca="1">_xlfn.XLOOKUP($A69,INDIRECT(L$3&amp;"!$A:$A"),INDIRECT(L$3&amp;"!$AC:$AC"),0,0)</f>
        <v>0</v>
      </c>
      <c r="M69" s="204" cm="1">
        <f t="array" aca="1" ref="M69" ca="1">_xlfn.XLOOKUP($A69,INDIRECT(M$3&amp;"!$A:$A"),INDIRECT(M$3&amp;"!$AC:$AC"),0,0)</f>
        <v>0</v>
      </c>
      <c r="N69" s="204" cm="1">
        <f t="array" aca="1" ref="N69" ca="1">_xlfn.XLOOKUP($A69,INDIRECT(N$3&amp;"!$A:$A"),INDIRECT(N$3&amp;"!$AC:$AC"),0,0)</f>
        <v>0</v>
      </c>
      <c r="O69" s="204" cm="1">
        <f t="array" aca="1" ref="O69" ca="1">_xlfn.XLOOKUP($A69,INDIRECT(O$3&amp;"!$A:$A"),INDIRECT(O$3&amp;"!$AC:$AC"),0,0)</f>
        <v>0</v>
      </c>
      <c r="P69" s="204" cm="1">
        <f t="array" aca="1" ref="P69" ca="1">_xlfn.XLOOKUP($A69,INDIRECT(P$3&amp;"!$A:$A"),INDIRECT(P$3&amp;"!$AC:$AC"),0,0)</f>
        <v>0</v>
      </c>
      <c r="Q69" s="204" cm="1">
        <f t="array" aca="1" ref="Q69" ca="1">_xlfn.XLOOKUP($A69,INDIRECT(Q$3&amp;"!$A:$A"),INDIRECT(Q$3&amp;"!$AC:$AC"),0,0)</f>
        <v>0</v>
      </c>
      <c r="R69" s="204" cm="1">
        <f t="array" aca="1" ref="R69" ca="1">_xlfn.XLOOKUP($A69,INDIRECT(R$3&amp;"!$A:$A"),INDIRECT(R$3&amp;"!$AC:$AC"),0,0)</f>
        <v>0</v>
      </c>
      <c r="S69" s="204" cm="1">
        <f t="array" aca="1" ref="S69" ca="1">_xlfn.XLOOKUP($A69,INDIRECT(S$3&amp;"!$A:$A"),INDIRECT(S$3&amp;"!$AC:$AC"),0,0)</f>
        <v>0</v>
      </c>
      <c r="T69" s="204" cm="1">
        <f t="array" aca="1" ref="T69" ca="1">_xlfn.XLOOKUP($A69,INDIRECT(T$3&amp;"!$A:$A"),INDIRECT(T$3&amp;"!$AC:$AC"),0,0)</f>
        <v>0</v>
      </c>
      <c r="U69" s="204" cm="1">
        <f t="array" aca="1" ref="U69" ca="1">_xlfn.XLOOKUP($A69,INDIRECT(U$3&amp;"!$A:$A"),INDIRECT(U$3&amp;"!$AC:$AC"),0,0)</f>
        <v>0</v>
      </c>
      <c r="V69" s="204" cm="1">
        <f t="array" aca="1" ref="V69" ca="1">_xlfn.XLOOKUP($A69,INDIRECT(V$3&amp;"!$A:$A"),INDIRECT(V$3&amp;"!$AC:$AC"),0,0)</f>
        <v>0</v>
      </c>
      <c r="W69" s="204" cm="1">
        <f t="array" aca="1" ref="W69" ca="1">_xlfn.XLOOKUP($A69,INDIRECT(W$3&amp;"!$A:$A"),INDIRECT(W$3&amp;"!$AC:$AC"),0,0)</f>
        <v>0</v>
      </c>
      <c r="X69" s="204" cm="1">
        <f t="array" aca="1" ref="X69" ca="1">_xlfn.XLOOKUP($A69,INDIRECT(X$3&amp;"!$A:$A"),INDIRECT(X$3&amp;"!$AC:$AC"),0,0)</f>
        <v>0</v>
      </c>
      <c r="Y69" s="204" cm="1">
        <f t="array" aca="1" ref="Y69" ca="1">_xlfn.XLOOKUP($A69,INDIRECT(Y$3&amp;"!$A:$A"),INDIRECT(Y$3&amp;"!$AC:$AC"),0,0)</f>
        <v>0</v>
      </c>
      <c r="Z69" s="204" cm="1">
        <f t="array" aca="1" ref="Z69" ca="1">_xlfn.XLOOKUP($A69,INDIRECT(Z$3&amp;"!$A:$A"),INDIRECT(Z$3&amp;"!$AC:$AC"),0,0)</f>
        <v>0</v>
      </c>
      <c r="AA69" s="204" cm="1">
        <f t="array" aca="1" ref="AA69" ca="1">_xlfn.XLOOKUP($A69,INDIRECT(AA$3&amp;"!$A:$A"),INDIRECT(AA$3&amp;"!$AC:$AC"),0,0)</f>
        <v>0</v>
      </c>
      <c r="AB69" s="204" cm="1">
        <f t="array" aca="1" ref="AB69" ca="1">_xlfn.XLOOKUP($A69,INDIRECT(AB$3&amp;"!$A:$A"),INDIRECT(AB$3&amp;"!$AC:$AC"),0,0)</f>
        <v>0</v>
      </c>
      <c r="AC69" s="204" cm="1">
        <f t="array" aca="1" ref="AC69" ca="1">_xlfn.XLOOKUP($A69,INDIRECT(AC$3&amp;"!$A:$A"),INDIRECT(AC$3&amp;"!$AC:$AC"),0,0)</f>
        <v>0</v>
      </c>
      <c r="AD69" s="204" cm="1">
        <f t="array" aca="1" ref="AD69" ca="1">_xlfn.XLOOKUP($A69,INDIRECT(AD$3&amp;"!$A:$A"),INDIRECT(AD$3&amp;"!$AC:$AC"),0,0)</f>
        <v>0</v>
      </c>
      <c r="AE69" s="204" cm="1">
        <f t="array" aca="1" ref="AE69" ca="1">_xlfn.XLOOKUP($A69,INDIRECT(AE$3&amp;"!$A:$A"),INDIRECT(AE$3&amp;"!$AC:$AC"),0,0)</f>
        <v>0</v>
      </c>
      <c r="AF69" s="204" cm="1">
        <f t="array" aca="1" ref="AF69" ca="1">_xlfn.XLOOKUP($A69,INDIRECT(AF$3&amp;"!$A:$A"),INDIRECT(AF$3&amp;"!$AC:$AC"),0,0)</f>
        <v>0</v>
      </c>
      <c r="AG69" s="204" cm="1">
        <f t="array" aca="1" ref="AG69" ca="1">_xlfn.XLOOKUP($A69,INDIRECT(AG$3&amp;"!$A:$A"),INDIRECT(AG$3&amp;"!$AC:$AC"),0,0)</f>
        <v>0</v>
      </c>
      <c r="AH69" s="204" cm="1">
        <f t="array" aca="1" ref="AH69" ca="1">_xlfn.XLOOKUP($A69,INDIRECT(AH$3&amp;"!$A:$A"),INDIRECT(AH$3&amp;"!$AC:$AC"),0,0)</f>
        <v>0</v>
      </c>
      <c r="AI69" s="204" cm="1">
        <f t="array" aca="1" ref="AI69" ca="1">_xlfn.XLOOKUP($A69,INDIRECT(AI$3&amp;"!$A:$A"),INDIRECT(AI$3&amp;"!$AC:$AC"),0,0)</f>
        <v>0</v>
      </c>
      <c r="AJ69" s="204" cm="1">
        <f t="array" aca="1" ref="AJ69" ca="1">_xlfn.XLOOKUP($A69,INDIRECT(AJ$3&amp;"!$A:$A"),INDIRECT(AJ$3&amp;"!$AC:$AC"),0,0)</f>
        <v>0</v>
      </c>
      <c r="AK69" s="204" cm="1">
        <f t="array" aca="1" ref="AK69" ca="1">_xlfn.XLOOKUP($A69,INDIRECT(AK$3&amp;"!$A:$A"),INDIRECT(AK$3&amp;"!$AC:$AC"),0,0)</f>
        <v>0</v>
      </c>
      <c r="AL69" s="204" cm="1">
        <f t="array" aca="1" ref="AL69" ca="1">_xlfn.XLOOKUP($A69,INDIRECT(AL$3&amp;"!$A:$A"),INDIRECT(AL$3&amp;"!$AC:$AC"),0,0)</f>
        <v>0</v>
      </c>
      <c r="AM69" s="204" cm="1">
        <f t="array" aca="1" ref="AM69" ca="1">_xlfn.XLOOKUP($A69,INDIRECT(AM$3&amp;"!$A:$A"),INDIRECT(AM$3&amp;"!$AC:$AC"),0,0)</f>
        <v>0</v>
      </c>
      <c r="AN69" s="204" cm="1">
        <f t="array" aca="1" ref="AN69" ca="1">_xlfn.XLOOKUP($A69,INDIRECT(AN$3&amp;"!$A:$A"),INDIRECT(AN$3&amp;"!$AC:$AC"),0,0)</f>
        <v>0</v>
      </c>
      <c r="AO69" s="204" cm="1">
        <f t="array" aca="1" ref="AO69" ca="1">_xlfn.XLOOKUP($A69,INDIRECT(AO$3&amp;"!$A:$A"),INDIRECT(AO$3&amp;"!$AC:$AC"),0,0)</f>
        <v>0</v>
      </c>
      <c r="AP69" s="204" cm="1">
        <f t="array" aca="1" ref="AP69" ca="1">_xlfn.XLOOKUP($A69,INDIRECT(AP$3&amp;"!$A:$A"),INDIRECT(AP$3&amp;"!$AC:$AC"),0,0)</f>
        <v>0</v>
      </c>
      <c r="AQ69" s="204" cm="1">
        <f t="array" aca="1" ref="AQ69" ca="1">_xlfn.XLOOKUP($A69,INDIRECT(AQ$3&amp;"!$A:$A"),INDIRECT(AQ$3&amp;"!$AC:$AC"),0,0)</f>
        <v>0</v>
      </c>
      <c r="AR69" s="204" cm="1">
        <f t="array" aca="1" ref="AR69" ca="1">_xlfn.XLOOKUP($A69,INDIRECT(AR$3&amp;"!$A:$A"),INDIRECT(AR$3&amp;"!$AC:$AC"),0,0)</f>
        <v>0</v>
      </c>
      <c r="AS69" s="204" cm="1">
        <f t="array" aca="1" ref="AS69" ca="1">_xlfn.XLOOKUP($A69,INDIRECT(AS$3&amp;"!$A:$A"),INDIRECT(AS$3&amp;"!$AC:$AC"),0,0)</f>
        <v>0</v>
      </c>
      <c r="AT69" s="204" cm="1">
        <f t="array" aca="1" ref="AT69" ca="1">_xlfn.XLOOKUP($A69,INDIRECT(AT$3&amp;"!$A:$A"),INDIRECT(AT$3&amp;"!$AC:$AC"),0,0)</f>
        <v>0</v>
      </c>
      <c r="AU69" s="204" cm="1">
        <f t="array" aca="1" ref="AU69" ca="1">_xlfn.XLOOKUP($A69,INDIRECT(AU$3&amp;"!$A:$A"),INDIRECT(AU$3&amp;"!$AC:$AC"),0,0)</f>
        <v>0</v>
      </c>
      <c r="AV69" s="204" cm="1">
        <f t="array" aca="1" ref="AV69" ca="1">_xlfn.XLOOKUP($A69,INDIRECT(AV$3&amp;"!$A:$A"),INDIRECT(AV$3&amp;"!$AC:$AC"),0,0)</f>
        <v>0</v>
      </c>
      <c r="AW69" s="204" cm="1">
        <f t="array" aca="1" ref="AW69" ca="1">_xlfn.XLOOKUP($A69,INDIRECT(AW$3&amp;"!$A:$A"),INDIRECT(AW$3&amp;"!$AC:$AC"),0,0)</f>
        <v>0</v>
      </c>
      <c r="AX69" s="204" cm="1">
        <f t="array" aca="1" ref="AX69" ca="1">_xlfn.XLOOKUP($A69,INDIRECT(AX$3&amp;"!$A:$A"),INDIRECT(AX$3&amp;"!$AC:$AC"),0,0)</f>
        <v>0</v>
      </c>
      <c r="AY69" s="204" cm="1">
        <f t="array" aca="1" ref="AY69" ca="1">_xlfn.XLOOKUP($A69,INDIRECT(AY$3&amp;"!$A:$A"),INDIRECT(AY$3&amp;"!$AC:$AC"),0,0)</f>
        <v>0</v>
      </c>
      <c r="AZ69" s="204" cm="1">
        <f t="array" aca="1" ref="AZ69" ca="1">_xlfn.XLOOKUP($A69,INDIRECT(AZ$3&amp;"!$A:$A"),INDIRECT(AZ$3&amp;"!$AC:$AC"),0,0)</f>
        <v>0</v>
      </c>
      <c r="BA69" s="204" cm="1">
        <f t="array" aca="1" ref="BA69" ca="1">_xlfn.XLOOKUP($A69,INDIRECT(BA$3&amp;"!$A:$A"),INDIRECT(BA$3&amp;"!$AC:$AC"),0,0)</f>
        <v>0</v>
      </c>
      <c r="BB69" s="204" cm="1">
        <f t="array" aca="1" ref="BB69" ca="1">_xlfn.XLOOKUP($A69,INDIRECT(BB$3&amp;"!$A:$A"),INDIRECT(BB$3&amp;"!$AC:$AC"),0,0)</f>
        <v>0</v>
      </c>
      <c r="BC69" s="204" cm="1">
        <f t="array" aca="1" ref="BC69" ca="1">_xlfn.XLOOKUP($A69,INDIRECT(BC$3&amp;"!$A:$A"),INDIRECT(BC$3&amp;"!$AC:$AC"),0,0)</f>
        <v>0</v>
      </c>
      <c r="BD69" s="204" cm="1">
        <f t="array" aca="1" ref="BD69" ca="1">_xlfn.XLOOKUP($A69,INDIRECT(BD$3&amp;"!$A:$A"),INDIRECT(BD$3&amp;"!$AC:$AC"),0,0)</f>
        <v>0</v>
      </c>
    </row>
    <row r="70" spans="1:56" ht="15.95" customHeight="1" x14ac:dyDescent="0.25">
      <c r="A70" s="3">
        <f>'Сводный за нед'!A67</f>
        <v>251537223</v>
      </c>
      <c r="B70" s="3" t="str">
        <f>'Сводный за нед'!B67</f>
        <v>AAND1BL101RD</v>
      </c>
      <c r="C70" s="3" t="str">
        <f>'Сводный за нед'!C67</f>
        <v>Мяч регби красный</v>
      </c>
      <c r="D70" s="204" cm="1">
        <f t="array" aca="1" ref="D70" ca="1">_xlfn.XLOOKUP($A70,INDIRECT(D$3&amp;"!$A:$A"),INDIRECT(D$3&amp;"!$AC:$AC"),0,0)</f>
        <v>197</v>
      </c>
      <c r="E70" s="204" cm="1">
        <f t="array" aca="1" ref="E70" ca="1">_xlfn.XLOOKUP($A70,INDIRECT(E$3&amp;"!$A:$A"),INDIRECT(E$3&amp;"!$AC:$AC"),0,0)</f>
        <v>197</v>
      </c>
      <c r="F70" s="204" cm="1">
        <f t="array" aca="1" ref="F70" ca="1">_xlfn.XLOOKUP($A70,INDIRECT(F$3&amp;"!$A:$A"),INDIRECT(F$3&amp;"!$AC:$AC"),0,0)</f>
        <v>188</v>
      </c>
      <c r="G70" s="204" cm="1">
        <f t="array" aca="1" ref="G70" ca="1">_xlfn.XLOOKUP($A70,INDIRECT(G$3&amp;"!$A:$A"),INDIRECT(G$3&amp;"!$AC:$AC"),0,0)</f>
        <v>0</v>
      </c>
      <c r="H70" s="204" cm="1">
        <f t="array" aca="1" ref="H70" ca="1">_xlfn.XLOOKUP($A70,INDIRECT(H$3&amp;"!$A:$A"),INDIRECT(H$3&amp;"!$AC:$AC"),0,0)</f>
        <v>0</v>
      </c>
      <c r="I70" s="204" cm="1">
        <f t="array" aca="1" ref="I70" ca="1">_xlfn.XLOOKUP($A70,INDIRECT(I$3&amp;"!$A:$A"),INDIRECT(I$3&amp;"!$AC:$AC"),0,0)</f>
        <v>0</v>
      </c>
      <c r="J70" s="204" cm="1">
        <f t="array" aca="1" ref="J70" ca="1">_xlfn.XLOOKUP($A70,INDIRECT(J$3&amp;"!$A:$A"),INDIRECT(J$3&amp;"!$AC:$AC"),0,0)</f>
        <v>0</v>
      </c>
      <c r="K70" s="204" cm="1">
        <f t="array" aca="1" ref="K70" ca="1">_xlfn.XLOOKUP($A70,INDIRECT(K$3&amp;"!$A:$A"),INDIRECT(K$3&amp;"!$AC:$AC"),0,0)</f>
        <v>0</v>
      </c>
      <c r="L70" s="204" cm="1">
        <f t="array" aca="1" ref="L70" ca="1">_xlfn.XLOOKUP($A70,INDIRECT(L$3&amp;"!$A:$A"),INDIRECT(L$3&amp;"!$AC:$AC"),0,0)</f>
        <v>0</v>
      </c>
      <c r="M70" s="204" cm="1">
        <f t="array" aca="1" ref="M70" ca="1">_xlfn.XLOOKUP($A70,INDIRECT(M$3&amp;"!$A:$A"),INDIRECT(M$3&amp;"!$AC:$AC"),0,0)</f>
        <v>0</v>
      </c>
      <c r="N70" s="204" cm="1">
        <f t="array" aca="1" ref="N70" ca="1">_xlfn.XLOOKUP($A70,INDIRECT(N$3&amp;"!$A:$A"),INDIRECT(N$3&amp;"!$AC:$AC"),0,0)</f>
        <v>0</v>
      </c>
      <c r="O70" s="204" cm="1">
        <f t="array" aca="1" ref="O70" ca="1">_xlfn.XLOOKUP($A70,INDIRECT(O$3&amp;"!$A:$A"),INDIRECT(O$3&amp;"!$AC:$AC"),0,0)</f>
        <v>0</v>
      </c>
      <c r="P70" s="204" cm="1">
        <f t="array" aca="1" ref="P70" ca="1">_xlfn.XLOOKUP($A70,INDIRECT(P$3&amp;"!$A:$A"),INDIRECT(P$3&amp;"!$AC:$AC"),0,0)</f>
        <v>0</v>
      </c>
      <c r="Q70" s="204" cm="1">
        <f t="array" aca="1" ref="Q70" ca="1">_xlfn.XLOOKUP($A70,INDIRECT(Q$3&amp;"!$A:$A"),INDIRECT(Q$3&amp;"!$AC:$AC"),0,0)</f>
        <v>0</v>
      </c>
      <c r="R70" s="204" cm="1">
        <f t="array" aca="1" ref="R70" ca="1">_xlfn.XLOOKUP($A70,INDIRECT(R$3&amp;"!$A:$A"),INDIRECT(R$3&amp;"!$AC:$AC"),0,0)</f>
        <v>0</v>
      </c>
      <c r="S70" s="204" cm="1">
        <f t="array" aca="1" ref="S70" ca="1">_xlfn.XLOOKUP($A70,INDIRECT(S$3&amp;"!$A:$A"),INDIRECT(S$3&amp;"!$AC:$AC"),0,0)</f>
        <v>0</v>
      </c>
      <c r="T70" s="204" cm="1">
        <f t="array" aca="1" ref="T70" ca="1">_xlfn.XLOOKUP($A70,INDIRECT(T$3&amp;"!$A:$A"),INDIRECT(T$3&amp;"!$AC:$AC"),0,0)</f>
        <v>0</v>
      </c>
      <c r="U70" s="204" cm="1">
        <f t="array" aca="1" ref="U70" ca="1">_xlfn.XLOOKUP($A70,INDIRECT(U$3&amp;"!$A:$A"),INDIRECT(U$3&amp;"!$AC:$AC"),0,0)</f>
        <v>0</v>
      </c>
      <c r="V70" s="204" cm="1">
        <f t="array" aca="1" ref="V70" ca="1">_xlfn.XLOOKUP($A70,INDIRECT(V$3&amp;"!$A:$A"),INDIRECT(V$3&amp;"!$AC:$AC"),0,0)</f>
        <v>0</v>
      </c>
      <c r="W70" s="204" cm="1">
        <f t="array" aca="1" ref="W70" ca="1">_xlfn.XLOOKUP($A70,INDIRECT(W$3&amp;"!$A:$A"),INDIRECT(W$3&amp;"!$AC:$AC"),0,0)</f>
        <v>0</v>
      </c>
      <c r="X70" s="204" cm="1">
        <f t="array" aca="1" ref="X70" ca="1">_xlfn.XLOOKUP($A70,INDIRECT(X$3&amp;"!$A:$A"),INDIRECT(X$3&amp;"!$AC:$AC"),0,0)</f>
        <v>0</v>
      </c>
      <c r="Y70" s="204" cm="1">
        <f t="array" aca="1" ref="Y70" ca="1">_xlfn.XLOOKUP($A70,INDIRECT(Y$3&amp;"!$A:$A"),INDIRECT(Y$3&amp;"!$AC:$AC"),0,0)</f>
        <v>0</v>
      </c>
      <c r="Z70" s="204" cm="1">
        <f t="array" aca="1" ref="Z70" ca="1">_xlfn.XLOOKUP($A70,INDIRECT(Z$3&amp;"!$A:$A"),INDIRECT(Z$3&amp;"!$AC:$AC"),0,0)</f>
        <v>0</v>
      </c>
      <c r="AA70" s="204" cm="1">
        <f t="array" aca="1" ref="AA70" ca="1">_xlfn.XLOOKUP($A70,INDIRECT(AA$3&amp;"!$A:$A"),INDIRECT(AA$3&amp;"!$AC:$AC"),0,0)</f>
        <v>0</v>
      </c>
      <c r="AB70" s="204" cm="1">
        <f t="array" aca="1" ref="AB70" ca="1">_xlfn.XLOOKUP($A70,INDIRECT(AB$3&amp;"!$A:$A"),INDIRECT(AB$3&amp;"!$AC:$AC"),0,0)</f>
        <v>0</v>
      </c>
      <c r="AC70" s="204" cm="1">
        <f t="array" aca="1" ref="AC70" ca="1">_xlfn.XLOOKUP($A70,INDIRECT(AC$3&amp;"!$A:$A"),INDIRECT(AC$3&amp;"!$AC:$AC"),0,0)</f>
        <v>0</v>
      </c>
      <c r="AD70" s="204" cm="1">
        <f t="array" aca="1" ref="AD70" ca="1">_xlfn.XLOOKUP($A70,INDIRECT(AD$3&amp;"!$A:$A"),INDIRECT(AD$3&amp;"!$AC:$AC"),0,0)</f>
        <v>0</v>
      </c>
      <c r="AE70" s="204" cm="1">
        <f t="array" aca="1" ref="AE70" ca="1">_xlfn.XLOOKUP($A70,INDIRECT(AE$3&amp;"!$A:$A"),INDIRECT(AE$3&amp;"!$AC:$AC"),0,0)</f>
        <v>0</v>
      </c>
      <c r="AF70" s="204" cm="1">
        <f t="array" aca="1" ref="AF70" ca="1">_xlfn.XLOOKUP($A70,INDIRECT(AF$3&amp;"!$A:$A"),INDIRECT(AF$3&amp;"!$AC:$AC"),0,0)</f>
        <v>0</v>
      </c>
      <c r="AG70" s="204" cm="1">
        <f t="array" aca="1" ref="AG70" ca="1">_xlfn.XLOOKUP($A70,INDIRECT(AG$3&amp;"!$A:$A"),INDIRECT(AG$3&amp;"!$AC:$AC"),0,0)</f>
        <v>0</v>
      </c>
      <c r="AH70" s="204" cm="1">
        <f t="array" aca="1" ref="AH70" ca="1">_xlfn.XLOOKUP($A70,INDIRECT(AH$3&amp;"!$A:$A"),INDIRECT(AH$3&amp;"!$AC:$AC"),0,0)</f>
        <v>0</v>
      </c>
      <c r="AI70" s="204" cm="1">
        <f t="array" aca="1" ref="AI70" ca="1">_xlfn.XLOOKUP($A70,INDIRECT(AI$3&amp;"!$A:$A"),INDIRECT(AI$3&amp;"!$AC:$AC"),0,0)</f>
        <v>0</v>
      </c>
      <c r="AJ70" s="204" cm="1">
        <f t="array" aca="1" ref="AJ70" ca="1">_xlfn.XLOOKUP($A70,INDIRECT(AJ$3&amp;"!$A:$A"),INDIRECT(AJ$3&amp;"!$AC:$AC"),0,0)</f>
        <v>0</v>
      </c>
      <c r="AK70" s="204" cm="1">
        <f t="array" aca="1" ref="AK70" ca="1">_xlfn.XLOOKUP($A70,INDIRECT(AK$3&amp;"!$A:$A"),INDIRECT(AK$3&amp;"!$AC:$AC"),0,0)</f>
        <v>0</v>
      </c>
      <c r="AL70" s="204" cm="1">
        <f t="array" aca="1" ref="AL70" ca="1">_xlfn.XLOOKUP($A70,INDIRECT(AL$3&amp;"!$A:$A"),INDIRECT(AL$3&amp;"!$AC:$AC"),0,0)</f>
        <v>0</v>
      </c>
      <c r="AM70" s="204" cm="1">
        <f t="array" aca="1" ref="AM70" ca="1">_xlfn.XLOOKUP($A70,INDIRECT(AM$3&amp;"!$A:$A"),INDIRECT(AM$3&amp;"!$AC:$AC"),0,0)</f>
        <v>0</v>
      </c>
      <c r="AN70" s="204" cm="1">
        <f t="array" aca="1" ref="AN70" ca="1">_xlfn.XLOOKUP($A70,INDIRECT(AN$3&amp;"!$A:$A"),INDIRECT(AN$3&amp;"!$AC:$AC"),0,0)</f>
        <v>0</v>
      </c>
      <c r="AO70" s="204" cm="1">
        <f t="array" aca="1" ref="AO70" ca="1">_xlfn.XLOOKUP($A70,INDIRECT(AO$3&amp;"!$A:$A"),INDIRECT(AO$3&amp;"!$AC:$AC"),0,0)</f>
        <v>0</v>
      </c>
      <c r="AP70" s="204" cm="1">
        <f t="array" aca="1" ref="AP70" ca="1">_xlfn.XLOOKUP($A70,INDIRECT(AP$3&amp;"!$A:$A"),INDIRECT(AP$3&amp;"!$AC:$AC"),0,0)</f>
        <v>0</v>
      </c>
      <c r="AQ70" s="204" cm="1">
        <f t="array" aca="1" ref="AQ70" ca="1">_xlfn.XLOOKUP($A70,INDIRECT(AQ$3&amp;"!$A:$A"),INDIRECT(AQ$3&amp;"!$AC:$AC"),0,0)</f>
        <v>0</v>
      </c>
      <c r="AR70" s="204" cm="1">
        <f t="array" aca="1" ref="AR70" ca="1">_xlfn.XLOOKUP($A70,INDIRECT(AR$3&amp;"!$A:$A"),INDIRECT(AR$3&amp;"!$AC:$AC"),0,0)</f>
        <v>0</v>
      </c>
      <c r="AS70" s="204" cm="1">
        <f t="array" aca="1" ref="AS70" ca="1">_xlfn.XLOOKUP($A70,INDIRECT(AS$3&amp;"!$A:$A"),INDIRECT(AS$3&amp;"!$AC:$AC"),0,0)</f>
        <v>0</v>
      </c>
      <c r="AT70" s="204" cm="1">
        <f t="array" aca="1" ref="AT70" ca="1">_xlfn.XLOOKUP($A70,INDIRECT(AT$3&amp;"!$A:$A"),INDIRECT(AT$3&amp;"!$AC:$AC"),0,0)</f>
        <v>0</v>
      </c>
      <c r="AU70" s="204" cm="1">
        <f t="array" aca="1" ref="AU70" ca="1">_xlfn.XLOOKUP($A70,INDIRECT(AU$3&amp;"!$A:$A"),INDIRECT(AU$3&amp;"!$AC:$AC"),0,0)</f>
        <v>0</v>
      </c>
      <c r="AV70" s="204" cm="1">
        <f t="array" aca="1" ref="AV70" ca="1">_xlfn.XLOOKUP($A70,INDIRECT(AV$3&amp;"!$A:$A"),INDIRECT(AV$3&amp;"!$AC:$AC"),0,0)</f>
        <v>0</v>
      </c>
      <c r="AW70" s="204" cm="1">
        <f t="array" aca="1" ref="AW70" ca="1">_xlfn.XLOOKUP($A70,INDIRECT(AW$3&amp;"!$A:$A"),INDIRECT(AW$3&amp;"!$AC:$AC"),0,0)</f>
        <v>0</v>
      </c>
      <c r="AX70" s="204" cm="1">
        <f t="array" aca="1" ref="AX70" ca="1">_xlfn.XLOOKUP($A70,INDIRECT(AX$3&amp;"!$A:$A"),INDIRECT(AX$3&amp;"!$AC:$AC"),0,0)</f>
        <v>0</v>
      </c>
      <c r="AY70" s="204" cm="1">
        <f t="array" aca="1" ref="AY70" ca="1">_xlfn.XLOOKUP($A70,INDIRECT(AY$3&amp;"!$A:$A"),INDIRECT(AY$3&amp;"!$AC:$AC"),0,0)</f>
        <v>0</v>
      </c>
      <c r="AZ70" s="204" cm="1">
        <f t="array" aca="1" ref="AZ70" ca="1">_xlfn.XLOOKUP($A70,INDIRECT(AZ$3&amp;"!$A:$A"),INDIRECT(AZ$3&amp;"!$AC:$AC"),0,0)</f>
        <v>0</v>
      </c>
      <c r="BA70" s="204" cm="1">
        <f t="array" aca="1" ref="BA70" ca="1">_xlfn.XLOOKUP($A70,INDIRECT(BA$3&amp;"!$A:$A"),INDIRECT(BA$3&amp;"!$AC:$AC"),0,0)</f>
        <v>0</v>
      </c>
      <c r="BB70" s="204" cm="1">
        <f t="array" aca="1" ref="BB70" ca="1">_xlfn.XLOOKUP($A70,INDIRECT(BB$3&amp;"!$A:$A"),INDIRECT(BB$3&amp;"!$AC:$AC"),0,0)</f>
        <v>0</v>
      </c>
      <c r="BC70" s="204" cm="1">
        <f t="array" aca="1" ref="BC70" ca="1">_xlfn.XLOOKUP($A70,INDIRECT(BC$3&amp;"!$A:$A"),INDIRECT(BC$3&amp;"!$AC:$AC"),0,0)</f>
        <v>0</v>
      </c>
      <c r="BD70" s="204" cm="1">
        <f t="array" aca="1" ref="BD70" ca="1">_xlfn.XLOOKUP($A70,INDIRECT(BD$3&amp;"!$A:$A"),INDIRECT(BD$3&amp;"!$AC:$AC"),0,0)</f>
        <v>0</v>
      </c>
    </row>
    <row r="71" spans="1:56" ht="15.95" customHeight="1" x14ac:dyDescent="0.25">
      <c r="A71" s="3">
        <f>'Сводный за нед'!A68</f>
        <v>251537413</v>
      </c>
      <c r="B71" s="3" t="str">
        <f>'Сводный за нед'!B68</f>
        <v>AAND1BL101BL</v>
      </c>
      <c r="C71" s="3" t="str">
        <f>'Сводный за нед'!C68</f>
        <v>Мяч регби синий</v>
      </c>
      <c r="D71" s="204" cm="1">
        <f t="array" aca="1" ref="D71" ca="1">_xlfn.XLOOKUP($A71,INDIRECT(D$3&amp;"!$A:$A"),INDIRECT(D$3&amp;"!$AC:$AC"),0,0)</f>
        <v>218</v>
      </c>
      <c r="E71" s="204" cm="1">
        <f t="array" aca="1" ref="E71" ca="1">_xlfn.XLOOKUP($A71,INDIRECT(E$3&amp;"!$A:$A"),INDIRECT(E$3&amp;"!$AC:$AC"),0,0)</f>
        <v>218</v>
      </c>
      <c r="F71" s="204" cm="1">
        <f t="array" aca="1" ref="F71" ca="1">_xlfn.XLOOKUP($A71,INDIRECT(F$3&amp;"!$A:$A"),INDIRECT(F$3&amp;"!$AC:$AC"),0,0)</f>
        <v>216</v>
      </c>
      <c r="G71" s="204" cm="1">
        <f t="array" aca="1" ref="G71" ca="1">_xlfn.XLOOKUP($A71,INDIRECT(G$3&amp;"!$A:$A"),INDIRECT(G$3&amp;"!$AC:$AC"),0,0)</f>
        <v>0</v>
      </c>
      <c r="H71" s="204" cm="1">
        <f t="array" aca="1" ref="H71" ca="1">_xlfn.XLOOKUP($A71,INDIRECT(H$3&amp;"!$A:$A"),INDIRECT(H$3&amp;"!$AC:$AC"),0,0)</f>
        <v>0</v>
      </c>
      <c r="I71" s="204" cm="1">
        <f t="array" aca="1" ref="I71" ca="1">_xlfn.XLOOKUP($A71,INDIRECT(I$3&amp;"!$A:$A"),INDIRECT(I$3&amp;"!$AC:$AC"),0,0)</f>
        <v>0</v>
      </c>
      <c r="J71" s="204" cm="1">
        <f t="array" aca="1" ref="J71" ca="1">_xlfn.XLOOKUP($A71,INDIRECT(J$3&amp;"!$A:$A"),INDIRECT(J$3&amp;"!$AC:$AC"),0,0)</f>
        <v>0</v>
      </c>
      <c r="K71" s="204" cm="1">
        <f t="array" aca="1" ref="K71" ca="1">_xlfn.XLOOKUP($A71,INDIRECT(K$3&amp;"!$A:$A"),INDIRECT(K$3&amp;"!$AC:$AC"),0,0)</f>
        <v>0</v>
      </c>
      <c r="L71" s="204" cm="1">
        <f t="array" aca="1" ref="L71" ca="1">_xlfn.XLOOKUP($A71,INDIRECT(L$3&amp;"!$A:$A"),INDIRECT(L$3&amp;"!$AC:$AC"),0,0)</f>
        <v>0</v>
      </c>
      <c r="M71" s="204" cm="1">
        <f t="array" aca="1" ref="M71" ca="1">_xlfn.XLOOKUP($A71,INDIRECT(M$3&amp;"!$A:$A"),INDIRECT(M$3&amp;"!$AC:$AC"),0,0)</f>
        <v>0</v>
      </c>
      <c r="N71" s="204" cm="1">
        <f t="array" aca="1" ref="N71" ca="1">_xlfn.XLOOKUP($A71,INDIRECT(N$3&amp;"!$A:$A"),INDIRECT(N$3&amp;"!$AC:$AC"),0,0)</f>
        <v>0</v>
      </c>
      <c r="O71" s="204" cm="1">
        <f t="array" aca="1" ref="O71" ca="1">_xlfn.XLOOKUP($A71,INDIRECT(O$3&amp;"!$A:$A"),INDIRECT(O$3&amp;"!$AC:$AC"),0,0)</f>
        <v>0</v>
      </c>
      <c r="P71" s="204" cm="1">
        <f t="array" aca="1" ref="P71" ca="1">_xlfn.XLOOKUP($A71,INDIRECT(P$3&amp;"!$A:$A"),INDIRECT(P$3&amp;"!$AC:$AC"),0,0)</f>
        <v>0</v>
      </c>
      <c r="Q71" s="204" cm="1">
        <f t="array" aca="1" ref="Q71" ca="1">_xlfn.XLOOKUP($A71,INDIRECT(Q$3&amp;"!$A:$A"),INDIRECT(Q$3&amp;"!$AC:$AC"),0,0)</f>
        <v>0</v>
      </c>
      <c r="R71" s="204" cm="1">
        <f t="array" aca="1" ref="R71" ca="1">_xlfn.XLOOKUP($A71,INDIRECT(R$3&amp;"!$A:$A"),INDIRECT(R$3&amp;"!$AC:$AC"),0,0)</f>
        <v>0</v>
      </c>
      <c r="S71" s="204" cm="1">
        <f t="array" aca="1" ref="S71" ca="1">_xlfn.XLOOKUP($A71,INDIRECT(S$3&amp;"!$A:$A"),INDIRECT(S$3&amp;"!$AC:$AC"),0,0)</f>
        <v>0</v>
      </c>
      <c r="T71" s="204" cm="1">
        <f t="array" aca="1" ref="T71" ca="1">_xlfn.XLOOKUP($A71,INDIRECT(T$3&amp;"!$A:$A"),INDIRECT(T$3&amp;"!$AC:$AC"),0,0)</f>
        <v>0</v>
      </c>
      <c r="U71" s="204" cm="1">
        <f t="array" aca="1" ref="U71" ca="1">_xlfn.XLOOKUP($A71,INDIRECT(U$3&amp;"!$A:$A"),INDIRECT(U$3&amp;"!$AC:$AC"),0,0)</f>
        <v>0</v>
      </c>
      <c r="V71" s="204" cm="1">
        <f t="array" aca="1" ref="V71" ca="1">_xlfn.XLOOKUP($A71,INDIRECT(V$3&amp;"!$A:$A"),INDIRECT(V$3&amp;"!$AC:$AC"),0,0)</f>
        <v>0</v>
      </c>
      <c r="W71" s="204" cm="1">
        <f t="array" aca="1" ref="W71" ca="1">_xlfn.XLOOKUP($A71,INDIRECT(W$3&amp;"!$A:$A"),INDIRECT(W$3&amp;"!$AC:$AC"),0,0)</f>
        <v>0</v>
      </c>
      <c r="X71" s="204" cm="1">
        <f t="array" aca="1" ref="X71" ca="1">_xlfn.XLOOKUP($A71,INDIRECT(X$3&amp;"!$A:$A"),INDIRECT(X$3&amp;"!$AC:$AC"),0,0)</f>
        <v>0</v>
      </c>
      <c r="Y71" s="204" cm="1">
        <f t="array" aca="1" ref="Y71" ca="1">_xlfn.XLOOKUP($A71,INDIRECT(Y$3&amp;"!$A:$A"),INDIRECT(Y$3&amp;"!$AC:$AC"),0,0)</f>
        <v>0</v>
      </c>
      <c r="Z71" s="204" cm="1">
        <f t="array" aca="1" ref="Z71" ca="1">_xlfn.XLOOKUP($A71,INDIRECT(Z$3&amp;"!$A:$A"),INDIRECT(Z$3&amp;"!$AC:$AC"),0,0)</f>
        <v>0</v>
      </c>
      <c r="AA71" s="204" cm="1">
        <f t="array" aca="1" ref="AA71" ca="1">_xlfn.XLOOKUP($A71,INDIRECT(AA$3&amp;"!$A:$A"),INDIRECT(AA$3&amp;"!$AC:$AC"),0,0)</f>
        <v>0</v>
      </c>
      <c r="AB71" s="204" cm="1">
        <f t="array" aca="1" ref="AB71" ca="1">_xlfn.XLOOKUP($A71,INDIRECT(AB$3&amp;"!$A:$A"),INDIRECT(AB$3&amp;"!$AC:$AC"),0,0)</f>
        <v>0</v>
      </c>
      <c r="AC71" s="204" cm="1">
        <f t="array" aca="1" ref="AC71" ca="1">_xlfn.XLOOKUP($A71,INDIRECT(AC$3&amp;"!$A:$A"),INDIRECT(AC$3&amp;"!$AC:$AC"),0,0)</f>
        <v>0</v>
      </c>
      <c r="AD71" s="204" cm="1">
        <f t="array" aca="1" ref="AD71" ca="1">_xlfn.XLOOKUP($A71,INDIRECT(AD$3&amp;"!$A:$A"),INDIRECT(AD$3&amp;"!$AC:$AC"),0,0)</f>
        <v>0</v>
      </c>
      <c r="AE71" s="204" cm="1">
        <f t="array" aca="1" ref="AE71" ca="1">_xlfn.XLOOKUP($A71,INDIRECT(AE$3&amp;"!$A:$A"),INDIRECT(AE$3&amp;"!$AC:$AC"),0,0)</f>
        <v>0</v>
      </c>
      <c r="AF71" s="204" cm="1">
        <f t="array" aca="1" ref="AF71" ca="1">_xlfn.XLOOKUP($A71,INDIRECT(AF$3&amp;"!$A:$A"),INDIRECT(AF$3&amp;"!$AC:$AC"),0,0)</f>
        <v>0</v>
      </c>
      <c r="AG71" s="204" cm="1">
        <f t="array" aca="1" ref="AG71" ca="1">_xlfn.XLOOKUP($A71,INDIRECT(AG$3&amp;"!$A:$A"),INDIRECT(AG$3&amp;"!$AC:$AC"),0,0)</f>
        <v>0</v>
      </c>
      <c r="AH71" s="204" cm="1">
        <f t="array" aca="1" ref="AH71" ca="1">_xlfn.XLOOKUP($A71,INDIRECT(AH$3&amp;"!$A:$A"),INDIRECT(AH$3&amp;"!$AC:$AC"),0,0)</f>
        <v>0</v>
      </c>
      <c r="AI71" s="204" cm="1">
        <f t="array" aca="1" ref="AI71" ca="1">_xlfn.XLOOKUP($A71,INDIRECT(AI$3&amp;"!$A:$A"),INDIRECT(AI$3&amp;"!$AC:$AC"),0,0)</f>
        <v>0</v>
      </c>
      <c r="AJ71" s="204" cm="1">
        <f t="array" aca="1" ref="AJ71" ca="1">_xlfn.XLOOKUP($A71,INDIRECT(AJ$3&amp;"!$A:$A"),INDIRECT(AJ$3&amp;"!$AC:$AC"),0,0)</f>
        <v>0</v>
      </c>
      <c r="AK71" s="204" cm="1">
        <f t="array" aca="1" ref="AK71" ca="1">_xlfn.XLOOKUP($A71,INDIRECT(AK$3&amp;"!$A:$A"),INDIRECT(AK$3&amp;"!$AC:$AC"),0,0)</f>
        <v>0</v>
      </c>
      <c r="AL71" s="204" cm="1">
        <f t="array" aca="1" ref="AL71" ca="1">_xlfn.XLOOKUP($A71,INDIRECT(AL$3&amp;"!$A:$A"),INDIRECT(AL$3&amp;"!$AC:$AC"),0,0)</f>
        <v>0</v>
      </c>
      <c r="AM71" s="204" cm="1">
        <f t="array" aca="1" ref="AM71" ca="1">_xlfn.XLOOKUP($A71,INDIRECT(AM$3&amp;"!$A:$A"),INDIRECT(AM$3&amp;"!$AC:$AC"),0,0)</f>
        <v>0</v>
      </c>
      <c r="AN71" s="204" cm="1">
        <f t="array" aca="1" ref="AN71" ca="1">_xlfn.XLOOKUP($A71,INDIRECT(AN$3&amp;"!$A:$A"),INDIRECT(AN$3&amp;"!$AC:$AC"),0,0)</f>
        <v>0</v>
      </c>
      <c r="AO71" s="204" cm="1">
        <f t="array" aca="1" ref="AO71" ca="1">_xlfn.XLOOKUP($A71,INDIRECT(AO$3&amp;"!$A:$A"),INDIRECT(AO$3&amp;"!$AC:$AC"),0,0)</f>
        <v>0</v>
      </c>
      <c r="AP71" s="204" cm="1">
        <f t="array" aca="1" ref="AP71" ca="1">_xlfn.XLOOKUP($A71,INDIRECT(AP$3&amp;"!$A:$A"),INDIRECT(AP$3&amp;"!$AC:$AC"),0,0)</f>
        <v>0</v>
      </c>
      <c r="AQ71" s="204" cm="1">
        <f t="array" aca="1" ref="AQ71" ca="1">_xlfn.XLOOKUP($A71,INDIRECT(AQ$3&amp;"!$A:$A"),INDIRECT(AQ$3&amp;"!$AC:$AC"),0,0)</f>
        <v>0</v>
      </c>
      <c r="AR71" s="204" cm="1">
        <f t="array" aca="1" ref="AR71" ca="1">_xlfn.XLOOKUP($A71,INDIRECT(AR$3&amp;"!$A:$A"),INDIRECT(AR$3&amp;"!$AC:$AC"),0,0)</f>
        <v>0</v>
      </c>
      <c r="AS71" s="204" cm="1">
        <f t="array" aca="1" ref="AS71" ca="1">_xlfn.XLOOKUP($A71,INDIRECT(AS$3&amp;"!$A:$A"),INDIRECT(AS$3&amp;"!$AC:$AC"),0,0)</f>
        <v>0</v>
      </c>
      <c r="AT71" s="204" cm="1">
        <f t="array" aca="1" ref="AT71" ca="1">_xlfn.XLOOKUP($A71,INDIRECT(AT$3&amp;"!$A:$A"),INDIRECT(AT$3&amp;"!$AC:$AC"),0,0)</f>
        <v>0</v>
      </c>
      <c r="AU71" s="204" cm="1">
        <f t="array" aca="1" ref="AU71" ca="1">_xlfn.XLOOKUP($A71,INDIRECT(AU$3&amp;"!$A:$A"),INDIRECT(AU$3&amp;"!$AC:$AC"),0,0)</f>
        <v>0</v>
      </c>
      <c r="AV71" s="204" cm="1">
        <f t="array" aca="1" ref="AV71" ca="1">_xlfn.XLOOKUP($A71,INDIRECT(AV$3&amp;"!$A:$A"),INDIRECT(AV$3&amp;"!$AC:$AC"),0,0)</f>
        <v>0</v>
      </c>
      <c r="AW71" s="204" cm="1">
        <f t="array" aca="1" ref="AW71" ca="1">_xlfn.XLOOKUP($A71,INDIRECT(AW$3&amp;"!$A:$A"),INDIRECT(AW$3&amp;"!$AC:$AC"),0,0)</f>
        <v>0</v>
      </c>
      <c r="AX71" s="204" cm="1">
        <f t="array" aca="1" ref="AX71" ca="1">_xlfn.XLOOKUP($A71,INDIRECT(AX$3&amp;"!$A:$A"),INDIRECT(AX$3&amp;"!$AC:$AC"),0,0)</f>
        <v>0</v>
      </c>
      <c r="AY71" s="204" cm="1">
        <f t="array" aca="1" ref="AY71" ca="1">_xlfn.XLOOKUP($A71,INDIRECT(AY$3&amp;"!$A:$A"),INDIRECT(AY$3&amp;"!$AC:$AC"),0,0)</f>
        <v>0</v>
      </c>
      <c r="AZ71" s="204" cm="1">
        <f t="array" aca="1" ref="AZ71" ca="1">_xlfn.XLOOKUP($A71,INDIRECT(AZ$3&amp;"!$A:$A"),INDIRECT(AZ$3&amp;"!$AC:$AC"),0,0)</f>
        <v>0</v>
      </c>
      <c r="BA71" s="204" cm="1">
        <f t="array" aca="1" ref="BA71" ca="1">_xlfn.XLOOKUP($A71,INDIRECT(BA$3&amp;"!$A:$A"),INDIRECT(BA$3&amp;"!$AC:$AC"),0,0)</f>
        <v>0</v>
      </c>
      <c r="BB71" s="204" cm="1">
        <f t="array" aca="1" ref="BB71" ca="1">_xlfn.XLOOKUP($A71,INDIRECT(BB$3&amp;"!$A:$A"),INDIRECT(BB$3&amp;"!$AC:$AC"),0,0)</f>
        <v>0</v>
      </c>
      <c r="BC71" s="204" cm="1">
        <f t="array" aca="1" ref="BC71" ca="1">_xlfn.XLOOKUP($A71,INDIRECT(BC$3&amp;"!$A:$A"),INDIRECT(BC$3&amp;"!$AC:$AC"),0,0)</f>
        <v>0</v>
      </c>
      <c r="BD71" s="204" cm="1">
        <f t="array" aca="1" ref="BD71" ca="1">_xlfn.XLOOKUP($A71,INDIRECT(BD$3&amp;"!$A:$A"),INDIRECT(BD$3&amp;"!$AC:$AC"),0,0)</f>
        <v>0</v>
      </c>
    </row>
    <row r="72" spans="1:56" ht="15.95" customHeight="1" x14ac:dyDescent="0.25">
      <c r="A72" s="3">
        <f>'Сводный за нед'!A69</f>
        <v>251516159</v>
      </c>
      <c r="B72" s="3" t="str">
        <f>'Сводный за нед'!B69</f>
        <v>AAND1BL102RD</v>
      </c>
      <c r="C72" s="3" t="str">
        <f>'Сводный за нед'!C69</f>
        <v>Мяч шина красный</v>
      </c>
      <c r="D72" s="204" cm="1">
        <f t="array" aca="1" ref="D72" ca="1">_xlfn.XLOOKUP($A72,INDIRECT(D$3&amp;"!$A:$A"),INDIRECT(D$3&amp;"!$AC:$AC"),0,0)</f>
        <v>139</v>
      </c>
      <c r="E72" s="204" cm="1">
        <f t="array" aca="1" ref="E72" ca="1">_xlfn.XLOOKUP($A72,INDIRECT(E$3&amp;"!$A:$A"),INDIRECT(E$3&amp;"!$AC:$AC"),0,0)</f>
        <v>139</v>
      </c>
      <c r="F72" s="204" cm="1">
        <f t="array" aca="1" ref="F72" ca="1">_xlfn.XLOOKUP($A72,INDIRECT(F$3&amp;"!$A:$A"),INDIRECT(F$3&amp;"!$AC:$AC"),0,0)</f>
        <v>146</v>
      </c>
      <c r="G72" s="204" cm="1">
        <f t="array" aca="1" ref="G72" ca="1">_xlfn.XLOOKUP($A72,INDIRECT(G$3&amp;"!$A:$A"),INDIRECT(G$3&amp;"!$AC:$AC"),0,0)</f>
        <v>0</v>
      </c>
      <c r="H72" s="204" cm="1">
        <f t="array" aca="1" ref="H72" ca="1">_xlfn.XLOOKUP($A72,INDIRECT(H$3&amp;"!$A:$A"),INDIRECT(H$3&amp;"!$AC:$AC"),0,0)</f>
        <v>0</v>
      </c>
      <c r="I72" s="204" cm="1">
        <f t="array" aca="1" ref="I72" ca="1">_xlfn.XLOOKUP($A72,INDIRECT(I$3&amp;"!$A:$A"),INDIRECT(I$3&amp;"!$AC:$AC"),0,0)</f>
        <v>0</v>
      </c>
      <c r="J72" s="204" cm="1">
        <f t="array" aca="1" ref="J72" ca="1">_xlfn.XLOOKUP($A72,INDIRECT(J$3&amp;"!$A:$A"),INDIRECT(J$3&amp;"!$AC:$AC"),0,0)</f>
        <v>0</v>
      </c>
      <c r="K72" s="204" cm="1">
        <f t="array" aca="1" ref="K72" ca="1">_xlfn.XLOOKUP($A72,INDIRECT(K$3&amp;"!$A:$A"),INDIRECT(K$3&amp;"!$AC:$AC"),0,0)</f>
        <v>0</v>
      </c>
      <c r="L72" s="204" cm="1">
        <f t="array" aca="1" ref="L72" ca="1">_xlfn.XLOOKUP($A72,INDIRECT(L$3&amp;"!$A:$A"),INDIRECT(L$3&amp;"!$AC:$AC"),0,0)</f>
        <v>0</v>
      </c>
      <c r="M72" s="204" cm="1">
        <f t="array" aca="1" ref="M72" ca="1">_xlfn.XLOOKUP($A72,INDIRECT(M$3&amp;"!$A:$A"),INDIRECT(M$3&amp;"!$AC:$AC"),0,0)</f>
        <v>0</v>
      </c>
      <c r="N72" s="204" cm="1">
        <f t="array" aca="1" ref="N72" ca="1">_xlfn.XLOOKUP($A72,INDIRECT(N$3&amp;"!$A:$A"),INDIRECT(N$3&amp;"!$AC:$AC"),0,0)</f>
        <v>0</v>
      </c>
      <c r="O72" s="204" cm="1">
        <f t="array" aca="1" ref="O72" ca="1">_xlfn.XLOOKUP($A72,INDIRECT(O$3&amp;"!$A:$A"),INDIRECT(O$3&amp;"!$AC:$AC"),0,0)</f>
        <v>0</v>
      </c>
      <c r="P72" s="204" cm="1">
        <f t="array" aca="1" ref="P72" ca="1">_xlfn.XLOOKUP($A72,INDIRECT(P$3&amp;"!$A:$A"),INDIRECT(P$3&amp;"!$AC:$AC"),0,0)</f>
        <v>0</v>
      </c>
      <c r="Q72" s="204" cm="1">
        <f t="array" aca="1" ref="Q72" ca="1">_xlfn.XLOOKUP($A72,INDIRECT(Q$3&amp;"!$A:$A"),INDIRECT(Q$3&amp;"!$AC:$AC"),0,0)</f>
        <v>0</v>
      </c>
      <c r="R72" s="204" cm="1">
        <f t="array" aca="1" ref="R72" ca="1">_xlfn.XLOOKUP($A72,INDIRECT(R$3&amp;"!$A:$A"),INDIRECT(R$3&amp;"!$AC:$AC"),0,0)</f>
        <v>0</v>
      </c>
      <c r="S72" s="204" cm="1">
        <f t="array" aca="1" ref="S72" ca="1">_xlfn.XLOOKUP($A72,INDIRECT(S$3&amp;"!$A:$A"),INDIRECT(S$3&amp;"!$AC:$AC"),0,0)</f>
        <v>0</v>
      </c>
      <c r="T72" s="204" cm="1">
        <f t="array" aca="1" ref="T72" ca="1">_xlfn.XLOOKUP($A72,INDIRECT(T$3&amp;"!$A:$A"),INDIRECT(T$3&amp;"!$AC:$AC"),0,0)</f>
        <v>0</v>
      </c>
      <c r="U72" s="204" cm="1">
        <f t="array" aca="1" ref="U72" ca="1">_xlfn.XLOOKUP($A72,INDIRECT(U$3&amp;"!$A:$A"),INDIRECT(U$3&amp;"!$AC:$AC"),0,0)</f>
        <v>0</v>
      </c>
      <c r="V72" s="204" cm="1">
        <f t="array" aca="1" ref="V72" ca="1">_xlfn.XLOOKUP($A72,INDIRECT(V$3&amp;"!$A:$A"),INDIRECT(V$3&amp;"!$AC:$AC"),0,0)</f>
        <v>0</v>
      </c>
      <c r="W72" s="204" cm="1">
        <f t="array" aca="1" ref="W72" ca="1">_xlfn.XLOOKUP($A72,INDIRECT(W$3&amp;"!$A:$A"),INDIRECT(W$3&amp;"!$AC:$AC"),0,0)</f>
        <v>0</v>
      </c>
      <c r="X72" s="204" cm="1">
        <f t="array" aca="1" ref="X72" ca="1">_xlfn.XLOOKUP($A72,INDIRECT(X$3&amp;"!$A:$A"),INDIRECT(X$3&amp;"!$AC:$AC"),0,0)</f>
        <v>0</v>
      </c>
      <c r="Y72" s="204" cm="1">
        <f t="array" aca="1" ref="Y72" ca="1">_xlfn.XLOOKUP($A72,INDIRECT(Y$3&amp;"!$A:$A"),INDIRECT(Y$3&amp;"!$AC:$AC"),0,0)</f>
        <v>0</v>
      </c>
      <c r="Z72" s="204" cm="1">
        <f t="array" aca="1" ref="Z72" ca="1">_xlfn.XLOOKUP($A72,INDIRECT(Z$3&amp;"!$A:$A"),INDIRECT(Z$3&amp;"!$AC:$AC"),0,0)</f>
        <v>0</v>
      </c>
      <c r="AA72" s="204" cm="1">
        <f t="array" aca="1" ref="AA72" ca="1">_xlfn.XLOOKUP($A72,INDIRECT(AA$3&amp;"!$A:$A"),INDIRECT(AA$3&amp;"!$AC:$AC"),0,0)</f>
        <v>0</v>
      </c>
      <c r="AB72" s="204" cm="1">
        <f t="array" aca="1" ref="AB72" ca="1">_xlfn.XLOOKUP($A72,INDIRECT(AB$3&amp;"!$A:$A"),INDIRECT(AB$3&amp;"!$AC:$AC"),0,0)</f>
        <v>0</v>
      </c>
      <c r="AC72" s="204" cm="1">
        <f t="array" aca="1" ref="AC72" ca="1">_xlfn.XLOOKUP($A72,INDIRECT(AC$3&amp;"!$A:$A"),INDIRECT(AC$3&amp;"!$AC:$AC"),0,0)</f>
        <v>0</v>
      </c>
      <c r="AD72" s="204" cm="1">
        <f t="array" aca="1" ref="AD72" ca="1">_xlfn.XLOOKUP($A72,INDIRECT(AD$3&amp;"!$A:$A"),INDIRECT(AD$3&amp;"!$AC:$AC"),0,0)</f>
        <v>0</v>
      </c>
      <c r="AE72" s="204" cm="1">
        <f t="array" aca="1" ref="AE72" ca="1">_xlfn.XLOOKUP($A72,INDIRECT(AE$3&amp;"!$A:$A"),INDIRECT(AE$3&amp;"!$AC:$AC"),0,0)</f>
        <v>0</v>
      </c>
      <c r="AF72" s="204" cm="1">
        <f t="array" aca="1" ref="AF72" ca="1">_xlfn.XLOOKUP($A72,INDIRECT(AF$3&amp;"!$A:$A"),INDIRECT(AF$3&amp;"!$AC:$AC"),0,0)</f>
        <v>0</v>
      </c>
      <c r="AG72" s="204" cm="1">
        <f t="array" aca="1" ref="AG72" ca="1">_xlfn.XLOOKUP($A72,INDIRECT(AG$3&amp;"!$A:$A"),INDIRECT(AG$3&amp;"!$AC:$AC"),0,0)</f>
        <v>0</v>
      </c>
      <c r="AH72" s="204" cm="1">
        <f t="array" aca="1" ref="AH72" ca="1">_xlfn.XLOOKUP($A72,INDIRECT(AH$3&amp;"!$A:$A"),INDIRECT(AH$3&amp;"!$AC:$AC"),0,0)</f>
        <v>0</v>
      </c>
      <c r="AI72" s="204" cm="1">
        <f t="array" aca="1" ref="AI72" ca="1">_xlfn.XLOOKUP($A72,INDIRECT(AI$3&amp;"!$A:$A"),INDIRECT(AI$3&amp;"!$AC:$AC"),0,0)</f>
        <v>0</v>
      </c>
      <c r="AJ72" s="204" cm="1">
        <f t="array" aca="1" ref="AJ72" ca="1">_xlfn.XLOOKUP($A72,INDIRECT(AJ$3&amp;"!$A:$A"),INDIRECT(AJ$3&amp;"!$AC:$AC"),0,0)</f>
        <v>0</v>
      </c>
      <c r="AK72" s="204" cm="1">
        <f t="array" aca="1" ref="AK72" ca="1">_xlfn.XLOOKUP($A72,INDIRECT(AK$3&amp;"!$A:$A"),INDIRECT(AK$3&amp;"!$AC:$AC"),0,0)</f>
        <v>0</v>
      </c>
      <c r="AL72" s="204" cm="1">
        <f t="array" aca="1" ref="AL72" ca="1">_xlfn.XLOOKUP($A72,INDIRECT(AL$3&amp;"!$A:$A"),INDIRECT(AL$3&amp;"!$AC:$AC"),0,0)</f>
        <v>0</v>
      </c>
      <c r="AM72" s="204" cm="1">
        <f t="array" aca="1" ref="AM72" ca="1">_xlfn.XLOOKUP($A72,INDIRECT(AM$3&amp;"!$A:$A"),INDIRECT(AM$3&amp;"!$AC:$AC"),0,0)</f>
        <v>0</v>
      </c>
      <c r="AN72" s="204" cm="1">
        <f t="array" aca="1" ref="AN72" ca="1">_xlfn.XLOOKUP($A72,INDIRECT(AN$3&amp;"!$A:$A"),INDIRECT(AN$3&amp;"!$AC:$AC"),0,0)</f>
        <v>0</v>
      </c>
      <c r="AO72" s="204" cm="1">
        <f t="array" aca="1" ref="AO72" ca="1">_xlfn.XLOOKUP($A72,INDIRECT(AO$3&amp;"!$A:$A"),INDIRECT(AO$3&amp;"!$AC:$AC"),0,0)</f>
        <v>0</v>
      </c>
      <c r="AP72" s="204" cm="1">
        <f t="array" aca="1" ref="AP72" ca="1">_xlfn.XLOOKUP($A72,INDIRECT(AP$3&amp;"!$A:$A"),INDIRECT(AP$3&amp;"!$AC:$AC"),0,0)</f>
        <v>0</v>
      </c>
      <c r="AQ72" s="204" cm="1">
        <f t="array" aca="1" ref="AQ72" ca="1">_xlfn.XLOOKUP($A72,INDIRECT(AQ$3&amp;"!$A:$A"),INDIRECT(AQ$3&amp;"!$AC:$AC"),0,0)</f>
        <v>0</v>
      </c>
      <c r="AR72" s="204" cm="1">
        <f t="array" aca="1" ref="AR72" ca="1">_xlfn.XLOOKUP($A72,INDIRECT(AR$3&amp;"!$A:$A"),INDIRECT(AR$3&amp;"!$AC:$AC"),0,0)</f>
        <v>0</v>
      </c>
      <c r="AS72" s="204" cm="1">
        <f t="array" aca="1" ref="AS72" ca="1">_xlfn.XLOOKUP($A72,INDIRECT(AS$3&amp;"!$A:$A"),INDIRECT(AS$3&amp;"!$AC:$AC"),0,0)</f>
        <v>0</v>
      </c>
      <c r="AT72" s="204" cm="1">
        <f t="array" aca="1" ref="AT72" ca="1">_xlfn.XLOOKUP($A72,INDIRECT(AT$3&amp;"!$A:$A"),INDIRECT(AT$3&amp;"!$AC:$AC"),0,0)</f>
        <v>0</v>
      </c>
      <c r="AU72" s="204" cm="1">
        <f t="array" aca="1" ref="AU72" ca="1">_xlfn.XLOOKUP($A72,INDIRECT(AU$3&amp;"!$A:$A"),INDIRECT(AU$3&amp;"!$AC:$AC"),0,0)</f>
        <v>0</v>
      </c>
      <c r="AV72" s="204" cm="1">
        <f t="array" aca="1" ref="AV72" ca="1">_xlfn.XLOOKUP($A72,INDIRECT(AV$3&amp;"!$A:$A"),INDIRECT(AV$3&amp;"!$AC:$AC"),0,0)</f>
        <v>0</v>
      </c>
      <c r="AW72" s="204" cm="1">
        <f t="array" aca="1" ref="AW72" ca="1">_xlfn.XLOOKUP($A72,INDIRECT(AW$3&amp;"!$A:$A"),INDIRECT(AW$3&amp;"!$AC:$AC"),0,0)</f>
        <v>0</v>
      </c>
      <c r="AX72" s="204" cm="1">
        <f t="array" aca="1" ref="AX72" ca="1">_xlfn.XLOOKUP($A72,INDIRECT(AX$3&amp;"!$A:$A"),INDIRECT(AX$3&amp;"!$AC:$AC"),0,0)</f>
        <v>0</v>
      </c>
      <c r="AY72" s="204" cm="1">
        <f t="array" aca="1" ref="AY72" ca="1">_xlfn.XLOOKUP($A72,INDIRECT(AY$3&amp;"!$A:$A"),INDIRECT(AY$3&amp;"!$AC:$AC"),0,0)</f>
        <v>0</v>
      </c>
      <c r="AZ72" s="204" cm="1">
        <f t="array" aca="1" ref="AZ72" ca="1">_xlfn.XLOOKUP($A72,INDIRECT(AZ$3&amp;"!$A:$A"),INDIRECT(AZ$3&amp;"!$AC:$AC"),0,0)</f>
        <v>0</v>
      </c>
      <c r="BA72" s="204" cm="1">
        <f t="array" aca="1" ref="BA72" ca="1">_xlfn.XLOOKUP($A72,INDIRECT(BA$3&amp;"!$A:$A"),INDIRECT(BA$3&amp;"!$AC:$AC"),0,0)</f>
        <v>0</v>
      </c>
      <c r="BB72" s="204" cm="1">
        <f t="array" aca="1" ref="BB72" ca="1">_xlfn.XLOOKUP($A72,INDIRECT(BB$3&amp;"!$A:$A"),INDIRECT(BB$3&amp;"!$AC:$AC"),0,0)</f>
        <v>0</v>
      </c>
      <c r="BC72" s="204" cm="1">
        <f t="array" aca="1" ref="BC72" ca="1">_xlfn.XLOOKUP($A72,INDIRECT(BC$3&amp;"!$A:$A"),INDIRECT(BC$3&amp;"!$AC:$AC"),0,0)</f>
        <v>0</v>
      </c>
      <c r="BD72" s="204" cm="1">
        <f t="array" aca="1" ref="BD72" ca="1">_xlfn.XLOOKUP($A72,INDIRECT(BD$3&amp;"!$A:$A"),INDIRECT(BD$3&amp;"!$AC:$AC"),0,0)</f>
        <v>0</v>
      </c>
    </row>
    <row r="73" spans="1:56" ht="15.95" customHeight="1" x14ac:dyDescent="0.25">
      <c r="A73" s="3">
        <f>'Сводный за нед'!A70</f>
        <v>251407392</v>
      </c>
      <c r="B73" s="3" t="str">
        <f>'Сводный за нед'!B70</f>
        <v>AAND1BL102BL</v>
      </c>
      <c r="C73" s="3" t="str">
        <f>'Сводный за нед'!C70</f>
        <v>Мяч шина синий</v>
      </c>
      <c r="D73" s="204" cm="1">
        <f t="array" aca="1" ref="D73" ca="1">_xlfn.XLOOKUP($A73,INDIRECT(D$3&amp;"!$A:$A"),INDIRECT(D$3&amp;"!$AC:$AC"),0,0)</f>
        <v>115</v>
      </c>
      <c r="E73" s="204" cm="1">
        <f t="array" aca="1" ref="E73" ca="1">_xlfn.XLOOKUP($A73,INDIRECT(E$3&amp;"!$A:$A"),INDIRECT(E$3&amp;"!$AC:$AC"),0,0)</f>
        <v>115</v>
      </c>
      <c r="F73" s="204" cm="1">
        <f t="array" aca="1" ref="F73" ca="1">_xlfn.XLOOKUP($A73,INDIRECT(F$3&amp;"!$A:$A"),INDIRECT(F$3&amp;"!$AC:$AC"),0,0)</f>
        <v>128</v>
      </c>
      <c r="G73" s="204" cm="1">
        <f t="array" aca="1" ref="G73" ca="1">_xlfn.XLOOKUP($A73,INDIRECT(G$3&amp;"!$A:$A"),INDIRECT(G$3&amp;"!$AC:$AC"),0,0)</f>
        <v>0</v>
      </c>
      <c r="H73" s="204" cm="1">
        <f t="array" aca="1" ref="H73" ca="1">_xlfn.XLOOKUP($A73,INDIRECT(H$3&amp;"!$A:$A"),INDIRECT(H$3&amp;"!$AC:$AC"),0,0)</f>
        <v>0</v>
      </c>
      <c r="I73" s="204" cm="1">
        <f t="array" aca="1" ref="I73" ca="1">_xlfn.XLOOKUP($A73,INDIRECT(I$3&amp;"!$A:$A"),INDIRECT(I$3&amp;"!$AC:$AC"),0,0)</f>
        <v>0</v>
      </c>
      <c r="J73" s="204" cm="1">
        <f t="array" aca="1" ref="J73" ca="1">_xlfn.XLOOKUP($A73,INDIRECT(J$3&amp;"!$A:$A"),INDIRECT(J$3&amp;"!$AC:$AC"),0,0)</f>
        <v>0</v>
      </c>
      <c r="K73" s="204" cm="1">
        <f t="array" aca="1" ref="K73" ca="1">_xlfn.XLOOKUP($A73,INDIRECT(K$3&amp;"!$A:$A"),INDIRECT(K$3&amp;"!$AC:$AC"),0,0)</f>
        <v>0</v>
      </c>
      <c r="L73" s="204" cm="1">
        <f t="array" aca="1" ref="L73" ca="1">_xlfn.XLOOKUP($A73,INDIRECT(L$3&amp;"!$A:$A"),INDIRECT(L$3&amp;"!$AC:$AC"),0,0)</f>
        <v>0</v>
      </c>
      <c r="M73" s="204" cm="1">
        <f t="array" aca="1" ref="M73" ca="1">_xlfn.XLOOKUP($A73,INDIRECT(M$3&amp;"!$A:$A"),INDIRECT(M$3&amp;"!$AC:$AC"),0,0)</f>
        <v>0</v>
      </c>
      <c r="N73" s="204" cm="1">
        <f t="array" aca="1" ref="N73" ca="1">_xlfn.XLOOKUP($A73,INDIRECT(N$3&amp;"!$A:$A"),INDIRECT(N$3&amp;"!$AC:$AC"),0,0)</f>
        <v>0</v>
      </c>
      <c r="O73" s="204" cm="1">
        <f t="array" aca="1" ref="O73" ca="1">_xlfn.XLOOKUP($A73,INDIRECT(O$3&amp;"!$A:$A"),INDIRECT(O$3&amp;"!$AC:$AC"),0,0)</f>
        <v>0</v>
      </c>
      <c r="P73" s="204" cm="1">
        <f t="array" aca="1" ref="P73" ca="1">_xlfn.XLOOKUP($A73,INDIRECT(P$3&amp;"!$A:$A"),INDIRECT(P$3&amp;"!$AC:$AC"),0,0)</f>
        <v>0</v>
      </c>
      <c r="Q73" s="204" cm="1">
        <f t="array" aca="1" ref="Q73" ca="1">_xlfn.XLOOKUP($A73,INDIRECT(Q$3&amp;"!$A:$A"),INDIRECT(Q$3&amp;"!$AC:$AC"),0,0)</f>
        <v>0</v>
      </c>
      <c r="R73" s="204" cm="1">
        <f t="array" aca="1" ref="R73" ca="1">_xlfn.XLOOKUP($A73,INDIRECT(R$3&amp;"!$A:$A"),INDIRECT(R$3&amp;"!$AC:$AC"),0,0)</f>
        <v>0</v>
      </c>
      <c r="S73" s="204" cm="1">
        <f t="array" aca="1" ref="S73" ca="1">_xlfn.XLOOKUP($A73,INDIRECT(S$3&amp;"!$A:$A"),INDIRECT(S$3&amp;"!$AC:$AC"),0,0)</f>
        <v>0</v>
      </c>
      <c r="T73" s="204" cm="1">
        <f t="array" aca="1" ref="T73" ca="1">_xlfn.XLOOKUP($A73,INDIRECT(T$3&amp;"!$A:$A"),INDIRECT(T$3&amp;"!$AC:$AC"),0,0)</f>
        <v>0</v>
      </c>
      <c r="U73" s="204" cm="1">
        <f t="array" aca="1" ref="U73" ca="1">_xlfn.XLOOKUP($A73,INDIRECT(U$3&amp;"!$A:$A"),INDIRECT(U$3&amp;"!$AC:$AC"),0,0)</f>
        <v>0</v>
      </c>
      <c r="V73" s="204" cm="1">
        <f t="array" aca="1" ref="V73" ca="1">_xlfn.XLOOKUP($A73,INDIRECT(V$3&amp;"!$A:$A"),INDIRECT(V$3&amp;"!$AC:$AC"),0,0)</f>
        <v>0</v>
      </c>
      <c r="W73" s="204" cm="1">
        <f t="array" aca="1" ref="W73" ca="1">_xlfn.XLOOKUP($A73,INDIRECT(W$3&amp;"!$A:$A"),INDIRECT(W$3&amp;"!$AC:$AC"),0,0)</f>
        <v>0</v>
      </c>
      <c r="X73" s="204" cm="1">
        <f t="array" aca="1" ref="X73" ca="1">_xlfn.XLOOKUP($A73,INDIRECT(X$3&amp;"!$A:$A"),INDIRECT(X$3&amp;"!$AC:$AC"),0,0)</f>
        <v>0</v>
      </c>
      <c r="Y73" s="204" cm="1">
        <f t="array" aca="1" ref="Y73" ca="1">_xlfn.XLOOKUP($A73,INDIRECT(Y$3&amp;"!$A:$A"),INDIRECT(Y$3&amp;"!$AC:$AC"),0,0)</f>
        <v>0</v>
      </c>
      <c r="Z73" s="204" cm="1">
        <f t="array" aca="1" ref="Z73" ca="1">_xlfn.XLOOKUP($A73,INDIRECT(Z$3&amp;"!$A:$A"),INDIRECT(Z$3&amp;"!$AC:$AC"),0,0)</f>
        <v>0</v>
      </c>
      <c r="AA73" s="204" cm="1">
        <f t="array" aca="1" ref="AA73" ca="1">_xlfn.XLOOKUP($A73,INDIRECT(AA$3&amp;"!$A:$A"),INDIRECT(AA$3&amp;"!$AC:$AC"),0,0)</f>
        <v>0</v>
      </c>
      <c r="AB73" s="204" cm="1">
        <f t="array" aca="1" ref="AB73" ca="1">_xlfn.XLOOKUP($A73,INDIRECT(AB$3&amp;"!$A:$A"),INDIRECT(AB$3&amp;"!$AC:$AC"),0,0)</f>
        <v>0</v>
      </c>
      <c r="AC73" s="204" cm="1">
        <f t="array" aca="1" ref="AC73" ca="1">_xlfn.XLOOKUP($A73,INDIRECT(AC$3&amp;"!$A:$A"),INDIRECT(AC$3&amp;"!$AC:$AC"),0,0)</f>
        <v>0</v>
      </c>
      <c r="AD73" s="204" cm="1">
        <f t="array" aca="1" ref="AD73" ca="1">_xlfn.XLOOKUP($A73,INDIRECT(AD$3&amp;"!$A:$A"),INDIRECT(AD$3&amp;"!$AC:$AC"),0,0)</f>
        <v>0</v>
      </c>
      <c r="AE73" s="204" cm="1">
        <f t="array" aca="1" ref="AE73" ca="1">_xlfn.XLOOKUP($A73,INDIRECT(AE$3&amp;"!$A:$A"),INDIRECT(AE$3&amp;"!$AC:$AC"),0,0)</f>
        <v>0</v>
      </c>
      <c r="AF73" s="204" cm="1">
        <f t="array" aca="1" ref="AF73" ca="1">_xlfn.XLOOKUP($A73,INDIRECT(AF$3&amp;"!$A:$A"),INDIRECT(AF$3&amp;"!$AC:$AC"),0,0)</f>
        <v>0</v>
      </c>
      <c r="AG73" s="204" cm="1">
        <f t="array" aca="1" ref="AG73" ca="1">_xlfn.XLOOKUP($A73,INDIRECT(AG$3&amp;"!$A:$A"),INDIRECT(AG$3&amp;"!$AC:$AC"),0,0)</f>
        <v>0</v>
      </c>
      <c r="AH73" s="204" cm="1">
        <f t="array" aca="1" ref="AH73" ca="1">_xlfn.XLOOKUP($A73,INDIRECT(AH$3&amp;"!$A:$A"),INDIRECT(AH$3&amp;"!$AC:$AC"),0,0)</f>
        <v>0</v>
      </c>
      <c r="AI73" s="204" cm="1">
        <f t="array" aca="1" ref="AI73" ca="1">_xlfn.XLOOKUP($A73,INDIRECT(AI$3&amp;"!$A:$A"),INDIRECT(AI$3&amp;"!$AC:$AC"),0,0)</f>
        <v>0</v>
      </c>
      <c r="AJ73" s="204" cm="1">
        <f t="array" aca="1" ref="AJ73" ca="1">_xlfn.XLOOKUP($A73,INDIRECT(AJ$3&amp;"!$A:$A"),INDIRECT(AJ$3&amp;"!$AC:$AC"),0,0)</f>
        <v>0</v>
      </c>
      <c r="AK73" s="204" cm="1">
        <f t="array" aca="1" ref="AK73" ca="1">_xlfn.XLOOKUP($A73,INDIRECT(AK$3&amp;"!$A:$A"),INDIRECT(AK$3&amp;"!$AC:$AC"),0,0)</f>
        <v>0</v>
      </c>
      <c r="AL73" s="204" cm="1">
        <f t="array" aca="1" ref="AL73" ca="1">_xlfn.XLOOKUP($A73,INDIRECT(AL$3&amp;"!$A:$A"),INDIRECT(AL$3&amp;"!$AC:$AC"),0,0)</f>
        <v>0</v>
      </c>
      <c r="AM73" s="204" cm="1">
        <f t="array" aca="1" ref="AM73" ca="1">_xlfn.XLOOKUP($A73,INDIRECT(AM$3&amp;"!$A:$A"),INDIRECT(AM$3&amp;"!$AC:$AC"),0,0)</f>
        <v>0</v>
      </c>
      <c r="AN73" s="204" cm="1">
        <f t="array" aca="1" ref="AN73" ca="1">_xlfn.XLOOKUP($A73,INDIRECT(AN$3&amp;"!$A:$A"),INDIRECT(AN$3&amp;"!$AC:$AC"),0,0)</f>
        <v>0</v>
      </c>
      <c r="AO73" s="204" cm="1">
        <f t="array" aca="1" ref="AO73" ca="1">_xlfn.XLOOKUP($A73,INDIRECT(AO$3&amp;"!$A:$A"),INDIRECT(AO$3&amp;"!$AC:$AC"),0,0)</f>
        <v>0</v>
      </c>
      <c r="AP73" s="204" cm="1">
        <f t="array" aca="1" ref="AP73" ca="1">_xlfn.XLOOKUP($A73,INDIRECT(AP$3&amp;"!$A:$A"),INDIRECT(AP$3&amp;"!$AC:$AC"),0,0)</f>
        <v>0</v>
      </c>
      <c r="AQ73" s="204" cm="1">
        <f t="array" aca="1" ref="AQ73" ca="1">_xlfn.XLOOKUP($A73,INDIRECT(AQ$3&amp;"!$A:$A"),INDIRECT(AQ$3&amp;"!$AC:$AC"),0,0)</f>
        <v>0</v>
      </c>
      <c r="AR73" s="204" cm="1">
        <f t="array" aca="1" ref="AR73" ca="1">_xlfn.XLOOKUP($A73,INDIRECT(AR$3&amp;"!$A:$A"),INDIRECT(AR$3&amp;"!$AC:$AC"),0,0)</f>
        <v>0</v>
      </c>
      <c r="AS73" s="204" cm="1">
        <f t="array" aca="1" ref="AS73" ca="1">_xlfn.XLOOKUP($A73,INDIRECT(AS$3&amp;"!$A:$A"),INDIRECT(AS$3&amp;"!$AC:$AC"),0,0)</f>
        <v>0</v>
      </c>
      <c r="AT73" s="204" cm="1">
        <f t="array" aca="1" ref="AT73" ca="1">_xlfn.XLOOKUP($A73,INDIRECT(AT$3&amp;"!$A:$A"),INDIRECT(AT$3&amp;"!$AC:$AC"),0,0)</f>
        <v>0</v>
      </c>
      <c r="AU73" s="204" cm="1">
        <f t="array" aca="1" ref="AU73" ca="1">_xlfn.XLOOKUP($A73,INDIRECT(AU$3&amp;"!$A:$A"),INDIRECT(AU$3&amp;"!$AC:$AC"),0,0)</f>
        <v>0</v>
      </c>
      <c r="AV73" s="204" cm="1">
        <f t="array" aca="1" ref="AV73" ca="1">_xlfn.XLOOKUP($A73,INDIRECT(AV$3&amp;"!$A:$A"),INDIRECT(AV$3&amp;"!$AC:$AC"),0,0)</f>
        <v>0</v>
      </c>
      <c r="AW73" s="204" cm="1">
        <f t="array" aca="1" ref="AW73" ca="1">_xlfn.XLOOKUP($A73,INDIRECT(AW$3&amp;"!$A:$A"),INDIRECT(AW$3&amp;"!$AC:$AC"),0,0)</f>
        <v>0</v>
      </c>
      <c r="AX73" s="204" cm="1">
        <f t="array" aca="1" ref="AX73" ca="1">_xlfn.XLOOKUP($A73,INDIRECT(AX$3&amp;"!$A:$A"),INDIRECT(AX$3&amp;"!$AC:$AC"),0,0)</f>
        <v>0</v>
      </c>
      <c r="AY73" s="204" cm="1">
        <f t="array" aca="1" ref="AY73" ca="1">_xlfn.XLOOKUP($A73,INDIRECT(AY$3&amp;"!$A:$A"),INDIRECT(AY$3&amp;"!$AC:$AC"),0,0)</f>
        <v>0</v>
      </c>
      <c r="AZ73" s="204" cm="1">
        <f t="array" aca="1" ref="AZ73" ca="1">_xlfn.XLOOKUP($A73,INDIRECT(AZ$3&amp;"!$A:$A"),INDIRECT(AZ$3&amp;"!$AC:$AC"),0,0)</f>
        <v>0</v>
      </c>
      <c r="BA73" s="204" cm="1">
        <f t="array" aca="1" ref="BA73" ca="1">_xlfn.XLOOKUP($A73,INDIRECT(BA$3&amp;"!$A:$A"),INDIRECT(BA$3&amp;"!$AC:$AC"),0,0)</f>
        <v>0</v>
      </c>
      <c r="BB73" s="204" cm="1">
        <f t="array" aca="1" ref="BB73" ca="1">_xlfn.XLOOKUP($A73,INDIRECT(BB$3&amp;"!$A:$A"),INDIRECT(BB$3&amp;"!$AC:$AC"),0,0)</f>
        <v>0</v>
      </c>
      <c r="BC73" s="204" cm="1">
        <f t="array" aca="1" ref="BC73" ca="1">_xlfn.XLOOKUP($A73,INDIRECT(BC$3&amp;"!$A:$A"),INDIRECT(BC$3&amp;"!$AC:$AC"),0,0)</f>
        <v>0</v>
      </c>
      <c r="BD73" s="204" cm="1">
        <f t="array" aca="1" ref="BD73" ca="1">_xlfn.XLOOKUP($A73,INDIRECT(BD$3&amp;"!$A:$A"),INDIRECT(BD$3&amp;"!$AC:$AC"),0,0)</f>
        <v>0</v>
      </c>
    </row>
    <row r="74" spans="1:56" ht="15.95" customHeight="1" x14ac:dyDescent="0.25">
      <c r="A74" s="3">
        <f>'Сводный за нед'!A71</f>
        <v>302564795</v>
      </c>
      <c r="B74" s="3" t="str">
        <f>'Сводный за нед'!B71</f>
        <v>AAND1ST202BL</v>
      </c>
      <c r="C74" s="3" t="str">
        <f>'Сводный за нед'!C71</f>
        <v>Палочка для жевания</v>
      </c>
      <c r="D74" s="204" cm="1">
        <f t="array" aca="1" ref="D74" ca="1">_xlfn.XLOOKUP($A74,INDIRECT(D$3&amp;"!$A:$A"),INDIRECT(D$3&amp;"!$AC:$AC"),0,0)</f>
        <v>0</v>
      </c>
      <c r="E74" s="204" cm="1">
        <f t="array" aca="1" ref="E74" ca="1">_xlfn.XLOOKUP($A74,INDIRECT(E$3&amp;"!$A:$A"),INDIRECT(E$3&amp;"!$AC:$AC"),0,0)</f>
        <v>0</v>
      </c>
      <c r="F74" s="204" cm="1">
        <f t="array" aca="1" ref="F74" ca="1">_xlfn.XLOOKUP($A74,INDIRECT(F$3&amp;"!$A:$A"),INDIRECT(F$3&amp;"!$AC:$AC"),0,0)</f>
        <v>0</v>
      </c>
      <c r="G74" s="204" cm="1">
        <f t="array" aca="1" ref="G74" ca="1">_xlfn.XLOOKUP($A74,INDIRECT(G$3&amp;"!$A:$A"),INDIRECT(G$3&amp;"!$AC:$AC"),0,0)</f>
        <v>0</v>
      </c>
      <c r="H74" s="204" cm="1">
        <f t="array" aca="1" ref="H74" ca="1">_xlfn.XLOOKUP($A74,INDIRECT(H$3&amp;"!$A:$A"),INDIRECT(H$3&amp;"!$AC:$AC"),0,0)</f>
        <v>0</v>
      </c>
      <c r="I74" s="204" cm="1">
        <f t="array" aca="1" ref="I74" ca="1">_xlfn.XLOOKUP($A74,INDIRECT(I$3&amp;"!$A:$A"),INDIRECT(I$3&amp;"!$AC:$AC"),0,0)</f>
        <v>0</v>
      </c>
      <c r="J74" s="204" cm="1">
        <f t="array" aca="1" ref="J74" ca="1">_xlfn.XLOOKUP($A74,INDIRECT(J$3&amp;"!$A:$A"),INDIRECT(J$3&amp;"!$AC:$AC"),0,0)</f>
        <v>0</v>
      </c>
      <c r="K74" s="204" cm="1">
        <f t="array" aca="1" ref="K74" ca="1">_xlfn.XLOOKUP($A74,INDIRECT(K$3&amp;"!$A:$A"),INDIRECT(K$3&amp;"!$AC:$AC"),0,0)</f>
        <v>0</v>
      </c>
      <c r="L74" s="204" cm="1">
        <f t="array" aca="1" ref="L74" ca="1">_xlfn.XLOOKUP($A74,INDIRECT(L$3&amp;"!$A:$A"),INDIRECT(L$3&amp;"!$AC:$AC"),0,0)</f>
        <v>0</v>
      </c>
      <c r="M74" s="204" cm="1">
        <f t="array" aca="1" ref="M74" ca="1">_xlfn.XLOOKUP($A74,INDIRECT(M$3&amp;"!$A:$A"),INDIRECT(M$3&amp;"!$AC:$AC"),0,0)</f>
        <v>0</v>
      </c>
      <c r="N74" s="204" cm="1">
        <f t="array" aca="1" ref="N74" ca="1">_xlfn.XLOOKUP($A74,INDIRECT(N$3&amp;"!$A:$A"),INDIRECT(N$3&amp;"!$AC:$AC"),0,0)</f>
        <v>0</v>
      </c>
      <c r="O74" s="204" cm="1">
        <f t="array" aca="1" ref="O74" ca="1">_xlfn.XLOOKUP($A74,INDIRECT(O$3&amp;"!$A:$A"),INDIRECT(O$3&amp;"!$AC:$AC"),0,0)</f>
        <v>0</v>
      </c>
      <c r="P74" s="204" cm="1">
        <f t="array" aca="1" ref="P74" ca="1">_xlfn.XLOOKUP($A74,INDIRECT(P$3&amp;"!$A:$A"),INDIRECT(P$3&amp;"!$AC:$AC"),0,0)</f>
        <v>0</v>
      </c>
      <c r="Q74" s="204" cm="1">
        <f t="array" aca="1" ref="Q74" ca="1">_xlfn.XLOOKUP($A74,INDIRECT(Q$3&amp;"!$A:$A"),INDIRECT(Q$3&amp;"!$AC:$AC"),0,0)</f>
        <v>0</v>
      </c>
      <c r="R74" s="204" cm="1">
        <f t="array" aca="1" ref="R74" ca="1">_xlfn.XLOOKUP($A74,INDIRECT(R$3&amp;"!$A:$A"),INDIRECT(R$3&amp;"!$AC:$AC"),0,0)</f>
        <v>0</v>
      </c>
      <c r="S74" s="204" cm="1">
        <f t="array" aca="1" ref="S74" ca="1">_xlfn.XLOOKUP($A74,INDIRECT(S$3&amp;"!$A:$A"),INDIRECT(S$3&amp;"!$AC:$AC"),0,0)</f>
        <v>0</v>
      </c>
      <c r="T74" s="204" cm="1">
        <f t="array" aca="1" ref="T74" ca="1">_xlfn.XLOOKUP($A74,INDIRECT(T$3&amp;"!$A:$A"),INDIRECT(T$3&amp;"!$AC:$AC"),0,0)</f>
        <v>0</v>
      </c>
      <c r="U74" s="204" cm="1">
        <f t="array" aca="1" ref="U74" ca="1">_xlfn.XLOOKUP($A74,INDIRECT(U$3&amp;"!$A:$A"),INDIRECT(U$3&amp;"!$AC:$AC"),0,0)</f>
        <v>0</v>
      </c>
      <c r="V74" s="204" cm="1">
        <f t="array" aca="1" ref="V74" ca="1">_xlfn.XLOOKUP($A74,INDIRECT(V$3&amp;"!$A:$A"),INDIRECT(V$3&amp;"!$AC:$AC"),0,0)</f>
        <v>0</v>
      </c>
      <c r="W74" s="204" cm="1">
        <f t="array" aca="1" ref="W74" ca="1">_xlfn.XLOOKUP($A74,INDIRECT(W$3&amp;"!$A:$A"),INDIRECT(W$3&amp;"!$AC:$AC"),0,0)</f>
        <v>0</v>
      </c>
      <c r="X74" s="204" cm="1">
        <f t="array" aca="1" ref="X74" ca="1">_xlfn.XLOOKUP($A74,INDIRECT(X$3&amp;"!$A:$A"),INDIRECT(X$3&amp;"!$AC:$AC"),0,0)</f>
        <v>0</v>
      </c>
      <c r="Y74" s="204" cm="1">
        <f t="array" aca="1" ref="Y74" ca="1">_xlfn.XLOOKUP($A74,INDIRECT(Y$3&amp;"!$A:$A"),INDIRECT(Y$3&amp;"!$AC:$AC"),0,0)</f>
        <v>0</v>
      </c>
      <c r="Z74" s="204" cm="1">
        <f t="array" aca="1" ref="Z74" ca="1">_xlfn.XLOOKUP($A74,INDIRECT(Z$3&amp;"!$A:$A"),INDIRECT(Z$3&amp;"!$AC:$AC"),0,0)</f>
        <v>0</v>
      </c>
      <c r="AA74" s="204" cm="1">
        <f t="array" aca="1" ref="AA74" ca="1">_xlfn.XLOOKUP($A74,INDIRECT(AA$3&amp;"!$A:$A"),INDIRECT(AA$3&amp;"!$AC:$AC"),0,0)</f>
        <v>0</v>
      </c>
      <c r="AB74" s="204" cm="1">
        <f t="array" aca="1" ref="AB74" ca="1">_xlfn.XLOOKUP($A74,INDIRECT(AB$3&amp;"!$A:$A"),INDIRECT(AB$3&amp;"!$AC:$AC"),0,0)</f>
        <v>0</v>
      </c>
      <c r="AC74" s="204" cm="1">
        <f t="array" aca="1" ref="AC74" ca="1">_xlfn.XLOOKUP($A74,INDIRECT(AC$3&amp;"!$A:$A"),INDIRECT(AC$3&amp;"!$AC:$AC"),0,0)</f>
        <v>0</v>
      </c>
      <c r="AD74" s="204" cm="1">
        <f t="array" aca="1" ref="AD74" ca="1">_xlfn.XLOOKUP($A74,INDIRECT(AD$3&amp;"!$A:$A"),INDIRECT(AD$3&amp;"!$AC:$AC"),0,0)</f>
        <v>0</v>
      </c>
      <c r="AE74" s="204" cm="1">
        <f t="array" aca="1" ref="AE74" ca="1">_xlfn.XLOOKUP($A74,INDIRECT(AE$3&amp;"!$A:$A"),INDIRECT(AE$3&amp;"!$AC:$AC"),0,0)</f>
        <v>0</v>
      </c>
      <c r="AF74" s="204" cm="1">
        <f t="array" aca="1" ref="AF74" ca="1">_xlfn.XLOOKUP($A74,INDIRECT(AF$3&amp;"!$A:$A"),INDIRECT(AF$3&amp;"!$AC:$AC"),0,0)</f>
        <v>0</v>
      </c>
      <c r="AG74" s="204" cm="1">
        <f t="array" aca="1" ref="AG74" ca="1">_xlfn.XLOOKUP($A74,INDIRECT(AG$3&amp;"!$A:$A"),INDIRECT(AG$3&amp;"!$AC:$AC"),0,0)</f>
        <v>0</v>
      </c>
      <c r="AH74" s="204" cm="1">
        <f t="array" aca="1" ref="AH74" ca="1">_xlfn.XLOOKUP($A74,INDIRECT(AH$3&amp;"!$A:$A"),INDIRECT(AH$3&amp;"!$AC:$AC"),0,0)</f>
        <v>0</v>
      </c>
      <c r="AI74" s="204" cm="1">
        <f t="array" aca="1" ref="AI74" ca="1">_xlfn.XLOOKUP($A74,INDIRECT(AI$3&amp;"!$A:$A"),INDIRECT(AI$3&amp;"!$AC:$AC"),0,0)</f>
        <v>0</v>
      </c>
      <c r="AJ74" s="204" cm="1">
        <f t="array" aca="1" ref="AJ74" ca="1">_xlfn.XLOOKUP($A74,INDIRECT(AJ$3&amp;"!$A:$A"),INDIRECT(AJ$3&amp;"!$AC:$AC"),0,0)</f>
        <v>0</v>
      </c>
      <c r="AK74" s="204" cm="1">
        <f t="array" aca="1" ref="AK74" ca="1">_xlfn.XLOOKUP($A74,INDIRECT(AK$3&amp;"!$A:$A"),INDIRECT(AK$3&amp;"!$AC:$AC"),0,0)</f>
        <v>0</v>
      </c>
      <c r="AL74" s="204" cm="1">
        <f t="array" aca="1" ref="AL74" ca="1">_xlfn.XLOOKUP($A74,INDIRECT(AL$3&amp;"!$A:$A"),INDIRECT(AL$3&amp;"!$AC:$AC"),0,0)</f>
        <v>0</v>
      </c>
      <c r="AM74" s="204" cm="1">
        <f t="array" aca="1" ref="AM74" ca="1">_xlfn.XLOOKUP($A74,INDIRECT(AM$3&amp;"!$A:$A"),INDIRECT(AM$3&amp;"!$AC:$AC"),0,0)</f>
        <v>0</v>
      </c>
      <c r="AN74" s="204" cm="1">
        <f t="array" aca="1" ref="AN74" ca="1">_xlfn.XLOOKUP($A74,INDIRECT(AN$3&amp;"!$A:$A"),INDIRECT(AN$3&amp;"!$AC:$AC"),0,0)</f>
        <v>0</v>
      </c>
      <c r="AO74" s="204" cm="1">
        <f t="array" aca="1" ref="AO74" ca="1">_xlfn.XLOOKUP($A74,INDIRECT(AO$3&amp;"!$A:$A"),INDIRECT(AO$3&amp;"!$AC:$AC"),0,0)</f>
        <v>0</v>
      </c>
      <c r="AP74" s="204" cm="1">
        <f t="array" aca="1" ref="AP74" ca="1">_xlfn.XLOOKUP($A74,INDIRECT(AP$3&amp;"!$A:$A"),INDIRECT(AP$3&amp;"!$AC:$AC"),0,0)</f>
        <v>0</v>
      </c>
      <c r="AQ74" s="204" cm="1">
        <f t="array" aca="1" ref="AQ74" ca="1">_xlfn.XLOOKUP($A74,INDIRECT(AQ$3&amp;"!$A:$A"),INDIRECT(AQ$3&amp;"!$AC:$AC"),0,0)</f>
        <v>0</v>
      </c>
      <c r="AR74" s="204" cm="1">
        <f t="array" aca="1" ref="AR74" ca="1">_xlfn.XLOOKUP($A74,INDIRECT(AR$3&amp;"!$A:$A"),INDIRECT(AR$3&amp;"!$AC:$AC"),0,0)</f>
        <v>0</v>
      </c>
      <c r="AS74" s="204" cm="1">
        <f t="array" aca="1" ref="AS74" ca="1">_xlfn.XLOOKUP($A74,INDIRECT(AS$3&amp;"!$A:$A"),INDIRECT(AS$3&amp;"!$AC:$AC"),0,0)</f>
        <v>0</v>
      </c>
      <c r="AT74" s="204" cm="1">
        <f t="array" aca="1" ref="AT74" ca="1">_xlfn.XLOOKUP($A74,INDIRECT(AT$3&amp;"!$A:$A"),INDIRECT(AT$3&amp;"!$AC:$AC"),0,0)</f>
        <v>0</v>
      </c>
      <c r="AU74" s="204" cm="1">
        <f t="array" aca="1" ref="AU74" ca="1">_xlfn.XLOOKUP($A74,INDIRECT(AU$3&amp;"!$A:$A"),INDIRECT(AU$3&amp;"!$AC:$AC"),0,0)</f>
        <v>0</v>
      </c>
      <c r="AV74" s="204" cm="1">
        <f t="array" aca="1" ref="AV74" ca="1">_xlfn.XLOOKUP($A74,INDIRECT(AV$3&amp;"!$A:$A"),INDIRECT(AV$3&amp;"!$AC:$AC"),0,0)</f>
        <v>0</v>
      </c>
      <c r="AW74" s="204" cm="1">
        <f t="array" aca="1" ref="AW74" ca="1">_xlfn.XLOOKUP($A74,INDIRECT(AW$3&amp;"!$A:$A"),INDIRECT(AW$3&amp;"!$AC:$AC"),0,0)</f>
        <v>0</v>
      </c>
      <c r="AX74" s="204" cm="1">
        <f t="array" aca="1" ref="AX74" ca="1">_xlfn.XLOOKUP($A74,INDIRECT(AX$3&amp;"!$A:$A"),INDIRECT(AX$3&amp;"!$AC:$AC"),0,0)</f>
        <v>0</v>
      </c>
      <c r="AY74" s="204" cm="1">
        <f t="array" aca="1" ref="AY74" ca="1">_xlfn.XLOOKUP($A74,INDIRECT(AY$3&amp;"!$A:$A"),INDIRECT(AY$3&amp;"!$AC:$AC"),0,0)</f>
        <v>0</v>
      </c>
      <c r="AZ74" s="204" cm="1">
        <f t="array" aca="1" ref="AZ74" ca="1">_xlfn.XLOOKUP($A74,INDIRECT(AZ$3&amp;"!$A:$A"),INDIRECT(AZ$3&amp;"!$AC:$AC"),0,0)</f>
        <v>0</v>
      </c>
      <c r="BA74" s="204" cm="1">
        <f t="array" aca="1" ref="BA74" ca="1">_xlfn.XLOOKUP($A74,INDIRECT(BA$3&amp;"!$A:$A"),INDIRECT(BA$3&amp;"!$AC:$AC"),0,0)</f>
        <v>0</v>
      </c>
      <c r="BB74" s="204" cm="1">
        <f t="array" aca="1" ref="BB74" ca="1">_xlfn.XLOOKUP($A74,INDIRECT(BB$3&amp;"!$A:$A"),INDIRECT(BB$3&amp;"!$AC:$AC"),0,0)</f>
        <v>0</v>
      </c>
      <c r="BC74" s="204" cm="1">
        <f t="array" aca="1" ref="BC74" ca="1">_xlfn.XLOOKUP($A74,INDIRECT(BC$3&amp;"!$A:$A"),INDIRECT(BC$3&amp;"!$AC:$AC"),0,0)</f>
        <v>0</v>
      </c>
      <c r="BD74" s="204" cm="1">
        <f t="array" aca="1" ref="BD74" ca="1">_xlfn.XLOOKUP($A74,INDIRECT(BD$3&amp;"!$A:$A"),INDIRECT(BD$3&amp;"!$AC:$AC"),0,0)</f>
        <v>0</v>
      </c>
    </row>
    <row r="75" spans="1:56" ht="15.95" customHeight="1" x14ac:dyDescent="0.25">
      <c r="A75" s="3">
        <f>'Сводный за нед'!A72</f>
        <v>273588520</v>
      </c>
      <c r="B75" s="3" t="str">
        <f>'Сводный за нед'!B72</f>
        <v>AAND1RP301BG</v>
      </c>
      <c r="C75" s="3" t="str">
        <f>'Сводный за нед'!C72</f>
        <v>Канат бол бежевый 55см/520гр</v>
      </c>
      <c r="D75" s="204" cm="1">
        <f t="array" aca="1" ref="D75" ca="1">_xlfn.XLOOKUP($A75,INDIRECT(D$3&amp;"!$A:$A"),INDIRECT(D$3&amp;"!$AC:$AC"),0,0)</f>
        <v>17</v>
      </c>
      <c r="E75" s="204" cm="1">
        <f t="array" aca="1" ref="E75" ca="1">_xlfn.XLOOKUP($A75,INDIRECT(E$3&amp;"!$A:$A"),INDIRECT(E$3&amp;"!$AC:$AC"),0,0)</f>
        <v>17</v>
      </c>
      <c r="F75" s="204" cm="1">
        <f t="array" aca="1" ref="F75" ca="1">_xlfn.XLOOKUP($A75,INDIRECT(F$3&amp;"!$A:$A"),INDIRECT(F$3&amp;"!$AC:$AC"),0,0)</f>
        <v>16</v>
      </c>
      <c r="G75" s="204" cm="1">
        <f t="array" aca="1" ref="G75" ca="1">_xlfn.XLOOKUP($A75,INDIRECT(G$3&amp;"!$A:$A"),INDIRECT(G$3&amp;"!$AC:$AC"),0,0)</f>
        <v>0</v>
      </c>
      <c r="H75" s="204" cm="1">
        <f t="array" aca="1" ref="H75" ca="1">_xlfn.XLOOKUP($A75,INDIRECT(H$3&amp;"!$A:$A"),INDIRECT(H$3&amp;"!$AC:$AC"),0,0)</f>
        <v>0</v>
      </c>
      <c r="I75" s="204" cm="1">
        <f t="array" aca="1" ref="I75" ca="1">_xlfn.XLOOKUP($A75,INDIRECT(I$3&amp;"!$A:$A"),INDIRECT(I$3&amp;"!$AC:$AC"),0,0)</f>
        <v>0</v>
      </c>
      <c r="J75" s="204" cm="1">
        <f t="array" aca="1" ref="J75" ca="1">_xlfn.XLOOKUP($A75,INDIRECT(J$3&amp;"!$A:$A"),INDIRECT(J$3&amp;"!$AC:$AC"),0,0)</f>
        <v>0</v>
      </c>
      <c r="K75" s="204" cm="1">
        <f t="array" aca="1" ref="K75" ca="1">_xlfn.XLOOKUP($A75,INDIRECT(K$3&amp;"!$A:$A"),INDIRECT(K$3&amp;"!$AC:$AC"),0,0)</f>
        <v>0</v>
      </c>
      <c r="L75" s="204" cm="1">
        <f t="array" aca="1" ref="L75" ca="1">_xlfn.XLOOKUP($A75,INDIRECT(L$3&amp;"!$A:$A"),INDIRECT(L$3&amp;"!$AC:$AC"),0,0)</f>
        <v>0</v>
      </c>
      <c r="M75" s="204" cm="1">
        <f t="array" aca="1" ref="M75" ca="1">_xlfn.XLOOKUP($A75,INDIRECT(M$3&amp;"!$A:$A"),INDIRECT(M$3&amp;"!$AC:$AC"),0,0)</f>
        <v>0</v>
      </c>
      <c r="N75" s="204" cm="1">
        <f t="array" aca="1" ref="N75" ca="1">_xlfn.XLOOKUP($A75,INDIRECT(N$3&amp;"!$A:$A"),INDIRECT(N$3&amp;"!$AC:$AC"),0,0)</f>
        <v>0</v>
      </c>
      <c r="O75" s="204" cm="1">
        <f t="array" aca="1" ref="O75" ca="1">_xlfn.XLOOKUP($A75,INDIRECT(O$3&amp;"!$A:$A"),INDIRECT(O$3&amp;"!$AC:$AC"),0,0)</f>
        <v>0</v>
      </c>
      <c r="P75" s="204" cm="1">
        <f t="array" aca="1" ref="P75" ca="1">_xlfn.XLOOKUP($A75,INDIRECT(P$3&amp;"!$A:$A"),INDIRECT(P$3&amp;"!$AC:$AC"),0,0)</f>
        <v>0</v>
      </c>
      <c r="Q75" s="204" cm="1">
        <f t="array" aca="1" ref="Q75" ca="1">_xlfn.XLOOKUP($A75,INDIRECT(Q$3&amp;"!$A:$A"),INDIRECT(Q$3&amp;"!$AC:$AC"),0,0)</f>
        <v>0</v>
      </c>
      <c r="R75" s="204" cm="1">
        <f t="array" aca="1" ref="R75" ca="1">_xlfn.XLOOKUP($A75,INDIRECT(R$3&amp;"!$A:$A"),INDIRECT(R$3&amp;"!$AC:$AC"),0,0)</f>
        <v>0</v>
      </c>
      <c r="S75" s="204" cm="1">
        <f t="array" aca="1" ref="S75" ca="1">_xlfn.XLOOKUP($A75,INDIRECT(S$3&amp;"!$A:$A"),INDIRECT(S$3&amp;"!$AC:$AC"),0,0)</f>
        <v>0</v>
      </c>
      <c r="T75" s="204" cm="1">
        <f t="array" aca="1" ref="T75" ca="1">_xlfn.XLOOKUP($A75,INDIRECT(T$3&amp;"!$A:$A"),INDIRECT(T$3&amp;"!$AC:$AC"),0,0)</f>
        <v>0</v>
      </c>
      <c r="U75" s="204" cm="1">
        <f t="array" aca="1" ref="U75" ca="1">_xlfn.XLOOKUP($A75,INDIRECT(U$3&amp;"!$A:$A"),INDIRECT(U$3&amp;"!$AC:$AC"),0,0)</f>
        <v>0</v>
      </c>
      <c r="V75" s="204" cm="1">
        <f t="array" aca="1" ref="V75" ca="1">_xlfn.XLOOKUP($A75,INDIRECT(V$3&amp;"!$A:$A"),INDIRECT(V$3&amp;"!$AC:$AC"),0,0)</f>
        <v>0</v>
      </c>
      <c r="W75" s="204" cm="1">
        <f t="array" aca="1" ref="W75" ca="1">_xlfn.XLOOKUP($A75,INDIRECT(W$3&amp;"!$A:$A"),INDIRECT(W$3&amp;"!$AC:$AC"),0,0)</f>
        <v>0</v>
      </c>
      <c r="X75" s="204" cm="1">
        <f t="array" aca="1" ref="X75" ca="1">_xlfn.XLOOKUP($A75,INDIRECT(X$3&amp;"!$A:$A"),INDIRECT(X$3&amp;"!$AC:$AC"),0,0)</f>
        <v>0</v>
      </c>
      <c r="Y75" s="204" cm="1">
        <f t="array" aca="1" ref="Y75" ca="1">_xlfn.XLOOKUP($A75,INDIRECT(Y$3&amp;"!$A:$A"),INDIRECT(Y$3&amp;"!$AC:$AC"),0,0)</f>
        <v>0</v>
      </c>
      <c r="Z75" s="204" cm="1">
        <f t="array" aca="1" ref="Z75" ca="1">_xlfn.XLOOKUP($A75,INDIRECT(Z$3&amp;"!$A:$A"),INDIRECT(Z$3&amp;"!$AC:$AC"),0,0)</f>
        <v>0</v>
      </c>
      <c r="AA75" s="204" cm="1">
        <f t="array" aca="1" ref="AA75" ca="1">_xlfn.XLOOKUP($A75,INDIRECT(AA$3&amp;"!$A:$A"),INDIRECT(AA$3&amp;"!$AC:$AC"),0,0)</f>
        <v>0</v>
      </c>
      <c r="AB75" s="204" cm="1">
        <f t="array" aca="1" ref="AB75" ca="1">_xlfn.XLOOKUP($A75,INDIRECT(AB$3&amp;"!$A:$A"),INDIRECT(AB$3&amp;"!$AC:$AC"),0,0)</f>
        <v>0</v>
      </c>
      <c r="AC75" s="204" cm="1">
        <f t="array" aca="1" ref="AC75" ca="1">_xlfn.XLOOKUP($A75,INDIRECT(AC$3&amp;"!$A:$A"),INDIRECT(AC$3&amp;"!$AC:$AC"),0,0)</f>
        <v>0</v>
      </c>
      <c r="AD75" s="204" cm="1">
        <f t="array" aca="1" ref="AD75" ca="1">_xlfn.XLOOKUP($A75,INDIRECT(AD$3&amp;"!$A:$A"),INDIRECT(AD$3&amp;"!$AC:$AC"),0,0)</f>
        <v>0</v>
      </c>
      <c r="AE75" s="204" cm="1">
        <f t="array" aca="1" ref="AE75" ca="1">_xlfn.XLOOKUP($A75,INDIRECT(AE$3&amp;"!$A:$A"),INDIRECT(AE$3&amp;"!$AC:$AC"),0,0)</f>
        <v>0</v>
      </c>
      <c r="AF75" s="204" cm="1">
        <f t="array" aca="1" ref="AF75" ca="1">_xlfn.XLOOKUP($A75,INDIRECT(AF$3&amp;"!$A:$A"),INDIRECT(AF$3&amp;"!$AC:$AC"),0,0)</f>
        <v>0</v>
      </c>
      <c r="AG75" s="204" cm="1">
        <f t="array" aca="1" ref="AG75" ca="1">_xlfn.XLOOKUP($A75,INDIRECT(AG$3&amp;"!$A:$A"),INDIRECT(AG$3&amp;"!$AC:$AC"),0,0)</f>
        <v>0</v>
      </c>
      <c r="AH75" s="204" cm="1">
        <f t="array" aca="1" ref="AH75" ca="1">_xlfn.XLOOKUP($A75,INDIRECT(AH$3&amp;"!$A:$A"),INDIRECT(AH$3&amp;"!$AC:$AC"),0,0)</f>
        <v>0</v>
      </c>
      <c r="AI75" s="204" cm="1">
        <f t="array" aca="1" ref="AI75" ca="1">_xlfn.XLOOKUP($A75,INDIRECT(AI$3&amp;"!$A:$A"),INDIRECT(AI$3&amp;"!$AC:$AC"),0,0)</f>
        <v>0</v>
      </c>
      <c r="AJ75" s="204" cm="1">
        <f t="array" aca="1" ref="AJ75" ca="1">_xlfn.XLOOKUP($A75,INDIRECT(AJ$3&amp;"!$A:$A"),INDIRECT(AJ$3&amp;"!$AC:$AC"),0,0)</f>
        <v>0</v>
      </c>
      <c r="AK75" s="204" cm="1">
        <f t="array" aca="1" ref="AK75" ca="1">_xlfn.XLOOKUP($A75,INDIRECT(AK$3&amp;"!$A:$A"),INDIRECT(AK$3&amp;"!$AC:$AC"),0,0)</f>
        <v>0</v>
      </c>
      <c r="AL75" s="204" cm="1">
        <f t="array" aca="1" ref="AL75" ca="1">_xlfn.XLOOKUP($A75,INDIRECT(AL$3&amp;"!$A:$A"),INDIRECT(AL$3&amp;"!$AC:$AC"),0,0)</f>
        <v>0</v>
      </c>
      <c r="AM75" s="204" cm="1">
        <f t="array" aca="1" ref="AM75" ca="1">_xlfn.XLOOKUP($A75,INDIRECT(AM$3&amp;"!$A:$A"),INDIRECT(AM$3&amp;"!$AC:$AC"),0,0)</f>
        <v>0</v>
      </c>
      <c r="AN75" s="204" cm="1">
        <f t="array" aca="1" ref="AN75" ca="1">_xlfn.XLOOKUP($A75,INDIRECT(AN$3&amp;"!$A:$A"),INDIRECT(AN$3&amp;"!$AC:$AC"),0,0)</f>
        <v>0</v>
      </c>
      <c r="AO75" s="204" cm="1">
        <f t="array" aca="1" ref="AO75" ca="1">_xlfn.XLOOKUP($A75,INDIRECT(AO$3&amp;"!$A:$A"),INDIRECT(AO$3&amp;"!$AC:$AC"),0,0)</f>
        <v>0</v>
      </c>
      <c r="AP75" s="204" cm="1">
        <f t="array" aca="1" ref="AP75" ca="1">_xlfn.XLOOKUP($A75,INDIRECT(AP$3&amp;"!$A:$A"),INDIRECT(AP$3&amp;"!$AC:$AC"),0,0)</f>
        <v>0</v>
      </c>
      <c r="AQ75" s="204" cm="1">
        <f t="array" aca="1" ref="AQ75" ca="1">_xlfn.XLOOKUP($A75,INDIRECT(AQ$3&amp;"!$A:$A"),INDIRECT(AQ$3&amp;"!$AC:$AC"),0,0)</f>
        <v>0</v>
      </c>
      <c r="AR75" s="204" cm="1">
        <f t="array" aca="1" ref="AR75" ca="1">_xlfn.XLOOKUP($A75,INDIRECT(AR$3&amp;"!$A:$A"),INDIRECT(AR$3&amp;"!$AC:$AC"),0,0)</f>
        <v>0</v>
      </c>
      <c r="AS75" s="204" cm="1">
        <f t="array" aca="1" ref="AS75" ca="1">_xlfn.XLOOKUP($A75,INDIRECT(AS$3&amp;"!$A:$A"),INDIRECT(AS$3&amp;"!$AC:$AC"),0,0)</f>
        <v>0</v>
      </c>
      <c r="AT75" s="204" cm="1">
        <f t="array" aca="1" ref="AT75" ca="1">_xlfn.XLOOKUP($A75,INDIRECT(AT$3&amp;"!$A:$A"),INDIRECT(AT$3&amp;"!$AC:$AC"),0,0)</f>
        <v>0</v>
      </c>
      <c r="AU75" s="204" cm="1">
        <f t="array" aca="1" ref="AU75" ca="1">_xlfn.XLOOKUP($A75,INDIRECT(AU$3&amp;"!$A:$A"),INDIRECT(AU$3&amp;"!$AC:$AC"),0,0)</f>
        <v>0</v>
      </c>
      <c r="AV75" s="204" cm="1">
        <f t="array" aca="1" ref="AV75" ca="1">_xlfn.XLOOKUP($A75,INDIRECT(AV$3&amp;"!$A:$A"),INDIRECT(AV$3&amp;"!$AC:$AC"),0,0)</f>
        <v>0</v>
      </c>
      <c r="AW75" s="204" cm="1">
        <f t="array" aca="1" ref="AW75" ca="1">_xlfn.XLOOKUP($A75,INDIRECT(AW$3&amp;"!$A:$A"),INDIRECT(AW$3&amp;"!$AC:$AC"),0,0)</f>
        <v>0</v>
      </c>
      <c r="AX75" s="204" cm="1">
        <f t="array" aca="1" ref="AX75" ca="1">_xlfn.XLOOKUP($A75,INDIRECT(AX$3&amp;"!$A:$A"),INDIRECT(AX$3&amp;"!$AC:$AC"),0,0)</f>
        <v>0</v>
      </c>
      <c r="AY75" s="204" cm="1">
        <f t="array" aca="1" ref="AY75" ca="1">_xlfn.XLOOKUP($A75,INDIRECT(AY$3&amp;"!$A:$A"),INDIRECT(AY$3&amp;"!$AC:$AC"),0,0)</f>
        <v>0</v>
      </c>
      <c r="AZ75" s="204" cm="1">
        <f t="array" aca="1" ref="AZ75" ca="1">_xlfn.XLOOKUP($A75,INDIRECT(AZ$3&amp;"!$A:$A"),INDIRECT(AZ$3&amp;"!$AC:$AC"),0,0)</f>
        <v>0</v>
      </c>
      <c r="BA75" s="204" cm="1">
        <f t="array" aca="1" ref="BA75" ca="1">_xlfn.XLOOKUP($A75,INDIRECT(BA$3&amp;"!$A:$A"),INDIRECT(BA$3&amp;"!$AC:$AC"),0,0)</f>
        <v>0</v>
      </c>
      <c r="BB75" s="204" cm="1">
        <f t="array" aca="1" ref="BB75" ca="1">_xlfn.XLOOKUP($A75,INDIRECT(BB$3&amp;"!$A:$A"),INDIRECT(BB$3&amp;"!$AC:$AC"),0,0)</f>
        <v>0</v>
      </c>
      <c r="BC75" s="204" cm="1">
        <f t="array" aca="1" ref="BC75" ca="1">_xlfn.XLOOKUP($A75,INDIRECT(BC$3&amp;"!$A:$A"),INDIRECT(BC$3&amp;"!$AC:$AC"),0,0)</f>
        <v>0</v>
      </c>
      <c r="BD75" s="204" cm="1">
        <f t="array" aca="1" ref="BD75" ca="1">_xlfn.XLOOKUP($A75,INDIRECT(BD$3&amp;"!$A:$A"),INDIRECT(BD$3&amp;"!$AC:$AC"),0,0)</f>
        <v>0</v>
      </c>
    </row>
    <row r="76" spans="1:56" ht="15.95" customHeight="1" x14ac:dyDescent="0.25">
      <c r="A76" s="3">
        <f>'Сводный за нед'!A73</f>
        <v>273589771</v>
      </c>
      <c r="B76" s="3" t="str">
        <f>'Сводный за нед'!B73</f>
        <v>AAND1RP301YL</v>
      </c>
      <c r="C76" s="3" t="str">
        <f>'Сводный за нед'!C73</f>
        <v>Канат мал желтый 55см/330гр</v>
      </c>
      <c r="D76" s="204" cm="1">
        <f t="array" aca="1" ref="D76" ca="1">_xlfn.XLOOKUP($A76,INDIRECT(D$3&amp;"!$A:$A"),INDIRECT(D$3&amp;"!$AC:$AC"),0,0)</f>
        <v>15</v>
      </c>
      <c r="E76" s="204" cm="1">
        <f t="array" aca="1" ref="E76" ca="1">_xlfn.XLOOKUP($A76,INDIRECT(E$3&amp;"!$A:$A"),INDIRECT(E$3&amp;"!$AC:$AC"),0,0)</f>
        <v>15</v>
      </c>
      <c r="F76" s="204" cm="1">
        <f t="array" aca="1" ref="F76" ca="1">_xlfn.XLOOKUP($A76,INDIRECT(F$3&amp;"!$A:$A"),INDIRECT(F$3&amp;"!$AC:$AC"),0,0)</f>
        <v>15</v>
      </c>
      <c r="G76" s="204" cm="1">
        <f t="array" aca="1" ref="G76" ca="1">_xlfn.XLOOKUP($A76,INDIRECT(G$3&amp;"!$A:$A"),INDIRECT(G$3&amp;"!$AC:$AC"),0,0)</f>
        <v>0</v>
      </c>
      <c r="H76" s="204" cm="1">
        <f t="array" aca="1" ref="H76" ca="1">_xlfn.XLOOKUP($A76,INDIRECT(H$3&amp;"!$A:$A"),INDIRECT(H$3&amp;"!$AC:$AC"),0,0)</f>
        <v>0</v>
      </c>
      <c r="I76" s="204" cm="1">
        <f t="array" aca="1" ref="I76" ca="1">_xlfn.XLOOKUP($A76,INDIRECT(I$3&amp;"!$A:$A"),INDIRECT(I$3&amp;"!$AC:$AC"),0,0)</f>
        <v>0</v>
      </c>
      <c r="J76" s="204" cm="1">
        <f t="array" aca="1" ref="J76" ca="1">_xlfn.XLOOKUP($A76,INDIRECT(J$3&amp;"!$A:$A"),INDIRECT(J$3&amp;"!$AC:$AC"),0,0)</f>
        <v>0</v>
      </c>
      <c r="K76" s="204" cm="1">
        <f t="array" aca="1" ref="K76" ca="1">_xlfn.XLOOKUP($A76,INDIRECT(K$3&amp;"!$A:$A"),INDIRECT(K$3&amp;"!$AC:$AC"),0,0)</f>
        <v>0</v>
      </c>
      <c r="L76" s="204" cm="1">
        <f t="array" aca="1" ref="L76" ca="1">_xlfn.XLOOKUP($A76,INDIRECT(L$3&amp;"!$A:$A"),INDIRECT(L$3&amp;"!$AC:$AC"),0,0)</f>
        <v>0</v>
      </c>
      <c r="M76" s="204" cm="1">
        <f t="array" aca="1" ref="M76" ca="1">_xlfn.XLOOKUP($A76,INDIRECT(M$3&amp;"!$A:$A"),INDIRECT(M$3&amp;"!$AC:$AC"),0,0)</f>
        <v>0</v>
      </c>
      <c r="N76" s="204" cm="1">
        <f t="array" aca="1" ref="N76" ca="1">_xlfn.XLOOKUP($A76,INDIRECT(N$3&amp;"!$A:$A"),INDIRECT(N$3&amp;"!$AC:$AC"),0,0)</f>
        <v>0</v>
      </c>
      <c r="O76" s="204" cm="1">
        <f t="array" aca="1" ref="O76" ca="1">_xlfn.XLOOKUP($A76,INDIRECT(O$3&amp;"!$A:$A"),INDIRECT(O$3&amp;"!$AC:$AC"),0,0)</f>
        <v>0</v>
      </c>
      <c r="P76" s="204" cm="1">
        <f t="array" aca="1" ref="P76" ca="1">_xlfn.XLOOKUP($A76,INDIRECT(P$3&amp;"!$A:$A"),INDIRECT(P$3&amp;"!$AC:$AC"),0,0)</f>
        <v>0</v>
      </c>
      <c r="Q76" s="204" cm="1">
        <f t="array" aca="1" ref="Q76" ca="1">_xlfn.XLOOKUP($A76,INDIRECT(Q$3&amp;"!$A:$A"),INDIRECT(Q$3&amp;"!$AC:$AC"),0,0)</f>
        <v>0</v>
      </c>
      <c r="R76" s="204" cm="1">
        <f t="array" aca="1" ref="R76" ca="1">_xlfn.XLOOKUP($A76,INDIRECT(R$3&amp;"!$A:$A"),INDIRECT(R$3&amp;"!$AC:$AC"),0,0)</f>
        <v>0</v>
      </c>
      <c r="S76" s="204" cm="1">
        <f t="array" aca="1" ref="S76" ca="1">_xlfn.XLOOKUP($A76,INDIRECT(S$3&amp;"!$A:$A"),INDIRECT(S$3&amp;"!$AC:$AC"),0,0)</f>
        <v>0</v>
      </c>
      <c r="T76" s="204" cm="1">
        <f t="array" aca="1" ref="T76" ca="1">_xlfn.XLOOKUP($A76,INDIRECT(T$3&amp;"!$A:$A"),INDIRECT(T$3&amp;"!$AC:$AC"),0,0)</f>
        <v>0</v>
      </c>
      <c r="U76" s="204" cm="1">
        <f t="array" aca="1" ref="U76" ca="1">_xlfn.XLOOKUP($A76,INDIRECT(U$3&amp;"!$A:$A"),INDIRECT(U$3&amp;"!$AC:$AC"),0,0)</f>
        <v>0</v>
      </c>
      <c r="V76" s="204" cm="1">
        <f t="array" aca="1" ref="V76" ca="1">_xlfn.XLOOKUP($A76,INDIRECT(V$3&amp;"!$A:$A"),INDIRECT(V$3&amp;"!$AC:$AC"),0,0)</f>
        <v>0</v>
      </c>
      <c r="W76" s="204" cm="1">
        <f t="array" aca="1" ref="W76" ca="1">_xlfn.XLOOKUP($A76,INDIRECT(W$3&amp;"!$A:$A"),INDIRECT(W$3&amp;"!$AC:$AC"),0,0)</f>
        <v>0</v>
      </c>
      <c r="X76" s="204" cm="1">
        <f t="array" aca="1" ref="X76" ca="1">_xlfn.XLOOKUP($A76,INDIRECT(X$3&amp;"!$A:$A"),INDIRECT(X$3&amp;"!$AC:$AC"),0,0)</f>
        <v>0</v>
      </c>
      <c r="Y76" s="204" cm="1">
        <f t="array" aca="1" ref="Y76" ca="1">_xlfn.XLOOKUP($A76,INDIRECT(Y$3&amp;"!$A:$A"),INDIRECT(Y$3&amp;"!$AC:$AC"),0,0)</f>
        <v>0</v>
      </c>
      <c r="Z76" s="204" cm="1">
        <f t="array" aca="1" ref="Z76" ca="1">_xlfn.XLOOKUP($A76,INDIRECT(Z$3&amp;"!$A:$A"),INDIRECT(Z$3&amp;"!$AC:$AC"),0,0)</f>
        <v>0</v>
      </c>
      <c r="AA76" s="204" cm="1">
        <f t="array" aca="1" ref="AA76" ca="1">_xlfn.XLOOKUP($A76,INDIRECT(AA$3&amp;"!$A:$A"),INDIRECT(AA$3&amp;"!$AC:$AC"),0,0)</f>
        <v>0</v>
      </c>
      <c r="AB76" s="204" cm="1">
        <f t="array" aca="1" ref="AB76" ca="1">_xlfn.XLOOKUP($A76,INDIRECT(AB$3&amp;"!$A:$A"),INDIRECT(AB$3&amp;"!$AC:$AC"),0,0)</f>
        <v>0</v>
      </c>
      <c r="AC76" s="204" cm="1">
        <f t="array" aca="1" ref="AC76" ca="1">_xlfn.XLOOKUP($A76,INDIRECT(AC$3&amp;"!$A:$A"),INDIRECT(AC$3&amp;"!$AC:$AC"),0,0)</f>
        <v>0</v>
      </c>
      <c r="AD76" s="204" cm="1">
        <f t="array" aca="1" ref="AD76" ca="1">_xlfn.XLOOKUP($A76,INDIRECT(AD$3&amp;"!$A:$A"),INDIRECT(AD$3&amp;"!$AC:$AC"),0,0)</f>
        <v>0</v>
      </c>
      <c r="AE76" s="204" cm="1">
        <f t="array" aca="1" ref="AE76" ca="1">_xlfn.XLOOKUP($A76,INDIRECT(AE$3&amp;"!$A:$A"),INDIRECT(AE$3&amp;"!$AC:$AC"),0,0)</f>
        <v>0</v>
      </c>
      <c r="AF76" s="204" cm="1">
        <f t="array" aca="1" ref="AF76" ca="1">_xlfn.XLOOKUP($A76,INDIRECT(AF$3&amp;"!$A:$A"),INDIRECT(AF$3&amp;"!$AC:$AC"),0,0)</f>
        <v>0</v>
      </c>
      <c r="AG76" s="204" cm="1">
        <f t="array" aca="1" ref="AG76" ca="1">_xlfn.XLOOKUP($A76,INDIRECT(AG$3&amp;"!$A:$A"),INDIRECT(AG$3&amp;"!$AC:$AC"),0,0)</f>
        <v>0</v>
      </c>
      <c r="AH76" s="204" cm="1">
        <f t="array" aca="1" ref="AH76" ca="1">_xlfn.XLOOKUP($A76,INDIRECT(AH$3&amp;"!$A:$A"),INDIRECT(AH$3&amp;"!$AC:$AC"),0,0)</f>
        <v>0</v>
      </c>
      <c r="AI76" s="204" cm="1">
        <f t="array" aca="1" ref="AI76" ca="1">_xlfn.XLOOKUP($A76,INDIRECT(AI$3&amp;"!$A:$A"),INDIRECT(AI$3&amp;"!$AC:$AC"),0,0)</f>
        <v>0</v>
      </c>
      <c r="AJ76" s="204" cm="1">
        <f t="array" aca="1" ref="AJ76" ca="1">_xlfn.XLOOKUP($A76,INDIRECT(AJ$3&amp;"!$A:$A"),INDIRECT(AJ$3&amp;"!$AC:$AC"),0,0)</f>
        <v>0</v>
      </c>
      <c r="AK76" s="204" cm="1">
        <f t="array" aca="1" ref="AK76" ca="1">_xlfn.XLOOKUP($A76,INDIRECT(AK$3&amp;"!$A:$A"),INDIRECT(AK$3&amp;"!$AC:$AC"),0,0)</f>
        <v>0</v>
      </c>
      <c r="AL76" s="204" cm="1">
        <f t="array" aca="1" ref="AL76" ca="1">_xlfn.XLOOKUP($A76,INDIRECT(AL$3&amp;"!$A:$A"),INDIRECT(AL$3&amp;"!$AC:$AC"),0,0)</f>
        <v>0</v>
      </c>
      <c r="AM76" s="204" cm="1">
        <f t="array" aca="1" ref="AM76" ca="1">_xlfn.XLOOKUP($A76,INDIRECT(AM$3&amp;"!$A:$A"),INDIRECT(AM$3&amp;"!$AC:$AC"),0,0)</f>
        <v>0</v>
      </c>
      <c r="AN76" s="204" cm="1">
        <f t="array" aca="1" ref="AN76" ca="1">_xlfn.XLOOKUP($A76,INDIRECT(AN$3&amp;"!$A:$A"),INDIRECT(AN$3&amp;"!$AC:$AC"),0,0)</f>
        <v>0</v>
      </c>
      <c r="AO76" s="204" cm="1">
        <f t="array" aca="1" ref="AO76" ca="1">_xlfn.XLOOKUP($A76,INDIRECT(AO$3&amp;"!$A:$A"),INDIRECT(AO$3&amp;"!$AC:$AC"),0,0)</f>
        <v>0</v>
      </c>
      <c r="AP76" s="204" cm="1">
        <f t="array" aca="1" ref="AP76" ca="1">_xlfn.XLOOKUP($A76,INDIRECT(AP$3&amp;"!$A:$A"),INDIRECT(AP$3&amp;"!$AC:$AC"),0,0)</f>
        <v>0</v>
      </c>
      <c r="AQ76" s="204" cm="1">
        <f t="array" aca="1" ref="AQ76" ca="1">_xlfn.XLOOKUP($A76,INDIRECT(AQ$3&amp;"!$A:$A"),INDIRECT(AQ$3&amp;"!$AC:$AC"),0,0)</f>
        <v>0</v>
      </c>
      <c r="AR76" s="204" cm="1">
        <f t="array" aca="1" ref="AR76" ca="1">_xlfn.XLOOKUP($A76,INDIRECT(AR$3&amp;"!$A:$A"),INDIRECT(AR$3&amp;"!$AC:$AC"),0,0)</f>
        <v>0</v>
      </c>
      <c r="AS76" s="204" cm="1">
        <f t="array" aca="1" ref="AS76" ca="1">_xlfn.XLOOKUP($A76,INDIRECT(AS$3&amp;"!$A:$A"),INDIRECT(AS$3&amp;"!$AC:$AC"),0,0)</f>
        <v>0</v>
      </c>
      <c r="AT76" s="204" cm="1">
        <f t="array" aca="1" ref="AT76" ca="1">_xlfn.XLOOKUP($A76,INDIRECT(AT$3&amp;"!$A:$A"),INDIRECT(AT$3&amp;"!$AC:$AC"),0,0)</f>
        <v>0</v>
      </c>
      <c r="AU76" s="204" cm="1">
        <f t="array" aca="1" ref="AU76" ca="1">_xlfn.XLOOKUP($A76,INDIRECT(AU$3&amp;"!$A:$A"),INDIRECT(AU$3&amp;"!$AC:$AC"),0,0)</f>
        <v>0</v>
      </c>
      <c r="AV76" s="204" cm="1">
        <f t="array" aca="1" ref="AV76" ca="1">_xlfn.XLOOKUP($A76,INDIRECT(AV$3&amp;"!$A:$A"),INDIRECT(AV$3&amp;"!$AC:$AC"),0,0)</f>
        <v>0</v>
      </c>
      <c r="AW76" s="204" cm="1">
        <f t="array" aca="1" ref="AW76" ca="1">_xlfn.XLOOKUP($A76,INDIRECT(AW$3&amp;"!$A:$A"),INDIRECT(AW$3&amp;"!$AC:$AC"),0,0)</f>
        <v>0</v>
      </c>
      <c r="AX76" s="204" cm="1">
        <f t="array" aca="1" ref="AX76" ca="1">_xlfn.XLOOKUP($A76,INDIRECT(AX$3&amp;"!$A:$A"),INDIRECT(AX$3&amp;"!$AC:$AC"),0,0)</f>
        <v>0</v>
      </c>
      <c r="AY76" s="204" cm="1">
        <f t="array" aca="1" ref="AY76" ca="1">_xlfn.XLOOKUP($A76,INDIRECT(AY$3&amp;"!$A:$A"),INDIRECT(AY$3&amp;"!$AC:$AC"),0,0)</f>
        <v>0</v>
      </c>
      <c r="AZ76" s="204" cm="1">
        <f t="array" aca="1" ref="AZ76" ca="1">_xlfn.XLOOKUP($A76,INDIRECT(AZ$3&amp;"!$A:$A"),INDIRECT(AZ$3&amp;"!$AC:$AC"),0,0)</f>
        <v>0</v>
      </c>
      <c r="BA76" s="204" cm="1">
        <f t="array" aca="1" ref="BA76" ca="1">_xlfn.XLOOKUP($A76,INDIRECT(BA$3&amp;"!$A:$A"),INDIRECT(BA$3&amp;"!$AC:$AC"),0,0)</f>
        <v>0</v>
      </c>
      <c r="BB76" s="204" cm="1">
        <f t="array" aca="1" ref="BB76" ca="1">_xlfn.XLOOKUP($A76,INDIRECT(BB$3&amp;"!$A:$A"),INDIRECT(BB$3&amp;"!$AC:$AC"),0,0)</f>
        <v>0</v>
      </c>
      <c r="BC76" s="204" cm="1">
        <f t="array" aca="1" ref="BC76" ca="1">_xlfn.XLOOKUP($A76,INDIRECT(BC$3&amp;"!$A:$A"),INDIRECT(BC$3&amp;"!$AC:$AC"),0,0)</f>
        <v>0</v>
      </c>
      <c r="BD76" s="204" cm="1">
        <f t="array" aca="1" ref="BD76" ca="1">_xlfn.XLOOKUP($A76,INDIRECT(BD$3&amp;"!$A:$A"),INDIRECT(BD$3&amp;"!$AC:$AC"),0,0)</f>
        <v>0</v>
      </c>
    </row>
    <row r="77" spans="1:56" ht="15.95" customHeight="1" x14ac:dyDescent="0.25">
      <c r="A77" s="3">
        <f>'Сводный за нед'!A74</f>
        <v>273556717</v>
      </c>
      <c r="B77" s="3" t="str">
        <f>'Сводный за нед'!B74</f>
        <v>AKTA4ST101CL</v>
      </c>
      <c r="C77" s="3" t="str">
        <f>'Сводный за нед'!C74</f>
        <v>Набор пробок 4 шт. в коробке нежн</v>
      </c>
      <c r="D77" s="204" cm="1">
        <f t="array" aca="1" ref="D77" ca="1">_xlfn.XLOOKUP($A77,INDIRECT(D$3&amp;"!$A:$A"),INDIRECT(D$3&amp;"!$AC:$AC"),0,0)</f>
        <v>169</v>
      </c>
      <c r="E77" s="204" cm="1">
        <f t="array" aca="1" ref="E77" ca="1">_xlfn.XLOOKUP($A77,INDIRECT(E$3&amp;"!$A:$A"),INDIRECT(E$3&amp;"!$AC:$AC"),0,0)</f>
        <v>169</v>
      </c>
      <c r="F77" s="204" cm="1">
        <f t="array" aca="1" ref="F77" ca="1">_xlfn.XLOOKUP($A77,INDIRECT(F$3&amp;"!$A:$A"),INDIRECT(F$3&amp;"!$AC:$AC"),0,0)</f>
        <v>158</v>
      </c>
      <c r="G77" s="204" cm="1">
        <f t="array" aca="1" ref="G77" ca="1">_xlfn.XLOOKUP($A77,INDIRECT(G$3&amp;"!$A:$A"),INDIRECT(G$3&amp;"!$AC:$AC"),0,0)</f>
        <v>0</v>
      </c>
      <c r="H77" s="204" cm="1">
        <f t="array" aca="1" ref="H77" ca="1">_xlfn.XLOOKUP($A77,INDIRECT(H$3&amp;"!$A:$A"),INDIRECT(H$3&amp;"!$AC:$AC"),0,0)</f>
        <v>0</v>
      </c>
      <c r="I77" s="204" cm="1">
        <f t="array" aca="1" ref="I77" ca="1">_xlfn.XLOOKUP($A77,INDIRECT(I$3&amp;"!$A:$A"),INDIRECT(I$3&amp;"!$AC:$AC"),0,0)</f>
        <v>0</v>
      </c>
      <c r="J77" s="204" cm="1">
        <f t="array" aca="1" ref="J77" ca="1">_xlfn.XLOOKUP($A77,INDIRECT(J$3&amp;"!$A:$A"),INDIRECT(J$3&amp;"!$AC:$AC"),0,0)</f>
        <v>0</v>
      </c>
      <c r="K77" s="204" cm="1">
        <f t="array" aca="1" ref="K77" ca="1">_xlfn.XLOOKUP($A77,INDIRECT(K$3&amp;"!$A:$A"),INDIRECT(K$3&amp;"!$AC:$AC"),0,0)</f>
        <v>0</v>
      </c>
      <c r="L77" s="204" cm="1">
        <f t="array" aca="1" ref="L77" ca="1">_xlfn.XLOOKUP($A77,INDIRECT(L$3&amp;"!$A:$A"),INDIRECT(L$3&amp;"!$AC:$AC"),0,0)</f>
        <v>0</v>
      </c>
      <c r="M77" s="204" cm="1">
        <f t="array" aca="1" ref="M77" ca="1">_xlfn.XLOOKUP($A77,INDIRECT(M$3&amp;"!$A:$A"),INDIRECT(M$3&amp;"!$AC:$AC"),0,0)</f>
        <v>0</v>
      </c>
      <c r="N77" s="204" cm="1">
        <f t="array" aca="1" ref="N77" ca="1">_xlfn.XLOOKUP($A77,INDIRECT(N$3&amp;"!$A:$A"),INDIRECT(N$3&amp;"!$AC:$AC"),0,0)</f>
        <v>0</v>
      </c>
      <c r="O77" s="204" cm="1">
        <f t="array" aca="1" ref="O77" ca="1">_xlfn.XLOOKUP($A77,INDIRECT(O$3&amp;"!$A:$A"),INDIRECT(O$3&amp;"!$AC:$AC"),0,0)</f>
        <v>0</v>
      </c>
      <c r="P77" s="204" cm="1">
        <f t="array" aca="1" ref="P77" ca="1">_xlfn.XLOOKUP($A77,INDIRECT(P$3&amp;"!$A:$A"),INDIRECT(P$3&amp;"!$AC:$AC"),0,0)</f>
        <v>0</v>
      </c>
      <c r="Q77" s="204" cm="1">
        <f t="array" aca="1" ref="Q77" ca="1">_xlfn.XLOOKUP($A77,INDIRECT(Q$3&amp;"!$A:$A"),INDIRECT(Q$3&amp;"!$AC:$AC"),0,0)</f>
        <v>0</v>
      </c>
      <c r="R77" s="204" cm="1">
        <f t="array" aca="1" ref="R77" ca="1">_xlfn.XLOOKUP($A77,INDIRECT(R$3&amp;"!$A:$A"),INDIRECT(R$3&amp;"!$AC:$AC"),0,0)</f>
        <v>0</v>
      </c>
      <c r="S77" s="204" cm="1">
        <f t="array" aca="1" ref="S77" ca="1">_xlfn.XLOOKUP($A77,INDIRECT(S$3&amp;"!$A:$A"),INDIRECT(S$3&amp;"!$AC:$AC"),0,0)</f>
        <v>0</v>
      </c>
      <c r="T77" s="204" cm="1">
        <f t="array" aca="1" ref="T77" ca="1">_xlfn.XLOOKUP($A77,INDIRECT(T$3&amp;"!$A:$A"),INDIRECT(T$3&amp;"!$AC:$AC"),0,0)</f>
        <v>0</v>
      </c>
      <c r="U77" s="204" cm="1">
        <f t="array" aca="1" ref="U77" ca="1">_xlfn.XLOOKUP($A77,INDIRECT(U$3&amp;"!$A:$A"),INDIRECT(U$3&amp;"!$AC:$AC"),0,0)</f>
        <v>0</v>
      </c>
      <c r="V77" s="204" cm="1">
        <f t="array" aca="1" ref="V77" ca="1">_xlfn.XLOOKUP($A77,INDIRECT(V$3&amp;"!$A:$A"),INDIRECT(V$3&amp;"!$AC:$AC"),0,0)</f>
        <v>0</v>
      </c>
      <c r="W77" s="204" cm="1">
        <f t="array" aca="1" ref="W77" ca="1">_xlfn.XLOOKUP($A77,INDIRECT(W$3&amp;"!$A:$A"),INDIRECT(W$3&amp;"!$AC:$AC"),0,0)</f>
        <v>0</v>
      </c>
      <c r="X77" s="204" cm="1">
        <f t="array" aca="1" ref="X77" ca="1">_xlfn.XLOOKUP($A77,INDIRECT(X$3&amp;"!$A:$A"),INDIRECT(X$3&amp;"!$AC:$AC"),0,0)</f>
        <v>0</v>
      </c>
      <c r="Y77" s="204" cm="1">
        <f t="array" aca="1" ref="Y77" ca="1">_xlfn.XLOOKUP($A77,INDIRECT(Y$3&amp;"!$A:$A"),INDIRECT(Y$3&amp;"!$AC:$AC"),0,0)</f>
        <v>0</v>
      </c>
      <c r="Z77" s="204" cm="1">
        <f t="array" aca="1" ref="Z77" ca="1">_xlfn.XLOOKUP($A77,INDIRECT(Z$3&amp;"!$A:$A"),INDIRECT(Z$3&amp;"!$AC:$AC"),0,0)</f>
        <v>0</v>
      </c>
      <c r="AA77" s="204" cm="1">
        <f t="array" aca="1" ref="AA77" ca="1">_xlfn.XLOOKUP($A77,INDIRECT(AA$3&amp;"!$A:$A"),INDIRECT(AA$3&amp;"!$AC:$AC"),0,0)</f>
        <v>0</v>
      </c>
      <c r="AB77" s="204" cm="1">
        <f t="array" aca="1" ref="AB77" ca="1">_xlfn.XLOOKUP($A77,INDIRECT(AB$3&amp;"!$A:$A"),INDIRECT(AB$3&amp;"!$AC:$AC"),0,0)</f>
        <v>0</v>
      </c>
      <c r="AC77" s="204" cm="1">
        <f t="array" aca="1" ref="AC77" ca="1">_xlfn.XLOOKUP($A77,INDIRECT(AC$3&amp;"!$A:$A"),INDIRECT(AC$3&amp;"!$AC:$AC"),0,0)</f>
        <v>0</v>
      </c>
      <c r="AD77" s="204" cm="1">
        <f t="array" aca="1" ref="AD77" ca="1">_xlfn.XLOOKUP($A77,INDIRECT(AD$3&amp;"!$A:$A"),INDIRECT(AD$3&amp;"!$AC:$AC"),0,0)</f>
        <v>0</v>
      </c>
      <c r="AE77" s="204" cm="1">
        <f t="array" aca="1" ref="AE77" ca="1">_xlfn.XLOOKUP($A77,INDIRECT(AE$3&amp;"!$A:$A"),INDIRECT(AE$3&amp;"!$AC:$AC"),0,0)</f>
        <v>0</v>
      </c>
      <c r="AF77" s="204" cm="1">
        <f t="array" aca="1" ref="AF77" ca="1">_xlfn.XLOOKUP($A77,INDIRECT(AF$3&amp;"!$A:$A"),INDIRECT(AF$3&amp;"!$AC:$AC"),0,0)</f>
        <v>0</v>
      </c>
      <c r="AG77" s="204" cm="1">
        <f t="array" aca="1" ref="AG77" ca="1">_xlfn.XLOOKUP($A77,INDIRECT(AG$3&amp;"!$A:$A"),INDIRECT(AG$3&amp;"!$AC:$AC"),0,0)</f>
        <v>0</v>
      </c>
      <c r="AH77" s="204" cm="1">
        <f t="array" aca="1" ref="AH77" ca="1">_xlfn.XLOOKUP($A77,INDIRECT(AH$3&amp;"!$A:$A"),INDIRECT(AH$3&amp;"!$AC:$AC"),0,0)</f>
        <v>0</v>
      </c>
      <c r="AI77" s="204" cm="1">
        <f t="array" aca="1" ref="AI77" ca="1">_xlfn.XLOOKUP($A77,INDIRECT(AI$3&amp;"!$A:$A"),INDIRECT(AI$3&amp;"!$AC:$AC"),0,0)</f>
        <v>0</v>
      </c>
      <c r="AJ77" s="204" cm="1">
        <f t="array" aca="1" ref="AJ77" ca="1">_xlfn.XLOOKUP($A77,INDIRECT(AJ$3&amp;"!$A:$A"),INDIRECT(AJ$3&amp;"!$AC:$AC"),0,0)</f>
        <v>0</v>
      </c>
      <c r="AK77" s="204" cm="1">
        <f t="array" aca="1" ref="AK77" ca="1">_xlfn.XLOOKUP($A77,INDIRECT(AK$3&amp;"!$A:$A"),INDIRECT(AK$3&amp;"!$AC:$AC"),0,0)</f>
        <v>0</v>
      </c>
      <c r="AL77" s="204" cm="1">
        <f t="array" aca="1" ref="AL77" ca="1">_xlfn.XLOOKUP($A77,INDIRECT(AL$3&amp;"!$A:$A"),INDIRECT(AL$3&amp;"!$AC:$AC"),0,0)</f>
        <v>0</v>
      </c>
      <c r="AM77" s="204" cm="1">
        <f t="array" aca="1" ref="AM77" ca="1">_xlfn.XLOOKUP($A77,INDIRECT(AM$3&amp;"!$A:$A"),INDIRECT(AM$3&amp;"!$AC:$AC"),0,0)</f>
        <v>0</v>
      </c>
      <c r="AN77" s="204" cm="1">
        <f t="array" aca="1" ref="AN77" ca="1">_xlfn.XLOOKUP($A77,INDIRECT(AN$3&amp;"!$A:$A"),INDIRECT(AN$3&amp;"!$AC:$AC"),0,0)</f>
        <v>0</v>
      </c>
      <c r="AO77" s="204" cm="1">
        <f t="array" aca="1" ref="AO77" ca="1">_xlfn.XLOOKUP($A77,INDIRECT(AO$3&amp;"!$A:$A"),INDIRECT(AO$3&amp;"!$AC:$AC"),0,0)</f>
        <v>0</v>
      </c>
      <c r="AP77" s="204" cm="1">
        <f t="array" aca="1" ref="AP77" ca="1">_xlfn.XLOOKUP($A77,INDIRECT(AP$3&amp;"!$A:$A"),INDIRECT(AP$3&amp;"!$AC:$AC"),0,0)</f>
        <v>0</v>
      </c>
      <c r="AQ77" s="204" cm="1">
        <f t="array" aca="1" ref="AQ77" ca="1">_xlfn.XLOOKUP($A77,INDIRECT(AQ$3&amp;"!$A:$A"),INDIRECT(AQ$3&amp;"!$AC:$AC"),0,0)</f>
        <v>0</v>
      </c>
      <c r="AR77" s="204" cm="1">
        <f t="array" aca="1" ref="AR77" ca="1">_xlfn.XLOOKUP($A77,INDIRECT(AR$3&amp;"!$A:$A"),INDIRECT(AR$3&amp;"!$AC:$AC"),0,0)</f>
        <v>0</v>
      </c>
      <c r="AS77" s="204" cm="1">
        <f t="array" aca="1" ref="AS77" ca="1">_xlfn.XLOOKUP($A77,INDIRECT(AS$3&amp;"!$A:$A"),INDIRECT(AS$3&amp;"!$AC:$AC"),0,0)</f>
        <v>0</v>
      </c>
      <c r="AT77" s="204" cm="1">
        <f t="array" aca="1" ref="AT77" ca="1">_xlfn.XLOOKUP($A77,INDIRECT(AT$3&amp;"!$A:$A"),INDIRECT(AT$3&amp;"!$AC:$AC"),0,0)</f>
        <v>0</v>
      </c>
      <c r="AU77" s="204" cm="1">
        <f t="array" aca="1" ref="AU77" ca="1">_xlfn.XLOOKUP($A77,INDIRECT(AU$3&amp;"!$A:$A"),INDIRECT(AU$3&amp;"!$AC:$AC"),0,0)</f>
        <v>0</v>
      </c>
      <c r="AV77" s="204" cm="1">
        <f t="array" aca="1" ref="AV77" ca="1">_xlfn.XLOOKUP($A77,INDIRECT(AV$3&amp;"!$A:$A"),INDIRECT(AV$3&amp;"!$AC:$AC"),0,0)</f>
        <v>0</v>
      </c>
      <c r="AW77" s="204" cm="1">
        <f t="array" aca="1" ref="AW77" ca="1">_xlfn.XLOOKUP($A77,INDIRECT(AW$3&amp;"!$A:$A"),INDIRECT(AW$3&amp;"!$AC:$AC"),0,0)</f>
        <v>0</v>
      </c>
      <c r="AX77" s="204" cm="1">
        <f t="array" aca="1" ref="AX77" ca="1">_xlfn.XLOOKUP($A77,INDIRECT(AX$3&amp;"!$A:$A"),INDIRECT(AX$3&amp;"!$AC:$AC"),0,0)</f>
        <v>0</v>
      </c>
      <c r="AY77" s="204" cm="1">
        <f t="array" aca="1" ref="AY77" ca="1">_xlfn.XLOOKUP($A77,INDIRECT(AY$3&amp;"!$A:$A"),INDIRECT(AY$3&amp;"!$AC:$AC"),0,0)</f>
        <v>0</v>
      </c>
      <c r="AZ77" s="204" cm="1">
        <f t="array" aca="1" ref="AZ77" ca="1">_xlfn.XLOOKUP($A77,INDIRECT(AZ$3&amp;"!$A:$A"),INDIRECT(AZ$3&amp;"!$AC:$AC"),0,0)</f>
        <v>0</v>
      </c>
      <c r="BA77" s="204" cm="1">
        <f t="array" aca="1" ref="BA77" ca="1">_xlfn.XLOOKUP($A77,INDIRECT(BA$3&amp;"!$A:$A"),INDIRECT(BA$3&amp;"!$AC:$AC"),0,0)</f>
        <v>0</v>
      </c>
      <c r="BB77" s="204" cm="1">
        <f t="array" aca="1" ref="BB77" ca="1">_xlfn.XLOOKUP($A77,INDIRECT(BB$3&amp;"!$A:$A"),INDIRECT(BB$3&amp;"!$AC:$AC"),0,0)</f>
        <v>0</v>
      </c>
      <c r="BC77" s="204" cm="1">
        <f t="array" aca="1" ref="BC77" ca="1">_xlfn.XLOOKUP($A77,INDIRECT(BC$3&amp;"!$A:$A"),INDIRECT(BC$3&amp;"!$AC:$AC"),0,0)</f>
        <v>0</v>
      </c>
      <c r="BD77" s="204" cm="1">
        <f t="array" aca="1" ref="BD77" ca="1">_xlfn.XLOOKUP($A77,INDIRECT(BD$3&amp;"!$A:$A"),INDIRECT(BD$3&amp;"!$AC:$AC"),0,0)</f>
        <v>0</v>
      </c>
    </row>
    <row r="78" spans="1:56" ht="15.95" customHeight="1" x14ac:dyDescent="0.25">
      <c r="A78" s="3">
        <f>'Сводный за нед'!A75</f>
        <v>370594147</v>
      </c>
      <c r="B78" s="3" t="str">
        <f>'Сводный за нед'!B75</f>
        <v>AKTA4ST103CL</v>
      </c>
      <c r="C78" s="3" t="str">
        <f>'Сводный за нед'!C75</f>
        <v>Набор пробок 4 шт. в коробке ярк</v>
      </c>
      <c r="D78" s="204" cm="1">
        <f t="array" aca="1" ref="D78" ca="1">_xlfn.XLOOKUP($A78,INDIRECT(D$3&amp;"!$A:$A"),INDIRECT(D$3&amp;"!$AC:$AC"),0,0)</f>
        <v>81</v>
      </c>
      <c r="E78" s="204" cm="1">
        <f t="array" aca="1" ref="E78" ca="1">_xlfn.XLOOKUP($A78,INDIRECT(E$3&amp;"!$A:$A"),INDIRECT(E$3&amp;"!$AC:$AC"),0,0)</f>
        <v>81</v>
      </c>
      <c r="F78" s="204" cm="1">
        <f t="array" aca="1" ref="F78" ca="1">_xlfn.XLOOKUP($A78,INDIRECT(F$3&amp;"!$A:$A"),INDIRECT(F$3&amp;"!$AC:$AC"),0,0)</f>
        <v>79</v>
      </c>
      <c r="G78" s="204" cm="1">
        <f t="array" aca="1" ref="G78" ca="1">_xlfn.XLOOKUP($A78,INDIRECT(G$3&amp;"!$A:$A"),INDIRECT(G$3&amp;"!$AC:$AC"),0,0)</f>
        <v>0</v>
      </c>
      <c r="H78" s="204" cm="1">
        <f t="array" aca="1" ref="H78" ca="1">_xlfn.XLOOKUP($A78,INDIRECT(H$3&amp;"!$A:$A"),INDIRECT(H$3&amp;"!$AC:$AC"),0,0)</f>
        <v>0</v>
      </c>
      <c r="I78" s="204" cm="1">
        <f t="array" aca="1" ref="I78" ca="1">_xlfn.XLOOKUP($A78,INDIRECT(I$3&amp;"!$A:$A"),INDIRECT(I$3&amp;"!$AC:$AC"),0,0)</f>
        <v>0</v>
      </c>
      <c r="J78" s="204" cm="1">
        <f t="array" aca="1" ref="J78" ca="1">_xlfn.XLOOKUP($A78,INDIRECT(J$3&amp;"!$A:$A"),INDIRECT(J$3&amp;"!$AC:$AC"),0,0)</f>
        <v>0</v>
      </c>
      <c r="K78" s="204" cm="1">
        <f t="array" aca="1" ref="K78" ca="1">_xlfn.XLOOKUP($A78,INDIRECT(K$3&amp;"!$A:$A"),INDIRECT(K$3&amp;"!$AC:$AC"),0,0)</f>
        <v>0</v>
      </c>
      <c r="L78" s="204" cm="1">
        <f t="array" aca="1" ref="L78" ca="1">_xlfn.XLOOKUP($A78,INDIRECT(L$3&amp;"!$A:$A"),INDIRECT(L$3&amp;"!$AC:$AC"),0,0)</f>
        <v>0</v>
      </c>
      <c r="M78" s="204" cm="1">
        <f t="array" aca="1" ref="M78" ca="1">_xlfn.XLOOKUP($A78,INDIRECT(M$3&amp;"!$A:$A"),INDIRECT(M$3&amp;"!$AC:$AC"),0,0)</f>
        <v>0</v>
      </c>
      <c r="N78" s="204" cm="1">
        <f t="array" aca="1" ref="N78" ca="1">_xlfn.XLOOKUP($A78,INDIRECT(N$3&amp;"!$A:$A"),INDIRECT(N$3&amp;"!$AC:$AC"),0,0)</f>
        <v>0</v>
      </c>
      <c r="O78" s="204" cm="1">
        <f t="array" aca="1" ref="O78" ca="1">_xlfn.XLOOKUP($A78,INDIRECT(O$3&amp;"!$A:$A"),INDIRECT(O$3&amp;"!$AC:$AC"),0,0)</f>
        <v>0</v>
      </c>
      <c r="P78" s="204" cm="1">
        <f t="array" aca="1" ref="P78" ca="1">_xlfn.XLOOKUP($A78,INDIRECT(P$3&amp;"!$A:$A"),INDIRECT(P$3&amp;"!$AC:$AC"),0,0)</f>
        <v>0</v>
      </c>
      <c r="Q78" s="204" cm="1">
        <f t="array" aca="1" ref="Q78" ca="1">_xlfn.XLOOKUP($A78,INDIRECT(Q$3&amp;"!$A:$A"),INDIRECT(Q$3&amp;"!$AC:$AC"),0,0)</f>
        <v>0</v>
      </c>
      <c r="R78" s="204" cm="1">
        <f t="array" aca="1" ref="R78" ca="1">_xlfn.XLOOKUP($A78,INDIRECT(R$3&amp;"!$A:$A"),INDIRECT(R$3&amp;"!$AC:$AC"),0,0)</f>
        <v>0</v>
      </c>
      <c r="S78" s="204" cm="1">
        <f t="array" aca="1" ref="S78" ca="1">_xlfn.XLOOKUP($A78,INDIRECT(S$3&amp;"!$A:$A"),INDIRECT(S$3&amp;"!$AC:$AC"),0,0)</f>
        <v>0</v>
      </c>
      <c r="T78" s="204" cm="1">
        <f t="array" aca="1" ref="T78" ca="1">_xlfn.XLOOKUP($A78,INDIRECT(T$3&amp;"!$A:$A"),INDIRECT(T$3&amp;"!$AC:$AC"),0,0)</f>
        <v>0</v>
      </c>
      <c r="U78" s="204" cm="1">
        <f t="array" aca="1" ref="U78" ca="1">_xlfn.XLOOKUP($A78,INDIRECT(U$3&amp;"!$A:$A"),INDIRECT(U$3&amp;"!$AC:$AC"),0,0)</f>
        <v>0</v>
      </c>
      <c r="V78" s="204" cm="1">
        <f t="array" aca="1" ref="V78" ca="1">_xlfn.XLOOKUP($A78,INDIRECT(V$3&amp;"!$A:$A"),INDIRECT(V$3&amp;"!$AC:$AC"),0,0)</f>
        <v>0</v>
      </c>
      <c r="W78" s="204" cm="1">
        <f t="array" aca="1" ref="W78" ca="1">_xlfn.XLOOKUP($A78,INDIRECT(W$3&amp;"!$A:$A"),INDIRECT(W$3&amp;"!$AC:$AC"),0,0)</f>
        <v>0</v>
      </c>
      <c r="X78" s="204" cm="1">
        <f t="array" aca="1" ref="X78" ca="1">_xlfn.XLOOKUP($A78,INDIRECT(X$3&amp;"!$A:$A"),INDIRECT(X$3&amp;"!$AC:$AC"),0,0)</f>
        <v>0</v>
      </c>
      <c r="Y78" s="204" cm="1">
        <f t="array" aca="1" ref="Y78" ca="1">_xlfn.XLOOKUP($A78,INDIRECT(Y$3&amp;"!$A:$A"),INDIRECT(Y$3&amp;"!$AC:$AC"),0,0)</f>
        <v>0</v>
      </c>
      <c r="Z78" s="204" cm="1">
        <f t="array" aca="1" ref="Z78" ca="1">_xlfn.XLOOKUP($A78,INDIRECT(Z$3&amp;"!$A:$A"),INDIRECT(Z$3&amp;"!$AC:$AC"),0,0)</f>
        <v>0</v>
      </c>
      <c r="AA78" s="204" cm="1">
        <f t="array" aca="1" ref="AA78" ca="1">_xlfn.XLOOKUP($A78,INDIRECT(AA$3&amp;"!$A:$A"),INDIRECT(AA$3&amp;"!$AC:$AC"),0,0)</f>
        <v>0</v>
      </c>
      <c r="AB78" s="204" cm="1">
        <f t="array" aca="1" ref="AB78" ca="1">_xlfn.XLOOKUP($A78,INDIRECT(AB$3&amp;"!$A:$A"),INDIRECT(AB$3&amp;"!$AC:$AC"),0,0)</f>
        <v>0</v>
      </c>
      <c r="AC78" s="204" cm="1">
        <f t="array" aca="1" ref="AC78" ca="1">_xlfn.XLOOKUP($A78,INDIRECT(AC$3&amp;"!$A:$A"),INDIRECT(AC$3&amp;"!$AC:$AC"),0,0)</f>
        <v>0</v>
      </c>
      <c r="AD78" s="204" cm="1">
        <f t="array" aca="1" ref="AD78" ca="1">_xlfn.XLOOKUP($A78,INDIRECT(AD$3&amp;"!$A:$A"),INDIRECT(AD$3&amp;"!$AC:$AC"),0,0)</f>
        <v>0</v>
      </c>
      <c r="AE78" s="204" cm="1">
        <f t="array" aca="1" ref="AE78" ca="1">_xlfn.XLOOKUP($A78,INDIRECT(AE$3&amp;"!$A:$A"),INDIRECT(AE$3&amp;"!$AC:$AC"),0,0)</f>
        <v>0</v>
      </c>
      <c r="AF78" s="204" cm="1">
        <f t="array" aca="1" ref="AF78" ca="1">_xlfn.XLOOKUP($A78,INDIRECT(AF$3&amp;"!$A:$A"),INDIRECT(AF$3&amp;"!$AC:$AC"),0,0)</f>
        <v>0</v>
      </c>
      <c r="AG78" s="204" cm="1">
        <f t="array" aca="1" ref="AG78" ca="1">_xlfn.XLOOKUP($A78,INDIRECT(AG$3&amp;"!$A:$A"),INDIRECT(AG$3&amp;"!$AC:$AC"),0,0)</f>
        <v>0</v>
      </c>
      <c r="AH78" s="204" cm="1">
        <f t="array" aca="1" ref="AH78" ca="1">_xlfn.XLOOKUP($A78,INDIRECT(AH$3&amp;"!$A:$A"),INDIRECT(AH$3&amp;"!$AC:$AC"),0,0)</f>
        <v>0</v>
      </c>
      <c r="AI78" s="204" cm="1">
        <f t="array" aca="1" ref="AI78" ca="1">_xlfn.XLOOKUP($A78,INDIRECT(AI$3&amp;"!$A:$A"),INDIRECT(AI$3&amp;"!$AC:$AC"),0,0)</f>
        <v>0</v>
      </c>
      <c r="AJ78" s="204" cm="1">
        <f t="array" aca="1" ref="AJ78" ca="1">_xlfn.XLOOKUP($A78,INDIRECT(AJ$3&amp;"!$A:$A"),INDIRECT(AJ$3&amp;"!$AC:$AC"),0,0)</f>
        <v>0</v>
      </c>
      <c r="AK78" s="204" cm="1">
        <f t="array" aca="1" ref="AK78" ca="1">_xlfn.XLOOKUP($A78,INDIRECT(AK$3&amp;"!$A:$A"),INDIRECT(AK$3&amp;"!$AC:$AC"),0,0)</f>
        <v>0</v>
      </c>
      <c r="AL78" s="204" cm="1">
        <f t="array" aca="1" ref="AL78" ca="1">_xlfn.XLOOKUP($A78,INDIRECT(AL$3&amp;"!$A:$A"),INDIRECT(AL$3&amp;"!$AC:$AC"),0,0)</f>
        <v>0</v>
      </c>
      <c r="AM78" s="204" cm="1">
        <f t="array" aca="1" ref="AM78" ca="1">_xlfn.XLOOKUP($A78,INDIRECT(AM$3&amp;"!$A:$A"),INDIRECT(AM$3&amp;"!$AC:$AC"),0,0)</f>
        <v>0</v>
      </c>
      <c r="AN78" s="204" cm="1">
        <f t="array" aca="1" ref="AN78" ca="1">_xlfn.XLOOKUP($A78,INDIRECT(AN$3&amp;"!$A:$A"),INDIRECT(AN$3&amp;"!$AC:$AC"),0,0)</f>
        <v>0</v>
      </c>
      <c r="AO78" s="204" cm="1">
        <f t="array" aca="1" ref="AO78" ca="1">_xlfn.XLOOKUP($A78,INDIRECT(AO$3&amp;"!$A:$A"),INDIRECT(AO$3&amp;"!$AC:$AC"),0,0)</f>
        <v>0</v>
      </c>
      <c r="AP78" s="204" cm="1">
        <f t="array" aca="1" ref="AP78" ca="1">_xlfn.XLOOKUP($A78,INDIRECT(AP$3&amp;"!$A:$A"),INDIRECT(AP$3&amp;"!$AC:$AC"),0,0)</f>
        <v>0</v>
      </c>
      <c r="AQ78" s="204" cm="1">
        <f t="array" aca="1" ref="AQ78" ca="1">_xlfn.XLOOKUP($A78,INDIRECT(AQ$3&amp;"!$A:$A"),INDIRECT(AQ$3&amp;"!$AC:$AC"),0,0)</f>
        <v>0</v>
      </c>
      <c r="AR78" s="204" cm="1">
        <f t="array" aca="1" ref="AR78" ca="1">_xlfn.XLOOKUP($A78,INDIRECT(AR$3&amp;"!$A:$A"),INDIRECT(AR$3&amp;"!$AC:$AC"),0,0)</f>
        <v>0</v>
      </c>
      <c r="AS78" s="204" cm="1">
        <f t="array" aca="1" ref="AS78" ca="1">_xlfn.XLOOKUP($A78,INDIRECT(AS$3&amp;"!$A:$A"),INDIRECT(AS$3&amp;"!$AC:$AC"),0,0)</f>
        <v>0</v>
      </c>
      <c r="AT78" s="204" cm="1">
        <f t="array" aca="1" ref="AT78" ca="1">_xlfn.XLOOKUP($A78,INDIRECT(AT$3&amp;"!$A:$A"),INDIRECT(AT$3&amp;"!$AC:$AC"),0,0)</f>
        <v>0</v>
      </c>
      <c r="AU78" s="204" cm="1">
        <f t="array" aca="1" ref="AU78" ca="1">_xlfn.XLOOKUP($A78,INDIRECT(AU$3&amp;"!$A:$A"),INDIRECT(AU$3&amp;"!$AC:$AC"),0,0)</f>
        <v>0</v>
      </c>
      <c r="AV78" s="204" cm="1">
        <f t="array" aca="1" ref="AV78" ca="1">_xlfn.XLOOKUP($A78,INDIRECT(AV$3&amp;"!$A:$A"),INDIRECT(AV$3&amp;"!$AC:$AC"),0,0)</f>
        <v>0</v>
      </c>
      <c r="AW78" s="204" cm="1">
        <f t="array" aca="1" ref="AW78" ca="1">_xlfn.XLOOKUP($A78,INDIRECT(AW$3&amp;"!$A:$A"),INDIRECT(AW$3&amp;"!$AC:$AC"),0,0)</f>
        <v>0</v>
      </c>
      <c r="AX78" s="204" cm="1">
        <f t="array" aca="1" ref="AX78" ca="1">_xlfn.XLOOKUP($A78,INDIRECT(AX$3&amp;"!$A:$A"),INDIRECT(AX$3&amp;"!$AC:$AC"),0,0)</f>
        <v>0</v>
      </c>
      <c r="AY78" s="204" cm="1">
        <f t="array" aca="1" ref="AY78" ca="1">_xlfn.XLOOKUP($A78,INDIRECT(AY$3&amp;"!$A:$A"),INDIRECT(AY$3&amp;"!$AC:$AC"),0,0)</f>
        <v>0</v>
      </c>
      <c r="AZ78" s="204" cm="1">
        <f t="array" aca="1" ref="AZ78" ca="1">_xlfn.XLOOKUP($A78,INDIRECT(AZ$3&amp;"!$A:$A"),INDIRECT(AZ$3&amp;"!$AC:$AC"),0,0)</f>
        <v>0</v>
      </c>
      <c r="BA78" s="204" cm="1">
        <f t="array" aca="1" ref="BA78" ca="1">_xlfn.XLOOKUP($A78,INDIRECT(BA$3&amp;"!$A:$A"),INDIRECT(BA$3&amp;"!$AC:$AC"),0,0)</f>
        <v>0</v>
      </c>
      <c r="BB78" s="204" cm="1">
        <f t="array" aca="1" ref="BB78" ca="1">_xlfn.XLOOKUP($A78,INDIRECT(BB$3&amp;"!$A:$A"),INDIRECT(BB$3&amp;"!$AC:$AC"),0,0)</f>
        <v>0</v>
      </c>
      <c r="BC78" s="204" cm="1">
        <f t="array" aca="1" ref="BC78" ca="1">_xlfn.XLOOKUP($A78,INDIRECT(BC$3&amp;"!$A:$A"),INDIRECT(BC$3&amp;"!$AC:$AC"),0,0)</f>
        <v>0</v>
      </c>
      <c r="BD78" s="204" cm="1">
        <f t="array" aca="1" ref="BD78" ca="1">_xlfn.XLOOKUP($A78,INDIRECT(BD$3&amp;"!$A:$A"),INDIRECT(BD$3&amp;"!$AC:$AC"),0,0)</f>
        <v>0</v>
      </c>
    </row>
    <row r="79" spans="1:56" ht="15.95" customHeight="1" x14ac:dyDescent="0.25">
      <c r="A79" s="3">
        <f>'Сводный за нед'!A76</f>
        <v>321959186</v>
      </c>
      <c r="B79" s="3" t="str">
        <f>'Сводный за нед'!B76</f>
        <v>AKTA4ST102CL</v>
      </c>
      <c r="C79" s="3" t="str">
        <f>'Сводный за нед'!C76</f>
        <v>Набор пробок 4 шт.</v>
      </c>
      <c r="D79" s="204" cm="1">
        <f t="array" aca="1" ref="D79" ca="1">_xlfn.XLOOKUP($A79,INDIRECT(D$3&amp;"!$A:$A"),INDIRECT(D$3&amp;"!$AC:$AC"),0,0)</f>
        <v>58</v>
      </c>
      <c r="E79" s="204" cm="1">
        <f t="array" aca="1" ref="E79" ca="1">_xlfn.XLOOKUP($A79,INDIRECT(E$3&amp;"!$A:$A"),INDIRECT(E$3&amp;"!$AC:$AC"),0,0)</f>
        <v>58</v>
      </c>
      <c r="F79" s="204" cm="1">
        <f t="array" aca="1" ref="F79" ca="1">_xlfn.XLOOKUP($A79,INDIRECT(F$3&amp;"!$A:$A"),INDIRECT(F$3&amp;"!$AC:$AC"),0,0)</f>
        <v>55</v>
      </c>
      <c r="G79" s="204" cm="1">
        <f t="array" aca="1" ref="G79" ca="1">_xlfn.XLOOKUP($A79,INDIRECT(G$3&amp;"!$A:$A"),INDIRECT(G$3&amp;"!$AC:$AC"),0,0)</f>
        <v>0</v>
      </c>
      <c r="H79" s="204" cm="1">
        <f t="array" aca="1" ref="H79" ca="1">_xlfn.XLOOKUP($A79,INDIRECT(H$3&amp;"!$A:$A"),INDIRECT(H$3&amp;"!$AC:$AC"),0,0)</f>
        <v>0</v>
      </c>
      <c r="I79" s="204" cm="1">
        <f t="array" aca="1" ref="I79" ca="1">_xlfn.XLOOKUP($A79,INDIRECT(I$3&amp;"!$A:$A"),INDIRECT(I$3&amp;"!$AC:$AC"),0,0)</f>
        <v>0</v>
      </c>
      <c r="J79" s="204" cm="1">
        <f t="array" aca="1" ref="J79" ca="1">_xlfn.XLOOKUP($A79,INDIRECT(J$3&amp;"!$A:$A"),INDIRECT(J$3&amp;"!$AC:$AC"),0,0)</f>
        <v>0</v>
      </c>
      <c r="K79" s="204" cm="1">
        <f t="array" aca="1" ref="K79" ca="1">_xlfn.XLOOKUP($A79,INDIRECT(K$3&amp;"!$A:$A"),INDIRECT(K$3&amp;"!$AC:$AC"),0,0)</f>
        <v>0</v>
      </c>
      <c r="L79" s="204" cm="1">
        <f t="array" aca="1" ref="L79" ca="1">_xlfn.XLOOKUP($A79,INDIRECT(L$3&amp;"!$A:$A"),INDIRECT(L$3&amp;"!$AC:$AC"),0,0)</f>
        <v>0</v>
      </c>
      <c r="M79" s="204" cm="1">
        <f t="array" aca="1" ref="M79" ca="1">_xlfn.XLOOKUP($A79,INDIRECT(M$3&amp;"!$A:$A"),INDIRECT(M$3&amp;"!$AC:$AC"),0,0)</f>
        <v>0</v>
      </c>
      <c r="N79" s="204" cm="1">
        <f t="array" aca="1" ref="N79" ca="1">_xlfn.XLOOKUP($A79,INDIRECT(N$3&amp;"!$A:$A"),INDIRECT(N$3&amp;"!$AC:$AC"),0,0)</f>
        <v>0</v>
      </c>
      <c r="O79" s="204" cm="1">
        <f t="array" aca="1" ref="O79" ca="1">_xlfn.XLOOKUP($A79,INDIRECT(O$3&amp;"!$A:$A"),INDIRECT(O$3&amp;"!$AC:$AC"),0,0)</f>
        <v>0</v>
      </c>
      <c r="P79" s="204" cm="1">
        <f t="array" aca="1" ref="P79" ca="1">_xlfn.XLOOKUP($A79,INDIRECT(P$3&amp;"!$A:$A"),INDIRECT(P$3&amp;"!$AC:$AC"),0,0)</f>
        <v>0</v>
      </c>
      <c r="Q79" s="204" cm="1">
        <f t="array" aca="1" ref="Q79" ca="1">_xlfn.XLOOKUP($A79,INDIRECT(Q$3&amp;"!$A:$A"),INDIRECT(Q$3&amp;"!$AC:$AC"),0,0)</f>
        <v>0</v>
      </c>
      <c r="R79" s="204" cm="1">
        <f t="array" aca="1" ref="R79" ca="1">_xlfn.XLOOKUP($A79,INDIRECT(R$3&amp;"!$A:$A"),INDIRECT(R$3&amp;"!$AC:$AC"),0,0)</f>
        <v>0</v>
      </c>
      <c r="S79" s="204" cm="1">
        <f t="array" aca="1" ref="S79" ca="1">_xlfn.XLOOKUP($A79,INDIRECT(S$3&amp;"!$A:$A"),INDIRECT(S$3&amp;"!$AC:$AC"),0,0)</f>
        <v>0</v>
      </c>
      <c r="T79" s="204" cm="1">
        <f t="array" aca="1" ref="T79" ca="1">_xlfn.XLOOKUP($A79,INDIRECT(T$3&amp;"!$A:$A"),INDIRECT(T$3&amp;"!$AC:$AC"),0,0)</f>
        <v>0</v>
      </c>
      <c r="U79" s="204" cm="1">
        <f t="array" aca="1" ref="U79" ca="1">_xlfn.XLOOKUP($A79,INDIRECT(U$3&amp;"!$A:$A"),INDIRECT(U$3&amp;"!$AC:$AC"),0,0)</f>
        <v>0</v>
      </c>
      <c r="V79" s="204" cm="1">
        <f t="array" aca="1" ref="V79" ca="1">_xlfn.XLOOKUP($A79,INDIRECT(V$3&amp;"!$A:$A"),INDIRECT(V$3&amp;"!$AC:$AC"),0,0)</f>
        <v>0</v>
      </c>
      <c r="W79" s="204" cm="1">
        <f t="array" aca="1" ref="W79" ca="1">_xlfn.XLOOKUP($A79,INDIRECT(W$3&amp;"!$A:$A"),INDIRECT(W$3&amp;"!$AC:$AC"),0,0)</f>
        <v>0</v>
      </c>
      <c r="X79" s="204" cm="1">
        <f t="array" aca="1" ref="X79" ca="1">_xlfn.XLOOKUP($A79,INDIRECT(X$3&amp;"!$A:$A"),INDIRECT(X$3&amp;"!$AC:$AC"),0,0)</f>
        <v>0</v>
      </c>
      <c r="Y79" s="204" cm="1">
        <f t="array" aca="1" ref="Y79" ca="1">_xlfn.XLOOKUP($A79,INDIRECT(Y$3&amp;"!$A:$A"),INDIRECT(Y$3&amp;"!$AC:$AC"),0,0)</f>
        <v>0</v>
      </c>
      <c r="Z79" s="204" cm="1">
        <f t="array" aca="1" ref="Z79" ca="1">_xlfn.XLOOKUP($A79,INDIRECT(Z$3&amp;"!$A:$A"),INDIRECT(Z$3&amp;"!$AC:$AC"),0,0)</f>
        <v>0</v>
      </c>
      <c r="AA79" s="204" cm="1">
        <f t="array" aca="1" ref="AA79" ca="1">_xlfn.XLOOKUP($A79,INDIRECT(AA$3&amp;"!$A:$A"),INDIRECT(AA$3&amp;"!$AC:$AC"),0,0)</f>
        <v>0</v>
      </c>
      <c r="AB79" s="204" cm="1">
        <f t="array" aca="1" ref="AB79" ca="1">_xlfn.XLOOKUP($A79,INDIRECT(AB$3&amp;"!$A:$A"),INDIRECT(AB$3&amp;"!$AC:$AC"),0,0)</f>
        <v>0</v>
      </c>
      <c r="AC79" s="204" cm="1">
        <f t="array" aca="1" ref="AC79" ca="1">_xlfn.XLOOKUP($A79,INDIRECT(AC$3&amp;"!$A:$A"),INDIRECT(AC$3&amp;"!$AC:$AC"),0,0)</f>
        <v>0</v>
      </c>
      <c r="AD79" s="204" cm="1">
        <f t="array" aca="1" ref="AD79" ca="1">_xlfn.XLOOKUP($A79,INDIRECT(AD$3&amp;"!$A:$A"),INDIRECT(AD$3&amp;"!$AC:$AC"),0,0)</f>
        <v>0</v>
      </c>
      <c r="AE79" s="204" cm="1">
        <f t="array" aca="1" ref="AE79" ca="1">_xlfn.XLOOKUP($A79,INDIRECT(AE$3&amp;"!$A:$A"),INDIRECT(AE$3&amp;"!$AC:$AC"),0,0)</f>
        <v>0</v>
      </c>
      <c r="AF79" s="204" cm="1">
        <f t="array" aca="1" ref="AF79" ca="1">_xlfn.XLOOKUP($A79,INDIRECT(AF$3&amp;"!$A:$A"),INDIRECT(AF$3&amp;"!$AC:$AC"),0,0)</f>
        <v>0</v>
      </c>
      <c r="AG79" s="204" cm="1">
        <f t="array" aca="1" ref="AG79" ca="1">_xlfn.XLOOKUP($A79,INDIRECT(AG$3&amp;"!$A:$A"),INDIRECT(AG$3&amp;"!$AC:$AC"),0,0)</f>
        <v>0</v>
      </c>
      <c r="AH79" s="204" cm="1">
        <f t="array" aca="1" ref="AH79" ca="1">_xlfn.XLOOKUP($A79,INDIRECT(AH$3&amp;"!$A:$A"),INDIRECT(AH$3&amp;"!$AC:$AC"),0,0)</f>
        <v>0</v>
      </c>
      <c r="AI79" s="204" cm="1">
        <f t="array" aca="1" ref="AI79" ca="1">_xlfn.XLOOKUP($A79,INDIRECT(AI$3&amp;"!$A:$A"),INDIRECT(AI$3&amp;"!$AC:$AC"),0,0)</f>
        <v>0</v>
      </c>
      <c r="AJ79" s="204" cm="1">
        <f t="array" aca="1" ref="AJ79" ca="1">_xlfn.XLOOKUP($A79,INDIRECT(AJ$3&amp;"!$A:$A"),INDIRECT(AJ$3&amp;"!$AC:$AC"),0,0)</f>
        <v>0</v>
      </c>
      <c r="AK79" s="204" cm="1">
        <f t="array" aca="1" ref="AK79" ca="1">_xlfn.XLOOKUP($A79,INDIRECT(AK$3&amp;"!$A:$A"),INDIRECT(AK$3&amp;"!$AC:$AC"),0,0)</f>
        <v>0</v>
      </c>
      <c r="AL79" s="204" cm="1">
        <f t="array" aca="1" ref="AL79" ca="1">_xlfn.XLOOKUP($A79,INDIRECT(AL$3&amp;"!$A:$A"),INDIRECT(AL$3&amp;"!$AC:$AC"),0,0)</f>
        <v>0</v>
      </c>
      <c r="AM79" s="204" cm="1">
        <f t="array" aca="1" ref="AM79" ca="1">_xlfn.XLOOKUP($A79,INDIRECT(AM$3&amp;"!$A:$A"),INDIRECT(AM$3&amp;"!$AC:$AC"),0,0)</f>
        <v>0</v>
      </c>
      <c r="AN79" s="204" cm="1">
        <f t="array" aca="1" ref="AN79" ca="1">_xlfn.XLOOKUP($A79,INDIRECT(AN$3&amp;"!$A:$A"),INDIRECT(AN$3&amp;"!$AC:$AC"),0,0)</f>
        <v>0</v>
      </c>
      <c r="AO79" s="204" cm="1">
        <f t="array" aca="1" ref="AO79" ca="1">_xlfn.XLOOKUP($A79,INDIRECT(AO$3&amp;"!$A:$A"),INDIRECT(AO$3&amp;"!$AC:$AC"),0,0)</f>
        <v>0</v>
      </c>
      <c r="AP79" s="204" cm="1">
        <f t="array" aca="1" ref="AP79" ca="1">_xlfn.XLOOKUP($A79,INDIRECT(AP$3&amp;"!$A:$A"),INDIRECT(AP$3&amp;"!$AC:$AC"),0,0)</f>
        <v>0</v>
      </c>
      <c r="AQ79" s="204" cm="1">
        <f t="array" aca="1" ref="AQ79" ca="1">_xlfn.XLOOKUP($A79,INDIRECT(AQ$3&amp;"!$A:$A"),INDIRECT(AQ$3&amp;"!$AC:$AC"),0,0)</f>
        <v>0</v>
      </c>
      <c r="AR79" s="204" cm="1">
        <f t="array" aca="1" ref="AR79" ca="1">_xlfn.XLOOKUP($A79,INDIRECT(AR$3&amp;"!$A:$A"),INDIRECT(AR$3&amp;"!$AC:$AC"),0,0)</f>
        <v>0</v>
      </c>
      <c r="AS79" s="204" cm="1">
        <f t="array" aca="1" ref="AS79" ca="1">_xlfn.XLOOKUP($A79,INDIRECT(AS$3&amp;"!$A:$A"),INDIRECT(AS$3&amp;"!$AC:$AC"),0,0)</f>
        <v>0</v>
      </c>
      <c r="AT79" s="204" cm="1">
        <f t="array" aca="1" ref="AT79" ca="1">_xlfn.XLOOKUP($A79,INDIRECT(AT$3&amp;"!$A:$A"),INDIRECT(AT$3&amp;"!$AC:$AC"),0,0)</f>
        <v>0</v>
      </c>
      <c r="AU79" s="204" cm="1">
        <f t="array" aca="1" ref="AU79" ca="1">_xlfn.XLOOKUP($A79,INDIRECT(AU$3&amp;"!$A:$A"),INDIRECT(AU$3&amp;"!$AC:$AC"),0,0)</f>
        <v>0</v>
      </c>
      <c r="AV79" s="204" cm="1">
        <f t="array" aca="1" ref="AV79" ca="1">_xlfn.XLOOKUP($A79,INDIRECT(AV$3&amp;"!$A:$A"),INDIRECT(AV$3&amp;"!$AC:$AC"),0,0)</f>
        <v>0</v>
      </c>
      <c r="AW79" s="204" cm="1">
        <f t="array" aca="1" ref="AW79" ca="1">_xlfn.XLOOKUP($A79,INDIRECT(AW$3&amp;"!$A:$A"),INDIRECT(AW$3&amp;"!$AC:$AC"),0,0)</f>
        <v>0</v>
      </c>
      <c r="AX79" s="204" cm="1">
        <f t="array" aca="1" ref="AX79" ca="1">_xlfn.XLOOKUP($A79,INDIRECT(AX$3&amp;"!$A:$A"),INDIRECT(AX$3&amp;"!$AC:$AC"),0,0)</f>
        <v>0</v>
      </c>
      <c r="AY79" s="204" cm="1">
        <f t="array" aca="1" ref="AY79" ca="1">_xlfn.XLOOKUP($A79,INDIRECT(AY$3&amp;"!$A:$A"),INDIRECT(AY$3&amp;"!$AC:$AC"),0,0)</f>
        <v>0</v>
      </c>
      <c r="AZ79" s="204" cm="1">
        <f t="array" aca="1" ref="AZ79" ca="1">_xlfn.XLOOKUP($A79,INDIRECT(AZ$3&amp;"!$A:$A"),INDIRECT(AZ$3&amp;"!$AC:$AC"),0,0)</f>
        <v>0</v>
      </c>
      <c r="BA79" s="204" cm="1">
        <f t="array" aca="1" ref="BA79" ca="1">_xlfn.XLOOKUP($A79,INDIRECT(BA$3&amp;"!$A:$A"),INDIRECT(BA$3&amp;"!$AC:$AC"),0,0)</f>
        <v>0</v>
      </c>
      <c r="BB79" s="204" cm="1">
        <f t="array" aca="1" ref="BB79" ca="1">_xlfn.XLOOKUP($A79,INDIRECT(BB$3&amp;"!$A:$A"),INDIRECT(BB$3&amp;"!$AC:$AC"),0,0)</f>
        <v>0</v>
      </c>
      <c r="BC79" s="204" cm="1">
        <f t="array" aca="1" ref="BC79" ca="1">_xlfn.XLOOKUP($A79,INDIRECT(BC$3&amp;"!$A:$A"),INDIRECT(BC$3&amp;"!$AC:$AC"),0,0)</f>
        <v>0</v>
      </c>
      <c r="BD79" s="204" cm="1">
        <f t="array" aca="1" ref="BD79" ca="1">_xlfn.XLOOKUP($A79,INDIRECT(BD$3&amp;"!$A:$A"),INDIRECT(BD$3&amp;"!$AC:$AC"),0,0)</f>
        <v>0</v>
      </c>
    </row>
    <row r="80" spans="1:56" ht="15.95" customHeight="1" x14ac:dyDescent="0.25">
      <c r="A80" s="3">
        <f>'Сводный за нед'!A77</f>
        <v>273546535</v>
      </c>
      <c r="B80" s="3" t="str">
        <f>'Сводный за нед'!B77</f>
        <v>AKTA2KN101YL</v>
      </c>
      <c r="C80" s="3" t="str">
        <f>'Сводный за нед'!C77</f>
        <v>Шпатель желтый</v>
      </c>
      <c r="D80" s="204" cm="1">
        <f t="array" aca="1" ref="D80" ca="1">_xlfn.XLOOKUP($A80,INDIRECT(D$3&amp;"!$A:$A"),INDIRECT(D$3&amp;"!$AC:$AC"),0,0)</f>
        <v>70</v>
      </c>
      <c r="E80" s="204" cm="1">
        <f t="array" aca="1" ref="E80" ca="1">_xlfn.XLOOKUP($A80,INDIRECT(E$3&amp;"!$A:$A"),INDIRECT(E$3&amp;"!$AC:$AC"),0,0)</f>
        <v>70</v>
      </c>
      <c r="F80" s="204" cm="1">
        <f t="array" aca="1" ref="F80" ca="1">_xlfn.XLOOKUP($A80,INDIRECT(F$3&amp;"!$A:$A"),INDIRECT(F$3&amp;"!$AC:$AC"),0,0)</f>
        <v>90</v>
      </c>
      <c r="G80" s="204" cm="1">
        <f t="array" aca="1" ref="G80" ca="1">_xlfn.XLOOKUP($A80,INDIRECT(G$3&amp;"!$A:$A"),INDIRECT(G$3&amp;"!$AC:$AC"),0,0)</f>
        <v>0</v>
      </c>
      <c r="H80" s="204" cm="1">
        <f t="array" aca="1" ref="H80" ca="1">_xlfn.XLOOKUP($A80,INDIRECT(H$3&amp;"!$A:$A"),INDIRECT(H$3&amp;"!$AC:$AC"),0,0)</f>
        <v>0</v>
      </c>
      <c r="I80" s="204" cm="1">
        <f t="array" aca="1" ref="I80" ca="1">_xlfn.XLOOKUP($A80,INDIRECT(I$3&amp;"!$A:$A"),INDIRECT(I$3&amp;"!$AC:$AC"),0,0)</f>
        <v>0</v>
      </c>
      <c r="J80" s="204" cm="1">
        <f t="array" aca="1" ref="J80" ca="1">_xlfn.XLOOKUP($A80,INDIRECT(J$3&amp;"!$A:$A"),INDIRECT(J$3&amp;"!$AC:$AC"),0,0)</f>
        <v>0</v>
      </c>
      <c r="K80" s="204" cm="1">
        <f t="array" aca="1" ref="K80" ca="1">_xlfn.XLOOKUP($A80,INDIRECT(K$3&amp;"!$A:$A"),INDIRECT(K$3&amp;"!$AC:$AC"),0,0)</f>
        <v>0</v>
      </c>
      <c r="L80" s="204" cm="1">
        <f t="array" aca="1" ref="L80" ca="1">_xlfn.XLOOKUP($A80,INDIRECT(L$3&amp;"!$A:$A"),INDIRECT(L$3&amp;"!$AC:$AC"),0,0)</f>
        <v>0</v>
      </c>
      <c r="M80" s="204" cm="1">
        <f t="array" aca="1" ref="M80" ca="1">_xlfn.XLOOKUP($A80,INDIRECT(M$3&amp;"!$A:$A"),INDIRECT(M$3&amp;"!$AC:$AC"),0,0)</f>
        <v>0</v>
      </c>
      <c r="N80" s="204" cm="1">
        <f t="array" aca="1" ref="N80" ca="1">_xlfn.XLOOKUP($A80,INDIRECT(N$3&amp;"!$A:$A"),INDIRECT(N$3&amp;"!$AC:$AC"),0,0)</f>
        <v>0</v>
      </c>
      <c r="O80" s="204" cm="1">
        <f t="array" aca="1" ref="O80" ca="1">_xlfn.XLOOKUP($A80,INDIRECT(O$3&amp;"!$A:$A"),INDIRECT(O$3&amp;"!$AC:$AC"),0,0)</f>
        <v>0</v>
      </c>
      <c r="P80" s="204" cm="1">
        <f t="array" aca="1" ref="P80" ca="1">_xlfn.XLOOKUP($A80,INDIRECT(P$3&amp;"!$A:$A"),INDIRECT(P$3&amp;"!$AC:$AC"),0,0)</f>
        <v>0</v>
      </c>
      <c r="Q80" s="204" cm="1">
        <f t="array" aca="1" ref="Q80" ca="1">_xlfn.XLOOKUP($A80,INDIRECT(Q$3&amp;"!$A:$A"),INDIRECT(Q$3&amp;"!$AC:$AC"),0,0)</f>
        <v>0</v>
      </c>
      <c r="R80" s="204" cm="1">
        <f t="array" aca="1" ref="R80" ca="1">_xlfn.XLOOKUP($A80,INDIRECT(R$3&amp;"!$A:$A"),INDIRECT(R$3&amp;"!$AC:$AC"),0,0)</f>
        <v>0</v>
      </c>
      <c r="S80" s="204" cm="1">
        <f t="array" aca="1" ref="S80" ca="1">_xlfn.XLOOKUP($A80,INDIRECT(S$3&amp;"!$A:$A"),INDIRECT(S$3&amp;"!$AC:$AC"),0,0)</f>
        <v>0</v>
      </c>
      <c r="T80" s="204" cm="1">
        <f t="array" aca="1" ref="T80" ca="1">_xlfn.XLOOKUP($A80,INDIRECT(T$3&amp;"!$A:$A"),INDIRECT(T$3&amp;"!$AC:$AC"),0,0)</f>
        <v>0</v>
      </c>
      <c r="U80" s="204" cm="1">
        <f t="array" aca="1" ref="U80" ca="1">_xlfn.XLOOKUP($A80,INDIRECT(U$3&amp;"!$A:$A"),INDIRECT(U$3&amp;"!$AC:$AC"),0,0)</f>
        <v>0</v>
      </c>
      <c r="V80" s="204" cm="1">
        <f t="array" aca="1" ref="V80" ca="1">_xlfn.XLOOKUP($A80,INDIRECT(V$3&amp;"!$A:$A"),INDIRECT(V$3&amp;"!$AC:$AC"),0,0)</f>
        <v>0</v>
      </c>
      <c r="W80" s="204" cm="1">
        <f t="array" aca="1" ref="W80" ca="1">_xlfn.XLOOKUP($A80,INDIRECT(W$3&amp;"!$A:$A"),INDIRECT(W$3&amp;"!$AC:$AC"),0,0)</f>
        <v>0</v>
      </c>
      <c r="X80" s="204" cm="1">
        <f t="array" aca="1" ref="X80" ca="1">_xlfn.XLOOKUP($A80,INDIRECT(X$3&amp;"!$A:$A"),INDIRECT(X$3&amp;"!$AC:$AC"),0,0)</f>
        <v>0</v>
      </c>
      <c r="Y80" s="204" cm="1">
        <f t="array" aca="1" ref="Y80" ca="1">_xlfn.XLOOKUP($A80,INDIRECT(Y$3&amp;"!$A:$A"),INDIRECT(Y$3&amp;"!$AC:$AC"),0,0)</f>
        <v>0</v>
      </c>
      <c r="Z80" s="204" cm="1">
        <f t="array" aca="1" ref="Z80" ca="1">_xlfn.XLOOKUP($A80,INDIRECT(Z$3&amp;"!$A:$A"),INDIRECT(Z$3&amp;"!$AC:$AC"),0,0)</f>
        <v>0</v>
      </c>
      <c r="AA80" s="204" cm="1">
        <f t="array" aca="1" ref="AA80" ca="1">_xlfn.XLOOKUP($A80,INDIRECT(AA$3&amp;"!$A:$A"),INDIRECT(AA$3&amp;"!$AC:$AC"),0,0)</f>
        <v>0</v>
      </c>
      <c r="AB80" s="204" cm="1">
        <f t="array" aca="1" ref="AB80" ca="1">_xlfn.XLOOKUP($A80,INDIRECT(AB$3&amp;"!$A:$A"),INDIRECT(AB$3&amp;"!$AC:$AC"),0,0)</f>
        <v>0</v>
      </c>
      <c r="AC80" s="204" cm="1">
        <f t="array" aca="1" ref="AC80" ca="1">_xlfn.XLOOKUP($A80,INDIRECT(AC$3&amp;"!$A:$A"),INDIRECT(AC$3&amp;"!$AC:$AC"),0,0)</f>
        <v>0</v>
      </c>
      <c r="AD80" s="204" cm="1">
        <f t="array" aca="1" ref="AD80" ca="1">_xlfn.XLOOKUP($A80,INDIRECT(AD$3&amp;"!$A:$A"),INDIRECT(AD$3&amp;"!$AC:$AC"),0,0)</f>
        <v>0</v>
      </c>
      <c r="AE80" s="204" cm="1">
        <f t="array" aca="1" ref="AE80" ca="1">_xlfn.XLOOKUP($A80,INDIRECT(AE$3&amp;"!$A:$A"),INDIRECT(AE$3&amp;"!$AC:$AC"),0,0)</f>
        <v>0</v>
      </c>
      <c r="AF80" s="204" cm="1">
        <f t="array" aca="1" ref="AF80" ca="1">_xlfn.XLOOKUP($A80,INDIRECT(AF$3&amp;"!$A:$A"),INDIRECT(AF$3&amp;"!$AC:$AC"),0,0)</f>
        <v>0</v>
      </c>
      <c r="AG80" s="204" cm="1">
        <f t="array" aca="1" ref="AG80" ca="1">_xlfn.XLOOKUP($A80,INDIRECT(AG$3&amp;"!$A:$A"),INDIRECT(AG$3&amp;"!$AC:$AC"),0,0)</f>
        <v>0</v>
      </c>
      <c r="AH80" s="204" cm="1">
        <f t="array" aca="1" ref="AH80" ca="1">_xlfn.XLOOKUP($A80,INDIRECT(AH$3&amp;"!$A:$A"),INDIRECT(AH$3&amp;"!$AC:$AC"),0,0)</f>
        <v>0</v>
      </c>
      <c r="AI80" s="204" cm="1">
        <f t="array" aca="1" ref="AI80" ca="1">_xlfn.XLOOKUP($A80,INDIRECT(AI$3&amp;"!$A:$A"),INDIRECT(AI$3&amp;"!$AC:$AC"),0,0)</f>
        <v>0</v>
      </c>
      <c r="AJ80" s="204" cm="1">
        <f t="array" aca="1" ref="AJ80" ca="1">_xlfn.XLOOKUP($A80,INDIRECT(AJ$3&amp;"!$A:$A"),INDIRECT(AJ$3&amp;"!$AC:$AC"),0,0)</f>
        <v>0</v>
      </c>
      <c r="AK80" s="204" cm="1">
        <f t="array" aca="1" ref="AK80" ca="1">_xlfn.XLOOKUP($A80,INDIRECT(AK$3&amp;"!$A:$A"),INDIRECT(AK$3&amp;"!$AC:$AC"),0,0)</f>
        <v>0</v>
      </c>
      <c r="AL80" s="204" cm="1">
        <f t="array" aca="1" ref="AL80" ca="1">_xlfn.XLOOKUP($A80,INDIRECT(AL$3&amp;"!$A:$A"),INDIRECT(AL$3&amp;"!$AC:$AC"),0,0)</f>
        <v>0</v>
      </c>
      <c r="AM80" s="204" cm="1">
        <f t="array" aca="1" ref="AM80" ca="1">_xlfn.XLOOKUP($A80,INDIRECT(AM$3&amp;"!$A:$A"),INDIRECT(AM$3&amp;"!$AC:$AC"),0,0)</f>
        <v>0</v>
      </c>
      <c r="AN80" s="204" cm="1">
        <f t="array" aca="1" ref="AN80" ca="1">_xlfn.XLOOKUP($A80,INDIRECT(AN$3&amp;"!$A:$A"),INDIRECT(AN$3&amp;"!$AC:$AC"),0,0)</f>
        <v>0</v>
      </c>
      <c r="AO80" s="204" cm="1">
        <f t="array" aca="1" ref="AO80" ca="1">_xlfn.XLOOKUP($A80,INDIRECT(AO$3&amp;"!$A:$A"),INDIRECT(AO$3&amp;"!$AC:$AC"),0,0)</f>
        <v>0</v>
      </c>
      <c r="AP80" s="204" cm="1">
        <f t="array" aca="1" ref="AP80" ca="1">_xlfn.XLOOKUP($A80,INDIRECT(AP$3&amp;"!$A:$A"),INDIRECT(AP$3&amp;"!$AC:$AC"),0,0)</f>
        <v>0</v>
      </c>
      <c r="AQ80" s="204" cm="1">
        <f t="array" aca="1" ref="AQ80" ca="1">_xlfn.XLOOKUP($A80,INDIRECT(AQ$3&amp;"!$A:$A"),INDIRECT(AQ$3&amp;"!$AC:$AC"),0,0)</f>
        <v>0</v>
      </c>
      <c r="AR80" s="204" cm="1">
        <f t="array" aca="1" ref="AR80" ca="1">_xlfn.XLOOKUP($A80,INDIRECT(AR$3&amp;"!$A:$A"),INDIRECT(AR$3&amp;"!$AC:$AC"),0,0)</f>
        <v>0</v>
      </c>
      <c r="AS80" s="204" cm="1">
        <f t="array" aca="1" ref="AS80" ca="1">_xlfn.XLOOKUP($A80,INDIRECT(AS$3&amp;"!$A:$A"),INDIRECT(AS$3&amp;"!$AC:$AC"),0,0)</f>
        <v>0</v>
      </c>
      <c r="AT80" s="204" cm="1">
        <f t="array" aca="1" ref="AT80" ca="1">_xlfn.XLOOKUP($A80,INDIRECT(AT$3&amp;"!$A:$A"),INDIRECT(AT$3&amp;"!$AC:$AC"),0,0)</f>
        <v>0</v>
      </c>
      <c r="AU80" s="204" cm="1">
        <f t="array" aca="1" ref="AU80" ca="1">_xlfn.XLOOKUP($A80,INDIRECT(AU$3&amp;"!$A:$A"),INDIRECT(AU$3&amp;"!$AC:$AC"),0,0)</f>
        <v>0</v>
      </c>
      <c r="AV80" s="204" cm="1">
        <f t="array" aca="1" ref="AV80" ca="1">_xlfn.XLOOKUP($A80,INDIRECT(AV$3&amp;"!$A:$A"),INDIRECT(AV$3&amp;"!$AC:$AC"),0,0)</f>
        <v>0</v>
      </c>
      <c r="AW80" s="204" cm="1">
        <f t="array" aca="1" ref="AW80" ca="1">_xlfn.XLOOKUP($A80,INDIRECT(AW$3&amp;"!$A:$A"),INDIRECT(AW$3&amp;"!$AC:$AC"),0,0)</f>
        <v>0</v>
      </c>
      <c r="AX80" s="204" cm="1">
        <f t="array" aca="1" ref="AX80" ca="1">_xlfn.XLOOKUP($A80,INDIRECT(AX$3&amp;"!$A:$A"),INDIRECT(AX$3&amp;"!$AC:$AC"),0,0)</f>
        <v>0</v>
      </c>
      <c r="AY80" s="204" cm="1">
        <f t="array" aca="1" ref="AY80" ca="1">_xlfn.XLOOKUP($A80,INDIRECT(AY$3&amp;"!$A:$A"),INDIRECT(AY$3&amp;"!$AC:$AC"),0,0)</f>
        <v>0</v>
      </c>
      <c r="AZ80" s="204" cm="1">
        <f t="array" aca="1" ref="AZ80" ca="1">_xlfn.XLOOKUP($A80,INDIRECT(AZ$3&amp;"!$A:$A"),INDIRECT(AZ$3&amp;"!$AC:$AC"),0,0)</f>
        <v>0</v>
      </c>
      <c r="BA80" s="204" cm="1">
        <f t="array" aca="1" ref="BA80" ca="1">_xlfn.XLOOKUP($A80,INDIRECT(BA$3&amp;"!$A:$A"),INDIRECT(BA$3&amp;"!$AC:$AC"),0,0)</f>
        <v>0</v>
      </c>
      <c r="BB80" s="204" cm="1">
        <f t="array" aca="1" ref="BB80" ca="1">_xlfn.XLOOKUP($A80,INDIRECT(BB$3&amp;"!$A:$A"),INDIRECT(BB$3&amp;"!$AC:$AC"),0,0)</f>
        <v>0</v>
      </c>
      <c r="BC80" s="204" cm="1">
        <f t="array" aca="1" ref="BC80" ca="1">_xlfn.XLOOKUP($A80,INDIRECT(BC$3&amp;"!$A:$A"),INDIRECT(BC$3&amp;"!$AC:$AC"),0,0)</f>
        <v>0</v>
      </c>
      <c r="BD80" s="204" cm="1">
        <f t="array" aca="1" ref="BD80" ca="1">_xlfn.XLOOKUP($A80,INDIRECT(BD$3&amp;"!$A:$A"),INDIRECT(BD$3&amp;"!$AC:$AC"),0,0)</f>
        <v>0</v>
      </c>
    </row>
    <row r="81" spans="1:56" ht="15.95" customHeight="1" x14ac:dyDescent="0.25">
      <c r="A81" s="3">
        <f>'Сводный за нед'!A78</f>
        <v>273551028</v>
      </c>
      <c r="B81" s="3" t="str">
        <f>'Сводный за нед'!B78</f>
        <v>AKTA2KN101BL</v>
      </c>
      <c r="C81" s="3" t="str">
        <f>'Сводный за нед'!C78</f>
        <v>Шпатель голубой</v>
      </c>
      <c r="D81" s="204" cm="1">
        <f t="array" aca="1" ref="D81" ca="1">_xlfn.XLOOKUP($A81,INDIRECT(D$3&amp;"!$A:$A"),INDIRECT(D$3&amp;"!$AC:$AC"),0,0)</f>
        <v>0</v>
      </c>
      <c r="E81" s="204" cm="1">
        <f t="array" aca="1" ref="E81" ca="1">_xlfn.XLOOKUP($A81,INDIRECT(E$3&amp;"!$A:$A"),INDIRECT(E$3&amp;"!$AC:$AC"),0,0)</f>
        <v>0</v>
      </c>
      <c r="F81" s="204" cm="1">
        <f t="array" aca="1" ref="F81" ca="1">_xlfn.XLOOKUP($A81,INDIRECT(F$3&amp;"!$A:$A"),INDIRECT(F$3&amp;"!$AC:$AC"),0,0)</f>
        <v>0</v>
      </c>
      <c r="G81" s="204" cm="1">
        <f t="array" aca="1" ref="G81" ca="1">_xlfn.XLOOKUP($A81,INDIRECT(G$3&amp;"!$A:$A"),INDIRECT(G$3&amp;"!$AC:$AC"),0,0)</f>
        <v>0</v>
      </c>
      <c r="H81" s="204" cm="1">
        <f t="array" aca="1" ref="H81" ca="1">_xlfn.XLOOKUP($A81,INDIRECT(H$3&amp;"!$A:$A"),INDIRECT(H$3&amp;"!$AC:$AC"),0,0)</f>
        <v>0</v>
      </c>
      <c r="I81" s="204" cm="1">
        <f t="array" aca="1" ref="I81" ca="1">_xlfn.XLOOKUP($A81,INDIRECT(I$3&amp;"!$A:$A"),INDIRECT(I$3&amp;"!$AC:$AC"),0,0)</f>
        <v>0</v>
      </c>
      <c r="J81" s="204" cm="1">
        <f t="array" aca="1" ref="J81" ca="1">_xlfn.XLOOKUP($A81,INDIRECT(J$3&amp;"!$A:$A"),INDIRECT(J$3&amp;"!$AC:$AC"),0,0)</f>
        <v>0</v>
      </c>
      <c r="K81" s="204" cm="1">
        <f t="array" aca="1" ref="K81" ca="1">_xlfn.XLOOKUP($A81,INDIRECT(K$3&amp;"!$A:$A"),INDIRECT(K$3&amp;"!$AC:$AC"),0,0)</f>
        <v>0</v>
      </c>
      <c r="L81" s="204" cm="1">
        <f t="array" aca="1" ref="L81" ca="1">_xlfn.XLOOKUP($A81,INDIRECT(L$3&amp;"!$A:$A"),INDIRECT(L$3&amp;"!$AC:$AC"),0,0)</f>
        <v>0</v>
      </c>
      <c r="M81" s="204" cm="1">
        <f t="array" aca="1" ref="M81" ca="1">_xlfn.XLOOKUP($A81,INDIRECT(M$3&amp;"!$A:$A"),INDIRECT(M$3&amp;"!$AC:$AC"),0,0)</f>
        <v>0</v>
      </c>
      <c r="N81" s="204" cm="1">
        <f t="array" aca="1" ref="N81" ca="1">_xlfn.XLOOKUP($A81,INDIRECT(N$3&amp;"!$A:$A"),INDIRECT(N$3&amp;"!$AC:$AC"),0,0)</f>
        <v>0</v>
      </c>
      <c r="O81" s="204" cm="1">
        <f t="array" aca="1" ref="O81" ca="1">_xlfn.XLOOKUP($A81,INDIRECT(O$3&amp;"!$A:$A"),INDIRECT(O$3&amp;"!$AC:$AC"),0,0)</f>
        <v>0</v>
      </c>
      <c r="P81" s="204" cm="1">
        <f t="array" aca="1" ref="P81" ca="1">_xlfn.XLOOKUP($A81,INDIRECT(P$3&amp;"!$A:$A"),INDIRECT(P$3&amp;"!$AC:$AC"),0,0)</f>
        <v>0</v>
      </c>
      <c r="Q81" s="204" cm="1">
        <f t="array" aca="1" ref="Q81" ca="1">_xlfn.XLOOKUP($A81,INDIRECT(Q$3&amp;"!$A:$A"),INDIRECT(Q$3&amp;"!$AC:$AC"),0,0)</f>
        <v>0</v>
      </c>
      <c r="R81" s="204" cm="1">
        <f t="array" aca="1" ref="R81" ca="1">_xlfn.XLOOKUP($A81,INDIRECT(R$3&amp;"!$A:$A"),INDIRECT(R$3&amp;"!$AC:$AC"),0,0)</f>
        <v>0</v>
      </c>
      <c r="S81" s="204" cm="1">
        <f t="array" aca="1" ref="S81" ca="1">_xlfn.XLOOKUP($A81,INDIRECT(S$3&amp;"!$A:$A"),INDIRECT(S$3&amp;"!$AC:$AC"),0,0)</f>
        <v>0</v>
      </c>
      <c r="T81" s="204" cm="1">
        <f t="array" aca="1" ref="T81" ca="1">_xlfn.XLOOKUP($A81,INDIRECT(T$3&amp;"!$A:$A"),INDIRECT(T$3&amp;"!$AC:$AC"),0,0)</f>
        <v>0</v>
      </c>
      <c r="U81" s="204" cm="1">
        <f t="array" aca="1" ref="U81" ca="1">_xlfn.XLOOKUP($A81,INDIRECT(U$3&amp;"!$A:$A"),INDIRECT(U$3&amp;"!$AC:$AC"),0,0)</f>
        <v>0</v>
      </c>
      <c r="V81" s="204" cm="1">
        <f t="array" aca="1" ref="V81" ca="1">_xlfn.XLOOKUP($A81,INDIRECT(V$3&amp;"!$A:$A"),INDIRECT(V$3&amp;"!$AC:$AC"),0,0)</f>
        <v>0</v>
      </c>
      <c r="W81" s="204" cm="1">
        <f t="array" aca="1" ref="W81" ca="1">_xlfn.XLOOKUP($A81,INDIRECT(W$3&amp;"!$A:$A"),INDIRECT(W$3&amp;"!$AC:$AC"),0,0)</f>
        <v>0</v>
      </c>
      <c r="X81" s="204" cm="1">
        <f t="array" aca="1" ref="X81" ca="1">_xlfn.XLOOKUP($A81,INDIRECT(X$3&amp;"!$A:$A"),INDIRECT(X$3&amp;"!$AC:$AC"),0,0)</f>
        <v>0</v>
      </c>
      <c r="Y81" s="204" cm="1">
        <f t="array" aca="1" ref="Y81" ca="1">_xlfn.XLOOKUP($A81,INDIRECT(Y$3&amp;"!$A:$A"),INDIRECT(Y$3&amp;"!$AC:$AC"),0,0)</f>
        <v>0</v>
      </c>
      <c r="Z81" s="204" cm="1">
        <f t="array" aca="1" ref="Z81" ca="1">_xlfn.XLOOKUP($A81,INDIRECT(Z$3&amp;"!$A:$A"),INDIRECT(Z$3&amp;"!$AC:$AC"),0,0)</f>
        <v>0</v>
      </c>
      <c r="AA81" s="204" cm="1">
        <f t="array" aca="1" ref="AA81" ca="1">_xlfn.XLOOKUP($A81,INDIRECT(AA$3&amp;"!$A:$A"),INDIRECT(AA$3&amp;"!$AC:$AC"),0,0)</f>
        <v>0</v>
      </c>
      <c r="AB81" s="204" cm="1">
        <f t="array" aca="1" ref="AB81" ca="1">_xlfn.XLOOKUP($A81,INDIRECT(AB$3&amp;"!$A:$A"),INDIRECT(AB$3&amp;"!$AC:$AC"),0,0)</f>
        <v>0</v>
      </c>
      <c r="AC81" s="204" cm="1">
        <f t="array" aca="1" ref="AC81" ca="1">_xlfn.XLOOKUP($A81,INDIRECT(AC$3&amp;"!$A:$A"),INDIRECT(AC$3&amp;"!$AC:$AC"),0,0)</f>
        <v>0</v>
      </c>
      <c r="AD81" s="204" cm="1">
        <f t="array" aca="1" ref="AD81" ca="1">_xlfn.XLOOKUP($A81,INDIRECT(AD$3&amp;"!$A:$A"),INDIRECT(AD$3&amp;"!$AC:$AC"),0,0)</f>
        <v>0</v>
      </c>
      <c r="AE81" s="204" cm="1">
        <f t="array" aca="1" ref="AE81" ca="1">_xlfn.XLOOKUP($A81,INDIRECT(AE$3&amp;"!$A:$A"),INDIRECT(AE$3&amp;"!$AC:$AC"),0,0)</f>
        <v>0</v>
      </c>
      <c r="AF81" s="204" cm="1">
        <f t="array" aca="1" ref="AF81" ca="1">_xlfn.XLOOKUP($A81,INDIRECT(AF$3&amp;"!$A:$A"),INDIRECT(AF$3&amp;"!$AC:$AC"),0,0)</f>
        <v>0</v>
      </c>
      <c r="AG81" s="204" cm="1">
        <f t="array" aca="1" ref="AG81" ca="1">_xlfn.XLOOKUP($A81,INDIRECT(AG$3&amp;"!$A:$A"),INDIRECT(AG$3&amp;"!$AC:$AC"),0,0)</f>
        <v>0</v>
      </c>
      <c r="AH81" s="204" cm="1">
        <f t="array" aca="1" ref="AH81" ca="1">_xlfn.XLOOKUP($A81,INDIRECT(AH$3&amp;"!$A:$A"),INDIRECT(AH$3&amp;"!$AC:$AC"),0,0)</f>
        <v>0</v>
      </c>
      <c r="AI81" s="204" cm="1">
        <f t="array" aca="1" ref="AI81" ca="1">_xlfn.XLOOKUP($A81,INDIRECT(AI$3&amp;"!$A:$A"),INDIRECT(AI$3&amp;"!$AC:$AC"),0,0)</f>
        <v>0</v>
      </c>
      <c r="AJ81" s="204" cm="1">
        <f t="array" aca="1" ref="AJ81" ca="1">_xlfn.XLOOKUP($A81,INDIRECT(AJ$3&amp;"!$A:$A"),INDIRECT(AJ$3&amp;"!$AC:$AC"),0,0)</f>
        <v>0</v>
      </c>
      <c r="AK81" s="204" cm="1">
        <f t="array" aca="1" ref="AK81" ca="1">_xlfn.XLOOKUP($A81,INDIRECT(AK$3&amp;"!$A:$A"),INDIRECT(AK$3&amp;"!$AC:$AC"),0,0)</f>
        <v>0</v>
      </c>
      <c r="AL81" s="204" cm="1">
        <f t="array" aca="1" ref="AL81" ca="1">_xlfn.XLOOKUP($A81,INDIRECT(AL$3&amp;"!$A:$A"),INDIRECT(AL$3&amp;"!$AC:$AC"),0,0)</f>
        <v>0</v>
      </c>
      <c r="AM81" s="204" cm="1">
        <f t="array" aca="1" ref="AM81" ca="1">_xlfn.XLOOKUP($A81,INDIRECT(AM$3&amp;"!$A:$A"),INDIRECT(AM$3&amp;"!$AC:$AC"),0,0)</f>
        <v>0</v>
      </c>
      <c r="AN81" s="204" cm="1">
        <f t="array" aca="1" ref="AN81" ca="1">_xlfn.XLOOKUP($A81,INDIRECT(AN$3&amp;"!$A:$A"),INDIRECT(AN$3&amp;"!$AC:$AC"),0,0)</f>
        <v>0</v>
      </c>
      <c r="AO81" s="204" cm="1">
        <f t="array" aca="1" ref="AO81" ca="1">_xlfn.XLOOKUP($A81,INDIRECT(AO$3&amp;"!$A:$A"),INDIRECT(AO$3&amp;"!$AC:$AC"),0,0)</f>
        <v>0</v>
      </c>
      <c r="AP81" s="204" cm="1">
        <f t="array" aca="1" ref="AP81" ca="1">_xlfn.XLOOKUP($A81,INDIRECT(AP$3&amp;"!$A:$A"),INDIRECT(AP$3&amp;"!$AC:$AC"),0,0)</f>
        <v>0</v>
      </c>
      <c r="AQ81" s="204" cm="1">
        <f t="array" aca="1" ref="AQ81" ca="1">_xlfn.XLOOKUP($A81,INDIRECT(AQ$3&amp;"!$A:$A"),INDIRECT(AQ$3&amp;"!$AC:$AC"),0,0)</f>
        <v>0</v>
      </c>
      <c r="AR81" s="204" cm="1">
        <f t="array" aca="1" ref="AR81" ca="1">_xlfn.XLOOKUP($A81,INDIRECT(AR$3&amp;"!$A:$A"),INDIRECT(AR$3&amp;"!$AC:$AC"),0,0)</f>
        <v>0</v>
      </c>
      <c r="AS81" s="204" cm="1">
        <f t="array" aca="1" ref="AS81" ca="1">_xlfn.XLOOKUP($A81,INDIRECT(AS$3&amp;"!$A:$A"),INDIRECT(AS$3&amp;"!$AC:$AC"),0,0)</f>
        <v>0</v>
      </c>
      <c r="AT81" s="204" cm="1">
        <f t="array" aca="1" ref="AT81" ca="1">_xlfn.XLOOKUP($A81,INDIRECT(AT$3&amp;"!$A:$A"),INDIRECT(AT$3&amp;"!$AC:$AC"),0,0)</f>
        <v>0</v>
      </c>
      <c r="AU81" s="204" cm="1">
        <f t="array" aca="1" ref="AU81" ca="1">_xlfn.XLOOKUP($A81,INDIRECT(AU$3&amp;"!$A:$A"),INDIRECT(AU$3&amp;"!$AC:$AC"),0,0)</f>
        <v>0</v>
      </c>
      <c r="AV81" s="204" cm="1">
        <f t="array" aca="1" ref="AV81" ca="1">_xlfn.XLOOKUP($A81,INDIRECT(AV$3&amp;"!$A:$A"),INDIRECT(AV$3&amp;"!$AC:$AC"),0,0)</f>
        <v>0</v>
      </c>
      <c r="AW81" s="204" cm="1">
        <f t="array" aca="1" ref="AW81" ca="1">_xlfn.XLOOKUP($A81,INDIRECT(AW$3&amp;"!$A:$A"),INDIRECT(AW$3&amp;"!$AC:$AC"),0,0)</f>
        <v>0</v>
      </c>
      <c r="AX81" s="204" cm="1">
        <f t="array" aca="1" ref="AX81" ca="1">_xlfn.XLOOKUP($A81,INDIRECT(AX$3&amp;"!$A:$A"),INDIRECT(AX$3&amp;"!$AC:$AC"),0,0)</f>
        <v>0</v>
      </c>
      <c r="AY81" s="204" cm="1">
        <f t="array" aca="1" ref="AY81" ca="1">_xlfn.XLOOKUP($A81,INDIRECT(AY$3&amp;"!$A:$A"),INDIRECT(AY$3&amp;"!$AC:$AC"),0,0)</f>
        <v>0</v>
      </c>
      <c r="AZ81" s="204" cm="1">
        <f t="array" aca="1" ref="AZ81" ca="1">_xlfn.XLOOKUP($A81,INDIRECT(AZ$3&amp;"!$A:$A"),INDIRECT(AZ$3&amp;"!$AC:$AC"),0,0)</f>
        <v>0</v>
      </c>
      <c r="BA81" s="204" cm="1">
        <f t="array" aca="1" ref="BA81" ca="1">_xlfn.XLOOKUP($A81,INDIRECT(BA$3&amp;"!$A:$A"),INDIRECT(BA$3&amp;"!$AC:$AC"),0,0)</f>
        <v>0</v>
      </c>
      <c r="BB81" s="204" cm="1">
        <f t="array" aca="1" ref="BB81" ca="1">_xlfn.XLOOKUP($A81,INDIRECT(BB$3&amp;"!$A:$A"),INDIRECT(BB$3&amp;"!$AC:$AC"),0,0)</f>
        <v>0</v>
      </c>
      <c r="BC81" s="204" cm="1">
        <f t="array" aca="1" ref="BC81" ca="1">_xlfn.XLOOKUP($A81,INDIRECT(BC$3&amp;"!$A:$A"),INDIRECT(BC$3&amp;"!$AC:$AC"),0,0)</f>
        <v>0</v>
      </c>
      <c r="BD81" s="204" cm="1">
        <f t="array" aca="1" ref="BD81" ca="1">_xlfn.XLOOKUP($A81,INDIRECT(BD$3&amp;"!$A:$A"),INDIRECT(BD$3&amp;"!$AC:$AC"),0,0)</f>
        <v>0</v>
      </c>
    </row>
    <row r="82" spans="1:56" ht="15.95" customHeight="1" x14ac:dyDescent="0.25">
      <c r="A82" s="3">
        <f>'Сводный за нед'!A79</f>
        <v>273527791</v>
      </c>
      <c r="B82" s="3" t="str">
        <f>'Сводный за нед'!B79</f>
        <v>AKTA2KN102YL</v>
      </c>
      <c r="C82" s="3" t="str">
        <f>'Сводный за нед'!C79</f>
        <v>Нож для пиццы желтый</v>
      </c>
      <c r="D82" s="204" cm="1">
        <f t="array" aca="1" ref="D82" ca="1">_xlfn.XLOOKUP($A82,INDIRECT(D$3&amp;"!$A:$A"),INDIRECT(D$3&amp;"!$AC:$AC"),0,0)</f>
        <v>129</v>
      </c>
      <c r="E82" s="204" cm="1">
        <f t="array" aca="1" ref="E82" ca="1">_xlfn.XLOOKUP($A82,INDIRECT(E$3&amp;"!$A:$A"),INDIRECT(E$3&amp;"!$AC:$AC"),0,0)</f>
        <v>129</v>
      </c>
      <c r="F82" s="204" cm="1">
        <f t="array" aca="1" ref="F82" ca="1">_xlfn.XLOOKUP($A82,INDIRECT(F$3&amp;"!$A:$A"),INDIRECT(F$3&amp;"!$AC:$AC"),0,0)</f>
        <v>131</v>
      </c>
      <c r="G82" s="204" cm="1">
        <f t="array" aca="1" ref="G82" ca="1">_xlfn.XLOOKUP($A82,INDIRECT(G$3&amp;"!$A:$A"),INDIRECT(G$3&amp;"!$AC:$AC"),0,0)</f>
        <v>0</v>
      </c>
      <c r="H82" s="204" cm="1">
        <f t="array" aca="1" ref="H82" ca="1">_xlfn.XLOOKUP($A82,INDIRECT(H$3&amp;"!$A:$A"),INDIRECT(H$3&amp;"!$AC:$AC"),0,0)</f>
        <v>0</v>
      </c>
      <c r="I82" s="204" cm="1">
        <f t="array" aca="1" ref="I82" ca="1">_xlfn.XLOOKUP($A82,INDIRECT(I$3&amp;"!$A:$A"),INDIRECT(I$3&amp;"!$AC:$AC"),0,0)</f>
        <v>0</v>
      </c>
      <c r="J82" s="204" cm="1">
        <f t="array" aca="1" ref="J82" ca="1">_xlfn.XLOOKUP($A82,INDIRECT(J$3&amp;"!$A:$A"),INDIRECT(J$3&amp;"!$AC:$AC"),0,0)</f>
        <v>0</v>
      </c>
      <c r="K82" s="204" cm="1">
        <f t="array" aca="1" ref="K82" ca="1">_xlfn.XLOOKUP($A82,INDIRECT(K$3&amp;"!$A:$A"),INDIRECT(K$3&amp;"!$AC:$AC"),0,0)</f>
        <v>0</v>
      </c>
      <c r="L82" s="204" cm="1">
        <f t="array" aca="1" ref="L82" ca="1">_xlfn.XLOOKUP($A82,INDIRECT(L$3&amp;"!$A:$A"),INDIRECT(L$3&amp;"!$AC:$AC"),0,0)</f>
        <v>0</v>
      </c>
      <c r="M82" s="204" cm="1">
        <f t="array" aca="1" ref="M82" ca="1">_xlfn.XLOOKUP($A82,INDIRECT(M$3&amp;"!$A:$A"),INDIRECT(M$3&amp;"!$AC:$AC"),0,0)</f>
        <v>0</v>
      </c>
      <c r="N82" s="204" cm="1">
        <f t="array" aca="1" ref="N82" ca="1">_xlfn.XLOOKUP($A82,INDIRECT(N$3&amp;"!$A:$A"),INDIRECT(N$3&amp;"!$AC:$AC"),0,0)</f>
        <v>0</v>
      </c>
      <c r="O82" s="204" cm="1">
        <f t="array" aca="1" ref="O82" ca="1">_xlfn.XLOOKUP($A82,INDIRECT(O$3&amp;"!$A:$A"),INDIRECT(O$3&amp;"!$AC:$AC"),0,0)</f>
        <v>0</v>
      </c>
      <c r="P82" s="204" cm="1">
        <f t="array" aca="1" ref="P82" ca="1">_xlfn.XLOOKUP($A82,INDIRECT(P$3&amp;"!$A:$A"),INDIRECT(P$3&amp;"!$AC:$AC"),0,0)</f>
        <v>0</v>
      </c>
      <c r="Q82" s="204" cm="1">
        <f t="array" aca="1" ref="Q82" ca="1">_xlfn.XLOOKUP($A82,INDIRECT(Q$3&amp;"!$A:$A"),INDIRECT(Q$3&amp;"!$AC:$AC"),0,0)</f>
        <v>0</v>
      </c>
      <c r="R82" s="204" cm="1">
        <f t="array" aca="1" ref="R82" ca="1">_xlfn.XLOOKUP($A82,INDIRECT(R$3&amp;"!$A:$A"),INDIRECT(R$3&amp;"!$AC:$AC"),0,0)</f>
        <v>0</v>
      </c>
      <c r="S82" s="204" cm="1">
        <f t="array" aca="1" ref="S82" ca="1">_xlfn.XLOOKUP($A82,INDIRECT(S$3&amp;"!$A:$A"),INDIRECT(S$3&amp;"!$AC:$AC"),0,0)</f>
        <v>0</v>
      </c>
      <c r="T82" s="204" cm="1">
        <f t="array" aca="1" ref="T82" ca="1">_xlfn.XLOOKUP($A82,INDIRECT(T$3&amp;"!$A:$A"),INDIRECT(T$3&amp;"!$AC:$AC"),0,0)</f>
        <v>0</v>
      </c>
      <c r="U82" s="204" cm="1">
        <f t="array" aca="1" ref="U82" ca="1">_xlfn.XLOOKUP($A82,INDIRECT(U$3&amp;"!$A:$A"),INDIRECT(U$3&amp;"!$AC:$AC"),0,0)</f>
        <v>0</v>
      </c>
      <c r="V82" s="204" cm="1">
        <f t="array" aca="1" ref="V82" ca="1">_xlfn.XLOOKUP($A82,INDIRECT(V$3&amp;"!$A:$A"),INDIRECT(V$3&amp;"!$AC:$AC"),0,0)</f>
        <v>0</v>
      </c>
      <c r="W82" s="204" cm="1">
        <f t="array" aca="1" ref="W82" ca="1">_xlfn.XLOOKUP($A82,INDIRECT(W$3&amp;"!$A:$A"),INDIRECT(W$3&amp;"!$AC:$AC"),0,0)</f>
        <v>0</v>
      </c>
      <c r="X82" s="204" cm="1">
        <f t="array" aca="1" ref="X82" ca="1">_xlfn.XLOOKUP($A82,INDIRECT(X$3&amp;"!$A:$A"),INDIRECT(X$3&amp;"!$AC:$AC"),0,0)</f>
        <v>0</v>
      </c>
      <c r="Y82" s="204" cm="1">
        <f t="array" aca="1" ref="Y82" ca="1">_xlfn.XLOOKUP($A82,INDIRECT(Y$3&amp;"!$A:$A"),INDIRECT(Y$3&amp;"!$AC:$AC"),0,0)</f>
        <v>0</v>
      </c>
      <c r="Z82" s="204" cm="1">
        <f t="array" aca="1" ref="Z82" ca="1">_xlfn.XLOOKUP($A82,INDIRECT(Z$3&amp;"!$A:$A"),INDIRECT(Z$3&amp;"!$AC:$AC"),0,0)</f>
        <v>0</v>
      </c>
      <c r="AA82" s="204" cm="1">
        <f t="array" aca="1" ref="AA82" ca="1">_xlfn.XLOOKUP($A82,INDIRECT(AA$3&amp;"!$A:$A"),INDIRECT(AA$3&amp;"!$AC:$AC"),0,0)</f>
        <v>0</v>
      </c>
      <c r="AB82" s="204" cm="1">
        <f t="array" aca="1" ref="AB82" ca="1">_xlfn.XLOOKUP($A82,INDIRECT(AB$3&amp;"!$A:$A"),INDIRECT(AB$3&amp;"!$AC:$AC"),0,0)</f>
        <v>0</v>
      </c>
      <c r="AC82" s="204" cm="1">
        <f t="array" aca="1" ref="AC82" ca="1">_xlfn.XLOOKUP($A82,INDIRECT(AC$3&amp;"!$A:$A"),INDIRECT(AC$3&amp;"!$AC:$AC"),0,0)</f>
        <v>0</v>
      </c>
      <c r="AD82" s="204" cm="1">
        <f t="array" aca="1" ref="AD82" ca="1">_xlfn.XLOOKUP($A82,INDIRECT(AD$3&amp;"!$A:$A"),INDIRECT(AD$3&amp;"!$AC:$AC"),0,0)</f>
        <v>0</v>
      </c>
      <c r="AE82" s="204" cm="1">
        <f t="array" aca="1" ref="AE82" ca="1">_xlfn.XLOOKUP($A82,INDIRECT(AE$3&amp;"!$A:$A"),INDIRECT(AE$3&amp;"!$AC:$AC"),0,0)</f>
        <v>0</v>
      </c>
      <c r="AF82" s="204" cm="1">
        <f t="array" aca="1" ref="AF82" ca="1">_xlfn.XLOOKUP($A82,INDIRECT(AF$3&amp;"!$A:$A"),INDIRECT(AF$3&amp;"!$AC:$AC"),0,0)</f>
        <v>0</v>
      </c>
      <c r="AG82" s="204" cm="1">
        <f t="array" aca="1" ref="AG82" ca="1">_xlfn.XLOOKUP($A82,INDIRECT(AG$3&amp;"!$A:$A"),INDIRECT(AG$3&amp;"!$AC:$AC"),0,0)</f>
        <v>0</v>
      </c>
      <c r="AH82" s="204" cm="1">
        <f t="array" aca="1" ref="AH82" ca="1">_xlfn.XLOOKUP($A82,INDIRECT(AH$3&amp;"!$A:$A"),INDIRECT(AH$3&amp;"!$AC:$AC"),0,0)</f>
        <v>0</v>
      </c>
      <c r="AI82" s="204" cm="1">
        <f t="array" aca="1" ref="AI82" ca="1">_xlfn.XLOOKUP($A82,INDIRECT(AI$3&amp;"!$A:$A"),INDIRECT(AI$3&amp;"!$AC:$AC"),0,0)</f>
        <v>0</v>
      </c>
      <c r="AJ82" s="204" cm="1">
        <f t="array" aca="1" ref="AJ82" ca="1">_xlfn.XLOOKUP($A82,INDIRECT(AJ$3&amp;"!$A:$A"),INDIRECT(AJ$3&amp;"!$AC:$AC"),0,0)</f>
        <v>0</v>
      </c>
      <c r="AK82" s="204" cm="1">
        <f t="array" aca="1" ref="AK82" ca="1">_xlfn.XLOOKUP($A82,INDIRECT(AK$3&amp;"!$A:$A"),INDIRECT(AK$3&amp;"!$AC:$AC"),0,0)</f>
        <v>0</v>
      </c>
      <c r="AL82" s="204" cm="1">
        <f t="array" aca="1" ref="AL82" ca="1">_xlfn.XLOOKUP($A82,INDIRECT(AL$3&amp;"!$A:$A"),INDIRECT(AL$3&amp;"!$AC:$AC"),0,0)</f>
        <v>0</v>
      </c>
      <c r="AM82" s="204" cm="1">
        <f t="array" aca="1" ref="AM82" ca="1">_xlfn.XLOOKUP($A82,INDIRECT(AM$3&amp;"!$A:$A"),INDIRECT(AM$3&amp;"!$AC:$AC"),0,0)</f>
        <v>0</v>
      </c>
      <c r="AN82" s="204" cm="1">
        <f t="array" aca="1" ref="AN82" ca="1">_xlfn.XLOOKUP($A82,INDIRECT(AN$3&amp;"!$A:$A"),INDIRECT(AN$3&amp;"!$AC:$AC"),0,0)</f>
        <v>0</v>
      </c>
      <c r="AO82" s="204" cm="1">
        <f t="array" aca="1" ref="AO82" ca="1">_xlfn.XLOOKUP($A82,INDIRECT(AO$3&amp;"!$A:$A"),INDIRECT(AO$3&amp;"!$AC:$AC"),0,0)</f>
        <v>0</v>
      </c>
      <c r="AP82" s="204" cm="1">
        <f t="array" aca="1" ref="AP82" ca="1">_xlfn.XLOOKUP($A82,INDIRECT(AP$3&amp;"!$A:$A"),INDIRECT(AP$3&amp;"!$AC:$AC"),0,0)</f>
        <v>0</v>
      </c>
      <c r="AQ82" s="204" cm="1">
        <f t="array" aca="1" ref="AQ82" ca="1">_xlfn.XLOOKUP($A82,INDIRECT(AQ$3&amp;"!$A:$A"),INDIRECT(AQ$3&amp;"!$AC:$AC"),0,0)</f>
        <v>0</v>
      </c>
      <c r="AR82" s="204" cm="1">
        <f t="array" aca="1" ref="AR82" ca="1">_xlfn.XLOOKUP($A82,INDIRECT(AR$3&amp;"!$A:$A"),INDIRECT(AR$3&amp;"!$AC:$AC"),0,0)</f>
        <v>0</v>
      </c>
      <c r="AS82" s="204" cm="1">
        <f t="array" aca="1" ref="AS82" ca="1">_xlfn.XLOOKUP($A82,INDIRECT(AS$3&amp;"!$A:$A"),INDIRECT(AS$3&amp;"!$AC:$AC"),0,0)</f>
        <v>0</v>
      </c>
      <c r="AT82" s="204" cm="1">
        <f t="array" aca="1" ref="AT82" ca="1">_xlfn.XLOOKUP($A82,INDIRECT(AT$3&amp;"!$A:$A"),INDIRECT(AT$3&amp;"!$AC:$AC"),0,0)</f>
        <v>0</v>
      </c>
      <c r="AU82" s="204" cm="1">
        <f t="array" aca="1" ref="AU82" ca="1">_xlfn.XLOOKUP($A82,INDIRECT(AU$3&amp;"!$A:$A"),INDIRECT(AU$3&amp;"!$AC:$AC"),0,0)</f>
        <v>0</v>
      </c>
      <c r="AV82" s="204" cm="1">
        <f t="array" aca="1" ref="AV82" ca="1">_xlfn.XLOOKUP($A82,INDIRECT(AV$3&amp;"!$A:$A"),INDIRECT(AV$3&amp;"!$AC:$AC"),0,0)</f>
        <v>0</v>
      </c>
      <c r="AW82" s="204" cm="1">
        <f t="array" aca="1" ref="AW82" ca="1">_xlfn.XLOOKUP($A82,INDIRECT(AW$3&amp;"!$A:$A"),INDIRECT(AW$3&amp;"!$AC:$AC"),0,0)</f>
        <v>0</v>
      </c>
      <c r="AX82" s="204" cm="1">
        <f t="array" aca="1" ref="AX82" ca="1">_xlfn.XLOOKUP($A82,INDIRECT(AX$3&amp;"!$A:$A"),INDIRECT(AX$3&amp;"!$AC:$AC"),0,0)</f>
        <v>0</v>
      </c>
      <c r="AY82" s="204" cm="1">
        <f t="array" aca="1" ref="AY82" ca="1">_xlfn.XLOOKUP($A82,INDIRECT(AY$3&amp;"!$A:$A"),INDIRECT(AY$3&amp;"!$AC:$AC"),0,0)</f>
        <v>0</v>
      </c>
      <c r="AZ82" s="204" cm="1">
        <f t="array" aca="1" ref="AZ82" ca="1">_xlfn.XLOOKUP($A82,INDIRECT(AZ$3&amp;"!$A:$A"),INDIRECT(AZ$3&amp;"!$AC:$AC"),0,0)</f>
        <v>0</v>
      </c>
      <c r="BA82" s="204" cm="1">
        <f t="array" aca="1" ref="BA82" ca="1">_xlfn.XLOOKUP($A82,INDIRECT(BA$3&amp;"!$A:$A"),INDIRECT(BA$3&amp;"!$AC:$AC"),0,0)</f>
        <v>0</v>
      </c>
      <c r="BB82" s="204" cm="1">
        <f t="array" aca="1" ref="BB82" ca="1">_xlfn.XLOOKUP($A82,INDIRECT(BB$3&amp;"!$A:$A"),INDIRECT(BB$3&amp;"!$AC:$AC"),0,0)</f>
        <v>0</v>
      </c>
      <c r="BC82" s="204" cm="1">
        <f t="array" aca="1" ref="BC82" ca="1">_xlfn.XLOOKUP($A82,INDIRECT(BC$3&amp;"!$A:$A"),INDIRECT(BC$3&amp;"!$AC:$AC"),0,0)</f>
        <v>0</v>
      </c>
      <c r="BD82" s="204" cm="1">
        <f t="array" aca="1" ref="BD82" ca="1">_xlfn.XLOOKUP($A82,INDIRECT(BD$3&amp;"!$A:$A"),INDIRECT(BD$3&amp;"!$AC:$AC"),0,0)</f>
        <v>0</v>
      </c>
    </row>
    <row r="83" spans="1:56" ht="15.95" customHeight="1" x14ac:dyDescent="0.25">
      <c r="A83" s="3">
        <f>'Сводный за нед'!A80</f>
        <v>327442631</v>
      </c>
      <c r="B83" s="3" t="str">
        <f>'Сводный за нед'!B80</f>
        <v>AKTA2KN102GN</v>
      </c>
      <c r="C83" s="3" t="str">
        <f>'Сводный за нед'!C80</f>
        <v>Нож для пиццы зеленый</v>
      </c>
      <c r="D83" s="204" cm="1">
        <f t="array" aca="1" ref="D83" ca="1">_xlfn.XLOOKUP($A83,INDIRECT(D$3&amp;"!$A:$A"),INDIRECT(D$3&amp;"!$AC:$AC"),0,0)</f>
        <v>85</v>
      </c>
      <c r="E83" s="204" cm="1">
        <f t="array" aca="1" ref="E83" ca="1">_xlfn.XLOOKUP($A83,INDIRECT(E$3&amp;"!$A:$A"),INDIRECT(E$3&amp;"!$AC:$AC"),0,0)</f>
        <v>85</v>
      </c>
      <c r="F83" s="204" cm="1">
        <f t="array" aca="1" ref="F83" ca="1">_xlfn.XLOOKUP($A83,INDIRECT(F$3&amp;"!$A:$A"),INDIRECT(F$3&amp;"!$AC:$AC"),0,0)</f>
        <v>96</v>
      </c>
      <c r="G83" s="204" cm="1">
        <f t="array" aca="1" ref="G83" ca="1">_xlfn.XLOOKUP($A83,INDIRECT(G$3&amp;"!$A:$A"),INDIRECT(G$3&amp;"!$AC:$AC"),0,0)</f>
        <v>0</v>
      </c>
      <c r="H83" s="204" cm="1">
        <f t="array" aca="1" ref="H83" ca="1">_xlfn.XLOOKUP($A83,INDIRECT(H$3&amp;"!$A:$A"),INDIRECT(H$3&amp;"!$AC:$AC"),0,0)</f>
        <v>0</v>
      </c>
      <c r="I83" s="204" cm="1">
        <f t="array" aca="1" ref="I83" ca="1">_xlfn.XLOOKUP($A83,INDIRECT(I$3&amp;"!$A:$A"),INDIRECT(I$3&amp;"!$AC:$AC"),0,0)</f>
        <v>0</v>
      </c>
      <c r="J83" s="204" cm="1">
        <f t="array" aca="1" ref="J83" ca="1">_xlfn.XLOOKUP($A83,INDIRECT(J$3&amp;"!$A:$A"),INDIRECT(J$3&amp;"!$AC:$AC"),0,0)</f>
        <v>0</v>
      </c>
      <c r="K83" s="204" cm="1">
        <f t="array" aca="1" ref="K83" ca="1">_xlfn.XLOOKUP($A83,INDIRECT(K$3&amp;"!$A:$A"),INDIRECT(K$3&amp;"!$AC:$AC"),0,0)</f>
        <v>0</v>
      </c>
      <c r="L83" s="204" cm="1">
        <f t="array" aca="1" ref="L83" ca="1">_xlfn.XLOOKUP($A83,INDIRECT(L$3&amp;"!$A:$A"),INDIRECT(L$3&amp;"!$AC:$AC"),0,0)</f>
        <v>0</v>
      </c>
      <c r="M83" s="204" cm="1">
        <f t="array" aca="1" ref="M83" ca="1">_xlfn.XLOOKUP($A83,INDIRECT(M$3&amp;"!$A:$A"),INDIRECT(M$3&amp;"!$AC:$AC"),0,0)</f>
        <v>0</v>
      </c>
      <c r="N83" s="204" cm="1">
        <f t="array" aca="1" ref="N83" ca="1">_xlfn.XLOOKUP($A83,INDIRECT(N$3&amp;"!$A:$A"),INDIRECT(N$3&amp;"!$AC:$AC"),0,0)</f>
        <v>0</v>
      </c>
      <c r="O83" s="204" cm="1">
        <f t="array" aca="1" ref="O83" ca="1">_xlfn.XLOOKUP($A83,INDIRECT(O$3&amp;"!$A:$A"),INDIRECT(O$3&amp;"!$AC:$AC"),0,0)</f>
        <v>0</v>
      </c>
      <c r="P83" s="204" cm="1">
        <f t="array" aca="1" ref="P83" ca="1">_xlfn.XLOOKUP($A83,INDIRECT(P$3&amp;"!$A:$A"),INDIRECT(P$3&amp;"!$AC:$AC"),0,0)</f>
        <v>0</v>
      </c>
      <c r="Q83" s="204" cm="1">
        <f t="array" aca="1" ref="Q83" ca="1">_xlfn.XLOOKUP($A83,INDIRECT(Q$3&amp;"!$A:$A"),INDIRECT(Q$3&amp;"!$AC:$AC"),0,0)</f>
        <v>0</v>
      </c>
      <c r="R83" s="204" cm="1">
        <f t="array" aca="1" ref="R83" ca="1">_xlfn.XLOOKUP($A83,INDIRECT(R$3&amp;"!$A:$A"),INDIRECT(R$3&amp;"!$AC:$AC"),0,0)</f>
        <v>0</v>
      </c>
      <c r="S83" s="204" cm="1">
        <f t="array" aca="1" ref="S83" ca="1">_xlfn.XLOOKUP($A83,INDIRECT(S$3&amp;"!$A:$A"),INDIRECT(S$3&amp;"!$AC:$AC"),0,0)</f>
        <v>0</v>
      </c>
      <c r="T83" s="204" cm="1">
        <f t="array" aca="1" ref="T83" ca="1">_xlfn.XLOOKUP($A83,INDIRECT(T$3&amp;"!$A:$A"),INDIRECT(T$3&amp;"!$AC:$AC"),0,0)</f>
        <v>0</v>
      </c>
      <c r="U83" s="204" cm="1">
        <f t="array" aca="1" ref="U83" ca="1">_xlfn.XLOOKUP($A83,INDIRECT(U$3&amp;"!$A:$A"),INDIRECT(U$3&amp;"!$AC:$AC"),0,0)</f>
        <v>0</v>
      </c>
      <c r="V83" s="204" cm="1">
        <f t="array" aca="1" ref="V83" ca="1">_xlfn.XLOOKUP($A83,INDIRECT(V$3&amp;"!$A:$A"),INDIRECT(V$3&amp;"!$AC:$AC"),0,0)</f>
        <v>0</v>
      </c>
      <c r="W83" s="204" cm="1">
        <f t="array" aca="1" ref="W83" ca="1">_xlfn.XLOOKUP($A83,INDIRECT(W$3&amp;"!$A:$A"),INDIRECT(W$3&amp;"!$AC:$AC"),0,0)</f>
        <v>0</v>
      </c>
      <c r="X83" s="204" cm="1">
        <f t="array" aca="1" ref="X83" ca="1">_xlfn.XLOOKUP($A83,INDIRECT(X$3&amp;"!$A:$A"),INDIRECT(X$3&amp;"!$AC:$AC"),0,0)</f>
        <v>0</v>
      </c>
      <c r="Y83" s="204" cm="1">
        <f t="array" aca="1" ref="Y83" ca="1">_xlfn.XLOOKUP($A83,INDIRECT(Y$3&amp;"!$A:$A"),INDIRECT(Y$3&amp;"!$AC:$AC"),0,0)</f>
        <v>0</v>
      </c>
      <c r="Z83" s="204" cm="1">
        <f t="array" aca="1" ref="Z83" ca="1">_xlfn.XLOOKUP($A83,INDIRECT(Z$3&amp;"!$A:$A"),INDIRECT(Z$3&amp;"!$AC:$AC"),0,0)</f>
        <v>0</v>
      </c>
      <c r="AA83" s="204" cm="1">
        <f t="array" aca="1" ref="AA83" ca="1">_xlfn.XLOOKUP($A83,INDIRECT(AA$3&amp;"!$A:$A"),INDIRECT(AA$3&amp;"!$AC:$AC"),0,0)</f>
        <v>0</v>
      </c>
      <c r="AB83" s="204" cm="1">
        <f t="array" aca="1" ref="AB83" ca="1">_xlfn.XLOOKUP($A83,INDIRECT(AB$3&amp;"!$A:$A"),INDIRECT(AB$3&amp;"!$AC:$AC"),0,0)</f>
        <v>0</v>
      </c>
      <c r="AC83" s="204" cm="1">
        <f t="array" aca="1" ref="AC83" ca="1">_xlfn.XLOOKUP($A83,INDIRECT(AC$3&amp;"!$A:$A"),INDIRECT(AC$3&amp;"!$AC:$AC"),0,0)</f>
        <v>0</v>
      </c>
      <c r="AD83" s="204" cm="1">
        <f t="array" aca="1" ref="AD83" ca="1">_xlfn.XLOOKUP($A83,INDIRECT(AD$3&amp;"!$A:$A"),INDIRECT(AD$3&amp;"!$AC:$AC"),0,0)</f>
        <v>0</v>
      </c>
      <c r="AE83" s="204" cm="1">
        <f t="array" aca="1" ref="AE83" ca="1">_xlfn.XLOOKUP($A83,INDIRECT(AE$3&amp;"!$A:$A"),INDIRECT(AE$3&amp;"!$AC:$AC"),0,0)</f>
        <v>0</v>
      </c>
      <c r="AF83" s="204" cm="1">
        <f t="array" aca="1" ref="AF83" ca="1">_xlfn.XLOOKUP($A83,INDIRECT(AF$3&amp;"!$A:$A"),INDIRECT(AF$3&amp;"!$AC:$AC"),0,0)</f>
        <v>0</v>
      </c>
      <c r="AG83" s="204" cm="1">
        <f t="array" aca="1" ref="AG83" ca="1">_xlfn.XLOOKUP($A83,INDIRECT(AG$3&amp;"!$A:$A"),INDIRECT(AG$3&amp;"!$AC:$AC"),0,0)</f>
        <v>0</v>
      </c>
      <c r="AH83" s="204" cm="1">
        <f t="array" aca="1" ref="AH83" ca="1">_xlfn.XLOOKUP($A83,INDIRECT(AH$3&amp;"!$A:$A"),INDIRECT(AH$3&amp;"!$AC:$AC"),0,0)</f>
        <v>0</v>
      </c>
      <c r="AI83" s="204" cm="1">
        <f t="array" aca="1" ref="AI83" ca="1">_xlfn.XLOOKUP($A83,INDIRECT(AI$3&amp;"!$A:$A"),INDIRECT(AI$3&amp;"!$AC:$AC"),0,0)</f>
        <v>0</v>
      </c>
      <c r="AJ83" s="204" cm="1">
        <f t="array" aca="1" ref="AJ83" ca="1">_xlfn.XLOOKUP($A83,INDIRECT(AJ$3&amp;"!$A:$A"),INDIRECT(AJ$3&amp;"!$AC:$AC"),0,0)</f>
        <v>0</v>
      </c>
      <c r="AK83" s="204" cm="1">
        <f t="array" aca="1" ref="AK83" ca="1">_xlfn.XLOOKUP($A83,INDIRECT(AK$3&amp;"!$A:$A"),INDIRECT(AK$3&amp;"!$AC:$AC"),0,0)</f>
        <v>0</v>
      </c>
      <c r="AL83" s="204" cm="1">
        <f t="array" aca="1" ref="AL83" ca="1">_xlfn.XLOOKUP($A83,INDIRECT(AL$3&amp;"!$A:$A"),INDIRECT(AL$3&amp;"!$AC:$AC"),0,0)</f>
        <v>0</v>
      </c>
      <c r="AM83" s="204" cm="1">
        <f t="array" aca="1" ref="AM83" ca="1">_xlfn.XLOOKUP($A83,INDIRECT(AM$3&amp;"!$A:$A"),INDIRECT(AM$3&amp;"!$AC:$AC"),0,0)</f>
        <v>0</v>
      </c>
      <c r="AN83" s="204" cm="1">
        <f t="array" aca="1" ref="AN83" ca="1">_xlfn.XLOOKUP($A83,INDIRECT(AN$3&amp;"!$A:$A"),INDIRECT(AN$3&amp;"!$AC:$AC"),0,0)</f>
        <v>0</v>
      </c>
      <c r="AO83" s="204" cm="1">
        <f t="array" aca="1" ref="AO83" ca="1">_xlfn.XLOOKUP($A83,INDIRECT(AO$3&amp;"!$A:$A"),INDIRECT(AO$3&amp;"!$AC:$AC"),0,0)</f>
        <v>0</v>
      </c>
      <c r="AP83" s="204" cm="1">
        <f t="array" aca="1" ref="AP83" ca="1">_xlfn.XLOOKUP($A83,INDIRECT(AP$3&amp;"!$A:$A"),INDIRECT(AP$3&amp;"!$AC:$AC"),0,0)</f>
        <v>0</v>
      </c>
      <c r="AQ83" s="204" cm="1">
        <f t="array" aca="1" ref="AQ83" ca="1">_xlfn.XLOOKUP($A83,INDIRECT(AQ$3&amp;"!$A:$A"),INDIRECT(AQ$3&amp;"!$AC:$AC"),0,0)</f>
        <v>0</v>
      </c>
      <c r="AR83" s="204" cm="1">
        <f t="array" aca="1" ref="AR83" ca="1">_xlfn.XLOOKUP($A83,INDIRECT(AR$3&amp;"!$A:$A"),INDIRECT(AR$3&amp;"!$AC:$AC"),0,0)</f>
        <v>0</v>
      </c>
      <c r="AS83" s="204" cm="1">
        <f t="array" aca="1" ref="AS83" ca="1">_xlfn.XLOOKUP($A83,INDIRECT(AS$3&amp;"!$A:$A"),INDIRECT(AS$3&amp;"!$AC:$AC"),0,0)</f>
        <v>0</v>
      </c>
      <c r="AT83" s="204" cm="1">
        <f t="array" aca="1" ref="AT83" ca="1">_xlfn.XLOOKUP($A83,INDIRECT(AT$3&amp;"!$A:$A"),INDIRECT(AT$3&amp;"!$AC:$AC"),0,0)</f>
        <v>0</v>
      </c>
      <c r="AU83" s="204" cm="1">
        <f t="array" aca="1" ref="AU83" ca="1">_xlfn.XLOOKUP($A83,INDIRECT(AU$3&amp;"!$A:$A"),INDIRECT(AU$3&amp;"!$AC:$AC"),0,0)</f>
        <v>0</v>
      </c>
      <c r="AV83" s="204" cm="1">
        <f t="array" aca="1" ref="AV83" ca="1">_xlfn.XLOOKUP($A83,INDIRECT(AV$3&amp;"!$A:$A"),INDIRECT(AV$3&amp;"!$AC:$AC"),0,0)</f>
        <v>0</v>
      </c>
      <c r="AW83" s="204" cm="1">
        <f t="array" aca="1" ref="AW83" ca="1">_xlfn.XLOOKUP($A83,INDIRECT(AW$3&amp;"!$A:$A"),INDIRECT(AW$3&amp;"!$AC:$AC"),0,0)</f>
        <v>0</v>
      </c>
      <c r="AX83" s="204" cm="1">
        <f t="array" aca="1" ref="AX83" ca="1">_xlfn.XLOOKUP($A83,INDIRECT(AX$3&amp;"!$A:$A"),INDIRECT(AX$3&amp;"!$AC:$AC"),0,0)</f>
        <v>0</v>
      </c>
      <c r="AY83" s="204" cm="1">
        <f t="array" aca="1" ref="AY83" ca="1">_xlfn.XLOOKUP($A83,INDIRECT(AY$3&amp;"!$A:$A"),INDIRECT(AY$3&amp;"!$AC:$AC"),0,0)</f>
        <v>0</v>
      </c>
      <c r="AZ83" s="204" cm="1">
        <f t="array" aca="1" ref="AZ83" ca="1">_xlfn.XLOOKUP($A83,INDIRECT(AZ$3&amp;"!$A:$A"),INDIRECT(AZ$3&amp;"!$AC:$AC"),0,0)</f>
        <v>0</v>
      </c>
      <c r="BA83" s="204" cm="1">
        <f t="array" aca="1" ref="BA83" ca="1">_xlfn.XLOOKUP($A83,INDIRECT(BA$3&amp;"!$A:$A"),INDIRECT(BA$3&amp;"!$AC:$AC"),0,0)</f>
        <v>0</v>
      </c>
      <c r="BB83" s="204" cm="1">
        <f t="array" aca="1" ref="BB83" ca="1">_xlfn.XLOOKUP($A83,INDIRECT(BB$3&amp;"!$A:$A"),INDIRECT(BB$3&amp;"!$AC:$AC"),0,0)</f>
        <v>0</v>
      </c>
      <c r="BC83" s="204" cm="1">
        <f t="array" aca="1" ref="BC83" ca="1">_xlfn.XLOOKUP($A83,INDIRECT(BC$3&amp;"!$A:$A"),INDIRECT(BC$3&amp;"!$AC:$AC"),0,0)</f>
        <v>0</v>
      </c>
      <c r="BD83" s="204" cm="1">
        <f t="array" aca="1" ref="BD83" ca="1">_xlfn.XLOOKUP($A83,INDIRECT(BD$3&amp;"!$A:$A"),INDIRECT(BD$3&amp;"!$AC:$AC"),0,0)</f>
        <v>0</v>
      </c>
    </row>
    <row r="84" spans="1:56" ht="15.95" customHeight="1" x14ac:dyDescent="0.25">
      <c r="A84" s="3">
        <f>'Сводный за нед'!A81</f>
        <v>340948906</v>
      </c>
      <c r="B84" s="3" t="str">
        <f>'Сводный за нед'!B81</f>
        <v>AKTA1KN101GR</v>
      </c>
      <c r="C84" s="3" t="str">
        <f>'Сводный за нед'!C81</f>
        <v>Консервный нож</v>
      </c>
      <c r="D84" s="204" cm="1">
        <f t="array" aca="1" ref="D84" ca="1">_xlfn.XLOOKUP($A84,INDIRECT(D$3&amp;"!$A:$A"),INDIRECT(D$3&amp;"!$AC:$AC"),0,0)</f>
        <v>15</v>
      </c>
      <c r="E84" s="204" cm="1">
        <f t="array" aca="1" ref="E84" ca="1">_xlfn.XLOOKUP($A84,INDIRECT(E$3&amp;"!$A:$A"),INDIRECT(E$3&amp;"!$AC:$AC"),0,0)</f>
        <v>15</v>
      </c>
      <c r="F84" s="204" cm="1">
        <f t="array" aca="1" ref="F84" ca="1">_xlfn.XLOOKUP($A84,INDIRECT(F$3&amp;"!$A:$A"),INDIRECT(F$3&amp;"!$AC:$AC"),0,0)</f>
        <v>14</v>
      </c>
      <c r="G84" s="204" cm="1">
        <f t="array" aca="1" ref="G84" ca="1">_xlfn.XLOOKUP($A84,INDIRECT(G$3&amp;"!$A:$A"),INDIRECT(G$3&amp;"!$AC:$AC"),0,0)</f>
        <v>0</v>
      </c>
      <c r="H84" s="204" cm="1">
        <f t="array" aca="1" ref="H84" ca="1">_xlfn.XLOOKUP($A84,INDIRECT(H$3&amp;"!$A:$A"),INDIRECT(H$3&amp;"!$AC:$AC"),0,0)</f>
        <v>0</v>
      </c>
      <c r="I84" s="204" cm="1">
        <f t="array" aca="1" ref="I84" ca="1">_xlfn.XLOOKUP($A84,INDIRECT(I$3&amp;"!$A:$A"),INDIRECT(I$3&amp;"!$AC:$AC"),0,0)</f>
        <v>0</v>
      </c>
      <c r="J84" s="204" cm="1">
        <f t="array" aca="1" ref="J84" ca="1">_xlfn.XLOOKUP($A84,INDIRECT(J$3&amp;"!$A:$A"),INDIRECT(J$3&amp;"!$AC:$AC"),0,0)</f>
        <v>0</v>
      </c>
      <c r="K84" s="204" cm="1">
        <f t="array" aca="1" ref="K84" ca="1">_xlfn.XLOOKUP($A84,INDIRECT(K$3&amp;"!$A:$A"),INDIRECT(K$3&amp;"!$AC:$AC"),0,0)</f>
        <v>0</v>
      </c>
      <c r="L84" s="204" cm="1">
        <f t="array" aca="1" ref="L84" ca="1">_xlfn.XLOOKUP($A84,INDIRECT(L$3&amp;"!$A:$A"),INDIRECT(L$3&amp;"!$AC:$AC"),0,0)</f>
        <v>0</v>
      </c>
      <c r="M84" s="204" cm="1">
        <f t="array" aca="1" ref="M84" ca="1">_xlfn.XLOOKUP($A84,INDIRECT(M$3&amp;"!$A:$A"),INDIRECT(M$3&amp;"!$AC:$AC"),0,0)</f>
        <v>0</v>
      </c>
      <c r="N84" s="204" cm="1">
        <f t="array" aca="1" ref="N84" ca="1">_xlfn.XLOOKUP($A84,INDIRECT(N$3&amp;"!$A:$A"),INDIRECT(N$3&amp;"!$AC:$AC"),0,0)</f>
        <v>0</v>
      </c>
      <c r="O84" s="204" cm="1">
        <f t="array" aca="1" ref="O84" ca="1">_xlfn.XLOOKUP($A84,INDIRECT(O$3&amp;"!$A:$A"),INDIRECT(O$3&amp;"!$AC:$AC"),0,0)</f>
        <v>0</v>
      </c>
      <c r="P84" s="204" cm="1">
        <f t="array" aca="1" ref="P84" ca="1">_xlfn.XLOOKUP($A84,INDIRECT(P$3&amp;"!$A:$A"),INDIRECT(P$3&amp;"!$AC:$AC"),0,0)</f>
        <v>0</v>
      </c>
      <c r="Q84" s="204" cm="1">
        <f t="array" aca="1" ref="Q84" ca="1">_xlfn.XLOOKUP($A84,INDIRECT(Q$3&amp;"!$A:$A"),INDIRECT(Q$3&amp;"!$AC:$AC"),0,0)</f>
        <v>0</v>
      </c>
      <c r="R84" s="204" cm="1">
        <f t="array" aca="1" ref="R84" ca="1">_xlfn.XLOOKUP($A84,INDIRECT(R$3&amp;"!$A:$A"),INDIRECT(R$3&amp;"!$AC:$AC"),0,0)</f>
        <v>0</v>
      </c>
      <c r="S84" s="204" cm="1">
        <f t="array" aca="1" ref="S84" ca="1">_xlfn.XLOOKUP($A84,INDIRECT(S$3&amp;"!$A:$A"),INDIRECT(S$3&amp;"!$AC:$AC"),0,0)</f>
        <v>0</v>
      </c>
      <c r="T84" s="204" cm="1">
        <f t="array" aca="1" ref="T84" ca="1">_xlfn.XLOOKUP($A84,INDIRECT(T$3&amp;"!$A:$A"),INDIRECT(T$3&amp;"!$AC:$AC"),0,0)</f>
        <v>0</v>
      </c>
      <c r="U84" s="204" cm="1">
        <f t="array" aca="1" ref="U84" ca="1">_xlfn.XLOOKUP($A84,INDIRECT(U$3&amp;"!$A:$A"),INDIRECT(U$3&amp;"!$AC:$AC"),0,0)</f>
        <v>0</v>
      </c>
      <c r="V84" s="204" cm="1">
        <f t="array" aca="1" ref="V84" ca="1">_xlfn.XLOOKUP($A84,INDIRECT(V$3&amp;"!$A:$A"),INDIRECT(V$3&amp;"!$AC:$AC"),0,0)</f>
        <v>0</v>
      </c>
      <c r="W84" s="204" cm="1">
        <f t="array" aca="1" ref="W84" ca="1">_xlfn.XLOOKUP($A84,INDIRECT(W$3&amp;"!$A:$A"),INDIRECT(W$3&amp;"!$AC:$AC"),0,0)</f>
        <v>0</v>
      </c>
      <c r="X84" s="204" cm="1">
        <f t="array" aca="1" ref="X84" ca="1">_xlfn.XLOOKUP($A84,INDIRECT(X$3&amp;"!$A:$A"),INDIRECT(X$3&amp;"!$AC:$AC"),0,0)</f>
        <v>0</v>
      </c>
      <c r="Y84" s="204" cm="1">
        <f t="array" aca="1" ref="Y84" ca="1">_xlfn.XLOOKUP($A84,INDIRECT(Y$3&amp;"!$A:$A"),INDIRECT(Y$3&amp;"!$AC:$AC"),0,0)</f>
        <v>0</v>
      </c>
      <c r="Z84" s="204" cm="1">
        <f t="array" aca="1" ref="Z84" ca="1">_xlfn.XLOOKUP($A84,INDIRECT(Z$3&amp;"!$A:$A"),INDIRECT(Z$3&amp;"!$AC:$AC"),0,0)</f>
        <v>0</v>
      </c>
      <c r="AA84" s="204" cm="1">
        <f t="array" aca="1" ref="AA84" ca="1">_xlfn.XLOOKUP($A84,INDIRECT(AA$3&amp;"!$A:$A"),INDIRECT(AA$3&amp;"!$AC:$AC"),0,0)</f>
        <v>0</v>
      </c>
      <c r="AB84" s="204" cm="1">
        <f t="array" aca="1" ref="AB84" ca="1">_xlfn.XLOOKUP($A84,INDIRECT(AB$3&amp;"!$A:$A"),INDIRECT(AB$3&amp;"!$AC:$AC"),0,0)</f>
        <v>0</v>
      </c>
      <c r="AC84" s="204" cm="1">
        <f t="array" aca="1" ref="AC84" ca="1">_xlfn.XLOOKUP($A84,INDIRECT(AC$3&amp;"!$A:$A"),INDIRECT(AC$3&amp;"!$AC:$AC"),0,0)</f>
        <v>0</v>
      </c>
      <c r="AD84" s="204" cm="1">
        <f t="array" aca="1" ref="AD84" ca="1">_xlfn.XLOOKUP($A84,INDIRECT(AD$3&amp;"!$A:$A"),INDIRECT(AD$3&amp;"!$AC:$AC"),0,0)</f>
        <v>0</v>
      </c>
      <c r="AE84" s="204" cm="1">
        <f t="array" aca="1" ref="AE84" ca="1">_xlfn.XLOOKUP($A84,INDIRECT(AE$3&amp;"!$A:$A"),INDIRECT(AE$3&amp;"!$AC:$AC"),0,0)</f>
        <v>0</v>
      </c>
      <c r="AF84" s="204" cm="1">
        <f t="array" aca="1" ref="AF84" ca="1">_xlfn.XLOOKUP($A84,INDIRECT(AF$3&amp;"!$A:$A"),INDIRECT(AF$3&amp;"!$AC:$AC"),0,0)</f>
        <v>0</v>
      </c>
      <c r="AG84" s="204" cm="1">
        <f t="array" aca="1" ref="AG84" ca="1">_xlfn.XLOOKUP($A84,INDIRECT(AG$3&amp;"!$A:$A"),INDIRECT(AG$3&amp;"!$AC:$AC"),0,0)</f>
        <v>0</v>
      </c>
      <c r="AH84" s="204" cm="1">
        <f t="array" aca="1" ref="AH84" ca="1">_xlfn.XLOOKUP($A84,INDIRECT(AH$3&amp;"!$A:$A"),INDIRECT(AH$3&amp;"!$AC:$AC"),0,0)</f>
        <v>0</v>
      </c>
      <c r="AI84" s="204" cm="1">
        <f t="array" aca="1" ref="AI84" ca="1">_xlfn.XLOOKUP($A84,INDIRECT(AI$3&amp;"!$A:$A"),INDIRECT(AI$3&amp;"!$AC:$AC"),0,0)</f>
        <v>0</v>
      </c>
      <c r="AJ84" s="204" cm="1">
        <f t="array" aca="1" ref="AJ84" ca="1">_xlfn.XLOOKUP($A84,INDIRECT(AJ$3&amp;"!$A:$A"),INDIRECT(AJ$3&amp;"!$AC:$AC"),0,0)</f>
        <v>0</v>
      </c>
      <c r="AK84" s="204" cm="1">
        <f t="array" aca="1" ref="AK84" ca="1">_xlfn.XLOOKUP($A84,INDIRECT(AK$3&amp;"!$A:$A"),INDIRECT(AK$3&amp;"!$AC:$AC"),0,0)</f>
        <v>0</v>
      </c>
      <c r="AL84" s="204" cm="1">
        <f t="array" aca="1" ref="AL84" ca="1">_xlfn.XLOOKUP($A84,INDIRECT(AL$3&amp;"!$A:$A"),INDIRECT(AL$3&amp;"!$AC:$AC"),0,0)</f>
        <v>0</v>
      </c>
      <c r="AM84" s="204" cm="1">
        <f t="array" aca="1" ref="AM84" ca="1">_xlfn.XLOOKUP($A84,INDIRECT(AM$3&amp;"!$A:$A"),INDIRECT(AM$3&amp;"!$AC:$AC"),0,0)</f>
        <v>0</v>
      </c>
      <c r="AN84" s="204" cm="1">
        <f t="array" aca="1" ref="AN84" ca="1">_xlfn.XLOOKUP($A84,INDIRECT(AN$3&amp;"!$A:$A"),INDIRECT(AN$3&amp;"!$AC:$AC"),0,0)</f>
        <v>0</v>
      </c>
      <c r="AO84" s="204" cm="1">
        <f t="array" aca="1" ref="AO84" ca="1">_xlfn.XLOOKUP($A84,INDIRECT(AO$3&amp;"!$A:$A"),INDIRECT(AO$3&amp;"!$AC:$AC"),0,0)</f>
        <v>0</v>
      </c>
      <c r="AP84" s="204" cm="1">
        <f t="array" aca="1" ref="AP84" ca="1">_xlfn.XLOOKUP($A84,INDIRECT(AP$3&amp;"!$A:$A"),INDIRECT(AP$3&amp;"!$AC:$AC"),0,0)</f>
        <v>0</v>
      </c>
      <c r="AQ84" s="204" cm="1">
        <f t="array" aca="1" ref="AQ84" ca="1">_xlfn.XLOOKUP($A84,INDIRECT(AQ$3&amp;"!$A:$A"),INDIRECT(AQ$3&amp;"!$AC:$AC"),0,0)</f>
        <v>0</v>
      </c>
      <c r="AR84" s="204" cm="1">
        <f t="array" aca="1" ref="AR84" ca="1">_xlfn.XLOOKUP($A84,INDIRECT(AR$3&amp;"!$A:$A"),INDIRECT(AR$3&amp;"!$AC:$AC"),0,0)</f>
        <v>0</v>
      </c>
      <c r="AS84" s="204" cm="1">
        <f t="array" aca="1" ref="AS84" ca="1">_xlfn.XLOOKUP($A84,INDIRECT(AS$3&amp;"!$A:$A"),INDIRECT(AS$3&amp;"!$AC:$AC"),0,0)</f>
        <v>0</v>
      </c>
      <c r="AT84" s="204" cm="1">
        <f t="array" aca="1" ref="AT84" ca="1">_xlfn.XLOOKUP($A84,INDIRECT(AT$3&amp;"!$A:$A"),INDIRECT(AT$3&amp;"!$AC:$AC"),0,0)</f>
        <v>0</v>
      </c>
      <c r="AU84" s="204" cm="1">
        <f t="array" aca="1" ref="AU84" ca="1">_xlfn.XLOOKUP($A84,INDIRECT(AU$3&amp;"!$A:$A"),INDIRECT(AU$3&amp;"!$AC:$AC"),0,0)</f>
        <v>0</v>
      </c>
      <c r="AV84" s="204" cm="1">
        <f t="array" aca="1" ref="AV84" ca="1">_xlfn.XLOOKUP($A84,INDIRECT(AV$3&amp;"!$A:$A"),INDIRECT(AV$3&amp;"!$AC:$AC"),0,0)</f>
        <v>0</v>
      </c>
      <c r="AW84" s="204" cm="1">
        <f t="array" aca="1" ref="AW84" ca="1">_xlfn.XLOOKUP($A84,INDIRECT(AW$3&amp;"!$A:$A"),INDIRECT(AW$3&amp;"!$AC:$AC"),0,0)</f>
        <v>0</v>
      </c>
      <c r="AX84" s="204" cm="1">
        <f t="array" aca="1" ref="AX84" ca="1">_xlfn.XLOOKUP($A84,INDIRECT(AX$3&amp;"!$A:$A"),INDIRECT(AX$3&amp;"!$AC:$AC"),0,0)</f>
        <v>0</v>
      </c>
      <c r="AY84" s="204" cm="1">
        <f t="array" aca="1" ref="AY84" ca="1">_xlfn.XLOOKUP($A84,INDIRECT(AY$3&amp;"!$A:$A"),INDIRECT(AY$3&amp;"!$AC:$AC"),0,0)</f>
        <v>0</v>
      </c>
      <c r="AZ84" s="204" cm="1">
        <f t="array" aca="1" ref="AZ84" ca="1">_xlfn.XLOOKUP($A84,INDIRECT(AZ$3&amp;"!$A:$A"),INDIRECT(AZ$3&amp;"!$AC:$AC"),0,0)</f>
        <v>0</v>
      </c>
      <c r="BA84" s="204" cm="1">
        <f t="array" aca="1" ref="BA84" ca="1">_xlfn.XLOOKUP($A84,INDIRECT(BA$3&amp;"!$A:$A"),INDIRECT(BA$3&amp;"!$AC:$AC"),0,0)</f>
        <v>0</v>
      </c>
      <c r="BB84" s="204" cm="1">
        <f t="array" aca="1" ref="BB84" ca="1">_xlfn.XLOOKUP($A84,INDIRECT(BB$3&amp;"!$A:$A"),INDIRECT(BB$3&amp;"!$AC:$AC"),0,0)</f>
        <v>0</v>
      </c>
      <c r="BC84" s="204" cm="1">
        <f t="array" aca="1" ref="BC84" ca="1">_xlfn.XLOOKUP($A84,INDIRECT(BC$3&amp;"!$A:$A"),INDIRECT(BC$3&amp;"!$AC:$AC"),0,0)</f>
        <v>0</v>
      </c>
      <c r="BD84" s="204" cm="1">
        <f t="array" aca="1" ref="BD84" ca="1">_xlfn.XLOOKUP($A84,INDIRECT(BD$3&amp;"!$A:$A"),INDIRECT(BD$3&amp;"!$AC:$AC"),0,0)</f>
        <v>0</v>
      </c>
    </row>
    <row r="85" spans="1:56" ht="15.95" customHeight="1" x14ac:dyDescent="0.25">
      <c r="A85" s="3">
        <f>'Сводный за нед'!A82</f>
        <v>340802685</v>
      </c>
      <c r="B85" s="3" t="str">
        <f>'Сводный за нед'!B82</f>
        <v>AKTA1PR101GR</v>
      </c>
      <c r="C85" s="3" t="str">
        <f>'Сводный за нед'!C82</f>
        <v>Чеснокодавка</v>
      </c>
      <c r="D85" s="204" cm="1">
        <f t="array" aca="1" ref="D85" ca="1">_xlfn.XLOOKUP($A85,INDIRECT(D$3&amp;"!$A:$A"),INDIRECT(D$3&amp;"!$AC:$AC"),0,0)</f>
        <v>23</v>
      </c>
      <c r="E85" s="204" cm="1">
        <f t="array" aca="1" ref="E85" ca="1">_xlfn.XLOOKUP($A85,INDIRECT(E$3&amp;"!$A:$A"),INDIRECT(E$3&amp;"!$AC:$AC"),0,0)</f>
        <v>23</v>
      </c>
      <c r="F85" s="204" cm="1">
        <f t="array" aca="1" ref="F85" ca="1">_xlfn.XLOOKUP($A85,INDIRECT(F$3&amp;"!$A:$A"),INDIRECT(F$3&amp;"!$AC:$AC"),0,0)</f>
        <v>23</v>
      </c>
      <c r="G85" s="204" cm="1">
        <f t="array" aca="1" ref="G85" ca="1">_xlfn.XLOOKUP($A85,INDIRECT(G$3&amp;"!$A:$A"),INDIRECT(G$3&amp;"!$AC:$AC"),0,0)</f>
        <v>0</v>
      </c>
      <c r="H85" s="204" cm="1">
        <f t="array" aca="1" ref="H85" ca="1">_xlfn.XLOOKUP($A85,INDIRECT(H$3&amp;"!$A:$A"),INDIRECT(H$3&amp;"!$AC:$AC"),0,0)</f>
        <v>0</v>
      </c>
      <c r="I85" s="204" cm="1">
        <f t="array" aca="1" ref="I85" ca="1">_xlfn.XLOOKUP($A85,INDIRECT(I$3&amp;"!$A:$A"),INDIRECT(I$3&amp;"!$AC:$AC"),0,0)</f>
        <v>0</v>
      </c>
      <c r="J85" s="204" cm="1">
        <f t="array" aca="1" ref="J85" ca="1">_xlfn.XLOOKUP($A85,INDIRECT(J$3&amp;"!$A:$A"),INDIRECT(J$3&amp;"!$AC:$AC"),0,0)</f>
        <v>0</v>
      </c>
      <c r="K85" s="204" cm="1">
        <f t="array" aca="1" ref="K85" ca="1">_xlfn.XLOOKUP($A85,INDIRECT(K$3&amp;"!$A:$A"),INDIRECT(K$3&amp;"!$AC:$AC"),0,0)</f>
        <v>0</v>
      </c>
      <c r="L85" s="204" cm="1">
        <f t="array" aca="1" ref="L85" ca="1">_xlfn.XLOOKUP($A85,INDIRECT(L$3&amp;"!$A:$A"),INDIRECT(L$3&amp;"!$AC:$AC"),0,0)</f>
        <v>0</v>
      </c>
      <c r="M85" s="204" cm="1">
        <f t="array" aca="1" ref="M85" ca="1">_xlfn.XLOOKUP($A85,INDIRECT(M$3&amp;"!$A:$A"),INDIRECT(M$3&amp;"!$AC:$AC"),0,0)</f>
        <v>0</v>
      </c>
      <c r="N85" s="204" cm="1">
        <f t="array" aca="1" ref="N85" ca="1">_xlfn.XLOOKUP($A85,INDIRECT(N$3&amp;"!$A:$A"),INDIRECT(N$3&amp;"!$AC:$AC"),0,0)</f>
        <v>0</v>
      </c>
      <c r="O85" s="204" cm="1">
        <f t="array" aca="1" ref="O85" ca="1">_xlfn.XLOOKUP($A85,INDIRECT(O$3&amp;"!$A:$A"),INDIRECT(O$3&amp;"!$AC:$AC"),0,0)</f>
        <v>0</v>
      </c>
      <c r="P85" s="204" cm="1">
        <f t="array" aca="1" ref="P85" ca="1">_xlfn.XLOOKUP($A85,INDIRECT(P$3&amp;"!$A:$A"),INDIRECT(P$3&amp;"!$AC:$AC"),0,0)</f>
        <v>0</v>
      </c>
      <c r="Q85" s="204" cm="1">
        <f t="array" aca="1" ref="Q85" ca="1">_xlfn.XLOOKUP($A85,INDIRECT(Q$3&amp;"!$A:$A"),INDIRECT(Q$3&amp;"!$AC:$AC"),0,0)</f>
        <v>0</v>
      </c>
      <c r="R85" s="204" cm="1">
        <f t="array" aca="1" ref="R85" ca="1">_xlfn.XLOOKUP($A85,INDIRECT(R$3&amp;"!$A:$A"),INDIRECT(R$3&amp;"!$AC:$AC"),0,0)</f>
        <v>0</v>
      </c>
      <c r="S85" s="204" cm="1">
        <f t="array" aca="1" ref="S85" ca="1">_xlfn.XLOOKUP($A85,INDIRECT(S$3&amp;"!$A:$A"),INDIRECT(S$3&amp;"!$AC:$AC"),0,0)</f>
        <v>0</v>
      </c>
      <c r="T85" s="204" cm="1">
        <f t="array" aca="1" ref="T85" ca="1">_xlfn.XLOOKUP($A85,INDIRECT(T$3&amp;"!$A:$A"),INDIRECT(T$3&amp;"!$AC:$AC"),0,0)</f>
        <v>0</v>
      </c>
      <c r="U85" s="204" cm="1">
        <f t="array" aca="1" ref="U85" ca="1">_xlfn.XLOOKUP($A85,INDIRECT(U$3&amp;"!$A:$A"),INDIRECT(U$3&amp;"!$AC:$AC"),0,0)</f>
        <v>0</v>
      </c>
      <c r="V85" s="204" cm="1">
        <f t="array" aca="1" ref="V85" ca="1">_xlfn.XLOOKUP($A85,INDIRECT(V$3&amp;"!$A:$A"),INDIRECT(V$3&amp;"!$AC:$AC"),0,0)</f>
        <v>0</v>
      </c>
      <c r="W85" s="204" cm="1">
        <f t="array" aca="1" ref="W85" ca="1">_xlfn.XLOOKUP($A85,INDIRECT(W$3&amp;"!$A:$A"),INDIRECT(W$3&amp;"!$AC:$AC"),0,0)</f>
        <v>0</v>
      </c>
      <c r="X85" s="204" cm="1">
        <f t="array" aca="1" ref="X85" ca="1">_xlfn.XLOOKUP($A85,INDIRECT(X$3&amp;"!$A:$A"),INDIRECT(X$3&amp;"!$AC:$AC"),0,0)</f>
        <v>0</v>
      </c>
      <c r="Y85" s="204" cm="1">
        <f t="array" aca="1" ref="Y85" ca="1">_xlfn.XLOOKUP($A85,INDIRECT(Y$3&amp;"!$A:$A"),INDIRECT(Y$3&amp;"!$AC:$AC"),0,0)</f>
        <v>0</v>
      </c>
      <c r="Z85" s="204" cm="1">
        <f t="array" aca="1" ref="Z85" ca="1">_xlfn.XLOOKUP($A85,INDIRECT(Z$3&amp;"!$A:$A"),INDIRECT(Z$3&amp;"!$AC:$AC"),0,0)</f>
        <v>0</v>
      </c>
      <c r="AA85" s="204" cm="1">
        <f t="array" aca="1" ref="AA85" ca="1">_xlfn.XLOOKUP($A85,INDIRECT(AA$3&amp;"!$A:$A"),INDIRECT(AA$3&amp;"!$AC:$AC"),0,0)</f>
        <v>0</v>
      </c>
      <c r="AB85" s="204" cm="1">
        <f t="array" aca="1" ref="AB85" ca="1">_xlfn.XLOOKUP($A85,INDIRECT(AB$3&amp;"!$A:$A"),INDIRECT(AB$3&amp;"!$AC:$AC"),0,0)</f>
        <v>0</v>
      </c>
      <c r="AC85" s="204" cm="1">
        <f t="array" aca="1" ref="AC85" ca="1">_xlfn.XLOOKUP($A85,INDIRECT(AC$3&amp;"!$A:$A"),INDIRECT(AC$3&amp;"!$AC:$AC"),0,0)</f>
        <v>0</v>
      </c>
      <c r="AD85" s="204" cm="1">
        <f t="array" aca="1" ref="AD85" ca="1">_xlfn.XLOOKUP($A85,INDIRECT(AD$3&amp;"!$A:$A"),INDIRECT(AD$3&amp;"!$AC:$AC"),0,0)</f>
        <v>0</v>
      </c>
      <c r="AE85" s="204" cm="1">
        <f t="array" aca="1" ref="AE85" ca="1">_xlfn.XLOOKUP($A85,INDIRECT(AE$3&amp;"!$A:$A"),INDIRECT(AE$3&amp;"!$AC:$AC"),0,0)</f>
        <v>0</v>
      </c>
      <c r="AF85" s="204" cm="1">
        <f t="array" aca="1" ref="AF85" ca="1">_xlfn.XLOOKUP($A85,INDIRECT(AF$3&amp;"!$A:$A"),INDIRECT(AF$3&amp;"!$AC:$AC"),0,0)</f>
        <v>0</v>
      </c>
      <c r="AG85" s="204" cm="1">
        <f t="array" aca="1" ref="AG85" ca="1">_xlfn.XLOOKUP($A85,INDIRECT(AG$3&amp;"!$A:$A"),INDIRECT(AG$3&amp;"!$AC:$AC"),0,0)</f>
        <v>0</v>
      </c>
      <c r="AH85" s="204" cm="1">
        <f t="array" aca="1" ref="AH85" ca="1">_xlfn.XLOOKUP($A85,INDIRECT(AH$3&amp;"!$A:$A"),INDIRECT(AH$3&amp;"!$AC:$AC"),0,0)</f>
        <v>0</v>
      </c>
      <c r="AI85" s="204" cm="1">
        <f t="array" aca="1" ref="AI85" ca="1">_xlfn.XLOOKUP($A85,INDIRECT(AI$3&amp;"!$A:$A"),INDIRECT(AI$3&amp;"!$AC:$AC"),0,0)</f>
        <v>0</v>
      </c>
      <c r="AJ85" s="204" cm="1">
        <f t="array" aca="1" ref="AJ85" ca="1">_xlfn.XLOOKUP($A85,INDIRECT(AJ$3&amp;"!$A:$A"),INDIRECT(AJ$3&amp;"!$AC:$AC"),0,0)</f>
        <v>0</v>
      </c>
      <c r="AK85" s="204" cm="1">
        <f t="array" aca="1" ref="AK85" ca="1">_xlfn.XLOOKUP($A85,INDIRECT(AK$3&amp;"!$A:$A"),INDIRECT(AK$3&amp;"!$AC:$AC"),0,0)</f>
        <v>0</v>
      </c>
      <c r="AL85" s="204" cm="1">
        <f t="array" aca="1" ref="AL85" ca="1">_xlfn.XLOOKUP($A85,INDIRECT(AL$3&amp;"!$A:$A"),INDIRECT(AL$3&amp;"!$AC:$AC"),0,0)</f>
        <v>0</v>
      </c>
      <c r="AM85" s="204" cm="1">
        <f t="array" aca="1" ref="AM85" ca="1">_xlfn.XLOOKUP($A85,INDIRECT(AM$3&amp;"!$A:$A"),INDIRECT(AM$3&amp;"!$AC:$AC"),0,0)</f>
        <v>0</v>
      </c>
      <c r="AN85" s="204" cm="1">
        <f t="array" aca="1" ref="AN85" ca="1">_xlfn.XLOOKUP($A85,INDIRECT(AN$3&amp;"!$A:$A"),INDIRECT(AN$3&amp;"!$AC:$AC"),0,0)</f>
        <v>0</v>
      </c>
      <c r="AO85" s="204" cm="1">
        <f t="array" aca="1" ref="AO85" ca="1">_xlfn.XLOOKUP($A85,INDIRECT(AO$3&amp;"!$A:$A"),INDIRECT(AO$3&amp;"!$AC:$AC"),0,0)</f>
        <v>0</v>
      </c>
      <c r="AP85" s="204" cm="1">
        <f t="array" aca="1" ref="AP85" ca="1">_xlfn.XLOOKUP($A85,INDIRECT(AP$3&amp;"!$A:$A"),INDIRECT(AP$3&amp;"!$AC:$AC"),0,0)</f>
        <v>0</v>
      </c>
      <c r="AQ85" s="204" cm="1">
        <f t="array" aca="1" ref="AQ85" ca="1">_xlfn.XLOOKUP($A85,INDIRECT(AQ$3&amp;"!$A:$A"),INDIRECT(AQ$3&amp;"!$AC:$AC"),0,0)</f>
        <v>0</v>
      </c>
      <c r="AR85" s="204" cm="1">
        <f t="array" aca="1" ref="AR85" ca="1">_xlfn.XLOOKUP($A85,INDIRECT(AR$3&amp;"!$A:$A"),INDIRECT(AR$3&amp;"!$AC:$AC"),0,0)</f>
        <v>0</v>
      </c>
      <c r="AS85" s="204" cm="1">
        <f t="array" aca="1" ref="AS85" ca="1">_xlfn.XLOOKUP($A85,INDIRECT(AS$3&amp;"!$A:$A"),INDIRECT(AS$3&amp;"!$AC:$AC"),0,0)</f>
        <v>0</v>
      </c>
      <c r="AT85" s="204" cm="1">
        <f t="array" aca="1" ref="AT85" ca="1">_xlfn.XLOOKUP($A85,INDIRECT(AT$3&amp;"!$A:$A"),INDIRECT(AT$3&amp;"!$AC:$AC"),0,0)</f>
        <v>0</v>
      </c>
      <c r="AU85" s="204" cm="1">
        <f t="array" aca="1" ref="AU85" ca="1">_xlfn.XLOOKUP($A85,INDIRECT(AU$3&amp;"!$A:$A"),INDIRECT(AU$3&amp;"!$AC:$AC"),0,0)</f>
        <v>0</v>
      </c>
      <c r="AV85" s="204" cm="1">
        <f t="array" aca="1" ref="AV85" ca="1">_xlfn.XLOOKUP($A85,INDIRECT(AV$3&amp;"!$A:$A"),INDIRECT(AV$3&amp;"!$AC:$AC"),0,0)</f>
        <v>0</v>
      </c>
      <c r="AW85" s="204" cm="1">
        <f t="array" aca="1" ref="AW85" ca="1">_xlfn.XLOOKUP($A85,INDIRECT(AW$3&amp;"!$A:$A"),INDIRECT(AW$3&amp;"!$AC:$AC"),0,0)</f>
        <v>0</v>
      </c>
      <c r="AX85" s="204" cm="1">
        <f t="array" aca="1" ref="AX85" ca="1">_xlfn.XLOOKUP($A85,INDIRECT(AX$3&amp;"!$A:$A"),INDIRECT(AX$3&amp;"!$AC:$AC"),0,0)</f>
        <v>0</v>
      </c>
      <c r="AY85" s="204" cm="1">
        <f t="array" aca="1" ref="AY85" ca="1">_xlfn.XLOOKUP($A85,INDIRECT(AY$3&amp;"!$A:$A"),INDIRECT(AY$3&amp;"!$AC:$AC"),0,0)</f>
        <v>0</v>
      </c>
      <c r="AZ85" s="204" cm="1">
        <f t="array" aca="1" ref="AZ85" ca="1">_xlfn.XLOOKUP($A85,INDIRECT(AZ$3&amp;"!$A:$A"),INDIRECT(AZ$3&amp;"!$AC:$AC"),0,0)</f>
        <v>0</v>
      </c>
      <c r="BA85" s="204" cm="1">
        <f t="array" aca="1" ref="BA85" ca="1">_xlfn.XLOOKUP($A85,INDIRECT(BA$3&amp;"!$A:$A"),INDIRECT(BA$3&amp;"!$AC:$AC"),0,0)</f>
        <v>0</v>
      </c>
      <c r="BB85" s="204" cm="1">
        <f t="array" aca="1" ref="BB85" ca="1">_xlfn.XLOOKUP($A85,INDIRECT(BB$3&amp;"!$A:$A"),INDIRECT(BB$3&amp;"!$AC:$AC"),0,0)</f>
        <v>0</v>
      </c>
      <c r="BC85" s="204" cm="1">
        <f t="array" aca="1" ref="BC85" ca="1">_xlfn.XLOOKUP($A85,INDIRECT(BC$3&amp;"!$A:$A"),INDIRECT(BC$3&amp;"!$AC:$AC"),0,0)</f>
        <v>0</v>
      </c>
      <c r="BD85" s="204" cm="1">
        <f t="array" aca="1" ref="BD85" ca="1">_xlfn.XLOOKUP($A85,INDIRECT(BD$3&amp;"!$A:$A"),INDIRECT(BD$3&amp;"!$AC:$AC"),0,0)</f>
        <v>0</v>
      </c>
    </row>
    <row r="86" spans="1:56" s="333" customFormat="1" ht="15.95" customHeight="1" x14ac:dyDescent="0.25">
      <c r="A86" s="330"/>
      <c r="B86" s="331"/>
      <c r="C86" s="332" t="s">
        <v>261</v>
      </c>
      <c r="D86" s="308">
        <f t="shared" ref="D86:AI86" ca="1" si="0">SUM(D7:D85)</f>
        <v>9482</v>
      </c>
      <c r="E86" s="308">
        <f t="shared" ca="1" si="0"/>
        <v>9482</v>
      </c>
      <c r="F86" s="308">
        <f t="shared" ca="1" si="0"/>
        <v>10482</v>
      </c>
      <c r="G86" s="308">
        <f t="shared" ca="1" si="0"/>
        <v>0</v>
      </c>
      <c r="H86" s="308">
        <f t="shared" ca="1" si="0"/>
        <v>0</v>
      </c>
      <c r="I86" s="308">
        <f t="shared" ca="1" si="0"/>
        <v>0</v>
      </c>
      <c r="J86" s="308">
        <f t="shared" ca="1" si="0"/>
        <v>0</v>
      </c>
      <c r="K86" s="308">
        <f t="shared" ca="1" si="0"/>
        <v>0</v>
      </c>
      <c r="L86" s="308">
        <f t="shared" ca="1" si="0"/>
        <v>0</v>
      </c>
      <c r="M86" s="308">
        <f t="shared" ca="1" si="0"/>
        <v>0</v>
      </c>
      <c r="N86" s="308">
        <f t="shared" ca="1" si="0"/>
        <v>0</v>
      </c>
      <c r="O86" s="308">
        <f t="shared" ca="1" si="0"/>
        <v>0</v>
      </c>
      <c r="P86" s="308">
        <f t="shared" ca="1" si="0"/>
        <v>0</v>
      </c>
      <c r="Q86" s="308">
        <f t="shared" ca="1" si="0"/>
        <v>0</v>
      </c>
      <c r="R86" s="308">
        <f t="shared" ca="1" si="0"/>
        <v>0</v>
      </c>
      <c r="S86" s="308">
        <f t="shared" ca="1" si="0"/>
        <v>0</v>
      </c>
      <c r="T86" s="308">
        <f t="shared" ca="1" si="0"/>
        <v>0</v>
      </c>
      <c r="U86" s="308">
        <f t="shared" ca="1" si="0"/>
        <v>0</v>
      </c>
      <c r="V86" s="308">
        <f t="shared" ca="1" si="0"/>
        <v>0</v>
      </c>
      <c r="W86" s="308">
        <f t="shared" ca="1" si="0"/>
        <v>0</v>
      </c>
      <c r="X86" s="308">
        <f t="shared" ca="1" si="0"/>
        <v>0</v>
      </c>
      <c r="Y86" s="308">
        <f t="shared" ca="1" si="0"/>
        <v>0</v>
      </c>
      <c r="Z86" s="308">
        <f t="shared" ca="1" si="0"/>
        <v>0</v>
      </c>
      <c r="AA86" s="308">
        <f t="shared" ca="1" si="0"/>
        <v>0</v>
      </c>
      <c r="AB86" s="308">
        <f t="shared" ca="1" si="0"/>
        <v>0</v>
      </c>
      <c r="AC86" s="308">
        <f t="shared" ca="1" si="0"/>
        <v>0</v>
      </c>
      <c r="AD86" s="308">
        <f t="shared" ca="1" si="0"/>
        <v>0</v>
      </c>
      <c r="AE86" s="308">
        <f t="shared" ca="1" si="0"/>
        <v>0</v>
      </c>
      <c r="AF86" s="308">
        <f t="shared" ca="1" si="0"/>
        <v>0</v>
      </c>
      <c r="AG86" s="308">
        <f t="shared" ca="1" si="0"/>
        <v>0</v>
      </c>
      <c r="AH86" s="308">
        <f t="shared" ca="1" si="0"/>
        <v>0</v>
      </c>
      <c r="AI86" s="308">
        <f t="shared" ca="1" si="0"/>
        <v>0</v>
      </c>
      <c r="AJ86" s="308">
        <f t="shared" ref="AJ86:BD86" ca="1" si="1">SUM(AJ7:AJ85)</f>
        <v>0</v>
      </c>
      <c r="AK86" s="308">
        <f t="shared" ca="1" si="1"/>
        <v>0</v>
      </c>
      <c r="AL86" s="308">
        <f t="shared" ca="1" si="1"/>
        <v>0</v>
      </c>
      <c r="AM86" s="308">
        <f t="shared" ca="1" si="1"/>
        <v>0</v>
      </c>
      <c r="AN86" s="308">
        <f t="shared" ca="1" si="1"/>
        <v>0</v>
      </c>
      <c r="AO86" s="308">
        <f t="shared" ca="1" si="1"/>
        <v>0</v>
      </c>
      <c r="AP86" s="308">
        <f t="shared" ca="1" si="1"/>
        <v>0</v>
      </c>
      <c r="AQ86" s="308">
        <f t="shared" ca="1" si="1"/>
        <v>0</v>
      </c>
      <c r="AR86" s="308">
        <f t="shared" ca="1" si="1"/>
        <v>0</v>
      </c>
      <c r="AS86" s="308">
        <f t="shared" ca="1" si="1"/>
        <v>0</v>
      </c>
      <c r="AT86" s="308">
        <f t="shared" ca="1" si="1"/>
        <v>0</v>
      </c>
      <c r="AU86" s="308">
        <f t="shared" ca="1" si="1"/>
        <v>0</v>
      </c>
      <c r="AV86" s="308">
        <f t="shared" ca="1" si="1"/>
        <v>0</v>
      </c>
      <c r="AW86" s="308">
        <f t="shared" ca="1" si="1"/>
        <v>0</v>
      </c>
      <c r="AX86" s="308">
        <f t="shared" ca="1" si="1"/>
        <v>0</v>
      </c>
      <c r="AY86" s="308">
        <f t="shared" ca="1" si="1"/>
        <v>0</v>
      </c>
      <c r="AZ86" s="308">
        <f t="shared" ca="1" si="1"/>
        <v>0</v>
      </c>
      <c r="BA86" s="308">
        <f t="shared" ca="1" si="1"/>
        <v>0</v>
      </c>
      <c r="BB86" s="308">
        <f t="shared" ca="1" si="1"/>
        <v>0</v>
      </c>
      <c r="BC86" s="308">
        <f t="shared" ca="1" si="1"/>
        <v>0</v>
      </c>
      <c r="BD86" s="308">
        <f t="shared" ca="1" si="1"/>
        <v>0</v>
      </c>
    </row>
    <row r="87" spans="1:56" s="323" customFormat="1" ht="15.95" customHeight="1" x14ac:dyDescent="0.25">
      <c r="A87" s="322"/>
      <c r="B87" s="215"/>
      <c r="C87" s="320" t="s">
        <v>374</v>
      </c>
      <c r="D87" s="137">
        <f ca="1">SUMIFS(D6:D85,D93:D172,"&gt;120")</f>
        <v>8478</v>
      </c>
      <c r="E87" s="137">
        <f t="shared" ref="E87:BD87" ca="1" si="2">SUMIFS(E6:E85,E93:E172,"&gt;120")</f>
        <v>8242</v>
      </c>
      <c r="F87" s="137">
        <f t="shared" ca="1" si="2"/>
        <v>8887</v>
      </c>
      <c r="G87" s="137">
        <f t="shared" ca="1" si="2"/>
        <v>0</v>
      </c>
      <c r="H87" s="137">
        <f t="shared" ca="1" si="2"/>
        <v>0</v>
      </c>
      <c r="I87" s="137">
        <f t="shared" ca="1" si="2"/>
        <v>0</v>
      </c>
      <c r="J87" s="137">
        <f t="shared" ca="1" si="2"/>
        <v>0</v>
      </c>
      <c r="K87" s="137">
        <f t="shared" ca="1" si="2"/>
        <v>0</v>
      </c>
      <c r="L87" s="137">
        <f t="shared" ca="1" si="2"/>
        <v>0</v>
      </c>
      <c r="M87" s="137">
        <f t="shared" ca="1" si="2"/>
        <v>0</v>
      </c>
      <c r="N87" s="137">
        <f t="shared" ca="1" si="2"/>
        <v>0</v>
      </c>
      <c r="O87" s="137">
        <f t="shared" ca="1" si="2"/>
        <v>0</v>
      </c>
      <c r="P87" s="137">
        <f t="shared" ca="1" si="2"/>
        <v>0</v>
      </c>
      <c r="Q87" s="137">
        <f t="shared" ca="1" si="2"/>
        <v>0</v>
      </c>
      <c r="R87" s="137">
        <f t="shared" ca="1" si="2"/>
        <v>0</v>
      </c>
      <c r="S87" s="137">
        <f t="shared" ca="1" si="2"/>
        <v>0</v>
      </c>
      <c r="T87" s="137">
        <f t="shared" ca="1" si="2"/>
        <v>0</v>
      </c>
      <c r="U87" s="137">
        <f t="shared" ca="1" si="2"/>
        <v>0</v>
      </c>
      <c r="V87" s="137">
        <f t="shared" ca="1" si="2"/>
        <v>0</v>
      </c>
      <c r="W87" s="137">
        <f t="shared" ca="1" si="2"/>
        <v>0</v>
      </c>
      <c r="X87" s="137">
        <f t="shared" ca="1" si="2"/>
        <v>0</v>
      </c>
      <c r="Y87" s="137">
        <f t="shared" ca="1" si="2"/>
        <v>0</v>
      </c>
      <c r="Z87" s="137">
        <f t="shared" ca="1" si="2"/>
        <v>0</v>
      </c>
      <c r="AA87" s="137">
        <f t="shared" ca="1" si="2"/>
        <v>0</v>
      </c>
      <c r="AB87" s="137">
        <f t="shared" ca="1" si="2"/>
        <v>0</v>
      </c>
      <c r="AC87" s="137">
        <f t="shared" ca="1" si="2"/>
        <v>0</v>
      </c>
      <c r="AD87" s="137">
        <f t="shared" ca="1" si="2"/>
        <v>0</v>
      </c>
      <c r="AE87" s="137">
        <f t="shared" ca="1" si="2"/>
        <v>0</v>
      </c>
      <c r="AF87" s="137">
        <f t="shared" ca="1" si="2"/>
        <v>0</v>
      </c>
      <c r="AG87" s="137">
        <f t="shared" ca="1" si="2"/>
        <v>0</v>
      </c>
      <c r="AH87" s="137">
        <f t="shared" ca="1" si="2"/>
        <v>0</v>
      </c>
      <c r="AI87" s="137">
        <f t="shared" ca="1" si="2"/>
        <v>0</v>
      </c>
      <c r="AJ87" s="137">
        <f t="shared" ca="1" si="2"/>
        <v>0</v>
      </c>
      <c r="AK87" s="137">
        <f t="shared" ca="1" si="2"/>
        <v>0</v>
      </c>
      <c r="AL87" s="137">
        <f t="shared" ca="1" si="2"/>
        <v>0</v>
      </c>
      <c r="AM87" s="137">
        <f t="shared" ca="1" si="2"/>
        <v>0</v>
      </c>
      <c r="AN87" s="137">
        <f t="shared" ca="1" si="2"/>
        <v>0</v>
      </c>
      <c r="AO87" s="137">
        <f t="shared" ca="1" si="2"/>
        <v>0</v>
      </c>
      <c r="AP87" s="137">
        <f t="shared" ca="1" si="2"/>
        <v>0</v>
      </c>
      <c r="AQ87" s="137">
        <f t="shared" ca="1" si="2"/>
        <v>0</v>
      </c>
      <c r="AR87" s="137">
        <f t="shared" ca="1" si="2"/>
        <v>0</v>
      </c>
      <c r="AS87" s="137">
        <f t="shared" ca="1" si="2"/>
        <v>0</v>
      </c>
      <c r="AT87" s="137">
        <f t="shared" ca="1" si="2"/>
        <v>0</v>
      </c>
      <c r="AU87" s="137">
        <f t="shared" ca="1" si="2"/>
        <v>0</v>
      </c>
      <c r="AV87" s="137">
        <f t="shared" ca="1" si="2"/>
        <v>0</v>
      </c>
      <c r="AW87" s="137">
        <f t="shared" ca="1" si="2"/>
        <v>0</v>
      </c>
      <c r="AX87" s="137">
        <f t="shared" ca="1" si="2"/>
        <v>0</v>
      </c>
      <c r="AY87" s="137">
        <f t="shared" ca="1" si="2"/>
        <v>0</v>
      </c>
      <c r="AZ87" s="137">
        <f t="shared" ca="1" si="2"/>
        <v>0</v>
      </c>
      <c r="BA87" s="137">
        <f t="shared" ca="1" si="2"/>
        <v>0</v>
      </c>
      <c r="BB87" s="137">
        <f t="shared" ca="1" si="2"/>
        <v>0</v>
      </c>
      <c r="BC87" s="137">
        <f t="shared" ca="1" si="2"/>
        <v>0</v>
      </c>
      <c r="BD87" s="137">
        <f t="shared" ca="1" si="2"/>
        <v>0</v>
      </c>
    </row>
    <row r="88" spans="1:56" ht="12.75" x14ac:dyDescent="0.25">
      <c r="B88" s="321"/>
      <c r="D88" s="324">
        <f ca="1">D87/D86</f>
        <v>0.89411516557688253</v>
      </c>
      <c r="E88" s="324">
        <f t="shared" ref="E88:BD88" ca="1" si="3">E87/E86</f>
        <v>0.86922590170850034</v>
      </c>
      <c r="F88" s="324">
        <f t="shared" ca="1" si="3"/>
        <v>0.84783438275138334</v>
      </c>
      <c r="G88" s="324" t="e">
        <f t="shared" ca="1" si="3"/>
        <v>#DIV/0!</v>
      </c>
      <c r="H88" s="324" t="e">
        <f t="shared" ca="1" si="3"/>
        <v>#DIV/0!</v>
      </c>
      <c r="I88" s="324" t="e">
        <f t="shared" ca="1" si="3"/>
        <v>#DIV/0!</v>
      </c>
      <c r="J88" s="324" t="e">
        <f t="shared" ca="1" si="3"/>
        <v>#DIV/0!</v>
      </c>
      <c r="K88" s="324" t="e">
        <f t="shared" ca="1" si="3"/>
        <v>#DIV/0!</v>
      </c>
      <c r="L88" s="324" t="e">
        <f t="shared" ca="1" si="3"/>
        <v>#DIV/0!</v>
      </c>
      <c r="M88" s="324" t="e">
        <f t="shared" ca="1" si="3"/>
        <v>#DIV/0!</v>
      </c>
      <c r="N88" s="324" t="e">
        <f t="shared" ca="1" si="3"/>
        <v>#DIV/0!</v>
      </c>
      <c r="O88" s="324" t="e">
        <f t="shared" ca="1" si="3"/>
        <v>#DIV/0!</v>
      </c>
      <c r="P88" s="324" t="e">
        <f t="shared" ca="1" si="3"/>
        <v>#DIV/0!</v>
      </c>
      <c r="Q88" s="324" t="e">
        <f t="shared" ca="1" si="3"/>
        <v>#DIV/0!</v>
      </c>
      <c r="R88" s="324" t="e">
        <f t="shared" ca="1" si="3"/>
        <v>#DIV/0!</v>
      </c>
      <c r="S88" s="324" t="e">
        <f t="shared" ca="1" si="3"/>
        <v>#DIV/0!</v>
      </c>
      <c r="T88" s="324" t="e">
        <f t="shared" ca="1" si="3"/>
        <v>#DIV/0!</v>
      </c>
      <c r="U88" s="324" t="e">
        <f t="shared" ca="1" si="3"/>
        <v>#DIV/0!</v>
      </c>
      <c r="V88" s="324" t="e">
        <f t="shared" ca="1" si="3"/>
        <v>#DIV/0!</v>
      </c>
      <c r="W88" s="324" t="e">
        <f t="shared" ca="1" si="3"/>
        <v>#DIV/0!</v>
      </c>
      <c r="X88" s="324" t="e">
        <f t="shared" ca="1" si="3"/>
        <v>#DIV/0!</v>
      </c>
      <c r="Y88" s="324" t="e">
        <f t="shared" ca="1" si="3"/>
        <v>#DIV/0!</v>
      </c>
      <c r="Z88" s="324" t="e">
        <f t="shared" ca="1" si="3"/>
        <v>#DIV/0!</v>
      </c>
      <c r="AA88" s="324" t="e">
        <f t="shared" ca="1" si="3"/>
        <v>#DIV/0!</v>
      </c>
      <c r="AB88" s="324" t="e">
        <f t="shared" ca="1" si="3"/>
        <v>#DIV/0!</v>
      </c>
      <c r="AC88" s="324" t="e">
        <f t="shared" ca="1" si="3"/>
        <v>#DIV/0!</v>
      </c>
      <c r="AD88" s="324" t="e">
        <f t="shared" ca="1" si="3"/>
        <v>#DIV/0!</v>
      </c>
      <c r="AE88" s="324" t="e">
        <f t="shared" ca="1" si="3"/>
        <v>#DIV/0!</v>
      </c>
      <c r="AF88" s="324" t="e">
        <f t="shared" ca="1" si="3"/>
        <v>#DIV/0!</v>
      </c>
      <c r="AG88" s="324" t="e">
        <f t="shared" ca="1" si="3"/>
        <v>#DIV/0!</v>
      </c>
      <c r="AH88" s="324" t="e">
        <f t="shared" ca="1" si="3"/>
        <v>#DIV/0!</v>
      </c>
      <c r="AI88" s="324" t="e">
        <f t="shared" ca="1" si="3"/>
        <v>#DIV/0!</v>
      </c>
      <c r="AJ88" s="324" t="e">
        <f t="shared" ca="1" si="3"/>
        <v>#DIV/0!</v>
      </c>
      <c r="AK88" s="324" t="e">
        <f t="shared" ca="1" si="3"/>
        <v>#DIV/0!</v>
      </c>
      <c r="AL88" s="324" t="e">
        <f t="shared" ca="1" si="3"/>
        <v>#DIV/0!</v>
      </c>
      <c r="AM88" s="324" t="e">
        <f t="shared" ca="1" si="3"/>
        <v>#DIV/0!</v>
      </c>
      <c r="AN88" s="324" t="e">
        <f t="shared" ca="1" si="3"/>
        <v>#DIV/0!</v>
      </c>
      <c r="AO88" s="324" t="e">
        <f t="shared" ca="1" si="3"/>
        <v>#DIV/0!</v>
      </c>
      <c r="AP88" s="324" t="e">
        <f t="shared" ca="1" si="3"/>
        <v>#DIV/0!</v>
      </c>
      <c r="AQ88" s="324" t="e">
        <f t="shared" ca="1" si="3"/>
        <v>#DIV/0!</v>
      </c>
      <c r="AR88" s="324" t="e">
        <f t="shared" ca="1" si="3"/>
        <v>#DIV/0!</v>
      </c>
      <c r="AS88" s="324" t="e">
        <f t="shared" ca="1" si="3"/>
        <v>#DIV/0!</v>
      </c>
      <c r="AT88" s="324" t="e">
        <f t="shared" ca="1" si="3"/>
        <v>#DIV/0!</v>
      </c>
      <c r="AU88" s="324" t="e">
        <f t="shared" ca="1" si="3"/>
        <v>#DIV/0!</v>
      </c>
      <c r="AV88" s="324" t="e">
        <f t="shared" ca="1" si="3"/>
        <v>#DIV/0!</v>
      </c>
      <c r="AW88" s="324" t="e">
        <f t="shared" ca="1" si="3"/>
        <v>#DIV/0!</v>
      </c>
      <c r="AX88" s="324" t="e">
        <f t="shared" ca="1" si="3"/>
        <v>#DIV/0!</v>
      </c>
      <c r="AY88" s="324" t="e">
        <f t="shared" ca="1" si="3"/>
        <v>#DIV/0!</v>
      </c>
      <c r="AZ88" s="324" t="e">
        <f t="shared" ca="1" si="3"/>
        <v>#DIV/0!</v>
      </c>
      <c r="BA88" s="324" t="e">
        <f t="shared" ca="1" si="3"/>
        <v>#DIV/0!</v>
      </c>
      <c r="BB88" s="324" t="e">
        <f t="shared" ca="1" si="3"/>
        <v>#DIV/0!</v>
      </c>
      <c r="BC88" s="324" t="e">
        <f t="shared" ca="1" si="3"/>
        <v>#DIV/0!</v>
      </c>
      <c r="BD88" s="324" t="e">
        <f t="shared" ca="1" si="3"/>
        <v>#DIV/0!</v>
      </c>
    </row>
    <row r="89" spans="1:56" ht="36" customHeight="1" x14ac:dyDescent="0.25"/>
    <row r="90" spans="1:56" s="31" customFormat="1" ht="15.95" customHeight="1" x14ac:dyDescent="0.25">
      <c r="A90" s="378" t="b">
        <f>D3=ДинамПродаж!F5</f>
        <v>1</v>
      </c>
      <c r="B90" s="379"/>
      <c r="C90" s="380"/>
      <c r="D90" s="206">
        <f t="shared" ref="D90:AI90" si="4">D3</f>
        <v>1</v>
      </c>
      <c r="E90" s="206">
        <f t="shared" si="4"/>
        <v>2</v>
      </c>
      <c r="F90" s="206">
        <f t="shared" si="4"/>
        <v>3</v>
      </c>
      <c r="G90" s="206">
        <f t="shared" si="4"/>
        <v>4</v>
      </c>
      <c r="H90" s="206">
        <f t="shared" si="4"/>
        <v>5</v>
      </c>
      <c r="I90" s="206">
        <f t="shared" si="4"/>
        <v>6</v>
      </c>
      <c r="J90" s="206">
        <f t="shared" si="4"/>
        <v>7</v>
      </c>
      <c r="K90" s="206">
        <f t="shared" si="4"/>
        <v>8</v>
      </c>
      <c r="L90" s="206">
        <f t="shared" si="4"/>
        <v>9</v>
      </c>
      <c r="M90" s="206">
        <f t="shared" si="4"/>
        <v>10</v>
      </c>
      <c r="N90" s="206">
        <f t="shared" si="4"/>
        <v>11</v>
      </c>
      <c r="O90" s="206">
        <f t="shared" si="4"/>
        <v>12</v>
      </c>
      <c r="P90" s="206">
        <f t="shared" si="4"/>
        <v>13</v>
      </c>
      <c r="Q90" s="206">
        <f t="shared" si="4"/>
        <v>14</v>
      </c>
      <c r="R90" s="206">
        <f t="shared" si="4"/>
        <v>15</v>
      </c>
      <c r="S90" s="206">
        <f t="shared" si="4"/>
        <v>16</v>
      </c>
      <c r="T90" s="206">
        <f t="shared" si="4"/>
        <v>17</v>
      </c>
      <c r="U90" s="206">
        <f t="shared" si="4"/>
        <v>18</v>
      </c>
      <c r="V90" s="206">
        <f t="shared" si="4"/>
        <v>19</v>
      </c>
      <c r="W90" s="206">
        <f t="shared" si="4"/>
        <v>20</v>
      </c>
      <c r="X90" s="206">
        <f t="shared" si="4"/>
        <v>21</v>
      </c>
      <c r="Y90" s="206">
        <f t="shared" si="4"/>
        <v>22</v>
      </c>
      <c r="Z90" s="206">
        <f t="shared" si="4"/>
        <v>23</v>
      </c>
      <c r="AA90" s="206">
        <f t="shared" si="4"/>
        <v>24</v>
      </c>
      <c r="AB90" s="206">
        <f t="shared" si="4"/>
        <v>25</v>
      </c>
      <c r="AC90" s="206">
        <f t="shared" si="4"/>
        <v>26</v>
      </c>
      <c r="AD90" s="206">
        <f t="shared" si="4"/>
        <v>27</v>
      </c>
      <c r="AE90" s="206" t="str">
        <f t="shared" si="4"/>
        <v>28</v>
      </c>
      <c r="AF90" s="206" t="str">
        <f t="shared" si="4"/>
        <v>29</v>
      </c>
      <c r="AG90" s="206" t="str">
        <f t="shared" si="4"/>
        <v>30</v>
      </c>
      <c r="AH90" s="206">
        <f t="shared" si="4"/>
        <v>31</v>
      </c>
      <c r="AI90" s="206" t="str">
        <f t="shared" si="4"/>
        <v>32</v>
      </c>
      <c r="AJ90" s="206" t="str">
        <f t="shared" ref="AJ90:BC90" si="5">AJ3</f>
        <v>33</v>
      </c>
      <c r="AK90" s="206" t="str">
        <f t="shared" si="5"/>
        <v>34</v>
      </c>
      <c r="AL90" s="206" t="str">
        <f t="shared" si="5"/>
        <v>35</v>
      </c>
      <c r="AM90" s="206" t="str">
        <f t="shared" si="5"/>
        <v>36</v>
      </c>
      <c r="AN90" s="206" t="str">
        <f t="shared" si="5"/>
        <v>37</v>
      </c>
      <c r="AO90" s="206" t="str">
        <f t="shared" si="5"/>
        <v>38</v>
      </c>
      <c r="AP90" s="206" t="str">
        <f t="shared" si="5"/>
        <v>39</v>
      </c>
      <c r="AQ90" s="206" t="str">
        <f t="shared" si="5"/>
        <v>40</v>
      </c>
      <c r="AR90" s="206" t="str">
        <f t="shared" si="5"/>
        <v>41</v>
      </c>
      <c r="AS90" s="206" t="str">
        <f t="shared" si="5"/>
        <v>42</v>
      </c>
      <c r="AT90" s="206" t="str">
        <f t="shared" si="5"/>
        <v>43</v>
      </c>
      <c r="AU90" s="206" t="str">
        <f t="shared" si="5"/>
        <v>44</v>
      </c>
      <c r="AV90" s="206" t="str">
        <f t="shared" si="5"/>
        <v>45</v>
      </c>
      <c r="AW90" s="206" t="str">
        <f t="shared" si="5"/>
        <v>46</v>
      </c>
      <c r="AX90" s="206" t="str">
        <f t="shared" si="5"/>
        <v>47</v>
      </c>
      <c r="AY90" s="206" t="str">
        <f t="shared" si="5"/>
        <v>48</v>
      </c>
      <c r="AZ90" s="206" t="str">
        <f t="shared" si="5"/>
        <v>49</v>
      </c>
      <c r="BA90" s="206" t="str">
        <f t="shared" si="5"/>
        <v>50</v>
      </c>
      <c r="BB90" s="206" t="str">
        <f t="shared" si="5"/>
        <v>51</v>
      </c>
      <c r="BC90" s="206" t="str">
        <f t="shared" si="5"/>
        <v>52</v>
      </c>
      <c r="BD90" s="206">
        <v>53</v>
      </c>
    </row>
    <row r="91" spans="1:56" s="323" customFormat="1" ht="25.5" x14ac:dyDescent="0.25">
      <c r="A91" s="381" t="s">
        <v>18</v>
      </c>
      <c r="B91" s="382"/>
      <c r="C91" s="383"/>
      <c r="D91" s="217" t="str">
        <f t="shared" ref="D91:AI91" si="6">D4</f>
        <v>01.01-04.01</v>
      </c>
      <c r="E91" s="217" t="str">
        <f t="shared" si="6"/>
        <v>05.01-11.01</v>
      </c>
      <c r="F91" s="217" t="str">
        <f t="shared" si="6"/>
        <v>12.01-18.01</v>
      </c>
      <c r="G91" s="217">
        <f t="shared" si="6"/>
        <v>0</v>
      </c>
      <c r="H91" s="217">
        <f t="shared" si="6"/>
        <v>0</v>
      </c>
      <c r="I91" s="217">
        <f t="shared" si="6"/>
        <v>0</v>
      </c>
      <c r="J91" s="217">
        <f t="shared" si="6"/>
        <v>0</v>
      </c>
      <c r="K91" s="217">
        <f t="shared" si="6"/>
        <v>0</v>
      </c>
      <c r="L91" s="217">
        <f t="shared" si="6"/>
        <v>0</v>
      </c>
      <c r="M91" s="217">
        <f t="shared" si="6"/>
        <v>0</v>
      </c>
      <c r="N91" s="217">
        <f t="shared" si="6"/>
        <v>0</v>
      </c>
      <c r="O91" s="217">
        <f t="shared" si="6"/>
        <v>0</v>
      </c>
      <c r="P91" s="217">
        <f t="shared" si="6"/>
        <v>0</v>
      </c>
      <c r="Q91" s="217">
        <f t="shared" si="6"/>
        <v>0</v>
      </c>
      <c r="R91" s="217">
        <f t="shared" si="6"/>
        <v>0</v>
      </c>
      <c r="S91" s="217">
        <f t="shared" si="6"/>
        <v>0</v>
      </c>
      <c r="T91" s="217">
        <f t="shared" si="6"/>
        <v>0</v>
      </c>
      <c r="U91" s="217">
        <f t="shared" si="6"/>
        <v>0</v>
      </c>
      <c r="V91" s="217">
        <f t="shared" si="6"/>
        <v>0</v>
      </c>
      <c r="W91" s="217">
        <f t="shared" si="6"/>
        <v>0</v>
      </c>
      <c r="X91" s="217">
        <f t="shared" si="6"/>
        <v>0</v>
      </c>
      <c r="Y91" s="217">
        <f t="shared" si="6"/>
        <v>0</v>
      </c>
      <c r="Z91" s="217">
        <f t="shared" si="6"/>
        <v>0</v>
      </c>
      <c r="AA91" s="217">
        <f t="shared" si="6"/>
        <v>0</v>
      </c>
      <c r="AB91" s="217">
        <f t="shared" si="6"/>
        <v>0</v>
      </c>
      <c r="AC91" s="217">
        <f t="shared" si="6"/>
        <v>0</v>
      </c>
      <c r="AD91" s="217">
        <f t="shared" si="6"/>
        <v>0</v>
      </c>
      <c r="AE91" s="217">
        <f t="shared" si="6"/>
        <v>0</v>
      </c>
      <c r="AF91" s="217">
        <f t="shared" si="6"/>
        <v>0</v>
      </c>
      <c r="AG91" s="217">
        <f t="shared" si="6"/>
        <v>0</v>
      </c>
      <c r="AH91" s="217">
        <f t="shared" si="6"/>
        <v>0</v>
      </c>
      <c r="AI91" s="217">
        <f t="shared" si="6"/>
        <v>0</v>
      </c>
      <c r="AJ91" s="217">
        <f t="shared" ref="AJ91:BD91" si="7">AJ4</f>
        <v>0</v>
      </c>
      <c r="AK91" s="217">
        <f t="shared" si="7"/>
        <v>0</v>
      </c>
      <c r="AL91" s="217">
        <f t="shared" si="7"/>
        <v>0</v>
      </c>
      <c r="AM91" s="217">
        <f t="shared" si="7"/>
        <v>0</v>
      </c>
      <c r="AN91" s="217">
        <f t="shared" si="7"/>
        <v>0</v>
      </c>
      <c r="AO91" s="217">
        <f t="shared" si="7"/>
        <v>0</v>
      </c>
      <c r="AP91" s="217">
        <f t="shared" si="7"/>
        <v>0</v>
      </c>
      <c r="AQ91" s="217">
        <f t="shared" si="7"/>
        <v>0</v>
      </c>
      <c r="AR91" s="217">
        <f t="shared" si="7"/>
        <v>0</v>
      </c>
      <c r="AS91" s="217">
        <f t="shared" si="7"/>
        <v>0</v>
      </c>
      <c r="AT91" s="217">
        <f t="shared" si="7"/>
        <v>0</v>
      </c>
      <c r="AU91" s="217">
        <f t="shared" si="7"/>
        <v>0</v>
      </c>
      <c r="AV91" s="217">
        <f t="shared" si="7"/>
        <v>0</v>
      </c>
      <c r="AW91" s="217">
        <f t="shared" si="7"/>
        <v>0</v>
      </c>
      <c r="AX91" s="217">
        <f t="shared" si="7"/>
        <v>0</v>
      </c>
      <c r="AY91" s="217">
        <f t="shared" si="7"/>
        <v>0</v>
      </c>
      <c r="AZ91" s="217">
        <f t="shared" si="7"/>
        <v>0</v>
      </c>
      <c r="BA91" s="217">
        <f t="shared" si="7"/>
        <v>0</v>
      </c>
      <c r="BB91" s="217">
        <f t="shared" si="7"/>
        <v>0</v>
      </c>
      <c r="BC91" s="217">
        <f t="shared" si="7"/>
        <v>0</v>
      </c>
      <c r="BD91" s="217">
        <f t="shared" si="7"/>
        <v>0</v>
      </c>
    </row>
    <row r="92" spans="1:56" ht="15.95" customHeight="1" x14ac:dyDescent="0.25">
      <c r="A92" s="19" t="s">
        <v>74</v>
      </c>
      <c r="B92" s="19" t="s">
        <v>75</v>
      </c>
      <c r="C92" s="319" t="s">
        <v>301</v>
      </c>
      <c r="D92" s="205" t="s">
        <v>377</v>
      </c>
      <c r="E92" s="205"/>
      <c r="F92" s="205"/>
      <c r="G92" s="205"/>
      <c r="H92" s="205"/>
      <c r="I92" s="205"/>
      <c r="J92" s="205"/>
      <c r="K92" s="205"/>
      <c r="L92" s="205"/>
      <c r="M92" s="205" t="s">
        <v>377</v>
      </c>
      <c r="N92" s="205"/>
      <c r="O92" s="205"/>
      <c r="P92" s="205"/>
      <c r="Q92" s="205"/>
      <c r="R92" s="205"/>
      <c r="S92" s="205"/>
      <c r="T92" s="205"/>
      <c r="U92" s="205"/>
      <c r="V92" s="205"/>
      <c r="W92" s="205" t="s">
        <v>377</v>
      </c>
      <c r="X92" s="205"/>
      <c r="Y92" s="205"/>
      <c r="Z92" s="205"/>
      <c r="AA92" s="205"/>
      <c r="AB92" s="205"/>
      <c r="AC92" s="205"/>
      <c r="AD92" s="205"/>
      <c r="AE92" s="205"/>
      <c r="AF92" s="205"/>
      <c r="AG92" s="205" t="s">
        <v>377</v>
      </c>
      <c r="AH92" s="205"/>
      <c r="AI92" s="205"/>
      <c r="AJ92" s="205"/>
      <c r="AK92" s="205"/>
      <c r="AL92" s="205"/>
      <c r="AM92" s="205"/>
      <c r="AN92" s="205"/>
      <c r="AO92" s="205"/>
      <c r="AP92" s="205"/>
      <c r="AQ92" s="205" t="s">
        <v>377</v>
      </c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</row>
    <row r="93" spans="1:56" ht="15.95" customHeight="1" x14ac:dyDescent="0.25">
      <c r="A93" s="3">
        <f t="shared" ref="A93:C112" si="8">A6</f>
        <v>169112569</v>
      </c>
      <c r="B93" s="3" t="str">
        <f t="shared" si="8"/>
        <v>ACRF1BN101PN</v>
      </c>
      <c r="C93" s="149" t="str">
        <f t="shared" si="8"/>
        <v>Бандаж для лица розовый</v>
      </c>
      <c r="D93" s="204" cm="1">
        <f t="array" aca="1" ref="D93" ca="1">_xlfn.XLOOKUP($A93,INDIRECT(D$3&amp;"!$A:$A"),INDIRECT(D$3&amp;"!$H:$H"),0,0)</f>
        <v>513.33333333333337</v>
      </c>
      <c r="E93" s="204" cm="1">
        <f t="array" aca="1" ref="E93" ca="1">_xlfn.XLOOKUP($A93,INDIRECT(E$3&amp;"!$A:$A"),INDIRECT(E$3&amp;"!$H:$H"),0,0)</f>
        <v>385</v>
      </c>
      <c r="F93" s="204" cm="1">
        <f t="array" aca="1" ref="F93" ca="1">_xlfn.XLOOKUP($A93,INDIRECT(F$3&amp;"!$A:$A"),INDIRECT(F$3&amp;"!$H:$H"),0,0)</f>
        <v>1560</v>
      </c>
      <c r="G93" s="204" cm="1">
        <f t="array" aca="1" ref="G93" ca="1">_xlfn.XLOOKUP($A93,INDIRECT(G$3&amp;"!$A:$A"),INDIRECT(G$3&amp;"!$H:$H"),0,0)</f>
        <v>0</v>
      </c>
      <c r="H93" s="204" cm="1">
        <f t="array" aca="1" ref="H93" ca="1">_xlfn.XLOOKUP($A93,INDIRECT(H$3&amp;"!$A:$A"),INDIRECT(H$3&amp;"!$H:$H"),0,0)</f>
        <v>0</v>
      </c>
      <c r="I93" s="204" cm="1">
        <f t="array" aca="1" ref="I93" ca="1">_xlfn.XLOOKUP($A93,INDIRECT(I$3&amp;"!$A:$A"),INDIRECT(I$3&amp;"!$H:$H"),0,0)</f>
        <v>0</v>
      </c>
      <c r="J93" s="204" cm="1">
        <f t="array" aca="1" ref="J93" ca="1">_xlfn.XLOOKUP($A93,INDIRECT(J$3&amp;"!$A:$A"),INDIRECT(J$3&amp;"!$H:$H"),0,0)</f>
        <v>0</v>
      </c>
      <c r="K93" s="204" cm="1">
        <f t="array" aca="1" ref="K93" ca="1">_xlfn.XLOOKUP($A93,INDIRECT(K$3&amp;"!$A:$A"),INDIRECT(K$3&amp;"!$H:$H"),0,0)</f>
        <v>0</v>
      </c>
      <c r="L93" s="204" cm="1">
        <f t="array" aca="1" ref="L93" ca="1">_xlfn.XLOOKUP($A93,INDIRECT(L$3&amp;"!$A:$A"),INDIRECT(L$3&amp;"!$H:$H"),0,0)</f>
        <v>0</v>
      </c>
      <c r="M93" s="204" cm="1">
        <f t="array" aca="1" ref="M93" ca="1">_xlfn.XLOOKUP($A93,INDIRECT(M$3&amp;"!$A:$A"),INDIRECT(M$3&amp;"!$H:$H"),0,0)</f>
        <v>0</v>
      </c>
      <c r="N93" s="204" cm="1">
        <f t="array" aca="1" ref="N93" ca="1">_xlfn.XLOOKUP($A93,INDIRECT(N$3&amp;"!$A:$A"),INDIRECT(N$3&amp;"!$H:$H"),0,0)</f>
        <v>0</v>
      </c>
      <c r="O93" s="204" cm="1">
        <f t="array" aca="1" ref="O93" ca="1">_xlfn.XLOOKUP($A93,INDIRECT(O$3&amp;"!$A:$A"),INDIRECT(O$3&amp;"!$H:$H"),0,0)</f>
        <v>0</v>
      </c>
      <c r="P93" s="204" cm="1">
        <f t="array" aca="1" ref="P93" ca="1">_xlfn.XLOOKUP($A93,INDIRECT(P$3&amp;"!$A:$A"),INDIRECT(P$3&amp;"!$H:$H"),0,0)</f>
        <v>0</v>
      </c>
      <c r="Q93" s="204" cm="1">
        <f t="array" aca="1" ref="Q93" ca="1">_xlfn.XLOOKUP($A93,INDIRECT(Q$3&amp;"!$A:$A"),INDIRECT(Q$3&amp;"!$H:$H"),0,0)</f>
        <v>0</v>
      </c>
      <c r="R93" s="204" cm="1">
        <f t="array" aca="1" ref="R93" ca="1">_xlfn.XLOOKUP($A93,INDIRECT(R$3&amp;"!$A:$A"),INDIRECT(R$3&amp;"!$H:$H"),0,0)</f>
        <v>0</v>
      </c>
      <c r="S93" s="204" cm="1">
        <f t="array" aca="1" ref="S93" ca="1">_xlfn.XLOOKUP($A93,INDIRECT(S$3&amp;"!$A:$A"),INDIRECT(S$3&amp;"!$H:$H"),0,0)</f>
        <v>0</v>
      </c>
      <c r="T93" s="204" cm="1">
        <f t="array" aca="1" ref="T93" ca="1">_xlfn.XLOOKUP($A93,INDIRECT(T$3&amp;"!$A:$A"),INDIRECT(T$3&amp;"!$H:$H"),0,0)</f>
        <v>0</v>
      </c>
      <c r="U93" s="204" cm="1">
        <f t="array" aca="1" ref="U93" ca="1">_xlfn.XLOOKUP($A93,INDIRECT(U$3&amp;"!$A:$A"),INDIRECT(U$3&amp;"!$H:$H"),0,0)</f>
        <v>0</v>
      </c>
      <c r="V93" s="204" cm="1">
        <f t="array" aca="1" ref="V93" ca="1">_xlfn.XLOOKUP($A93,INDIRECT(V$3&amp;"!$A:$A"),INDIRECT(V$3&amp;"!$H:$H"),0,0)</f>
        <v>0</v>
      </c>
      <c r="W93" s="204" cm="1">
        <f t="array" aca="1" ref="W93" ca="1">_xlfn.XLOOKUP($A93,INDIRECT(W$3&amp;"!$A:$A"),INDIRECT(W$3&amp;"!$H:$H"),0,0)</f>
        <v>0</v>
      </c>
      <c r="X93" s="204" cm="1">
        <f t="array" aca="1" ref="X93" ca="1">_xlfn.XLOOKUP($A93,INDIRECT(X$3&amp;"!$A:$A"),INDIRECT(X$3&amp;"!$H:$H"),0,0)</f>
        <v>0</v>
      </c>
      <c r="Y93" s="204" cm="1">
        <f t="array" aca="1" ref="Y93" ca="1">_xlfn.XLOOKUP($A93,INDIRECT(Y$3&amp;"!$A:$A"),INDIRECT(Y$3&amp;"!$H:$H"),0,0)</f>
        <v>0</v>
      </c>
      <c r="Z93" s="204" cm="1">
        <f t="array" aca="1" ref="Z93" ca="1">_xlfn.XLOOKUP($A93,INDIRECT(Z$3&amp;"!$A:$A"),INDIRECT(Z$3&amp;"!$H:$H"),0,0)</f>
        <v>0</v>
      </c>
      <c r="AA93" s="204" cm="1">
        <f t="array" aca="1" ref="AA93" ca="1">_xlfn.XLOOKUP($A93,INDIRECT(AA$3&amp;"!$A:$A"),INDIRECT(AA$3&amp;"!$H:$H"),0,0)</f>
        <v>0</v>
      </c>
      <c r="AB93" s="204" cm="1">
        <f t="array" aca="1" ref="AB93" ca="1">_xlfn.XLOOKUP($A93,INDIRECT(AB$3&amp;"!$A:$A"),INDIRECT(AB$3&amp;"!$H:$H"),0,0)</f>
        <v>0</v>
      </c>
      <c r="AC93" s="204" cm="1">
        <f t="array" aca="1" ref="AC93" ca="1">_xlfn.XLOOKUP($A93,INDIRECT(AC$3&amp;"!$A:$A"),INDIRECT(AC$3&amp;"!$H:$H"),0,0)</f>
        <v>0</v>
      </c>
      <c r="AD93" s="204" cm="1">
        <f t="array" aca="1" ref="AD93" ca="1">_xlfn.XLOOKUP($A93,INDIRECT(AD$3&amp;"!$A:$A"),INDIRECT(AD$3&amp;"!$H:$H"),0,0)</f>
        <v>0</v>
      </c>
      <c r="AE93" s="204" cm="1">
        <f t="array" aca="1" ref="AE93" ca="1">_xlfn.XLOOKUP($A93,INDIRECT(AE$3&amp;"!$A:$A"),INDIRECT(AE$3&amp;"!$H:$H"),0,0)</f>
        <v>0</v>
      </c>
      <c r="AF93" s="204" cm="1">
        <f t="array" aca="1" ref="AF93" ca="1">_xlfn.XLOOKUP($A93,INDIRECT(AF$3&amp;"!$A:$A"),INDIRECT(AF$3&amp;"!$H:$H"),0,0)</f>
        <v>0</v>
      </c>
      <c r="AG93" s="204" cm="1">
        <f t="array" aca="1" ref="AG93" ca="1">_xlfn.XLOOKUP($A93,INDIRECT(AG$3&amp;"!$A:$A"),INDIRECT(AG$3&amp;"!$H:$H"),0,0)</f>
        <v>0</v>
      </c>
      <c r="AH93" s="204" cm="1">
        <f t="array" aca="1" ref="AH93" ca="1">_xlfn.XLOOKUP($A93,INDIRECT(AH$3&amp;"!$A:$A"),INDIRECT(AH$3&amp;"!$H:$H"),0,0)</f>
        <v>0</v>
      </c>
      <c r="AI93" s="204" cm="1">
        <f t="array" aca="1" ref="AI93" ca="1">_xlfn.XLOOKUP($A93,INDIRECT(AI$3&amp;"!$A:$A"),INDIRECT(AI$3&amp;"!$H:$H"),0,0)</f>
        <v>0</v>
      </c>
      <c r="AJ93" s="204" cm="1">
        <f t="array" aca="1" ref="AJ93" ca="1">_xlfn.XLOOKUP($A93,INDIRECT(AJ$3&amp;"!$A:$A"),INDIRECT(AJ$3&amp;"!$H:$H"),0,0)</f>
        <v>0</v>
      </c>
      <c r="AK93" s="204" cm="1">
        <f t="array" aca="1" ref="AK93" ca="1">_xlfn.XLOOKUP($A93,INDIRECT(AK$3&amp;"!$A:$A"),INDIRECT(AK$3&amp;"!$H:$H"),0,0)</f>
        <v>0</v>
      </c>
      <c r="AL93" s="204" cm="1">
        <f t="array" aca="1" ref="AL93" ca="1">_xlfn.XLOOKUP($A93,INDIRECT(AL$3&amp;"!$A:$A"),INDIRECT(AL$3&amp;"!$H:$H"),0,0)</f>
        <v>0</v>
      </c>
      <c r="AM93" s="204" cm="1">
        <f t="array" aca="1" ref="AM93" ca="1">_xlfn.XLOOKUP($A93,INDIRECT(AM$3&amp;"!$A:$A"),INDIRECT(AM$3&amp;"!$H:$H"),0,0)</f>
        <v>0</v>
      </c>
      <c r="AN93" s="204" cm="1">
        <f t="array" aca="1" ref="AN93" ca="1">_xlfn.XLOOKUP($A93,INDIRECT(AN$3&amp;"!$A:$A"),INDIRECT(AN$3&amp;"!$H:$H"),0,0)</f>
        <v>0</v>
      </c>
      <c r="AO93" s="204" cm="1">
        <f t="array" aca="1" ref="AO93" ca="1">_xlfn.XLOOKUP($A93,INDIRECT(AO$3&amp;"!$A:$A"),INDIRECT(AO$3&amp;"!$H:$H"),0,0)</f>
        <v>0</v>
      </c>
      <c r="AP93" s="204" cm="1">
        <f t="array" aca="1" ref="AP93" ca="1">_xlfn.XLOOKUP($A93,INDIRECT(AP$3&amp;"!$A:$A"),INDIRECT(AP$3&amp;"!$H:$H"),0,0)</f>
        <v>0</v>
      </c>
      <c r="AQ93" s="204" cm="1">
        <f t="array" aca="1" ref="AQ93" ca="1">_xlfn.XLOOKUP($A93,INDIRECT(AQ$3&amp;"!$A:$A"),INDIRECT(AQ$3&amp;"!$H:$H"),0,0)</f>
        <v>0</v>
      </c>
      <c r="AR93" s="204" cm="1">
        <f t="array" aca="1" ref="AR93" ca="1">_xlfn.XLOOKUP($A93,INDIRECT(AR$3&amp;"!$A:$A"),INDIRECT(AR$3&amp;"!$H:$H"),0,0)</f>
        <v>0</v>
      </c>
      <c r="AS93" s="204" cm="1">
        <f t="array" aca="1" ref="AS93" ca="1">_xlfn.XLOOKUP($A93,INDIRECT(AS$3&amp;"!$A:$A"),INDIRECT(AS$3&amp;"!$H:$H"),0,0)</f>
        <v>0</v>
      </c>
      <c r="AT93" s="204" cm="1">
        <f t="array" aca="1" ref="AT93" ca="1">_xlfn.XLOOKUP($A93,INDIRECT(AT$3&amp;"!$A:$A"),INDIRECT(AT$3&amp;"!$H:$H"),0,0)</f>
        <v>0</v>
      </c>
      <c r="AU93" s="204" cm="1">
        <f t="array" aca="1" ref="AU93" ca="1">_xlfn.XLOOKUP($A93,INDIRECT(AU$3&amp;"!$A:$A"),INDIRECT(AU$3&amp;"!$H:$H"),0,0)</f>
        <v>0</v>
      </c>
      <c r="AV93" s="204" cm="1">
        <f t="array" aca="1" ref="AV93" ca="1">_xlfn.XLOOKUP($A93,INDIRECT(AV$3&amp;"!$A:$A"),INDIRECT(AV$3&amp;"!$H:$H"),0,0)</f>
        <v>0</v>
      </c>
      <c r="AW93" s="204" cm="1">
        <f t="array" aca="1" ref="AW93" ca="1">_xlfn.XLOOKUP($A93,INDIRECT(AW$3&amp;"!$A:$A"),INDIRECT(AW$3&amp;"!$H:$H"),0,0)</f>
        <v>0</v>
      </c>
      <c r="AX93" s="204" cm="1">
        <f t="array" aca="1" ref="AX93" ca="1">_xlfn.XLOOKUP($A93,INDIRECT(AX$3&amp;"!$A:$A"),INDIRECT(AX$3&amp;"!$H:$H"),0,0)</f>
        <v>0</v>
      </c>
      <c r="AY93" s="204" cm="1">
        <f t="array" aca="1" ref="AY93" ca="1">_xlfn.XLOOKUP($A93,INDIRECT(AY$3&amp;"!$A:$A"),INDIRECT(AY$3&amp;"!$H:$H"),0,0)</f>
        <v>0</v>
      </c>
      <c r="AZ93" s="204" cm="1">
        <f t="array" aca="1" ref="AZ93" ca="1">_xlfn.XLOOKUP($A93,INDIRECT(AZ$3&amp;"!$A:$A"),INDIRECT(AZ$3&amp;"!$H:$H"),0,0)</f>
        <v>0</v>
      </c>
      <c r="BA93" s="204" cm="1">
        <f t="array" aca="1" ref="BA93" ca="1">_xlfn.XLOOKUP($A93,INDIRECT(BA$3&amp;"!$A:$A"),INDIRECT(BA$3&amp;"!$H:$H"),0,0)</f>
        <v>0</v>
      </c>
      <c r="BB93" s="204" cm="1">
        <f t="array" aca="1" ref="BB93" ca="1">_xlfn.XLOOKUP($A93,INDIRECT(BB$3&amp;"!$A:$A"),INDIRECT(BB$3&amp;"!$H:$H"),0,0)</f>
        <v>0</v>
      </c>
      <c r="BC93" s="204" cm="1">
        <f t="array" aca="1" ref="BC93" ca="1">_xlfn.XLOOKUP($A93,INDIRECT(BC$3&amp;"!$A:$A"),INDIRECT(BC$3&amp;"!$H:$H"),0,0)</f>
        <v>0</v>
      </c>
      <c r="BD93" s="204" cm="1">
        <f t="array" aca="1" ref="BD93" ca="1">_xlfn.XLOOKUP($A93,INDIRECT(BD$3&amp;"!$A:$A"),INDIRECT(BD$3&amp;"!$H:$H"),0,0)</f>
        <v>0</v>
      </c>
    </row>
    <row r="94" spans="1:56" ht="15.95" customHeight="1" x14ac:dyDescent="0.25">
      <c r="A94" s="3">
        <f t="shared" si="8"/>
        <v>169153168</v>
      </c>
      <c r="B94" s="3" t="str">
        <f t="shared" si="8"/>
        <v>ACRF1BN101BC</v>
      </c>
      <c r="C94" s="149" t="str">
        <f t="shared" si="8"/>
        <v>Бандаж для лица черный</v>
      </c>
      <c r="D94" s="204" cm="1">
        <f t="array" aca="1" ref="D94" ca="1">_xlfn.XLOOKUP($A94,INDIRECT(D$3&amp;"!$A:$A"),INDIRECT(D$3&amp;"!$H:$H"),0,0)</f>
        <v>999</v>
      </c>
      <c r="E94" s="204" cm="1">
        <f t="array" aca="1" ref="E94" ca="1">_xlfn.XLOOKUP($A94,INDIRECT(E$3&amp;"!$A:$A"),INDIRECT(E$3&amp;"!$H:$H"),0,0)</f>
        <v>2270</v>
      </c>
      <c r="F94" s="204" cm="1">
        <f t="array" aca="1" ref="F94" ca="1">_xlfn.XLOOKUP($A94,INDIRECT(F$3&amp;"!$A:$A"),INDIRECT(F$3&amp;"!$H:$H"),0,0)</f>
        <v>222.72727272727272</v>
      </c>
      <c r="G94" s="204" cm="1">
        <f t="array" aca="1" ref="G94" ca="1">_xlfn.XLOOKUP($A94,INDIRECT(G$3&amp;"!$A:$A"),INDIRECT(G$3&amp;"!$H:$H"),0,0)</f>
        <v>0</v>
      </c>
      <c r="H94" s="204" cm="1">
        <f t="array" aca="1" ref="H94" ca="1">_xlfn.XLOOKUP($A94,INDIRECT(H$3&amp;"!$A:$A"),INDIRECT(H$3&amp;"!$H:$H"),0,0)</f>
        <v>0</v>
      </c>
      <c r="I94" s="204" cm="1">
        <f t="array" aca="1" ref="I94" ca="1">_xlfn.XLOOKUP($A94,INDIRECT(I$3&amp;"!$A:$A"),INDIRECT(I$3&amp;"!$H:$H"),0,0)</f>
        <v>0</v>
      </c>
      <c r="J94" s="204" cm="1">
        <f t="array" aca="1" ref="J94" ca="1">_xlfn.XLOOKUP($A94,INDIRECT(J$3&amp;"!$A:$A"),INDIRECT(J$3&amp;"!$H:$H"),0,0)</f>
        <v>0</v>
      </c>
      <c r="K94" s="204" cm="1">
        <f t="array" aca="1" ref="K94" ca="1">_xlfn.XLOOKUP($A94,INDIRECT(K$3&amp;"!$A:$A"),INDIRECT(K$3&amp;"!$H:$H"),0,0)</f>
        <v>0</v>
      </c>
      <c r="L94" s="204" cm="1">
        <f t="array" aca="1" ref="L94" ca="1">_xlfn.XLOOKUP($A94,INDIRECT(L$3&amp;"!$A:$A"),INDIRECT(L$3&amp;"!$H:$H"),0,0)</f>
        <v>0</v>
      </c>
      <c r="M94" s="204" cm="1">
        <f t="array" aca="1" ref="M94" ca="1">_xlfn.XLOOKUP($A94,INDIRECT(M$3&amp;"!$A:$A"),INDIRECT(M$3&amp;"!$H:$H"),0,0)</f>
        <v>0</v>
      </c>
      <c r="N94" s="204" cm="1">
        <f t="array" aca="1" ref="N94" ca="1">_xlfn.XLOOKUP($A94,INDIRECT(N$3&amp;"!$A:$A"),INDIRECT(N$3&amp;"!$H:$H"),0,0)</f>
        <v>0</v>
      </c>
      <c r="O94" s="204" cm="1">
        <f t="array" aca="1" ref="O94" ca="1">_xlfn.XLOOKUP($A94,INDIRECT(O$3&amp;"!$A:$A"),INDIRECT(O$3&amp;"!$H:$H"),0,0)</f>
        <v>0</v>
      </c>
      <c r="P94" s="204" cm="1">
        <f t="array" aca="1" ref="P94" ca="1">_xlfn.XLOOKUP($A94,INDIRECT(P$3&amp;"!$A:$A"),INDIRECT(P$3&amp;"!$H:$H"),0,0)</f>
        <v>0</v>
      </c>
      <c r="Q94" s="204" cm="1">
        <f t="array" aca="1" ref="Q94" ca="1">_xlfn.XLOOKUP($A94,INDIRECT(Q$3&amp;"!$A:$A"),INDIRECT(Q$3&amp;"!$H:$H"),0,0)</f>
        <v>0</v>
      </c>
      <c r="R94" s="204" cm="1">
        <f t="array" aca="1" ref="R94" ca="1">_xlfn.XLOOKUP($A94,INDIRECT(R$3&amp;"!$A:$A"),INDIRECT(R$3&amp;"!$H:$H"),0,0)</f>
        <v>0</v>
      </c>
      <c r="S94" s="204" cm="1">
        <f t="array" aca="1" ref="S94" ca="1">_xlfn.XLOOKUP($A94,INDIRECT(S$3&amp;"!$A:$A"),INDIRECT(S$3&amp;"!$H:$H"),0,0)</f>
        <v>0</v>
      </c>
      <c r="T94" s="204" cm="1">
        <f t="array" aca="1" ref="T94" ca="1">_xlfn.XLOOKUP($A94,INDIRECT(T$3&amp;"!$A:$A"),INDIRECT(T$3&amp;"!$H:$H"),0,0)</f>
        <v>0</v>
      </c>
      <c r="U94" s="204" cm="1">
        <f t="array" aca="1" ref="U94" ca="1">_xlfn.XLOOKUP($A94,INDIRECT(U$3&amp;"!$A:$A"),INDIRECT(U$3&amp;"!$H:$H"),0,0)</f>
        <v>0</v>
      </c>
      <c r="V94" s="204" cm="1">
        <f t="array" aca="1" ref="V94" ca="1">_xlfn.XLOOKUP($A94,INDIRECT(V$3&amp;"!$A:$A"),INDIRECT(V$3&amp;"!$H:$H"),0,0)</f>
        <v>0</v>
      </c>
      <c r="W94" s="204" cm="1">
        <f t="array" aca="1" ref="W94" ca="1">_xlfn.XLOOKUP($A94,INDIRECT(W$3&amp;"!$A:$A"),INDIRECT(W$3&amp;"!$H:$H"),0,0)</f>
        <v>0</v>
      </c>
      <c r="X94" s="204" cm="1">
        <f t="array" aca="1" ref="X94" ca="1">_xlfn.XLOOKUP($A94,INDIRECT(X$3&amp;"!$A:$A"),INDIRECT(X$3&amp;"!$H:$H"),0,0)</f>
        <v>0</v>
      </c>
      <c r="Y94" s="204" cm="1">
        <f t="array" aca="1" ref="Y94" ca="1">_xlfn.XLOOKUP($A94,INDIRECT(Y$3&amp;"!$A:$A"),INDIRECT(Y$3&amp;"!$H:$H"),0,0)</f>
        <v>0</v>
      </c>
      <c r="Z94" s="204" cm="1">
        <f t="array" aca="1" ref="Z94" ca="1">_xlfn.XLOOKUP($A94,INDIRECT(Z$3&amp;"!$A:$A"),INDIRECT(Z$3&amp;"!$H:$H"),0,0)</f>
        <v>0</v>
      </c>
      <c r="AA94" s="204" cm="1">
        <f t="array" aca="1" ref="AA94" ca="1">_xlfn.XLOOKUP($A94,INDIRECT(AA$3&amp;"!$A:$A"),INDIRECT(AA$3&amp;"!$H:$H"),0,0)</f>
        <v>0</v>
      </c>
      <c r="AB94" s="204" cm="1">
        <f t="array" aca="1" ref="AB94" ca="1">_xlfn.XLOOKUP($A94,INDIRECT(AB$3&amp;"!$A:$A"),INDIRECT(AB$3&amp;"!$H:$H"),0,0)</f>
        <v>0</v>
      </c>
      <c r="AC94" s="204" cm="1">
        <f t="array" aca="1" ref="AC94" ca="1">_xlfn.XLOOKUP($A94,INDIRECT(AC$3&amp;"!$A:$A"),INDIRECT(AC$3&amp;"!$H:$H"),0,0)</f>
        <v>0</v>
      </c>
      <c r="AD94" s="204" cm="1">
        <f t="array" aca="1" ref="AD94" ca="1">_xlfn.XLOOKUP($A94,INDIRECT(AD$3&amp;"!$A:$A"),INDIRECT(AD$3&amp;"!$H:$H"),0,0)</f>
        <v>0</v>
      </c>
      <c r="AE94" s="204" cm="1">
        <f t="array" aca="1" ref="AE94" ca="1">_xlfn.XLOOKUP($A94,INDIRECT(AE$3&amp;"!$A:$A"),INDIRECT(AE$3&amp;"!$H:$H"),0,0)</f>
        <v>0</v>
      </c>
      <c r="AF94" s="204" cm="1">
        <f t="array" aca="1" ref="AF94" ca="1">_xlfn.XLOOKUP($A94,INDIRECT(AF$3&amp;"!$A:$A"),INDIRECT(AF$3&amp;"!$H:$H"),0,0)</f>
        <v>0</v>
      </c>
      <c r="AG94" s="204" cm="1">
        <f t="array" aca="1" ref="AG94" ca="1">_xlfn.XLOOKUP($A94,INDIRECT(AG$3&amp;"!$A:$A"),INDIRECT(AG$3&amp;"!$H:$H"),0,0)</f>
        <v>0</v>
      </c>
      <c r="AH94" s="204" cm="1">
        <f t="array" aca="1" ref="AH94" ca="1">_xlfn.XLOOKUP($A94,INDIRECT(AH$3&amp;"!$A:$A"),INDIRECT(AH$3&amp;"!$H:$H"),0,0)</f>
        <v>0</v>
      </c>
      <c r="AI94" s="204" cm="1">
        <f t="array" aca="1" ref="AI94" ca="1">_xlfn.XLOOKUP($A94,INDIRECT(AI$3&amp;"!$A:$A"),INDIRECT(AI$3&amp;"!$H:$H"),0,0)</f>
        <v>0</v>
      </c>
      <c r="AJ94" s="204" cm="1">
        <f t="array" aca="1" ref="AJ94" ca="1">_xlfn.XLOOKUP($A94,INDIRECT(AJ$3&amp;"!$A:$A"),INDIRECT(AJ$3&amp;"!$H:$H"),0,0)</f>
        <v>0</v>
      </c>
      <c r="AK94" s="204" cm="1">
        <f t="array" aca="1" ref="AK94" ca="1">_xlfn.XLOOKUP($A94,INDIRECT(AK$3&amp;"!$A:$A"),INDIRECT(AK$3&amp;"!$H:$H"),0,0)</f>
        <v>0</v>
      </c>
      <c r="AL94" s="204" cm="1">
        <f t="array" aca="1" ref="AL94" ca="1">_xlfn.XLOOKUP($A94,INDIRECT(AL$3&amp;"!$A:$A"),INDIRECT(AL$3&amp;"!$H:$H"),0,0)</f>
        <v>0</v>
      </c>
      <c r="AM94" s="204" cm="1">
        <f t="array" aca="1" ref="AM94" ca="1">_xlfn.XLOOKUP($A94,INDIRECT(AM$3&amp;"!$A:$A"),INDIRECT(AM$3&amp;"!$H:$H"),0,0)</f>
        <v>0</v>
      </c>
      <c r="AN94" s="204" cm="1">
        <f t="array" aca="1" ref="AN94" ca="1">_xlfn.XLOOKUP($A94,INDIRECT(AN$3&amp;"!$A:$A"),INDIRECT(AN$3&amp;"!$H:$H"),0,0)</f>
        <v>0</v>
      </c>
      <c r="AO94" s="204" cm="1">
        <f t="array" aca="1" ref="AO94" ca="1">_xlfn.XLOOKUP($A94,INDIRECT(AO$3&amp;"!$A:$A"),INDIRECT(AO$3&amp;"!$H:$H"),0,0)</f>
        <v>0</v>
      </c>
      <c r="AP94" s="204" cm="1">
        <f t="array" aca="1" ref="AP94" ca="1">_xlfn.XLOOKUP($A94,INDIRECT(AP$3&amp;"!$A:$A"),INDIRECT(AP$3&amp;"!$H:$H"),0,0)</f>
        <v>0</v>
      </c>
      <c r="AQ94" s="204" cm="1">
        <f t="array" aca="1" ref="AQ94" ca="1">_xlfn.XLOOKUP($A94,INDIRECT(AQ$3&amp;"!$A:$A"),INDIRECT(AQ$3&amp;"!$H:$H"),0,0)</f>
        <v>0</v>
      </c>
      <c r="AR94" s="204" cm="1">
        <f t="array" aca="1" ref="AR94" ca="1">_xlfn.XLOOKUP($A94,INDIRECT(AR$3&amp;"!$A:$A"),INDIRECT(AR$3&amp;"!$H:$H"),0,0)</f>
        <v>0</v>
      </c>
      <c r="AS94" s="204" cm="1">
        <f t="array" aca="1" ref="AS94" ca="1">_xlfn.XLOOKUP($A94,INDIRECT(AS$3&amp;"!$A:$A"),INDIRECT(AS$3&amp;"!$H:$H"),0,0)</f>
        <v>0</v>
      </c>
      <c r="AT94" s="204" cm="1">
        <f t="array" aca="1" ref="AT94" ca="1">_xlfn.XLOOKUP($A94,INDIRECT(AT$3&amp;"!$A:$A"),INDIRECT(AT$3&amp;"!$H:$H"),0,0)</f>
        <v>0</v>
      </c>
      <c r="AU94" s="204" cm="1">
        <f t="array" aca="1" ref="AU94" ca="1">_xlfn.XLOOKUP($A94,INDIRECT(AU$3&amp;"!$A:$A"),INDIRECT(AU$3&amp;"!$H:$H"),0,0)</f>
        <v>0</v>
      </c>
      <c r="AV94" s="204" cm="1">
        <f t="array" aca="1" ref="AV94" ca="1">_xlfn.XLOOKUP($A94,INDIRECT(AV$3&amp;"!$A:$A"),INDIRECT(AV$3&amp;"!$H:$H"),0,0)</f>
        <v>0</v>
      </c>
      <c r="AW94" s="204" cm="1">
        <f t="array" aca="1" ref="AW94" ca="1">_xlfn.XLOOKUP($A94,INDIRECT(AW$3&amp;"!$A:$A"),INDIRECT(AW$3&amp;"!$H:$H"),0,0)</f>
        <v>0</v>
      </c>
      <c r="AX94" s="204" cm="1">
        <f t="array" aca="1" ref="AX94" ca="1">_xlfn.XLOOKUP($A94,INDIRECT(AX$3&amp;"!$A:$A"),INDIRECT(AX$3&amp;"!$H:$H"),0,0)</f>
        <v>0</v>
      </c>
      <c r="AY94" s="204" cm="1">
        <f t="array" aca="1" ref="AY94" ca="1">_xlfn.XLOOKUP($A94,INDIRECT(AY$3&amp;"!$A:$A"),INDIRECT(AY$3&amp;"!$H:$H"),0,0)</f>
        <v>0</v>
      </c>
      <c r="AZ94" s="204" cm="1">
        <f t="array" aca="1" ref="AZ94" ca="1">_xlfn.XLOOKUP($A94,INDIRECT(AZ$3&amp;"!$A:$A"),INDIRECT(AZ$3&amp;"!$H:$H"),0,0)</f>
        <v>0</v>
      </c>
      <c r="BA94" s="204" cm="1">
        <f t="array" aca="1" ref="BA94" ca="1">_xlfn.XLOOKUP($A94,INDIRECT(BA$3&amp;"!$A:$A"),INDIRECT(BA$3&amp;"!$H:$H"),0,0)</f>
        <v>0</v>
      </c>
      <c r="BB94" s="204" cm="1">
        <f t="array" aca="1" ref="BB94" ca="1">_xlfn.XLOOKUP($A94,INDIRECT(BB$3&amp;"!$A:$A"),INDIRECT(BB$3&amp;"!$H:$H"),0,0)</f>
        <v>0</v>
      </c>
      <c r="BC94" s="204" cm="1">
        <f t="array" aca="1" ref="BC94" ca="1">_xlfn.XLOOKUP($A94,INDIRECT(BC$3&amp;"!$A:$A"),INDIRECT(BC$3&amp;"!$H:$H"),0,0)</f>
        <v>0</v>
      </c>
      <c r="BD94" s="204" cm="1">
        <f t="array" aca="1" ref="BD94" ca="1">_xlfn.XLOOKUP($A94,INDIRECT(BD$3&amp;"!$A:$A"),INDIRECT(BD$3&amp;"!$H:$H"),0,0)</f>
        <v>0</v>
      </c>
    </row>
    <row r="95" spans="1:56" ht="15.95" customHeight="1" x14ac:dyDescent="0.25">
      <c r="A95" s="3">
        <f t="shared" si="8"/>
        <v>169395410</v>
      </c>
      <c r="B95" s="3" t="str">
        <f t="shared" si="8"/>
        <v>ACRF1BN201GR</v>
      </c>
      <c r="C95" s="149" t="str">
        <f t="shared" si="8"/>
        <v>Бандаж для лица серый</v>
      </c>
      <c r="D95" s="204" cm="1">
        <f t="array" aca="1" ref="D95" ca="1">_xlfn.XLOOKUP($A95,INDIRECT(D$3&amp;"!$A:$A"),INDIRECT(D$3&amp;"!$H:$H"),0,0)</f>
        <v>258.75</v>
      </c>
      <c r="E95" s="204" cm="1">
        <f t="array" aca="1" ref="E95" ca="1">_xlfn.XLOOKUP($A95,INDIRECT(E$3&amp;"!$A:$A"),INDIRECT(E$3&amp;"!$H:$H"),0,0)</f>
        <v>295.71428571428572</v>
      </c>
      <c r="F95" s="204" cm="1">
        <f t="array" aca="1" ref="F95" ca="1">_xlfn.XLOOKUP($A95,INDIRECT(F$3&amp;"!$A:$A"),INDIRECT(F$3&amp;"!$H:$H"),0,0)</f>
        <v>341.42857142857144</v>
      </c>
      <c r="G95" s="204" cm="1">
        <f t="array" aca="1" ref="G95" ca="1">_xlfn.XLOOKUP($A95,INDIRECT(G$3&amp;"!$A:$A"),INDIRECT(G$3&amp;"!$H:$H"),0,0)</f>
        <v>0</v>
      </c>
      <c r="H95" s="204" cm="1">
        <f t="array" aca="1" ref="H95" ca="1">_xlfn.XLOOKUP($A95,INDIRECT(H$3&amp;"!$A:$A"),INDIRECT(H$3&amp;"!$H:$H"),0,0)</f>
        <v>0</v>
      </c>
      <c r="I95" s="204" cm="1">
        <f t="array" aca="1" ref="I95" ca="1">_xlfn.XLOOKUP($A95,INDIRECT(I$3&amp;"!$A:$A"),INDIRECT(I$3&amp;"!$H:$H"),0,0)</f>
        <v>0</v>
      </c>
      <c r="J95" s="204" cm="1">
        <f t="array" aca="1" ref="J95" ca="1">_xlfn.XLOOKUP($A95,INDIRECT(J$3&amp;"!$A:$A"),INDIRECT(J$3&amp;"!$H:$H"),0,0)</f>
        <v>0</v>
      </c>
      <c r="K95" s="204" cm="1">
        <f t="array" aca="1" ref="K95" ca="1">_xlfn.XLOOKUP($A95,INDIRECT(K$3&amp;"!$A:$A"),INDIRECT(K$3&amp;"!$H:$H"),0,0)</f>
        <v>0</v>
      </c>
      <c r="L95" s="204" cm="1">
        <f t="array" aca="1" ref="L95" ca="1">_xlfn.XLOOKUP($A95,INDIRECT(L$3&amp;"!$A:$A"),INDIRECT(L$3&amp;"!$H:$H"),0,0)</f>
        <v>0</v>
      </c>
      <c r="M95" s="204" cm="1">
        <f t="array" aca="1" ref="M95" ca="1">_xlfn.XLOOKUP($A95,INDIRECT(M$3&amp;"!$A:$A"),INDIRECT(M$3&amp;"!$H:$H"),0,0)</f>
        <v>0</v>
      </c>
      <c r="N95" s="204" cm="1">
        <f t="array" aca="1" ref="N95" ca="1">_xlfn.XLOOKUP($A95,INDIRECT(N$3&amp;"!$A:$A"),INDIRECT(N$3&amp;"!$H:$H"),0,0)</f>
        <v>0</v>
      </c>
      <c r="O95" s="204" cm="1">
        <f t="array" aca="1" ref="O95" ca="1">_xlfn.XLOOKUP($A95,INDIRECT(O$3&amp;"!$A:$A"),INDIRECT(O$3&amp;"!$H:$H"),0,0)</f>
        <v>0</v>
      </c>
      <c r="P95" s="204" cm="1">
        <f t="array" aca="1" ref="P95" ca="1">_xlfn.XLOOKUP($A95,INDIRECT(P$3&amp;"!$A:$A"),INDIRECT(P$3&amp;"!$H:$H"),0,0)</f>
        <v>0</v>
      </c>
      <c r="Q95" s="204" cm="1">
        <f t="array" aca="1" ref="Q95" ca="1">_xlfn.XLOOKUP($A95,INDIRECT(Q$3&amp;"!$A:$A"),INDIRECT(Q$3&amp;"!$H:$H"),0,0)</f>
        <v>0</v>
      </c>
      <c r="R95" s="204" cm="1">
        <f t="array" aca="1" ref="R95" ca="1">_xlfn.XLOOKUP($A95,INDIRECT(R$3&amp;"!$A:$A"),INDIRECT(R$3&amp;"!$H:$H"),0,0)</f>
        <v>0</v>
      </c>
      <c r="S95" s="204" cm="1">
        <f t="array" aca="1" ref="S95" ca="1">_xlfn.XLOOKUP($A95,INDIRECT(S$3&amp;"!$A:$A"),INDIRECT(S$3&amp;"!$H:$H"),0,0)</f>
        <v>0</v>
      </c>
      <c r="T95" s="204" cm="1">
        <f t="array" aca="1" ref="T95" ca="1">_xlfn.XLOOKUP($A95,INDIRECT(T$3&amp;"!$A:$A"),INDIRECT(T$3&amp;"!$H:$H"),0,0)</f>
        <v>0</v>
      </c>
      <c r="U95" s="204" cm="1">
        <f t="array" aca="1" ref="U95" ca="1">_xlfn.XLOOKUP($A95,INDIRECT(U$3&amp;"!$A:$A"),INDIRECT(U$3&amp;"!$H:$H"),0,0)</f>
        <v>0</v>
      </c>
      <c r="V95" s="204" cm="1">
        <f t="array" aca="1" ref="V95" ca="1">_xlfn.XLOOKUP($A95,INDIRECT(V$3&amp;"!$A:$A"),INDIRECT(V$3&amp;"!$H:$H"),0,0)</f>
        <v>0</v>
      </c>
      <c r="W95" s="204" cm="1">
        <f t="array" aca="1" ref="W95" ca="1">_xlfn.XLOOKUP($A95,INDIRECT(W$3&amp;"!$A:$A"),INDIRECT(W$3&amp;"!$H:$H"),0,0)</f>
        <v>0</v>
      </c>
      <c r="X95" s="204" cm="1">
        <f t="array" aca="1" ref="X95" ca="1">_xlfn.XLOOKUP($A95,INDIRECT(X$3&amp;"!$A:$A"),INDIRECT(X$3&amp;"!$H:$H"),0,0)</f>
        <v>0</v>
      </c>
      <c r="Y95" s="204" cm="1">
        <f t="array" aca="1" ref="Y95" ca="1">_xlfn.XLOOKUP($A95,INDIRECT(Y$3&amp;"!$A:$A"),INDIRECT(Y$3&amp;"!$H:$H"),0,0)</f>
        <v>0</v>
      </c>
      <c r="Z95" s="204" cm="1">
        <f t="array" aca="1" ref="Z95" ca="1">_xlfn.XLOOKUP($A95,INDIRECT(Z$3&amp;"!$A:$A"),INDIRECT(Z$3&amp;"!$H:$H"),0,0)</f>
        <v>0</v>
      </c>
      <c r="AA95" s="204" cm="1">
        <f t="array" aca="1" ref="AA95" ca="1">_xlfn.XLOOKUP($A95,INDIRECT(AA$3&amp;"!$A:$A"),INDIRECT(AA$3&amp;"!$H:$H"),0,0)</f>
        <v>0</v>
      </c>
      <c r="AB95" s="204" cm="1">
        <f t="array" aca="1" ref="AB95" ca="1">_xlfn.XLOOKUP($A95,INDIRECT(AB$3&amp;"!$A:$A"),INDIRECT(AB$3&amp;"!$H:$H"),0,0)</f>
        <v>0</v>
      </c>
      <c r="AC95" s="204" cm="1">
        <f t="array" aca="1" ref="AC95" ca="1">_xlfn.XLOOKUP($A95,INDIRECT(AC$3&amp;"!$A:$A"),INDIRECT(AC$3&amp;"!$H:$H"),0,0)</f>
        <v>0</v>
      </c>
      <c r="AD95" s="204" cm="1">
        <f t="array" aca="1" ref="AD95" ca="1">_xlfn.XLOOKUP($A95,INDIRECT(AD$3&amp;"!$A:$A"),INDIRECT(AD$3&amp;"!$H:$H"),0,0)</f>
        <v>0</v>
      </c>
      <c r="AE95" s="204" cm="1">
        <f t="array" aca="1" ref="AE95" ca="1">_xlfn.XLOOKUP($A95,INDIRECT(AE$3&amp;"!$A:$A"),INDIRECT(AE$3&amp;"!$H:$H"),0,0)</f>
        <v>0</v>
      </c>
      <c r="AF95" s="204" cm="1">
        <f t="array" aca="1" ref="AF95" ca="1">_xlfn.XLOOKUP($A95,INDIRECT(AF$3&amp;"!$A:$A"),INDIRECT(AF$3&amp;"!$H:$H"),0,0)</f>
        <v>0</v>
      </c>
      <c r="AG95" s="204" cm="1">
        <f t="array" aca="1" ref="AG95" ca="1">_xlfn.XLOOKUP($A95,INDIRECT(AG$3&amp;"!$A:$A"),INDIRECT(AG$3&amp;"!$H:$H"),0,0)</f>
        <v>0</v>
      </c>
      <c r="AH95" s="204" cm="1">
        <f t="array" aca="1" ref="AH95" ca="1">_xlfn.XLOOKUP($A95,INDIRECT(AH$3&amp;"!$A:$A"),INDIRECT(AH$3&amp;"!$H:$H"),0,0)</f>
        <v>0</v>
      </c>
      <c r="AI95" s="204" cm="1">
        <f t="array" aca="1" ref="AI95" ca="1">_xlfn.XLOOKUP($A95,INDIRECT(AI$3&amp;"!$A:$A"),INDIRECT(AI$3&amp;"!$H:$H"),0,0)</f>
        <v>0</v>
      </c>
      <c r="AJ95" s="204" cm="1">
        <f t="array" aca="1" ref="AJ95" ca="1">_xlfn.XLOOKUP($A95,INDIRECT(AJ$3&amp;"!$A:$A"),INDIRECT(AJ$3&amp;"!$H:$H"),0,0)</f>
        <v>0</v>
      </c>
      <c r="AK95" s="204" cm="1">
        <f t="array" aca="1" ref="AK95" ca="1">_xlfn.XLOOKUP($A95,INDIRECT(AK$3&amp;"!$A:$A"),INDIRECT(AK$3&amp;"!$H:$H"),0,0)</f>
        <v>0</v>
      </c>
      <c r="AL95" s="204" cm="1">
        <f t="array" aca="1" ref="AL95" ca="1">_xlfn.XLOOKUP($A95,INDIRECT(AL$3&amp;"!$A:$A"),INDIRECT(AL$3&amp;"!$H:$H"),0,0)</f>
        <v>0</v>
      </c>
      <c r="AM95" s="204" cm="1">
        <f t="array" aca="1" ref="AM95" ca="1">_xlfn.XLOOKUP($A95,INDIRECT(AM$3&amp;"!$A:$A"),INDIRECT(AM$3&amp;"!$H:$H"),0,0)</f>
        <v>0</v>
      </c>
      <c r="AN95" s="204" cm="1">
        <f t="array" aca="1" ref="AN95" ca="1">_xlfn.XLOOKUP($A95,INDIRECT(AN$3&amp;"!$A:$A"),INDIRECT(AN$3&amp;"!$H:$H"),0,0)</f>
        <v>0</v>
      </c>
      <c r="AO95" s="204" cm="1">
        <f t="array" aca="1" ref="AO95" ca="1">_xlfn.XLOOKUP($A95,INDIRECT(AO$3&amp;"!$A:$A"),INDIRECT(AO$3&amp;"!$H:$H"),0,0)</f>
        <v>0</v>
      </c>
      <c r="AP95" s="204" cm="1">
        <f t="array" aca="1" ref="AP95" ca="1">_xlfn.XLOOKUP($A95,INDIRECT(AP$3&amp;"!$A:$A"),INDIRECT(AP$3&amp;"!$H:$H"),0,0)</f>
        <v>0</v>
      </c>
      <c r="AQ95" s="204" cm="1">
        <f t="array" aca="1" ref="AQ95" ca="1">_xlfn.XLOOKUP($A95,INDIRECT(AQ$3&amp;"!$A:$A"),INDIRECT(AQ$3&amp;"!$H:$H"),0,0)</f>
        <v>0</v>
      </c>
      <c r="AR95" s="204" cm="1">
        <f t="array" aca="1" ref="AR95" ca="1">_xlfn.XLOOKUP($A95,INDIRECT(AR$3&amp;"!$A:$A"),INDIRECT(AR$3&amp;"!$H:$H"),0,0)</f>
        <v>0</v>
      </c>
      <c r="AS95" s="204" cm="1">
        <f t="array" aca="1" ref="AS95" ca="1">_xlfn.XLOOKUP($A95,INDIRECT(AS$3&amp;"!$A:$A"),INDIRECT(AS$3&amp;"!$H:$H"),0,0)</f>
        <v>0</v>
      </c>
      <c r="AT95" s="204" cm="1">
        <f t="array" aca="1" ref="AT95" ca="1">_xlfn.XLOOKUP($A95,INDIRECT(AT$3&amp;"!$A:$A"),INDIRECT(AT$3&amp;"!$H:$H"),0,0)</f>
        <v>0</v>
      </c>
      <c r="AU95" s="204" cm="1">
        <f t="array" aca="1" ref="AU95" ca="1">_xlfn.XLOOKUP($A95,INDIRECT(AU$3&amp;"!$A:$A"),INDIRECT(AU$3&amp;"!$H:$H"),0,0)</f>
        <v>0</v>
      </c>
      <c r="AV95" s="204" cm="1">
        <f t="array" aca="1" ref="AV95" ca="1">_xlfn.XLOOKUP($A95,INDIRECT(AV$3&amp;"!$A:$A"),INDIRECT(AV$3&amp;"!$H:$H"),0,0)</f>
        <v>0</v>
      </c>
      <c r="AW95" s="204" cm="1">
        <f t="array" aca="1" ref="AW95" ca="1">_xlfn.XLOOKUP($A95,INDIRECT(AW$3&amp;"!$A:$A"),INDIRECT(AW$3&amp;"!$H:$H"),0,0)</f>
        <v>0</v>
      </c>
      <c r="AX95" s="204" cm="1">
        <f t="array" aca="1" ref="AX95" ca="1">_xlfn.XLOOKUP($A95,INDIRECT(AX$3&amp;"!$A:$A"),INDIRECT(AX$3&amp;"!$H:$H"),0,0)</f>
        <v>0</v>
      </c>
      <c r="AY95" s="204" cm="1">
        <f t="array" aca="1" ref="AY95" ca="1">_xlfn.XLOOKUP($A95,INDIRECT(AY$3&amp;"!$A:$A"),INDIRECT(AY$3&amp;"!$H:$H"),0,0)</f>
        <v>0</v>
      </c>
      <c r="AZ95" s="204" cm="1">
        <f t="array" aca="1" ref="AZ95" ca="1">_xlfn.XLOOKUP($A95,INDIRECT(AZ$3&amp;"!$A:$A"),INDIRECT(AZ$3&amp;"!$H:$H"),0,0)</f>
        <v>0</v>
      </c>
      <c r="BA95" s="204" cm="1">
        <f t="array" aca="1" ref="BA95" ca="1">_xlfn.XLOOKUP($A95,INDIRECT(BA$3&amp;"!$A:$A"),INDIRECT(BA$3&amp;"!$H:$H"),0,0)</f>
        <v>0</v>
      </c>
      <c r="BB95" s="204" cm="1">
        <f t="array" aca="1" ref="BB95" ca="1">_xlfn.XLOOKUP($A95,INDIRECT(BB$3&amp;"!$A:$A"),INDIRECT(BB$3&amp;"!$H:$H"),0,0)</f>
        <v>0</v>
      </c>
      <c r="BC95" s="204" cm="1">
        <f t="array" aca="1" ref="BC95" ca="1">_xlfn.XLOOKUP($A95,INDIRECT(BC$3&amp;"!$A:$A"),INDIRECT(BC$3&amp;"!$H:$H"),0,0)</f>
        <v>0</v>
      </c>
      <c r="BD95" s="204" cm="1">
        <f t="array" aca="1" ref="BD95" ca="1">_xlfn.XLOOKUP($A95,INDIRECT(BD$3&amp;"!$A:$A"),INDIRECT(BD$3&amp;"!$H:$H"),0,0)</f>
        <v>0</v>
      </c>
    </row>
    <row r="96" spans="1:56" ht="15.95" customHeight="1" x14ac:dyDescent="0.25">
      <c r="A96" s="3">
        <f t="shared" si="8"/>
        <v>172832355</v>
      </c>
      <c r="B96" s="3" t="str">
        <f t="shared" si="8"/>
        <v>AHMA7BW101BG</v>
      </c>
      <c r="C96" s="149" t="str">
        <f t="shared" si="8"/>
        <v>Мешки 7 шт.</v>
      </c>
      <c r="D96" s="204" cm="1">
        <f t="array" aca="1" ref="D96" ca="1">_xlfn.XLOOKUP($A96,INDIRECT(D$3&amp;"!$A:$A"),INDIRECT(D$3&amp;"!$H:$H"),0,0)</f>
        <v>999</v>
      </c>
      <c r="E96" s="204" cm="1">
        <f t="array" aca="1" ref="E96" ca="1">_xlfn.XLOOKUP($A96,INDIRECT(E$3&amp;"!$A:$A"),INDIRECT(E$3&amp;"!$H:$H"),0,0)</f>
        <v>446.66666666666669</v>
      </c>
      <c r="F96" s="204" cm="1">
        <f t="array" aca="1" ref="F96" ca="1">_xlfn.XLOOKUP($A96,INDIRECT(F$3&amp;"!$A:$A"),INDIRECT(F$3&amp;"!$H:$H"),0,0)</f>
        <v>1640</v>
      </c>
      <c r="G96" s="204" cm="1">
        <f t="array" aca="1" ref="G96" ca="1">_xlfn.XLOOKUP($A96,INDIRECT(G$3&amp;"!$A:$A"),INDIRECT(G$3&amp;"!$H:$H"),0,0)</f>
        <v>0</v>
      </c>
      <c r="H96" s="204" cm="1">
        <f t="array" aca="1" ref="H96" ca="1">_xlfn.XLOOKUP($A96,INDIRECT(H$3&amp;"!$A:$A"),INDIRECT(H$3&amp;"!$H:$H"),0,0)</f>
        <v>0</v>
      </c>
      <c r="I96" s="204" cm="1">
        <f t="array" aca="1" ref="I96" ca="1">_xlfn.XLOOKUP($A96,INDIRECT(I$3&amp;"!$A:$A"),INDIRECT(I$3&amp;"!$H:$H"),0,0)</f>
        <v>0</v>
      </c>
      <c r="J96" s="204" cm="1">
        <f t="array" aca="1" ref="J96" ca="1">_xlfn.XLOOKUP($A96,INDIRECT(J$3&amp;"!$A:$A"),INDIRECT(J$3&amp;"!$H:$H"),0,0)</f>
        <v>0</v>
      </c>
      <c r="K96" s="204" cm="1">
        <f t="array" aca="1" ref="K96" ca="1">_xlfn.XLOOKUP($A96,INDIRECT(K$3&amp;"!$A:$A"),INDIRECT(K$3&amp;"!$H:$H"),0,0)</f>
        <v>0</v>
      </c>
      <c r="L96" s="204" cm="1">
        <f t="array" aca="1" ref="L96" ca="1">_xlfn.XLOOKUP($A96,INDIRECT(L$3&amp;"!$A:$A"),INDIRECT(L$3&amp;"!$H:$H"),0,0)</f>
        <v>0</v>
      </c>
      <c r="M96" s="204" cm="1">
        <f t="array" aca="1" ref="M96" ca="1">_xlfn.XLOOKUP($A96,INDIRECT(M$3&amp;"!$A:$A"),INDIRECT(M$3&amp;"!$H:$H"),0,0)</f>
        <v>0</v>
      </c>
      <c r="N96" s="204" cm="1">
        <f t="array" aca="1" ref="N96" ca="1">_xlfn.XLOOKUP($A96,INDIRECT(N$3&amp;"!$A:$A"),INDIRECT(N$3&amp;"!$H:$H"),0,0)</f>
        <v>0</v>
      </c>
      <c r="O96" s="204" cm="1">
        <f t="array" aca="1" ref="O96" ca="1">_xlfn.XLOOKUP($A96,INDIRECT(O$3&amp;"!$A:$A"),INDIRECT(O$3&amp;"!$H:$H"),0,0)</f>
        <v>0</v>
      </c>
      <c r="P96" s="204" cm="1">
        <f t="array" aca="1" ref="P96" ca="1">_xlfn.XLOOKUP($A96,INDIRECT(P$3&amp;"!$A:$A"),INDIRECT(P$3&amp;"!$H:$H"),0,0)</f>
        <v>0</v>
      </c>
      <c r="Q96" s="204" cm="1">
        <f t="array" aca="1" ref="Q96" ca="1">_xlfn.XLOOKUP($A96,INDIRECT(Q$3&amp;"!$A:$A"),INDIRECT(Q$3&amp;"!$H:$H"),0,0)</f>
        <v>0</v>
      </c>
      <c r="R96" s="204" cm="1">
        <f t="array" aca="1" ref="R96" ca="1">_xlfn.XLOOKUP($A96,INDIRECT(R$3&amp;"!$A:$A"),INDIRECT(R$3&amp;"!$H:$H"),0,0)</f>
        <v>0</v>
      </c>
      <c r="S96" s="204" cm="1">
        <f t="array" aca="1" ref="S96" ca="1">_xlfn.XLOOKUP($A96,INDIRECT(S$3&amp;"!$A:$A"),INDIRECT(S$3&amp;"!$H:$H"),0,0)</f>
        <v>0</v>
      </c>
      <c r="T96" s="204" cm="1">
        <f t="array" aca="1" ref="T96" ca="1">_xlfn.XLOOKUP($A96,INDIRECT(T$3&amp;"!$A:$A"),INDIRECT(T$3&amp;"!$H:$H"),0,0)</f>
        <v>0</v>
      </c>
      <c r="U96" s="204" cm="1">
        <f t="array" aca="1" ref="U96" ca="1">_xlfn.XLOOKUP($A96,INDIRECT(U$3&amp;"!$A:$A"),INDIRECT(U$3&amp;"!$H:$H"),0,0)</f>
        <v>0</v>
      </c>
      <c r="V96" s="204" cm="1">
        <f t="array" aca="1" ref="V96" ca="1">_xlfn.XLOOKUP($A96,INDIRECT(V$3&amp;"!$A:$A"),INDIRECT(V$3&amp;"!$H:$H"),0,0)</f>
        <v>0</v>
      </c>
      <c r="W96" s="204" cm="1">
        <f t="array" aca="1" ref="W96" ca="1">_xlfn.XLOOKUP($A96,INDIRECT(W$3&amp;"!$A:$A"),INDIRECT(W$3&amp;"!$H:$H"),0,0)</f>
        <v>0</v>
      </c>
      <c r="X96" s="204" cm="1">
        <f t="array" aca="1" ref="X96" ca="1">_xlfn.XLOOKUP($A96,INDIRECT(X$3&amp;"!$A:$A"),INDIRECT(X$3&amp;"!$H:$H"),0,0)</f>
        <v>0</v>
      </c>
      <c r="Y96" s="204" cm="1">
        <f t="array" aca="1" ref="Y96" ca="1">_xlfn.XLOOKUP($A96,INDIRECT(Y$3&amp;"!$A:$A"),INDIRECT(Y$3&amp;"!$H:$H"),0,0)</f>
        <v>0</v>
      </c>
      <c r="Z96" s="204" cm="1">
        <f t="array" aca="1" ref="Z96" ca="1">_xlfn.XLOOKUP($A96,INDIRECT(Z$3&amp;"!$A:$A"),INDIRECT(Z$3&amp;"!$H:$H"),0,0)</f>
        <v>0</v>
      </c>
      <c r="AA96" s="204" cm="1">
        <f t="array" aca="1" ref="AA96" ca="1">_xlfn.XLOOKUP($A96,INDIRECT(AA$3&amp;"!$A:$A"),INDIRECT(AA$3&amp;"!$H:$H"),0,0)</f>
        <v>0</v>
      </c>
      <c r="AB96" s="204" cm="1">
        <f t="array" aca="1" ref="AB96" ca="1">_xlfn.XLOOKUP($A96,INDIRECT(AB$3&amp;"!$A:$A"),INDIRECT(AB$3&amp;"!$H:$H"),0,0)</f>
        <v>0</v>
      </c>
      <c r="AC96" s="204" cm="1">
        <f t="array" aca="1" ref="AC96" ca="1">_xlfn.XLOOKUP($A96,INDIRECT(AC$3&amp;"!$A:$A"),INDIRECT(AC$3&amp;"!$H:$H"),0,0)</f>
        <v>0</v>
      </c>
      <c r="AD96" s="204" cm="1">
        <f t="array" aca="1" ref="AD96" ca="1">_xlfn.XLOOKUP($A96,INDIRECT(AD$3&amp;"!$A:$A"),INDIRECT(AD$3&amp;"!$H:$H"),0,0)</f>
        <v>0</v>
      </c>
      <c r="AE96" s="204" cm="1">
        <f t="array" aca="1" ref="AE96" ca="1">_xlfn.XLOOKUP($A96,INDIRECT(AE$3&amp;"!$A:$A"),INDIRECT(AE$3&amp;"!$H:$H"),0,0)</f>
        <v>0</v>
      </c>
      <c r="AF96" s="204" cm="1">
        <f t="array" aca="1" ref="AF96" ca="1">_xlfn.XLOOKUP($A96,INDIRECT(AF$3&amp;"!$A:$A"),INDIRECT(AF$3&amp;"!$H:$H"),0,0)</f>
        <v>0</v>
      </c>
      <c r="AG96" s="204" cm="1">
        <f t="array" aca="1" ref="AG96" ca="1">_xlfn.XLOOKUP($A96,INDIRECT(AG$3&amp;"!$A:$A"),INDIRECT(AG$3&amp;"!$H:$H"),0,0)</f>
        <v>0</v>
      </c>
      <c r="AH96" s="204" cm="1">
        <f t="array" aca="1" ref="AH96" ca="1">_xlfn.XLOOKUP($A96,INDIRECT(AH$3&amp;"!$A:$A"),INDIRECT(AH$3&amp;"!$H:$H"),0,0)</f>
        <v>0</v>
      </c>
      <c r="AI96" s="204" cm="1">
        <f t="array" aca="1" ref="AI96" ca="1">_xlfn.XLOOKUP($A96,INDIRECT(AI$3&amp;"!$A:$A"),INDIRECT(AI$3&amp;"!$H:$H"),0,0)</f>
        <v>0</v>
      </c>
      <c r="AJ96" s="204" cm="1">
        <f t="array" aca="1" ref="AJ96" ca="1">_xlfn.XLOOKUP($A96,INDIRECT(AJ$3&amp;"!$A:$A"),INDIRECT(AJ$3&amp;"!$H:$H"),0,0)</f>
        <v>0</v>
      </c>
      <c r="AK96" s="204" cm="1">
        <f t="array" aca="1" ref="AK96" ca="1">_xlfn.XLOOKUP($A96,INDIRECT(AK$3&amp;"!$A:$A"),INDIRECT(AK$3&amp;"!$H:$H"),0,0)</f>
        <v>0</v>
      </c>
      <c r="AL96" s="204" cm="1">
        <f t="array" aca="1" ref="AL96" ca="1">_xlfn.XLOOKUP($A96,INDIRECT(AL$3&amp;"!$A:$A"),INDIRECT(AL$3&amp;"!$H:$H"),0,0)</f>
        <v>0</v>
      </c>
      <c r="AM96" s="204" cm="1">
        <f t="array" aca="1" ref="AM96" ca="1">_xlfn.XLOOKUP($A96,INDIRECT(AM$3&amp;"!$A:$A"),INDIRECT(AM$3&amp;"!$H:$H"),0,0)</f>
        <v>0</v>
      </c>
      <c r="AN96" s="204" cm="1">
        <f t="array" aca="1" ref="AN96" ca="1">_xlfn.XLOOKUP($A96,INDIRECT(AN$3&amp;"!$A:$A"),INDIRECT(AN$3&amp;"!$H:$H"),0,0)</f>
        <v>0</v>
      </c>
      <c r="AO96" s="204" cm="1">
        <f t="array" aca="1" ref="AO96" ca="1">_xlfn.XLOOKUP($A96,INDIRECT(AO$3&amp;"!$A:$A"),INDIRECT(AO$3&amp;"!$H:$H"),0,0)</f>
        <v>0</v>
      </c>
      <c r="AP96" s="204" cm="1">
        <f t="array" aca="1" ref="AP96" ca="1">_xlfn.XLOOKUP($A96,INDIRECT(AP$3&amp;"!$A:$A"),INDIRECT(AP$3&amp;"!$H:$H"),0,0)</f>
        <v>0</v>
      </c>
      <c r="AQ96" s="204" cm="1">
        <f t="array" aca="1" ref="AQ96" ca="1">_xlfn.XLOOKUP($A96,INDIRECT(AQ$3&amp;"!$A:$A"),INDIRECT(AQ$3&amp;"!$H:$H"),0,0)</f>
        <v>0</v>
      </c>
      <c r="AR96" s="204" cm="1">
        <f t="array" aca="1" ref="AR96" ca="1">_xlfn.XLOOKUP($A96,INDIRECT(AR$3&amp;"!$A:$A"),INDIRECT(AR$3&amp;"!$H:$H"),0,0)</f>
        <v>0</v>
      </c>
      <c r="AS96" s="204" cm="1">
        <f t="array" aca="1" ref="AS96" ca="1">_xlfn.XLOOKUP($A96,INDIRECT(AS$3&amp;"!$A:$A"),INDIRECT(AS$3&amp;"!$H:$H"),0,0)</f>
        <v>0</v>
      </c>
      <c r="AT96" s="204" cm="1">
        <f t="array" aca="1" ref="AT96" ca="1">_xlfn.XLOOKUP($A96,INDIRECT(AT$3&amp;"!$A:$A"),INDIRECT(AT$3&amp;"!$H:$H"),0,0)</f>
        <v>0</v>
      </c>
      <c r="AU96" s="204" cm="1">
        <f t="array" aca="1" ref="AU96" ca="1">_xlfn.XLOOKUP($A96,INDIRECT(AU$3&amp;"!$A:$A"),INDIRECT(AU$3&amp;"!$H:$H"),0,0)</f>
        <v>0</v>
      </c>
      <c r="AV96" s="204" cm="1">
        <f t="array" aca="1" ref="AV96" ca="1">_xlfn.XLOOKUP($A96,INDIRECT(AV$3&amp;"!$A:$A"),INDIRECT(AV$3&amp;"!$H:$H"),0,0)</f>
        <v>0</v>
      </c>
      <c r="AW96" s="204" cm="1">
        <f t="array" aca="1" ref="AW96" ca="1">_xlfn.XLOOKUP($A96,INDIRECT(AW$3&amp;"!$A:$A"),INDIRECT(AW$3&amp;"!$H:$H"),0,0)</f>
        <v>0</v>
      </c>
      <c r="AX96" s="204" cm="1">
        <f t="array" aca="1" ref="AX96" ca="1">_xlfn.XLOOKUP($A96,INDIRECT(AX$3&amp;"!$A:$A"),INDIRECT(AX$3&amp;"!$H:$H"),0,0)</f>
        <v>0</v>
      </c>
      <c r="AY96" s="204" cm="1">
        <f t="array" aca="1" ref="AY96" ca="1">_xlfn.XLOOKUP($A96,INDIRECT(AY$3&amp;"!$A:$A"),INDIRECT(AY$3&amp;"!$H:$H"),0,0)</f>
        <v>0</v>
      </c>
      <c r="AZ96" s="204" cm="1">
        <f t="array" aca="1" ref="AZ96" ca="1">_xlfn.XLOOKUP($A96,INDIRECT(AZ$3&amp;"!$A:$A"),INDIRECT(AZ$3&amp;"!$H:$H"),0,0)</f>
        <v>0</v>
      </c>
      <c r="BA96" s="204" cm="1">
        <f t="array" aca="1" ref="BA96" ca="1">_xlfn.XLOOKUP($A96,INDIRECT(BA$3&amp;"!$A:$A"),INDIRECT(BA$3&amp;"!$H:$H"),0,0)</f>
        <v>0</v>
      </c>
      <c r="BB96" s="204" cm="1">
        <f t="array" aca="1" ref="BB96" ca="1">_xlfn.XLOOKUP($A96,INDIRECT(BB$3&amp;"!$A:$A"),INDIRECT(BB$3&amp;"!$H:$H"),0,0)</f>
        <v>0</v>
      </c>
      <c r="BC96" s="204" cm="1">
        <f t="array" aca="1" ref="BC96" ca="1">_xlfn.XLOOKUP($A96,INDIRECT(BC$3&amp;"!$A:$A"),INDIRECT(BC$3&amp;"!$H:$H"),0,0)</f>
        <v>0</v>
      </c>
      <c r="BD96" s="204" cm="1">
        <f t="array" aca="1" ref="BD96" ca="1">_xlfn.XLOOKUP($A96,INDIRECT(BD$3&amp;"!$A:$A"),INDIRECT(BD$3&amp;"!$H:$H"),0,0)</f>
        <v>0</v>
      </c>
    </row>
    <row r="97" spans="1:56" ht="15.95" customHeight="1" x14ac:dyDescent="0.25">
      <c r="A97" s="3">
        <f t="shared" si="8"/>
        <v>176500218</v>
      </c>
      <c r="B97" s="3" t="str">
        <f t="shared" si="8"/>
        <v>AHMA1BW101BG</v>
      </c>
      <c r="C97" s="149" t="str">
        <f t="shared" si="8"/>
        <v>Мешок для бюстгалтеров</v>
      </c>
      <c r="D97" s="204" cm="1">
        <f t="array" aca="1" ref="D97" ca="1">_xlfn.XLOOKUP($A97,INDIRECT(D$3&amp;"!$A:$A"),INDIRECT(D$3&amp;"!$H:$H"),0,0)</f>
        <v>676</v>
      </c>
      <c r="E97" s="204" cm="1">
        <f t="array" aca="1" ref="E97" ca="1">_xlfn.XLOOKUP($A97,INDIRECT(E$3&amp;"!$A:$A"),INDIRECT(E$3&amp;"!$H:$H"),0,0)</f>
        <v>375.55555555555554</v>
      </c>
      <c r="F97" s="204" cm="1">
        <f t="array" aca="1" ref="F97" ca="1">_xlfn.XLOOKUP($A97,INDIRECT(F$3&amp;"!$A:$A"),INDIRECT(F$3&amp;"!$H:$H"),0,0)</f>
        <v>658.33333333333337</v>
      </c>
      <c r="G97" s="204" cm="1">
        <f t="array" aca="1" ref="G97" ca="1">_xlfn.XLOOKUP($A97,INDIRECT(G$3&amp;"!$A:$A"),INDIRECT(G$3&amp;"!$H:$H"),0,0)</f>
        <v>0</v>
      </c>
      <c r="H97" s="204" cm="1">
        <f t="array" aca="1" ref="H97" ca="1">_xlfn.XLOOKUP($A97,INDIRECT(H$3&amp;"!$A:$A"),INDIRECT(H$3&amp;"!$H:$H"),0,0)</f>
        <v>0</v>
      </c>
      <c r="I97" s="204" cm="1">
        <f t="array" aca="1" ref="I97" ca="1">_xlfn.XLOOKUP($A97,INDIRECT(I$3&amp;"!$A:$A"),INDIRECT(I$3&amp;"!$H:$H"),0,0)</f>
        <v>0</v>
      </c>
      <c r="J97" s="204" cm="1">
        <f t="array" aca="1" ref="J97" ca="1">_xlfn.XLOOKUP($A97,INDIRECT(J$3&amp;"!$A:$A"),INDIRECT(J$3&amp;"!$H:$H"),0,0)</f>
        <v>0</v>
      </c>
      <c r="K97" s="204" cm="1">
        <f t="array" aca="1" ref="K97" ca="1">_xlfn.XLOOKUP($A97,INDIRECT(K$3&amp;"!$A:$A"),INDIRECT(K$3&amp;"!$H:$H"),0,0)</f>
        <v>0</v>
      </c>
      <c r="L97" s="204" cm="1">
        <f t="array" aca="1" ref="L97" ca="1">_xlfn.XLOOKUP($A97,INDIRECT(L$3&amp;"!$A:$A"),INDIRECT(L$3&amp;"!$H:$H"),0,0)</f>
        <v>0</v>
      </c>
      <c r="M97" s="204" cm="1">
        <f t="array" aca="1" ref="M97" ca="1">_xlfn.XLOOKUP($A97,INDIRECT(M$3&amp;"!$A:$A"),INDIRECT(M$3&amp;"!$H:$H"),0,0)</f>
        <v>0</v>
      </c>
      <c r="N97" s="204" cm="1">
        <f t="array" aca="1" ref="N97" ca="1">_xlfn.XLOOKUP($A97,INDIRECT(N$3&amp;"!$A:$A"),INDIRECT(N$3&amp;"!$H:$H"),0,0)</f>
        <v>0</v>
      </c>
      <c r="O97" s="204" cm="1">
        <f t="array" aca="1" ref="O97" ca="1">_xlfn.XLOOKUP($A97,INDIRECT(O$3&amp;"!$A:$A"),INDIRECT(O$3&amp;"!$H:$H"),0,0)</f>
        <v>0</v>
      </c>
      <c r="P97" s="204" cm="1">
        <f t="array" aca="1" ref="P97" ca="1">_xlfn.XLOOKUP($A97,INDIRECT(P$3&amp;"!$A:$A"),INDIRECT(P$3&amp;"!$H:$H"),0,0)</f>
        <v>0</v>
      </c>
      <c r="Q97" s="204" cm="1">
        <f t="array" aca="1" ref="Q97" ca="1">_xlfn.XLOOKUP($A97,INDIRECT(Q$3&amp;"!$A:$A"),INDIRECT(Q$3&amp;"!$H:$H"),0,0)</f>
        <v>0</v>
      </c>
      <c r="R97" s="204" cm="1">
        <f t="array" aca="1" ref="R97" ca="1">_xlfn.XLOOKUP($A97,INDIRECT(R$3&amp;"!$A:$A"),INDIRECT(R$3&amp;"!$H:$H"),0,0)</f>
        <v>0</v>
      </c>
      <c r="S97" s="204" cm="1">
        <f t="array" aca="1" ref="S97" ca="1">_xlfn.XLOOKUP($A97,INDIRECT(S$3&amp;"!$A:$A"),INDIRECT(S$3&amp;"!$H:$H"),0,0)</f>
        <v>0</v>
      </c>
      <c r="T97" s="204" cm="1">
        <f t="array" aca="1" ref="T97" ca="1">_xlfn.XLOOKUP($A97,INDIRECT(T$3&amp;"!$A:$A"),INDIRECT(T$3&amp;"!$H:$H"),0,0)</f>
        <v>0</v>
      </c>
      <c r="U97" s="204" cm="1">
        <f t="array" aca="1" ref="U97" ca="1">_xlfn.XLOOKUP($A97,INDIRECT(U$3&amp;"!$A:$A"),INDIRECT(U$3&amp;"!$H:$H"),0,0)</f>
        <v>0</v>
      </c>
      <c r="V97" s="204" cm="1">
        <f t="array" aca="1" ref="V97" ca="1">_xlfn.XLOOKUP($A97,INDIRECT(V$3&amp;"!$A:$A"),INDIRECT(V$3&amp;"!$H:$H"),0,0)</f>
        <v>0</v>
      </c>
      <c r="W97" s="204" cm="1">
        <f t="array" aca="1" ref="W97" ca="1">_xlfn.XLOOKUP($A97,INDIRECT(W$3&amp;"!$A:$A"),INDIRECT(W$3&amp;"!$H:$H"),0,0)</f>
        <v>0</v>
      </c>
      <c r="X97" s="204" cm="1">
        <f t="array" aca="1" ref="X97" ca="1">_xlfn.XLOOKUP($A97,INDIRECT(X$3&amp;"!$A:$A"),INDIRECT(X$3&amp;"!$H:$H"),0,0)</f>
        <v>0</v>
      </c>
      <c r="Y97" s="204" cm="1">
        <f t="array" aca="1" ref="Y97" ca="1">_xlfn.XLOOKUP($A97,INDIRECT(Y$3&amp;"!$A:$A"),INDIRECT(Y$3&amp;"!$H:$H"),0,0)</f>
        <v>0</v>
      </c>
      <c r="Z97" s="204" cm="1">
        <f t="array" aca="1" ref="Z97" ca="1">_xlfn.XLOOKUP($A97,INDIRECT(Z$3&amp;"!$A:$A"),INDIRECT(Z$3&amp;"!$H:$H"),0,0)</f>
        <v>0</v>
      </c>
      <c r="AA97" s="204" cm="1">
        <f t="array" aca="1" ref="AA97" ca="1">_xlfn.XLOOKUP($A97,INDIRECT(AA$3&amp;"!$A:$A"),INDIRECT(AA$3&amp;"!$H:$H"),0,0)</f>
        <v>0</v>
      </c>
      <c r="AB97" s="204" cm="1">
        <f t="array" aca="1" ref="AB97" ca="1">_xlfn.XLOOKUP($A97,INDIRECT(AB$3&amp;"!$A:$A"),INDIRECT(AB$3&amp;"!$H:$H"),0,0)</f>
        <v>0</v>
      </c>
      <c r="AC97" s="204" cm="1">
        <f t="array" aca="1" ref="AC97" ca="1">_xlfn.XLOOKUP($A97,INDIRECT(AC$3&amp;"!$A:$A"),INDIRECT(AC$3&amp;"!$H:$H"),0,0)</f>
        <v>0</v>
      </c>
      <c r="AD97" s="204" cm="1">
        <f t="array" aca="1" ref="AD97" ca="1">_xlfn.XLOOKUP($A97,INDIRECT(AD$3&amp;"!$A:$A"),INDIRECT(AD$3&amp;"!$H:$H"),0,0)</f>
        <v>0</v>
      </c>
      <c r="AE97" s="204" cm="1">
        <f t="array" aca="1" ref="AE97" ca="1">_xlfn.XLOOKUP($A97,INDIRECT(AE$3&amp;"!$A:$A"),INDIRECT(AE$3&amp;"!$H:$H"),0,0)</f>
        <v>0</v>
      </c>
      <c r="AF97" s="204" cm="1">
        <f t="array" aca="1" ref="AF97" ca="1">_xlfn.XLOOKUP($A97,INDIRECT(AF$3&amp;"!$A:$A"),INDIRECT(AF$3&amp;"!$H:$H"),0,0)</f>
        <v>0</v>
      </c>
      <c r="AG97" s="204" cm="1">
        <f t="array" aca="1" ref="AG97" ca="1">_xlfn.XLOOKUP($A97,INDIRECT(AG$3&amp;"!$A:$A"),INDIRECT(AG$3&amp;"!$H:$H"),0,0)</f>
        <v>0</v>
      </c>
      <c r="AH97" s="204" cm="1">
        <f t="array" aca="1" ref="AH97" ca="1">_xlfn.XLOOKUP($A97,INDIRECT(AH$3&amp;"!$A:$A"),INDIRECT(AH$3&amp;"!$H:$H"),0,0)</f>
        <v>0</v>
      </c>
      <c r="AI97" s="204" cm="1">
        <f t="array" aca="1" ref="AI97" ca="1">_xlfn.XLOOKUP($A97,INDIRECT(AI$3&amp;"!$A:$A"),INDIRECT(AI$3&amp;"!$H:$H"),0,0)</f>
        <v>0</v>
      </c>
      <c r="AJ97" s="204" cm="1">
        <f t="array" aca="1" ref="AJ97" ca="1">_xlfn.XLOOKUP($A97,INDIRECT(AJ$3&amp;"!$A:$A"),INDIRECT(AJ$3&amp;"!$H:$H"),0,0)</f>
        <v>0</v>
      </c>
      <c r="AK97" s="204" cm="1">
        <f t="array" aca="1" ref="AK97" ca="1">_xlfn.XLOOKUP($A97,INDIRECT(AK$3&amp;"!$A:$A"),INDIRECT(AK$3&amp;"!$H:$H"),0,0)</f>
        <v>0</v>
      </c>
      <c r="AL97" s="204" cm="1">
        <f t="array" aca="1" ref="AL97" ca="1">_xlfn.XLOOKUP($A97,INDIRECT(AL$3&amp;"!$A:$A"),INDIRECT(AL$3&amp;"!$H:$H"),0,0)</f>
        <v>0</v>
      </c>
      <c r="AM97" s="204" cm="1">
        <f t="array" aca="1" ref="AM97" ca="1">_xlfn.XLOOKUP($A97,INDIRECT(AM$3&amp;"!$A:$A"),INDIRECT(AM$3&amp;"!$H:$H"),0,0)</f>
        <v>0</v>
      </c>
      <c r="AN97" s="204" cm="1">
        <f t="array" aca="1" ref="AN97" ca="1">_xlfn.XLOOKUP($A97,INDIRECT(AN$3&amp;"!$A:$A"),INDIRECT(AN$3&amp;"!$H:$H"),0,0)</f>
        <v>0</v>
      </c>
      <c r="AO97" s="204" cm="1">
        <f t="array" aca="1" ref="AO97" ca="1">_xlfn.XLOOKUP($A97,INDIRECT(AO$3&amp;"!$A:$A"),INDIRECT(AO$3&amp;"!$H:$H"),0,0)</f>
        <v>0</v>
      </c>
      <c r="AP97" s="204" cm="1">
        <f t="array" aca="1" ref="AP97" ca="1">_xlfn.XLOOKUP($A97,INDIRECT(AP$3&amp;"!$A:$A"),INDIRECT(AP$3&amp;"!$H:$H"),0,0)</f>
        <v>0</v>
      </c>
      <c r="AQ97" s="204" cm="1">
        <f t="array" aca="1" ref="AQ97" ca="1">_xlfn.XLOOKUP($A97,INDIRECT(AQ$3&amp;"!$A:$A"),INDIRECT(AQ$3&amp;"!$H:$H"),0,0)</f>
        <v>0</v>
      </c>
      <c r="AR97" s="204" cm="1">
        <f t="array" aca="1" ref="AR97" ca="1">_xlfn.XLOOKUP($A97,INDIRECT(AR$3&amp;"!$A:$A"),INDIRECT(AR$3&amp;"!$H:$H"),0,0)</f>
        <v>0</v>
      </c>
      <c r="AS97" s="204" cm="1">
        <f t="array" aca="1" ref="AS97" ca="1">_xlfn.XLOOKUP($A97,INDIRECT(AS$3&amp;"!$A:$A"),INDIRECT(AS$3&amp;"!$H:$H"),0,0)</f>
        <v>0</v>
      </c>
      <c r="AT97" s="204" cm="1">
        <f t="array" aca="1" ref="AT97" ca="1">_xlfn.XLOOKUP($A97,INDIRECT(AT$3&amp;"!$A:$A"),INDIRECT(AT$3&amp;"!$H:$H"),0,0)</f>
        <v>0</v>
      </c>
      <c r="AU97" s="204" cm="1">
        <f t="array" aca="1" ref="AU97" ca="1">_xlfn.XLOOKUP($A97,INDIRECT(AU$3&amp;"!$A:$A"),INDIRECT(AU$3&amp;"!$H:$H"),0,0)</f>
        <v>0</v>
      </c>
      <c r="AV97" s="204" cm="1">
        <f t="array" aca="1" ref="AV97" ca="1">_xlfn.XLOOKUP($A97,INDIRECT(AV$3&amp;"!$A:$A"),INDIRECT(AV$3&amp;"!$H:$H"),0,0)</f>
        <v>0</v>
      </c>
      <c r="AW97" s="204" cm="1">
        <f t="array" aca="1" ref="AW97" ca="1">_xlfn.XLOOKUP($A97,INDIRECT(AW$3&amp;"!$A:$A"),INDIRECT(AW$3&amp;"!$H:$H"),0,0)</f>
        <v>0</v>
      </c>
      <c r="AX97" s="204" cm="1">
        <f t="array" aca="1" ref="AX97" ca="1">_xlfn.XLOOKUP($A97,INDIRECT(AX$3&amp;"!$A:$A"),INDIRECT(AX$3&amp;"!$H:$H"),0,0)</f>
        <v>0</v>
      </c>
      <c r="AY97" s="204" cm="1">
        <f t="array" aca="1" ref="AY97" ca="1">_xlfn.XLOOKUP($A97,INDIRECT(AY$3&amp;"!$A:$A"),INDIRECT(AY$3&amp;"!$H:$H"),0,0)</f>
        <v>0</v>
      </c>
      <c r="AZ97" s="204" cm="1">
        <f t="array" aca="1" ref="AZ97" ca="1">_xlfn.XLOOKUP($A97,INDIRECT(AZ$3&amp;"!$A:$A"),INDIRECT(AZ$3&amp;"!$H:$H"),0,0)</f>
        <v>0</v>
      </c>
      <c r="BA97" s="204" cm="1">
        <f t="array" aca="1" ref="BA97" ca="1">_xlfn.XLOOKUP($A97,INDIRECT(BA$3&amp;"!$A:$A"),INDIRECT(BA$3&amp;"!$H:$H"),0,0)</f>
        <v>0</v>
      </c>
      <c r="BB97" s="204" cm="1">
        <f t="array" aca="1" ref="BB97" ca="1">_xlfn.XLOOKUP($A97,INDIRECT(BB$3&amp;"!$A:$A"),INDIRECT(BB$3&amp;"!$H:$H"),0,0)</f>
        <v>0</v>
      </c>
      <c r="BC97" s="204" cm="1">
        <f t="array" aca="1" ref="BC97" ca="1">_xlfn.XLOOKUP($A97,INDIRECT(BC$3&amp;"!$A:$A"),INDIRECT(BC$3&amp;"!$H:$H"),0,0)</f>
        <v>0</v>
      </c>
      <c r="BD97" s="204" cm="1">
        <f t="array" aca="1" ref="BD97" ca="1">_xlfn.XLOOKUP($A97,INDIRECT(BD$3&amp;"!$A:$A"),INDIRECT(BD$3&amp;"!$H:$H"),0,0)</f>
        <v>0</v>
      </c>
    </row>
    <row r="98" spans="1:56" ht="15.95" customHeight="1" x14ac:dyDescent="0.25">
      <c r="A98" s="3">
        <f t="shared" si="8"/>
        <v>177404837</v>
      </c>
      <c r="B98" s="3" t="str">
        <f t="shared" si="8"/>
        <v>AHMA3BW101BG</v>
      </c>
      <c r="C98" s="149" t="str">
        <f t="shared" si="8"/>
        <v>Мешки 3 шт.</v>
      </c>
      <c r="D98" s="204" cm="1">
        <f t="array" aca="1" ref="D98" ca="1">_xlfn.XLOOKUP($A98,INDIRECT(D$3&amp;"!$A:$A"),INDIRECT(D$3&amp;"!$H:$H"),0,0)</f>
        <v>413.33333333333337</v>
      </c>
      <c r="E98" s="204" cm="1">
        <f t="array" aca="1" ref="E98" ca="1">_xlfn.XLOOKUP($A98,INDIRECT(E$3&amp;"!$A:$A"),INDIRECT(E$3&amp;"!$H:$H"),0,0)</f>
        <v>999</v>
      </c>
      <c r="F98" s="204" cm="1">
        <f t="array" aca="1" ref="F98" ca="1">_xlfn.XLOOKUP($A98,INDIRECT(F$3&amp;"!$A:$A"),INDIRECT(F$3&amp;"!$H:$H"),0,0)</f>
        <v>556.66666666666674</v>
      </c>
      <c r="G98" s="204" cm="1">
        <f t="array" aca="1" ref="G98" ca="1">_xlfn.XLOOKUP($A98,INDIRECT(G$3&amp;"!$A:$A"),INDIRECT(G$3&amp;"!$H:$H"),0,0)</f>
        <v>0</v>
      </c>
      <c r="H98" s="204" cm="1">
        <f t="array" aca="1" ref="H98" ca="1">_xlfn.XLOOKUP($A98,INDIRECT(H$3&amp;"!$A:$A"),INDIRECT(H$3&amp;"!$H:$H"),0,0)</f>
        <v>0</v>
      </c>
      <c r="I98" s="204" cm="1">
        <f t="array" aca="1" ref="I98" ca="1">_xlfn.XLOOKUP($A98,INDIRECT(I$3&amp;"!$A:$A"),INDIRECT(I$3&amp;"!$H:$H"),0,0)</f>
        <v>0</v>
      </c>
      <c r="J98" s="204" cm="1">
        <f t="array" aca="1" ref="J98" ca="1">_xlfn.XLOOKUP($A98,INDIRECT(J$3&amp;"!$A:$A"),INDIRECT(J$3&amp;"!$H:$H"),0,0)</f>
        <v>0</v>
      </c>
      <c r="K98" s="204" cm="1">
        <f t="array" aca="1" ref="K98" ca="1">_xlfn.XLOOKUP($A98,INDIRECT(K$3&amp;"!$A:$A"),INDIRECT(K$3&amp;"!$H:$H"),0,0)</f>
        <v>0</v>
      </c>
      <c r="L98" s="204" cm="1">
        <f t="array" aca="1" ref="L98" ca="1">_xlfn.XLOOKUP($A98,INDIRECT(L$3&amp;"!$A:$A"),INDIRECT(L$3&amp;"!$H:$H"),0,0)</f>
        <v>0</v>
      </c>
      <c r="M98" s="204" cm="1">
        <f t="array" aca="1" ref="M98" ca="1">_xlfn.XLOOKUP($A98,INDIRECT(M$3&amp;"!$A:$A"),INDIRECT(M$3&amp;"!$H:$H"),0,0)</f>
        <v>0</v>
      </c>
      <c r="N98" s="204" cm="1">
        <f t="array" aca="1" ref="N98" ca="1">_xlfn.XLOOKUP($A98,INDIRECT(N$3&amp;"!$A:$A"),INDIRECT(N$3&amp;"!$H:$H"),0,0)</f>
        <v>0</v>
      </c>
      <c r="O98" s="204" cm="1">
        <f t="array" aca="1" ref="O98" ca="1">_xlfn.XLOOKUP($A98,INDIRECT(O$3&amp;"!$A:$A"),INDIRECT(O$3&amp;"!$H:$H"),0,0)</f>
        <v>0</v>
      </c>
      <c r="P98" s="204" cm="1">
        <f t="array" aca="1" ref="P98" ca="1">_xlfn.XLOOKUP($A98,INDIRECT(P$3&amp;"!$A:$A"),INDIRECT(P$3&amp;"!$H:$H"),0,0)</f>
        <v>0</v>
      </c>
      <c r="Q98" s="204" cm="1">
        <f t="array" aca="1" ref="Q98" ca="1">_xlfn.XLOOKUP($A98,INDIRECT(Q$3&amp;"!$A:$A"),INDIRECT(Q$3&amp;"!$H:$H"),0,0)</f>
        <v>0</v>
      </c>
      <c r="R98" s="204" cm="1">
        <f t="array" aca="1" ref="R98" ca="1">_xlfn.XLOOKUP($A98,INDIRECT(R$3&amp;"!$A:$A"),INDIRECT(R$3&amp;"!$H:$H"),0,0)</f>
        <v>0</v>
      </c>
      <c r="S98" s="204" cm="1">
        <f t="array" aca="1" ref="S98" ca="1">_xlfn.XLOOKUP($A98,INDIRECT(S$3&amp;"!$A:$A"),INDIRECT(S$3&amp;"!$H:$H"),0,0)</f>
        <v>0</v>
      </c>
      <c r="T98" s="204" cm="1">
        <f t="array" aca="1" ref="T98" ca="1">_xlfn.XLOOKUP($A98,INDIRECT(T$3&amp;"!$A:$A"),INDIRECT(T$3&amp;"!$H:$H"),0,0)</f>
        <v>0</v>
      </c>
      <c r="U98" s="204" cm="1">
        <f t="array" aca="1" ref="U98" ca="1">_xlfn.XLOOKUP($A98,INDIRECT(U$3&amp;"!$A:$A"),INDIRECT(U$3&amp;"!$H:$H"),0,0)</f>
        <v>0</v>
      </c>
      <c r="V98" s="204" cm="1">
        <f t="array" aca="1" ref="V98" ca="1">_xlfn.XLOOKUP($A98,INDIRECT(V$3&amp;"!$A:$A"),INDIRECT(V$3&amp;"!$H:$H"),0,0)</f>
        <v>0</v>
      </c>
      <c r="W98" s="204" cm="1">
        <f t="array" aca="1" ref="W98" ca="1">_xlfn.XLOOKUP($A98,INDIRECT(W$3&amp;"!$A:$A"),INDIRECT(W$3&amp;"!$H:$H"),0,0)</f>
        <v>0</v>
      </c>
      <c r="X98" s="204" cm="1">
        <f t="array" aca="1" ref="X98" ca="1">_xlfn.XLOOKUP($A98,INDIRECT(X$3&amp;"!$A:$A"),INDIRECT(X$3&amp;"!$H:$H"),0,0)</f>
        <v>0</v>
      </c>
      <c r="Y98" s="204" cm="1">
        <f t="array" aca="1" ref="Y98" ca="1">_xlfn.XLOOKUP($A98,INDIRECT(Y$3&amp;"!$A:$A"),INDIRECT(Y$3&amp;"!$H:$H"),0,0)</f>
        <v>0</v>
      </c>
      <c r="Z98" s="204" cm="1">
        <f t="array" aca="1" ref="Z98" ca="1">_xlfn.XLOOKUP($A98,INDIRECT(Z$3&amp;"!$A:$A"),INDIRECT(Z$3&amp;"!$H:$H"),0,0)</f>
        <v>0</v>
      </c>
      <c r="AA98" s="204" cm="1">
        <f t="array" aca="1" ref="AA98" ca="1">_xlfn.XLOOKUP($A98,INDIRECT(AA$3&amp;"!$A:$A"),INDIRECT(AA$3&amp;"!$H:$H"),0,0)</f>
        <v>0</v>
      </c>
      <c r="AB98" s="204" cm="1">
        <f t="array" aca="1" ref="AB98" ca="1">_xlfn.XLOOKUP($A98,INDIRECT(AB$3&amp;"!$A:$A"),INDIRECT(AB$3&amp;"!$H:$H"),0,0)</f>
        <v>0</v>
      </c>
      <c r="AC98" s="204" cm="1">
        <f t="array" aca="1" ref="AC98" ca="1">_xlfn.XLOOKUP($A98,INDIRECT(AC$3&amp;"!$A:$A"),INDIRECT(AC$3&amp;"!$H:$H"),0,0)</f>
        <v>0</v>
      </c>
      <c r="AD98" s="204" cm="1">
        <f t="array" aca="1" ref="AD98" ca="1">_xlfn.XLOOKUP($A98,INDIRECT(AD$3&amp;"!$A:$A"),INDIRECT(AD$3&amp;"!$H:$H"),0,0)</f>
        <v>0</v>
      </c>
      <c r="AE98" s="204" cm="1">
        <f t="array" aca="1" ref="AE98" ca="1">_xlfn.XLOOKUP($A98,INDIRECT(AE$3&amp;"!$A:$A"),INDIRECT(AE$3&amp;"!$H:$H"),0,0)</f>
        <v>0</v>
      </c>
      <c r="AF98" s="204" cm="1">
        <f t="array" aca="1" ref="AF98" ca="1">_xlfn.XLOOKUP($A98,INDIRECT(AF$3&amp;"!$A:$A"),INDIRECT(AF$3&amp;"!$H:$H"),0,0)</f>
        <v>0</v>
      </c>
      <c r="AG98" s="204" cm="1">
        <f t="array" aca="1" ref="AG98" ca="1">_xlfn.XLOOKUP($A98,INDIRECT(AG$3&amp;"!$A:$A"),INDIRECT(AG$3&amp;"!$H:$H"),0,0)</f>
        <v>0</v>
      </c>
      <c r="AH98" s="204" cm="1">
        <f t="array" aca="1" ref="AH98" ca="1">_xlfn.XLOOKUP($A98,INDIRECT(AH$3&amp;"!$A:$A"),INDIRECT(AH$3&amp;"!$H:$H"),0,0)</f>
        <v>0</v>
      </c>
      <c r="AI98" s="204" cm="1">
        <f t="array" aca="1" ref="AI98" ca="1">_xlfn.XLOOKUP($A98,INDIRECT(AI$3&amp;"!$A:$A"),INDIRECT(AI$3&amp;"!$H:$H"),0,0)</f>
        <v>0</v>
      </c>
      <c r="AJ98" s="204" cm="1">
        <f t="array" aca="1" ref="AJ98" ca="1">_xlfn.XLOOKUP($A98,INDIRECT(AJ$3&amp;"!$A:$A"),INDIRECT(AJ$3&amp;"!$H:$H"),0,0)</f>
        <v>0</v>
      </c>
      <c r="AK98" s="204" cm="1">
        <f t="array" aca="1" ref="AK98" ca="1">_xlfn.XLOOKUP($A98,INDIRECT(AK$3&amp;"!$A:$A"),INDIRECT(AK$3&amp;"!$H:$H"),0,0)</f>
        <v>0</v>
      </c>
      <c r="AL98" s="204" cm="1">
        <f t="array" aca="1" ref="AL98" ca="1">_xlfn.XLOOKUP($A98,INDIRECT(AL$3&amp;"!$A:$A"),INDIRECT(AL$3&amp;"!$H:$H"),0,0)</f>
        <v>0</v>
      </c>
      <c r="AM98" s="204" cm="1">
        <f t="array" aca="1" ref="AM98" ca="1">_xlfn.XLOOKUP($A98,INDIRECT(AM$3&amp;"!$A:$A"),INDIRECT(AM$3&amp;"!$H:$H"),0,0)</f>
        <v>0</v>
      </c>
      <c r="AN98" s="204" cm="1">
        <f t="array" aca="1" ref="AN98" ca="1">_xlfn.XLOOKUP($A98,INDIRECT(AN$3&amp;"!$A:$A"),INDIRECT(AN$3&amp;"!$H:$H"),0,0)</f>
        <v>0</v>
      </c>
      <c r="AO98" s="204" cm="1">
        <f t="array" aca="1" ref="AO98" ca="1">_xlfn.XLOOKUP($A98,INDIRECT(AO$3&amp;"!$A:$A"),INDIRECT(AO$3&amp;"!$H:$H"),0,0)</f>
        <v>0</v>
      </c>
      <c r="AP98" s="204" cm="1">
        <f t="array" aca="1" ref="AP98" ca="1">_xlfn.XLOOKUP($A98,INDIRECT(AP$3&amp;"!$A:$A"),INDIRECT(AP$3&amp;"!$H:$H"),0,0)</f>
        <v>0</v>
      </c>
      <c r="AQ98" s="204" cm="1">
        <f t="array" aca="1" ref="AQ98" ca="1">_xlfn.XLOOKUP($A98,INDIRECT(AQ$3&amp;"!$A:$A"),INDIRECT(AQ$3&amp;"!$H:$H"),0,0)</f>
        <v>0</v>
      </c>
      <c r="AR98" s="204" cm="1">
        <f t="array" aca="1" ref="AR98" ca="1">_xlfn.XLOOKUP($A98,INDIRECT(AR$3&amp;"!$A:$A"),INDIRECT(AR$3&amp;"!$H:$H"),0,0)</f>
        <v>0</v>
      </c>
      <c r="AS98" s="204" cm="1">
        <f t="array" aca="1" ref="AS98" ca="1">_xlfn.XLOOKUP($A98,INDIRECT(AS$3&amp;"!$A:$A"),INDIRECT(AS$3&amp;"!$H:$H"),0,0)</f>
        <v>0</v>
      </c>
      <c r="AT98" s="204" cm="1">
        <f t="array" aca="1" ref="AT98" ca="1">_xlfn.XLOOKUP($A98,INDIRECT(AT$3&amp;"!$A:$A"),INDIRECT(AT$3&amp;"!$H:$H"),0,0)</f>
        <v>0</v>
      </c>
      <c r="AU98" s="204" cm="1">
        <f t="array" aca="1" ref="AU98" ca="1">_xlfn.XLOOKUP($A98,INDIRECT(AU$3&amp;"!$A:$A"),INDIRECT(AU$3&amp;"!$H:$H"),0,0)</f>
        <v>0</v>
      </c>
      <c r="AV98" s="204" cm="1">
        <f t="array" aca="1" ref="AV98" ca="1">_xlfn.XLOOKUP($A98,INDIRECT(AV$3&amp;"!$A:$A"),INDIRECT(AV$3&amp;"!$H:$H"),0,0)</f>
        <v>0</v>
      </c>
      <c r="AW98" s="204" cm="1">
        <f t="array" aca="1" ref="AW98" ca="1">_xlfn.XLOOKUP($A98,INDIRECT(AW$3&amp;"!$A:$A"),INDIRECT(AW$3&amp;"!$H:$H"),0,0)</f>
        <v>0</v>
      </c>
      <c r="AX98" s="204" cm="1">
        <f t="array" aca="1" ref="AX98" ca="1">_xlfn.XLOOKUP($A98,INDIRECT(AX$3&amp;"!$A:$A"),INDIRECT(AX$3&amp;"!$H:$H"),0,0)</f>
        <v>0</v>
      </c>
      <c r="AY98" s="204" cm="1">
        <f t="array" aca="1" ref="AY98" ca="1">_xlfn.XLOOKUP($A98,INDIRECT(AY$3&amp;"!$A:$A"),INDIRECT(AY$3&amp;"!$H:$H"),0,0)</f>
        <v>0</v>
      </c>
      <c r="AZ98" s="204" cm="1">
        <f t="array" aca="1" ref="AZ98" ca="1">_xlfn.XLOOKUP($A98,INDIRECT(AZ$3&amp;"!$A:$A"),INDIRECT(AZ$3&amp;"!$H:$H"),0,0)</f>
        <v>0</v>
      </c>
      <c r="BA98" s="204" cm="1">
        <f t="array" aca="1" ref="BA98" ca="1">_xlfn.XLOOKUP($A98,INDIRECT(BA$3&amp;"!$A:$A"),INDIRECT(BA$3&amp;"!$H:$H"),0,0)</f>
        <v>0</v>
      </c>
      <c r="BB98" s="204" cm="1">
        <f t="array" aca="1" ref="BB98" ca="1">_xlfn.XLOOKUP($A98,INDIRECT(BB$3&amp;"!$A:$A"),INDIRECT(BB$3&amp;"!$H:$H"),0,0)</f>
        <v>0</v>
      </c>
      <c r="BC98" s="204" cm="1">
        <f t="array" aca="1" ref="BC98" ca="1">_xlfn.XLOOKUP($A98,INDIRECT(BC$3&amp;"!$A:$A"),INDIRECT(BC$3&amp;"!$H:$H"),0,0)</f>
        <v>0</v>
      </c>
      <c r="BD98" s="204" cm="1">
        <f t="array" aca="1" ref="BD98" ca="1">_xlfn.XLOOKUP($A98,INDIRECT(BD$3&amp;"!$A:$A"),INDIRECT(BD$3&amp;"!$H:$H"),0,0)</f>
        <v>0</v>
      </c>
    </row>
    <row r="99" spans="1:56" ht="15.95" customHeight="1" x14ac:dyDescent="0.25">
      <c r="A99" s="3">
        <f t="shared" si="8"/>
        <v>177405495</v>
      </c>
      <c r="B99" s="3" t="str">
        <f t="shared" si="8"/>
        <v>AHMA3BW102BG</v>
      </c>
      <c r="C99" s="149" t="str">
        <f t="shared" si="8"/>
        <v>Мешки/деликат 3 шт.</v>
      </c>
      <c r="D99" s="204" cm="1">
        <f t="array" aca="1" ref="D99" ca="1">_xlfn.XLOOKUP($A99,INDIRECT(D$3&amp;"!$A:$A"),INDIRECT(D$3&amp;"!$H:$H"),0,0)</f>
        <v>416</v>
      </c>
      <c r="E99" s="204" cm="1">
        <f t="array" aca="1" ref="E99" ca="1">_xlfn.XLOOKUP($A99,INDIRECT(E$3&amp;"!$A:$A"),INDIRECT(E$3&amp;"!$H:$H"),0,0)</f>
        <v>2080</v>
      </c>
      <c r="F99" s="204" cm="1">
        <f t="array" aca="1" ref="F99" ca="1">_xlfn.XLOOKUP($A99,INDIRECT(F$3&amp;"!$A:$A"),INDIRECT(F$3&amp;"!$H:$H"),0,0)</f>
        <v>625</v>
      </c>
      <c r="G99" s="204" cm="1">
        <f t="array" aca="1" ref="G99" ca="1">_xlfn.XLOOKUP($A99,INDIRECT(G$3&amp;"!$A:$A"),INDIRECT(G$3&amp;"!$H:$H"),0,0)</f>
        <v>0</v>
      </c>
      <c r="H99" s="204" cm="1">
        <f t="array" aca="1" ref="H99" ca="1">_xlfn.XLOOKUP($A99,INDIRECT(H$3&amp;"!$A:$A"),INDIRECT(H$3&amp;"!$H:$H"),0,0)</f>
        <v>0</v>
      </c>
      <c r="I99" s="204" cm="1">
        <f t="array" aca="1" ref="I99" ca="1">_xlfn.XLOOKUP($A99,INDIRECT(I$3&amp;"!$A:$A"),INDIRECT(I$3&amp;"!$H:$H"),0,0)</f>
        <v>0</v>
      </c>
      <c r="J99" s="204" cm="1">
        <f t="array" aca="1" ref="J99" ca="1">_xlfn.XLOOKUP($A99,INDIRECT(J$3&amp;"!$A:$A"),INDIRECT(J$3&amp;"!$H:$H"),0,0)</f>
        <v>0</v>
      </c>
      <c r="K99" s="204" cm="1">
        <f t="array" aca="1" ref="K99" ca="1">_xlfn.XLOOKUP($A99,INDIRECT(K$3&amp;"!$A:$A"),INDIRECT(K$3&amp;"!$H:$H"),0,0)</f>
        <v>0</v>
      </c>
      <c r="L99" s="204" cm="1">
        <f t="array" aca="1" ref="L99" ca="1">_xlfn.XLOOKUP($A99,INDIRECT(L$3&amp;"!$A:$A"),INDIRECT(L$3&amp;"!$H:$H"),0,0)</f>
        <v>0</v>
      </c>
      <c r="M99" s="204" cm="1">
        <f t="array" aca="1" ref="M99" ca="1">_xlfn.XLOOKUP($A99,INDIRECT(M$3&amp;"!$A:$A"),INDIRECT(M$3&amp;"!$H:$H"),0,0)</f>
        <v>0</v>
      </c>
      <c r="N99" s="204" cm="1">
        <f t="array" aca="1" ref="N99" ca="1">_xlfn.XLOOKUP($A99,INDIRECT(N$3&amp;"!$A:$A"),INDIRECT(N$3&amp;"!$H:$H"),0,0)</f>
        <v>0</v>
      </c>
      <c r="O99" s="204" cm="1">
        <f t="array" aca="1" ref="O99" ca="1">_xlfn.XLOOKUP($A99,INDIRECT(O$3&amp;"!$A:$A"),INDIRECT(O$3&amp;"!$H:$H"),0,0)</f>
        <v>0</v>
      </c>
      <c r="P99" s="204" cm="1">
        <f t="array" aca="1" ref="P99" ca="1">_xlfn.XLOOKUP($A99,INDIRECT(P$3&amp;"!$A:$A"),INDIRECT(P$3&amp;"!$H:$H"),0,0)</f>
        <v>0</v>
      </c>
      <c r="Q99" s="204" cm="1">
        <f t="array" aca="1" ref="Q99" ca="1">_xlfn.XLOOKUP($A99,INDIRECT(Q$3&amp;"!$A:$A"),INDIRECT(Q$3&amp;"!$H:$H"),0,0)</f>
        <v>0</v>
      </c>
      <c r="R99" s="204" cm="1">
        <f t="array" aca="1" ref="R99" ca="1">_xlfn.XLOOKUP($A99,INDIRECT(R$3&amp;"!$A:$A"),INDIRECT(R$3&amp;"!$H:$H"),0,0)</f>
        <v>0</v>
      </c>
      <c r="S99" s="204" cm="1">
        <f t="array" aca="1" ref="S99" ca="1">_xlfn.XLOOKUP($A99,INDIRECT(S$3&amp;"!$A:$A"),INDIRECT(S$3&amp;"!$H:$H"),0,0)</f>
        <v>0</v>
      </c>
      <c r="T99" s="204" cm="1">
        <f t="array" aca="1" ref="T99" ca="1">_xlfn.XLOOKUP($A99,INDIRECT(T$3&amp;"!$A:$A"),INDIRECT(T$3&amp;"!$H:$H"),0,0)</f>
        <v>0</v>
      </c>
      <c r="U99" s="204" cm="1">
        <f t="array" aca="1" ref="U99" ca="1">_xlfn.XLOOKUP($A99,INDIRECT(U$3&amp;"!$A:$A"),INDIRECT(U$3&amp;"!$H:$H"),0,0)</f>
        <v>0</v>
      </c>
      <c r="V99" s="204" cm="1">
        <f t="array" aca="1" ref="V99" ca="1">_xlfn.XLOOKUP($A99,INDIRECT(V$3&amp;"!$A:$A"),INDIRECT(V$3&amp;"!$H:$H"),0,0)</f>
        <v>0</v>
      </c>
      <c r="W99" s="204" cm="1">
        <f t="array" aca="1" ref="W99" ca="1">_xlfn.XLOOKUP($A99,INDIRECT(W$3&amp;"!$A:$A"),INDIRECT(W$3&amp;"!$H:$H"),0,0)</f>
        <v>0</v>
      </c>
      <c r="X99" s="204" cm="1">
        <f t="array" aca="1" ref="X99" ca="1">_xlfn.XLOOKUP($A99,INDIRECT(X$3&amp;"!$A:$A"),INDIRECT(X$3&amp;"!$H:$H"),0,0)</f>
        <v>0</v>
      </c>
      <c r="Y99" s="204" cm="1">
        <f t="array" aca="1" ref="Y99" ca="1">_xlfn.XLOOKUP($A99,INDIRECT(Y$3&amp;"!$A:$A"),INDIRECT(Y$3&amp;"!$H:$H"),0,0)</f>
        <v>0</v>
      </c>
      <c r="Z99" s="204" cm="1">
        <f t="array" aca="1" ref="Z99" ca="1">_xlfn.XLOOKUP($A99,INDIRECT(Z$3&amp;"!$A:$A"),INDIRECT(Z$3&amp;"!$H:$H"),0,0)</f>
        <v>0</v>
      </c>
      <c r="AA99" s="204" cm="1">
        <f t="array" aca="1" ref="AA99" ca="1">_xlfn.XLOOKUP($A99,INDIRECT(AA$3&amp;"!$A:$A"),INDIRECT(AA$3&amp;"!$H:$H"),0,0)</f>
        <v>0</v>
      </c>
      <c r="AB99" s="204" cm="1">
        <f t="array" aca="1" ref="AB99" ca="1">_xlfn.XLOOKUP($A99,INDIRECT(AB$3&amp;"!$A:$A"),INDIRECT(AB$3&amp;"!$H:$H"),0,0)</f>
        <v>0</v>
      </c>
      <c r="AC99" s="204" cm="1">
        <f t="array" aca="1" ref="AC99" ca="1">_xlfn.XLOOKUP($A99,INDIRECT(AC$3&amp;"!$A:$A"),INDIRECT(AC$3&amp;"!$H:$H"),0,0)</f>
        <v>0</v>
      </c>
      <c r="AD99" s="204" cm="1">
        <f t="array" aca="1" ref="AD99" ca="1">_xlfn.XLOOKUP($A99,INDIRECT(AD$3&amp;"!$A:$A"),INDIRECT(AD$3&amp;"!$H:$H"),0,0)</f>
        <v>0</v>
      </c>
      <c r="AE99" s="204" cm="1">
        <f t="array" aca="1" ref="AE99" ca="1">_xlfn.XLOOKUP($A99,INDIRECT(AE$3&amp;"!$A:$A"),INDIRECT(AE$3&amp;"!$H:$H"),0,0)</f>
        <v>0</v>
      </c>
      <c r="AF99" s="204" cm="1">
        <f t="array" aca="1" ref="AF99" ca="1">_xlfn.XLOOKUP($A99,INDIRECT(AF$3&amp;"!$A:$A"),INDIRECT(AF$3&amp;"!$H:$H"),0,0)</f>
        <v>0</v>
      </c>
      <c r="AG99" s="204" cm="1">
        <f t="array" aca="1" ref="AG99" ca="1">_xlfn.XLOOKUP($A99,INDIRECT(AG$3&amp;"!$A:$A"),INDIRECT(AG$3&amp;"!$H:$H"),0,0)</f>
        <v>0</v>
      </c>
      <c r="AH99" s="204" cm="1">
        <f t="array" aca="1" ref="AH99" ca="1">_xlfn.XLOOKUP($A99,INDIRECT(AH$3&amp;"!$A:$A"),INDIRECT(AH$3&amp;"!$H:$H"),0,0)</f>
        <v>0</v>
      </c>
      <c r="AI99" s="204" cm="1">
        <f t="array" aca="1" ref="AI99" ca="1">_xlfn.XLOOKUP($A99,INDIRECT(AI$3&amp;"!$A:$A"),INDIRECT(AI$3&amp;"!$H:$H"),0,0)</f>
        <v>0</v>
      </c>
      <c r="AJ99" s="204" cm="1">
        <f t="array" aca="1" ref="AJ99" ca="1">_xlfn.XLOOKUP($A99,INDIRECT(AJ$3&amp;"!$A:$A"),INDIRECT(AJ$3&amp;"!$H:$H"),0,0)</f>
        <v>0</v>
      </c>
      <c r="AK99" s="204" cm="1">
        <f t="array" aca="1" ref="AK99" ca="1">_xlfn.XLOOKUP($A99,INDIRECT(AK$3&amp;"!$A:$A"),INDIRECT(AK$3&amp;"!$H:$H"),0,0)</f>
        <v>0</v>
      </c>
      <c r="AL99" s="204" cm="1">
        <f t="array" aca="1" ref="AL99" ca="1">_xlfn.XLOOKUP($A99,INDIRECT(AL$3&amp;"!$A:$A"),INDIRECT(AL$3&amp;"!$H:$H"),0,0)</f>
        <v>0</v>
      </c>
      <c r="AM99" s="204" cm="1">
        <f t="array" aca="1" ref="AM99" ca="1">_xlfn.XLOOKUP($A99,INDIRECT(AM$3&amp;"!$A:$A"),INDIRECT(AM$3&amp;"!$H:$H"),0,0)</f>
        <v>0</v>
      </c>
      <c r="AN99" s="204" cm="1">
        <f t="array" aca="1" ref="AN99" ca="1">_xlfn.XLOOKUP($A99,INDIRECT(AN$3&amp;"!$A:$A"),INDIRECT(AN$3&amp;"!$H:$H"),0,0)</f>
        <v>0</v>
      </c>
      <c r="AO99" s="204" cm="1">
        <f t="array" aca="1" ref="AO99" ca="1">_xlfn.XLOOKUP($A99,INDIRECT(AO$3&amp;"!$A:$A"),INDIRECT(AO$3&amp;"!$H:$H"),0,0)</f>
        <v>0</v>
      </c>
      <c r="AP99" s="204" cm="1">
        <f t="array" aca="1" ref="AP99" ca="1">_xlfn.XLOOKUP($A99,INDIRECT(AP$3&amp;"!$A:$A"),INDIRECT(AP$3&amp;"!$H:$H"),0,0)</f>
        <v>0</v>
      </c>
      <c r="AQ99" s="204" cm="1">
        <f t="array" aca="1" ref="AQ99" ca="1">_xlfn.XLOOKUP($A99,INDIRECT(AQ$3&amp;"!$A:$A"),INDIRECT(AQ$3&amp;"!$H:$H"),0,0)</f>
        <v>0</v>
      </c>
      <c r="AR99" s="204" cm="1">
        <f t="array" aca="1" ref="AR99" ca="1">_xlfn.XLOOKUP($A99,INDIRECT(AR$3&amp;"!$A:$A"),INDIRECT(AR$3&amp;"!$H:$H"),0,0)</f>
        <v>0</v>
      </c>
      <c r="AS99" s="204" cm="1">
        <f t="array" aca="1" ref="AS99" ca="1">_xlfn.XLOOKUP($A99,INDIRECT(AS$3&amp;"!$A:$A"),INDIRECT(AS$3&amp;"!$H:$H"),0,0)</f>
        <v>0</v>
      </c>
      <c r="AT99" s="204" cm="1">
        <f t="array" aca="1" ref="AT99" ca="1">_xlfn.XLOOKUP($A99,INDIRECT(AT$3&amp;"!$A:$A"),INDIRECT(AT$3&amp;"!$H:$H"),0,0)</f>
        <v>0</v>
      </c>
      <c r="AU99" s="204" cm="1">
        <f t="array" aca="1" ref="AU99" ca="1">_xlfn.XLOOKUP($A99,INDIRECT(AU$3&amp;"!$A:$A"),INDIRECT(AU$3&amp;"!$H:$H"),0,0)</f>
        <v>0</v>
      </c>
      <c r="AV99" s="204" cm="1">
        <f t="array" aca="1" ref="AV99" ca="1">_xlfn.XLOOKUP($A99,INDIRECT(AV$3&amp;"!$A:$A"),INDIRECT(AV$3&amp;"!$H:$H"),0,0)</f>
        <v>0</v>
      </c>
      <c r="AW99" s="204" cm="1">
        <f t="array" aca="1" ref="AW99" ca="1">_xlfn.XLOOKUP($A99,INDIRECT(AW$3&amp;"!$A:$A"),INDIRECT(AW$3&amp;"!$H:$H"),0,0)</f>
        <v>0</v>
      </c>
      <c r="AX99" s="204" cm="1">
        <f t="array" aca="1" ref="AX99" ca="1">_xlfn.XLOOKUP($A99,INDIRECT(AX$3&amp;"!$A:$A"),INDIRECT(AX$3&amp;"!$H:$H"),0,0)</f>
        <v>0</v>
      </c>
      <c r="AY99" s="204" cm="1">
        <f t="array" aca="1" ref="AY99" ca="1">_xlfn.XLOOKUP($A99,INDIRECT(AY$3&amp;"!$A:$A"),INDIRECT(AY$3&amp;"!$H:$H"),0,0)</f>
        <v>0</v>
      </c>
      <c r="AZ99" s="204" cm="1">
        <f t="array" aca="1" ref="AZ99" ca="1">_xlfn.XLOOKUP($A99,INDIRECT(AZ$3&amp;"!$A:$A"),INDIRECT(AZ$3&amp;"!$H:$H"),0,0)</f>
        <v>0</v>
      </c>
      <c r="BA99" s="204" cm="1">
        <f t="array" aca="1" ref="BA99" ca="1">_xlfn.XLOOKUP($A99,INDIRECT(BA$3&amp;"!$A:$A"),INDIRECT(BA$3&amp;"!$H:$H"),0,0)</f>
        <v>0</v>
      </c>
      <c r="BB99" s="204" cm="1">
        <f t="array" aca="1" ref="BB99" ca="1">_xlfn.XLOOKUP($A99,INDIRECT(BB$3&amp;"!$A:$A"),INDIRECT(BB$3&amp;"!$H:$H"),0,0)</f>
        <v>0</v>
      </c>
      <c r="BC99" s="204" cm="1">
        <f t="array" aca="1" ref="BC99" ca="1">_xlfn.XLOOKUP($A99,INDIRECT(BC$3&amp;"!$A:$A"),INDIRECT(BC$3&amp;"!$H:$H"),0,0)</f>
        <v>0</v>
      </c>
      <c r="BD99" s="204" cm="1">
        <f t="array" aca="1" ref="BD99" ca="1">_xlfn.XLOOKUP($A99,INDIRECT(BD$3&amp;"!$A:$A"),INDIRECT(BD$3&amp;"!$H:$H"),0,0)</f>
        <v>0</v>
      </c>
    </row>
    <row r="100" spans="1:56" ht="15.95" customHeight="1" x14ac:dyDescent="0.25">
      <c r="A100" s="3">
        <f t="shared" si="8"/>
        <v>176721350</v>
      </c>
      <c r="B100" s="3" t="str">
        <f t="shared" si="8"/>
        <v>AHMA3BW201WH</v>
      </c>
      <c r="C100" s="149" t="str">
        <f t="shared" si="8"/>
        <v>Мешки/шнурок мелк 3 шт.</v>
      </c>
      <c r="D100" s="204" cm="1">
        <f t="array" aca="1" ref="D100" ca="1">_xlfn.XLOOKUP($A100,INDIRECT(D$3&amp;"!$A:$A"),INDIRECT(D$3&amp;"!$H:$H"),0,0)</f>
        <v>259</v>
      </c>
      <c r="E100" s="204" cm="1">
        <f t="array" aca="1" ref="E100" ca="1">_xlfn.XLOOKUP($A100,INDIRECT(E$3&amp;"!$A:$A"),INDIRECT(E$3&amp;"!$H:$H"),0,0)</f>
        <v>161.875</v>
      </c>
      <c r="F100" s="204" cm="1">
        <f t="array" aca="1" ref="F100" ca="1">_xlfn.XLOOKUP($A100,INDIRECT(F$3&amp;"!$A:$A"),INDIRECT(F$3&amp;"!$H:$H"),0,0)</f>
        <v>437.14285714285717</v>
      </c>
      <c r="G100" s="204" cm="1">
        <f t="array" aca="1" ref="G100" ca="1">_xlfn.XLOOKUP($A100,INDIRECT(G$3&amp;"!$A:$A"),INDIRECT(G$3&amp;"!$H:$H"),0,0)</f>
        <v>0</v>
      </c>
      <c r="H100" s="204" cm="1">
        <f t="array" aca="1" ref="H100" ca="1">_xlfn.XLOOKUP($A100,INDIRECT(H$3&amp;"!$A:$A"),INDIRECT(H$3&amp;"!$H:$H"),0,0)</f>
        <v>0</v>
      </c>
      <c r="I100" s="204" cm="1">
        <f t="array" aca="1" ref="I100" ca="1">_xlfn.XLOOKUP($A100,INDIRECT(I$3&amp;"!$A:$A"),INDIRECT(I$3&amp;"!$H:$H"),0,0)</f>
        <v>0</v>
      </c>
      <c r="J100" s="204" cm="1">
        <f t="array" aca="1" ref="J100" ca="1">_xlfn.XLOOKUP($A100,INDIRECT(J$3&amp;"!$A:$A"),INDIRECT(J$3&amp;"!$H:$H"),0,0)</f>
        <v>0</v>
      </c>
      <c r="K100" s="204" cm="1">
        <f t="array" aca="1" ref="K100" ca="1">_xlfn.XLOOKUP($A100,INDIRECT(K$3&amp;"!$A:$A"),INDIRECT(K$3&amp;"!$H:$H"),0,0)</f>
        <v>0</v>
      </c>
      <c r="L100" s="204" cm="1">
        <f t="array" aca="1" ref="L100" ca="1">_xlfn.XLOOKUP($A100,INDIRECT(L$3&amp;"!$A:$A"),INDIRECT(L$3&amp;"!$H:$H"),0,0)</f>
        <v>0</v>
      </c>
      <c r="M100" s="204" cm="1">
        <f t="array" aca="1" ref="M100" ca="1">_xlfn.XLOOKUP($A100,INDIRECT(M$3&amp;"!$A:$A"),INDIRECT(M$3&amp;"!$H:$H"),0,0)</f>
        <v>0</v>
      </c>
      <c r="N100" s="204" cm="1">
        <f t="array" aca="1" ref="N100" ca="1">_xlfn.XLOOKUP($A100,INDIRECT(N$3&amp;"!$A:$A"),INDIRECT(N$3&amp;"!$H:$H"),0,0)</f>
        <v>0</v>
      </c>
      <c r="O100" s="204" cm="1">
        <f t="array" aca="1" ref="O100" ca="1">_xlfn.XLOOKUP($A100,INDIRECT(O$3&amp;"!$A:$A"),INDIRECT(O$3&amp;"!$H:$H"),0,0)</f>
        <v>0</v>
      </c>
      <c r="P100" s="204" cm="1">
        <f t="array" aca="1" ref="P100" ca="1">_xlfn.XLOOKUP($A100,INDIRECT(P$3&amp;"!$A:$A"),INDIRECT(P$3&amp;"!$H:$H"),0,0)</f>
        <v>0</v>
      </c>
      <c r="Q100" s="204" cm="1">
        <f t="array" aca="1" ref="Q100" ca="1">_xlfn.XLOOKUP($A100,INDIRECT(Q$3&amp;"!$A:$A"),INDIRECT(Q$3&amp;"!$H:$H"),0,0)</f>
        <v>0</v>
      </c>
      <c r="R100" s="204" cm="1">
        <f t="array" aca="1" ref="R100" ca="1">_xlfn.XLOOKUP($A100,INDIRECT(R$3&amp;"!$A:$A"),INDIRECT(R$3&amp;"!$H:$H"),0,0)</f>
        <v>0</v>
      </c>
      <c r="S100" s="204" cm="1">
        <f t="array" aca="1" ref="S100" ca="1">_xlfn.XLOOKUP($A100,INDIRECT(S$3&amp;"!$A:$A"),INDIRECT(S$3&amp;"!$H:$H"),0,0)</f>
        <v>0</v>
      </c>
      <c r="T100" s="204" cm="1">
        <f t="array" aca="1" ref="T100" ca="1">_xlfn.XLOOKUP($A100,INDIRECT(T$3&amp;"!$A:$A"),INDIRECT(T$3&amp;"!$H:$H"),0,0)</f>
        <v>0</v>
      </c>
      <c r="U100" s="204" cm="1">
        <f t="array" aca="1" ref="U100" ca="1">_xlfn.XLOOKUP($A100,INDIRECT(U$3&amp;"!$A:$A"),INDIRECT(U$3&amp;"!$H:$H"),0,0)</f>
        <v>0</v>
      </c>
      <c r="V100" s="204" cm="1">
        <f t="array" aca="1" ref="V100" ca="1">_xlfn.XLOOKUP($A100,INDIRECT(V$3&amp;"!$A:$A"),INDIRECT(V$3&amp;"!$H:$H"),0,0)</f>
        <v>0</v>
      </c>
      <c r="W100" s="204" cm="1">
        <f t="array" aca="1" ref="W100" ca="1">_xlfn.XLOOKUP($A100,INDIRECT(W$3&amp;"!$A:$A"),INDIRECT(W$3&amp;"!$H:$H"),0,0)</f>
        <v>0</v>
      </c>
      <c r="X100" s="204" cm="1">
        <f t="array" aca="1" ref="X100" ca="1">_xlfn.XLOOKUP($A100,INDIRECT(X$3&amp;"!$A:$A"),INDIRECT(X$3&amp;"!$H:$H"),0,0)</f>
        <v>0</v>
      </c>
      <c r="Y100" s="204" cm="1">
        <f t="array" aca="1" ref="Y100" ca="1">_xlfn.XLOOKUP($A100,INDIRECT(Y$3&amp;"!$A:$A"),INDIRECT(Y$3&amp;"!$H:$H"),0,0)</f>
        <v>0</v>
      </c>
      <c r="Z100" s="204" cm="1">
        <f t="array" aca="1" ref="Z100" ca="1">_xlfn.XLOOKUP($A100,INDIRECT(Z$3&amp;"!$A:$A"),INDIRECT(Z$3&amp;"!$H:$H"),0,0)</f>
        <v>0</v>
      </c>
      <c r="AA100" s="204" cm="1">
        <f t="array" aca="1" ref="AA100" ca="1">_xlfn.XLOOKUP($A100,INDIRECT(AA$3&amp;"!$A:$A"),INDIRECT(AA$3&amp;"!$H:$H"),0,0)</f>
        <v>0</v>
      </c>
      <c r="AB100" s="204" cm="1">
        <f t="array" aca="1" ref="AB100" ca="1">_xlfn.XLOOKUP($A100,INDIRECT(AB$3&amp;"!$A:$A"),INDIRECT(AB$3&amp;"!$H:$H"),0,0)</f>
        <v>0</v>
      </c>
      <c r="AC100" s="204" cm="1">
        <f t="array" aca="1" ref="AC100" ca="1">_xlfn.XLOOKUP($A100,INDIRECT(AC$3&amp;"!$A:$A"),INDIRECT(AC$3&amp;"!$H:$H"),0,0)</f>
        <v>0</v>
      </c>
      <c r="AD100" s="204" cm="1">
        <f t="array" aca="1" ref="AD100" ca="1">_xlfn.XLOOKUP($A100,INDIRECT(AD$3&amp;"!$A:$A"),INDIRECT(AD$3&amp;"!$H:$H"),0,0)</f>
        <v>0</v>
      </c>
      <c r="AE100" s="204" cm="1">
        <f t="array" aca="1" ref="AE100" ca="1">_xlfn.XLOOKUP($A100,INDIRECT(AE$3&amp;"!$A:$A"),INDIRECT(AE$3&amp;"!$H:$H"),0,0)</f>
        <v>0</v>
      </c>
      <c r="AF100" s="204" cm="1">
        <f t="array" aca="1" ref="AF100" ca="1">_xlfn.XLOOKUP($A100,INDIRECT(AF$3&amp;"!$A:$A"),INDIRECT(AF$3&amp;"!$H:$H"),0,0)</f>
        <v>0</v>
      </c>
      <c r="AG100" s="204" cm="1">
        <f t="array" aca="1" ref="AG100" ca="1">_xlfn.XLOOKUP($A100,INDIRECT(AG$3&amp;"!$A:$A"),INDIRECT(AG$3&amp;"!$H:$H"),0,0)</f>
        <v>0</v>
      </c>
      <c r="AH100" s="204" cm="1">
        <f t="array" aca="1" ref="AH100" ca="1">_xlfn.XLOOKUP($A100,INDIRECT(AH$3&amp;"!$A:$A"),INDIRECT(AH$3&amp;"!$H:$H"),0,0)</f>
        <v>0</v>
      </c>
      <c r="AI100" s="204" cm="1">
        <f t="array" aca="1" ref="AI100" ca="1">_xlfn.XLOOKUP($A100,INDIRECT(AI$3&amp;"!$A:$A"),INDIRECT(AI$3&amp;"!$H:$H"),0,0)</f>
        <v>0</v>
      </c>
      <c r="AJ100" s="204" cm="1">
        <f t="array" aca="1" ref="AJ100" ca="1">_xlfn.XLOOKUP($A100,INDIRECT(AJ$3&amp;"!$A:$A"),INDIRECT(AJ$3&amp;"!$H:$H"),0,0)</f>
        <v>0</v>
      </c>
      <c r="AK100" s="204" cm="1">
        <f t="array" aca="1" ref="AK100" ca="1">_xlfn.XLOOKUP($A100,INDIRECT(AK$3&amp;"!$A:$A"),INDIRECT(AK$3&amp;"!$H:$H"),0,0)</f>
        <v>0</v>
      </c>
      <c r="AL100" s="204" cm="1">
        <f t="array" aca="1" ref="AL100" ca="1">_xlfn.XLOOKUP($A100,INDIRECT(AL$3&amp;"!$A:$A"),INDIRECT(AL$3&amp;"!$H:$H"),0,0)</f>
        <v>0</v>
      </c>
      <c r="AM100" s="204" cm="1">
        <f t="array" aca="1" ref="AM100" ca="1">_xlfn.XLOOKUP($A100,INDIRECT(AM$3&amp;"!$A:$A"),INDIRECT(AM$3&amp;"!$H:$H"),0,0)</f>
        <v>0</v>
      </c>
      <c r="AN100" s="204" cm="1">
        <f t="array" aca="1" ref="AN100" ca="1">_xlfn.XLOOKUP($A100,INDIRECT(AN$3&amp;"!$A:$A"),INDIRECT(AN$3&amp;"!$H:$H"),0,0)</f>
        <v>0</v>
      </c>
      <c r="AO100" s="204" cm="1">
        <f t="array" aca="1" ref="AO100" ca="1">_xlfn.XLOOKUP($A100,INDIRECT(AO$3&amp;"!$A:$A"),INDIRECT(AO$3&amp;"!$H:$H"),0,0)</f>
        <v>0</v>
      </c>
      <c r="AP100" s="204" cm="1">
        <f t="array" aca="1" ref="AP100" ca="1">_xlfn.XLOOKUP($A100,INDIRECT(AP$3&amp;"!$A:$A"),INDIRECT(AP$3&amp;"!$H:$H"),0,0)</f>
        <v>0</v>
      </c>
      <c r="AQ100" s="204" cm="1">
        <f t="array" aca="1" ref="AQ100" ca="1">_xlfn.XLOOKUP($A100,INDIRECT(AQ$3&amp;"!$A:$A"),INDIRECT(AQ$3&amp;"!$H:$H"),0,0)</f>
        <v>0</v>
      </c>
      <c r="AR100" s="204" cm="1">
        <f t="array" aca="1" ref="AR100" ca="1">_xlfn.XLOOKUP($A100,INDIRECT(AR$3&amp;"!$A:$A"),INDIRECT(AR$3&amp;"!$H:$H"),0,0)</f>
        <v>0</v>
      </c>
      <c r="AS100" s="204" cm="1">
        <f t="array" aca="1" ref="AS100" ca="1">_xlfn.XLOOKUP($A100,INDIRECT(AS$3&amp;"!$A:$A"),INDIRECT(AS$3&amp;"!$H:$H"),0,0)</f>
        <v>0</v>
      </c>
      <c r="AT100" s="204" cm="1">
        <f t="array" aca="1" ref="AT100" ca="1">_xlfn.XLOOKUP($A100,INDIRECT(AT$3&amp;"!$A:$A"),INDIRECT(AT$3&amp;"!$H:$H"),0,0)</f>
        <v>0</v>
      </c>
      <c r="AU100" s="204" cm="1">
        <f t="array" aca="1" ref="AU100" ca="1">_xlfn.XLOOKUP($A100,INDIRECT(AU$3&amp;"!$A:$A"),INDIRECT(AU$3&amp;"!$H:$H"),0,0)</f>
        <v>0</v>
      </c>
      <c r="AV100" s="204" cm="1">
        <f t="array" aca="1" ref="AV100" ca="1">_xlfn.XLOOKUP($A100,INDIRECT(AV$3&amp;"!$A:$A"),INDIRECT(AV$3&amp;"!$H:$H"),0,0)</f>
        <v>0</v>
      </c>
      <c r="AW100" s="204" cm="1">
        <f t="array" aca="1" ref="AW100" ca="1">_xlfn.XLOOKUP($A100,INDIRECT(AW$3&amp;"!$A:$A"),INDIRECT(AW$3&amp;"!$H:$H"),0,0)</f>
        <v>0</v>
      </c>
      <c r="AX100" s="204" cm="1">
        <f t="array" aca="1" ref="AX100" ca="1">_xlfn.XLOOKUP($A100,INDIRECT(AX$3&amp;"!$A:$A"),INDIRECT(AX$3&amp;"!$H:$H"),0,0)</f>
        <v>0</v>
      </c>
      <c r="AY100" s="204" cm="1">
        <f t="array" aca="1" ref="AY100" ca="1">_xlfn.XLOOKUP($A100,INDIRECT(AY$3&amp;"!$A:$A"),INDIRECT(AY$3&amp;"!$H:$H"),0,0)</f>
        <v>0</v>
      </c>
      <c r="AZ100" s="204" cm="1">
        <f t="array" aca="1" ref="AZ100" ca="1">_xlfn.XLOOKUP($A100,INDIRECT(AZ$3&amp;"!$A:$A"),INDIRECT(AZ$3&amp;"!$H:$H"),0,0)</f>
        <v>0</v>
      </c>
      <c r="BA100" s="204" cm="1">
        <f t="array" aca="1" ref="BA100" ca="1">_xlfn.XLOOKUP($A100,INDIRECT(BA$3&amp;"!$A:$A"),INDIRECT(BA$3&amp;"!$H:$H"),0,0)</f>
        <v>0</v>
      </c>
      <c r="BB100" s="204" cm="1">
        <f t="array" aca="1" ref="BB100" ca="1">_xlfn.XLOOKUP($A100,INDIRECT(BB$3&amp;"!$A:$A"),INDIRECT(BB$3&amp;"!$H:$H"),0,0)</f>
        <v>0</v>
      </c>
      <c r="BC100" s="204" cm="1">
        <f t="array" aca="1" ref="BC100" ca="1">_xlfn.XLOOKUP($A100,INDIRECT(BC$3&amp;"!$A:$A"),INDIRECT(BC$3&amp;"!$H:$H"),0,0)</f>
        <v>0</v>
      </c>
      <c r="BD100" s="204" cm="1">
        <f t="array" aca="1" ref="BD100" ca="1">_xlfn.XLOOKUP($A100,INDIRECT(BD$3&amp;"!$A:$A"),INDIRECT(BD$3&amp;"!$H:$H"),0,0)</f>
        <v>0</v>
      </c>
    </row>
    <row r="101" spans="1:56" ht="15.95" customHeight="1" x14ac:dyDescent="0.25">
      <c r="A101" s="3">
        <f t="shared" si="8"/>
        <v>176723275</v>
      </c>
      <c r="B101" s="3" t="str">
        <f t="shared" si="8"/>
        <v>AHMA3BW202WH</v>
      </c>
      <c r="C101" s="149" t="str">
        <f t="shared" si="8"/>
        <v>Мешки/шнурок крупн 3 шт.</v>
      </c>
      <c r="D101" s="204" cm="1">
        <f t="array" aca="1" ref="D101" ca="1">_xlfn.XLOOKUP($A101,INDIRECT(D$3&amp;"!$A:$A"),INDIRECT(D$3&amp;"!$H:$H"),0,0)</f>
        <v>41.666666666666664</v>
      </c>
      <c r="E101" s="204" cm="1">
        <f t="array" aca="1" ref="E101" ca="1">_xlfn.XLOOKUP($A101,INDIRECT(E$3&amp;"!$A:$A"),INDIRECT(E$3&amp;"!$H:$H"),0,0)</f>
        <v>41.666666666666664</v>
      </c>
      <c r="F101" s="204" cm="1">
        <f t="array" aca="1" ref="F101" ca="1">_xlfn.XLOOKUP($A101,INDIRECT(F$3&amp;"!$A:$A"),INDIRECT(F$3&amp;"!$H:$H"),0,0)</f>
        <v>59.615384615384613</v>
      </c>
      <c r="G101" s="204" cm="1">
        <f t="array" aca="1" ref="G101" ca="1">_xlfn.XLOOKUP($A101,INDIRECT(G$3&amp;"!$A:$A"),INDIRECT(G$3&amp;"!$H:$H"),0,0)</f>
        <v>0</v>
      </c>
      <c r="H101" s="204" cm="1">
        <f t="array" aca="1" ref="H101" ca="1">_xlfn.XLOOKUP($A101,INDIRECT(H$3&amp;"!$A:$A"),INDIRECT(H$3&amp;"!$H:$H"),0,0)</f>
        <v>0</v>
      </c>
      <c r="I101" s="204" cm="1">
        <f t="array" aca="1" ref="I101" ca="1">_xlfn.XLOOKUP($A101,INDIRECT(I$3&amp;"!$A:$A"),INDIRECT(I$3&amp;"!$H:$H"),0,0)</f>
        <v>0</v>
      </c>
      <c r="J101" s="204" cm="1">
        <f t="array" aca="1" ref="J101" ca="1">_xlfn.XLOOKUP($A101,INDIRECT(J$3&amp;"!$A:$A"),INDIRECT(J$3&amp;"!$H:$H"),0,0)</f>
        <v>0</v>
      </c>
      <c r="K101" s="204" cm="1">
        <f t="array" aca="1" ref="K101" ca="1">_xlfn.XLOOKUP($A101,INDIRECT(K$3&amp;"!$A:$A"),INDIRECT(K$3&amp;"!$H:$H"),0,0)</f>
        <v>0</v>
      </c>
      <c r="L101" s="204" cm="1">
        <f t="array" aca="1" ref="L101" ca="1">_xlfn.XLOOKUP($A101,INDIRECT(L$3&amp;"!$A:$A"),INDIRECT(L$3&amp;"!$H:$H"),0,0)</f>
        <v>0</v>
      </c>
      <c r="M101" s="204" cm="1">
        <f t="array" aca="1" ref="M101" ca="1">_xlfn.XLOOKUP($A101,INDIRECT(M$3&amp;"!$A:$A"),INDIRECT(M$3&amp;"!$H:$H"),0,0)</f>
        <v>0</v>
      </c>
      <c r="N101" s="204" cm="1">
        <f t="array" aca="1" ref="N101" ca="1">_xlfn.XLOOKUP($A101,INDIRECT(N$3&amp;"!$A:$A"),INDIRECT(N$3&amp;"!$H:$H"),0,0)</f>
        <v>0</v>
      </c>
      <c r="O101" s="204" cm="1">
        <f t="array" aca="1" ref="O101" ca="1">_xlfn.XLOOKUP($A101,INDIRECT(O$3&amp;"!$A:$A"),INDIRECT(O$3&amp;"!$H:$H"),0,0)</f>
        <v>0</v>
      </c>
      <c r="P101" s="204" cm="1">
        <f t="array" aca="1" ref="P101" ca="1">_xlfn.XLOOKUP($A101,INDIRECT(P$3&amp;"!$A:$A"),INDIRECT(P$3&amp;"!$H:$H"),0,0)</f>
        <v>0</v>
      </c>
      <c r="Q101" s="204" cm="1">
        <f t="array" aca="1" ref="Q101" ca="1">_xlfn.XLOOKUP($A101,INDIRECT(Q$3&amp;"!$A:$A"),INDIRECT(Q$3&amp;"!$H:$H"),0,0)</f>
        <v>0</v>
      </c>
      <c r="R101" s="204" cm="1">
        <f t="array" aca="1" ref="R101" ca="1">_xlfn.XLOOKUP($A101,INDIRECT(R$3&amp;"!$A:$A"),INDIRECT(R$3&amp;"!$H:$H"),0,0)</f>
        <v>0</v>
      </c>
      <c r="S101" s="204" cm="1">
        <f t="array" aca="1" ref="S101" ca="1">_xlfn.XLOOKUP($A101,INDIRECT(S$3&amp;"!$A:$A"),INDIRECT(S$3&amp;"!$H:$H"),0,0)</f>
        <v>0</v>
      </c>
      <c r="T101" s="204" cm="1">
        <f t="array" aca="1" ref="T101" ca="1">_xlfn.XLOOKUP($A101,INDIRECT(T$3&amp;"!$A:$A"),INDIRECT(T$3&amp;"!$H:$H"),0,0)</f>
        <v>0</v>
      </c>
      <c r="U101" s="204" cm="1">
        <f t="array" aca="1" ref="U101" ca="1">_xlfn.XLOOKUP($A101,INDIRECT(U$3&amp;"!$A:$A"),INDIRECT(U$3&amp;"!$H:$H"),0,0)</f>
        <v>0</v>
      </c>
      <c r="V101" s="204" cm="1">
        <f t="array" aca="1" ref="V101" ca="1">_xlfn.XLOOKUP($A101,INDIRECT(V$3&amp;"!$A:$A"),INDIRECT(V$3&amp;"!$H:$H"),0,0)</f>
        <v>0</v>
      </c>
      <c r="W101" s="204" cm="1">
        <f t="array" aca="1" ref="W101" ca="1">_xlfn.XLOOKUP($A101,INDIRECT(W$3&amp;"!$A:$A"),INDIRECT(W$3&amp;"!$H:$H"),0,0)</f>
        <v>0</v>
      </c>
      <c r="X101" s="204" cm="1">
        <f t="array" aca="1" ref="X101" ca="1">_xlfn.XLOOKUP($A101,INDIRECT(X$3&amp;"!$A:$A"),INDIRECT(X$3&amp;"!$H:$H"),0,0)</f>
        <v>0</v>
      </c>
      <c r="Y101" s="204" cm="1">
        <f t="array" aca="1" ref="Y101" ca="1">_xlfn.XLOOKUP($A101,INDIRECT(Y$3&amp;"!$A:$A"),INDIRECT(Y$3&amp;"!$H:$H"),0,0)</f>
        <v>0</v>
      </c>
      <c r="Z101" s="204" cm="1">
        <f t="array" aca="1" ref="Z101" ca="1">_xlfn.XLOOKUP($A101,INDIRECT(Z$3&amp;"!$A:$A"),INDIRECT(Z$3&amp;"!$H:$H"),0,0)</f>
        <v>0</v>
      </c>
      <c r="AA101" s="204" cm="1">
        <f t="array" aca="1" ref="AA101" ca="1">_xlfn.XLOOKUP($A101,INDIRECT(AA$3&amp;"!$A:$A"),INDIRECT(AA$3&amp;"!$H:$H"),0,0)</f>
        <v>0</v>
      </c>
      <c r="AB101" s="204" cm="1">
        <f t="array" aca="1" ref="AB101" ca="1">_xlfn.XLOOKUP($A101,INDIRECT(AB$3&amp;"!$A:$A"),INDIRECT(AB$3&amp;"!$H:$H"),0,0)</f>
        <v>0</v>
      </c>
      <c r="AC101" s="204" cm="1">
        <f t="array" aca="1" ref="AC101" ca="1">_xlfn.XLOOKUP($A101,INDIRECT(AC$3&amp;"!$A:$A"),INDIRECT(AC$3&amp;"!$H:$H"),0,0)</f>
        <v>0</v>
      </c>
      <c r="AD101" s="204" cm="1">
        <f t="array" aca="1" ref="AD101" ca="1">_xlfn.XLOOKUP($A101,INDIRECT(AD$3&amp;"!$A:$A"),INDIRECT(AD$3&amp;"!$H:$H"),0,0)</f>
        <v>0</v>
      </c>
      <c r="AE101" s="204" cm="1">
        <f t="array" aca="1" ref="AE101" ca="1">_xlfn.XLOOKUP($A101,INDIRECT(AE$3&amp;"!$A:$A"),INDIRECT(AE$3&amp;"!$H:$H"),0,0)</f>
        <v>0</v>
      </c>
      <c r="AF101" s="204" cm="1">
        <f t="array" aca="1" ref="AF101" ca="1">_xlfn.XLOOKUP($A101,INDIRECT(AF$3&amp;"!$A:$A"),INDIRECT(AF$3&amp;"!$H:$H"),0,0)</f>
        <v>0</v>
      </c>
      <c r="AG101" s="204" cm="1">
        <f t="array" aca="1" ref="AG101" ca="1">_xlfn.XLOOKUP($A101,INDIRECT(AG$3&amp;"!$A:$A"),INDIRECT(AG$3&amp;"!$H:$H"),0,0)</f>
        <v>0</v>
      </c>
      <c r="AH101" s="204" cm="1">
        <f t="array" aca="1" ref="AH101" ca="1">_xlfn.XLOOKUP($A101,INDIRECT(AH$3&amp;"!$A:$A"),INDIRECT(AH$3&amp;"!$H:$H"),0,0)</f>
        <v>0</v>
      </c>
      <c r="AI101" s="204" cm="1">
        <f t="array" aca="1" ref="AI101" ca="1">_xlfn.XLOOKUP($A101,INDIRECT(AI$3&amp;"!$A:$A"),INDIRECT(AI$3&amp;"!$H:$H"),0,0)</f>
        <v>0</v>
      </c>
      <c r="AJ101" s="204" cm="1">
        <f t="array" aca="1" ref="AJ101" ca="1">_xlfn.XLOOKUP($A101,INDIRECT(AJ$3&amp;"!$A:$A"),INDIRECT(AJ$3&amp;"!$H:$H"),0,0)</f>
        <v>0</v>
      </c>
      <c r="AK101" s="204" cm="1">
        <f t="array" aca="1" ref="AK101" ca="1">_xlfn.XLOOKUP($A101,INDIRECT(AK$3&amp;"!$A:$A"),INDIRECT(AK$3&amp;"!$H:$H"),0,0)</f>
        <v>0</v>
      </c>
      <c r="AL101" s="204" cm="1">
        <f t="array" aca="1" ref="AL101" ca="1">_xlfn.XLOOKUP($A101,INDIRECT(AL$3&amp;"!$A:$A"),INDIRECT(AL$3&amp;"!$H:$H"),0,0)</f>
        <v>0</v>
      </c>
      <c r="AM101" s="204" cm="1">
        <f t="array" aca="1" ref="AM101" ca="1">_xlfn.XLOOKUP($A101,INDIRECT(AM$3&amp;"!$A:$A"),INDIRECT(AM$3&amp;"!$H:$H"),0,0)</f>
        <v>0</v>
      </c>
      <c r="AN101" s="204" cm="1">
        <f t="array" aca="1" ref="AN101" ca="1">_xlfn.XLOOKUP($A101,INDIRECT(AN$3&amp;"!$A:$A"),INDIRECT(AN$3&amp;"!$H:$H"),0,0)</f>
        <v>0</v>
      </c>
      <c r="AO101" s="204" cm="1">
        <f t="array" aca="1" ref="AO101" ca="1">_xlfn.XLOOKUP($A101,INDIRECT(AO$3&amp;"!$A:$A"),INDIRECT(AO$3&amp;"!$H:$H"),0,0)</f>
        <v>0</v>
      </c>
      <c r="AP101" s="204" cm="1">
        <f t="array" aca="1" ref="AP101" ca="1">_xlfn.XLOOKUP($A101,INDIRECT(AP$3&amp;"!$A:$A"),INDIRECT(AP$3&amp;"!$H:$H"),0,0)</f>
        <v>0</v>
      </c>
      <c r="AQ101" s="204" cm="1">
        <f t="array" aca="1" ref="AQ101" ca="1">_xlfn.XLOOKUP($A101,INDIRECT(AQ$3&amp;"!$A:$A"),INDIRECT(AQ$3&amp;"!$H:$H"),0,0)</f>
        <v>0</v>
      </c>
      <c r="AR101" s="204" cm="1">
        <f t="array" aca="1" ref="AR101" ca="1">_xlfn.XLOOKUP($A101,INDIRECT(AR$3&amp;"!$A:$A"),INDIRECT(AR$3&amp;"!$H:$H"),0,0)</f>
        <v>0</v>
      </c>
      <c r="AS101" s="204" cm="1">
        <f t="array" aca="1" ref="AS101" ca="1">_xlfn.XLOOKUP($A101,INDIRECT(AS$3&amp;"!$A:$A"),INDIRECT(AS$3&amp;"!$H:$H"),0,0)</f>
        <v>0</v>
      </c>
      <c r="AT101" s="204" cm="1">
        <f t="array" aca="1" ref="AT101" ca="1">_xlfn.XLOOKUP($A101,INDIRECT(AT$3&amp;"!$A:$A"),INDIRECT(AT$3&amp;"!$H:$H"),0,0)</f>
        <v>0</v>
      </c>
      <c r="AU101" s="204" cm="1">
        <f t="array" aca="1" ref="AU101" ca="1">_xlfn.XLOOKUP($A101,INDIRECT(AU$3&amp;"!$A:$A"),INDIRECT(AU$3&amp;"!$H:$H"),0,0)</f>
        <v>0</v>
      </c>
      <c r="AV101" s="204" cm="1">
        <f t="array" aca="1" ref="AV101" ca="1">_xlfn.XLOOKUP($A101,INDIRECT(AV$3&amp;"!$A:$A"),INDIRECT(AV$3&amp;"!$H:$H"),0,0)</f>
        <v>0</v>
      </c>
      <c r="AW101" s="204" cm="1">
        <f t="array" aca="1" ref="AW101" ca="1">_xlfn.XLOOKUP($A101,INDIRECT(AW$3&amp;"!$A:$A"),INDIRECT(AW$3&amp;"!$H:$H"),0,0)</f>
        <v>0</v>
      </c>
      <c r="AX101" s="204" cm="1">
        <f t="array" aca="1" ref="AX101" ca="1">_xlfn.XLOOKUP($A101,INDIRECT(AX$3&amp;"!$A:$A"),INDIRECT(AX$3&amp;"!$H:$H"),0,0)</f>
        <v>0</v>
      </c>
      <c r="AY101" s="204" cm="1">
        <f t="array" aca="1" ref="AY101" ca="1">_xlfn.XLOOKUP($A101,INDIRECT(AY$3&amp;"!$A:$A"),INDIRECT(AY$3&amp;"!$H:$H"),0,0)</f>
        <v>0</v>
      </c>
      <c r="AZ101" s="204" cm="1">
        <f t="array" aca="1" ref="AZ101" ca="1">_xlfn.XLOOKUP($A101,INDIRECT(AZ$3&amp;"!$A:$A"),INDIRECT(AZ$3&amp;"!$H:$H"),0,0)</f>
        <v>0</v>
      </c>
      <c r="BA101" s="204" cm="1">
        <f t="array" aca="1" ref="BA101" ca="1">_xlfn.XLOOKUP($A101,INDIRECT(BA$3&amp;"!$A:$A"),INDIRECT(BA$3&amp;"!$H:$H"),0,0)</f>
        <v>0</v>
      </c>
      <c r="BB101" s="204" cm="1">
        <f t="array" aca="1" ref="BB101" ca="1">_xlfn.XLOOKUP($A101,INDIRECT(BB$3&amp;"!$A:$A"),INDIRECT(BB$3&amp;"!$H:$H"),0,0)</f>
        <v>0</v>
      </c>
      <c r="BC101" s="204" cm="1">
        <f t="array" aca="1" ref="BC101" ca="1">_xlfn.XLOOKUP($A101,INDIRECT(BC$3&amp;"!$A:$A"),INDIRECT(BC$3&amp;"!$H:$H"),0,0)</f>
        <v>0</v>
      </c>
      <c r="BD101" s="204" cm="1">
        <f t="array" aca="1" ref="BD101" ca="1">_xlfn.XLOOKUP($A101,INDIRECT(BD$3&amp;"!$A:$A"),INDIRECT(BD$3&amp;"!$H:$H"),0,0)</f>
        <v>0</v>
      </c>
    </row>
    <row r="102" spans="1:56" ht="15.95" customHeight="1" x14ac:dyDescent="0.25">
      <c r="A102" s="3">
        <f t="shared" si="8"/>
        <v>204615141</v>
      </c>
      <c r="B102" s="3" t="str">
        <f t="shared" si="8"/>
        <v>AHMA2BW201WH</v>
      </c>
      <c r="C102" s="149" t="str">
        <f t="shared" si="8"/>
        <v>Мешки 2 шт. серый</v>
      </c>
      <c r="D102" s="204" cm="1">
        <f t="array" aca="1" ref="D102" ca="1">_xlfn.XLOOKUP($A102,INDIRECT(D$3&amp;"!$A:$A"),INDIRECT(D$3&amp;"!$H:$H"),0,0)</f>
        <v>656.66666666666674</v>
      </c>
      <c r="E102" s="204" cm="1">
        <f t="array" aca="1" ref="E102" ca="1">_xlfn.XLOOKUP($A102,INDIRECT(E$3&amp;"!$A:$A"),INDIRECT(E$3&amp;"!$H:$H"),0,0)</f>
        <v>492.5</v>
      </c>
      <c r="F102" s="204" cm="1">
        <f t="array" aca="1" ref="F102" ca="1">_xlfn.XLOOKUP($A102,INDIRECT(F$3&amp;"!$A:$A"),INDIRECT(F$3&amp;"!$H:$H"),0,0)</f>
        <v>853.33333333333337</v>
      </c>
      <c r="G102" s="204" cm="1">
        <f t="array" aca="1" ref="G102" ca="1">_xlfn.XLOOKUP($A102,INDIRECT(G$3&amp;"!$A:$A"),INDIRECT(G$3&amp;"!$H:$H"),0,0)</f>
        <v>0</v>
      </c>
      <c r="H102" s="204" cm="1">
        <f t="array" aca="1" ref="H102" ca="1">_xlfn.XLOOKUP($A102,INDIRECT(H$3&amp;"!$A:$A"),INDIRECT(H$3&amp;"!$H:$H"),0,0)</f>
        <v>0</v>
      </c>
      <c r="I102" s="204" cm="1">
        <f t="array" aca="1" ref="I102" ca="1">_xlfn.XLOOKUP($A102,INDIRECT(I$3&amp;"!$A:$A"),INDIRECT(I$3&amp;"!$H:$H"),0,0)</f>
        <v>0</v>
      </c>
      <c r="J102" s="204" cm="1">
        <f t="array" aca="1" ref="J102" ca="1">_xlfn.XLOOKUP($A102,INDIRECT(J$3&amp;"!$A:$A"),INDIRECT(J$3&amp;"!$H:$H"),0,0)</f>
        <v>0</v>
      </c>
      <c r="K102" s="204" cm="1">
        <f t="array" aca="1" ref="K102" ca="1">_xlfn.XLOOKUP($A102,INDIRECT(K$3&amp;"!$A:$A"),INDIRECT(K$3&amp;"!$H:$H"),0,0)</f>
        <v>0</v>
      </c>
      <c r="L102" s="204" cm="1">
        <f t="array" aca="1" ref="L102" ca="1">_xlfn.XLOOKUP($A102,INDIRECT(L$3&amp;"!$A:$A"),INDIRECT(L$3&amp;"!$H:$H"),0,0)</f>
        <v>0</v>
      </c>
      <c r="M102" s="204" cm="1">
        <f t="array" aca="1" ref="M102" ca="1">_xlfn.XLOOKUP($A102,INDIRECT(M$3&amp;"!$A:$A"),INDIRECT(M$3&amp;"!$H:$H"),0,0)</f>
        <v>0</v>
      </c>
      <c r="N102" s="204" cm="1">
        <f t="array" aca="1" ref="N102" ca="1">_xlfn.XLOOKUP($A102,INDIRECT(N$3&amp;"!$A:$A"),INDIRECT(N$3&amp;"!$H:$H"),0,0)</f>
        <v>0</v>
      </c>
      <c r="O102" s="204" cm="1">
        <f t="array" aca="1" ref="O102" ca="1">_xlfn.XLOOKUP($A102,INDIRECT(O$3&amp;"!$A:$A"),INDIRECT(O$3&amp;"!$H:$H"),0,0)</f>
        <v>0</v>
      </c>
      <c r="P102" s="204" cm="1">
        <f t="array" aca="1" ref="P102" ca="1">_xlfn.XLOOKUP($A102,INDIRECT(P$3&amp;"!$A:$A"),INDIRECT(P$3&amp;"!$H:$H"),0,0)</f>
        <v>0</v>
      </c>
      <c r="Q102" s="204" cm="1">
        <f t="array" aca="1" ref="Q102" ca="1">_xlfn.XLOOKUP($A102,INDIRECT(Q$3&amp;"!$A:$A"),INDIRECT(Q$3&amp;"!$H:$H"),0,0)</f>
        <v>0</v>
      </c>
      <c r="R102" s="204" cm="1">
        <f t="array" aca="1" ref="R102" ca="1">_xlfn.XLOOKUP($A102,INDIRECT(R$3&amp;"!$A:$A"),INDIRECT(R$3&amp;"!$H:$H"),0,0)</f>
        <v>0</v>
      </c>
      <c r="S102" s="204" cm="1">
        <f t="array" aca="1" ref="S102" ca="1">_xlfn.XLOOKUP($A102,INDIRECT(S$3&amp;"!$A:$A"),INDIRECT(S$3&amp;"!$H:$H"),0,0)</f>
        <v>0</v>
      </c>
      <c r="T102" s="204" cm="1">
        <f t="array" aca="1" ref="T102" ca="1">_xlfn.XLOOKUP($A102,INDIRECT(T$3&amp;"!$A:$A"),INDIRECT(T$3&amp;"!$H:$H"),0,0)</f>
        <v>0</v>
      </c>
      <c r="U102" s="204" cm="1">
        <f t="array" aca="1" ref="U102" ca="1">_xlfn.XLOOKUP($A102,INDIRECT(U$3&amp;"!$A:$A"),INDIRECT(U$3&amp;"!$H:$H"),0,0)</f>
        <v>0</v>
      </c>
      <c r="V102" s="204" cm="1">
        <f t="array" aca="1" ref="V102" ca="1">_xlfn.XLOOKUP($A102,INDIRECT(V$3&amp;"!$A:$A"),INDIRECT(V$3&amp;"!$H:$H"),0,0)</f>
        <v>0</v>
      </c>
      <c r="W102" s="204" cm="1">
        <f t="array" aca="1" ref="W102" ca="1">_xlfn.XLOOKUP($A102,INDIRECT(W$3&amp;"!$A:$A"),INDIRECT(W$3&amp;"!$H:$H"),0,0)</f>
        <v>0</v>
      </c>
      <c r="X102" s="204" cm="1">
        <f t="array" aca="1" ref="X102" ca="1">_xlfn.XLOOKUP($A102,INDIRECT(X$3&amp;"!$A:$A"),INDIRECT(X$3&amp;"!$H:$H"),0,0)</f>
        <v>0</v>
      </c>
      <c r="Y102" s="204" cm="1">
        <f t="array" aca="1" ref="Y102" ca="1">_xlfn.XLOOKUP($A102,INDIRECT(Y$3&amp;"!$A:$A"),INDIRECT(Y$3&amp;"!$H:$H"),0,0)</f>
        <v>0</v>
      </c>
      <c r="Z102" s="204" cm="1">
        <f t="array" aca="1" ref="Z102" ca="1">_xlfn.XLOOKUP($A102,INDIRECT(Z$3&amp;"!$A:$A"),INDIRECT(Z$3&amp;"!$H:$H"),0,0)</f>
        <v>0</v>
      </c>
      <c r="AA102" s="204" cm="1">
        <f t="array" aca="1" ref="AA102" ca="1">_xlfn.XLOOKUP($A102,INDIRECT(AA$3&amp;"!$A:$A"),INDIRECT(AA$3&amp;"!$H:$H"),0,0)</f>
        <v>0</v>
      </c>
      <c r="AB102" s="204" cm="1">
        <f t="array" aca="1" ref="AB102" ca="1">_xlfn.XLOOKUP($A102,INDIRECT(AB$3&amp;"!$A:$A"),INDIRECT(AB$3&amp;"!$H:$H"),0,0)</f>
        <v>0</v>
      </c>
      <c r="AC102" s="204" cm="1">
        <f t="array" aca="1" ref="AC102" ca="1">_xlfn.XLOOKUP($A102,INDIRECT(AC$3&amp;"!$A:$A"),INDIRECT(AC$3&amp;"!$H:$H"),0,0)</f>
        <v>0</v>
      </c>
      <c r="AD102" s="204" cm="1">
        <f t="array" aca="1" ref="AD102" ca="1">_xlfn.XLOOKUP($A102,INDIRECT(AD$3&amp;"!$A:$A"),INDIRECT(AD$3&amp;"!$H:$H"),0,0)</f>
        <v>0</v>
      </c>
      <c r="AE102" s="204" cm="1">
        <f t="array" aca="1" ref="AE102" ca="1">_xlfn.XLOOKUP($A102,INDIRECT(AE$3&amp;"!$A:$A"),INDIRECT(AE$3&amp;"!$H:$H"),0,0)</f>
        <v>0</v>
      </c>
      <c r="AF102" s="204" cm="1">
        <f t="array" aca="1" ref="AF102" ca="1">_xlfn.XLOOKUP($A102,INDIRECT(AF$3&amp;"!$A:$A"),INDIRECT(AF$3&amp;"!$H:$H"),0,0)</f>
        <v>0</v>
      </c>
      <c r="AG102" s="204" cm="1">
        <f t="array" aca="1" ref="AG102" ca="1">_xlfn.XLOOKUP($A102,INDIRECT(AG$3&amp;"!$A:$A"),INDIRECT(AG$3&amp;"!$H:$H"),0,0)</f>
        <v>0</v>
      </c>
      <c r="AH102" s="204" cm="1">
        <f t="array" aca="1" ref="AH102" ca="1">_xlfn.XLOOKUP($A102,INDIRECT(AH$3&amp;"!$A:$A"),INDIRECT(AH$3&amp;"!$H:$H"),0,0)</f>
        <v>0</v>
      </c>
      <c r="AI102" s="204" cm="1">
        <f t="array" aca="1" ref="AI102" ca="1">_xlfn.XLOOKUP($A102,INDIRECT(AI$3&amp;"!$A:$A"),INDIRECT(AI$3&amp;"!$H:$H"),0,0)</f>
        <v>0</v>
      </c>
      <c r="AJ102" s="204" cm="1">
        <f t="array" aca="1" ref="AJ102" ca="1">_xlfn.XLOOKUP($A102,INDIRECT(AJ$3&amp;"!$A:$A"),INDIRECT(AJ$3&amp;"!$H:$H"),0,0)</f>
        <v>0</v>
      </c>
      <c r="AK102" s="204" cm="1">
        <f t="array" aca="1" ref="AK102" ca="1">_xlfn.XLOOKUP($A102,INDIRECT(AK$3&amp;"!$A:$A"),INDIRECT(AK$3&amp;"!$H:$H"),0,0)</f>
        <v>0</v>
      </c>
      <c r="AL102" s="204" cm="1">
        <f t="array" aca="1" ref="AL102" ca="1">_xlfn.XLOOKUP($A102,INDIRECT(AL$3&amp;"!$A:$A"),INDIRECT(AL$3&amp;"!$H:$H"),0,0)</f>
        <v>0</v>
      </c>
      <c r="AM102" s="204" cm="1">
        <f t="array" aca="1" ref="AM102" ca="1">_xlfn.XLOOKUP($A102,INDIRECT(AM$3&amp;"!$A:$A"),INDIRECT(AM$3&amp;"!$H:$H"),0,0)</f>
        <v>0</v>
      </c>
      <c r="AN102" s="204" cm="1">
        <f t="array" aca="1" ref="AN102" ca="1">_xlfn.XLOOKUP($A102,INDIRECT(AN$3&amp;"!$A:$A"),INDIRECT(AN$3&amp;"!$H:$H"),0,0)</f>
        <v>0</v>
      </c>
      <c r="AO102" s="204" cm="1">
        <f t="array" aca="1" ref="AO102" ca="1">_xlfn.XLOOKUP($A102,INDIRECT(AO$3&amp;"!$A:$A"),INDIRECT(AO$3&amp;"!$H:$H"),0,0)</f>
        <v>0</v>
      </c>
      <c r="AP102" s="204" cm="1">
        <f t="array" aca="1" ref="AP102" ca="1">_xlfn.XLOOKUP($A102,INDIRECT(AP$3&amp;"!$A:$A"),INDIRECT(AP$3&amp;"!$H:$H"),0,0)</f>
        <v>0</v>
      </c>
      <c r="AQ102" s="204" cm="1">
        <f t="array" aca="1" ref="AQ102" ca="1">_xlfn.XLOOKUP($A102,INDIRECT(AQ$3&amp;"!$A:$A"),INDIRECT(AQ$3&amp;"!$H:$H"),0,0)</f>
        <v>0</v>
      </c>
      <c r="AR102" s="204" cm="1">
        <f t="array" aca="1" ref="AR102" ca="1">_xlfn.XLOOKUP($A102,INDIRECT(AR$3&amp;"!$A:$A"),INDIRECT(AR$3&amp;"!$H:$H"),0,0)</f>
        <v>0</v>
      </c>
      <c r="AS102" s="204" cm="1">
        <f t="array" aca="1" ref="AS102" ca="1">_xlfn.XLOOKUP($A102,INDIRECT(AS$3&amp;"!$A:$A"),INDIRECT(AS$3&amp;"!$H:$H"),0,0)</f>
        <v>0</v>
      </c>
      <c r="AT102" s="204" cm="1">
        <f t="array" aca="1" ref="AT102" ca="1">_xlfn.XLOOKUP($A102,INDIRECT(AT$3&amp;"!$A:$A"),INDIRECT(AT$3&amp;"!$H:$H"),0,0)</f>
        <v>0</v>
      </c>
      <c r="AU102" s="204" cm="1">
        <f t="array" aca="1" ref="AU102" ca="1">_xlfn.XLOOKUP($A102,INDIRECT(AU$3&amp;"!$A:$A"),INDIRECT(AU$3&amp;"!$H:$H"),0,0)</f>
        <v>0</v>
      </c>
      <c r="AV102" s="204" cm="1">
        <f t="array" aca="1" ref="AV102" ca="1">_xlfn.XLOOKUP($A102,INDIRECT(AV$3&amp;"!$A:$A"),INDIRECT(AV$3&amp;"!$H:$H"),0,0)</f>
        <v>0</v>
      </c>
      <c r="AW102" s="204" cm="1">
        <f t="array" aca="1" ref="AW102" ca="1">_xlfn.XLOOKUP($A102,INDIRECT(AW$3&amp;"!$A:$A"),INDIRECT(AW$3&amp;"!$H:$H"),0,0)</f>
        <v>0</v>
      </c>
      <c r="AX102" s="204" cm="1">
        <f t="array" aca="1" ref="AX102" ca="1">_xlfn.XLOOKUP($A102,INDIRECT(AX$3&amp;"!$A:$A"),INDIRECT(AX$3&amp;"!$H:$H"),0,0)</f>
        <v>0</v>
      </c>
      <c r="AY102" s="204" cm="1">
        <f t="array" aca="1" ref="AY102" ca="1">_xlfn.XLOOKUP($A102,INDIRECT(AY$3&amp;"!$A:$A"),INDIRECT(AY$3&amp;"!$H:$H"),0,0)</f>
        <v>0</v>
      </c>
      <c r="AZ102" s="204" cm="1">
        <f t="array" aca="1" ref="AZ102" ca="1">_xlfn.XLOOKUP($A102,INDIRECT(AZ$3&amp;"!$A:$A"),INDIRECT(AZ$3&amp;"!$H:$H"),0,0)</f>
        <v>0</v>
      </c>
      <c r="BA102" s="204" cm="1">
        <f t="array" aca="1" ref="BA102" ca="1">_xlfn.XLOOKUP($A102,INDIRECT(BA$3&amp;"!$A:$A"),INDIRECT(BA$3&amp;"!$H:$H"),0,0)</f>
        <v>0</v>
      </c>
      <c r="BB102" s="204" cm="1">
        <f t="array" aca="1" ref="BB102" ca="1">_xlfn.XLOOKUP($A102,INDIRECT(BB$3&amp;"!$A:$A"),INDIRECT(BB$3&amp;"!$H:$H"),0,0)</f>
        <v>0</v>
      </c>
      <c r="BC102" s="204" cm="1">
        <f t="array" aca="1" ref="BC102" ca="1">_xlfn.XLOOKUP($A102,INDIRECT(BC$3&amp;"!$A:$A"),INDIRECT(BC$3&amp;"!$H:$H"),0,0)</f>
        <v>0</v>
      </c>
      <c r="BD102" s="204" cm="1">
        <f t="array" aca="1" ref="BD102" ca="1">_xlfn.XLOOKUP($A102,INDIRECT(BD$3&amp;"!$A:$A"),INDIRECT(BD$3&amp;"!$H:$H"),0,0)</f>
        <v>0</v>
      </c>
    </row>
    <row r="103" spans="1:56" ht="15.95" customHeight="1" x14ac:dyDescent="0.25">
      <c r="A103" s="3">
        <f t="shared" si="8"/>
        <v>236074677</v>
      </c>
      <c r="B103" s="3" t="str">
        <f t="shared" si="8"/>
        <v>AHMA2BW202WH</v>
      </c>
      <c r="C103" s="149" t="str">
        <f t="shared" si="8"/>
        <v>Мешки 2 шт. розовый</v>
      </c>
      <c r="D103" s="204" cm="1">
        <f t="array" aca="1" ref="D103" ca="1">_xlfn.XLOOKUP($A103,INDIRECT(D$3&amp;"!$A:$A"),INDIRECT(D$3&amp;"!$H:$H"),0,0)</f>
        <v>999</v>
      </c>
      <c r="E103" s="204" cm="1">
        <f t="array" aca="1" ref="E103" ca="1">_xlfn.XLOOKUP($A103,INDIRECT(E$3&amp;"!$A:$A"),INDIRECT(E$3&amp;"!$H:$H"),0,0)</f>
        <v>125</v>
      </c>
      <c r="F103" s="204" cm="1">
        <f t="array" aca="1" ref="F103" ca="1">_xlfn.XLOOKUP($A103,INDIRECT(F$3&amp;"!$A:$A"),INDIRECT(F$3&amp;"!$H:$H"),0,0)</f>
        <v>163.33333333333334</v>
      </c>
      <c r="G103" s="204" cm="1">
        <f t="array" aca="1" ref="G103" ca="1">_xlfn.XLOOKUP($A103,INDIRECT(G$3&amp;"!$A:$A"),INDIRECT(G$3&amp;"!$H:$H"),0,0)</f>
        <v>0</v>
      </c>
      <c r="H103" s="204" cm="1">
        <f t="array" aca="1" ref="H103" ca="1">_xlfn.XLOOKUP($A103,INDIRECT(H$3&amp;"!$A:$A"),INDIRECT(H$3&amp;"!$H:$H"),0,0)</f>
        <v>0</v>
      </c>
      <c r="I103" s="204" cm="1">
        <f t="array" aca="1" ref="I103" ca="1">_xlfn.XLOOKUP($A103,INDIRECT(I$3&amp;"!$A:$A"),INDIRECT(I$3&amp;"!$H:$H"),0,0)</f>
        <v>0</v>
      </c>
      <c r="J103" s="204" cm="1">
        <f t="array" aca="1" ref="J103" ca="1">_xlfn.XLOOKUP($A103,INDIRECT(J$3&amp;"!$A:$A"),INDIRECT(J$3&amp;"!$H:$H"),0,0)</f>
        <v>0</v>
      </c>
      <c r="K103" s="204" cm="1">
        <f t="array" aca="1" ref="K103" ca="1">_xlfn.XLOOKUP($A103,INDIRECT(K$3&amp;"!$A:$A"),INDIRECT(K$3&amp;"!$H:$H"),0,0)</f>
        <v>0</v>
      </c>
      <c r="L103" s="204" cm="1">
        <f t="array" aca="1" ref="L103" ca="1">_xlfn.XLOOKUP($A103,INDIRECT(L$3&amp;"!$A:$A"),INDIRECT(L$3&amp;"!$H:$H"),0,0)</f>
        <v>0</v>
      </c>
      <c r="M103" s="204" cm="1">
        <f t="array" aca="1" ref="M103" ca="1">_xlfn.XLOOKUP($A103,INDIRECT(M$3&amp;"!$A:$A"),INDIRECT(M$3&amp;"!$H:$H"),0,0)</f>
        <v>0</v>
      </c>
      <c r="N103" s="204" cm="1">
        <f t="array" aca="1" ref="N103" ca="1">_xlfn.XLOOKUP($A103,INDIRECT(N$3&amp;"!$A:$A"),INDIRECT(N$3&amp;"!$H:$H"),0,0)</f>
        <v>0</v>
      </c>
      <c r="O103" s="204" cm="1">
        <f t="array" aca="1" ref="O103" ca="1">_xlfn.XLOOKUP($A103,INDIRECT(O$3&amp;"!$A:$A"),INDIRECT(O$3&amp;"!$H:$H"),0,0)</f>
        <v>0</v>
      </c>
      <c r="P103" s="204" cm="1">
        <f t="array" aca="1" ref="P103" ca="1">_xlfn.XLOOKUP($A103,INDIRECT(P$3&amp;"!$A:$A"),INDIRECT(P$3&amp;"!$H:$H"),0,0)</f>
        <v>0</v>
      </c>
      <c r="Q103" s="204" cm="1">
        <f t="array" aca="1" ref="Q103" ca="1">_xlfn.XLOOKUP($A103,INDIRECT(Q$3&amp;"!$A:$A"),INDIRECT(Q$3&amp;"!$H:$H"),0,0)</f>
        <v>0</v>
      </c>
      <c r="R103" s="204" cm="1">
        <f t="array" aca="1" ref="R103" ca="1">_xlfn.XLOOKUP($A103,INDIRECT(R$3&amp;"!$A:$A"),INDIRECT(R$3&amp;"!$H:$H"),0,0)</f>
        <v>0</v>
      </c>
      <c r="S103" s="204" cm="1">
        <f t="array" aca="1" ref="S103" ca="1">_xlfn.XLOOKUP($A103,INDIRECT(S$3&amp;"!$A:$A"),INDIRECT(S$3&amp;"!$H:$H"),0,0)</f>
        <v>0</v>
      </c>
      <c r="T103" s="204" cm="1">
        <f t="array" aca="1" ref="T103" ca="1">_xlfn.XLOOKUP($A103,INDIRECT(T$3&amp;"!$A:$A"),INDIRECT(T$3&amp;"!$H:$H"),0,0)</f>
        <v>0</v>
      </c>
      <c r="U103" s="204" cm="1">
        <f t="array" aca="1" ref="U103" ca="1">_xlfn.XLOOKUP($A103,INDIRECT(U$3&amp;"!$A:$A"),INDIRECT(U$3&amp;"!$H:$H"),0,0)</f>
        <v>0</v>
      </c>
      <c r="V103" s="204" cm="1">
        <f t="array" aca="1" ref="V103" ca="1">_xlfn.XLOOKUP($A103,INDIRECT(V$3&amp;"!$A:$A"),INDIRECT(V$3&amp;"!$H:$H"),0,0)</f>
        <v>0</v>
      </c>
      <c r="W103" s="204" cm="1">
        <f t="array" aca="1" ref="W103" ca="1">_xlfn.XLOOKUP($A103,INDIRECT(W$3&amp;"!$A:$A"),INDIRECT(W$3&amp;"!$H:$H"),0,0)</f>
        <v>0</v>
      </c>
      <c r="X103" s="204" cm="1">
        <f t="array" aca="1" ref="X103" ca="1">_xlfn.XLOOKUP($A103,INDIRECT(X$3&amp;"!$A:$A"),INDIRECT(X$3&amp;"!$H:$H"),0,0)</f>
        <v>0</v>
      </c>
      <c r="Y103" s="204" cm="1">
        <f t="array" aca="1" ref="Y103" ca="1">_xlfn.XLOOKUP($A103,INDIRECT(Y$3&amp;"!$A:$A"),INDIRECT(Y$3&amp;"!$H:$H"),0,0)</f>
        <v>0</v>
      </c>
      <c r="Z103" s="204" cm="1">
        <f t="array" aca="1" ref="Z103" ca="1">_xlfn.XLOOKUP($A103,INDIRECT(Z$3&amp;"!$A:$A"),INDIRECT(Z$3&amp;"!$H:$H"),0,0)</f>
        <v>0</v>
      </c>
      <c r="AA103" s="204" cm="1">
        <f t="array" aca="1" ref="AA103" ca="1">_xlfn.XLOOKUP($A103,INDIRECT(AA$3&amp;"!$A:$A"),INDIRECT(AA$3&amp;"!$H:$H"),0,0)</f>
        <v>0</v>
      </c>
      <c r="AB103" s="204" cm="1">
        <f t="array" aca="1" ref="AB103" ca="1">_xlfn.XLOOKUP($A103,INDIRECT(AB$3&amp;"!$A:$A"),INDIRECT(AB$3&amp;"!$H:$H"),0,0)</f>
        <v>0</v>
      </c>
      <c r="AC103" s="204" cm="1">
        <f t="array" aca="1" ref="AC103" ca="1">_xlfn.XLOOKUP($A103,INDIRECT(AC$3&amp;"!$A:$A"),INDIRECT(AC$3&amp;"!$H:$H"),0,0)</f>
        <v>0</v>
      </c>
      <c r="AD103" s="204" cm="1">
        <f t="array" aca="1" ref="AD103" ca="1">_xlfn.XLOOKUP($A103,INDIRECT(AD$3&amp;"!$A:$A"),INDIRECT(AD$3&amp;"!$H:$H"),0,0)</f>
        <v>0</v>
      </c>
      <c r="AE103" s="204" cm="1">
        <f t="array" aca="1" ref="AE103" ca="1">_xlfn.XLOOKUP($A103,INDIRECT(AE$3&amp;"!$A:$A"),INDIRECT(AE$3&amp;"!$H:$H"),0,0)</f>
        <v>0</v>
      </c>
      <c r="AF103" s="204" cm="1">
        <f t="array" aca="1" ref="AF103" ca="1">_xlfn.XLOOKUP($A103,INDIRECT(AF$3&amp;"!$A:$A"),INDIRECT(AF$3&amp;"!$H:$H"),0,0)</f>
        <v>0</v>
      </c>
      <c r="AG103" s="204" cm="1">
        <f t="array" aca="1" ref="AG103" ca="1">_xlfn.XLOOKUP($A103,INDIRECT(AG$3&amp;"!$A:$A"),INDIRECT(AG$3&amp;"!$H:$H"),0,0)</f>
        <v>0</v>
      </c>
      <c r="AH103" s="204" cm="1">
        <f t="array" aca="1" ref="AH103" ca="1">_xlfn.XLOOKUP($A103,INDIRECT(AH$3&amp;"!$A:$A"),INDIRECT(AH$3&amp;"!$H:$H"),0,0)</f>
        <v>0</v>
      </c>
      <c r="AI103" s="204" cm="1">
        <f t="array" aca="1" ref="AI103" ca="1">_xlfn.XLOOKUP($A103,INDIRECT(AI$3&amp;"!$A:$A"),INDIRECT(AI$3&amp;"!$H:$H"),0,0)</f>
        <v>0</v>
      </c>
      <c r="AJ103" s="204" cm="1">
        <f t="array" aca="1" ref="AJ103" ca="1">_xlfn.XLOOKUP($A103,INDIRECT(AJ$3&amp;"!$A:$A"),INDIRECT(AJ$3&amp;"!$H:$H"),0,0)</f>
        <v>0</v>
      </c>
      <c r="AK103" s="204" cm="1">
        <f t="array" aca="1" ref="AK103" ca="1">_xlfn.XLOOKUP($A103,INDIRECT(AK$3&amp;"!$A:$A"),INDIRECT(AK$3&amp;"!$H:$H"),0,0)</f>
        <v>0</v>
      </c>
      <c r="AL103" s="204" cm="1">
        <f t="array" aca="1" ref="AL103" ca="1">_xlfn.XLOOKUP($A103,INDIRECT(AL$3&amp;"!$A:$A"),INDIRECT(AL$3&amp;"!$H:$H"),0,0)</f>
        <v>0</v>
      </c>
      <c r="AM103" s="204" cm="1">
        <f t="array" aca="1" ref="AM103" ca="1">_xlfn.XLOOKUP($A103,INDIRECT(AM$3&amp;"!$A:$A"),INDIRECT(AM$3&amp;"!$H:$H"),0,0)</f>
        <v>0</v>
      </c>
      <c r="AN103" s="204" cm="1">
        <f t="array" aca="1" ref="AN103" ca="1">_xlfn.XLOOKUP($A103,INDIRECT(AN$3&amp;"!$A:$A"),INDIRECT(AN$3&amp;"!$H:$H"),0,0)</f>
        <v>0</v>
      </c>
      <c r="AO103" s="204" cm="1">
        <f t="array" aca="1" ref="AO103" ca="1">_xlfn.XLOOKUP($A103,INDIRECT(AO$3&amp;"!$A:$A"),INDIRECT(AO$3&amp;"!$H:$H"),0,0)</f>
        <v>0</v>
      </c>
      <c r="AP103" s="204" cm="1">
        <f t="array" aca="1" ref="AP103" ca="1">_xlfn.XLOOKUP($A103,INDIRECT(AP$3&amp;"!$A:$A"),INDIRECT(AP$3&amp;"!$H:$H"),0,0)</f>
        <v>0</v>
      </c>
      <c r="AQ103" s="204" cm="1">
        <f t="array" aca="1" ref="AQ103" ca="1">_xlfn.XLOOKUP($A103,INDIRECT(AQ$3&amp;"!$A:$A"),INDIRECT(AQ$3&amp;"!$H:$H"),0,0)</f>
        <v>0</v>
      </c>
      <c r="AR103" s="204" cm="1">
        <f t="array" aca="1" ref="AR103" ca="1">_xlfn.XLOOKUP($A103,INDIRECT(AR$3&amp;"!$A:$A"),INDIRECT(AR$3&amp;"!$H:$H"),0,0)</f>
        <v>0</v>
      </c>
      <c r="AS103" s="204" cm="1">
        <f t="array" aca="1" ref="AS103" ca="1">_xlfn.XLOOKUP($A103,INDIRECT(AS$3&amp;"!$A:$A"),INDIRECT(AS$3&amp;"!$H:$H"),0,0)</f>
        <v>0</v>
      </c>
      <c r="AT103" s="204" cm="1">
        <f t="array" aca="1" ref="AT103" ca="1">_xlfn.XLOOKUP($A103,INDIRECT(AT$3&amp;"!$A:$A"),INDIRECT(AT$3&amp;"!$H:$H"),0,0)</f>
        <v>0</v>
      </c>
      <c r="AU103" s="204" cm="1">
        <f t="array" aca="1" ref="AU103" ca="1">_xlfn.XLOOKUP($A103,INDIRECT(AU$3&amp;"!$A:$A"),INDIRECT(AU$3&amp;"!$H:$H"),0,0)</f>
        <v>0</v>
      </c>
      <c r="AV103" s="204" cm="1">
        <f t="array" aca="1" ref="AV103" ca="1">_xlfn.XLOOKUP($A103,INDIRECT(AV$3&amp;"!$A:$A"),INDIRECT(AV$3&amp;"!$H:$H"),0,0)</f>
        <v>0</v>
      </c>
      <c r="AW103" s="204" cm="1">
        <f t="array" aca="1" ref="AW103" ca="1">_xlfn.XLOOKUP($A103,INDIRECT(AW$3&amp;"!$A:$A"),INDIRECT(AW$3&amp;"!$H:$H"),0,0)</f>
        <v>0</v>
      </c>
      <c r="AX103" s="204" cm="1">
        <f t="array" aca="1" ref="AX103" ca="1">_xlfn.XLOOKUP($A103,INDIRECT(AX$3&amp;"!$A:$A"),INDIRECT(AX$3&amp;"!$H:$H"),0,0)</f>
        <v>0</v>
      </c>
      <c r="AY103" s="204" cm="1">
        <f t="array" aca="1" ref="AY103" ca="1">_xlfn.XLOOKUP($A103,INDIRECT(AY$3&amp;"!$A:$A"),INDIRECT(AY$3&amp;"!$H:$H"),0,0)</f>
        <v>0</v>
      </c>
      <c r="AZ103" s="204" cm="1">
        <f t="array" aca="1" ref="AZ103" ca="1">_xlfn.XLOOKUP($A103,INDIRECT(AZ$3&amp;"!$A:$A"),INDIRECT(AZ$3&amp;"!$H:$H"),0,0)</f>
        <v>0</v>
      </c>
      <c r="BA103" s="204" cm="1">
        <f t="array" aca="1" ref="BA103" ca="1">_xlfn.XLOOKUP($A103,INDIRECT(BA$3&amp;"!$A:$A"),INDIRECT(BA$3&amp;"!$H:$H"),0,0)</f>
        <v>0</v>
      </c>
      <c r="BB103" s="204" cm="1">
        <f t="array" aca="1" ref="BB103" ca="1">_xlfn.XLOOKUP($A103,INDIRECT(BB$3&amp;"!$A:$A"),INDIRECT(BB$3&amp;"!$H:$H"),0,0)</f>
        <v>0</v>
      </c>
      <c r="BC103" s="204" cm="1">
        <f t="array" aca="1" ref="BC103" ca="1">_xlfn.XLOOKUP($A103,INDIRECT(BC$3&amp;"!$A:$A"),INDIRECT(BC$3&amp;"!$H:$H"),0,0)</f>
        <v>0</v>
      </c>
      <c r="BD103" s="204" cm="1">
        <f t="array" aca="1" ref="BD103" ca="1">_xlfn.XLOOKUP($A103,INDIRECT(BD$3&amp;"!$A:$A"),INDIRECT(BD$3&amp;"!$H:$H"),0,0)</f>
        <v>0</v>
      </c>
    </row>
    <row r="104" spans="1:56" ht="15.95" customHeight="1" x14ac:dyDescent="0.25">
      <c r="A104" s="3">
        <f t="shared" si="8"/>
        <v>236929187</v>
      </c>
      <c r="B104" s="3" t="str">
        <f t="shared" si="8"/>
        <v>AHMA1BW112WH</v>
      </c>
      <c r="C104" s="149" t="str">
        <f t="shared" si="8"/>
        <v>Мешок 60*80 крупн</v>
      </c>
      <c r="D104" s="204" cm="1">
        <f t="array" aca="1" ref="D104" ca="1">_xlfn.XLOOKUP($A104,INDIRECT(D$3&amp;"!$A:$A"),INDIRECT(D$3&amp;"!$H:$H"),0,0)</f>
        <v>104.61538461538461</v>
      </c>
      <c r="E104" s="204" cm="1">
        <f t="array" aca="1" ref="E104" ca="1">_xlfn.XLOOKUP($A104,INDIRECT(E$3&amp;"!$A:$A"),INDIRECT(E$3&amp;"!$H:$H"),0,0)</f>
        <v>64.761904761904759</v>
      </c>
      <c r="F104" s="204" cm="1">
        <f t="array" aca="1" ref="F104" ca="1">_xlfn.XLOOKUP($A104,INDIRECT(F$3&amp;"!$A:$A"),INDIRECT(F$3&amp;"!$H:$H"),0,0)</f>
        <v>73.043478260869577</v>
      </c>
      <c r="G104" s="204" cm="1">
        <f t="array" aca="1" ref="G104" ca="1">_xlfn.XLOOKUP($A104,INDIRECT(G$3&amp;"!$A:$A"),INDIRECT(G$3&amp;"!$H:$H"),0,0)</f>
        <v>0</v>
      </c>
      <c r="H104" s="204" cm="1">
        <f t="array" aca="1" ref="H104" ca="1">_xlfn.XLOOKUP($A104,INDIRECT(H$3&amp;"!$A:$A"),INDIRECT(H$3&amp;"!$H:$H"),0,0)</f>
        <v>0</v>
      </c>
      <c r="I104" s="204" cm="1">
        <f t="array" aca="1" ref="I104" ca="1">_xlfn.XLOOKUP($A104,INDIRECT(I$3&amp;"!$A:$A"),INDIRECT(I$3&amp;"!$H:$H"),0,0)</f>
        <v>0</v>
      </c>
      <c r="J104" s="204" cm="1">
        <f t="array" aca="1" ref="J104" ca="1">_xlfn.XLOOKUP($A104,INDIRECT(J$3&amp;"!$A:$A"),INDIRECT(J$3&amp;"!$H:$H"),0,0)</f>
        <v>0</v>
      </c>
      <c r="K104" s="204" cm="1">
        <f t="array" aca="1" ref="K104" ca="1">_xlfn.XLOOKUP($A104,INDIRECT(K$3&amp;"!$A:$A"),INDIRECT(K$3&amp;"!$H:$H"),0,0)</f>
        <v>0</v>
      </c>
      <c r="L104" s="204" cm="1">
        <f t="array" aca="1" ref="L104" ca="1">_xlfn.XLOOKUP($A104,INDIRECT(L$3&amp;"!$A:$A"),INDIRECT(L$3&amp;"!$H:$H"),0,0)</f>
        <v>0</v>
      </c>
      <c r="M104" s="204" cm="1">
        <f t="array" aca="1" ref="M104" ca="1">_xlfn.XLOOKUP($A104,INDIRECT(M$3&amp;"!$A:$A"),INDIRECT(M$3&amp;"!$H:$H"),0,0)</f>
        <v>0</v>
      </c>
      <c r="N104" s="204" cm="1">
        <f t="array" aca="1" ref="N104" ca="1">_xlfn.XLOOKUP($A104,INDIRECT(N$3&amp;"!$A:$A"),INDIRECT(N$3&amp;"!$H:$H"),0,0)</f>
        <v>0</v>
      </c>
      <c r="O104" s="204" cm="1">
        <f t="array" aca="1" ref="O104" ca="1">_xlfn.XLOOKUP($A104,INDIRECT(O$3&amp;"!$A:$A"),INDIRECT(O$3&amp;"!$H:$H"),0,0)</f>
        <v>0</v>
      </c>
      <c r="P104" s="204" cm="1">
        <f t="array" aca="1" ref="P104" ca="1">_xlfn.XLOOKUP($A104,INDIRECT(P$3&amp;"!$A:$A"),INDIRECT(P$3&amp;"!$H:$H"),0,0)</f>
        <v>0</v>
      </c>
      <c r="Q104" s="204" cm="1">
        <f t="array" aca="1" ref="Q104" ca="1">_xlfn.XLOOKUP($A104,INDIRECT(Q$3&amp;"!$A:$A"),INDIRECT(Q$3&amp;"!$H:$H"),0,0)</f>
        <v>0</v>
      </c>
      <c r="R104" s="204" cm="1">
        <f t="array" aca="1" ref="R104" ca="1">_xlfn.XLOOKUP($A104,INDIRECT(R$3&amp;"!$A:$A"),INDIRECT(R$3&amp;"!$H:$H"),0,0)</f>
        <v>0</v>
      </c>
      <c r="S104" s="204" cm="1">
        <f t="array" aca="1" ref="S104" ca="1">_xlfn.XLOOKUP($A104,INDIRECT(S$3&amp;"!$A:$A"),INDIRECT(S$3&amp;"!$H:$H"),0,0)</f>
        <v>0</v>
      </c>
      <c r="T104" s="204" cm="1">
        <f t="array" aca="1" ref="T104" ca="1">_xlfn.XLOOKUP($A104,INDIRECT(T$3&amp;"!$A:$A"),INDIRECT(T$3&amp;"!$H:$H"),0,0)</f>
        <v>0</v>
      </c>
      <c r="U104" s="204" cm="1">
        <f t="array" aca="1" ref="U104" ca="1">_xlfn.XLOOKUP($A104,INDIRECT(U$3&amp;"!$A:$A"),INDIRECT(U$3&amp;"!$H:$H"),0,0)</f>
        <v>0</v>
      </c>
      <c r="V104" s="204" cm="1">
        <f t="array" aca="1" ref="V104" ca="1">_xlfn.XLOOKUP($A104,INDIRECT(V$3&amp;"!$A:$A"),INDIRECT(V$3&amp;"!$H:$H"),0,0)</f>
        <v>0</v>
      </c>
      <c r="W104" s="204" cm="1">
        <f t="array" aca="1" ref="W104" ca="1">_xlfn.XLOOKUP($A104,INDIRECT(W$3&amp;"!$A:$A"),INDIRECT(W$3&amp;"!$H:$H"),0,0)</f>
        <v>0</v>
      </c>
      <c r="X104" s="204" cm="1">
        <f t="array" aca="1" ref="X104" ca="1">_xlfn.XLOOKUP($A104,INDIRECT(X$3&amp;"!$A:$A"),INDIRECT(X$3&amp;"!$H:$H"),0,0)</f>
        <v>0</v>
      </c>
      <c r="Y104" s="204" cm="1">
        <f t="array" aca="1" ref="Y104" ca="1">_xlfn.XLOOKUP($A104,INDIRECT(Y$3&amp;"!$A:$A"),INDIRECT(Y$3&amp;"!$H:$H"),0,0)</f>
        <v>0</v>
      </c>
      <c r="Z104" s="204" cm="1">
        <f t="array" aca="1" ref="Z104" ca="1">_xlfn.XLOOKUP($A104,INDIRECT(Z$3&amp;"!$A:$A"),INDIRECT(Z$3&amp;"!$H:$H"),0,0)</f>
        <v>0</v>
      </c>
      <c r="AA104" s="204" cm="1">
        <f t="array" aca="1" ref="AA104" ca="1">_xlfn.XLOOKUP($A104,INDIRECT(AA$3&amp;"!$A:$A"),INDIRECT(AA$3&amp;"!$H:$H"),0,0)</f>
        <v>0</v>
      </c>
      <c r="AB104" s="204" cm="1">
        <f t="array" aca="1" ref="AB104" ca="1">_xlfn.XLOOKUP($A104,INDIRECT(AB$3&amp;"!$A:$A"),INDIRECT(AB$3&amp;"!$H:$H"),0,0)</f>
        <v>0</v>
      </c>
      <c r="AC104" s="204" cm="1">
        <f t="array" aca="1" ref="AC104" ca="1">_xlfn.XLOOKUP($A104,INDIRECT(AC$3&amp;"!$A:$A"),INDIRECT(AC$3&amp;"!$H:$H"),0,0)</f>
        <v>0</v>
      </c>
      <c r="AD104" s="204" cm="1">
        <f t="array" aca="1" ref="AD104" ca="1">_xlfn.XLOOKUP($A104,INDIRECT(AD$3&amp;"!$A:$A"),INDIRECT(AD$3&amp;"!$H:$H"),0,0)</f>
        <v>0</v>
      </c>
      <c r="AE104" s="204" cm="1">
        <f t="array" aca="1" ref="AE104" ca="1">_xlfn.XLOOKUP($A104,INDIRECT(AE$3&amp;"!$A:$A"),INDIRECT(AE$3&amp;"!$H:$H"),0,0)</f>
        <v>0</v>
      </c>
      <c r="AF104" s="204" cm="1">
        <f t="array" aca="1" ref="AF104" ca="1">_xlfn.XLOOKUP($A104,INDIRECT(AF$3&amp;"!$A:$A"),INDIRECT(AF$3&amp;"!$H:$H"),0,0)</f>
        <v>0</v>
      </c>
      <c r="AG104" s="204" cm="1">
        <f t="array" aca="1" ref="AG104" ca="1">_xlfn.XLOOKUP($A104,INDIRECT(AG$3&amp;"!$A:$A"),INDIRECT(AG$3&amp;"!$H:$H"),0,0)</f>
        <v>0</v>
      </c>
      <c r="AH104" s="204" cm="1">
        <f t="array" aca="1" ref="AH104" ca="1">_xlfn.XLOOKUP($A104,INDIRECT(AH$3&amp;"!$A:$A"),INDIRECT(AH$3&amp;"!$H:$H"),0,0)</f>
        <v>0</v>
      </c>
      <c r="AI104" s="204" cm="1">
        <f t="array" aca="1" ref="AI104" ca="1">_xlfn.XLOOKUP($A104,INDIRECT(AI$3&amp;"!$A:$A"),INDIRECT(AI$3&amp;"!$H:$H"),0,0)</f>
        <v>0</v>
      </c>
      <c r="AJ104" s="204" cm="1">
        <f t="array" aca="1" ref="AJ104" ca="1">_xlfn.XLOOKUP($A104,INDIRECT(AJ$3&amp;"!$A:$A"),INDIRECT(AJ$3&amp;"!$H:$H"),0,0)</f>
        <v>0</v>
      </c>
      <c r="AK104" s="204" cm="1">
        <f t="array" aca="1" ref="AK104" ca="1">_xlfn.XLOOKUP($A104,INDIRECT(AK$3&amp;"!$A:$A"),INDIRECT(AK$3&amp;"!$H:$H"),0,0)</f>
        <v>0</v>
      </c>
      <c r="AL104" s="204" cm="1">
        <f t="array" aca="1" ref="AL104" ca="1">_xlfn.XLOOKUP($A104,INDIRECT(AL$3&amp;"!$A:$A"),INDIRECT(AL$3&amp;"!$H:$H"),0,0)</f>
        <v>0</v>
      </c>
      <c r="AM104" s="204" cm="1">
        <f t="array" aca="1" ref="AM104" ca="1">_xlfn.XLOOKUP($A104,INDIRECT(AM$3&amp;"!$A:$A"),INDIRECT(AM$3&amp;"!$H:$H"),0,0)</f>
        <v>0</v>
      </c>
      <c r="AN104" s="204" cm="1">
        <f t="array" aca="1" ref="AN104" ca="1">_xlfn.XLOOKUP($A104,INDIRECT(AN$3&amp;"!$A:$A"),INDIRECT(AN$3&amp;"!$H:$H"),0,0)</f>
        <v>0</v>
      </c>
      <c r="AO104" s="204" cm="1">
        <f t="array" aca="1" ref="AO104" ca="1">_xlfn.XLOOKUP($A104,INDIRECT(AO$3&amp;"!$A:$A"),INDIRECT(AO$3&amp;"!$H:$H"),0,0)</f>
        <v>0</v>
      </c>
      <c r="AP104" s="204" cm="1">
        <f t="array" aca="1" ref="AP104" ca="1">_xlfn.XLOOKUP($A104,INDIRECT(AP$3&amp;"!$A:$A"),INDIRECT(AP$3&amp;"!$H:$H"),0,0)</f>
        <v>0</v>
      </c>
      <c r="AQ104" s="204" cm="1">
        <f t="array" aca="1" ref="AQ104" ca="1">_xlfn.XLOOKUP($A104,INDIRECT(AQ$3&amp;"!$A:$A"),INDIRECT(AQ$3&amp;"!$H:$H"),0,0)</f>
        <v>0</v>
      </c>
      <c r="AR104" s="204" cm="1">
        <f t="array" aca="1" ref="AR104" ca="1">_xlfn.XLOOKUP($A104,INDIRECT(AR$3&amp;"!$A:$A"),INDIRECT(AR$3&amp;"!$H:$H"),0,0)</f>
        <v>0</v>
      </c>
      <c r="AS104" s="204" cm="1">
        <f t="array" aca="1" ref="AS104" ca="1">_xlfn.XLOOKUP($A104,INDIRECT(AS$3&amp;"!$A:$A"),INDIRECT(AS$3&amp;"!$H:$H"),0,0)</f>
        <v>0</v>
      </c>
      <c r="AT104" s="204" cm="1">
        <f t="array" aca="1" ref="AT104" ca="1">_xlfn.XLOOKUP($A104,INDIRECT(AT$3&amp;"!$A:$A"),INDIRECT(AT$3&amp;"!$H:$H"),0,0)</f>
        <v>0</v>
      </c>
      <c r="AU104" s="204" cm="1">
        <f t="array" aca="1" ref="AU104" ca="1">_xlfn.XLOOKUP($A104,INDIRECT(AU$3&amp;"!$A:$A"),INDIRECT(AU$3&amp;"!$H:$H"),0,0)</f>
        <v>0</v>
      </c>
      <c r="AV104" s="204" cm="1">
        <f t="array" aca="1" ref="AV104" ca="1">_xlfn.XLOOKUP($A104,INDIRECT(AV$3&amp;"!$A:$A"),INDIRECT(AV$3&amp;"!$H:$H"),0,0)</f>
        <v>0</v>
      </c>
      <c r="AW104" s="204" cm="1">
        <f t="array" aca="1" ref="AW104" ca="1">_xlfn.XLOOKUP($A104,INDIRECT(AW$3&amp;"!$A:$A"),INDIRECT(AW$3&amp;"!$H:$H"),0,0)</f>
        <v>0</v>
      </c>
      <c r="AX104" s="204" cm="1">
        <f t="array" aca="1" ref="AX104" ca="1">_xlfn.XLOOKUP($A104,INDIRECT(AX$3&amp;"!$A:$A"),INDIRECT(AX$3&amp;"!$H:$H"),0,0)</f>
        <v>0</v>
      </c>
      <c r="AY104" s="204" cm="1">
        <f t="array" aca="1" ref="AY104" ca="1">_xlfn.XLOOKUP($A104,INDIRECT(AY$3&amp;"!$A:$A"),INDIRECT(AY$3&amp;"!$H:$H"),0,0)</f>
        <v>0</v>
      </c>
      <c r="AZ104" s="204" cm="1">
        <f t="array" aca="1" ref="AZ104" ca="1">_xlfn.XLOOKUP($A104,INDIRECT(AZ$3&amp;"!$A:$A"),INDIRECT(AZ$3&amp;"!$H:$H"),0,0)</f>
        <v>0</v>
      </c>
      <c r="BA104" s="204" cm="1">
        <f t="array" aca="1" ref="BA104" ca="1">_xlfn.XLOOKUP($A104,INDIRECT(BA$3&amp;"!$A:$A"),INDIRECT(BA$3&amp;"!$H:$H"),0,0)</f>
        <v>0</v>
      </c>
      <c r="BB104" s="204" cm="1">
        <f t="array" aca="1" ref="BB104" ca="1">_xlfn.XLOOKUP($A104,INDIRECT(BB$3&amp;"!$A:$A"),INDIRECT(BB$3&amp;"!$H:$H"),0,0)</f>
        <v>0</v>
      </c>
      <c r="BC104" s="204" cm="1">
        <f t="array" aca="1" ref="BC104" ca="1">_xlfn.XLOOKUP($A104,INDIRECT(BC$3&amp;"!$A:$A"),INDIRECT(BC$3&amp;"!$H:$H"),0,0)</f>
        <v>0</v>
      </c>
      <c r="BD104" s="204" cm="1">
        <f t="array" aca="1" ref="BD104" ca="1">_xlfn.XLOOKUP($A104,INDIRECT(BD$3&amp;"!$A:$A"),INDIRECT(BD$3&amp;"!$H:$H"),0,0)</f>
        <v>0</v>
      </c>
    </row>
    <row r="105" spans="1:56" ht="15.95" customHeight="1" x14ac:dyDescent="0.25">
      <c r="A105" s="3">
        <f t="shared" si="8"/>
        <v>236929188</v>
      </c>
      <c r="B105" s="3" t="str">
        <f t="shared" si="8"/>
        <v>AHMA1BW111WH</v>
      </c>
      <c r="C105" s="149" t="str">
        <f t="shared" si="8"/>
        <v>Мешок 60*80 мелк</v>
      </c>
      <c r="D105" s="204" cm="1">
        <f t="array" aca="1" ref="D105" ca="1">_xlfn.XLOOKUP($A105,INDIRECT(D$3&amp;"!$A:$A"),INDIRECT(D$3&amp;"!$H:$H"),0,0)</f>
        <v>22.325581395348838</v>
      </c>
      <c r="E105" s="204" cm="1">
        <f t="array" aca="1" ref="E105" ca="1">_xlfn.XLOOKUP($A105,INDIRECT(E$3&amp;"!$A:$A"),INDIRECT(E$3&amp;"!$H:$H"),0,0)</f>
        <v>16.842105263157894</v>
      </c>
      <c r="F105" s="204" cm="1">
        <f t="array" aca="1" ref="F105" ca="1">_xlfn.XLOOKUP($A105,INDIRECT(F$3&amp;"!$A:$A"),INDIRECT(F$3&amp;"!$H:$H"),0,0)</f>
        <v>24.2</v>
      </c>
      <c r="G105" s="204" cm="1">
        <f t="array" aca="1" ref="G105" ca="1">_xlfn.XLOOKUP($A105,INDIRECT(G$3&amp;"!$A:$A"),INDIRECT(G$3&amp;"!$H:$H"),0,0)</f>
        <v>0</v>
      </c>
      <c r="H105" s="204" cm="1">
        <f t="array" aca="1" ref="H105" ca="1">_xlfn.XLOOKUP($A105,INDIRECT(H$3&amp;"!$A:$A"),INDIRECT(H$3&amp;"!$H:$H"),0,0)</f>
        <v>0</v>
      </c>
      <c r="I105" s="204" cm="1">
        <f t="array" aca="1" ref="I105" ca="1">_xlfn.XLOOKUP($A105,INDIRECT(I$3&amp;"!$A:$A"),INDIRECT(I$3&amp;"!$H:$H"),0,0)</f>
        <v>0</v>
      </c>
      <c r="J105" s="204" cm="1">
        <f t="array" aca="1" ref="J105" ca="1">_xlfn.XLOOKUP($A105,INDIRECT(J$3&amp;"!$A:$A"),INDIRECT(J$3&amp;"!$H:$H"),0,0)</f>
        <v>0</v>
      </c>
      <c r="K105" s="204" cm="1">
        <f t="array" aca="1" ref="K105" ca="1">_xlfn.XLOOKUP($A105,INDIRECT(K$3&amp;"!$A:$A"),INDIRECT(K$3&amp;"!$H:$H"),0,0)</f>
        <v>0</v>
      </c>
      <c r="L105" s="204" cm="1">
        <f t="array" aca="1" ref="L105" ca="1">_xlfn.XLOOKUP($A105,INDIRECT(L$3&amp;"!$A:$A"),INDIRECT(L$3&amp;"!$H:$H"),0,0)</f>
        <v>0</v>
      </c>
      <c r="M105" s="204" cm="1">
        <f t="array" aca="1" ref="M105" ca="1">_xlfn.XLOOKUP($A105,INDIRECT(M$3&amp;"!$A:$A"),INDIRECT(M$3&amp;"!$H:$H"),0,0)</f>
        <v>0</v>
      </c>
      <c r="N105" s="204" cm="1">
        <f t="array" aca="1" ref="N105" ca="1">_xlfn.XLOOKUP($A105,INDIRECT(N$3&amp;"!$A:$A"),INDIRECT(N$3&amp;"!$H:$H"),0,0)</f>
        <v>0</v>
      </c>
      <c r="O105" s="204" cm="1">
        <f t="array" aca="1" ref="O105" ca="1">_xlfn.XLOOKUP($A105,INDIRECT(O$3&amp;"!$A:$A"),INDIRECT(O$3&amp;"!$H:$H"),0,0)</f>
        <v>0</v>
      </c>
      <c r="P105" s="204" cm="1">
        <f t="array" aca="1" ref="P105" ca="1">_xlfn.XLOOKUP($A105,INDIRECT(P$3&amp;"!$A:$A"),INDIRECT(P$3&amp;"!$H:$H"),0,0)</f>
        <v>0</v>
      </c>
      <c r="Q105" s="204" cm="1">
        <f t="array" aca="1" ref="Q105" ca="1">_xlfn.XLOOKUP($A105,INDIRECT(Q$3&amp;"!$A:$A"),INDIRECT(Q$3&amp;"!$H:$H"),0,0)</f>
        <v>0</v>
      </c>
      <c r="R105" s="204" cm="1">
        <f t="array" aca="1" ref="R105" ca="1">_xlfn.XLOOKUP($A105,INDIRECT(R$3&amp;"!$A:$A"),INDIRECT(R$3&amp;"!$H:$H"),0,0)</f>
        <v>0</v>
      </c>
      <c r="S105" s="204" cm="1">
        <f t="array" aca="1" ref="S105" ca="1">_xlfn.XLOOKUP($A105,INDIRECT(S$3&amp;"!$A:$A"),INDIRECT(S$3&amp;"!$H:$H"),0,0)</f>
        <v>0</v>
      </c>
      <c r="T105" s="204" cm="1">
        <f t="array" aca="1" ref="T105" ca="1">_xlfn.XLOOKUP($A105,INDIRECT(T$3&amp;"!$A:$A"),INDIRECT(T$3&amp;"!$H:$H"),0,0)</f>
        <v>0</v>
      </c>
      <c r="U105" s="204" cm="1">
        <f t="array" aca="1" ref="U105" ca="1">_xlfn.XLOOKUP($A105,INDIRECT(U$3&amp;"!$A:$A"),INDIRECT(U$3&amp;"!$H:$H"),0,0)</f>
        <v>0</v>
      </c>
      <c r="V105" s="204" cm="1">
        <f t="array" aca="1" ref="V105" ca="1">_xlfn.XLOOKUP($A105,INDIRECT(V$3&amp;"!$A:$A"),INDIRECT(V$3&amp;"!$H:$H"),0,0)</f>
        <v>0</v>
      </c>
      <c r="W105" s="204" cm="1">
        <f t="array" aca="1" ref="W105" ca="1">_xlfn.XLOOKUP($A105,INDIRECT(W$3&amp;"!$A:$A"),INDIRECT(W$3&amp;"!$H:$H"),0,0)</f>
        <v>0</v>
      </c>
      <c r="X105" s="204" cm="1">
        <f t="array" aca="1" ref="X105" ca="1">_xlfn.XLOOKUP($A105,INDIRECT(X$3&amp;"!$A:$A"),INDIRECT(X$3&amp;"!$H:$H"),0,0)</f>
        <v>0</v>
      </c>
      <c r="Y105" s="204" cm="1">
        <f t="array" aca="1" ref="Y105" ca="1">_xlfn.XLOOKUP($A105,INDIRECT(Y$3&amp;"!$A:$A"),INDIRECT(Y$3&amp;"!$H:$H"),0,0)</f>
        <v>0</v>
      </c>
      <c r="Z105" s="204" cm="1">
        <f t="array" aca="1" ref="Z105" ca="1">_xlfn.XLOOKUP($A105,INDIRECT(Z$3&amp;"!$A:$A"),INDIRECT(Z$3&amp;"!$H:$H"),0,0)</f>
        <v>0</v>
      </c>
      <c r="AA105" s="204" cm="1">
        <f t="array" aca="1" ref="AA105" ca="1">_xlfn.XLOOKUP($A105,INDIRECT(AA$3&amp;"!$A:$A"),INDIRECT(AA$3&amp;"!$H:$H"),0,0)</f>
        <v>0</v>
      </c>
      <c r="AB105" s="204" cm="1">
        <f t="array" aca="1" ref="AB105" ca="1">_xlfn.XLOOKUP($A105,INDIRECT(AB$3&amp;"!$A:$A"),INDIRECT(AB$3&amp;"!$H:$H"),0,0)</f>
        <v>0</v>
      </c>
      <c r="AC105" s="204" cm="1">
        <f t="array" aca="1" ref="AC105" ca="1">_xlfn.XLOOKUP($A105,INDIRECT(AC$3&amp;"!$A:$A"),INDIRECT(AC$3&amp;"!$H:$H"),0,0)</f>
        <v>0</v>
      </c>
      <c r="AD105" s="204" cm="1">
        <f t="array" aca="1" ref="AD105" ca="1">_xlfn.XLOOKUP($A105,INDIRECT(AD$3&amp;"!$A:$A"),INDIRECT(AD$3&amp;"!$H:$H"),0,0)</f>
        <v>0</v>
      </c>
      <c r="AE105" s="204" cm="1">
        <f t="array" aca="1" ref="AE105" ca="1">_xlfn.XLOOKUP($A105,INDIRECT(AE$3&amp;"!$A:$A"),INDIRECT(AE$3&amp;"!$H:$H"),0,0)</f>
        <v>0</v>
      </c>
      <c r="AF105" s="204" cm="1">
        <f t="array" aca="1" ref="AF105" ca="1">_xlfn.XLOOKUP($A105,INDIRECT(AF$3&amp;"!$A:$A"),INDIRECT(AF$3&amp;"!$H:$H"),0,0)</f>
        <v>0</v>
      </c>
      <c r="AG105" s="204" cm="1">
        <f t="array" aca="1" ref="AG105" ca="1">_xlfn.XLOOKUP($A105,INDIRECT(AG$3&amp;"!$A:$A"),INDIRECT(AG$3&amp;"!$H:$H"),0,0)</f>
        <v>0</v>
      </c>
      <c r="AH105" s="204" cm="1">
        <f t="array" aca="1" ref="AH105" ca="1">_xlfn.XLOOKUP($A105,INDIRECT(AH$3&amp;"!$A:$A"),INDIRECT(AH$3&amp;"!$H:$H"),0,0)</f>
        <v>0</v>
      </c>
      <c r="AI105" s="204" cm="1">
        <f t="array" aca="1" ref="AI105" ca="1">_xlfn.XLOOKUP($A105,INDIRECT(AI$3&amp;"!$A:$A"),INDIRECT(AI$3&amp;"!$H:$H"),0,0)</f>
        <v>0</v>
      </c>
      <c r="AJ105" s="204" cm="1">
        <f t="array" aca="1" ref="AJ105" ca="1">_xlfn.XLOOKUP($A105,INDIRECT(AJ$3&amp;"!$A:$A"),INDIRECT(AJ$3&amp;"!$H:$H"),0,0)</f>
        <v>0</v>
      </c>
      <c r="AK105" s="204" cm="1">
        <f t="array" aca="1" ref="AK105" ca="1">_xlfn.XLOOKUP($A105,INDIRECT(AK$3&amp;"!$A:$A"),INDIRECT(AK$3&amp;"!$H:$H"),0,0)</f>
        <v>0</v>
      </c>
      <c r="AL105" s="204" cm="1">
        <f t="array" aca="1" ref="AL105" ca="1">_xlfn.XLOOKUP($A105,INDIRECT(AL$3&amp;"!$A:$A"),INDIRECT(AL$3&amp;"!$H:$H"),0,0)</f>
        <v>0</v>
      </c>
      <c r="AM105" s="204" cm="1">
        <f t="array" aca="1" ref="AM105" ca="1">_xlfn.XLOOKUP($A105,INDIRECT(AM$3&amp;"!$A:$A"),INDIRECT(AM$3&amp;"!$H:$H"),0,0)</f>
        <v>0</v>
      </c>
      <c r="AN105" s="204" cm="1">
        <f t="array" aca="1" ref="AN105" ca="1">_xlfn.XLOOKUP($A105,INDIRECT(AN$3&amp;"!$A:$A"),INDIRECT(AN$3&amp;"!$H:$H"),0,0)</f>
        <v>0</v>
      </c>
      <c r="AO105" s="204" cm="1">
        <f t="array" aca="1" ref="AO105" ca="1">_xlfn.XLOOKUP($A105,INDIRECT(AO$3&amp;"!$A:$A"),INDIRECT(AO$3&amp;"!$H:$H"),0,0)</f>
        <v>0</v>
      </c>
      <c r="AP105" s="204" cm="1">
        <f t="array" aca="1" ref="AP105" ca="1">_xlfn.XLOOKUP($A105,INDIRECT(AP$3&amp;"!$A:$A"),INDIRECT(AP$3&amp;"!$H:$H"),0,0)</f>
        <v>0</v>
      </c>
      <c r="AQ105" s="204" cm="1">
        <f t="array" aca="1" ref="AQ105" ca="1">_xlfn.XLOOKUP($A105,INDIRECT(AQ$3&amp;"!$A:$A"),INDIRECT(AQ$3&amp;"!$H:$H"),0,0)</f>
        <v>0</v>
      </c>
      <c r="AR105" s="204" cm="1">
        <f t="array" aca="1" ref="AR105" ca="1">_xlfn.XLOOKUP($A105,INDIRECT(AR$3&amp;"!$A:$A"),INDIRECT(AR$3&amp;"!$H:$H"),0,0)</f>
        <v>0</v>
      </c>
      <c r="AS105" s="204" cm="1">
        <f t="array" aca="1" ref="AS105" ca="1">_xlfn.XLOOKUP($A105,INDIRECT(AS$3&amp;"!$A:$A"),INDIRECT(AS$3&amp;"!$H:$H"),0,0)</f>
        <v>0</v>
      </c>
      <c r="AT105" s="204" cm="1">
        <f t="array" aca="1" ref="AT105" ca="1">_xlfn.XLOOKUP($A105,INDIRECT(AT$3&amp;"!$A:$A"),INDIRECT(AT$3&amp;"!$H:$H"),0,0)</f>
        <v>0</v>
      </c>
      <c r="AU105" s="204" cm="1">
        <f t="array" aca="1" ref="AU105" ca="1">_xlfn.XLOOKUP($A105,INDIRECT(AU$3&amp;"!$A:$A"),INDIRECT(AU$3&amp;"!$H:$H"),0,0)</f>
        <v>0</v>
      </c>
      <c r="AV105" s="204" cm="1">
        <f t="array" aca="1" ref="AV105" ca="1">_xlfn.XLOOKUP($A105,INDIRECT(AV$3&amp;"!$A:$A"),INDIRECT(AV$3&amp;"!$H:$H"),0,0)</f>
        <v>0</v>
      </c>
      <c r="AW105" s="204" cm="1">
        <f t="array" aca="1" ref="AW105" ca="1">_xlfn.XLOOKUP($A105,INDIRECT(AW$3&amp;"!$A:$A"),INDIRECT(AW$3&amp;"!$H:$H"),0,0)</f>
        <v>0</v>
      </c>
      <c r="AX105" s="204" cm="1">
        <f t="array" aca="1" ref="AX105" ca="1">_xlfn.XLOOKUP($A105,INDIRECT(AX$3&amp;"!$A:$A"),INDIRECT(AX$3&amp;"!$H:$H"),0,0)</f>
        <v>0</v>
      </c>
      <c r="AY105" s="204" cm="1">
        <f t="array" aca="1" ref="AY105" ca="1">_xlfn.XLOOKUP($A105,INDIRECT(AY$3&amp;"!$A:$A"),INDIRECT(AY$3&amp;"!$H:$H"),0,0)</f>
        <v>0</v>
      </c>
      <c r="AZ105" s="204" cm="1">
        <f t="array" aca="1" ref="AZ105" ca="1">_xlfn.XLOOKUP($A105,INDIRECT(AZ$3&amp;"!$A:$A"),INDIRECT(AZ$3&amp;"!$H:$H"),0,0)</f>
        <v>0</v>
      </c>
      <c r="BA105" s="204" cm="1">
        <f t="array" aca="1" ref="BA105" ca="1">_xlfn.XLOOKUP($A105,INDIRECT(BA$3&amp;"!$A:$A"),INDIRECT(BA$3&amp;"!$H:$H"),0,0)</f>
        <v>0</v>
      </c>
      <c r="BB105" s="204" cm="1">
        <f t="array" aca="1" ref="BB105" ca="1">_xlfn.XLOOKUP($A105,INDIRECT(BB$3&amp;"!$A:$A"),INDIRECT(BB$3&amp;"!$H:$H"),0,0)</f>
        <v>0</v>
      </c>
      <c r="BC105" s="204" cm="1">
        <f t="array" aca="1" ref="BC105" ca="1">_xlfn.XLOOKUP($A105,INDIRECT(BC$3&amp;"!$A:$A"),INDIRECT(BC$3&amp;"!$H:$H"),0,0)</f>
        <v>0</v>
      </c>
      <c r="BD105" s="204" cm="1">
        <f t="array" aca="1" ref="BD105" ca="1">_xlfn.XLOOKUP($A105,INDIRECT(BD$3&amp;"!$A:$A"),INDIRECT(BD$3&amp;"!$H:$H"),0,0)</f>
        <v>0</v>
      </c>
    </row>
    <row r="106" spans="1:56" ht="15.95" customHeight="1" x14ac:dyDescent="0.25">
      <c r="A106" s="3">
        <f t="shared" si="8"/>
        <v>239235150</v>
      </c>
      <c r="B106" s="3" t="str">
        <f t="shared" si="8"/>
        <v>AHMA1BW301WH</v>
      </c>
      <c r="C106" s="149" t="str">
        <f t="shared" si="8"/>
        <v>Мешок для обуви L - 30 см</v>
      </c>
      <c r="D106" s="204" cm="1">
        <f t="array" aca="1" ref="D106" ca="1">_xlfn.XLOOKUP($A106,INDIRECT(D$3&amp;"!$A:$A"),INDIRECT(D$3&amp;"!$H:$H"),0,0)</f>
        <v>999</v>
      </c>
      <c r="E106" s="204" cm="1">
        <f t="array" aca="1" ref="E106" ca="1">_xlfn.XLOOKUP($A106,INDIRECT(E$3&amp;"!$A:$A"),INDIRECT(E$3&amp;"!$H:$H"),0,0)</f>
        <v>610</v>
      </c>
      <c r="F106" s="204" cm="1">
        <f t="array" aca="1" ref="F106" ca="1">_xlfn.XLOOKUP($A106,INDIRECT(F$3&amp;"!$A:$A"),INDIRECT(F$3&amp;"!$H:$H"),0,0)</f>
        <v>999</v>
      </c>
      <c r="G106" s="204" cm="1">
        <f t="array" aca="1" ref="G106" ca="1">_xlfn.XLOOKUP($A106,INDIRECT(G$3&amp;"!$A:$A"),INDIRECT(G$3&amp;"!$H:$H"),0,0)</f>
        <v>0</v>
      </c>
      <c r="H106" s="204" cm="1">
        <f t="array" aca="1" ref="H106" ca="1">_xlfn.XLOOKUP($A106,INDIRECT(H$3&amp;"!$A:$A"),INDIRECT(H$3&amp;"!$H:$H"),0,0)</f>
        <v>0</v>
      </c>
      <c r="I106" s="204" cm="1">
        <f t="array" aca="1" ref="I106" ca="1">_xlfn.XLOOKUP($A106,INDIRECT(I$3&amp;"!$A:$A"),INDIRECT(I$3&amp;"!$H:$H"),0,0)</f>
        <v>0</v>
      </c>
      <c r="J106" s="204" cm="1">
        <f t="array" aca="1" ref="J106" ca="1">_xlfn.XLOOKUP($A106,INDIRECT(J$3&amp;"!$A:$A"),INDIRECT(J$3&amp;"!$H:$H"),0,0)</f>
        <v>0</v>
      </c>
      <c r="K106" s="204" cm="1">
        <f t="array" aca="1" ref="K106" ca="1">_xlfn.XLOOKUP($A106,INDIRECT(K$3&amp;"!$A:$A"),INDIRECT(K$3&amp;"!$H:$H"),0,0)</f>
        <v>0</v>
      </c>
      <c r="L106" s="204" cm="1">
        <f t="array" aca="1" ref="L106" ca="1">_xlfn.XLOOKUP($A106,INDIRECT(L$3&amp;"!$A:$A"),INDIRECT(L$3&amp;"!$H:$H"),0,0)</f>
        <v>0</v>
      </c>
      <c r="M106" s="204" cm="1">
        <f t="array" aca="1" ref="M106" ca="1">_xlfn.XLOOKUP($A106,INDIRECT(M$3&amp;"!$A:$A"),INDIRECT(M$3&amp;"!$H:$H"),0,0)</f>
        <v>0</v>
      </c>
      <c r="N106" s="204" cm="1">
        <f t="array" aca="1" ref="N106" ca="1">_xlfn.XLOOKUP($A106,INDIRECT(N$3&amp;"!$A:$A"),INDIRECT(N$3&amp;"!$H:$H"),0,0)</f>
        <v>0</v>
      </c>
      <c r="O106" s="204" cm="1">
        <f t="array" aca="1" ref="O106" ca="1">_xlfn.XLOOKUP($A106,INDIRECT(O$3&amp;"!$A:$A"),INDIRECT(O$3&amp;"!$H:$H"),0,0)</f>
        <v>0</v>
      </c>
      <c r="P106" s="204" cm="1">
        <f t="array" aca="1" ref="P106" ca="1">_xlfn.XLOOKUP($A106,INDIRECT(P$3&amp;"!$A:$A"),INDIRECT(P$3&amp;"!$H:$H"),0,0)</f>
        <v>0</v>
      </c>
      <c r="Q106" s="204" cm="1">
        <f t="array" aca="1" ref="Q106" ca="1">_xlfn.XLOOKUP($A106,INDIRECT(Q$3&amp;"!$A:$A"),INDIRECT(Q$3&amp;"!$H:$H"),0,0)</f>
        <v>0</v>
      </c>
      <c r="R106" s="204" cm="1">
        <f t="array" aca="1" ref="R106" ca="1">_xlfn.XLOOKUP($A106,INDIRECT(R$3&amp;"!$A:$A"),INDIRECT(R$3&amp;"!$H:$H"),0,0)</f>
        <v>0</v>
      </c>
      <c r="S106" s="204" cm="1">
        <f t="array" aca="1" ref="S106" ca="1">_xlfn.XLOOKUP($A106,INDIRECT(S$3&amp;"!$A:$A"),INDIRECT(S$3&amp;"!$H:$H"),0,0)</f>
        <v>0</v>
      </c>
      <c r="T106" s="204" cm="1">
        <f t="array" aca="1" ref="T106" ca="1">_xlfn.XLOOKUP($A106,INDIRECT(T$3&amp;"!$A:$A"),INDIRECT(T$3&amp;"!$H:$H"),0,0)</f>
        <v>0</v>
      </c>
      <c r="U106" s="204" cm="1">
        <f t="array" aca="1" ref="U106" ca="1">_xlfn.XLOOKUP($A106,INDIRECT(U$3&amp;"!$A:$A"),INDIRECT(U$3&amp;"!$H:$H"),0,0)</f>
        <v>0</v>
      </c>
      <c r="V106" s="204" cm="1">
        <f t="array" aca="1" ref="V106" ca="1">_xlfn.XLOOKUP($A106,INDIRECT(V$3&amp;"!$A:$A"),INDIRECT(V$3&amp;"!$H:$H"),0,0)</f>
        <v>0</v>
      </c>
      <c r="W106" s="204" cm="1">
        <f t="array" aca="1" ref="W106" ca="1">_xlfn.XLOOKUP($A106,INDIRECT(W$3&amp;"!$A:$A"),INDIRECT(W$3&amp;"!$H:$H"),0,0)</f>
        <v>0</v>
      </c>
      <c r="X106" s="204" cm="1">
        <f t="array" aca="1" ref="X106" ca="1">_xlfn.XLOOKUP($A106,INDIRECT(X$3&amp;"!$A:$A"),INDIRECT(X$3&amp;"!$H:$H"),0,0)</f>
        <v>0</v>
      </c>
      <c r="Y106" s="204" cm="1">
        <f t="array" aca="1" ref="Y106" ca="1">_xlfn.XLOOKUP($A106,INDIRECT(Y$3&amp;"!$A:$A"),INDIRECT(Y$3&amp;"!$H:$H"),0,0)</f>
        <v>0</v>
      </c>
      <c r="Z106" s="204" cm="1">
        <f t="array" aca="1" ref="Z106" ca="1">_xlfn.XLOOKUP($A106,INDIRECT(Z$3&amp;"!$A:$A"),INDIRECT(Z$3&amp;"!$H:$H"),0,0)</f>
        <v>0</v>
      </c>
      <c r="AA106" s="204" cm="1">
        <f t="array" aca="1" ref="AA106" ca="1">_xlfn.XLOOKUP($A106,INDIRECT(AA$3&amp;"!$A:$A"),INDIRECT(AA$3&amp;"!$H:$H"),0,0)</f>
        <v>0</v>
      </c>
      <c r="AB106" s="204" cm="1">
        <f t="array" aca="1" ref="AB106" ca="1">_xlfn.XLOOKUP($A106,INDIRECT(AB$3&amp;"!$A:$A"),INDIRECT(AB$3&amp;"!$H:$H"),0,0)</f>
        <v>0</v>
      </c>
      <c r="AC106" s="204" cm="1">
        <f t="array" aca="1" ref="AC106" ca="1">_xlfn.XLOOKUP($A106,INDIRECT(AC$3&amp;"!$A:$A"),INDIRECT(AC$3&amp;"!$H:$H"),0,0)</f>
        <v>0</v>
      </c>
      <c r="AD106" s="204" cm="1">
        <f t="array" aca="1" ref="AD106" ca="1">_xlfn.XLOOKUP($A106,INDIRECT(AD$3&amp;"!$A:$A"),INDIRECT(AD$3&amp;"!$H:$H"),0,0)</f>
        <v>0</v>
      </c>
      <c r="AE106" s="204" cm="1">
        <f t="array" aca="1" ref="AE106" ca="1">_xlfn.XLOOKUP($A106,INDIRECT(AE$3&amp;"!$A:$A"),INDIRECT(AE$3&amp;"!$H:$H"),0,0)</f>
        <v>0</v>
      </c>
      <c r="AF106" s="204" cm="1">
        <f t="array" aca="1" ref="AF106" ca="1">_xlfn.XLOOKUP($A106,INDIRECT(AF$3&amp;"!$A:$A"),INDIRECT(AF$3&amp;"!$H:$H"),0,0)</f>
        <v>0</v>
      </c>
      <c r="AG106" s="204" cm="1">
        <f t="array" aca="1" ref="AG106" ca="1">_xlfn.XLOOKUP($A106,INDIRECT(AG$3&amp;"!$A:$A"),INDIRECT(AG$3&amp;"!$H:$H"),0,0)</f>
        <v>0</v>
      </c>
      <c r="AH106" s="204" cm="1">
        <f t="array" aca="1" ref="AH106" ca="1">_xlfn.XLOOKUP($A106,INDIRECT(AH$3&amp;"!$A:$A"),INDIRECT(AH$3&amp;"!$H:$H"),0,0)</f>
        <v>0</v>
      </c>
      <c r="AI106" s="204" cm="1">
        <f t="array" aca="1" ref="AI106" ca="1">_xlfn.XLOOKUP($A106,INDIRECT(AI$3&amp;"!$A:$A"),INDIRECT(AI$3&amp;"!$H:$H"),0,0)</f>
        <v>0</v>
      </c>
      <c r="AJ106" s="204" cm="1">
        <f t="array" aca="1" ref="AJ106" ca="1">_xlfn.XLOOKUP($A106,INDIRECT(AJ$3&amp;"!$A:$A"),INDIRECT(AJ$3&amp;"!$H:$H"),0,0)</f>
        <v>0</v>
      </c>
      <c r="AK106" s="204" cm="1">
        <f t="array" aca="1" ref="AK106" ca="1">_xlfn.XLOOKUP($A106,INDIRECT(AK$3&amp;"!$A:$A"),INDIRECT(AK$3&amp;"!$H:$H"),0,0)</f>
        <v>0</v>
      </c>
      <c r="AL106" s="204" cm="1">
        <f t="array" aca="1" ref="AL106" ca="1">_xlfn.XLOOKUP($A106,INDIRECT(AL$3&amp;"!$A:$A"),INDIRECT(AL$3&amp;"!$H:$H"),0,0)</f>
        <v>0</v>
      </c>
      <c r="AM106" s="204" cm="1">
        <f t="array" aca="1" ref="AM106" ca="1">_xlfn.XLOOKUP($A106,INDIRECT(AM$3&amp;"!$A:$A"),INDIRECT(AM$3&amp;"!$H:$H"),0,0)</f>
        <v>0</v>
      </c>
      <c r="AN106" s="204" cm="1">
        <f t="array" aca="1" ref="AN106" ca="1">_xlfn.XLOOKUP($A106,INDIRECT(AN$3&amp;"!$A:$A"),INDIRECT(AN$3&amp;"!$H:$H"),0,0)</f>
        <v>0</v>
      </c>
      <c r="AO106" s="204" cm="1">
        <f t="array" aca="1" ref="AO106" ca="1">_xlfn.XLOOKUP($A106,INDIRECT(AO$3&amp;"!$A:$A"),INDIRECT(AO$3&amp;"!$H:$H"),0,0)</f>
        <v>0</v>
      </c>
      <c r="AP106" s="204" cm="1">
        <f t="array" aca="1" ref="AP106" ca="1">_xlfn.XLOOKUP($A106,INDIRECT(AP$3&amp;"!$A:$A"),INDIRECT(AP$3&amp;"!$H:$H"),0,0)</f>
        <v>0</v>
      </c>
      <c r="AQ106" s="204" cm="1">
        <f t="array" aca="1" ref="AQ106" ca="1">_xlfn.XLOOKUP($A106,INDIRECT(AQ$3&amp;"!$A:$A"),INDIRECT(AQ$3&amp;"!$H:$H"),0,0)</f>
        <v>0</v>
      </c>
      <c r="AR106" s="204" cm="1">
        <f t="array" aca="1" ref="AR106" ca="1">_xlfn.XLOOKUP($A106,INDIRECT(AR$3&amp;"!$A:$A"),INDIRECT(AR$3&amp;"!$H:$H"),0,0)</f>
        <v>0</v>
      </c>
      <c r="AS106" s="204" cm="1">
        <f t="array" aca="1" ref="AS106" ca="1">_xlfn.XLOOKUP($A106,INDIRECT(AS$3&amp;"!$A:$A"),INDIRECT(AS$3&amp;"!$H:$H"),0,0)</f>
        <v>0</v>
      </c>
      <c r="AT106" s="204" cm="1">
        <f t="array" aca="1" ref="AT106" ca="1">_xlfn.XLOOKUP($A106,INDIRECT(AT$3&amp;"!$A:$A"),INDIRECT(AT$3&amp;"!$H:$H"),0,0)</f>
        <v>0</v>
      </c>
      <c r="AU106" s="204" cm="1">
        <f t="array" aca="1" ref="AU106" ca="1">_xlfn.XLOOKUP($A106,INDIRECT(AU$3&amp;"!$A:$A"),INDIRECT(AU$3&amp;"!$H:$H"),0,0)</f>
        <v>0</v>
      </c>
      <c r="AV106" s="204" cm="1">
        <f t="array" aca="1" ref="AV106" ca="1">_xlfn.XLOOKUP($A106,INDIRECT(AV$3&amp;"!$A:$A"),INDIRECT(AV$3&amp;"!$H:$H"),0,0)</f>
        <v>0</v>
      </c>
      <c r="AW106" s="204" cm="1">
        <f t="array" aca="1" ref="AW106" ca="1">_xlfn.XLOOKUP($A106,INDIRECT(AW$3&amp;"!$A:$A"),INDIRECT(AW$3&amp;"!$H:$H"),0,0)</f>
        <v>0</v>
      </c>
      <c r="AX106" s="204" cm="1">
        <f t="array" aca="1" ref="AX106" ca="1">_xlfn.XLOOKUP($A106,INDIRECT(AX$3&amp;"!$A:$A"),INDIRECT(AX$3&amp;"!$H:$H"),0,0)</f>
        <v>0</v>
      </c>
      <c r="AY106" s="204" cm="1">
        <f t="array" aca="1" ref="AY106" ca="1">_xlfn.XLOOKUP($A106,INDIRECT(AY$3&amp;"!$A:$A"),INDIRECT(AY$3&amp;"!$H:$H"),0,0)</f>
        <v>0</v>
      </c>
      <c r="AZ106" s="204" cm="1">
        <f t="array" aca="1" ref="AZ106" ca="1">_xlfn.XLOOKUP($A106,INDIRECT(AZ$3&amp;"!$A:$A"),INDIRECT(AZ$3&amp;"!$H:$H"),0,0)</f>
        <v>0</v>
      </c>
      <c r="BA106" s="204" cm="1">
        <f t="array" aca="1" ref="BA106" ca="1">_xlfn.XLOOKUP($A106,INDIRECT(BA$3&amp;"!$A:$A"),INDIRECT(BA$3&amp;"!$H:$H"),0,0)</f>
        <v>0</v>
      </c>
      <c r="BB106" s="204" cm="1">
        <f t="array" aca="1" ref="BB106" ca="1">_xlfn.XLOOKUP($A106,INDIRECT(BB$3&amp;"!$A:$A"),INDIRECT(BB$3&amp;"!$H:$H"),0,0)</f>
        <v>0</v>
      </c>
      <c r="BC106" s="204" cm="1">
        <f t="array" aca="1" ref="BC106" ca="1">_xlfn.XLOOKUP($A106,INDIRECT(BC$3&amp;"!$A:$A"),INDIRECT(BC$3&amp;"!$H:$H"),0,0)</f>
        <v>0</v>
      </c>
      <c r="BD106" s="204" cm="1">
        <f t="array" aca="1" ref="BD106" ca="1">_xlfn.XLOOKUP($A106,INDIRECT(BD$3&amp;"!$A:$A"),INDIRECT(BD$3&amp;"!$H:$H"),0,0)</f>
        <v>0</v>
      </c>
    </row>
    <row r="107" spans="1:56" ht="15.95" customHeight="1" x14ac:dyDescent="0.25">
      <c r="A107" s="3">
        <f t="shared" si="8"/>
        <v>239233529</v>
      </c>
      <c r="B107" s="3" t="str">
        <f t="shared" si="8"/>
        <v>AHMA1BW302WH</v>
      </c>
      <c r="C107" s="149" t="str">
        <f t="shared" si="8"/>
        <v>Мешок для обуви XL - 35 см</v>
      </c>
      <c r="D107" s="204" cm="1">
        <f t="array" aca="1" ref="D107" ca="1">_xlfn.XLOOKUP($A107,INDIRECT(D$3&amp;"!$A:$A"),INDIRECT(D$3&amp;"!$H:$H"),0,0)</f>
        <v>276.66666666666669</v>
      </c>
      <c r="E107" s="204" cm="1">
        <f t="array" aca="1" ref="E107" ca="1">_xlfn.XLOOKUP($A107,INDIRECT(E$3&amp;"!$A:$A"),INDIRECT(E$3&amp;"!$H:$H"),0,0)</f>
        <v>999</v>
      </c>
      <c r="F107" s="204" cm="1">
        <f t="array" aca="1" ref="F107" ca="1">_xlfn.XLOOKUP($A107,INDIRECT(F$3&amp;"!$A:$A"),INDIRECT(F$3&amp;"!$H:$H"),0,0)</f>
        <v>270</v>
      </c>
      <c r="G107" s="204" cm="1">
        <f t="array" aca="1" ref="G107" ca="1">_xlfn.XLOOKUP($A107,INDIRECT(G$3&amp;"!$A:$A"),INDIRECT(G$3&amp;"!$H:$H"),0,0)</f>
        <v>0</v>
      </c>
      <c r="H107" s="204" cm="1">
        <f t="array" aca="1" ref="H107" ca="1">_xlfn.XLOOKUP($A107,INDIRECT(H$3&amp;"!$A:$A"),INDIRECT(H$3&amp;"!$H:$H"),0,0)</f>
        <v>0</v>
      </c>
      <c r="I107" s="204" cm="1">
        <f t="array" aca="1" ref="I107" ca="1">_xlfn.XLOOKUP($A107,INDIRECT(I$3&amp;"!$A:$A"),INDIRECT(I$3&amp;"!$H:$H"),0,0)</f>
        <v>0</v>
      </c>
      <c r="J107" s="204" cm="1">
        <f t="array" aca="1" ref="J107" ca="1">_xlfn.XLOOKUP($A107,INDIRECT(J$3&amp;"!$A:$A"),INDIRECT(J$3&amp;"!$H:$H"),0,0)</f>
        <v>0</v>
      </c>
      <c r="K107" s="204" cm="1">
        <f t="array" aca="1" ref="K107" ca="1">_xlfn.XLOOKUP($A107,INDIRECT(K$3&amp;"!$A:$A"),INDIRECT(K$3&amp;"!$H:$H"),0,0)</f>
        <v>0</v>
      </c>
      <c r="L107" s="204" cm="1">
        <f t="array" aca="1" ref="L107" ca="1">_xlfn.XLOOKUP($A107,INDIRECT(L$3&amp;"!$A:$A"),INDIRECT(L$3&amp;"!$H:$H"),0,0)</f>
        <v>0</v>
      </c>
      <c r="M107" s="204" cm="1">
        <f t="array" aca="1" ref="M107" ca="1">_xlfn.XLOOKUP($A107,INDIRECT(M$3&amp;"!$A:$A"),INDIRECT(M$3&amp;"!$H:$H"),0,0)</f>
        <v>0</v>
      </c>
      <c r="N107" s="204" cm="1">
        <f t="array" aca="1" ref="N107" ca="1">_xlfn.XLOOKUP($A107,INDIRECT(N$3&amp;"!$A:$A"),INDIRECT(N$3&amp;"!$H:$H"),0,0)</f>
        <v>0</v>
      </c>
      <c r="O107" s="204" cm="1">
        <f t="array" aca="1" ref="O107" ca="1">_xlfn.XLOOKUP($A107,INDIRECT(O$3&amp;"!$A:$A"),INDIRECT(O$3&amp;"!$H:$H"),0,0)</f>
        <v>0</v>
      </c>
      <c r="P107" s="204" cm="1">
        <f t="array" aca="1" ref="P107" ca="1">_xlfn.XLOOKUP($A107,INDIRECT(P$3&amp;"!$A:$A"),INDIRECT(P$3&amp;"!$H:$H"),0,0)</f>
        <v>0</v>
      </c>
      <c r="Q107" s="204" cm="1">
        <f t="array" aca="1" ref="Q107" ca="1">_xlfn.XLOOKUP($A107,INDIRECT(Q$3&amp;"!$A:$A"),INDIRECT(Q$3&amp;"!$H:$H"),0,0)</f>
        <v>0</v>
      </c>
      <c r="R107" s="204" cm="1">
        <f t="array" aca="1" ref="R107" ca="1">_xlfn.XLOOKUP($A107,INDIRECT(R$3&amp;"!$A:$A"),INDIRECT(R$3&amp;"!$H:$H"),0,0)</f>
        <v>0</v>
      </c>
      <c r="S107" s="204" cm="1">
        <f t="array" aca="1" ref="S107" ca="1">_xlfn.XLOOKUP($A107,INDIRECT(S$3&amp;"!$A:$A"),INDIRECT(S$3&amp;"!$H:$H"),0,0)</f>
        <v>0</v>
      </c>
      <c r="T107" s="204" cm="1">
        <f t="array" aca="1" ref="T107" ca="1">_xlfn.XLOOKUP($A107,INDIRECT(T$3&amp;"!$A:$A"),INDIRECT(T$3&amp;"!$H:$H"),0,0)</f>
        <v>0</v>
      </c>
      <c r="U107" s="204" cm="1">
        <f t="array" aca="1" ref="U107" ca="1">_xlfn.XLOOKUP($A107,INDIRECT(U$3&amp;"!$A:$A"),INDIRECT(U$3&amp;"!$H:$H"),0,0)</f>
        <v>0</v>
      </c>
      <c r="V107" s="204" cm="1">
        <f t="array" aca="1" ref="V107" ca="1">_xlfn.XLOOKUP($A107,INDIRECT(V$3&amp;"!$A:$A"),INDIRECT(V$3&amp;"!$H:$H"),0,0)</f>
        <v>0</v>
      </c>
      <c r="W107" s="204" cm="1">
        <f t="array" aca="1" ref="W107" ca="1">_xlfn.XLOOKUP($A107,INDIRECT(W$3&amp;"!$A:$A"),INDIRECT(W$3&amp;"!$H:$H"),0,0)</f>
        <v>0</v>
      </c>
      <c r="X107" s="204" cm="1">
        <f t="array" aca="1" ref="X107" ca="1">_xlfn.XLOOKUP($A107,INDIRECT(X$3&amp;"!$A:$A"),INDIRECT(X$3&amp;"!$H:$H"),0,0)</f>
        <v>0</v>
      </c>
      <c r="Y107" s="204" cm="1">
        <f t="array" aca="1" ref="Y107" ca="1">_xlfn.XLOOKUP($A107,INDIRECT(Y$3&amp;"!$A:$A"),INDIRECT(Y$3&amp;"!$H:$H"),0,0)</f>
        <v>0</v>
      </c>
      <c r="Z107" s="204" cm="1">
        <f t="array" aca="1" ref="Z107" ca="1">_xlfn.XLOOKUP($A107,INDIRECT(Z$3&amp;"!$A:$A"),INDIRECT(Z$3&amp;"!$H:$H"),0,0)</f>
        <v>0</v>
      </c>
      <c r="AA107" s="204" cm="1">
        <f t="array" aca="1" ref="AA107" ca="1">_xlfn.XLOOKUP($A107,INDIRECT(AA$3&amp;"!$A:$A"),INDIRECT(AA$3&amp;"!$H:$H"),0,0)</f>
        <v>0</v>
      </c>
      <c r="AB107" s="204" cm="1">
        <f t="array" aca="1" ref="AB107" ca="1">_xlfn.XLOOKUP($A107,INDIRECT(AB$3&amp;"!$A:$A"),INDIRECT(AB$3&amp;"!$H:$H"),0,0)</f>
        <v>0</v>
      </c>
      <c r="AC107" s="204" cm="1">
        <f t="array" aca="1" ref="AC107" ca="1">_xlfn.XLOOKUP($A107,INDIRECT(AC$3&amp;"!$A:$A"),INDIRECT(AC$3&amp;"!$H:$H"),0,0)</f>
        <v>0</v>
      </c>
      <c r="AD107" s="204" cm="1">
        <f t="array" aca="1" ref="AD107" ca="1">_xlfn.XLOOKUP($A107,INDIRECT(AD$3&amp;"!$A:$A"),INDIRECT(AD$3&amp;"!$H:$H"),0,0)</f>
        <v>0</v>
      </c>
      <c r="AE107" s="204" cm="1">
        <f t="array" aca="1" ref="AE107" ca="1">_xlfn.XLOOKUP($A107,INDIRECT(AE$3&amp;"!$A:$A"),INDIRECT(AE$3&amp;"!$H:$H"),0,0)</f>
        <v>0</v>
      </c>
      <c r="AF107" s="204" cm="1">
        <f t="array" aca="1" ref="AF107" ca="1">_xlfn.XLOOKUP($A107,INDIRECT(AF$3&amp;"!$A:$A"),INDIRECT(AF$3&amp;"!$H:$H"),0,0)</f>
        <v>0</v>
      </c>
      <c r="AG107" s="204" cm="1">
        <f t="array" aca="1" ref="AG107" ca="1">_xlfn.XLOOKUP($A107,INDIRECT(AG$3&amp;"!$A:$A"),INDIRECT(AG$3&amp;"!$H:$H"),0,0)</f>
        <v>0</v>
      </c>
      <c r="AH107" s="204" cm="1">
        <f t="array" aca="1" ref="AH107" ca="1">_xlfn.XLOOKUP($A107,INDIRECT(AH$3&amp;"!$A:$A"),INDIRECT(AH$3&amp;"!$H:$H"),0,0)</f>
        <v>0</v>
      </c>
      <c r="AI107" s="204" cm="1">
        <f t="array" aca="1" ref="AI107" ca="1">_xlfn.XLOOKUP($A107,INDIRECT(AI$3&amp;"!$A:$A"),INDIRECT(AI$3&amp;"!$H:$H"),0,0)</f>
        <v>0</v>
      </c>
      <c r="AJ107" s="204" cm="1">
        <f t="array" aca="1" ref="AJ107" ca="1">_xlfn.XLOOKUP($A107,INDIRECT(AJ$3&amp;"!$A:$A"),INDIRECT(AJ$3&amp;"!$H:$H"),0,0)</f>
        <v>0</v>
      </c>
      <c r="AK107" s="204" cm="1">
        <f t="array" aca="1" ref="AK107" ca="1">_xlfn.XLOOKUP($A107,INDIRECT(AK$3&amp;"!$A:$A"),INDIRECT(AK$3&amp;"!$H:$H"),0,0)</f>
        <v>0</v>
      </c>
      <c r="AL107" s="204" cm="1">
        <f t="array" aca="1" ref="AL107" ca="1">_xlfn.XLOOKUP($A107,INDIRECT(AL$3&amp;"!$A:$A"),INDIRECT(AL$3&amp;"!$H:$H"),0,0)</f>
        <v>0</v>
      </c>
      <c r="AM107" s="204" cm="1">
        <f t="array" aca="1" ref="AM107" ca="1">_xlfn.XLOOKUP($A107,INDIRECT(AM$3&amp;"!$A:$A"),INDIRECT(AM$3&amp;"!$H:$H"),0,0)</f>
        <v>0</v>
      </c>
      <c r="AN107" s="204" cm="1">
        <f t="array" aca="1" ref="AN107" ca="1">_xlfn.XLOOKUP($A107,INDIRECT(AN$3&amp;"!$A:$A"),INDIRECT(AN$3&amp;"!$H:$H"),0,0)</f>
        <v>0</v>
      </c>
      <c r="AO107" s="204" cm="1">
        <f t="array" aca="1" ref="AO107" ca="1">_xlfn.XLOOKUP($A107,INDIRECT(AO$3&amp;"!$A:$A"),INDIRECT(AO$3&amp;"!$H:$H"),0,0)</f>
        <v>0</v>
      </c>
      <c r="AP107" s="204" cm="1">
        <f t="array" aca="1" ref="AP107" ca="1">_xlfn.XLOOKUP($A107,INDIRECT(AP$3&amp;"!$A:$A"),INDIRECT(AP$3&amp;"!$H:$H"),0,0)</f>
        <v>0</v>
      </c>
      <c r="AQ107" s="204" cm="1">
        <f t="array" aca="1" ref="AQ107" ca="1">_xlfn.XLOOKUP($A107,INDIRECT(AQ$3&amp;"!$A:$A"),INDIRECT(AQ$3&amp;"!$H:$H"),0,0)</f>
        <v>0</v>
      </c>
      <c r="AR107" s="204" cm="1">
        <f t="array" aca="1" ref="AR107" ca="1">_xlfn.XLOOKUP($A107,INDIRECT(AR$3&amp;"!$A:$A"),INDIRECT(AR$3&amp;"!$H:$H"),0,0)</f>
        <v>0</v>
      </c>
      <c r="AS107" s="204" cm="1">
        <f t="array" aca="1" ref="AS107" ca="1">_xlfn.XLOOKUP($A107,INDIRECT(AS$3&amp;"!$A:$A"),INDIRECT(AS$3&amp;"!$H:$H"),0,0)</f>
        <v>0</v>
      </c>
      <c r="AT107" s="204" cm="1">
        <f t="array" aca="1" ref="AT107" ca="1">_xlfn.XLOOKUP($A107,INDIRECT(AT$3&amp;"!$A:$A"),INDIRECT(AT$3&amp;"!$H:$H"),0,0)</f>
        <v>0</v>
      </c>
      <c r="AU107" s="204" cm="1">
        <f t="array" aca="1" ref="AU107" ca="1">_xlfn.XLOOKUP($A107,INDIRECT(AU$3&amp;"!$A:$A"),INDIRECT(AU$3&amp;"!$H:$H"),0,0)</f>
        <v>0</v>
      </c>
      <c r="AV107" s="204" cm="1">
        <f t="array" aca="1" ref="AV107" ca="1">_xlfn.XLOOKUP($A107,INDIRECT(AV$3&amp;"!$A:$A"),INDIRECT(AV$3&amp;"!$H:$H"),0,0)</f>
        <v>0</v>
      </c>
      <c r="AW107" s="204" cm="1">
        <f t="array" aca="1" ref="AW107" ca="1">_xlfn.XLOOKUP($A107,INDIRECT(AW$3&amp;"!$A:$A"),INDIRECT(AW$3&amp;"!$H:$H"),0,0)</f>
        <v>0</v>
      </c>
      <c r="AX107" s="204" cm="1">
        <f t="array" aca="1" ref="AX107" ca="1">_xlfn.XLOOKUP($A107,INDIRECT(AX$3&amp;"!$A:$A"),INDIRECT(AX$3&amp;"!$H:$H"),0,0)</f>
        <v>0</v>
      </c>
      <c r="AY107" s="204" cm="1">
        <f t="array" aca="1" ref="AY107" ca="1">_xlfn.XLOOKUP($A107,INDIRECT(AY$3&amp;"!$A:$A"),INDIRECT(AY$3&amp;"!$H:$H"),0,0)</f>
        <v>0</v>
      </c>
      <c r="AZ107" s="204" cm="1">
        <f t="array" aca="1" ref="AZ107" ca="1">_xlfn.XLOOKUP($A107,INDIRECT(AZ$3&amp;"!$A:$A"),INDIRECT(AZ$3&amp;"!$H:$H"),0,0)</f>
        <v>0</v>
      </c>
      <c r="BA107" s="204" cm="1">
        <f t="array" aca="1" ref="BA107" ca="1">_xlfn.XLOOKUP($A107,INDIRECT(BA$3&amp;"!$A:$A"),INDIRECT(BA$3&amp;"!$H:$H"),0,0)</f>
        <v>0</v>
      </c>
      <c r="BB107" s="204" cm="1">
        <f t="array" aca="1" ref="BB107" ca="1">_xlfn.XLOOKUP($A107,INDIRECT(BB$3&amp;"!$A:$A"),INDIRECT(BB$3&amp;"!$H:$H"),0,0)</f>
        <v>0</v>
      </c>
      <c r="BC107" s="204" cm="1">
        <f t="array" aca="1" ref="BC107" ca="1">_xlfn.XLOOKUP($A107,INDIRECT(BC$3&amp;"!$A:$A"),INDIRECT(BC$3&amp;"!$H:$H"),0,0)</f>
        <v>0</v>
      </c>
      <c r="BD107" s="204" cm="1">
        <f t="array" aca="1" ref="BD107" ca="1">_xlfn.XLOOKUP($A107,INDIRECT(BD$3&amp;"!$A:$A"),INDIRECT(BD$3&amp;"!$H:$H"),0,0)</f>
        <v>0</v>
      </c>
    </row>
    <row r="108" spans="1:56" ht="15.95" customHeight="1" x14ac:dyDescent="0.25">
      <c r="A108" s="3">
        <f t="shared" si="8"/>
        <v>173605843</v>
      </c>
      <c r="B108" s="3" t="str">
        <f t="shared" si="8"/>
        <v>ACRH1MS101RJ</v>
      </c>
      <c r="C108" s="149" t="str">
        <f t="shared" si="8"/>
        <v>Массажер для пальцев</v>
      </c>
      <c r="D108" s="204" cm="1">
        <f t="array" aca="1" ref="D108" ca="1">_xlfn.XLOOKUP($A108,INDIRECT(D$3&amp;"!$A:$A"),INDIRECT(D$3&amp;"!$H:$H"),0,0)</f>
        <v>1846.6666666666667</v>
      </c>
      <c r="E108" s="204" cm="1">
        <f t="array" aca="1" ref="E108" ca="1">_xlfn.XLOOKUP($A108,INDIRECT(E$3&amp;"!$A:$A"),INDIRECT(E$3&amp;"!$H:$H"),0,0)</f>
        <v>1846.6666666666667</v>
      </c>
      <c r="F108" s="204" cm="1">
        <f t="array" aca="1" ref="F108" ca="1">_xlfn.XLOOKUP($A108,INDIRECT(F$3&amp;"!$A:$A"),INDIRECT(F$3&amp;"!$H:$H"),0,0)</f>
        <v>5530</v>
      </c>
      <c r="G108" s="204" cm="1">
        <f t="array" aca="1" ref="G108" ca="1">_xlfn.XLOOKUP($A108,INDIRECT(G$3&amp;"!$A:$A"),INDIRECT(G$3&amp;"!$H:$H"),0,0)</f>
        <v>0</v>
      </c>
      <c r="H108" s="204" cm="1">
        <f t="array" aca="1" ref="H108" ca="1">_xlfn.XLOOKUP($A108,INDIRECT(H$3&amp;"!$A:$A"),INDIRECT(H$3&amp;"!$H:$H"),0,0)</f>
        <v>0</v>
      </c>
      <c r="I108" s="204" cm="1">
        <f t="array" aca="1" ref="I108" ca="1">_xlfn.XLOOKUP($A108,INDIRECT(I$3&amp;"!$A:$A"),INDIRECT(I$3&amp;"!$H:$H"),0,0)</f>
        <v>0</v>
      </c>
      <c r="J108" s="204" cm="1">
        <f t="array" aca="1" ref="J108" ca="1">_xlfn.XLOOKUP($A108,INDIRECT(J$3&amp;"!$A:$A"),INDIRECT(J$3&amp;"!$H:$H"),0,0)</f>
        <v>0</v>
      </c>
      <c r="K108" s="204" cm="1">
        <f t="array" aca="1" ref="K108" ca="1">_xlfn.XLOOKUP($A108,INDIRECT(K$3&amp;"!$A:$A"),INDIRECT(K$3&amp;"!$H:$H"),0,0)</f>
        <v>0</v>
      </c>
      <c r="L108" s="204" cm="1">
        <f t="array" aca="1" ref="L108" ca="1">_xlfn.XLOOKUP($A108,INDIRECT(L$3&amp;"!$A:$A"),INDIRECT(L$3&amp;"!$H:$H"),0,0)</f>
        <v>0</v>
      </c>
      <c r="M108" s="204" cm="1">
        <f t="array" aca="1" ref="M108" ca="1">_xlfn.XLOOKUP($A108,INDIRECT(M$3&amp;"!$A:$A"),INDIRECT(M$3&amp;"!$H:$H"),0,0)</f>
        <v>0</v>
      </c>
      <c r="N108" s="204" cm="1">
        <f t="array" aca="1" ref="N108" ca="1">_xlfn.XLOOKUP($A108,INDIRECT(N$3&amp;"!$A:$A"),INDIRECT(N$3&amp;"!$H:$H"),0,0)</f>
        <v>0</v>
      </c>
      <c r="O108" s="204" cm="1">
        <f t="array" aca="1" ref="O108" ca="1">_xlfn.XLOOKUP($A108,INDIRECT(O$3&amp;"!$A:$A"),INDIRECT(O$3&amp;"!$H:$H"),0,0)</f>
        <v>0</v>
      </c>
      <c r="P108" s="204" cm="1">
        <f t="array" aca="1" ref="P108" ca="1">_xlfn.XLOOKUP($A108,INDIRECT(P$3&amp;"!$A:$A"),INDIRECT(P$3&amp;"!$H:$H"),0,0)</f>
        <v>0</v>
      </c>
      <c r="Q108" s="204" cm="1">
        <f t="array" aca="1" ref="Q108" ca="1">_xlfn.XLOOKUP($A108,INDIRECT(Q$3&amp;"!$A:$A"),INDIRECT(Q$3&amp;"!$H:$H"),0,0)</f>
        <v>0</v>
      </c>
      <c r="R108" s="204" cm="1">
        <f t="array" aca="1" ref="R108" ca="1">_xlfn.XLOOKUP($A108,INDIRECT(R$3&amp;"!$A:$A"),INDIRECT(R$3&amp;"!$H:$H"),0,0)</f>
        <v>0</v>
      </c>
      <c r="S108" s="204" cm="1">
        <f t="array" aca="1" ref="S108" ca="1">_xlfn.XLOOKUP($A108,INDIRECT(S$3&amp;"!$A:$A"),INDIRECT(S$3&amp;"!$H:$H"),0,0)</f>
        <v>0</v>
      </c>
      <c r="T108" s="204" cm="1">
        <f t="array" aca="1" ref="T108" ca="1">_xlfn.XLOOKUP($A108,INDIRECT(T$3&amp;"!$A:$A"),INDIRECT(T$3&amp;"!$H:$H"),0,0)</f>
        <v>0</v>
      </c>
      <c r="U108" s="204" cm="1">
        <f t="array" aca="1" ref="U108" ca="1">_xlfn.XLOOKUP($A108,INDIRECT(U$3&amp;"!$A:$A"),INDIRECT(U$3&amp;"!$H:$H"),0,0)</f>
        <v>0</v>
      </c>
      <c r="V108" s="204" cm="1">
        <f t="array" aca="1" ref="V108" ca="1">_xlfn.XLOOKUP($A108,INDIRECT(V$3&amp;"!$A:$A"),INDIRECT(V$3&amp;"!$H:$H"),0,0)</f>
        <v>0</v>
      </c>
      <c r="W108" s="204" cm="1">
        <f t="array" aca="1" ref="W108" ca="1">_xlfn.XLOOKUP($A108,INDIRECT(W$3&amp;"!$A:$A"),INDIRECT(W$3&amp;"!$H:$H"),0,0)</f>
        <v>0</v>
      </c>
      <c r="X108" s="204" cm="1">
        <f t="array" aca="1" ref="X108" ca="1">_xlfn.XLOOKUP($A108,INDIRECT(X$3&amp;"!$A:$A"),INDIRECT(X$3&amp;"!$H:$H"),0,0)</f>
        <v>0</v>
      </c>
      <c r="Y108" s="204" cm="1">
        <f t="array" aca="1" ref="Y108" ca="1">_xlfn.XLOOKUP($A108,INDIRECT(Y$3&amp;"!$A:$A"),INDIRECT(Y$3&amp;"!$H:$H"),0,0)</f>
        <v>0</v>
      </c>
      <c r="Z108" s="204" cm="1">
        <f t="array" aca="1" ref="Z108" ca="1">_xlfn.XLOOKUP($A108,INDIRECT(Z$3&amp;"!$A:$A"),INDIRECT(Z$3&amp;"!$H:$H"),0,0)</f>
        <v>0</v>
      </c>
      <c r="AA108" s="204" cm="1">
        <f t="array" aca="1" ref="AA108" ca="1">_xlfn.XLOOKUP($A108,INDIRECT(AA$3&amp;"!$A:$A"),INDIRECT(AA$3&amp;"!$H:$H"),0,0)</f>
        <v>0</v>
      </c>
      <c r="AB108" s="204" cm="1">
        <f t="array" aca="1" ref="AB108" ca="1">_xlfn.XLOOKUP($A108,INDIRECT(AB$3&amp;"!$A:$A"),INDIRECT(AB$3&amp;"!$H:$H"),0,0)</f>
        <v>0</v>
      </c>
      <c r="AC108" s="204" cm="1">
        <f t="array" aca="1" ref="AC108" ca="1">_xlfn.XLOOKUP($A108,INDIRECT(AC$3&amp;"!$A:$A"),INDIRECT(AC$3&amp;"!$H:$H"),0,0)</f>
        <v>0</v>
      </c>
      <c r="AD108" s="204" cm="1">
        <f t="array" aca="1" ref="AD108" ca="1">_xlfn.XLOOKUP($A108,INDIRECT(AD$3&amp;"!$A:$A"),INDIRECT(AD$3&amp;"!$H:$H"),0,0)</f>
        <v>0</v>
      </c>
      <c r="AE108" s="204" cm="1">
        <f t="array" aca="1" ref="AE108" ca="1">_xlfn.XLOOKUP($A108,INDIRECT(AE$3&amp;"!$A:$A"),INDIRECT(AE$3&amp;"!$H:$H"),0,0)</f>
        <v>0</v>
      </c>
      <c r="AF108" s="204" cm="1">
        <f t="array" aca="1" ref="AF108" ca="1">_xlfn.XLOOKUP($A108,INDIRECT(AF$3&amp;"!$A:$A"),INDIRECT(AF$3&amp;"!$H:$H"),0,0)</f>
        <v>0</v>
      </c>
      <c r="AG108" s="204" cm="1">
        <f t="array" aca="1" ref="AG108" ca="1">_xlfn.XLOOKUP($A108,INDIRECT(AG$3&amp;"!$A:$A"),INDIRECT(AG$3&amp;"!$H:$H"),0,0)</f>
        <v>0</v>
      </c>
      <c r="AH108" s="204" cm="1">
        <f t="array" aca="1" ref="AH108" ca="1">_xlfn.XLOOKUP($A108,INDIRECT(AH$3&amp;"!$A:$A"),INDIRECT(AH$3&amp;"!$H:$H"),0,0)</f>
        <v>0</v>
      </c>
      <c r="AI108" s="204" cm="1">
        <f t="array" aca="1" ref="AI108" ca="1">_xlfn.XLOOKUP($A108,INDIRECT(AI$3&amp;"!$A:$A"),INDIRECT(AI$3&amp;"!$H:$H"),0,0)</f>
        <v>0</v>
      </c>
      <c r="AJ108" s="204" cm="1">
        <f t="array" aca="1" ref="AJ108" ca="1">_xlfn.XLOOKUP($A108,INDIRECT(AJ$3&amp;"!$A:$A"),INDIRECT(AJ$3&amp;"!$H:$H"),0,0)</f>
        <v>0</v>
      </c>
      <c r="AK108" s="204" cm="1">
        <f t="array" aca="1" ref="AK108" ca="1">_xlfn.XLOOKUP($A108,INDIRECT(AK$3&amp;"!$A:$A"),INDIRECT(AK$3&amp;"!$H:$H"),0,0)</f>
        <v>0</v>
      </c>
      <c r="AL108" s="204" cm="1">
        <f t="array" aca="1" ref="AL108" ca="1">_xlfn.XLOOKUP($A108,INDIRECT(AL$3&amp;"!$A:$A"),INDIRECT(AL$3&amp;"!$H:$H"),0,0)</f>
        <v>0</v>
      </c>
      <c r="AM108" s="204" cm="1">
        <f t="array" aca="1" ref="AM108" ca="1">_xlfn.XLOOKUP($A108,INDIRECT(AM$3&amp;"!$A:$A"),INDIRECT(AM$3&amp;"!$H:$H"),0,0)</f>
        <v>0</v>
      </c>
      <c r="AN108" s="204" cm="1">
        <f t="array" aca="1" ref="AN108" ca="1">_xlfn.XLOOKUP($A108,INDIRECT(AN$3&amp;"!$A:$A"),INDIRECT(AN$3&amp;"!$H:$H"),0,0)</f>
        <v>0</v>
      </c>
      <c r="AO108" s="204" cm="1">
        <f t="array" aca="1" ref="AO108" ca="1">_xlfn.XLOOKUP($A108,INDIRECT(AO$3&amp;"!$A:$A"),INDIRECT(AO$3&amp;"!$H:$H"),0,0)</f>
        <v>0</v>
      </c>
      <c r="AP108" s="204" cm="1">
        <f t="array" aca="1" ref="AP108" ca="1">_xlfn.XLOOKUP($A108,INDIRECT(AP$3&amp;"!$A:$A"),INDIRECT(AP$3&amp;"!$H:$H"),0,0)</f>
        <v>0</v>
      </c>
      <c r="AQ108" s="204" cm="1">
        <f t="array" aca="1" ref="AQ108" ca="1">_xlfn.XLOOKUP($A108,INDIRECT(AQ$3&amp;"!$A:$A"),INDIRECT(AQ$3&amp;"!$H:$H"),0,0)</f>
        <v>0</v>
      </c>
      <c r="AR108" s="204" cm="1">
        <f t="array" aca="1" ref="AR108" ca="1">_xlfn.XLOOKUP($A108,INDIRECT(AR$3&amp;"!$A:$A"),INDIRECT(AR$3&amp;"!$H:$H"),0,0)</f>
        <v>0</v>
      </c>
      <c r="AS108" s="204" cm="1">
        <f t="array" aca="1" ref="AS108" ca="1">_xlfn.XLOOKUP($A108,INDIRECT(AS$3&amp;"!$A:$A"),INDIRECT(AS$3&amp;"!$H:$H"),0,0)</f>
        <v>0</v>
      </c>
      <c r="AT108" s="204" cm="1">
        <f t="array" aca="1" ref="AT108" ca="1">_xlfn.XLOOKUP($A108,INDIRECT(AT$3&amp;"!$A:$A"),INDIRECT(AT$3&amp;"!$H:$H"),0,0)</f>
        <v>0</v>
      </c>
      <c r="AU108" s="204" cm="1">
        <f t="array" aca="1" ref="AU108" ca="1">_xlfn.XLOOKUP($A108,INDIRECT(AU$3&amp;"!$A:$A"),INDIRECT(AU$3&amp;"!$H:$H"),0,0)</f>
        <v>0</v>
      </c>
      <c r="AV108" s="204" cm="1">
        <f t="array" aca="1" ref="AV108" ca="1">_xlfn.XLOOKUP($A108,INDIRECT(AV$3&amp;"!$A:$A"),INDIRECT(AV$3&amp;"!$H:$H"),0,0)</f>
        <v>0</v>
      </c>
      <c r="AW108" s="204" cm="1">
        <f t="array" aca="1" ref="AW108" ca="1">_xlfn.XLOOKUP($A108,INDIRECT(AW$3&amp;"!$A:$A"),INDIRECT(AW$3&amp;"!$H:$H"),0,0)</f>
        <v>0</v>
      </c>
      <c r="AX108" s="204" cm="1">
        <f t="array" aca="1" ref="AX108" ca="1">_xlfn.XLOOKUP($A108,INDIRECT(AX$3&amp;"!$A:$A"),INDIRECT(AX$3&amp;"!$H:$H"),0,0)</f>
        <v>0</v>
      </c>
      <c r="AY108" s="204" cm="1">
        <f t="array" aca="1" ref="AY108" ca="1">_xlfn.XLOOKUP($A108,INDIRECT(AY$3&amp;"!$A:$A"),INDIRECT(AY$3&amp;"!$H:$H"),0,0)</f>
        <v>0</v>
      </c>
      <c r="AZ108" s="204" cm="1">
        <f t="array" aca="1" ref="AZ108" ca="1">_xlfn.XLOOKUP($A108,INDIRECT(AZ$3&amp;"!$A:$A"),INDIRECT(AZ$3&amp;"!$H:$H"),0,0)</f>
        <v>0</v>
      </c>
      <c r="BA108" s="204" cm="1">
        <f t="array" aca="1" ref="BA108" ca="1">_xlfn.XLOOKUP($A108,INDIRECT(BA$3&amp;"!$A:$A"),INDIRECT(BA$3&amp;"!$H:$H"),0,0)</f>
        <v>0</v>
      </c>
      <c r="BB108" s="204" cm="1">
        <f t="array" aca="1" ref="BB108" ca="1">_xlfn.XLOOKUP($A108,INDIRECT(BB$3&amp;"!$A:$A"),INDIRECT(BB$3&amp;"!$H:$H"),0,0)</f>
        <v>0</v>
      </c>
      <c r="BC108" s="204" cm="1">
        <f t="array" aca="1" ref="BC108" ca="1">_xlfn.XLOOKUP($A108,INDIRECT(BC$3&amp;"!$A:$A"),INDIRECT(BC$3&amp;"!$H:$H"),0,0)</f>
        <v>0</v>
      </c>
      <c r="BD108" s="204" cm="1">
        <f t="array" aca="1" ref="BD108" ca="1">_xlfn.XLOOKUP($A108,INDIRECT(BD$3&amp;"!$A:$A"),INDIRECT(BD$3&amp;"!$H:$H"),0,0)</f>
        <v>0</v>
      </c>
    </row>
    <row r="109" spans="1:56" ht="15.95" customHeight="1" x14ac:dyDescent="0.25">
      <c r="A109" s="3">
        <f t="shared" si="8"/>
        <v>223420736</v>
      </c>
      <c r="B109" s="3" t="str">
        <f t="shared" si="8"/>
        <v>ACRB1MS101RJ</v>
      </c>
      <c r="C109" s="149" t="str">
        <f t="shared" si="8"/>
        <v>Массажер для тела оранжевый</v>
      </c>
      <c r="D109" s="204" cm="1">
        <f t="array" aca="1" ref="D109" ca="1">_xlfn.XLOOKUP($A109,INDIRECT(D$3&amp;"!$A:$A"),INDIRECT(D$3&amp;"!$H:$H"),0,0)</f>
        <v>41.25</v>
      </c>
      <c r="E109" s="204" cm="1">
        <f t="array" aca="1" ref="E109" ca="1">_xlfn.XLOOKUP($A109,INDIRECT(E$3&amp;"!$A:$A"),INDIRECT(E$3&amp;"!$H:$H"),0,0)</f>
        <v>55</v>
      </c>
      <c r="F109" s="204" cm="1">
        <f t="array" aca="1" ref="F109" ca="1">_xlfn.XLOOKUP($A109,INDIRECT(F$3&amp;"!$A:$A"),INDIRECT(F$3&amp;"!$H:$H"),0,0)</f>
        <v>48.571428571428577</v>
      </c>
      <c r="G109" s="204" cm="1">
        <f t="array" aca="1" ref="G109" ca="1">_xlfn.XLOOKUP($A109,INDIRECT(G$3&amp;"!$A:$A"),INDIRECT(G$3&amp;"!$H:$H"),0,0)</f>
        <v>0</v>
      </c>
      <c r="H109" s="204" cm="1">
        <f t="array" aca="1" ref="H109" ca="1">_xlfn.XLOOKUP($A109,INDIRECT(H$3&amp;"!$A:$A"),INDIRECT(H$3&amp;"!$H:$H"),0,0)</f>
        <v>0</v>
      </c>
      <c r="I109" s="204" cm="1">
        <f t="array" aca="1" ref="I109" ca="1">_xlfn.XLOOKUP($A109,INDIRECT(I$3&amp;"!$A:$A"),INDIRECT(I$3&amp;"!$H:$H"),0,0)</f>
        <v>0</v>
      </c>
      <c r="J109" s="204" cm="1">
        <f t="array" aca="1" ref="J109" ca="1">_xlfn.XLOOKUP($A109,INDIRECT(J$3&amp;"!$A:$A"),INDIRECT(J$3&amp;"!$H:$H"),0,0)</f>
        <v>0</v>
      </c>
      <c r="K109" s="204" cm="1">
        <f t="array" aca="1" ref="K109" ca="1">_xlfn.XLOOKUP($A109,INDIRECT(K$3&amp;"!$A:$A"),INDIRECT(K$3&amp;"!$H:$H"),0,0)</f>
        <v>0</v>
      </c>
      <c r="L109" s="204" cm="1">
        <f t="array" aca="1" ref="L109" ca="1">_xlfn.XLOOKUP($A109,INDIRECT(L$3&amp;"!$A:$A"),INDIRECT(L$3&amp;"!$H:$H"),0,0)</f>
        <v>0</v>
      </c>
      <c r="M109" s="204" cm="1">
        <f t="array" aca="1" ref="M109" ca="1">_xlfn.XLOOKUP($A109,INDIRECT(M$3&amp;"!$A:$A"),INDIRECT(M$3&amp;"!$H:$H"),0,0)</f>
        <v>0</v>
      </c>
      <c r="N109" s="204" cm="1">
        <f t="array" aca="1" ref="N109" ca="1">_xlfn.XLOOKUP($A109,INDIRECT(N$3&amp;"!$A:$A"),INDIRECT(N$3&amp;"!$H:$H"),0,0)</f>
        <v>0</v>
      </c>
      <c r="O109" s="204" cm="1">
        <f t="array" aca="1" ref="O109" ca="1">_xlfn.XLOOKUP($A109,INDIRECT(O$3&amp;"!$A:$A"),INDIRECT(O$3&amp;"!$H:$H"),0,0)</f>
        <v>0</v>
      </c>
      <c r="P109" s="204" cm="1">
        <f t="array" aca="1" ref="P109" ca="1">_xlfn.XLOOKUP($A109,INDIRECT(P$3&amp;"!$A:$A"),INDIRECT(P$3&amp;"!$H:$H"),0,0)</f>
        <v>0</v>
      </c>
      <c r="Q109" s="204" cm="1">
        <f t="array" aca="1" ref="Q109" ca="1">_xlfn.XLOOKUP($A109,INDIRECT(Q$3&amp;"!$A:$A"),INDIRECT(Q$3&amp;"!$H:$H"),0,0)</f>
        <v>0</v>
      </c>
      <c r="R109" s="204" cm="1">
        <f t="array" aca="1" ref="R109" ca="1">_xlfn.XLOOKUP($A109,INDIRECT(R$3&amp;"!$A:$A"),INDIRECT(R$3&amp;"!$H:$H"),0,0)</f>
        <v>0</v>
      </c>
      <c r="S109" s="204" cm="1">
        <f t="array" aca="1" ref="S109" ca="1">_xlfn.XLOOKUP($A109,INDIRECT(S$3&amp;"!$A:$A"),INDIRECT(S$3&amp;"!$H:$H"),0,0)</f>
        <v>0</v>
      </c>
      <c r="T109" s="204" cm="1">
        <f t="array" aca="1" ref="T109" ca="1">_xlfn.XLOOKUP($A109,INDIRECT(T$3&amp;"!$A:$A"),INDIRECT(T$3&amp;"!$H:$H"),0,0)</f>
        <v>0</v>
      </c>
      <c r="U109" s="204" cm="1">
        <f t="array" aca="1" ref="U109" ca="1">_xlfn.XLOOKUP($A109,INDIRECT(U$3&amp;"!$A:$A"),INDIRECT(U$3&amp;"!$H:$H"),0,0)</f>
        <v>0</v>
      </c>
      <c r="V109" s="204" cm="1">
        <f t="array" aca="1" ref="V109" ca="1">_xlfn.XLOOKUP($A109,INDIRECT(V$3&amp;"!$A:$A"),INDIRECT(V$3&amp;"!$H:$H"),0,0)</f>
        <v>0</v>
      </c>
      <c r="W109" s="204" cm="1">
        <f t="array" aca="1" ref="W109" ca="1">_xlfn.XLOOKUP($A109,INDIRECT(W$3&amp;"!$A:$A"),INDIRECT(W$3&amp;"!$H:$H"),0,0)</f>
        <v>0</v>
      </c>
      <c r="X109" s="204" cm="1">
        <f t="array" aca="1" ref="X109" ca="1">_xlfn.XLOOKUP($A109,INDIRECT(X$3&amp;"!$A:$A"),INDIRECT(X$3&amp;"!$H:$H"),0,0)</f>
        <v>0</v>
      </c>
      <c r="Y109" s="204" cm="1">
        <f t="array" aca="1" ref="Y109" ca="1">_xlfn.XLOOKUP($A109,INDIRECT(Y$3&amp;"!$A:$A"),INDIRECT(Y$3&amp;"!$H:$H"),0,0)</f>
        <v>0</v>
      </c>
      <c r="Z109" s="204" cm="1">
        <f t="array" aca="1" ref="Z109" ca="1">_xlfn.XLOOKUP($A109,INDIRECT(Z$3&amp;"!$A:$A"),INDIRECT(Z$3&amp;"!$H:$H"),0,0)</f>
        <v>0</v>
      </c>
      <c r="AA109" s="204" cm="1">
        <f t="array" aca="1" ref="AA109" ca="1">_xlfn.XLOOKUP($A109,INDIRECT(AA$3&amp;"!$A:$A"),INDIRECT(AA$3&amp;"!$H:$H"),0,0)</f>
        <v>0</v>
      </c>
      <c r="AB109" s="204" cm="1">
        <f t="array" aca="1" ref="AB109" ca="1">_xlfn.XLOOKUP($A109,INDIRECT(AB$3&amp;"!$A:$A"),INDIRECT(AB$3&amp;"!$H:$H"),0,0)</f>
        <v>0</v>
      </c>
      <c r="AC109" s="204" cm="1">
        <f t="array" aca="1" ref="AC109" ca="1">_xlfn.XLOOKUP($A109,INDIRECT(AC$3&amp;"!$A:$A"),INDIRECT(AC$3&amp;"!$H:$H"),0,0)</f>
        <v>0</v>
      </c>
      <c r="AD109" s="204" cm="1">
        <f t="array" aca="1" ref="AD109" ca="1">_xlfn.XLOOKUP($A109,INDIRECT(AD$3&amp;"!$A:$A"),INDIRECT(AD$3&amp;"!$H:$H"),0,0)</f>
        <v>0</v>
      </c>
      <c r="AE109" s="204" cm="1">
        <f t="array" aca="1" ref="AE109" ca="1">_xlfn.XLOOKUP($A109,INDIRECT(AE$3&amp;"!$A:$A"),INDIRECT(AE$3&amp;"!$H:$H"),0,0)</f>
        <v>0</v>
      </c>
      <c r="AF109" s="204" cm="1">
        <f t="array" aca="1" ref="AF109" ca="1">_xlfn.XLOOKUP($A109,INDIRECT(AF$3&amp;"!$A:$A"),INDIRECT(AF$3&amp;"!$H:$H"),0,0)</f>
        <v>0</v>
      </c>
      <c r="AG109" s="204" cm="1">
        <f t="array" aca="1" ref="AG109" ca="1">_xlfn.XLOOKUP($A109,INDIRECT(AG$3&amp;"!$A:$A"),INDIRECT(AG$3&amp;"!$H:$H"),0,0)</f>
        <v>0</v>
      </c>
      <c r="AH109" s="204" cm="1">
        <f t="array" aca="1" ref="AH109" ca="1">_xlfn.XLOOKUP($A109,INDIRECT(AH$3&amp;"!$A:$A"),INDIRECT(AH$3&amp;"!$H:$H"),0,0)</f>
        <v>0</v>
      </c>
      <c r="AI109" s="204" cm="1">
        <f t="array" aca="1" ref="AI109" ca="1">_xlfn.XLOOKUP($A109,INDIRECT(AI$3&amp;"!$A:$A"),INDIRECT(AI$3&amp;"!$H:$H"),0,0)</f>
        <v>0</v>
      </c>
      <c r="AJ109" s="204" cm="1">
        <f t="array" aca="1" ref="AJ109" ca="1">_xlfn.XLOOKUP($A109,INDIRECT(AJ$3&amp;"!$A:$A"),INDIRECT(AJ$3&amp;"!$H:$H"),0,0)</f>
        <v>0</v>
      </c>
      <c r="AK109" s="204" cm="1">
        <f t="array" aca="1" ref="AK109" ca="1">_xlfn.XLOOKUP($A109,INDIRECT(AK$3&amp;"!$A:$A"),INDIRECT(AK$3&amp;"!$H:$H"),0,0)</f>
        <v>0</v>
      </c>
      <c r="AL109" s="204" cm="1">
        <f t="array" aca="1" ref="AL109" ca="1">_xlfn.XLOOKUP($A109,INDIRECT(AL$3&amp;"!$A:$A"),INDIRECT(AL$3&amp;"!$H:$H"),0,0)</f>
        <v>0</v>
      </c>
      <c r="AM109" s="204" cm="1">
        <f t="array" aca="1" ref="AM109" ca="1">_xlfn.XLOOKUP($A109,INDIRECT(AM$3&amp;"!$A:$A"),INDIRECT(AM$3&amp;"!$H:$H"),0,0)</f>
        <v>0</v>
      </c>
      <c r="AN109" s="204" cm="1">
        <f t="array" aca="1" ref="AN109" ca="1">_xlfn.XLOOKUP($A109,INDIRECT(AN$3&amp;"!$A:$A"),INDIRECT(AN$3&amp;"!$H:$H"),0,0)</f>
        <v>0</v>
      </c>
      <c r="AO109" s="204" cm="1">
        <f t="array" aca="1" ref="AO109" ca="1">_xlfn.XLOOKUP($A109,INDIRECT(AO$3&amp;"!$A:$A"),INDIRECT(AO$3&amp;"!$H:$H"),0,0)</f>
        <v>0</v>
      </c>
      <c r="AP109" s="204" cm="1">
        <f t="array" aca="1" ref="AP109" ca="1">_xlfn.XLOOKUP($A109,INDIRECT(AP$3&amp;"!$A:$A"),INDIRECT(AP$3&amp;"!$H:$H"),0,0)</f>
        <v>0</v>
      </c>
      <c r="AQ109" s="204" cm="1">
        <f t="array" aca="1" ref="AQ109" ca="1">_xlfn.XLOOKUP($A109,INDIRECT(AQ$3&amp;"!$A:$A"),INDIRECT(AQ$3&amp;"!$H:$H"),0,0)</f>
        <v>0</v>
      </c>
      <c r="AR109" s="204" cm="1">
        <f t="array" aca="1" ref="AR109" ca="1">_xlfn.XLOOKUP($A109,INDIRECT(AR$3&amp;"!$A:$A"),INDIRECT(AR$3&amp;"!$H:$H"),0,0)</f>
        <v>0</v>
      </c>
      <c r="AS109" s="204" cm="1">
        <f t="array" aca="1" ref="AS109" ca="1">_xlfn.XLOOKUP($A109,INDIRECT(AS$3&amp;"!$A:$A"),INDIRECT(AS$3&amp;"!$H:$H"),0,0)</f>
        <v>0</v>
      </c>
      <c r="AT109" s="204" cm="1">
        <f t="array" aca="1" ref="AT109" ca="1">_xlfn.XLOOKUP($A109,INDIRECT(AT$3&amp;"!$A:$A"),INDIRECT(AT$3&amp;"!$H:$H"),0,0)</f>
        <v>0</v>
      </c>
      <c r="AU109" s="204" cm="1">
        <f t="array" aca="1" ref="AU109" ca="1">_xlfn.XLOOKUP($A109,INDIRECT(AU$3&amp;"!$A:$A"),INDIRECT(AU$3&amp;"!$H:$H"),0,0)</f>
        <v>0</v>
      </c>
      <c r="AV109" s="204" cm="1">
        <f t="array" aca="1" ref="AV109" ca="1">_xlfn.XLOOKUP($A109,INDIRECT(AV$3&amp;"!$A:$A"),INDIRECT(AV$3&amp;"!$H:$H"),0,0)</f>
        <v>0</v>
      </c>
      <c r="AW109" s="204" cm="1">
        <f t="array" aca="1" ref="AW109" ca="1">_xlfn.XLOOKUP($A109,INDIRECT(AW$3&amp;"!$A:$A"),INDIRECT(AW$3&amp;"!$H:$H"),0,0)</f>
        <v>0</v>
      </c>
      <c r="AX109" s="204" cm="1">
        <f t="array" aca="1" ref="AX109" ca="1">_xlfn.XLOOKUP($A109,INDIRECT(AX$3&amp;"!$A:$A"),INDIRECT(AX$3&amp;"!$H:$H"),0,0)</f>
        <v>0</v>
      </c>
      <c r="AY109" s="204" cm="1">
        <f t="array" aca="1" ref="AY109" ca="1">_xlfn.XLOOKUP($A109,INDIRECT(AY$3&amp;"!$A:$A"),INDIRECT(AY$3&amp;"!$H:$H"),0,0)</f>
        <v>0</v>
      </c>
      <c r="AZ109" s="204" cm="1">
        <f t="array" aca="1" ref="AZ109" ca="1">_xlfn.XLOOKUP($A109,INDIRECT(AZ$3&amp;"!$A:$A"),INDIRECT(AZ$3&amp;"!$H:$H"),0,0)</f>
        <v>0</v>
      </c>
      <c r="BA109" s="204" cm="1">
        <f t="array" aca="1" ref="BA109" ca="1">_xlfn.XLOOKUP($A109,INDIRECT(BA$3&amp;"!$A:$A"),INDIRECT(BA$3&amp;"!$H:$H"),0,0)</f>
        <v>0</v>
      </c>
      <c r="BB109" s="204" cm="1">
        <f t="array" aca="1" ref="BB109" ca="1">_xlfn.XLOOKUP($A109,INDIRECT(BB$3&amp;"!$A:$A"),INDIRECT(BB$3&amp;"!$H:$H"),0,0)</f>
        <v>0</v>
      </c>
      <c r="BC109" s="204" cm="1">
        <f t="array" aca="1" ref="BC109" ca="1">_xlfn.XLOOKUP($A109,INDIRECT(BC$3&amp;"!$A:$A"),INDIRECT(BC$3&amp;"!$H:$H"),0,0)</f>
        <v>0</v>
      </c>
      <c r="BD109" s="204" cm="1">
        <f t="array" aca="1" ref="BD109" ca="1">_xlfn.XLOOKUP($A109,INDIRECT(BD$3&amp;"!$A:$A"),INDIRECT(BD$3&amp;"!$H:$H"),0,0)</f>
        <v>0</v>
      </c>
    </row>
    <row r="110" spans="1:56" ht="15.95" customHeight="1" x14ac:dyDescent="0.25">
      <c r="A110" s="3">
        <f t="shared" si="8"/>
        <v>275208801</v>
      </c>
      <c r="B110" s="3" t="str">
        <f t="shared" si="8"/>
        <v>ACRB1MS101PN</v>
      </c>
      <c r="C110" s="149" t="str">
        <f t="shared" si="8"/>
        <v>Массажер для тела розовый</v>
      </c>
      <c r="D110" s="204" cm="1">
        <f t="array" aca="1" ref="D110" ca="1">_xlfn.XLOOKUP($A110,INDIRECT(D$3&amp;"!$A:$A"),INDIRECT(D$3&amp;"!$H:$H"),0,0)</f>
        <v>999</v>
      </c>
      <c r="E110" s="204" cm="1">
        <f t="array" aca="1" ref="E110" ca="1">_xlfn.XLOOKUP($A110,INDIRECT(E$3&amp;"!$A:$A"),INDIRECT(E$3&amp;"!$H:$H"),0,0)</f>
        <v>999</v>
      </c>
      <c r="F110" s="204" cm="1">
        <f t="array" aca="1" ref="F110" ca="1">_xlfn.XLOOKUP($A110,INDIRECT(F$3&amp;"!$A:$A"),INDIRECT(F$3&amp;"!$H:$H"),0,0)</f>
        <v>250</v>
      </c>
      <c r="G110" s="204" cm="1">
        <f t="array" aca="1" ref="G110" ca="1">_xlfn.XLOOKUP($A110,INDIRECT(G$3&amp;"!$A:$A"),INDIRECT(G$3&amp;"!$H:$H"),0,0)</f>
        <v>0</v>
      </c>
      <c r="H110" s="204" cm="1">
        <f t="array" aca="1" ref="H110" ca="1">_xlfn.XLOOKUP($A110,INDIRECT(H$3&amp;"!$A:$A"),INDIRECT(H$3&amp;"!$H:$H"),0,0)</f>
        <v>0</v>
      </c>
      <c r="I110" s="204" cm="1">
        <f t="array" aca="1" ref="I110" ca="1">_xlfn.XLOOKUP($A110,INDIRECT(I$3&amp;"!$A:$A"),INDIRECT(I$3&amp;"!$H:$H"),0,0)</f>
        <v>0</v>
      </c>
      <c r="J110" s="204" cm="1">
        <f t="array" aca="1" ref="J110" ca="1">_xlfn.XLOOKUP($A110,INDIRECT(J$3&amp;"!$A:$A"),INDIRECT(J$3&amp;"!$H:$H"),0,0)</f>
        <v>0</v>
      </c>
      <c r="K110" s="204" cm="1">
        <f t="array" aca="1" ref="K110" ca="1">_xlfn.XLOOKUP($A110,INDIRECT(K$3&amp;"!$A:$A"),INDIRECT(K$3&amp;"!$H:$H"),0,0)</f>
        <v>0</v>
      </c>
      <c r="L110" s="204" cm="1">
        <f t="array" aca="1" ref="L110" ca="1">_xlfn.XLOOKUP($A110,INDIRECT(L$3&amp;"!$A:$A"),INDIRECT(L$3&amp;"!$H:$H"),0,0)</f>
        <v>0</v>
      </c>
      <c r="M110" s="204" cm="1">
        <f t="array" aca="1" ref="M110" ca="1">_xlfn.XLOOKUP($A110,INDIRECT(M$3&amp;"!$A:$A"),INDIRECT(M$3&amp;"!$H:$H"),0,0)</f>
        <v>0</v>
      </c>
      <c r="N110" s="204" cm="1">
        <f t="array" aca="1" ref="N110" ca="1">_xlfn.XLOOKUP($A110,INDIRECT(N$3&amp;"!$A:$A"),INDIRECT(N$3&amp;"!$H:$H"),0,0)</f>
        <v>0</v>
      </c>
      <c r="O110" s="204" cm="1">
        <f t="array" aca="1" ref="O110" ca="1">_xlfn.XLOOKUP($A110,INDIRECT(O$3&amp;"!$A:$A"),INDIRECT(O$3&amp;"!$H:$H"),0,0)</f>
        <v>0</v>
      </c>
      <c r="P110" s="204" cm="1">
        <f t="array" aca="1" ref="P110" ca="1">_xlfn.XLOOKUP($A110,INDIRECT(P$3&amp;"!$A:$A"),INDIRECT(P$3&amp;"!$H:$H"),0,0)</f>
        <v>0</v>
      </c>
      <c r="Q110" s="204" cm="1">
        <f t="array" aca="1" ref="Q110" ca="1">_xlfn.XLOOKUP($A110,INDIRECT(Q$3&amp;"!$A:$A"),INDIRECT(Q$3&amp;"!$H:$H"),0,0)</f>
        <v>0</v>
      </c>
      <c r="R110" s="204" cm="1">
        <f t="array" aca="1" ref="R110" ca="1">_xlfn.XLOOKUP($A110,INDIRECT(R$3&amp;"!$A:$A"),INDIRECT(R$3&amp;"!$H:$H"),0,0)</f>
        <v>0</v>
      </c>
      <c r="S110" s="204" cm="1">
        <f t="array" aca="1" ref="S110" ca="1">_xlfn.XLOOKUP($A110,INDIRECT(S$3&amp;"!$A:$A"),INDIRECT(S$3&amp;"!$H:$H"),0,0)</f>
        <v>0</v>
      </c>
      <c r="T110" s="204" cm="1">
        <f t="array" aca="1" ref="T110" ca="1">_xlfn.XLOOKUP($A110,INDIRECT(T$3&amp;"!$A:$A"),INDIRECT(T$3&amp;"!$H:$H"),0,0)</f>
        <v>0</v>
      </c>
      <c r="U110" s="204" cm="1">
        <f t="array" aca="1" ref="U110" ca="1">_xlfn.XLOOKUP($A110,INDIRECT(U$3&amp;"!$A:$A"),INDIRECT(U$3&amp;"!$H:$H"),0,0)</f>
        <v>0</v>
      </c>
      <c r="V110" s="204" cm="1">
        <f t="array" aca="1" ref="V110" ca="1">_xlfn.XLOOKUP($A110,INDIRECT(V$3&amp;"!$A:$A"),INDIRECT(V$3&amp;"!$H:$H"),0,0)</f>
        <v>0</v>
      </c>
      <c r="W110" s="204" cm="1">
        <f t="array" aca="1" ref="W110" ca="1">_xlfn.XLOOKUP($A110,INDIRECT(W$3&amp;"!$A:$A"),INDIRECT(W$3&amp;"!$H:$H"),0,0)</f>
        <v>0</v>
      </c>
      <c r="X110" s="204" cm="1">
        <f t="array" aca="1" ref="X110" ca="1">_xlfn.XLOOKUP($A110,INDIRECT(X$3&amp;"!$A:$A"),INDIRECT(X$3&amp;"!$H:$H"),0,0)</f>
        <v>0</v>
      </c>
      <c r="Y110" s="204" cm="1">
        <f t="array" aca="1" ref="Y110" ca="1">_xlfn.XLOOKUP($A110,INDIRECT(Y$3&amp;"!$A:$A"),INDIRECT(Y$3&amp;"!$H:$H"),0,0)</f>
        <v>0</v>
      </c>
      <c r="Z110" s="204" cm="1">
        <f t="array" aca="1" ref="Z110" ca="1">_xlfn.XLOOKUP($A110,INDIRECT(Z$3&amp;"!$A:$A"),INDIRECT(Z$3&amp;"!$H:$H"),0,0)</f>
        <v>0</v>
      </c>
      <c r="AA110" s="204" cm="1">
        <f t="array" aca="1" ref="AA110" ca="1">_xlfn.XLOOKUP($A110,INDIRECT(AA$3&amp;"!$A:$A"),INDIRECT(AA$3&amp;"!$H:$H"),0,0)</f>
        <v>0</v>
      </c>
      <c r="AB110" s="204" cm="1">
        <f t="array" aca="1" ref="AB110" ca="1">_xlfn.XLOOKUP($A110,INDIRECT(AB$3&amp;"!$A:$A"),INDIRECT(AB$3&amp;"!$H:$H"),0,0)</f>
        <v>0</v>
      </c>
      <c r="AC110" s="204" cm="1">
        <f t="array" aca="1" ref="AC110" ca="1">_xlfn.XLOOKUP($A110,INDIRECT(AC$3&amp;"!$A:$A"),INDIRECT(AC$3&amp;"!$H:$H"),0,0)</f>
        <v>0</v>
      </c>
      <c r="AD110" s="204" cm="1">
        <f t="array" aca="1" ref="AD110" ca="1">_xlfn.XLOOKUP($A110,INDIRECT(AD$3&amp;"!$A:$A"),INDIRECT(AD$3&amp;"!$H:$H"),0,0)</f>
        <v>0</v>
      </c>
      <c r="AE110" s="204" cm="1">
        <f t="array" aca="1" ref="AE110" ca="1">_xlfn.XLOOKUP($A110,INDIRECT(AE$3&amp;"!$A:$A"),INDIRECT(AE$3&amp;"!$H:$H"),0,0)</f>
        <v>0</v>
      </c>
      <c r="AF110" s="204" cm="1">
        <f t="array" aca="1" ref="AF110" ca="1">_xlfn.XLOOKUP($A110,INDIRECT(AF$3&amp;"!$A:$A"),INDIRECT(AF$3&amp;"!$H:$H"),0,0)</f>
        <v>0</v>
      </c>
      <c r="AG110" s="204" cm="1">
        <f t="array" aca="1" ref="AG110" ca="1">_xlfn.XLOOKUP($A110,INDIRECT(AG$3&amp;"!$A:$A"),INDIRECT(AG$3&amp;"!$H:$H"),0,0)</f>
        <v>0</v>
      </c>
      <c r="AH110" s="204" cm="1">
        <f t="array" aca="1" ref="AH110" ca="1">_xlfn.XLOOKUP($A110,INDIRECT(AH$3&amp;"!$A:$A"),INDIRECT(AH$3&amp;"!$H:$H"),0,0)</f>
        <v>0</v>
      </c>
      <c r="AI110" s="204" cm="1">
        <f t="array" aca="1" ref="AI110" ca="1">_xlfn.XLOOKUP($A110,INDIRECT(AI$3&amp;"!$A:$A"),INDIRECT(AI$3&amp;"!$H:$H"),0,0)</f>
        <v>0</v>
      </c>
      <c r="AJ110" s="204" cm="1">
        <f t="array" aca="1" ref="AJ110" ca="1">_xlfn.XLOOKUP($A110,INDIRECT(AJ$3&amp;"!$A:$A"),INDIRECT(AJ$3&amp;"!$H:$H"),0,0)</f>
        <v>0</v>
      </c>
      <c r="AK110" s="204" cm="1">
        <f t="array" aca="1" ref="AK110" ca="1">_xlfn.XLOOKUP($A110,INDIRECT(AK$3&amp;"!$A:$A"),INDIRECT(AK$3&amp;"!$H:$H"),0,0)</f>
        <v>0</v>
      </c>
      <c r="AL110" s="204" cm="1">
        <f t="array" aca="1" ref="AL110" ca="1">_xlfn.XLOOKUP($A110,INDIRECT(AL$3&amp;"!$A:$A"),INDIRECT(AL$3&amp;"!$H:$H"),0,0)</f>
        <v>0</v>
      </c>
      <c r="AM110" s="204" cm="1">
        <f t="array" aca="1" ref="AM110" ca="1">_xlfn.XLOOKUP($A110,INDIRECT(AM$3&amp;"!$A:$A"),INDIRECT(AM$3&amp;"!$H:$H"),0,0)</f>
        <v>0</v>
      </c>
      <c r="AN110" s="204" cm="1">
        <f t="array" aca="1" ref="AN110" ca="1">_xlfn.XLOOKUP($A110,INDIRECT(AN$3&amp;"!$A:$A"),INDIRECT(AN$3&amp;"!$H:$H"),0,0)</f>
        <v>0</v>
      </c>
      <c r="AO110" s="204" cm="1">
        <f t="array" aca="1" ref="AO110" ca="1">_xlfn.XLOOKUP($A110,INDIRECT(AO$3&amp;"!$A:$A"),INDIRECT(AO$3&amp;"!$H:$H"),0,0)</f>
        <v>0</v>
      </c>
      <c r="AP110" s="204" cm="1">
        <f t="array" aca="1" ref="AP110" ca="1">_xlfn.XLOOKUP($A110,INDIRECT(AP$3&amp;"!$A:$A"),INDIRECT(AP$3&amp;"!$H:$H"),0,0)</f>
        <v>0</v>
      </c>
      <c r="AQ110" s="204" cm="1">
        <f t="array" aca="1" ref="AQ110" ca="1">_xlfn.XLOOKUP($A110,INDIRECT(AQ$3&amp;"!$A:$A"),INDIRECT(AQ$3&amp;"!$H:$H"),0,0)</f>
        <v>0</v>
      </c>
      <c r="AR110" s="204" cm="1">
        <f t="array" aca="1" ref="AR110" ca="1">_xlfn.XLOOKUP($A110,INDIRECT(AR$3&amp;"!$A:$A"),INDIRECT(AR$3&amp;"!$H:$H"),0,0)</f>
        <v>0</v>
      </c>
      <c r="AS110" s="204" cm="1">
        <f t="array" aca="1" ref="AS110" ca="1">_xlfn.XLOOKUP($A110,INDIRECT(AS$3&amp;"!$A:$A"),INDIRECT(AS$3&amp;"!$H:$H"),0,0)</f>
        <v>0</v>
      </c>
      <c r="AT110" s="204" cm="1">
        <f t="array" aca="1" ref="AT110" ca="1">_xlfn.XLOOKUP($A110,INDIRECT(AT$3&amp;"!$A:$A"),INDIRECT(AT$3&amp;"!$H:$H"),0,0)</f>
        <v>0</v>
      </c>
      <c r="AU110" s="204" cm="1">
        <f t="array" aca="1" ref="AU110" ca="1">_xlfn.XLOOKUP($A110,INDIRECT(AU$3&amp;"!$A:$A"),INDIRECT(AU$3&amp;"!$H:$H"),0,0)</f>
        <v>0</v>
      </c>
      <c r="AV110" s="204" cm="1">
        <f t="array" aca="1" ref="AV110" ca="1">_xlfn.XLOOKUP($A110,INDIRECT(AV$3&amp;"!$A:$A"),INDIRECT(AV$3&amp;"!$H:$H"),0,0)</f>
        <v>0</v>
      </c>
      <c r="AW110" s="204" cm="1">
        <f t="array" aca="1" ref="AW110" ca="1">_xlfn.XLOOKUP($A110,INDIRECT(AW$3&amp;"!$A:$A"),INDIRECT(AW$3&amp;"!$H:$H"),0,0)</f>
        <v>0</v>
      </c>
      <c r="AX110" s="204" cm="1">
        <f t="array" aca="1" ref="AX110" ca="1">_xlfn.XLOOKUP($A110,INDIRECT(AX$3&amp;"!$A:$A"),INDIRECT(AX$3&amp;"!$H:$H"),0,0)</f>
        <v>0</v>
      </c>
      <c r="AY110" s="204" cm="1">
        <f t="array" aca="1" ref="AY110" ca="1">_xlfn.XLOOKUP($A110,INDIRECT(AY$3&amp;"!$A:$A"),INDIRECT(AY$3&amp;"!$H:$H"),0,0)</f>
        <v>0</v>
      </c>
      <c r="AZ110" s="204" cm="1">
        <f t="array" aca="1" ref="AZ110" ca="1">_xlfn.XLOOKUP($A110,INDIRECT(AZ$3&amp;"!$A:$A"),INDIRECT(AZ$3&amp;"!$H:$H"),0,0)</f>
        <v>0</v>
      </c>
      <c r="BA110" s="204" cm="1">
        <f t="array" aca="1" ref="BA110" ca="1">_xlfn.XLOOKUP($A110,INDIRECT(BA$3&amp;"!$A:$A"),INDIRECT(BA$3&amp;"!$H:$H"),0,0)</f>
        <v>0</v>
      </c>
      <c r="BB110" s="204" cm="1">
        <f t="array" aca="1" ref="BB110" ca="1">_xlfn.XLOOKUP($A110,INDIRECT(BB$3&amp;"!$A:$A"),INDIRECT(BB$3&amp;"!$H:$H"),0,0)</f>
        <v>0</v>
      </c>
      <c r="BC110" s="204" cm="1">
        <f t="array" aca="1" ref="BC110" ca="1">_xlfn.XLOOKUP($A110,INDIRECT(BC$3&amp;"!$A:$A"),INDIRECT(BC$3&amp;"!$H:$H"),0,0)</f>
        <v>0</v>
      </c>
      <c r="BD110" s="204" cm="1">
        <f t="array" aca="1" ref="BD110" ca="1">_xlfn.XLOOKUP($A110,INDIRECT(BD$3&amp;"!$A:$A"),INDIRECT(BD$3&amp;"!$H:$H"),0,0)</f>
        <v>0</v>
      </c>
    </row>
    <row r="111" spans="1:56" ht="15.95" customHeight="1" x14ac:dyDescent="0.25">
      <c r="A111" s="3">
        <f t="shared" si="8"/>
        <v>275208802</v>
      </c>
      <c r="B111" s="3" t="str">
        <f t="shared" si="8"/>
        <v>ACRB1MS101BL</v>
      </c>
      <c r="C111" s="149" t="str">
        <f t="shared" si="8"/>
        <v>Массажер для тела голубой</v>
      </c>
      <c r="D111" s="204" cm="1">
        <f t="array" aca="1" ref="D111" ca="1">_xlfn.XLOOKUP($A111,INDIRECT(D$3&amp;"!$A:$A"),INDIRECT(D$3&amp;"!$H:$H"),0,0)</f>
        <v>93.333333333333343</v>
      </c>
      <c r="E111" s="204" cm="1">
        <f t="array" aca="1" ref="E111" ca="1">_xlfn.XLOOKUP($A111,INDIRECT(E$3&amp;"!$A:$A"),INDIRECT(E$3&amp;"!$H:$H"),0,0)</f>
        <v>280</v>
      </c>
      <c r="F111" s="204" cm="1">
        <f t="array" aca="1" ref="F111" ca="1">_xlfn.XLOOKUP($A111,INDIRECT(F$3&amp;"!$A:$A"),INDIRECT(F$3&amp;"!$H:$H"),0,0)</f>
        <v>90</v>
      </c>
      <c r="G111" s="204" cm="1">
        <f t="array" aca="1" ref="G111" ca="1">_xlfn.XLOOKUP($A111,INDIRECT(G$3&amp;"!$A:$A"),INDIRECT(G$3&amp;"!$H:$H"),0,0)</f>
        <v>0</v>
      </c>
      <c r="H111" s="204" cm="1">
        <f t="array" aca="1" ref="H111" ca="1">_xlfn.XLOOKUP($A111,INDIRECT(H$3&amp;"!$A:$A"),INDIRECT(H$3&amp;"!$H:$H"),0,0)</f>
        <v>0</v>
      </c>
      <c r="I111" s="204" cm="1">
        <f t="array" aca="1" ref="I111" ca="1">_xlfn.XLOOKUP($A111,INDIRECT(I$3&amp;"!$A:$A"),INDIRECT(I$3&amp;"!$H:$H"),0,0)</f>
        <v>0</v>
      </c>
      <c r="J111" s="204" cm="1">
        <f t="array" aca="1" ref="J111" ca="1">_xlfn.XLOOKUP($A111,INDIRECT(J$3&amp;"!$A:$A"),INDIRECT(J$3&amp;"!$H:$H"),0,0)</f>
        <v>0</v>
      </c>
      <c r="K111" s="204" cm="1">
        <f t="array" aca="1" ref="K111" ca="1">_xlfn.XLOOKUP($A111,INDIRECT(K$3&amp;"!$A:$A"),INDIRECT(K$3&amp;"!$H:$H"),0,0)</f>
        <v>0</v>
      </c>
      <c r="L111" s="204" cm="1">
        <f t="array" aca="1" ref="L111" ca="1">_xlfn.XLOOKUP($A111,INDIRECT(L$3&amp;"!$A:$A"),INDIRECT(L$3&amp;"!$H:$H"),0,0)</f>
        <v>0</v>
      </c>
      <c r="M111" s="204" cm="1">
        <f t="array" aca="1" ref="M111" ca="1">_xlfn.XLOOKUP($A111,INDIRECT(M$3&amp;"!$A:$A"),INDIRECT(M$3&amp;"!$H:$H"),0,0)</f>
        <v>0</v>
      </c>
      <c r="N111" s="204" cm="1">
        <f t="array" aca="1" ref="N111" ca="1">_xlfn.XLOOKUP($A111,INDIRECT(N$3&amp;"!$A:$A"),INDIRECT(N$3&amp;"!$H:$H"),0,0)</f>
        <v>0</v>
      </c>
      <c r="O111" s="204" cm="1">
        <f t="array" aca="1" ref="O111" ca="1">_xlfn.XLOOKUP($A111,INDIRECT(O$3&amp;"!$A:$A"),INDIRECT(O$3&amp;"!$H:$H"),0,0)</f>
        <v>0</v>
      </c>
      <c r="P111" s="204" cm="1">
        <f t="array" aca="1" ref="P111" ca="1">_xlfn.XLOOKUP($A111,INDIRECT(P$3&amp;"!$A:$A"),INDIRECT(P$3&amp;"!$H:$H"),0,0)</f>
        <v>0</v>
      </c>
      <c r="Q111" s="204" cm="1">
        <f t="array" aca="1" ref="Q111" ca="1">_xlfn.XLOOKUP($A111,INDIRECT(Q$3&amp;"!$A:$A"),INDIRECT(Q$3&amp;"!$H:$H"),0,0)</f>
        <v>0</v>
      </c>
      <c r="R111" s="204" cm="1">
        <f t="array" aca="1" ref="R111" ca="1">_xlfn.XLOOKUP($A111,INDIRECT(R$3&amp;"!$A:$A"),INDIRECT(R$3&amp;"!$H:$H"),0,0)</f>
        <v>0</v>
      </c>
      <c r="S111" s="204" cm="1">
        <f t="array" aca="1" ref="S111" ca="1">_xlfn.XLOOKUP($A111,INDIRECT(S$3&amp;"!$A:$A"),INDIRECT(S$3&amp;"!$H:$H"),0,0)</f>
        <v>0</v>
      </c>
      <c r="T111" s="204" cm="1">
        <f t="array" aca="1" ref="T111" ca="1">_xlfn.XLOOKUP($A111,INDIRECT(T$3&amp;"!$A:$A"),INDIRECT(T$3&amp;"!$H:$H"),0,0)</f>
        <v>0</v>
      </c>
      <c r="U111" s="204" cm="1">
        <f t="array" aca="1" ref="U111" ca="1">_xlfn.XLOOKUP($A111,INDIRECT(U$3&amp;"!$A:$A"),INDIRECT(U$3&amp;"!$H:$H"),0,0)</f>
        <v>0</v>
      </c>
      <c r="V111" s="204" cm="1">
        <f t="array" aca="1" ref="V111" ca="1">_xlfn.XLOOKUP($A111,INDIRECT(V$3&amp;"!$A:$A"),INDIRECT(V$3&amp;"!$H:$H"),0,0)</f>
        <v>0</v>
      </c>
      <c r="W111" s="204" cm="1">
        <f t="array" aca="1" ref="W111" ca="1">_xlfn.XLOOKUP($A111,INDIRECT(W$3&amp;"!$A:$A"),INDIRECT(W$3&amp;"!$H:$H"),0,0)</f>
        <v>0</v>
      </c>
      <c r="X111" s="204" cm="1">
        <f t="array" aca="1" ref="X111" ca="1">_xlfn.XLOOKUP($A111,INDIRECT(X$3&amp;"!$A:$A"),INDIRECT(X$3&amp;"!$H:$H"),0,0)</f>
        <v>0</v>
      </c>
      <c r="Y111" s="204" cm="1">
        <f t="array" aca="1" ref="Y111" ca="1">_xlfn.XLOOKUP($A111,INDIRECT(Y$3&amp;"!$A:$A"),INDIRECT(Y$3&amp;"!$H:$H"),0,0)</f>
        <v>0</v>
      </c>
      <c r="Z111" s="204" cm="1">
        <f t="array" aca="1" ref="Z111" ca="1">_xlfn.XLOOKUP($A111,INDIRECT(Z$3&amp;"!$A:$A"),INDIRECT(Z$3&amp;"!$H:$H"),0,0)</f>
        <v>0</v>
      </c>
      <c r="AA111" s="204" cm="1">
        <f t="array" aca="1" ref="AA111" ca="1">_xlfn.XLOOKUP($A111,INDIRECT(AA$3&amp;"!$A:$A"),INDIRECT(AA$3&amp;"!$H:$H"),0,0)</f>
        <v>0</v>
      </c>
      <c r="AB111" s="204" cm="1">
        <f t="array" aca="1" ref="AB111" ca="1">_xlfn.XLOOKUP($A111,INDIRECT(AB$3&amp;"!$A:$A"),INDIRECT(AB$3&amp;"!$H:$H"),0,0)</f>
        <v>0</v>
      </c>
      <c r="AC111" s="204" cm="1">
        <f t="array" aca="1" ref="AC111" ca="1">_xlfn.XLOOKUP($A111,INDIRECT(AC$3&amp;"!$A:$A"),INDIRECT(AC$3&amp;"!$H:$H"),0,0)</f>
        <v>0</v>
      </c>
      <c r="AD111" s="204" cm="1">
        <f t="array" aca="1" ref="AD111" ca="1">_xlfn.XLOOKUP($A111,INDIRECT(AD$3&amp;"!$A:$A"),INDIRECT(AD$3&amp;"!$H:$H"),0,0)</f>
        <v>0</v>
      </c>
      <c r="AE111" s="204" cm="1">
        <f t="array" aca="1" ref="AE111" ca="1">_xlfn.XLOOKUP($A111,INDIRECT(AE$3&amp;"!$A:$A"),INDIRECT(AE$3&amp;"!$H:$H"),0,0)</f>
        <v>0</v>
      </c>
      <c r="AF111" s="204" cm="1">
        <f t="array" aca="1" ref="AF111" ca="1">_xlfn.XLOOKUP($A111,INDIRECT(AF$3&amp;"!$A:$A"),INDIRECT(AF$3&amp;"!$H:$H"),0,0)</f>
        <v>0</v>
      </c>
      <c r="AG111" s="204" cm="1">
        <f t="array" aca="1" ref="AG111" ca="1">_xlfn.XLOOKUP($A111,INDIRECT(AG$3&amp;"!$A:$A"),INDIRECT(AG$3&amp;"!$H:$H"),0,0)</f>
        <v>0</v>
      </c>
      <c r="AH111" s="204" cm="1">
        <f t="array" aca="1" ref="AH111" ca="1">_xlfn.XLOOKUP($A111,INDIRECT(AH$3&amp;"!$A:$A"),INDIRECT(AH$3&amp;"!$H:$H"),0,0)</f>
        <v>0</v>
      </c>
      <c r="AI111" s="204" cm="1">
        <f t="array" aca="1" ref="AI111" ca="1">_xlfn.XLOOKUP($A111,INDIRECT(AI$3&amp;"!$A:$A"),INDIRECT(AI$3&amp;"!$H:$H"),0,0)</f>
        <v>0</v>
      </c>
      <c r="AJ111" s="204" cm="1">
        <f t="array" aca="1" ref="AJ111" ca="1">_xlfn.XLOOKUP($A111,INDIRECT(AJ$3&amp;"!$A:$A"),INDIRECT(AJ$3&amp;"!$H:$H"),0,0)</f>
        <v>0</v>
      </c>
      <c r="AK111" s="204" cm="1">
        <f t="array" aca="1" ref="AK111" ca="1">_xlfn.XLOOKUP($A111,INDIRECT(AK$3&amp;"!$A:$A"),INDIRECT(AK$3&amp;"!$H:$H"),0,0)</f>
        <v>0</v>
      </c>
      <c r="AL111" s="204" cm="1">
        <f t="array" aca="1" ref="AL111" ca="1">_xlfn.XLOOKUP($A111,INDIRECT(AL$3&amp;"!$A:$A"),INDIRECT(AL$3&amp;"!$H:$H"),0,0)</f>
        <v>0</v>
      </c>
      <c r="AM111" s="204" cm="1">
        <f t="array" aca="1" ref="AM111" ca="1">_xlfn.XLOOKUP($A111,INDIRECT(AM$3&amp;"!$A:$A"),INDIRECT(AM$3&amp;"!$H:$H"),0,0)</f>
        <v>0</v>
      </c>
      <c r="AN111" s="204" cm="1">
        <f t="array" aca="1" ref="AN111" ca="1">_xlfn.XLOOKUP($A111,INDIRECT(AN$3&amp;"!$A:$A"),INDIRECT(AN$3&amp;"!$H:$H"),0,0)</f>
        <v>0</v>
      </c>
      <c r="AO111" s="204" cm="1">
        <f t="array" aca="1" ref="AO111" ca="1">_xlfn.XLOOKUP($A111,INDIRECT(AO$3&amp;"!$A:$A"),INDIRECT(AO$3&amp;"!$H:$H"),0,0)</f>
        <v>0</v>
      </c>
      <c r="AP111" s="204" cm="1">
        <f t="array" aca="1" ref="AP111" ca="1">_xlfn.XLOOKUP($A111,INDIRECT(AP$3&amp;"!$A:$A"),INDIRECT(AP$3&amp;"!$H:$H"),0,0)</f>
        <v>0</v>
      </c>
      <c r="AQ111" s="204" cm="1">
        <f t="array" aca="1" ref="AQ111" ca="1">_xlfn.XLOOKUP($A111,INDIRECT(AQ$3&amp;"!$A:$A"),INDIRECT(AQ$3&amp;"!$H:$H"),0,0)</f>
        <v>0</v>
      </c>
      <c r="AR111" s="204" cm="1">
        <f t="array" aca="1" ref="AR111" ca="1">_xlfn.XLOOKUP($A111,INDIRECT(AR$3&amp;"!$A:$A"),INDIRECT(AR$3&amp;"!$H:$H"),0,0)</f>
        <v>0</v>
      </c>
      <c r="AS111" s="204" cm="1">
        <f t="array" aca="1" ref="AS111" ca="1">_xlfn.XLOOKUP($A111,INDIRECT(AS$3&amp;"!$A:$A"),INDIRECT(AS$3&amp;"!$H:$H"),0,0)</f>
        <v>0</v>
      </c>
      <c r="AT111" s="204" cm="1">
        <f t="array" aca="1" ref="AT111" ca="1">_xlfn.XLOOKUP($A111,INDIRECT(AT$3&amp;"!$A:$A"),INDIRECT(AT$3&amp;"!$H:$H"),0,0)</f>
        <v>0</v>
      </c>
      <c r="AU111" s="204" cm="1">
        <f t="array" aca="1" ref="AU111" ca="1">_xlfn.XLOOKUP($A111,INDIRECT(AU$3&amp;"!$A:$A"),INDIRECT(AU$3&amp;"!$H:$H"),0,0)</f>
        <v>0</v>
      </c>
      <c r="AV111" s="204" cm="1">
        <f t="array" aca="1" ref="AV111" ca="1">_xlfn.XLOOKUP($A111,INDIRECT(AV$3&amp;"!$A:$A"),INDIRECT(AV$3&amp;"!$H:$H"),0,0)</f>
        <v>0</v>
      </c>
      <c r="AW111" s="204" cm="1">
        <f t="array" aca="1" ref="AW111" ca="1">_xlfn.XLOOKUP($A111,INDIRECT(AW$3&amp;"!$A:$A"),INDIRECT(AW$3&amp;"!$H:$H"),0,0)</f>
        <v>0</v>
      </c>
      <c r="AX111" s="204" cm="1">
        <f t="array" aca="1" ref="AX111" ca="1">_xlfn.XLOOKUP($A111,INDIRECT(AX$3&amp;"!$A:$A"),INDIRECT(AX$3&amp;"!$H:$H"),0,0)</f>
        <v>0</v>
      </c>
      <c r="AY111" s="204" cm="1">
        <f t="array" aca="1" ref="AY111" ca="1">_xlfn.XLOOKUP($A111,INDIRECT(AY$3&amp;"!$A:$A"),INDIRECT(AY$3&amp;"!$H:$H"),0,0)</f>
        <v>0</v>
      </c>
      <c r="AZ111" s="204" cm="1">
        <f t="array" aca="1" ref="AZ111" ca="1">_xlfn.XLOOKUP($A111,INDIRECT(AZ$3&amp;"!$A:$A"),INDIRECT(AZ$3&amp;"!$H:$H"),0,0)</f>
        <v>0</v>
      </c>
      <c r="BA111" s="204" cm="1">
        <f t="array" aca="1" ref="BA111" ca="1">_xlfn.XLOOKUP($A111,INDIRECT(BA$3&amp;"!$A:$A"),INDIRECT(BA$3&amp;"!$H:$H"),0,0)</f>
        <v>0</v>
      </c>
      <c r="BB111" s="204" cm="1">
        <f t="array" aca="1" ref="BB111" ca="1">_xlfn.XLOOKUP($A111,INDIRECT(BB$3&amp;"!$A:$A"),INDIRECT(BB$3&amp;"!$H:$H"),0,0)</f>
        <v>0</v>
      </c>
      <c r="BC111" s="204" cm="1">
        <f t="array" aca="1" ref="BC111" ca="1">_xlfn.XLOOKUP($A111,INDIRECT(BC$3&amp;"!$A:$A"),INDIRECT(BC$3&amp;"!$H:$H"),0,0)</f>
        <v>0</v>
      </c>
      <c r="BD111" s="204" cm="1">
        <f t="array" aca="1" ref="BD111" ca="1">_xlfn.XLOOKUP($A111,INDIRECT(BD$3&amp;"!$A:$A"),INDIRECT(BD$3&amp;"!$H:$H"),0,0)</f>
        <v>0</v>
      </c>
    </row>
    <row r="112" spans="1:56" ht="15.95" customHeight="1" x14ac:dyDescent="0.25">
      <c r="A112" s="3">
        <f t="shared" si="8"/>
        <v>236072835</v>
      </c>
      <c r="B112" s="3" t="str">
        <f t="shared" si="8"/>
        <v>ACRB1MS106WH</v>
      </c>
      <c r="C112" s="149" t="str">
        <f t="shared" si="8"/>
        <v>Мяч с шипами белый 6 см</v>
      </c>
      <c r="D112" s="204" cm="1">
        <f t="array" aca="1" ref="D112" ca="1">_xlfn.XLOOKUP($A112,INDIRECT(D$3&amp;"!$A:$A"),INDIRECT(D$3&amp;"!$H:$H"),0,0)</f>
        <v>252.66666666666666</v>
      </c>
      <c r="E112" s="204" cm="1">
        <f t="array" aca="1" ref="E112" ca="1">_xlfn.XLOOKUP($A112,INDIRECT(E$3&amp;"!$A:$A"),INDIRECT(E$3&amp;"!$H:$H"),0,0)</f>
        <v>189.5</v>
      </c>
      <c r="F112" s="204" cm="1">
        <f t="array" aca="1" ref="F112" ca="1">_xlfn.XLOOKUP($A112,INDIRECT(F$3&amp;"!$A:$A"),INDIRECT(F$3&amp;"!$H:$H"),0,0)</f>
        <v>236.5</v>
      </c>
      <c r="G112" s="204" cm="1">
        <f t="array" aca="1" ref="G112" ca="1">_xlfn.XLOOKUP($A112,INDIRECT(G$3&amp;"!$A:$A"),INDIRECT(G$3&amp;"!$H:$H"),0,0)</f>
        <v>0</v>
      </c>
      <c r="H112" s="204" cm="1">
        <f t="array" aca="1" ref="H112" ca="1">_xlfn.XLOOKUP($A112,INDIRECT(H$3&amp;"!$A:$A"),INDIRECT(H$3&amp;"!$H:$H"),0,0)</f>
        <v>0</v>
      </c>
      <c r="I112" s="204" cm="1">
        <f t="array" aca="1" ref="I112" ca="1">_xlfn.XLOOKUP($A112,INDIRECT(I$3&amp;"!$A:$A"),INDIRECT(I$3&amp;"!$H:$H"),0,0)</f>
        <v>0</v>
      </c>
      <c r="J112" s="204" cm="1">
        <f t="array" aca="1" ref="J112" ca="1">_xlfn.XLOOKUP($A112,INDIRECT(J$3&amp;"!$A:$A"),INDIRECT(J$3&amp;"!$H:$H"),0,0)</f>
        <v>0</v>
      </c>
      <c r="K112" s="204" cm="1">
        <f t="array" aca="1" ref="K112" ca="1">_xlfn.XLOOKUP($A112,INDIRECT(K$3&amp;"!$A:$A"),INDIRECT(K$3&amp;"!$H:$H"),0,0)</f>
        <v>0</v>
      </c>
      <c r="L112" s="204" cm="1">
        <f t="array" aca="1" ref="L112" ca="1">_xlfn.XLOOKUP($A112,INDIRECT(L$3&amp;"!$A:$A"),INDIRECT(L$3&amp;"!$H:$H"),0,0)</f>
        <v>0</v>
      </c>
      <c r="M112" s="204" cm="1">
        <f t="array" aca="1" ref="M112" ca="1">_xlfn.XLOOKUP($A112,INDIRECT(M$3&amp;"!$A:$A"),INDIRECT(M$3&amp;"!$H:$H"),0,0)</f>
        <v>0</v>
      </c>
      <c r="N112" s="204" cm="1">
        <f t="array" aca="1" ref="N112" ca="1">_xlfn.XLOOKUP($A112,INDIRECT(N$3&amp;"!$A:$A"),INDIRECT(N$3&amp;"!$H:$H"),0,0)</f>
        <v>0</v>
      </c>
      <c r="O112" s="204" cm="1">
        <f t="array" aca="1" ref="O112" ca="1">_xlfn.XLOOKUP($A112,INDIRECT(O$3&amp;"!$A:$A"),INDIRECT(O$3&amp;"!$H:$H"),0,0)</f>
        <v>0</v>
      </c>
      <c r="P112" s="204" cm="1">
        <f t="array" aca="1" ref="P112" ca="1">_xlfn.XLOOKUP($A112,INDIRECT(P$3&amp;"!$A:$A"),INDIRECT(P$3&amp;"!$H:$H"),0,0)</f>
        <v>0</v>
      </c>
      <c r="Q112" s="204" cm="1">
        <f t="array" aca="1" ref="Q112" ca="1">_xlfn.XLOOKUP($A112,INDIRECT(Q$3&amp;"!$A:$A"),INDIRECT(Q$3&amp;"!$H:$H"),0,0)</f>
        <v>0</v>
      </c>
      <c r="R112" s="204" cm="1">
        <f t="array" aca="1" ref="R112" ca="1">_xlfn.XLOOKUP($A112,INDIRECT(R$3&amp;"!$A:$A"),INDIRECT(R$3&amp;"!$H:$H"),0,0)</f>
        <v>0</v>
      </c>
      <c r="S112" s="204" cm="1">
        <f t="array" aca="1" ref="S112" ca="1">_xlfn.XLOOKUP($A112,INDIRECT(S$3&amp;"!$A:$A"),INDIRECT(S$3&amp;"!$H:$H"),0,0)</f>
        <v>0</v>
      </c>
      <c r="T112" s="204" cm="1">
        <f t="array" aca="1" ref="T112" ca="1">_xlfn.XLOOKUP($A112,INDIRECT(T$3&amp;"!$A:$A"),INDIRECT(T$3&amp;"!$H:$H"),0,0)</f>
        <v>0</v>
      </c>
      <c r="U112" s="204" cm="1">
        <f t="array" aca="1" ref="U112" ca="1">_xlfn.XLOOKUP($A112,INDIRECT(U$3&amp;"!$A:$A"),INDIRECT(U$3&amp;"!$H:$H"),0,0)</f>
        <v>0</v>
      </c>
      <c r="V112" s="204" cm="1">
        <f t="array" aca="1" ref="V112" ca="1">_xlfn.XLOOKUP($A112,INDIRECT(V$3&amp;"!$A:$A"),INDIRECT(V$3&amp;"!$H:$H"),0,0)</f>
        <v>0</v>
      </c>
      <c r="W112" s="204" cm="1">
        <f t="array" aca="1" ref="W112" ca="1">_xlfn.XLOOKUP($A112,INDIRECT(W$3&amp;"!$A:$A"),INDIRECT(W$3&amp;"!$H:$H"),0,0)</f>
        <v>0</v>
      </c>
      <c r="X112" s="204" cm="1">
        <f t="array" aca="1" ref="X112" ca="1">_xlfn.XLOOKUP($A112,INDIRECT(X$3&amp;"!$A:$A"),INDIRECT(X$3&amp;"!$H:$H"),0,0)</f>
        <v>0</v>
      </c>
      <c r="Y112" s="204" cm="1">
        <f t="array" aca="1" ref="Y112" ca="1">_xlfn.XLOOKUP($A112,INDIRECT(Y$3&amp;"!$A:$A"),INDIRECT(Y$3&amp;"!$H:$H"),0,0)</f>
        <v>0</v>
      </c>
      <c r="Z112" s="204" cm="1">
        <f t="array" aca="1" ref="Z112" ca="1">_xlfn.XLOOKUP($A112,INDIRECT(Z$3&amp;"!$A:$A"),INDIRECT(Z$3&amp;"!$H:$H"),0,0)</f>
        <v>0</v>
      </c>
      <c r="AA112" s="204" cm="1">
        <f t="array" aca="1" ref="AA112" ca="1">_xlfn.XLOOKUP($A112,INDIRECT(AA$3&amp;"!$A:$A"),INDIRECT(AA$3&amp;"!$H:$H"),0,0)</f>
        <v>0</v>
      </c>
      <c r="AB112" s="204" cm="1">
        <f t="array" aca="1" ref="AB112" ca="1">_xlfn.XLOOKUP($A112,INDIRECT(AB$3&amp;"!$A:$A"),INDIRECT(AB$3&amp;"!$H:$H"),0,0)</f>
        <v>0</v>
      </c>
      <c r="AC112" s="204" cm="1">
        <f t="array" aca="1" ref="AC112" ca="1">_xlfn.XLOOKUP($A112,INDIRECT(AC$3&amp;"!$A:$A"),INDIRECT(AC$3&amp;"!$H:$H"),0,0)</f>
        <v>0</v>
      </c>
      <c r="AD112" s="204" cm="1">
        <f t="array" aca="1" ref="AD112" ca="1">_xlfn.XLOOKUP($A112,INDIRECT(AD$3&amp;"!$A:$A"),INDIRECT(AD$3&amp;"!$H:$H"),0,0)</f>
        <v>0</v>
      </c>
      <c r="AE112" s="204" cm="1">
        <f t="array" aca="1" ref="AE112" ca="1">_xlfn.XLOOKUP($A112,INDIRECT(AE$3&amp;"!$A:$A"),INDIRECT(AE$3&amp;"!$H:$H"),0,0)</f>
        <v>0</v>
      </c>
      <c r="AF112" s="204" cm="1">
        <f t="array" aca="1" ref="AF112" ca="1">_xlfn.XLOOKUP($A112,INDIRECT(AF$3&amp;"!$A:$A"),INDIRECT(AF$3&amp;"!$H:$H"),0,0)</f>
        <v>0</v>
      </c>
      <c r="AG112" s="204" cm="1">
        <f t="array" aca="1" ref="AG112" ca="1">_xlfn.XLOOKUP($A112,INDIRECT(AG$3&amp;"!$A:$A"),INDIRECT(AG$3&amp;"!$H:$H"),0,0)</f>
        <v>0</v>
      </c>
      <c r="AH112" s="204" cm="1">
        <f t="array" aca="1" ref="AH112" ca="1">_xlfn.XLOOKUP($A112,INDIRECT(AH$3&amp;"!$A:$A"),INDIRECT(AH$3&amp;"!$H:$H"),0,0)</f>
        <v>0</v>
      </c>
      <c r="AI112" s="204" cm="1">
        <f t="array" aca="1" ref="AI112" ca="1">_xlfn.XLOOKUP($A112,INDIRECT(AI$3&amp;"!$A:$A"),INDIRECT(AI$3&amp;"!$H:$H"),0,0)</f>
        <v>0</v>
      </c>
      <c r="AJ112" s="204" cm="1">
        <f t="array" aca="1" ref="AJ112" ca="1">_xlfn.XLOOKUP($A112,INDIRECT(AJ$3&amp;"!$A:$A"),INDIRECT(AJ$3&amp;"!$H:$H"),0,0)</f>
        <v>0</v>
      </c>
      <c r="AK112" s="204" cm="1">
        <f t="array" aca="1" ref="AK112" ca="1">_xlfn.XLOOKUP($A112,INDIRECT(AK$3&amp;"!$A:$A"),INDIRECT(AK$3&amp;"!$H:$H"),0,0)</f>
        <v>0</v>
      </c>
      <c r="AL112" s="204" cm="1">
        <f t="array" aca="1" ref="AL112" ca="1">_xlfn.XLOOKUP($A112,INDIRECT(AL$3&amp;"!$A:$A"),INDIRECT(AL$3&amp;"!$H:$H"),0,0)</f>
        <v>0</v>
      </c>
      <c r="AM112" s="204" cm="1">
        <f t="array" aca="1" ref="AM112" ca="1">_xlfn.XLOOKUP($A112,INDIRECT(AM$3&amp;"!$A:$A"),INDIRECT(AM$3&amp;"!$H:$H"),0,0)</f>
        <v>0</v>
      </c>
      <c r="AN112" s="204" cm="1">
        <f t="array" aca="1" ref="AN112" ca="1">_xlfn.XLOOKUP($A112,INDIRECT(AN$3&amp;"!$A:$A"),INDIRECT(AN$3&amp;"!$H:$H"),0,0)</f>
        <v>0</v>
      </c>
      <c r="AO112" s="204" cm="1">
        <f t="array" aca="1" ref="AO112" ca="1">_xlfn.XLOOKUP($A112,INDIRECT(AO$3&amp;"!$A:$A"),INDIRECT(AO$3&amp;"!$H:$H"),0,0)</f>
        <v>0</v>
      </c>
      <c r="AP112" s="204" cm="1">
        <f t="array" aca="1" ref="AP112" ca="1">_xlfn.XLOOKUP($A112,INDIRECT(AP$3&amp;"!$A:$A"),INDIRECT(AP$3&amp;"!$H:$H"),0,0)</f>
        <v>0</v>
      </c>
      <c r="AQ112" s="204" cm="1">
        <f t="array" aca="1" ref="AQ112" ca="1">_xlfn.XLOOKUP($A112,INDIRECT(AQ$3&amp;"!$A:$A"),INDIRECT(AQ$3&amp;"!$H:$H"),0,0)</f>
        <v>0</v>
      </c>
      <c r="AR112" s="204" cm="1">
        <f t="array" aca="1" ref="AR112" ca="1">_xlfn.XLOOKUP($A112,INDIRECT(AR$3&amp;"!$A:$A"),INDIRECT(AR$3&amp;"!$H:$H"),0,0)</f>
        <v>0</v>
      </c>
      <c r="AS112" s="204" cm="1">
        <f t="array" aca="1" ref="AS112" ca="1">_xlfn.XLOOKUP($A112,INDIRECT(AS$3&amp;"!$A:$A"),INDIRECT(AS$3&amp;"!$H:$H"),0,0)</f>
        <v>0</v>
      </c>
      <c r="AT112" s="204" cm="1">
        <f t="array" aca="1" ref="AT112" ca="1">_xlfn.XLOOKUP($A112,INDIRECT(AT$3&amp;"!$A:$A"),INDIRECT(AT$3&amp;"!$H:$H"),0,0)</f>
        <v>0</v>
      </c>
      <c r="AU112" s="204" cm="1">
        <f t="array" aca="1" ref="AU112" ca="1">_xlfn.XLOOKUP($A112,INDIRECT(AU$3&amp;"!$A:$A"),INDIRECT(AU$3&amp;"!$H:$H"),0,0)</f>
        <v>0</v>
      </c>
      <c r="AV112" s="204" cm="1">
        <f t="array" aca="1" ref="AV112" ca="1">_xlfn.XLOOKUP($A112,INDIRECT(AV$3&amp;"!$A:$A"),INDIRECT(AV$3&amp;"!$H:$H"),0,0)</f>
        <v>0</v>
      </c>
      <c r="AW112" s="204" cm="1">
        <f t="array" aca="1" ref="AW112" ca="1">_xlfn.XLOOKUP($A112,INDIRECT(AW$3&amp;"!$A:$A"),INDIRECT(AW$3&amp;"!$H:$H"),0,0)</f>
        <v>0</v>
      </c>
      <c r="AX112" s="204" cm="1">
        <f t="array" aca="1" ref="AX112" ca="1">_xlfn.XLOOKUP($A112,INDIRECT(AX$3&amp;"!$A:$A"),INDIRECT(AX$3&amp;"!$H:$H"),0,0)</f>
        <v>0</v>
      </c>
      <c r="AY112" s="204" cm="1">
        <f t="array" aca="1" ref="AY112" ca="1">_xlfn.XLOOKUP($A112,INDIRECT(AY$3&amp;"!$A:$A"),INDIRECT(AY$3&amp;"!$H:$H"),0,0)</f>
        <v>0</v>
      </c>
      <c r="AZ112" s="204" cm="1">
        <f t="array" aca="1" ref="AZ112" ca="1">_xlfn.XLOOKUP($A112,INDIRECT(AZ$3&amp;"!$A:$A"),INDIRECT(AZ$3&amp;"!$H:$H"),0,0)</f>
        <v>0</v>
      </c>
      <c r="BA112" s="204" cm="1">
        <f t="array" aca="1" ref="BA112" ca="1">_xlfn.XLOOKUP($A112,INDIRECT(BA$3&amp;"!$A:$A"),INDIRECT(BA$3&amp;"!$H:$H"),0,0)</f>
        <v>0</v>
      </c>
      <c r="BB112" s="204" cm="1">
        <f t="array" aca="1" ref="BB112" ca="1">_xlfn.XLOOKUP($A112,INDIRECT(BB$3&amp;"!$A:$A"),INDIRECT(BB$3&amp;"!$H:$H"),0,0)</f>
        <v>0</v>
      </c>
      <c r="BC112" s="204" cm="1">
        <f t="array" aca="1" ref="BC112" ca="1">_xlfn.XLOOKUP($A112,INDIRECT(BC$3&amp;"!$A:$A"),INDIRECT(BC$3&amp;"!$H:$H"),0,0)</f>
        <v>0</v>
      </c>
      <c r="BD112" s="204" cm="1">
        <f t="array" aca="1" ref="BD112" ca="1">_xlfn.XLOOKUP($A112,INDIRECT(BD$3&amp;"!$A:$A"),INDIRECT(BD$3&amp;"!$H:$H"),0,0)</f>
        <v>0</v>
      </c>
    </row>
    <row r="113" spans="1:56" ht="15.95" customHeight="1" x14ac:dyDescent="0.25">
      <c r="A113" s="3">
        <f t="shared" ref="A113:C132" si="9">A26</f>
        <v>236072836</v>
      </c>
      <c r="B113" s="3" t="str">
        <f t="shared" si="9"/>
        <v>ACRB1MS106PN</v>
      </c>
      <c r="C113" s="149" t="str">
        <f t="shared" si="9"/>
        <v>Мяч с шипами розовый 6 см</v>
      </c>
      <c r="D113" s="204" cm="1">
        <f t="array" aca="1" ref="D113" ca="1">_xlfn.XLOOKUP($A113,INDIRECT(D$3&amp;"!$A:$A"),INDIRECT(D$3&amp;"!$H:$H"),0,0)</f>
        <v>168.33333333333334</v>
      </c>
      <c r="E113" s="204" cm="1">
        <f t="array" aca="1" ref="E113" ca="1">_xlfn.XLOOKUP($A113,INDIRECT(E$3&amp;"!$A:$A"),INDIRECT(E$3&amp;"!$H:$H"),0,0)</f>
        <v>178.23529411764707</v>
      </c>
      <c r="F113" s="204" cm="1">
        <f t="array" aca="1" ref="F113" ca="1">_xlfn.XLOOKUP($A113,INDIRECT(F$3&amp;"!$A:$A"),INDIRECT(F$3&amp;"!$H:$H"),0,0)</f>
        <v>127.39130434782609</v>
      </c>
      <c r="G113" s="204" cm="1">
        <f t="array" aca="1" ref="G113" ca="1">_xlfn.XLOOKUP($A113,INDIRECT(G$3&amp;"!$A:$A"),INDIRECT(G$3&amp;"!$H:$H"),0,0)</f>
        <v>0</v>
      </c>
      <c r="H113" s="204" cm="1">
        <f t="array" aca="1" ref="H113" ca="1">_xlfn.XLOOKUP($A113,INDIRECT(H$3&amp;"!$A:$A"),INDIRECT(H$3&amp;"!$H:$H"),0,0)</f>
        <v>0</v>
      </c>
      <c r="I113" s="204" cm="1">
        <f t="array" aca="1" ref="I113" ca="1">_xlfn.XLOOKUP($A113,INDIRECT(I$3&amp;"!$A:$A"),INDIRECT(I$3&amp;"!$H:$H"),0,0)</f>
        <v>0</v>
      </c>
      <c r="J113" s="204" cm="1">
        <f t="array" aca="1" ref="J113" ca="1">_xlfn.XLOOKUP($A113,INDIRECT(J$3&amp;"!$A:$A"),INDIRECT(J$3&amp;"!$H:$H"),0,0)</f>
        <v>0</v>
      </c>
      <c r="K113" s="204" cm="1">
        <f t="array" aca="1" ref="K113" ca="1">_xlfn.XLOOKUP($A113,INDIRECT(K$3&amp;"!$A:$A"),INDIRECT(K$3&amp;"!$H:$H"),0,0)</f>
        <v>0</v>
      </c>
      <c r="L113" s="204" cm="1">
        <f t="array" aca="1" ref="L113" ca="1">_xlfn.XLOOKUP($A113,INDIRECT(L$3&amp;"!$A:$A"),INDIRECT(L$3&amp;"!$H:$H"),0,0)</f>
        <v>0</v>
      </c>
      <c r="M113" s="204" cm="1">
        <f t="array" aca="1" ref="M113" ca="1">_xlfn.XLOOKUP($A113,INDIRECT(M$3&amp;"!$A:$A"),INDIRECT(M$3&amp;"!$H:$H"),0,0)</f>
        <v>0</v>
      </c>
      <c r="N113" s="204" cm="1">
        <f t="array" aca="1" ref="N113" ca="1">_xlfn.XLOOKUP($A113,INDIRECT(N$3&amp;"!$A:$A"),INDIRECT(N$3&amp;"!$H:$H"),0,0)</f>
        <v>0</v>
      </c>
      <c r="O113" s="204" cm="1">
        <f t="array" aca="1" ref="O113" ca="1">_xlfn.XLOOKUP($A113,INDIRECT(O$3&amp;"!$A:$A"),INDIRECT(O$3&amp;"!$H:$H"),0,0)</f>
        <v>0</v>
      </c>
      <c r="P113" s="204" cm="1">
        <f t="array" aca="1" ref="P113" ca="1">_xlfn.XLOOKUP($A113,INDIRECT(P$3&amp;"!$A:$A"),INDIRECT(P$3&amp;"!$H:$H"),0,0)</f>
        <v>0</v>
      </c>
      <c r="Q113" s="204" cm="1">
        <f t="array" aca="1" ref="Q113" ca="1">_xlfn.XLOOKUP($A113,INDIRECT(Q$3&amp;"!$A:$A"),INDIRECT(Q$3&amp;"!$H:$H"),0,0)</f>
        <v>0</v>
      </c>
      <c r="R113" s="204" cm="1">
        <f t="array" aca="1" ref="R113" ca="1">_xlfn.XLOOKUP($A113,INDIRECT(R$3&amp;"!$A:$A"),INDIRECT(R$3&amp;"!$H:$H"),0,0)</f>
        <v>0</v>
      </c>
      <c r="S113" s="204" cm="1">
        <f t="array" aca="1" ref="S113" ca="1">_xlfn.XLOOKUP($A113,INDIRECT(S$3&amp;"!$A:$A"),INDIRECT(S$3&amp;"!$H:$H"),0,0)</f>
        <v>0</v>
      </c>
      <c r="T113" s="204" cm="1">
        <f t="array" aca="1" ref="T113" ca="1">_xlfn.XLOOKUP($A113,INDIRECT(T$3&amp;"!$A:$A"),INDIRECT(T$3&amp;"!$H:$H"),0,0)</f>
        <v>0</v>
      </c>
      <c r="U113" s="204" cm="1">
        <f t="array" aca="1" ref="U113" ca="1">_xlfn.XLOOKUP($A113,INDIRECT(U$3&amp;"!$A:$A"),INDIRECT(U$3&amp;"!$H:$H"),0,0)</f>
        <v>0</v>
      </c>
      <c r="V113" s="204" cm="1">
        <f t="array" aca="1" ref="V113" ca="1">_xlfn.XLOOKUP($A113,INDIRECT(V$3&amp;"!$A:$A"),INDIRECT(V$3&amp;"!$H:$H"),0,0)</f>
        <v>0</v>
      </c>
      <c r="W113" s="204" cm="1">
        <f t="array" aca="1" ref="W113" ca="1">_xlfn.XLOOKUP($A113,INDIRECT(W$3&amp;"!$A:$A"),INDIRECT(W$3&amp;"!$H:$H"),0,0)</f>
        <v>0</v>
      </c>
      <c r="X113" s="204" cm="1">
        <f t="array" aca="1" ref="X113" ca="1">_xlfn.XLOOKUP($A113,INDIRECT(X$3&amp;"!$A:$A"),INDIRECT(X$3&amp;"!$H:$H"),0,0)</f>
        <v>0</v>
      </c>
      <c r="Y113" s="204" cm="1">
        <f t="array" aca="1" ref="Y113" ca="1">_xlfn.XLOOKUP($A113,INDIRECT(Y$3&amp;"!$A:$A"),INDIRECT(Y$3&amp;"!$H:$H"),0,0)</f>
        <v>0</v>
      </c>
      <c r="Z113" s="204" cm="1">
        <f t="array" aca="1" ref="Z113" ca="1">_xlfn.XLOOKUP($A113,INDIRECT(Z$3&amp;"!$A:$A"),INDIRECT(Z$3&amp;"!$H:$H"),0,0)</f>
        <v>0</v>
      </c>
      <c r="AA113" s="204" cm="1">
        <f t="array" aca="1" ref="AA113" ca="1">_xlfn.XLOOKUP($A113,INDIRECT(AA$3&amp;"!$A:$A"),INDIRECT(AA$3&amp;"!$H:$H"),0,0)</f>
        <v>0</v>
      </c>
      <c r="AB113" s="204" cm="1">
        <f t="array" aca="1" ref="AB113" ca="1">_xlfn.XLOOKUP($A113,INDIRECT(AB$3&amp;"!$A:$A"),INDIRECT(AB$3&amp;"!$H:$H"),0,0)</f>
        <v>0</v>
      </c>
      <c r="AC113" s="204" cm="1">
        <f t="array" aca="1" ref="AC113" ca="1">_xlfn.XLOOKUP($A113,INDIRECT(AC$3&amp;"!$A:$A"),INDIRECT(AC$3&amp;"!$H:$H"),0,0)</f>
        <v>0</v>
      </c>
      <c r="AD113" s="204" cm="1">
        <f t="array" aca="1" ref="AD113" ca="1">_xlfn.XLOOKUP($A113,INDIRECT(AD$3&amp;"!$A:$A"),INDIRECT(AD$3&amp;"!$H:$H"),0,0)</f>
        <v>0</v>
      </c>
      <c r="AE113" s="204" cm="1">
        <f t="array" aca="1" ref="AE113" ca="1">_xlfn.XLOOKUP($A113,INDIRECT(AE$3&amp;"!$A:$A"),INDIRECT(AE$3&amp;"!$H:$H"),0,0)</f>
        <v>0</v>
      </c>
      <c r="AF113" s="204" cm="1">
        <f t="array" aca="1" ref="AF113" ca="1">_xlfn.XLOOKUP($A113,INDIRECT(AF$3&amp;"!$A:$A"),INDIRECT(AF$3&amp;"!$H:$H"),0,0)</f>
        <v>0</v>
      </c>
      <c r="AG113" s="204" cm="1">
        <f t="array" aca="1" ref="AG113" ca="1">_xlfn.XLOOKUP($A113,INDIRECT(AG$3&amp;"!$A:$A"),INDIRECT(AG$3&amp;"!$H:$H"),0,0)</f>
        <v>0</v>
      </c>
      <c r="AH113" s="204" cm="1">
        <f t="array" aca="1" ref="AH113" ca="1">_xlfn.XLOOKUP($A113,INDIRECT(AH$3&amp;"!$A:$A"),INDIRECT(AH$3&amp;"!$H:$H"),0,0)</f>
        <v>0</v>
      </c>
      <c r="AI113" s="204" cm="1">
        <f t="array" aca="1" ref="AI113" ca="1">_xlfn.XLOOKUP($A113,INDIRECT(AI$3&amp;"!$A:$A"),INDIRECT(AI$3&amp;"!$H:$H"),0,0)</f>
        <v>0</v>
      </c>
      <c r="AJ113" s="204" cm="1">
        <f t="array" aca="1" ref="AJ113" ca="1">_xlfn.XLOOKUP($A113,INDIRECT(AJ$3&amp;"!$A:$A"),INDIRECT(AJ$3&amp;"!$H:$H"),0,0)</f>
        <v>0</v>
      </c>
      <c r="AK113" s="204" cm="1">
        <f t="array" aca="1" ref="AK113" ca="1">_xlfn.XLOOKUP($A113,INDIRECT(AK$3&amp;"!$A:$A"),INDIRECT(AK$3&amp;"!$H:$H"),0,0)</f>
        <v>0</v>
      </c>
      <c r="AL113" s="204" cm="1">
        <f t="array" aca="1" ref="AL113" ca="1">_xlfn.XLOOKUP($A113,INDIRECT(AL$3&amp;"!$A:$A"),INDIRECT(AL$3&amp;"!$H:$H"),0,0)</f>
        <v>0</v>
      </c>
      <c r="AM113" s="204" cm="1">
        <f t="array" aca="1" ref="AM113" ca="1">_xlfn.XLOOKUP($A113,INDIRECT(AM$3&amp;"!$A:$A"),INDIRECT(AM$3&amp;"!$H:$H"),0,0)</f>
        <v>0</v>
      </c>
      <c r="AN113" s="204" cm="1">
        <f t="array" aca="1" ref="AN113" ca="1">_xlfn.XLOOKUP($A113,INDIRECT(AN$3&amp;"!$A:$A"),INDIRECT(AN$3&amp;"!$H:$H"),0,0)</f>
        <v>0</v>
      </c>
      <c r="AO113" s="204" cm="1">
        <f t="array" aca="1" ref="AO113" ca="1">_xlfn.XLOOKUP($A113,INDIRECT(AO$3&amp;"!$A:$A"),INDIRECT(AO$3&amp;"!$H:$H"),0,0)</f>
        <v>0</v>
      </c>
      <c r="AP113" s="204" cm="1">
        <f t="array" aca="1" ref="AP113" ca="1">_xlfn.XLOOKUP($A113,INDIRECT(AP$3&amp;"!$A:$A"),INDIRECT(AP$3&amp;"!$H:$H"),0,0)</f>
        <v>0</v>
      </c>
      <c r="AQ113" s="204" cm="1">
        <f t="array" aca="1" ref="AQ113" ca="1">_xlfn.XLOOKUP($A113,INDIRECT(AQ$3&amp;"!$A:$A"),INDIRECT(AQ$3&amp;"!$H:$H"),0,0)</f>
        <v>0</v>
      </c>
      <c r="AR113" s="204" cm="1">
        <f t="array" aca="1" ref="AR113" ca="1">_xlfn.XLOOKUP($A113,INDIRECT(AR$3&amp;"!$A:$A"),INDIRECT(AR$3&amp;"!$H:$H"),0,0)</f>
        <v>0</v>
      </c>
      <c r="AS113" s="204" cm="1">
        <f t="array" aca="1" ref="AS113" ca="1">_xlfn.XLOOKUP($A113,INDIRECT(AS$3&amp;"!$A:$A"),INDIRECT(AS$3&amp;"!$H:$H"),0,0)</f>
        <v>0</v>
      </c>
      <c r="AT113" s="204" cm="1">
        <f t="array" aca="1" ref="AT113" ca="1">_xlfn.XLOOKUP($A113,INDIRECT(AT$3&amp;"!$A:$A"),INDIRECT(AT$3&amp;"!$H:$H"),0,0)</f>
        <v>0</v>
      </c>
      <c r="AU113" s="204" cm="1">
        <f t="array" aca="1" ref="AU113" ca="1">_xlfn.XLOOKUP($A113,INDIRECT(AU$3&amp;"!$A:$A"),INDIRECT(AU$3&amp;"!$H:$H"),0,0)</f>
        <v>0</v>
      </c>
      <c r="AV113" s="204" cm="1">
        <f t="array" aca="1" ref="AV113" ca="1">_xlfn.XLOOKUP($A113,INDIRECT(AV$3&amp;"!$A:$A"),INDIRECT(AV$3&amp;"!$H:$H"),0,0)</f>
        <v>0</v>
      </c>
      <c r="AW113" s="204" cm="1">
        <f t="array" aca="1" ref="AW113" ca="1">_xlfn.XLOOKUP($A113,INDIRECT(AW$3&amp;"!$A:$A"),INDIRECT(AW$3&amp;"!$H:$H"),0,0)</f>
        <v>0</v>
      </c>
      <c r="AX113" s="204" cm="1">
        <f t="array" aca="1" ref="AX113" ca="1">_xlfn.XLOOKUP($A113,INDIRECT(AX$3&amp;"!$A:$A"),INDIRECT(AX$3&amp;"!$H:$H"),0,0)</f>
        <v>0</v>
      </c>
      <c r="AY113" s="204" cm="1">
        <f t="array" aca="1" ref="AY113" ca="1">_xlfn.XLOOKUP($A113,INDIRECT(AY$3&amp;"!$A:$A"),INDIRECT(AY$3&amp;"!$H:$H"),0,0)</f>
        <v>0</v>
      </c>
      <c r="AZ113" s="204" cm="1">
        <f t="array" aca="1" ref="AZ113" ca="1">_xlfn.XLOOKUP($A113,INDIRECT(AZ$3&amp;"!$A:$A"),INDIRECT(AZ$3&amp;"!$H:$H"),0,0)</f>
        <v>0</v>
      </c>
      <c r="BA113" s="204" cm="1">
        <f t="array" aca="1" ref="BA113" ca="1">_xlfn.XLOOKUP($A113,INDIRECT(BA$3&amp;"!$A:$A"),INDIRECT(BA$3&amp;"!$H:$H"),0,0)</f>
        <v>0</v>
      </c>
      <c r="BB113" s="204" cm="1">
        <f t="array" aca="1" ref="BB113" ca="1">_xlfn.XLOOKUP($A113,INDIRECT(BB$3&amp;"!$A:$A"),INDIRECT(BB$3&amp;"!$H:$H"),0,0)</f>
        <v>0</v>
      </c>
      <c r="BC113" s="204" cm="1">
        <f t="array" aca="1" ref="BC113" ca="1">_xlfn.XLOOKUP($A113,INDIRECT(BC$3&amp;"!$A:$A"),INDIRECT(BC$3&amp;"!$H:$H"),0,0)</f>
        <v>0</v>
      </c>
      <c r="BD113" s="204" cm="1">
        <f t="array" aca="1" ref="BD113" ca="1">_xlfn.XLOOKUP($A113,INDIRECT(BD$3&amp;"!$A:$A"),INDIRECT(BD$3&amp;"!$H:$H"),0,0)</f>
        <v>0</v>
      </c>
    </row>
    <row r="114" spans="1:56" ht="15.95" customHeight="1" x14ac:dyDescent="0.25">
      <c r="A114" s="3">
        <f t="shared" si="9"/>
        <v>236072834</v>
      </c>
      <c r="B114" s="3" t="str">
        <f t="shared" si="9"/>
        <v>ACRB1MS106BL</v>
      </c>
      <c r="C114" s="149" t="str">
        <f t="shared" si="9"/>
        <v>Мяч с шипами голубой 6 см</v>
      </c>
      <c r="D114" s="204" cm="1">
        <f t="array" aca="1" ref="D114" ca="1">_xlfn.XLOOKUP($A114,INDIRECT(D$3&amp;"!$A:$A"),INDIRECT(D$3&amp;"!$H:$H"),0,0)</f>
        <v>783.33333333333337</v>
      </c>
      <c r="E114" s="204" cm="1">
        <f t="array" aca="1" ref="E114" ca="1">_xlfn.XLOOKUP($A114,INDIRECT(E$3&amp;"!$A:$A"),INDIRECT(E$3&amp;"!$H:$H"),0,0)</f>
        <v>587.5</v>
      </c>
      <c r="F114" s="204" cm="1">
        <f t="array" aca="1" ref="F114" ca="1">_xlfn.XLOOKUP($A114,INDIRECT(F$3&amp;"!$A:$A"),INDIRECT(F$3&amp;"!$H:$H"),0,0)</f>
        <v>281.11111111111109</v>
      </c>
      <c r="G114" s="204" cm="1">
        <f t="array" aca="1" ref="G114" ca="1">_xlfn.XLOOKUP($A114,INDIRECT(G$3&amp;"!$A:$A"),INDIRECT(G$3&amp;"!$H:$H"),0,0)</f>
        <v>0</v>
      </c>
      <c r="H114" s="204" cm="1">
        <f t="array" aca="1" ref="H114" ca="1">_xlfn.XLOOKUP($A114,INDIRECT(H$3&amp;"!$A:$A"),INDIRECT(H$3&amp;"!$H:$H"),0,0)</f>
        <v>0</v>
      </c>
      <c r="I114" s="204" cm="1">
        <f t="array" aca="1" ref="I114" ca="1">_xlfn.XLOOKUP($A114,INDIRECT(I$3&amp;"!$A:$A"),INDIRECT(I$3&amp;"!$H:$H"),0,0)</f>
        <v>0</v>
      </c>
      <c r="J114" s="204" cm="1">
        <f t="array" aca="1" ref="J114" ca="1">_xlfn.XLOOKUP($A114,INDIRECT(J$3&amp;"!$A:$A"),INDIRECT(J$3&amp;"!$H:$H"),0,0)</f>
        <v>0</v>
      </c>
      <c r="K114" s="204" cm="1">
        <f t="array" aca="1" ref="K114" ca="1">_xlfn.XLOOKUP($A114,INDIRECT(K$3&amp;"!$A:$A"),INDIRECT(K$3&amp;"!$H:$H"),0,0)</f>
        <v>0</v>
      </c>
      <c r="L114" s="204" cm="1">
        <f t="array" aca="1" ref="L114" ca="1">_xlfn.XLOOKUP($A114,INDIRECT(L$3&amp;"!$A:$A"),INDIRECT(L$3&amp;"!$H:$H"),0,0)</f>
        <v>0</v>
      </c>
      <c r="M114" s="204" cm="1">
        <f t="array" aca="1" ref="M114" ca="1">_xlfn.XLOOKUP($A114,INDIRECT(M$3&amp;"!$A:$A"),INDIRECT(M$3&amp;"!$H:$H"),0,0)</f>
        <v>0</v>
      </c>
      <c r="N114" s="204" cm="1">
        <f t="array" aca="1" ref="N114" ca="1">_xlfn.XLOOKUP($A114,INDIRECT(N$3&amp;"!$A:$A"),INDIRECT(N$3&amp;"!$H:$H"),0,0)</f>
        <v>0</v>
      </c>
      <c r="O114" s="204" cm="1">
        <f t="array" aca="1" ref="O114" ca="1">_xlfn.XLOOKUP($A114,INDIRECT(O$3&amp;"!$A:$A"),INDIRECT(O$3&amp;"!$H:$H"),0,0)</f>
        <v>0</v>
      </c>
      <c r="P114" s="204" cm="1">
        <f t="array" aca="1" ref="P114" ca="1">_xlfn.XLOOKUP($A114,INDIRECT(P$3&amp;"!$A:$A"),INDIRECT(P$3&amp;"!$H:$H"),0,0)</f>
        <v>0</v>
      </c>
      <c r="Q114" s="204" cm="1">
        <f t="array" aca="1" ref="Q114" ca="1">_xlfn.XLOOKUP($A114,INDIRECT(Q$3&amp;"!$A:$A"),INDIRECT(Q$3&amp;"!$H:$H"),0,0)</f>
        <v>0</v>
      </c>
      <c r="R114" s="204" cm="1">
        <f t="array" aca="1" ref="R114" ca="1">_xlfn.XLOOKUP($A114,INDIRECT(R$3&amp;"!$A:$A"),INDIRECT(R$3&amp;"!$H:$H"),0,0)</f>
        <v>0</v>
      </c>
      <c r="S114" s="204" cm="1">
        <f t="array" aca="1" ref="S114" ca="1">_xlfn.XLOOKUP($A114,INDIRECT(S$3&amp;"!$A:$A"),INDIRECT(S$3&amp;"!$H:$H"),0,0)</f>
        <v>0</v>
      </c>
      <c r="T114" s="204" cm="1">
        <f t="array" aca="1" ref="T114" ca="1">_xlfn.XLOOKUP($A114,INDIRECT(T$3&amp;"!$A:$A"),INDIRECT(T$3&amp;"!$H:$H"),0,0)</f>
        <v>0</v>
      </c>
      <c r="U114" s="204" cm="1">
        <f t="array" aca="1" ref="U114" ca="1">_xlfn.XLOOKUP($A114,INDIRECT(U$3&amp;"!$A:$A"),INDIRECT(U$3&amp;"!$H:$H"),0,0)</f>
        <v>0</v>
      </c>
      <c r="V114" s="204" cm="1">
        <f t="array" aca="1" ref="V114" ca="1">_xlfn.XLOOKUP($A114,INDIRECT(V$3&amp;"!$A:$A"),INDIRECT(V$3&amp;"!$H:$H"),0,0)</f>
        <v>0</v>
      </c>
      <c r="W114" s="204" cm="1">
        <f t="array" aca="1" ref="W114" ca="1">_xlfn.XLOOKUP($A114,INDIRECT(W$3&amp;"!$A:$A"),INDIRECT(W$3&amp;"!$H:$H"),0,0)</f>
        <v>0</v>
      </c>
      <c r="X114" s="204" cm="1">
        <f t="array" aca="1" ref="X114" ca="1">_xlfn.XLOOKUP($A114,INDIRECT(X$3&amp;"!$A:$A"),INDIRECT(X$3&amp;"!$H:$H"),0,0)</f>
        <v>0</v>
      </c>
      <c r="Y114" s="204" cm="1">
        <f t="array" aca="1" ref="Y114" ca="1">_xlfn.XLOOKUP($A114,INDIRECT(Y$3&amp;"!$A:$A"),INDIRECT(Y$3&amp;"!$H:$H"),0,0)</f>
        <v>0</v>
      </c>
      <c r="Z114" s="204" cm="1">
        <f t="array" aca="1" ref="Z114" ca="1">_xlfn.XLOOKUP($A114,INDIRECT(Z$3&amp;"!$A:$A"),INDIRECT(Z$3&amp;"!$H:$H"),0,0)</f>
        <v>0</v>
      </c>
      <c r="AA114" s="204" cm="1">
        <f t="array" aca="1" ref="AA114" ca="1">_xlfn.XLOOKUP($A114,INDIRECT(AA$3&amp;"!$A:$A"),INDIRECT(AA$3&amp;"!$H:$H"),0,0)</f>
        <v>0</v>
      </c>
      <c r="AB114" s="204" cm="1">
        <f t="array" aca="1" ref="AB114" ca="1">_xlfn.XLOOKUP($A114,INDIRECT(AB$3&amp;"!$A:$A"),INDIRECT(AB$3&amp;"!$H:$H"),0,0)</f>
        <v>0</v>
      </c>
      <c r="AC114" s="204" cm="1">
        <f t="array" aca="1" ref="AC114" ca="1">_xlfn.XLOOKUP($A114,INDIRECT(AC$3&amp;"!$A:$A"),INDIRECT(AC$3&amp;"!$H:$H"),0,0)</f>
        <v>0</v>
      </c>
      <c r="AD114" s="204" cm="1">
        <f t="array" aca="1" ref="AD114" ca="1">_xlfn.XLOOKUP($A114,INDIRECT(AD$3&amp;"!$A:$A"),INDIRECT(AD$3&amp;"!$H:$H"),0,0)</f>
        <v>0</v>
      </c>
      <c r="AE114" s="204" cm="1">
        <f t="array" aca="1" ref="AE114" ca="1">_xlfn.XLOOKUP($A114,INDIRECT(AE$3&amp;"!$A:$A"),INDIRECT(AE$3&amp;"!$H:$H"),0,0)</f>
        <v>0</v>
      </c>
      <c r="AF114" s="204" cm="1">
        <f t="array" aca="1" ref="AF114" ca="1">_xlfn.XLOOKUP($A114,INDIRECT(AF$3&amp;"!$A:$A"),INDIRECT(AF$3&amp;"!$H:$H"),0,0)</f>
        <v>0</v>
      </c>
      <c r="AG114" s="204" cm="1">
        <f t="array" aca="1" ref="AG114" ca="1">_xlfn.XLOOKUP($A114,INDIRECT(AG$3&amp;"!$A:$A"),INDIRECT(AG$3&amp;"!$H:$H"),0,0)</f>
        <v>0</v>
      </c>
      <c r="AH114" s="204" cm="1">
        <f t="array" aca="1" ref="AH114" ca="1">_xlfn.XLOOKUP($A114,INDIRECT(AH$3&amp;"!$A:$A"),INDIRECT(AH$3&amp;"!$H:$H"),0,0)</f>
        <v>0</v>
      </c>
      <c r="AI114" s="204" cm="1">
        <f t="array" aca="1" ref="AI114" ca="1">_xlfn.XLOOKUP($A114,INDIRECT(AI$3&amp;"!$A:$A"),INDIRECT(AI$3&amp;"!$H:$H"),0,0)</f>
        <v>0</v>
      </c>
      <c r="AJ114" s="204" cm="1">
        <f t="array" aca="1" ref="AJ114" ca="1">_xlfn.XLOOKUP($A114,INDIRECT(AJ$3&amp;"!$A:$A"),INDIRECT(AJ$3&amp;"!$H:$H"),0,0)</f>
        <v>0</v>
      </c>
      <c r="AK114" s="204" cm="1">
        <f t="array" aca="1" ref="AK114" ca="1">_xlfn.XLOOKUP($A114,INDIRECT(AK$3&amp;"!$A:$A"),INDIRECT(AK$3&amp;"!$H:$H"),0,0)</f>
        <v>0</v>
      </c>
      <c r="AL114" s="204" cm="1">
        <f t="array" aca="1" ref="AL114" ca="1">_xlfn.XLOOKUP($A114,INDIRECT(AL$3&amp;"!$A:$A"),INDIRECT(AL$3&amp;"!$H:$H"),0,0)</f>
        <v>0</v>
      </c>
      <c r="AM114" s="204" cm="1">
        <f t="array" aca="1" ref="AM114" ca="1">_xlfn.XLOOKUP($A114,INDIRECT(AM$3&amp;"!$A:$A"),INDIRECT(AM$3&amp;"!$H:$H"),0,0)</f>
        <v>0</v>
      </c>
      <c r="AN114" s="204" cm="1">
        <f t="array" aca="1" ref="AN114" ca="1">_xlfn.XLOOKUP($A114,INDIRECT(AN$3&amp;"!$A:$A"),INDIRECT(AN$3&amp;"!$H:$H"),0,0)</f>
        <v>0</v>
      </c>
      <c r="AO114" s="204" cm="1">
        <f t="array" aca="1" ref="AO114" ca="1">_xlfn.XLOOKUP($A114,INDIRECT(AO$3&amp;"!$A:$A"),INDIRECT(AO$3&amp;"!$H:$H"),0,0)</f>
        <v>0</v>
      </c>
      <c r="AP114" s="204" cm="1">
        <f t="array" aca="1" ref="AP114" ca="1">_xlfn.XLOOKUP($A114,INDIRECT(AP$3&amp;"!$A:$A"),INDIRECT(AP$3&amp;"!$H:$H"),0,0)</f>
        <v>0</v>
      </c>
      <c r="AQ114" s="204" cm="1">
        <f t="array" aca="1" ref="AQ114" ca="1">_xlfn.XLOOKUP($A114,INDIRECT(AQ$3&amp;"!$A:$A"),INDIRECT(AQ$3&amp;"!$H:$H"),0,0)</f>
        <v>0</v>
      </c>
      <c r="AR114" s="204" cm="1">
        <f t="array" aca="1" ref="AR114" ca="1">_xlfn.XLOOKUP($A114,INDIRECT(AR$3&amp;"!$A:$A"),INDIRECT(AR$3&amp;"!$H:$H"),0,0)</f>
        <v>0</v>
      </c>
      <c r="AS114" s="204" cm="1">
        <f t="array" aca="1" ref="AS114" ca="1">_xlfn.XLOOKUP($A114,INDIRECT(AS$3&amp;"!$A:$A"),INDIRECT(AS$3&amp;"!$H:$H"),0,0)</f>
        <v>0</v>
      </c>
      <c r="AT114" s="204" cm="1">
        <f t="array" aca="1" ref="AT114" ca="1">_xlfn.XLOOKUP($A114,INDIRECT(AT$3&amp;"!$A:$A"),INDIRECT(AT$3&amp;"!$H:$H"),0,0)</f>
        <v>0</v>
      </c>
      <c r="AU114" s="204" cm="1">
        <f t="array" aca="1" ref="AU114" ca="1">_xlfn.XLOOKUP($A114,INDIRECT(AU$3&amp;"!$A:$A"),INDIRECT(AU$3&amp;"!$H:$H"),0,0)</f>
        <v>0</v>
      </c>
      <c r="AV114" s="204" cm="1">
        <f t="array" aca="1" ref="AV114" ca="1">_xlfn.XLOOKUP($A114,INDIRECT(AV$3&amp;"!$A:$A"),INDIRECT(AV$3&amp;"!$H:$H"),0,0)</f>
        <v>0</v>
      </c>
      <c r="AW114" s="204" cm="1">
        <f t="array" aca="1" ref="AW114" ca="1">_xlfn.XLOOKUP($A114,INDIRECT(AW$3&amp;"!$A:$A"),INDIRECT(AW$3&amp;"!$H:$H"),0,0)</f>
        <v>0</v>
      </c>
      <c r="AX114" s="204" cm="1">
        <f t="array" aca="1" ref="AX114" ca="1">_xlfn.XLOOKUP($A114,INDIRECT(AX$3&amp;"!$A:$A"),INDIRECT(AX$3&amp;"!$H:$H"),0,0)</f>
        <v>0</v>
      </c>
      <c r="AY114" s="204" cm="1">
        <f t="array" aca="1" ref="AY114" ca="1">_xlfn.XLOOKUP($A114,INDIRECT(AY$3&amp;"!$A:$A"),INDIRECT(AY$3&amp;"!$H:$H"),0,0)</f>
        <v>0</v>
      </c>
      <c r="AZ114" s="204" cm="1">
        <f t="array" aca="1" ref="AZ114" ca="1">_xlfn.XLOOKUP($A114,INDIRECT(AZ$3&amp;"!$A:$A"),INDIRECT(AZ$3&amp;"!$H:$H"),0,0)</f>
        <v>0</v>
      </c>
      <c r="BA114" s="204" cm="1">
        <f t="array" aca="1" ref="BA114" ca="1">_xlfn.XLOOKUP($A114,INDIRECT(BA$3&amp;"!$A:$A"),INDIRECT(BA$3&amp;"!$H:$H"),0,0)</f>
        <v>0</v>
      </c>
      <c r="BB114" s="204" cm="1">
        <f t="array" aca="1" ref="BB114" ca="1">_xlfn.XLOOKUP($A114,INDIRECT(BB$3&amp;"!$A:$A"),INDIRECT(BB$3&amp;"!$H:$H"),0,0)</f>
        <v>0</v>
      </c>
      <c r="BC114" s="204" cm="1">
        <f t="array" aca="1" ref="BC114" ca="1">_xlfn.XLOOKUP($A114,INDIRECT(BC$3&amp;"!$A:$A"),INDIRECT(BC$3&amp;"!$H:$H"),0,0)</f>
        <v>0</v>
      </c>
      <c r="BD114" s="204" cm="1">
        <f t="array" aca="1" ref="BD114" ca="1">_xlfn.XLOOKUP($A114,INDIRECT(BD$3&amp;"!$A:$A"),INDIRECT(BD$3&amp;"!$H:$H"),0,0)</f>
        <v>0</v>
      </c>
    </row>
    <row r="115" spans="1:56" ht="15.95" customHeight="1" x14ac:dyDescent="0.25">
      <c r="A115" s="3">
        <f t="shared" si="9"/>
        <v>223671295</v>
      </c>
      <c r="B115" s="3" t="str">
        <f t="shared" si="9"/>
        <v>ACRB1MS106RJ</v>
      </c>
      <c r="C115" s="149" t="str">
        <f t="shared" si="9"/>
        <v>Мяч с шипами оранжевый 6 см</v>
      </c>
      <c r="D115" s="204" cm="1">
        <f t="array" aca="1" ref="D115" ca="1">_xlfn.XLOOKUP($A115,INDIRECT(D$3&amp;"!$A:$A"),INDIRECT(D$3&amp;"!$H:$H"),0,0)</f>
        <v>999</v>
      </c>
      <c r="E115" s="204" cm="1">
        <f t="array" aca="1" ref="E115" ca="1">_xlfn.XLOOKUP($A115,INDIRECT(E$3&amp;"!$A:$A"),INDIRECT(E$3&amp;"!$H:$H"),0,0)</f>
        <v>1132.5</v>
      </c>
      <c r="F115" s="204" cm="1">
        <f t="array" aca="1" ref="F115" ca="1">_xlfn.XLOOKUP($A115,INDIRECT(F$3&amp;"!$A:$A"),INDIRECT(F$3&amp;"!$H:$H"),0,0)</f>
        <v>1660</v>
      </c>
      <c r="G115" s="204" cm="1">
        <f t="array" aca="1" ref="G115" ca="1">_xlfn.XLOOKUP($A115,INDIRECT(G$3&amp;"!$A:$A"),INDIRECT(G$3&amp;"!$H:$H"),0,0)</f>
        <v>0</v>
      </c>
      <c r="H115" s="204" cm="1">
        <f t="array" aca="1" ref="H115" ca="1">_xlfn.XLOOKUP($A115,INDIRECT(H$3&amp;"!$A:$A"),INDIRECT(H$3&amp;"!$H:$H"),0,0)</f>
        <v>0</v>
      </c>
      <c r="I115" s="204" cm="1">
        <f t="array" aca="1" ref="I115" ca="1">_xlfn.XLOOKUP($A115,INDIRECT(I$3&amp;"!$A:$A"),INDIRECT(I$3&amp;"!$H:$H"),0,0)</f>
        <v>0</v>
      </c>
      <c r="J115" s="204" cm="1">
        <f t="array" aca="1" ref="J115" ca="1">_xlfn.XLOOKUP($A115,INDIRECT(J$3&amp;"!$A:$A"),INDIRECT(J$3&amp;"!$H:$H"),0,0)</f>
        <v>0</v>
      </c>
      <c r="K115" s="204" cm="1">
        <f t="array" aca="1" ref="K115" ca="1">_xlfn.XLOOKUP($A115,INDIRECT(K$3&amp;"!$A:$A"),INDIRECT(K$3&amp;"!$H:$H"),0,0)</f>
        <v>0</v>
      </c>
      <c r="L115" s="204" cm="1">
        <f t="array" aca="1" ref="L115" ca="1">_xlfn.XLOOKUP($A115,INDIRECT(L$3&amp;"!$A:$A"),INDIRECT(L$3&amp;"!$H:$H"),0,0)</f>
        <v>0</v>
      </c>
      <c r="M115" s="204" cm="1">
        <f t="array" aca="1" ref="M115" ca="1">_xlfn.XLOOKUP($A115,INDIRECT(M$3&amp;"!$A:$A"),INDIRECT(M$3&amp;"!$H:$H"),0,0)</f>
        <v>0</v>
      </c>
      <c r="N115" s="204" cm="1">
        <f t="array" aca="1" ref="N115" ca="1">_xlfn.XLOOKUP($A115,INDIRECT(N$3&amp;"!$A:$A"),INDIRECT(N$3&amp;"!$H:$H"),0,0)</f>
        <v>0</v>
      </c>
      <c r="O115" s="204" cm="1">
        <f t="array" aca="1" ref="O115" ca="1">_xlfn.XLOOKUP($A115,INDIRECT(O$3&amp;"!$A:$A"),INDIRECT(O$3&amp;"!$H:$H"),0,0)</f>
        <v>0</v>
      </c>
      <c r="P115" s="204" cm="1">
        <f t="array" aca="1" ref="P115" ca="1">_xlfn.XLOOKUP($A115,INDIRECT(P$3&amp;"!$A:$A"),INDIRECT(P$3&amp;"!$H:$H"),0,0)</f>
        <v>0</v>
      </c>
      <c r="Q115" s="204" cm="1">
        <f t="array" aca="1" ref="Q115" ca="1">_xlfn.XLOOKUP($A115,INDIRECT(Q$3&amp;"!$A:$A"),INDIRECT(Q$3&amp;"!$H:$H"),0,0)</f>
        <v>0</v>
      </c>
      <c r="R115" s="204" cm="1">
        <f t="array" aca="1" ref="R115" ca="1">_xlfn.XLOOKUP($A115,INDIRECT(R$3&amp;"!$A:$A"),INDIRECT(R$3&amp;"!$H:$H"),0,0)</f>
        <v>0</v>
      </c>
      <c r="S115" s="204" cm="1">
        <f t="array" aca="1" ref="S115" ca="1">_xlfn.XLOOKUP($A115,INDIRECT(S$3&amp;"!$A:$A"),INDIRECT(S$3&amp;"!$H:$H"),0,0)</f>
        <v>0</v>
      </c>
      <c r="T115" s="204" cm="1">
        <f t="array" aca="1" ref="T115" ca="1">_xlfn.XLOOKUP($A115,INDIRECT(T$3&amp;"!$A:$A"),INDIRECT(T$3&amp;"!$H:$H"),0,0)</f>
        <v>0</v>
      </c>
      <c r="U115" s="204" cm="1">
        <f t="array" aca="1" ref="U115" ca="1">_xlfn.XLOOKUP($A115,INDIRECT(U$3&amp;"!$A:$A"),INDIRECT(U$3&amp;"!$H:$H"),0,0)</f>
        <v>0</v>
      </c>
      <c r="V115" s="204" cm="1">
        <f t="array" aca="1" ref="V115" ca="1">_xlfn.XLOOKUP($A115,INDIRECT(V$3&amp;"!$A:$A"),INDIRECT(V$3&amp;"!$H:$H"),0,0)</f>
        <v>0</v>
      </c>
      <c r="W115" s="204" cm="1">
        <f t="array" aca="1" ref="W115" ca="1">_xlfn.XLOOKUP($A115,INDIRECT(W$3&amp;"!$A:$A"),INDIRECT(W$3&amp;"!$H:$H"),0,0)</f>
        <v>0</v>
      </c>
      <c r="X115" s="204" cm="1">
        <f t="array" aca="1" ref="X115" ca="1">_xlfn.XLOOKUP($A115,INDIRECT(X$3&amp;"!$A:$A"),INDIRECT(X$3&amp;"!$H:$H"),0,0)</f>
        <v>0</v>
      </c>
      <c r="Y115" s="204" cm="1">
        <f t="array" aca="1" ref="Y115" ca="1">_xlfn.XLOOKUP($A115,INDIRECT(Y$3&amp;"!$A:$A"),INDIRECT(Y$3&amp;"!$H:$H"),0,0)</f>
        <v>0</v>
      </c>
      <c r="Z115" s="204" cm="1">
        <f t="array" aca="1" ref="Z115" ca="1">_xlfn.XLOOKUP($A115,INDIRECT(Z$3&amp;"!$A:$A"),INDIRECT(Z$3&amp;"!$H:$H"),0,0)</f>
        <v>0</v>
      </c>
      <c r="AA115" s="204" cm="1">
        <f t="array" aca="1" ref="AA115" ca="1">_xlfn.XLOOKUP($A115,INDIRECT(AA$3&amp;"!$A:$A"),INDIRECT(AA$3&amp;"!$H:$H"),0,0)</f>
        <v>0</v>
      </c>
      <c r="AB115" s="204" cm="1">
        <f t="array" aca="1" ref="AB115" ca="1">_xlfn.XLOOKUP($A115,INDIRECT(AB$3&amp;"!$A:$A"),INDIRECT(AB$3&amp;"!$H:$H"),0,0)</f>
        <v>0</v>
      </c>
      <c r="AC115" s="204" cm="1">
        <f t="array" aca="1" ref="AC115" ca="1">_xlfn.XLOOKUP($A115,INDIRECT(AC$3&amp;"!$A:$A"),INDIRECT(AC$3&amp;"!$H:$H"),0,0)</f>
        <v>0</v>
      </c>
      <c r="AD115" s="204" cm="1">
        <f t="array" aca="1" ref="AD115" ca="1">_xlfn.XLOOKUP($A115,INDIRECT(AD$3&amp;"!$A:$A"),INDIRECT(AD$3&amp;"!$H:$H"),0,0)</f>
        <v>0</v>
      </c>
      <c r="AE115" s="204" cm="1">
        <f t="array" aca="1" ref="AE115" ca="1">_xlfn.XLOOKUP($A115,INDIRECT(AE$3&amp;"!$A:$A"),INDIRECT(AE$3&amp;"!$H:$H"),0,0)</f>
        <v>0</v>
      </c>
      <c r="AF115" s="204" cm="1">
        <f t="array" aca="1" ref="AF115" ca="1">_xlfn.XLOOKUP($A115,INDIRECT(AF$3&amp;"!$A:$A"),INDIRECT(AF$3&amp;"!$H:$H"),0,0)</f>
        <v>0</v>
      </c>
      <c r="AG115" s="204" cm="1">
        <f t="array" aca="1" ref="AG115" ca="1">_xlfn.XLOOKUP($A115,INDIRECT(AG$3&amp;"!$A:$A"),INDIRECT(AG$3&amp;"!$H:$H"),0,0)</f>
        <v>0</v>
      </c>
      <c r="AH115" s="204" cm="1">
        <f t="array" aca="1" ref="AH115" ca="1">_xlfn.XLOOKUP($A115,INDIRECT(AH$3&amp;"!$A:$A"),INDIRECT(AH$3&amp;"!$H:$H"),0,0)</f>
        <v>0</v>
      </c>
      <c r="AI115" s="204" cm="1">
        <f t="array" aca="1" ref="AI115" ca="1">_xlfn.XLOOKUP($A115,INDIRECT(AI$3&amp;"!$A:$A"),INDIRECT(AI$3&amp;"!$H:$H"),0,0)</f>
        <v>0</v>
      </c>
      <c r="AJ115" s="204" cm="1">
        <f t="array" aca="1" ref="AJ115" ca="1">_xlfn.XLOOKUP($A115,INDIRECT(AJ$3&amp;"!$A:$A"),INDIRECT(AJ$3&amp;"!$H:$H"),0,0)</f>
        <v>0</v>
      </c>
      <c r="AK115" s="204" cm="1">
        <f t="array" aca="1" ref="AK115" ca="1">_xlfn.XLOOKUP($A115,INDIRECT(AK$3&amp;"!$A:$A"),INDIRECT(AK$3&amp;"!$H:$H"),0,0)</f>
        <v>0</v>
      </c>
      <c r="AL115" s="204" cm="1">
        <f t="array" aca="1" ref="AL115" ca="1">_xlfn.XLOOKUP($A115,INDIRECT(AL$3&amp;"!$A:$A"),INDIRECT(AL$3&amp;"!$H:$H"),0,0)</f>
        <v>0</v>
      </c>
      <c r="AM115" s="204" cm="1">
        <f t="array" aca="1" ref="AM115" ca="1">_xlfn.XLOOKUP($A115,INDIRECT(AM$3&amp;"!$A:$A"),INDIRECT(AM$3&amp;"!$H:$H"),0,0)</f>
        <v>0</v>
      </c>
      <c r="AN115" s="204" cm="1">
        <f t="array" aca="1" ref="AN115" ca="1">_xlfn.XLOOKUP($A115,INDIRECT(AN$3&amp;"!$A:$A"),INDIRECT(AN$3&amp;"!$H:$H"),0,0)</f>
        <v>0</v>
      </c>
      <c r="AO115" s="204" cm="1">
        <f t="array" aca="1" ref="AO115" ca="1">_xlfn.XLOOKUP($A115,INDIRECT(AO$3&amp;"!$A:$A"),INDIRECT(AO$3&amp;"!$H:$H"),0,0)</f>
        <v>0</v>
      </c>
      <c r="AP115" s="204" cm="1">
        <f t="array" aca="1" ref="AP115" ca="1">_xlfn.XLOOKUP($A115,INDIRECT(AP$3&amp;"!$A:$A"),INDIRECT(AP$3&amp;"!$H:$H"),0,0)</f>
        <v>0</v>
      </c>
      <c r="AQ115" s="204" cm="1">
        <f t="array" aca="1" ref="AQ115" ca="1">_xlfn.XLOOKUP($A115,INDIRECT(AQ$3&amp;"!$A:$A"),INDIRECT(AQ$3&amp;"!$H:$H"),0,0)</f>
        <v>0</v>
      </c>
      <c r="AR115" s="204" cm="1">
        <f t="array" aca="1" ref="AR115" ca="1">_xlfn.XLOOKUP($A115,INDIRECT(AR$3&amp;"!$A:$A"),INDIRECT(AR$3&amp;"!$H:$H"),0,0)</f>
        <v>0</v>
      </c>
      <c r="AS115" s="204" cm="1">
        <f t="array" aca="1" ref="AS115" ca="1">_xlfn.XLOOKUP($A115,INDIRECT(AS$3&amp;"!$A:$A"),INDIRECT(AS$3&amp;"!$H:$H"),0,0)</f>
        <v>0</v>
      </c>
      <c r="AT115" s="204" cm="1">
        <f t="array" aca="1" ref="AT115" ca="1">_xlfn.XLOOKUP($A115,INDIRECT(AT$3&amp;"!$A:$A"),INDIRECT(AT$3&amp;"!$H:$H"),0,0)</f>
        <v>0</v>
      </c>
      <c r="AU115" s="204" cm="1">
        <f t="array" aca="1" ref="AU115" ca="1">_xlfn.XLOOKUP($A115,INDIRECT(AU$3&amp;"!$A:$A"),INDIRECT(AU$3&amp;"!$H:$H"),0,0)</f>
        <v>0</v>
      </c>
      <c r="AV115" s="204" cm="1">
        <f t="array" aca="1" ref="AV115" ca="1">_xlfn.XLOOKUP($A115,INDIRECT(AV$3&amp;"!$A:$A"),INDIRECT(AV$3&amp;"!$H:$H"),0,0)</f>
        <v>0</v>
      </c>
      <c r="AW115" s="204" cm="1">
        <f t="array" aca="1" ref="AW115" ca="1">_xlfn.XLOOKUP($A115,INDIRECT(AW$3&amp;"!$A:$A"),INDIRECT(AW$3&amp;"!$H:$H"),0,0)</f>
        <v>0</v>
      </c>
      <c r="AX115" s="204" cm="1">
        <f t="array" aca="1" ref="AX115" ca="1">_xlfn.XLOOKUP($A115,INDIRECT(AX$3&amp;"!$A:$A"),INDIRECT(AX$3&amp;"!$H:$H"),0,0)</f>
        <v>0</v>
      </c>
      <c r="AY115" s="204" cm="1">
        <f t="array" aca="1" ref="AY115" ca="1">_xlfn.XLOOKUP($A115,INDIRECT(AY$3&amp;"!$A:$A"),INDIRECT(AY$3&amp;"!$H:$H"),0,0)</f>
        <v>0</v>
      </c>
      <c r="AZ115" s="204" cm="1">
        <f t="array" aca="1" ref="AZ115" ca="1">_xlfn.XLOOKUP($A115,INDIRECT(AZ$3&amp;"!$A:$A"),INDIRECT(AZ$3&amp;"!$H:$H"),0,0)</f>
        <v>0</v>
      </c>
      <c r="BA115" s="204" cm="1">
        <f t="array" aca="1" ref="BA115" ca="1">_xlfn.XLOOKUP($A115,INDIRECT(BA$3&amp;"!$A:$A"),INDIRECT(BA$3&amp;"!$H:$H"),0,0)</f>
        <v>0</v>
      </c>
      <c r="BB115" s="204" cm="1">
        <f t="array" aca="1" ref="BB115" ca="1">_xlfn.XLOOKUP($A115,INDIRECT(BB$3&amp;"!$A:$A"),INDIRECT(BB$3&amp;"!$H:$H"),0,0)</f>
        <v>0</v>
      </c>
      <c r="BC115" s="204" cm="1">
        <f t="array" aca="1" ref="BC115" ca="1">_xlfn.XLOOKUP($A115,INDIRECT(BC$3&amp;"!$A:$A"),INDIRECT(BC$3&amp;"!$H:$H"),0,0)</f>
        <v>0</v>
      </c>
      <c r="BD115" s="204" cm="1">
        <f t="array" aca="1" ref="BD115" ca="1">_xlfn.XLOOKUP($A115,INDIRECT(BD$3&amp;"!$A:$A"),INDIRECT(BD$3&amp;"!$H:$H"),0,0)</f>
        <v>0</v>
      </c>
    </row>
    <row r="116" spans="1:56" ht="15.95" customHeight="1" x14ac:dyDescent="0.25">
      <c r="A116" s="3">
        <f t="shared" si="9"/>
        <v>370591238</v>
      </c>
      <c r="B116" s="3" t="str">
        <f t="shared" si="9"/>
        <v>ACRB1MS106BС</v>
      </c>
      <c r="C116" s="149" t="str">
        <f t="shared" si="9"/>
        <v>Мяч с шипами черный 6 см</v>
      </c>
      <c r="D116" s="204" cm="1">
        <f t="array" aca="1" ref="D116" ca="1">_xlfn.XLOOKUP($A116,INDIRECT(D$3&amp;"!$A:$A"),INDIRECT(D$3&amp;"!$H:$H"),0,0)</f>
        <v>196</v>
      </c>
      <c r="E116" s="204" cm="1">
        <f t="array" aca="1" ref="E116" ca="1">_xlfn.XLOOKUP($A116,INDIRECT(E$3&amp;"!$A:$A"),INDIRECT(E$3&amp;"!$H:$H"),0,0)</f>
        <v>122.5</v>
      </c>
      <c r="F116" s="204" cm="1">
        <f t="array" aca="1" ref="F116" ca="1">_xlfn.XLOOKUP($A116,INDIRECT(F$3&amp;"!$A:$A"),INDIRECT(F$3&amp;"!$H:$H"),0,0)</f>
        <v>104.5</v>
      </c>
      <c r="G116" s="204" cm="1">
        <f t="array" aca="1" ref="G116" ca="1">_xlfn.XLOOKUP($A116,INDIRECT(G$3&amp;"!$A:$A"),INDIRECT(G$3&amp;"!$H:$H"),0,0)</f>
        <v>0</v>
      </c>
      <c r="H116" s="204" cm="1">
        <f t="array" aca="1" ref="H116" ca="1">_xlfn.XLOOKUP($A116,INDIRECT(H$3&amp;"!$A:$A"),INDIRECT(H$3&amp;"!$H:$H"),0,0)</f>
        <v>0</v>
      </c>
      <c r="I116" s="204" cm="1">
        <f t="array" aca="1" ref="I116" ca="1">_xlfn.XLOOKUP($A116,INDIRECT(I$3&amp;"!$A:$A"),INDIRECT(I$3&amp;"!$H:$H"),0,0)</f>
        <v>0</v>
      </c>
      <c r="J116" s="204" cm="1">
        <f t="array" aca="1" ref="J116" ca="1">_xlfn.XLOOKUP($A116,INDIRECT(J$3&amp;"!$A:$A"),INDIRECT(J$3&amp;"!$H:$H"),0,0)</f>
        <v>0</v>
      </c>
      <c r="K116" s="204" cm="1">
        <f t="array" aca="1" ref="K116" ca="1">_xlfn.XLOOKUP($A116,INDIRECT(K$3&amp;"!$A:$A"),INDIRECT(K$3&amp;"!$H:$H"),0,0)</f>
        <v>0</v>
      </c>
      <c r="L116" s="204" cm="1">
        <f t="array" aca="1" ref="L116" ca="1">_xlfn.XLOOKUP($A116,INDIRECT(L$3&amp;"!$A:$A"),INDIRECT(L$3&amp;"!$H:$H"),0,0)</f>
        <v>0</v>
      </c>
      <c r="M116" s="204" cm="1">
        <f t="array" aca="1" ref="M116" ca="1">_xlfn.XLOOKUP($A116,INDIRECT(M$3&amp;"!$A:$A"),INDIRECT(M$3&amp;"!$H:$H"),0,0)</f>
        <v>0</v>
      </c>
      <c r="N116" s="204" cm="1">
        <f t="array" aca="1" ref="N116" ca="1">_xlfn.XLOOKUP($A116,INDIRECT(N$3&amp;"!$A:$A"),INDIRECT(N$3&amp;"!$H:$H"),0,0)</f>
        <v>0</v>
      </c>
      <c r="O116" s="204" cm="1">
        <f t="array" aca="1" ref="O116" ca="1">_xlfn.XLOOKUP($A116,INDIRECT(O$3&amp;"!$A:$A"),INDIRECT(O$3&amp;"!$H:$H"),0,0)</f>
        <v>0</v>
      </c>
      <c r="P116" s="204" cm="1">
        <f t="array" aca="1" ref="P116" ca="1">_xlfn.XLOOKUP($A116,INDIRECT(P$3&amp;"!$A:$A"),INDIRECT(P$3&amp;"!$H:$H"),0,0)</f>
        <v>0</v>
      </c>
      <c r="Q116" s="204" cm="1">
        <f t="array" aca="1" ref="Q116" ca="1">_xlfn.XLOOKUP($A116,INDIRECT(Q$3&amp;"!$A:$A"),INDIRECT(Q$3&amp;"!$H:$H"),0,0)</f>
        <v>0</v>
      </c>
      <c r="R116" s="204" cm="1">
        <f t="array" aca="1" ref="R116" ca="1">_xlfn.XLOOKUP($A116,INDIRECT(R$3&amp;"!$A:$A"),INDIRECT(R$3&amp;"!$H:$H"),0,0)</f>
        <v>0</v>
      </c>
      <c r="S116" s="204" cm="1">
        <f t="array" aca="1" ref="S116" ca="1">_xlfn.XLOOKUP($A116,INDIRECT(S$3&amp;"!$A:$A"),INDIRECT(S$3&amp;"!$H:$H"),0,0)</f>
        <v>0</v>
      </c>
      <c r="T116" s="204" cm="1">
        <f t="array" aca="1" ref="T116" ca="1">_xlfn.XLOOKUP($A116,INDIRECT(T$3&amp;"!$A:$A"),INDIRECT(T$3&amp;"!$H:$H"),0,0)</f>
        <v>0</v>
      </c>
      <c r="U116" s="204" cm="1">
        <f t="array" aca="1" ref="U116" ca="1">_xlfn.XLOOKUP($A116,INDIRECT(U$3&amp;"!$A:$A"),INDIRECT(U$3&amp;"!$H:$H"),0,0)</f>
        <v>0</v>
      </c>
      <c r="V116" s="204" cm="1">
        <f t="array" aca="1" ref="V116" ca="1">_xlfn.XLOOKUP($A116,INDIRECT(V$3&amp;"!$A:$A"),INDIRECT(V$3&amp;"!$H:$H"),0,0)</f>
        <v>0</v>
      </c>
      <c r="W116" s="204" cm="1">
        <f t="array" aca="1" ref="W116" ca="1">_xlfn.XLOOKUP($A116,INDIRECT(W$3&amp;"!$A:$A"),INDIRECT(W$3&amp;"!$H:$H"),0,0)</f>
        <v>0</v>
      </c>
      <c r="X116" s="204" cm="1">
        <f t="array" aca="1" ref="X116" ca="1">_xlfn.XLOOKUP($A116,INDIRECT(X$3&amp;"!$A:$A"),INDIRECT(X$3&amp;"!$H:$H"),0,0)</f>
        <v>0</v>
      </c>
      <c r="Y116" s="204" cm="1">
        <f t="array" aca="1" ref="Y116" ca="1">_xlfn.XLOOKUP($A116,INDIRECT(Y$3&amp;"!$A:$A"),INDIRECT(Y$3&amp;"!$H:$H"),0,0)</f>
        <v>0</v>
      </c>
      <c r="Z116" s="204" cm="1">
        <f t="array" aca="1" ref="Z116" ca="1">_xlfn.XLOOKUP($A116,INDIRECT(Z$3&amp;"!$A:$A"),INDIRECT(Z$3&amp;"!$H:$H"),0,0)</f>
        <v>0</v>
      </c>
      <c r="AA116" s="204" cm="1">
        <f t="array" aca="1" ref="AA116" ca="1">_xlfn.XLOOKUP($A116,INDIRECT(AA$3&amp;"!$A:$A"),INDIRECT(AA$3&amp;"!$H:$H"),0,0)</f>
        <v>0</v>
      </c>
      <c r="AB116" s="204" cm="1">
        <f t="array" aca="1" ref="AB116" ca="1">_xlfn.XLOOKUP($A116,INDIRECT(AB$3&amp;"!$A:$A"),INDIRECT(AB$3&amp;"!$H:$H"),0,0)</f>
        <v>0</v>
      </c>
      <c r="AC116" s="204" cm="1">
        <f t="array" aca="1" ref="AC116" ca="1">_xlfn.XLOOKUP($A116,INDIRECT(AC$3&amp;"!$A:$A"),INDIRECT(AC$3&amp;"!$H:$H"),0,0)</f>
        <v>0</v>
      </c>
      <c r="AD116" s="204" cm="1">
        <f t="array" aca="1" ref="AD116" ca="1">_xlfn.XLOOKUP($A116,INDIRECT(AD$3&amp;"!$A:$A"),INDIRECT(AD$3&amp;"!$H:$H"),0,0)</f>
        <v>0</v>
      </c>
      <c r="AE116" s="204" cm="1">
        <f t="array" aca="1" ref="AE116" ca="1">_xlfn.XLOOKUP($A116,INDIRECT(AE$3&amp;"!$A:$A"),INDIRECT(AE$3&amp;"!$H:$H"),0,0)</f>
        <v>0</v>
      </c>
      <c r="AF116" s="204" cm="1">
        <f t="array" aca="1" ref="AF116" ca="1">_xlfn.XLOOKUP($A116,INDIRECT(AF$3&amp;"!$A:$A"),INDIRECT(AF$3&amp;"!$H:$H"),0,0)</f>
        <v>0</v>
      </c>
      <c r="AG116" s="204" cm="1">
        <f t="array" aca="1" ref="AG116" ca="1">_xlfn.XLOOKUP($A116,INDIRECT(AG$3&amp;"!$A:$A"),INDIRECT(AG$3&amp;"!$H:$H"),0,0)</f>
        <v>0</v>
      </c>
      <c r="AH116" s="204" cm="1">
        <f t="array" aca="1" ref="AH116" ca="1">_xlfn.XLOOKUP($A116,INDIRECT(AH$3&amp;"!$A:$A"),INDIRECT(AH$3&amp;"!$H:$H"),0,0)</f>
        <v>0</v>
      </c>
      <c r="AI116" s="204" cm="1">
        <f t="array" aca="1" ref="AI116" ca="1">_xlfn.XLOOKUP($A116,INDIRECT(AI$3&amp;"!$A:$A"),INDIRECT(AI$3&amp;"!$H:$H"),0,0)</f>
        <v>0</v>
      </c>
      <c r="AJ116" s="204" cm="1">
        <f t="array" aca="1" ref="AJ116" ca="1">_xlfn.XLOOKUP($A116,INDIRECT(AJ$3&amp;"!$A:$A"),INDIRECT(AJ$3&amp;"!$H:$H"),0,0)</f>
        <v>0</v>
      </c>
      <c r="AK116" s="204" cm="1">
        <f t="array" aca="1" ref="AK116" ca="1">_xlfn.XLOOKUP($A116,INDIRECT(AK$3&amp;"!$A:$A"),INDIRECT(AK$3&amp;"!$H:$H"),0,0)</f>
        <v>0</v>
      </c>
      <c r="AL116" s="204" cm="1">
        <f t="array" aca="1" ref="AL116" ca="1">_xlfn.XLOOKUP($A116,INDIRECT(AL$3&amp;"!$A:$A"),INDIRECT(AL$3&amp;"!$H:$H"),0,0)</f>
        <v>0</v>
      </c>
      <c r="AM116" s="204" cm="1">
        <f t="array" aca="1" ref="AM116" ca="1">_xlfn.XLOOKUP($A116,INDIRECT(AM$3&amp;"!$A:$A"),INDIRECT(AM$3&amp;"!$H:$H"),0,0)</f>
        <v>0</v>
      </c>
      <c r="AN116" s="204" cm="1">
        <f t="array" aca="1" ref="AN116" ca="1">_xlfn.XLOOKUP($A116,INDIRECT(AN$3&amp;"!$A:$A"),INDIRECT(AN$3&amp;"!$H:$H"),0,0)</f>
        <v>0</v>
      </c>
      <c r="AO116" s="204" cm="1">
        <f t="array" aca="1" ref="AO116" ca="1">_xlfn.XLOOKUP($A116,INDIRECT(AO$3&amp;"!$A:$A"),INDIRECT(AO$3&amp;"!$H:$H"),0,0)</f>
        <v>0</v>
      </c>
      <c r="AP116" s="204" cm="1">
        <f t="array" aca="1" ref="AP116" ca="1">_xlfn.XLOOKUP($A116,INDIRECT(AP$3&amp;"!$A:$A"),INDIRECT(AP$3&amp;"!$H:$H"),0,0)</f>
        <v>0</v>
      </c>
      <c r="AQ116" s="204" cm="1">
        <f t="array" aca="1" ref="AQ116" ca="1">_xlfn.XLOOKUP($A116,INDIRECT(AQ$3&amp;"!$A:$A"),INDIRECT(AQ$3&amp;"!$H:$H"),0,0)</f>
        <v>0</v>
      </c>
      <c r="AR116" s="204" cm="1">
        <f t="array" aca="1" ref="AR116" ca="1">_xlfn.XLOOKUP($A116,INDIRECT(AR$3&amp;"!$A:$A"),INDIRECT(AR$3&amp;"!$H:$H"),0,0)</f>
        <v>0</v>
      </c>
      <c r="AS116" s="204" cm="1">
        <f t="array" aca="1" ref="AS116" ca="1">_xlfn.XLOOKUP($A116,INDIRECT(AS$3&amp;"!$A:$A"),INDIRECT(AS$3&amp;"!$H:$H"),0,0)</f>
        <v>0</v>
      </c>
      <c r="AT116" s="204" cm="1">
        <f t="array" aca="1" ref="AT116" ca="1">_xlfn.XLOOKUP($A116,INDIRECT(AT$3&amp;"!$A:$A"),INDIRECT(AT$3&amp;"!$H:$H"),0,0)</f>
        <v>0</v>
      </c>
      <c r="AU116" s="204" cm="1">
        <f t="array" aca="1" ref="AU116" ca="1">_xlfn.XLOOKUP($A116,INDIRECT(AU$3&amp;"!$A:$A"),INDIRECT(AU$3&amp;"!$H:$H"),0,0)</f>
        <v>0</v>
      </c>
      <c r="AV116" s="204" cm="1">
        <f t="array" aca="1" ref="AV116" ca="1">_xlfn.XLOOKUP($A116,INDIRECT(AV$3&amp;"!$A:$A"),INDIRECT(AV$3&amp;"!$H:$H"),0,0)</f>
        <v>0</v>
      </c>
      <c r="AW116" s="204" cm="1">
        <f t="array" aca="1" ref="AW116" ca="1">_xlfn.XLOOKUP($A116,INDIRECT(AW$3&amp;"!$A:$A"),INDIRECT(AW$3&amp;"!$H:$H"),0,0)</f>
        <v>0</v>
      </c>
      <c r="AX116" s="204" cm="1">
        <f t="array" aca="1" ref="AX116" ca="1">_xlfn.XLOOKUP($A116,INDIRECT(AX$3&amp;"!$A:$A"),INDIRECT(AX$3&amp;"!$H:$H"),0,0)</f>
        <v>0</v>
      </c>
      <c r="AY116" s="204" cm="1">
        <f t="array" aca="1" ref="AY116" ca="1">_xlfn.XLOOKUP($A116,INDIRECT(AY$3&amp;"!$A:$A"),INDIRECT(AY$3&amp;"!$H:$H"),0,0)</f>
        <v>0</v>
      </c>
      <c r="AZ116" s="204" cm="1">
        <f t="array" aca="1" ref="AZ116" ca="1">_xlfn.XLOOKUP($A116,INDIRECT(AZ$3&amp;"!$A:$A"),INDIRECT(AZ$3&amp;"!$H:$H"),0,0)</f>
        <v>0</v>
      </c>
      <c r="BA116" s="204" cm="1">
        <f t="array" aca="1" ref="BA116" ca="1">_xlfn.XLOOKUP($A116,INDIRECT(BA$3&amp;"!$A:$A"),INDIRECT(BA$3&amp;"!$H:$H"),0,0)</f>
        <v>0</v>
      </c>
      <c r="BB116" s="204" cm="1">
        <f t="array" aca="1" ref="BB116" ca="1">_xlfn.XLOOKUP($A116,INDIRECT(BB$3&amp;"!$A:$A"),INDIRECT(BB$3&amp;"!$H:$H"),0,0)</f>
        <v>0</v>
      </c>
      <c r="BC116" s="204" cm="1">
        <f t="array" aca="1" ref="BC116" ca="1">_xlfn.XLOOKUP($A116,INDIRECT(BC$3&amp;"!$A:$A"),INDIRECT(BC$3&amp;"!$H:$H"),0,0)</f>
        <v>0</v>
      </c>
      <c r="BD116" s="204" cm="1">
        <f t="array" aca="1" ref="BD116" ca="1">_xlfn.XLOOKUP($A116,INDIRECT(BD$3&amp;"!$A:$A"),INDIRECT(BD$3&amp;"!$H:$H"),0,0)</f>
        <v>0</v>
      </c>
    </row>
    <row r="117" spans="1:56" ht="15.95" customHeight="1" x14ac:dyDescent="0.25">
      <c r="A117" s="3">
        <f t="shared" si="9"/>
        <v>419145391</v>
      </c>
      <c r="B117" s="3" t="str">
        <f t="shared" si="9"/>
        <v>ACRB1MS107WH</v>
      </c>
      <c r="C117" s="149" t="str">
        <f t="shared" si="9"/>
        <v>Мяч с шипами белый 7 см</v>
      </c>
      <c r="D117" s="204" cm="1">
        <f t="array" aca="1" ref="D117" ca="1">_xlfn.XLOOKUP($A117,INDIRECT(D$3&amp;"!$A:$A"),INDIRECT(D$3&amp;"!$H:$H"),0,0)</f>
        <v>3.8461538461538458</v>
      </c>
      <c r="E117" s="204" cm="1">
        <f t="array" aca="1" ref="E117" ca="1">_xlfn.XLOOKUP($A117,INDIRECT(E$3&amp;"!$A:$A"),INDIRECT(E$3&amp;"!$H:$H"),0,0)</f>
        <v>4.545454545454545</v>
      </c>
      <c r="F117" s="204" cm="1">
        <f t="array" aca="1" ref="F117" ca="1">_xlfn.XLOOKUP($A117,INDIRECT(F$3&amp;"!$A:$A"),INDIRECT(F$3&amp;"!$H:$H"),0,0)</f>
        <v>2.6315789473684212</v>
      </c>
      <c r="G117" s="204" cm="1">
        <f t="array" aca="1" ref="G117" ca="1">_xlfn.XLOOKUP($A117,INDIRECT(G$3&amp;"!$A:$A"),INDIRECT(G$3&amp;"!$H:$H"),0,0)</f>
        <v>0</v>
      </c>
      <c r="H117" s="204" cm="1">
        <f t="array" aca="1" ref="H117" ca="1">_xlfn.XLOOKUP($A117,INDIRECT(H$3&amp;"!$A:$A"),INDIRECT(H$3&amp;"!$H:$H"),0,0)</f>
        <v>0</v>
      </c>
      <c r="I117" s="204" cm="1">
        <f t="array" aca="1" ref="I117" ca="1">_xlfn.XLOOKUP($A117,INDIRECT(I$3&amp;"!$A:$A"),INDIRECT(I$3&amp;"!$H:$H"),0,0)</f>
        <v>0</v>
      </c>
      <c r="J117" s="204" cm="1">
        <f t="array" aca="1" ref="J117" ca="1">_xlfn.XLOOKUP($A117,INDIRECT(J$3&amp;"!$A:$A"),INDIRECT(J$3&amp;"!$H:$H"),0,0)</f>
        <v>0</v>
      </c>
      <c r="K117" s="204" cm="1">
        <f t="array" aca="1" ref="K117" ca="1">_xlfn.XLOOKUP($A117,INDIRECT(K$3&amp;"!$A:$A"),INDIRECT(K$3&amp;"!$H:$H"),0,0)</f>
        <v>0</v>
      </c>
      <c r="L117" s="204" cm="1">
        <f t="array" aca="1" ref="L117" ca="1">_xlfn.XLOOKUP($A117,INDIRECT(L$3&amp;"!$A:$A"),INDIRECT(L$3&amp;"!$H:$H"),0,0)</f>
        <v>0</v>
      </c>
      <c r="M117" s="204" cm="1">
        <f t="array" aca="1" ref="M117" ca="1">_xlfn.XLOOKUP($A117,INDIRECT(M$3&amp;"!$A:$A"),INDIRECT(M$3&amp;"!$H:$H"),0,0)</f>
        <v>0</v>
      </c>
      <c r="N117" s="204" cm="1">
        <f t="array" aca="1" ref="N117" ca="1">_xlfn.XLOOKUP($A117,INDIRECT(N$3&amp;"!$A:$A"),INDIRECT(N$3&amp;"!$H:$H"),0,0)</f>
        <v>0</v>
      </c>
      <c r="O117" s="204" cm="1">
        <f t="array" aca="1" ref="O117" ca="1">_xlfn.XLOOKUP($A117,INDIRECT(O$3&amp;"!$A:$A"),INDIRECT(O$3&amp;"!$H:$H"),0,0)</f>
        <v>0</v>
      </c>
      <c r="P117" s="204" cm="1">
        <f t="array" aca="1" ref="P117" ca="1">_xlfn.XLOOKUP($A117,INDIRECT(P$3&amp;"!$A:$A"),INDIRECT(P$3&amp;"!$H:$H"),0,0)</f>
        <v>0</v>
      </c>
      <c r="Q117" s="204" cm="1">
        <f t="array" aca="1" ref="Q117" ca="1">_xlfn.XLOOKUP($A117,INDIRECT(Q$3&amp;"!$A:$A"),INDIRECT(Q$3&amp;"!$H:$H"),0,0)</f>
        <v>0</v>
      </c>
      <c r="R117" s="204" cm="1">
        <f t="array" aca="1" ref="R117" ca="1">_xlfn.XLOOKUP($A117,INDIRECT(R$3&amp;"!$A:$A"),INDIRECT(R$3&amp;"!$H:$H"),0,0)</f>
        <v>0</v>
      </c>
      <c r="S117" s="204" cm="1">
        <f t="array" aca="1" ref="S117" ca="1">_xlfn.XLOOKUP($A117,INDIRECT(S$3&amp;"!$A:$A"),INDIRECT(S$3&amp;"!$H:$H"),0,0)</f>
        <v>0</v>
      </c>
      <c r="T117" s="204" cm="1">
        <f t="array" aca="1" ref="T117" ca="1">_xlfn.XLOOKUP($A117,INDIRECT(T$3&amp;"!$A:$A"),INDIRECT(T$3&amp;"!$H:$H"),0,0)</f>
        <v>0</v>
      </c>
      <c r="U117" s="204" cm="1">
        <f t="array" aca="1" ref="U117" ca="1">_xlfn.XLOOKUP($A117,INDIRECT(U$3&amp;"!$A:$A"),INDIRECT(U$3&amp;"!$H:$H"),0,0)</f>
        <v>0</v>
      </c>
      <c r="V117" s="204" cm="1">
        <f t="array" aca="1" ref="V117" ca="1">_xlfn.XLOOKUP($A117,INDIRECT(V$3&amp;"!$A:$A"),INDIRECT(V$3&amp;"!$H:$H"),0,0)</f>
        <v>0</v>
      </c>
      <c r="W117" s="204" cm="1">
        <f t="array" aca="1" ref="W117" ca="1">_xlfn.XLOOKUP($A117,INDIRECT(W$3&amp;"!$A:$A"),INDIRECT(W$3&amp;"!$H:$H"),0,0)</f>
        <v>0</v>
      </c>
      <c r="X117" s="204" cm="1">
        <f t="array" aca="1" ref="X117" ca="1">_xlfn.XLOOKUP($A117,INDIRECT(X$3&amp;"!$A:$A"),INDIRECT(X$3&amp;"!$H:$H"),0,0)</f>
        <v>0</v>
      </c>
      <c r="Y117" s="204" cm="1">
        <f t="array" aca="1" ref="Y117" ca="1">_xlfn.XLOOKUP($A117,INDIRECT(Y$3&amp;"!$A:$A"),INDIRECT(Y$3&amp;"!$H:$H"),0,0)</f>
        <v>0</v>
      </c>
      <c r="Z117" s="204" cm="1">
        <f t="array" aca="1" ref="Z117" ca="1">_xlfn.XLOOKUP($A117,INDIRECT(Z$3&amp;"!$A:$A"),INDIRECT(Z$3&amp;"!$H:$H"),0,0)</f>
        <v>0</v>
      </c>
      <c r="AA117" s="204" cm="1">
        <f t="array" aca="1" ref="AA117" ca="1">_xlfn.XLOOKUP($A117,INDIRECT(AA$3&amp;"!$A:$A"),INDIRECT(AA$3&amp;"!$H:$H"),0,0)</f>
        <v>0</v>
      </c>
      <c r="AB117" s="204" cm="1">
        <f t="array" aca="1" ref="AB117" ca="1">_xlfn.XLOOKUP($A117,INDIRECT(AB$3&amp;"!$A:$A"),INDIRECT(AB$3&amp;"!$H:$H"),0,0)</f>
        <v>0</v>
      </c>
      <c r="AC117" s="204" cm="1">
        <f t="array" aca="1" ref="AC117" ca="1">_xlfn.XLOOKUP($A117,INDIRECT(AC$3&amp;"!$A:$A"),INDIRECT(AC$3&amp;"!$H:$H"),0,0)</f>
        <v>0</v>
      </c>
      <c r="AD117" s="204" cm="1">
        <f t="array" aca="1" ref="AD117" ca="1">_xlfn.XLOOKUP($A117,INDIRECT(AD$3&amp;"!$A:$A"),INDIRECT(AD$3&amp;"!$H:$H"),0,0)</f>
        <v>0</v>
      </c>
      <c r="AE117" s="204" cm="1">
        <f t="array" aca="1" ref="AE117" ca="1">_xlfn.XLOOKUP($A117,INDIRECT(AE$3&amp;"!$A:$A"),INDIRECT(AE$3&amp;"!$H:$H"),0,0)</f>
        <v>0</v>
      </c>
      <c r="AF117" s="204" cm="1">
        <f t="array" aca="1" ref="AF117" ca="1">_xlfn.XLOOKUP($A117,INDIRECT(AF$3&amp;"!$A:$A"),INDIRECT(AF$3&amp;"!$H:$H"),0,0)</f>
        <v>0</v>
      </c>
      <c r="AG117" s="204" cm="1">
        <f t="array" aca="1" ref="AG117" ca="1">_xlfn.XLOOKUP($A117,INDIRECT(AG$3&amp;"!$A:$A"),INDIRECT(AG$3&amp;"!$H:$H"),0,0)</f>
        <v>0</v>
      </c>
      <c r="AH117" s="204" cm="1">
        <f t="array" aca="1" ref="AH117" ca="1">_xlfn.XLOOKUP($A117,INDIRECT(AH$3&amp;"!$A:$A"),INDIRECT(AH$3&amp;"!$H:$H"),0,0)</f>
        <v>0</v>
      </c>
      <c r="AI117" s="204" cm="1">
        <f t="array" aca="1" ref="AI117" ca="1">_xlfn.XLOOKUP($A117,INDIRECT(AI$3&amp;"!$A:$A"),INDIRECT(AI$3&amp;"!$H:$H"),0,0)</f>
        <v>0</v>
      </c>
      <c r="AJ117" s="204" cm="1">
        <f t="array" aca="1" ref="AJ117" ca="1">_xlfn.XLOOKUP($A117,INDIRECT(AJ$3&amp;"!$A:$A"),INDIRECT(AJ$3&amp;"!$H:$H"),0,0)</f>
        <v>0</v>
      </c>
      <c r="AK117" s="204" cm="1">
        <f t="array" aca="1" ref="AK117" ca="1">_xlfn.XLOOKUP($A117,INDIRECT(AK$3&amp;"!$A:$A"),INDIRECT(AK$3&amp;"!$H:$H"),0,0)</f>
        <v>0</v>
      </c>
      <c r="AL117" s="204" cm="1">
        <f t="array" aca="1" ref="AL117" ca="1">_xlfn.XLOOKUP($A117,INDIRECT(AL$3&amp;"!$A:$A"),INDIRECT(AL$3&amp;"!$H:$H"),0,0)</f>
        <v>0</v>
      </c>
      <c r="AM117" s="204" cm="1">
        <f t="array" aca="1" ref="AM117" ca="1">_xlfn.XLOOKUP($A117,INDIRECT(AM$3&amp;"!$A:$A"),INDIRECT(AM$3&amp;"!$H:$H"),0,0)</f>
        <v>0</v>
      </c>
      <c r="AN117" s="204" cm="1">
        <f t="array" aca="1" ref="AN117" ca="1">_xlfn.XLOOKUP($A117,INDIRECT(AN$3&amp;"!$A:$A"),INDIRECT(AN$3&amp;"!$H:$H"),0,0)</f>
        <v>0</v>
      </c>
      <c r="AO117" s="204" cm="1">
        <f t="array" aca="1" ref="AO117" ca="1">_xlfn.XLOOKUP($A117,INDIRECT(AO$3&amp;"!$A:$A"),INDIRECT(AO$3&amp;"!$H:$H"),0,0)</f>
        <v>0</v>
      </c>
      <c r="AP117" s="204" cm="1">
        <f t="array" aca="1" ref="AP117" ca="1">_xlfn.XLOOKUP($A117,INDIRECT(AP$3&amp;"!$A:$A"),INDIRECT(AP$3&amp;"!$H:$H"),0,0)</f>
        <v>0</v>
      </c>
      <c r="AQ117" s="204" cm="1">
        <f t="array" aca="1" ref="AQ117" ca="1">_xlfn.XLOOKUP($A117,INDIRECT(AQ$3&amp;"!$A:$A"),INDIRECT(AQ$3&amp;"!$H:$H"),0,0)</f>
        <v>0</v>
      </c>
      <c r="AR117" s="204" cm="1">
        <f t="array" aca="1" ref="AR117" ca="1">_xlfn.XLOOKUP($A117,INDIRECT(AR$3&amp;"!$A:$A"),INDIRECT(AR$3&amp;"!$H:$H"),0,0)</f>
        <v>0</v>
      </c>
      <c r="AS117" s="204" cm="1">
        <f t="array" aca="1" ref="AS117" ca="1">_xlfn.XLOOKUP($A117,INDIRECT(AS$3&amp;"!$A:$A"),INDIRECT(AS$3&amp;"!$H:$H"),0,0)</f>
        <v>0</v>
      </c>
      <c r="AT117" s="204" cm="1">
        <f t="array" aca="1" ref="AT117" ca="1">_xlfn.XLOOKUP($A117,INDIRECT(AT$3&amp;"!$A:$A"),INDIRECT(AT$3&amp;"!$H:$H"),0,0)</f>
        <v>0</v>
      </c>
      <c r="AU117" s="204" cm="1">
        <f t="array" aca="1" ref="AU117" ca="1">_xlfn.XLOOKUP($A117,INDIRECT(AU$3&amp;"!$A:$A"),INDIRECT(AU$3&amp;"!$H:$H"),0,0)</f>
        <v>0</v>
      </c>
      <c r="AV117" s="204" cm="1">
        <f t="array" aca="1" ref="AV117" ca="1">_xlfn.XLOOKUP($A117,INDIRECT(AV$3&amp;"!$A:$A"),INDIRECT(AV$3&amp;"!$H:$H"),0,0)</f>
        <v>0</v>
      </c>
      <c r="AW117" s="204" cm="1">
        <f t="array" aca="1" ref="AW117" ca="1">_xlfn.XLOOKUP($A117,INDIRECT(AW$3&amp;"!$A:$A"),INDIRECT(AW$3&amp;"!$H:$H"),0,0)</f>
        <v>0</v>
      </c>
      <c r="AX117" s="204" cm="1">
        <f t="array" aca="1" ref="AX117" ca="1">_xlfn.XLOOKUP($A117,INDIRECT(AX$3&amp;"!$A:$A"),INDIRECT(AX$3&amp;"!$H:$H"),0,0)</f>
        <v>0</v>
      </c>
      <c r="AY117" s="204" cm="1">
        <f t="array" aca="1" ref="AY117" ca="1">_xlfn.XLOOKUP($A117,INDIRECT(AY$3&amp;"!$A:$A"),INDIRECT(AY$3&amp;"!$H:$H"),0,0)</f>
        <v>0</v>
      </c>
      <c r="AZ117" s="204" cm="1">
        <f t="array" aca="1" ref="AZ117" ca="1">_xlfn.XLOOKUP($A117,INDIRECT(AZ$3&amp;"!$A:$A"),INDIRECT(AZ$3&amp;"!$H:$H"),0,0)</f>
        <v>0</v>
      </c>
      <c r="BA117" s="204" cm="1">
        <f t="array" aca="1" ref="BA117" ca="1">_xlfn.XLOOKUP($A117,INDIRECT(BA$3&amp;"!$A:$A"),INDIRECT(BA$3&amp;"!$H:$H"),0,0)</f>
        <v>0</v>
      </c>
      <c r="BB117" s="204" cm="1">
        <f t="array" aca="1" ref="BB117" ca="1">_xlfn.XLOOKUP($A117,INDIRECT(BB$3&amp;"!$A:$A"),INDIRECT(BB$3&amp;"!$H:$H"),0,0)</f>
        <v>0</v>
      </c>
      <c r="BC117" s="204" cm="1">
        <f t="array" aca="1" ref="BC117" ca="1">_xlfn.XLOOKUP($A117,INDIRECT(BC$3&amp;"!$A:$A"),INDIRECT(BC$3&amp;"!$H:$H"),0,0)</f>
        <v>0</v>
      </c>
      <c r="BD117" s="204" cm="1">
        <f t="array" aca="1" ref="BD117" ca="1">_xlfn.XLOOKUP($A117,INDIRECT(BD$3&amp;"!$A:$A"),INDIRECT(BD$3&amp;"!$H:$H"),0,0)</f>
        <v>0</v>
      </c>
    </row>
    <row r="118" spans="1:56" ht="15.95" customHeight="1" x14ac:dyDescent="0.25">
      <c r="A118" s="3">
        <f t="shared" si="9"/>
        <v>419145389</v>
      </c>
      <c r="B118" s="3" t="str">
        <f t="shared" si="9"/>
        <v>ACRB1MS107PN</v>
      </c>
      <c r="C118" s="149" t="str">
        <f t="shared" si="9"/>
        <v>Мяч с шипами розовый 7 см</v>
      </c>
      <c r="D118" s="204" cm="1">
        <f t="array" aca="1" ref="D118" ca="1">_xlfn.XLOOKUP($A118,INDIRECT(D$3&amp;"!$A:$A"),INDIRECT(D$3&amp;"!$H:$H"),0,0)</f>
        <v>999</v>
      </c>
      <c r="E118" s="204" cm="1">
        <f t="array" aca="1" ref="E118" ca="1">_xlfn.XLOOKUP($A118,INDIRECT(E$3&amp;"!$A:$A"),INDIRECT(E$3&amp;"!$H:$H"),0,0)</f>
        <v>999</v>
      </c>
      <c r="F118" s="204" cm="1">
        <f t="array" aca="1" ref="F118" ca="1">_xlfn.XLOOKUP($A118,INDIRECT(F$3&amp;"!$A:$A"),INDIRECT(F$3&amp;"!$H:$H"),0,0)</f>
        <v>203.33333333333334</v>
      </c>
      <c r="G118" s="204" cm="1">
        <f t="array" aca="1" ref="G118" ca="1">_xlfn.XLOOKUP($A118,INDIRECT(G$3&amp;"!$A:$A"),INDIRECT(G$3&amp;"!$H:$H"),0,0)</f>
        <v>0</v>
      </c>
      <c r="H118" s="204" cm="1">
        <f t="array" aca="1" ref="H118" ca="1">_xlfn.XLOOKUP($A118,INDIRECT(H$3&amp;"!$A:$A"),INDIRECT(H$3&amp;"!$H:$H"),0,0)</f>
        <v>0</v>
      </c>
      <c r="I118" s="204" cm="1">
        <f t="array" aca="1" ref="I118" ca="1">_xlfn.XLOOKUP($A118,INDIRECT(I$3&amp;"!$A:$A"),INDIRECT(I$3&amp;"!$H:$H"),0,0)</f>
        <v>0</v>
      </c>
      <c r="J118" s="204" cm="1">
        <f t="array" aca="1" ref="J118" ca="1">_xlfn.XLOOKUP($A118,INDIRECT(J$3&amp;"!$A:$A"),INDIRECT(J$3&amp;"!$H:$H"),0,0)</f>
        <v>0</v>
      </c>
      <c r="K118" s="204" cm="1">
        <f t="array" aca="1" ref="K118" ca="1">_xlfn.XLOOKUP($A118,INDIRECT(K$3&amp;"!$A:$A"),INDIRECT(K$3&amp;"!$H:$H"),0,0)</f>
        <v>0</v>
      </c>
      <c r="L118" s="204" cm="1">
        <f t="array" aca="1" ref="L118" ca="1">_xlfn.XLOOKUP($A118,INDIRECT(L$3&amp;"!$A:$A"),INDIRECT(L$3&amp;"!$H:$H"),0,0)</f>
        <v>0</v>
      </c>
      <c r="M118" s="204" cm="1">
        <f t="array" aca="1" ref="M118" ca="1">_xlfn.XLOOKUP($A118,INDIRECT(M$3&amp;"!$A:$A"),INDIRECT(M$3&amp;"!$H:$H"),0,0)</f>
        <v>0</v>
      </c>
      <c r="N118" s="204" cm="1">
        <f t="array" aca="1" ref="N118" ca="1">_xlfn.XLOOKUP($A118,INDIRECT(N$3&amp;"!$A:$A"),INDIRECT(N$3&amp;"!$H:$H"),0,0)</f>
        <v>0</v>
      </c>
      <c r="O118" s="204" cm="1">
        <f t="array" aca="1" ref="O118" ca="1">_xlfn.XLOOKUP($A118,INDIRECT(O$3&amp;"!$A:$A"),INDIRECT(O$3&amp;"!$H:$H"),0,0)</f>
        <v>0</v>
      </c>
      <c r="P118" s="204" cm="1">
        <f t="array" aca="1" ref="P118" ca="1">_xlfn.XLOOKUP($A118,INDIRECT(P$3&amp;"!$A:$A"),INDIRECT(P$3&amp;"!$H:$H"),0,0)</f>
        <v>0</v>
      </c>
      <c r="Q118" s="204" cm="1">
        <f t="array" aca="1" ref="Q118" ca="1">_xlfn.XLOOKUP($A118,INDIRECT(Q$3&amp;"!$A:$A"),INDIRECT(Q$3&amp;"!$H:$H"),0,0)</f>
        <v>0</v>
      </c>
      <c r="R118" s="204" cm="1">
        <f t="array" aca="1" ref="R118" ca="1">_xlfn.XLOOKUP($A118,INDIRECT(R$3&amp;"!$A:$A"),INDIRECT(R$3&amp;"!$H:$H"),0,0)</f>
        <v>0</v>
      </c>
      <c r="S118" s="204" cm="1">
        <f t="array" aca="1" ref="S118" ca="1">_xlfn.XLOOKUP($A118,INDIRECT(S$3&amp;"!$A:$A"),INDIRECT(S$3&amp;"!$H:$H"),0,0)</f>
        <v>0</v>
      </c>
      <c r="T118" s="204" cm="1">
        <f t="array" aca="1" ref="T118" ca="1">_xlfn.XLOOKUP($A118,INDIRECT(T$3&amp;"!$A:$A"),INDIRECT(T$3&amp;"!$H:$H"),0,0)</f>
        <v>0</v>
      </c>
      <c r="U118" s="204" cm="1">
        <f t="array" aca="1" ref="U118" ca="1">_xlfn.XLOOKUP($A118,INDIRECT(U$3&amp;"!$A:$A"),INDIRECT(U$3&amp;"!$H:$H"),0,0)</f>
        <v>0</v>
      </c>
      <c r="V118" s="204" cm="1">
        <f t="array" aca="1" ref="V118" ca="1">_xlfn.XLOOKUP($A118,INDIRECT(V$3&amp;"!$A:$A"),INDIRECT(V$3&amp;"!$H:$H"),0,0)</f>
        <v>0</v>
      </c>
      <c r="W118" s="204" cm="1">
        <f t="array" aca="1" ref="W118" ca="1">_xlfn.XLOOKUP($A118,INDIRECT(W$3&amp;"!$A:$A"),INDIRECT(W$3&amp;"!$H:$H"),0,0)</f>
        <v>0</v>
      </c>
      <c r="X118" s="204" cm="1">
        <f t="array" aca="1" ref="X118" ca="1">_xlfn.XLOOKUP($A118,INDIRECT(X$3&amp;"!$A:$A"),INDIRECT(X$3&amp;"!$H:$H"),0,0)</f>
        <v>0</v>
      </c>
      <c r="Y118" s="204" cm="1">
        <f t="array" aca="1" ref="Y118" ca="1">_xlfn.XLOOKUP($A118,INDIRECT(Y$3&amp;"!$A:$A"),INDIRECT(Y$3&amp;"!$H:$H"),0,0)</f>
        <v>0</v>
      </c>
      <c r="Z118" s="204" cm="1">
        <f t="array" aca="1" ref="Z118" ca="1">_xlfn.XLOOKUP($A118,INDIRECT(Z$3&amp;"!$A:$A"),INDIRECT(Z$3&amp;"!$H:$H"),0,0)</f>
        <v>0</v>
      </c>
      <c r="AA118" s="204" cm="1">
        <f t="array" aca="1" ref="AA118" ca="1">_xlfn.XLOOKUP($A118,INDIRECT(AA$3&amp;"!$A:$A"),INDIRECT(AA$3&amp;"!$H:$H"),0,0)</f>
        <v>0</v>
      </c>
      <c r="AB118" s="204" cm="1">
        <f t="array" aca="1" ref="AB118" ca="1">_xlfn.XLOOKUP($A118,INDIRECT(AB$3&amp;"!$A:$A"),INDIRECT(AB$3&amp;"!$H:$H"),0,0)</f>
        <v>0</v>
      </c>
      <c r="AC118" s="204" cm="1">
        <f t="array" aca="1" ref="AC118" ca="1">_xlfn.XLOOKUP($A118,INDIRECT(AC$3&amp;"!$A:$A"),INDIRECT(AC$3&amp;"!$H:$H"),0,0)</f>
        <v>0</v>
      </c>
      <c r="AD118" s="204" cm="1">
        <f t="array" aca="1" ref="AD118" ca="1">_xlfn.XLOOKUP($A118,INDIRECT(AD$3&amp;"!$A:$A"),INDIRECT(AD$3&amp;"!$H:$H"),0,0)</f>
        <v>0</v>
      </c>
      <c r="AE118" s="204" cm="1">
        <f t="array" aca="1" ref="AE118" ca="1">_xlfn.XLOOKUP($A118,INDIRECT(AE$3&amp;"!$A:$A"),INDIRECT(AE$3&amp;"!$H:$H"),0,0)</f>
        <v>0</v>
      </c>
      <c r="AF118" s="204" cm="1">
        <f t="array" aca="1" ref="AF118" ca="1">_xlfn.XLOOKUP($A118,INDIRECT(AF$3&amp;"!$A:$A"),INDIRECT(AF$3&amp;"!$H:$H"),0,0)</f>
        <v>0</v>
      </c>
      <c r="AG118" s="204" cm="1">
        <f t="array" aca="1" ref="AG118" ca="1">_xlfn.XLOOKUP($A118,INDIRECT(AG$3&amp;"!$A:$A"),INDIRECT(AG$3&amp;"!$H:$H"),0,0)</f>
        <v>0</v>
      </c>
      <c r="AH118" s="204" cm="1">
        <f t="array" aca="1" ref="AH118" ca="1">_xlfn.XLOOKUP($A118,INDIRECT(AH$3&amp;"!$A:$A"),INDIRECT(AH$3&amp;"!$H:$H"),0,0)</f>
        <v>0</v>
      </c>
      <c r="AI118" s="204" cm="1">
        <f t="array" aca="1" ref="AI118" ca="1">_xlfn.XLOOKUP($A118,INDIRECT(AI$3&amp;"!$A:$A"),INDIRECT(AI$3&amp;"!$H:$H"),0,0)</f>
        <v>0</v>
      </c>
      <c r="AJ118" s="204" cm="1">
        <f t="array" aca="1" ref="AJ118" ca="1">_xlfn.XLOOKUP($A118,INDIRECT(AJ$3&amp;"!$A:$A"),INDIRECT(AJ$3&amp;"!$H:$H"),0,0)</f>
        <v>0</v>
      </c>
      <c r="AK118" s="204" cm="1">
        <f t="array" aca="1" ref="AK118" ca="1">_xlfn.XLOOKUP($A118,INDIRECT(AK$3&amp;"!$A:$A"),INDIRECT(AK$3&amp;"!$H:$H"),0,0)</f>
        <v>0</v>
      </c>
      <c r="AL118" s="204" cm="1">
        <f t="array" aca="1" ref="AL118" ca="1">_xlfn.XLOOKUP($A118,INDIRECT(AL$3&amp;"!$A:$A"),INDIRECT(AL$3&amp;"!$H:$H"),0,0)</f>
        <v>0</v>
      </c>
      <c r="AM118" s="204" cm="1">
        <f t="array" aca="1" ref="AM118" ca="1">_xlfn.XLOOKUP($A118,INDIRECT(AM$3&amp;"!$A:$A"),INDIRECT(AM$3&amp;"!$H:$H"),0,0)</f>
        <v>0</v>
      </c>
      <c r="AN118" s="204" cm="1">
        <f t="array" aca="1" ref="AN118" ca="1">_xlfn.XLOOKUP($A118,INDIRECT(AN$3&amp;"!$A:$A"),INDIRECT(AN$3&amp;"!$H:$H"),0,0)</f>
        <v>0</v>
      </c>
      <c r="AO118" s="204" cm="1">
        <f t="array" aca="1" ref="AO118" ca="1">_xlfn.XLOOKUP($A118,INDIRECT(AO$3&amp;"!$A:$A"),INDIRECT(AO$3&amp;"!$H:$H"),0,0)</f>
        <v>0</v>
      </c>
      <c r="AP118" s="204" cm="1">
        <f t="array" aca="1" ref="AP118" ca="1">_xlfn.XLOOKUP($A118,INDIRECT(AP$3&amp;"!$A:$A"),INDIRECT(AP$3&amp;"!$H:$H"),0,0)</f>
        <v>0</v>
      </c>
      <c r="AQ118" s="204" cm="1">
        <f t="array" aca="1" ref="AQ118" ca="1">_xlfn.XLOOKUP($A118,INDIRECT(AQ$3&amp;"!$A:$A"),INDIRECT(AQ$3&amp;"!$H:$H"),0,0)</f>
        <v>0</v>
      </c>
      <c r="AR118" s="204" cm="1">
        <f t="array" aca="1" ref="AR118" ca="1">_xlfn.XLOOKUP($A118,INDIRECT(AR$3&amp;"!$A:$A"),INDIRECT(AR$3&amp;"!$H:$H"),0,0)</f>
        <v>0</v>
      </c>
      <c r="AS118" s="204" cm="1">
        <f t="array" aca="1" ref="AS118" ca="1">_xlfn.XLOOKUP($A118,INDIRECT(AS$3&amp;"!$A:$A"),INDIRECT(AS$3&amp;"!$H:$H"),0,0)</f>
        <v>0</v>
      </c>
      <c r="AT118" s="204" cm="1">
        <f t="array" aca="1" ref="AT118" ca="1">_xlfn.XLOOKUP($A118,INDIRECT(AT$3&amp;"!$A:$A"),INDIRECT(AT$3&amp;"!$H:$H"),0,0)</f>
        <v>0</v>
      </c>
      <c r="AU118" s="204" cm="1">
        <f t="array" aca="1" ref="AU118" ca="1">_xlfn.XLOOKUP($A118,INDIRECT(AU$3&amp;"!$A:$A"),INDIRECT(AU$3&amp;"!$H:$H"),0,0)</f>
        <v>0</v>
      </c>
      <c r="AV118" s="204" cm="1">
        <f t="array" aca="1" ref="AV118" ca="1">_xlfn.XLOOKUP($A118,INDIRECT(AV$3&amp;"!$A:$A"),INDIRECT(AV$3&amp;"!$H:$H"),0,0)</f>
        <v>0</v>
      </c>
      <c r="AW118" s="204" cm="1">
        <f t="array" aca="1" ref="AW118" ca="1">_xlfn.XLOOKUP($A118,INDIRECT(AW$3&amp;"!$A:$A"),INDIRECT(AW$3&amp;"!$H:$H"),0,0)</f>
        <v>0</v>
      </c>
      <c r="AX118" s="204" cm="1">
        <f t="array" aca="1" ref="AX118" ca="1">_xlfn.XLOOKUP($A118,INDIRECT(AX$3&amp;"!$A:$A"),INDIRECT(AX$3&amp;"!$H:$H"),0,0)</f>
        <v>0</v>
      </c>
      <c r="AY118" s="204" cm="1">
        <f t="array" aca="1" ref="AY118" ca="1">_xlfn.XLOOKUP($A118,INDIRECT(AY$3&amp;"!$A:$A"),INDIRECT(AY$3&amp;"!$H:$H"),0,0)</f>
        <v>0</v>
      </c>
      <c r="AZ118" s="204" cm="1">
        <f t="array" aca="1" ref="AZ118" ca="1">_xlfn.XLOOKUP($A118,INDIRECT(AZ$3&amp;"!$A:$A"),INDIRECT(AZ$3&amp;"!$H:$H"),0,0)</f>
        <v>0</v>
      </c>
      <c r="BA118" s="204" cm="1">
        <f t="array" aca="1" ref="BA118" ca="1">_xlfn.XLOOKUP($A118,INDIRECT(BA$3&amp;"!$A:$A"),INDIRECT(BA$3&amp;"!$H:$H"),0,0)</f>
        <v>0</v>
      </c>
      <c r="BB118" s="204" cm="1">
        <f t="array" aca="1" ref="BB118" ca="1">_xlfn.XLOOKUP($A118,INDIRECT(BB$3&amp;"!$A:$A"),INDIRECT(BB$3&amp;"!$H:$H"),0,0)</f>
        <v>0</v>
      </c>
      <c r="BC118" s="204" cm="1">
        <f t="array" aca="1" ref="BC118" ca="1">_xlfn.XLOOKUP($A118,INDIRECT(BC$3&amp;"!$A:$A"),INDIRECT(BC$3&amp;"!$H:$H"),0,0)</f>
        <v>0</v>
      </c>
      <c r="BD118" s="204" cm="1">
        <f t="array" aca="1" ref="BD118" ca="1">_xlfn.XLOOKUP($A118,INDIRECT(BD$3&amp;"!$A:$A"),INDIRECT(BD$3&amp;"!$H:$H"),0,0)</f>
        <v>0</v>
      </c>
    </row>
    <row r="119" spans="1:56" ht="15.95" customHeight="1" x14ac:dyDescent="0.25">
      <c r="A119" s="3">
        <f t="shared" si="9"/>
        <v>419145748</v>
      </c>
      <c r="B119" s="3" t="str">
        <f t="shared" si="9"/>
        <v>ACRB1MS107BL</v>
      </c>
      <c r="C119" s="149" t="str">
        <f t="shared" si="9"/>
        <v>Мяч с шипами голубой 7 см</v>
      </c>
      <c r="D119" s="204" cm="1">
        <f t="array" aca="1" ref="D119" ca="1">_xlfn.XLOOKUP($A119,INDIRECT(D$3&amp;"!$A:$A"),INDIRECT(D$3&amp;"!$H:$H"),0,0)</f>
        <v>999</v>
      </c>
      <c r="E119" s="204" cm="1">
        <f t="array" aca="1" ref="E119" ca="1">_xlfn.XLOOKUP($A119,INDIRECT(E$3&amp;"!$A:$A"),INDIRECT(E$3&amp;"!$H:$H"),0,0)</f>
        <v>999</v>
      </c>
      <c r="F119" s="204" cm="1">
        <f t="array" aca="1" ref="F119" ca="1">_xlfn.XLOOKUP($A119,INDIRECT(F$3&amp;"!$A:$A"),INDIRECT(F$3&amp;"!$H:$H"),0,0)</f>
        <v>790</v>
      </c>
      <c r="G119" s="204" cm="1">
        <f t="array" aca="1" ref="G119" ca="1">_xlfn.XLOOKUP($A119,INDIRECT(G$3&amp;"!$A:$A"),INDIRECT(G$3&amp;"!$H:$H"),0,0)</f>
        <v>0</v>
      </c>
      <c r="H119" s="204" cm="1">
        <f t="array" aca="1" ref="H119" ca="1">_xlfn.XLOOKUP($A119,INDIRECT(H$3&amp;"!$A:$A"),INDIRECT(H$3&amp;"!$H:$H"),0,0)</f>
        <v>0</v>
      </c>
      <c r="I119" s="204" cm="1">
        <f t="array" aca="1" ref="I119" ca="1">_xlfn.XLOOKUP($A119,INDIRECT(I$3&amp;"!$A:$A"),INDIRECT(I$3&amp;"!$H:$H"),0,0)</f>
        <v>0</v>
      </c>
      <c r="J119" s="204" cm="1">
        <f t="array" aca="1" ref="J119" ca="1">_xlfn.XLOOKUP($A119,INDIRECT(J$3&amp;"!$A:$A"),INDIRECT(J$3&amp;"!$H:$H"),0,0)</f>
        <v>0</v>
      </c>
      <c r="K119" s="204" cm="1">
        <f t="array" aca="1" ref="K119" ca="1">_xlfn.XLOOKUP($A119,INDIRECT(K$3&amp;"!$A:$A"),INDIRECT(K$3&amp;"!$H:$H"),0,0)</f>
        <v>0</v>
      </c>
      <c r="L119" s="204" cm="1">
        <f t="array" aca="1" ref="L119" ca="1">_xlfn.XLOOKUP($A119,INDIRECT(L$3&amp;"!$A:$A"),INDIRECT(L$3&amp;"!$H:$H"),0,0)</f>
        <v>0</v>
      </c>
      <c r="M119" s="204" cm="1">
        <f t="array" aca="1" ref="M119" ca="1">_xlfn.XLOOKUP($A119,INDIRECT(M$3&amp;"!$A:$A"),INDIRECT(M$3&amp;"!$H:$H"),0,0)</f>
        <v>0</v>
      </c>
      <c r="N119" s="204" cm="1">
        <f t="array" aca="1" ref="N119" ca="1">_xlfn.XLOOKUP($A119,INDIRECT(N$3&amp;"!$A:$A"),INDIRECT(N$3&amp;"!$H:$H"),0,0)</f>
        <v>0</v>
      </c>
      <c r="O119" s="204" cm="1">
        <f t="array" aca="1" ref="O119" ca="1">_xlfn.XLOOKUP($A119,INDIRECT(O$3&amp;"!$A:$A"),INDIRECT(O$3&amp;"!$H:$H"),0,0)</f>
        <v>0</v>
      </c>
      <c r="P119" s="204" cm="1">
        <f t="array" aca="1" ref="P119" ca="1">_xlfn.XLOOKUP($A119,INDIRECT(P$3&amp;"!$A:$A"),INDIRECT(P$3&amp;"!$H:$H"),0,0)</f>
        <v>0</v>
      </c>
      <c r="Q119" s="204" cm="1">
        <f t="array" aca="1" ref="Q119" ca="1">_xlfn.XLOOKUP($A119,INDIRECT(Q$3&amp;"!$A:$A"),INDIRECT(Q$3&amp;"!$H:$H"),0,0)</f>
        <v>0</v>
      </c>
      <c r="R119" s="204" cm="1">
        <f t="array" aca="1" ref="R119" ca="1">_xlfn.XLOOKUP($A119,INDIRECT(R$3&amp;"!$A:$A"),INDIRECT(R$3&amp;"!$H:$H"),0,0)</f>
        <v>0</v>
      </c>
      <c r="S119" s="204" cm="1">
        <f t="array" aca="1" ref="S119" ca="1">_xlfn.XLOOKUP($A119,INDIRECT(S$3&amp;"!$A:$A"),INDIRECT(S$3&amp;"!$H:$H"),0,0)</f>
        <v>0</v>
      </c>
      <c r="T119" s="204" cm="1">
        <f t="array" aca="1" ref="T119" ca="1">_xlfn.XLOOKUP($A119,INDIRECT(T$3&amp;"!$A:$A"),INDIRECT(T$3&amp;"!$H:$H"),0,0)</f>
        <v>0</v>
      </c>
      <c r="U119" s="204" cm="1">
        <f t="array" aca="1" ref="U119" ca="1">_xlfn.XLOOKUP($A119,INDIRECT(U$3&amp;"!$A:$A"),INDIRECT(U$3&amp;"!$H:$H"),0,0)</f>
        <v>0</v>
      </c>
      <c r="V119" s="204" cm="1">
        <f t="array" aca="1" ref="V119" ca="1">_xlfn.XLOOKUP($A119,INDIRECT(V$3&amp;"!$A:$A"),INDIRECT(V$3&amp;"!$H:$H"),0,0)</f>
        <v>0</v>
      </c>
      <c r="W119" s="204" cm="1">
        <f t="array" aca="1" ref="W119" ca="1">_xlfn.XLOOKUP($A119,INDIRECT(W$3&amp;"!$A:$A"),INDIRECT(W$3&amp;"!$H:$H"),0,0)</f>
        <v>0</v>
      </c>
      <c r="X119" s="204" cm="1">
        <f t="array" aca="1" ref="X119" ca="1">_xlfn.XLOOKUP($A119,INDIRECT(X$3&amp;"!$A:$A"),INDIRECT(X$3&amp;"!$H:$H"),0,0)</f>
        <v>0</v>
      </c>
      <c r="Y119" s="204" cm="1">
        <f t="array" aca="1" ref="Y119" ca="1">_xlfn.XLOOKUP($A119,INDIRECT(Y$3&amp;"!$A:$A"),INDIRECT(Y$3&amp;"!$H:$H"),0,0)</f>
        <v>0</v>
      </c>
      <c r="Z119" s="204" cm="1">
        <f t="array" aca="1" ref="Z119" ca="1">_xlfn.XLOOKUP($A119,INDIRECT(Z$3&amp;"!$A:$A"),INDIRECT(Z$3&amp;"!$H:$H"),0,0)</f>
        <v>0</v>
      </c>
      <c r="AA119" s="204" cm="1">
        <f t="array" aca="1" ref="AA119" ca="1">_xlfn.XLOOKUP($A119,INDIRECT(AA$3&amp;"!$A:$A"),INDIRECT(AA$3&amp;"!$H:$H"),0,0)</f>
        <v>0</v>
      </c>
      <c r="AB119" s="204" cm="1">
        <f t="array" aca="1" ref="AB119" ca="1">_xlfn.XLOOKUP($A119,INDIRECT(AB$3&amp;"!$A:$A"),INDIRECT(AB$3&amp;"!$H:$H"),0,0)</f>
        <v>0</v>
      </c>
      <c r="AC119" s="204" cm="1">
        <f t="array" aca="1" ref="AC119" ca="1">_xlfn.XLOOKUP($A119,INDIRECT(AC$3&amp;"!$A:$A"),INDIRECT(AC$3&amp;"!$H:$H"),0,0)</f>
        <v>0</v>
      </c>
      <c r="AD119" s="204" cm="1">
        <f t="array" aca="1" ref="AD119" ca="1">_xlfn.XLOOKUP($A119,INDIRECT(AD$3&amp;"!$A:$A"),INDIRECT(AD$3&amp;"!$H:$H"),0,0)</f>
        <v>0</v>
      </c>
      <c r="AE119" s="204" cm="1">
        <f t="array" aca="1" ref="AE119" ca="1">_xlfn.XLOOKUP($A119,INDIRECT(AE$3&amp;"!$A:$A"),INDIRECT(AE$3&amp;"!$H:$H"),0,0)</f>
        <v>0</v>
      </c>
      <c r="AF119" s="204" cm="1">
        <f t="array" aca="1" ref="AF119" ca="1">_xlfn.XLOOKUP($A119,INDIRECT(AF$3&amp;"!$A:$A"),INDIRECT(AF$3&amp;"!$H:$H"),0,0)</f>
        <v>0</v>
      </c>
      <c r="AG119" s="204" cm="1">
        <f t="array" aca="1" ref="AG119" ca="1">_xlfn.XLOOKUP($A119,INDIRECT(AG$3&amp;"!$A:$A"),INDIRECT(AG$3&amp;"!$H:$H"),0,0)</f>
        <v>0</v>
      </c>
      <c r="AH119" s="204" cm="1">
        <f t="array" aca="1" ref="AH119" ca="1">_xlfn.XLOOKUP($A119,INDIRECT(AH$3&amp;"!$A:$A"),INDIRECT(AH$3&amp;"!$H:$H"),0,0)</f>
        <v>0</v>
      </c>
      <c r="AI119" s="204" cm="1">
        <f t="array" aca="1" ref="AI119" ca="1">_xlfn.XLOOKUP($A119,INDIRECT(AI$3&amp;"!$A:$A"),INDIRECT(AI$3&amp;"!$H:$H"),0,0)</f>
        <v>0</v>
      </c>
      <c r="AJ119" s="204" cm="1">
        <f t="array" aca="1" ref="AJ119" ca="1">_xlfn.XLOOKUP($A119,INDIRECT(AJ$3&amp;"!$A:$A"),INDIRECT(AJ$3&amp;"!$H:$H"),0,0)</f>
        <v>0</v>
      </c>
      <c r="AK119" s="204" cm="1">
        <f t="array" aca="1" ref="AK119" ca="1">_xlfn.XLOOKUP($A119,INDIRECT(AK$3&amp;"!$A:$A"),INDIRECT(AK$3&amp;"!$H:$H"),0,0)</f>
        <v>0</v>
      </c>
      <c r="AL119" s="204" cm="1">
        <f t="array" aca="1" ref="AL119" ca="1">_xlfn.XLOOKUP($A119,INDIRECT(AL$3&amp;"!$A:$A"),INDIRECT(AL$3&amp;"!$H:$H"),0,0)</f>
        <v>0</v>
      </c>
      <c r="AM119" s="204" cm="1">
        <f t="array" aca="1" ref="AM119" ca="1">_xlfn.XLOOKUP($A119,INDIRECT(AM$3&amp;"!$A:$A"),INDIRECT(AM$3&amp;"!$H:$H"),0,0)</f>
        <v>0</v>
      </c>
      <c r="AN119" s="204" cm="1">
        <f t="array" aca="1" ref="AN119" ca="1">_xlfn.XLOOKUP($A119,INDIRECT(AN$3&amp;"!$A:$A"),INDIRECT(AN$3&amp;"!$H:$H"),0,0)</f>
        <v>0</v>
      </c>
      <c r="AO119" s="204" cm="1">
        <f t="array" aca="1" ref="AO119" ca="1">_xlfn.XLOOKUP($A119,INDIRECT(AO$3&amp;"!$A:$A"),INDIRECT(AO$3&amp;"!$H:$H"),0,0)</f>
        <v>0</v>
      </c>
      <c r="AP119" s="204" cm="1">
        <f t="array" aca="1" ref="AP119" ca="1">_xlfn.XLOOKUP($A119,INDIRECT(AP$3&amp;"!$A:$A"),INDIRECT(AP$3&amp;"!$H:$H"),0,0)</f>
        <v>0</v>
      </c>
      <c r="AQ119" s="204" cm="1">
        <f t="array" aca="1" ref="AQ119" ca="1">_xlfn.XLOOKUP($A119,INDIRECT(AQ$3&amp;"!$A:$A"),INDIRECT(AQ$3&amp;"!$H:$H"),0,0)</f>
        <v>0</v>
      </c>
      <c r="AR119" s="204" cm="1">
        <f t="array" aca="1" ref="AR119" ca="1">_xlfn.XLOOKUP($A119,INDIRECT(AR$3&amp;"!$A:$A"),INDIRECT(AR$3&amp;"!$H:$H"),0,0)</f>
        <v>0</v>
      </c>
      <c r="AS119" s="204" cm="1">
        <f t="array" aca="1" ref="AS119" ca="1">_xlfn.XLOOKUP($A119,INDIRECT(AS$3&amp;"!$A:$A"),INDIRECT(AS$3&amp;"!$H:$H"),0,0)</f>
        <v>0</v>
      </c>
      <c r="AT119" s="204" cm="1">
        <f t="array" aca="1" ref="AT119" ca="1">_xlfn.XLOOKUP($A119,INDIRECT(AT$3&amp;"!$A:$A"),INDIRECT(AT$3&amp;"!$H:$H"),0,0)</f>
        <v>0</v>
      </c>
      <c r="AU119" s="204" cm="1">
        <f t="array" aca="1" ref="AU119" ca="1">_xlfn.XLOOKUP($A119,INDIRECT(AU$3&amp;"!$A:$A"),INDIRECT(AU$3&amp;"!$H:$H"),0,0)</f>
        <v>0</v>
      </c>
      <c r="AV119" s="204" cm="1">
        <f t="array" aca="1" ref="AV119" ca="1">_xlfn.XLOOKUP($A119,INDIRECT(AV$3&amp;"!$A:$A"),INDIRECT(AV$3&amp;"!$H:$H"),0,0)</f>
        <v>0</v>
      </c>
      <c r="AW119" s="204" cm="1">
        <f t="array" aca="1" ref="AW119" ca="1">_xlfn.XLOOKUP($A119,INDIRECT(AW$3&amp;"!$A:$A"),INDIRECT(AW$3&amp;"!$H:$H"),0,0)</f>
        <v>0</v>
      </c>
      <c r="AX119" s="204" cm="1">
        <f t="array" aca="1" ref="AX119" ca="1">_xlfn.XLOOKUP($A119,INDIRECT(AX$3&amp;"!$A:$A"),INDIRECT(AX$3&amp;"!$H:$H"),0,0)</f>
        <v>0</v>
      </c>
      <c r="AY119" s="204" cm="1">
        <f t="array" aca="1" ref="AY119" ca="1">_xlfn.XLOOKUP($A119,INDIRECT(AY$3&amp;"!$A:$A"),INDIRECT(AY$3&amp;"!$H:$H"),0,0)</f>
        <v>0</v>
      </c>
      <c r="AZ119" s="204" cm="1">
        <f t="array" aca="1" ref="AZ119" ca="1">_xlfn.XLOOKUP($A119,INDIRECT(AZ$3&amp;"!$A:$A"),INDIRECT(AZ$3&amp;"!$H:$H"),0,0)</f>
        <v>0</v>
      </c>
      <c r="BA119" s="204" cm="1">
        <f t="array" aca="1" ref="BA119" ca="1">_xlfn.XLOOKUP($A119,INDIRECT(BA$3&amp;"!$A:$A"),INDIRECT(BA$3&amp;"!$H:$H"),0,0)</f>
        <v>0</v>
      </c>
      <c r="BB119" s="204" cm="1">
        <f t="array" aca="1" ref="BB119" ca="1">_xlfn.XLOOKUP($A119,INDIRECT(BB$3&amp;"!$A:$A"),INDIRECT(BB$3&amp;"!$H:$H"),0,0)</f>
        <v>0</v>
      </c>
      <c r="BC119" s="204" cm="1">
        <f t="array" aca="1" ref="BC119" ca="1">_xlfn.XLOOKUP($A119,INDIRECT(BC$3&amp;"!$A:$A"),INDIRECT(BC$3&amp;"!$H:$H"),0,0)</f>
        <v>0</v>
      </c>
      <c r="BD119" s="204" cm="1">
        <f t="array" aca="1" ref="BD119" ca="1">_xlfn.XLOOKUP($A119,INDIRECT(BD$3&amp;"!$A:$A"),INDIRECT(BD$3&amp;"!$H:$H"),0,0)</f>
        <v>0</v>
      </c>
    </row>
    <row r="120" spans="1:56" ht="15.95" customHeight="1" x14ac:dyDescent="0.25">
      <c r="A120" s="3">
        <f t="shared" si="9"/>
        <v>419141548</v>
      </c>
      <c r="B120" s="3" t="str">
        <f t="shared" si="9"/>
        <v>ACRB1MS107RJ</v>
      </c>
      <c r="C120" s="149" t="str">
        <f t="shared" si="9"/>
        <v>Мяч с шипами оранжевый 7 см</v>
      </c>
      <c r="D120" s="204" cm="1">
        <f t="array" aca="1" ref="D120" ca="1">_xlfn.XLOOKUP($A120,INDIRECT(D$3&amp;"!$A:$A"),INDIRECT(D$3&amp;"!$H:$H"),0,0)</f>
        <v>999</v>
      </c>
      <c r="E120" s="204" cm="1">
        <f t="array" aca="1" ref="E120" ca="1">_xlfn.XLOOKUP($A120,INDIRECT(E$3&amp;"!$A:$A"),INDIRECT(E$3&amp;"!$H:$H"),0,0)</f>
        <v>999</v>
      </c>
      <c r="F120" s="204" cm="1">
        <f t="array" aca="1" ref="F120" ca="1">_xlfn.XLOOKUP($A120,INDIRECT(F$3&amp;"!$A:$A"),INDIRECT(F$3&amp;"!$H:$H"),0,0)</f>
        <v>250</v>
      </c>
      <c r="G120" s="204" cm="1">
        <f t="array" aca="1" ref="G120" ca="1">_xlfn.XLOOKUP($A120,INDIRECT(G$3&amp;"!$A:$A"),INDIRECT(G$3&amp;"!$H:$H"),0,0)</f>
        <v>0</v>
      </c>
      <c r="H120" s="204" cm="1">
        <f t="array" aca="1" ref="H120" ca="1">_xlfn.XLOOKUP($A120,INDIRECT(H$3&amp;"!$A:$A"),INDIRECT(H$3&amp;"!$H:$H"),0,0)</f>
        <v>0</v>
      </c>
      <c r="I120" s="204" cm="1">
        <f t="array" aca="1" ref="I120" ca="1">_xlfn.XLOOKUP($A120,INDIRECT(I$3&amp;"!$A:$A"),INDIRECT(I$3&amp;"!$H:$H"),0,0)</f>
        <v>0</v>
      </c>
      <c r="J120" s="204" cm="1">
        <f t="array" aca="1" ref="J120" ca="1">_xlfn.XLOOKUP($A120,INDIRECT(J$3&amp;"!$A:$A"),INDIRECT(J$3&amp;"!$H:$H"),0,0)</f>
        <v>0</v>
      </c>
      <c r="K120" s="204" cm="1">
        <f t="array" aca="1" ref="K120" ca="1">_xlfn.XLOOKUP($A120,INDIRECT(K$3&amp;"!$A:$A"),INDIRECT(K$3&amp;"!$H:$H"),0,0)</f>
        <v>0</v>
      </c>
      <c r="L120" s="204" cm="1">
        <f t="array" aca="1" ref="L120" ca="1">_xlfn.XLOOKUP($A120,INDIRECT(L$3&amp;"!$A:$A"),INDIRECT(L$3&amp;"!$H:$H"),0,0)</f>
        <v>0</v>
      </c>
      <c r="M120" s="204" cm="1">
        <f t="array" aca="1" ref="M120" ca="1">_xlfn.XLOOKUP($A120,INDIRECT(M$3&amp;"!$A:$A"),INDIRECT(M$3&amp;"!$H:$H"),0,0)</f>
        <v>0</v>
      </c>
      <c r="N120" s="204" cm="1">
        <f t="array" aca="1" ref="N120" ca="1">_xlfn.XLOOKUP($A120,INDIRECT(N$3&amp;"!$A:$A"),INDIRECT(N$3&amp;"!$H:$H"),0,0)</f>
        <v>0</v>
      </c>
      <c r="O120" s="204" cm="1">
        <f t="array" aca="1" ref="O120" ca="1">_xlfn.XLOOKUP($A120,INDIRECT(O$3&amp;"!$A:$A"),INDIRECT(O$3&amp;"!$H:$H"),0,0)</f>
        <v>0</v>
      </c>
      <c r="P120" s="204" cm="1">
        <f t="array" aca="1" ref="P120" ca="1">_xlfn.XLOOKUP($A120,INDIRECT(P$3&amp;"!$A:$A"),INDIRECT(P$3&amp;"!$H:$H"),0,0)</f>
        <v>0</v>
      </c>
      <c r="Q120" s="204" cm="1">
        <f t="array" aca="1" ref="Q120" ca="1">_xlfn.XLOOKUP($A120,INDIRECT(Q$3&amp;"!$A:$A"),INDIRECT(Q$3&amp;"!$H:$H"),0,0)</f>
        <v>0</v>
      </c>
      <c r="R120" s="204" cm="1">
        <f t="array" aca="1" ref="R120" ca="1">_xlfn.XLOOKUP($A120,INDIRECT(R$3&amp;"!$A:$A"),INDIRECT(R$3&amp;"!$H:$H"),0,0)</f>
        <v>0</v>
      </c>
      <c r="S120" s="204" cm="1">
        <f t="array" aca="1" ref="S120" ca="1">_xlfn.XLOOKUP($A120,INDIRECT(S$3&amp;"!$A:$A"),INDIRECT(S$3&amp;"!$H:$H"),0,0)</f>
        <v>0</v>
      </c>
      <c r="T120" s="204" cm="1">
        <f t="array" aca="1" ref="T120" ca="1">_xlfn.XLOOKUP($A120,INDIRECT(T$3&amp;"!$A:$A"),INDIRECT(T$3&amp;"!$H:$H"),0,0)</f>
        <v>0</v>
      </c>
      <c r="U120" s="204" cm="1">
        <f t="array" aca="1" ref="U120" ca="1">_xlfn.XLOOKUP($A120,INDIRECT(U$3&amp;"!$A:$A"),INDIRECT(U$3&amp;"!$H:$H"),0,0)</f>
        <v>0</v>
      </c>
      <c r="V120" s="204" cm="1">
        <f t="array" aca="1" ref="V120" ca="1">_xlfn.XLOOKUP($A120,INDIRECT(V$3&amp;"!$A:$A"),INDIRECT(V$3&amp;"!$H:$H"),0,0)</f>
        <v>0</v>
      </c>
      <c r="W120" s="204" cm="1">
        <f t="array" aca="1" ref="W120" ca="1">_xlfn.XLOOKUP($A120,INDIRECT(W$3&amp;"!$A:$A"),INDIRECT(W$3&amp;"!$H:$H"),0,0)</f>
        <v>0</v>
      </c>
      <c r="X120" s="204" cm="1">
        <f t="array" aca="1" ref="X120" ca="1">_xlfn.XLOOKUP($A120,INDIRECT(X$3&amp;"!$A:$A"),INDIRECT(X$3&amp;"!$H:$H"),0,0)</f>
        <v>0</v>
      </c>
      <c r="Y120" s="204" cm="1">
        <f t="array" aca="1" ref="Y120" ca="1">_xlfn.XLOOKUP($A120,INDIRECT(Y$3&amp;"!$A:$A"),INDIRECT(Y$3&amp;"!$H:$H"),0,0)</f>
        <v>0</v>
      </c>
      <c r="Z120" s="204" cm="1">
        <f t="array" aca="1" ref="Z120" ca="1">_xlfn.XLOOKUP($A120,INDIRECT(Z$3&amp;"!$A:$A"),INDIRECT(Z$3&amp;"!$H:$H"),0,0)</f>
        <v>0</v>
      </c>
      <c r="AA120" s="204" cm="1">
        <f t="array" aca="1" ref="AA120" ca="1">_xlfn.XLOOKUP($A120,INDIRECT(AA$3&amp;"!$A:$A"),INDIRECT(AA$3&amp;"!$H:$H"),0,0)</f>
        <v>0</v>
      </c>
      <c r="AB120" s="204" cm="1">
        <f t="array" aca="1" ref="AB120" ca="1">_xlfn.XLOOKUP($A120,INDIRECT(AB$3&amp;"!$A:$A"),INDIRECT(AB$3&amp;"!$H:$H"),0,0)</f>
        <v>0</v>
      </c>
      <c r="AC120" s="204" cm="1">
        <f t="array" aca="1" ref="AC120" ca="1">_xlfn.XLOOKUP($A120,INDIRECT(AC$3&amp;"!$A:$A"),INDIRECT(AC$3&amp;"!$H:$H"),0,0)</f>
        <v>0</v>
      </c>
      <c r="AD120" s="204" cm="1">
        <f t="array" aca="1" ref="AD120" ca="1">_xlfn.XLOOKUP($A120,INDIRECT(AD$3&amp;"!$A:$A"),INDIRECT(AD$3&amp;"!$H:$H"),0,0)</f>
        <v>0</v>
      </c>
      <c r="AE120" s="204" cm="1">
        <f t="array" aca="1" ref="AE120" ca="1">_xlfn.XLOOKUP($A120,INDIRECT(AE$3&amp;"!$A:$A"),INDIRECT(AE$3&amp;"!$H:$H"),0,0)</f>
        <v>0</v>
      </c>
      <c r="AF120" s="204" cm="1">
        <f t="array" aca="1" ref="AF120" ca="1">_xlfn.XLOOKUP($A120,INDIRECT(AF$3&amp;"!$A:$A"),INDIRECT(AF$3&amp;"!$H:$H"),0,0)</f>
        <v>0</v>
      </c>
      <c r="AG120" s="204" cm="1">
        <f t="array" aca="1" ref="AG120" ca="1">_xlfn.XLOOKUP($A120,INDIRECT(AG$3&amp;"!$A:$A"),INDIRECT(AG$3&amp;"!$H:$H"),0,0)</f>
        <v>0</v>
      </c>
      <c r="AH120" s="204" cm="1">
        <f t="array" aca="1" ref="AH120" ca="1">_xlfn.XLOOKUP($A120,INDIRECT(AH$3&amp;"!$A:$A"),INDIRECT(AH$3&amp;"!$H:$H"),0,0)</f>
        <v>0</v>
      </c>
      <c r="AI120" s="204" cm="1">
        <f t="array" aca="1" ref="AI120" ca="1">_xlfn.XLOOKUP($A120,INDIRECT(AI$3&amp;"!$A:$A"),INDIRECT(AI$3&amp;"!$H:$H"),0,0)</f>
        <v>0</v>
      </c>
      <c r="AJ120" s="204" cm="1">
        <f t="array" aca="1" ref="AJ120" ca="1">_xlfn.XLOOKUP($A120,INDIRECT(AJ$3&amp;"!$A:$A"),INDIRECT(AJ$3&amp;"!$H:$H"),0,0)</f>
        <v>0</v>
      </c>
      <c r="AK120" s="204" cm="1">
        <f t="array" aca="1" ref="AK120" ca="1">_xlfn.XLOOKUP($A120,INDIRECT(AK$3&amp;"!$A:$A"),INDIRECT(AK$3&amp;"!$H:$H"),0,0)</f>
        <v>0</v>
      </c>
      <c r="AL120" s="204" cm="1">
        <f t="array" aca="1" ref="AL120" ca="1">_xlfn.XLOOKUP($A120,INDIRECT(AL$3&amp;"!$A:$A"),INDIRECT(AL$3&amp;"!$H:$H"),0,0)</f>
        <v>0</v>
      </c>
      <c r="AM120" s="204" cm="1">
        <f t="array" aca="1" ref="AM120" ca="1">_xlfn.XLOOKUP($A120,INDIRECT(AM$3&amp;"!$A:$A"),INDIRECT(AM$3&amp;"!$H:$H"),0,0)</f>
        <v>0</v>
      </c>
      <c r="AN120" s="204" cm="1">
        <f t="array" aca="1" ref="AN120" ca="1">_xlfn.XLOOKUP($A120,INDIRECT(AN$3&amp;"!$A:$A"),INDIRECT(AN$3&amp;"!$H:$H"),0,0)</f>
        <v>0</v>
      </c>
      <c r="AO120" s="204" cm="1">
        <f t="array" aca="1" ref="AO120" ca="1">_xlfn.XLOOKUP($A120,INDIRECT(AO$3&amp;"!$A:$A"),INDIRECT(AO$3&amp;"!$H:$H"),0,0)</f>
        <v>0</v>
      </c>
      <c r="AP120" s="204" cm="1">
        <f t="array" aca="1" ref="AP120" ca="1">_xlfn.XLOOKUP($A120,INDIRECT(AP$3&amp;"!$A:$A"),INDIRECT(AP$3&amp;"!$H:$H"),0,0)</f>
        <v>0</v>
      </c>
      <c r="AQ120" s="204" cm="1">
        <f t="array" aca="1" ref="AQ120" ca="1">_xlfn.XLOOKUP($A120,INDIRECT(AQ$3&amp;"!$A:$A"),INDIRECT(AQ$3&amp;"!$H:$H"),0,0)</f>
        <v>0</v>
      </c>
      <c r="AR120" s="204" cm="1">
        <f t="array" aca="1" ref="AR120" ca="1">_xlfn.XLOOKUP($A120,INDIRECT(AR$3&amp;"!$A:$A"),INDIRECT(AR$3&amp;"!$H:$H"),0,0)</f>
        <v>0</v>
      </c>
      <c r="AS120" s="204" cm="1">
        <f t="array" aca="1" ref="AS120" ca="1">_xlfn.XLOOKUP($A120,INDIRECT(AS$3&amp;"!$A:$A"),INDIRECT(AS$3&amp;"!$H:$H"),0,0)</f>
        <v>0</v>
      </c>
      <c r="AT120" s="204" cm="1">
        <f t="array" aca="1" ref="AT120" ca="1">_xlfn.XLOOKUP($A120,INDIRECT(AT$3&amp;"!$A:$A"),INDIRECT(AT$3&amp;"!$H:$H"),0,0)</f>
        <v>0</v>
      </c>
      <c r="AU120" s="204" cm="1">
        <f t="array" aca="1" ref="AU120" ca="1">_xlfn.XLOOKUP($A120,INDIRECT(AU$3&amp;"!$A:$A"),INDIRECT(AU$3&amp;"!$H:$H"),0,0)</f>
        <v>0</v>
      </c>
      <c r="AV120" s="204" cm="1">
        <f t="array" aca="1" ref="AV120" ca="1">_xlfn.XLOOKUP($A120,INDIRECT(AV$3&amp;"!$A:$A"),INDIRECT(AV$3&amp;"!$H:$H"),0,0)</f>
        <v>0</v>
      </c>
      <c r="AW120" s="204" cm="1">
        <f t="array" aca="1" ref="AW120" ca="1">_xlfn.XLOOKUP($A120,INDIRECT(AW$3&amp;"!$A:$A"),INDIRECT(AW$3&amp;"!$H:$H"),0,0)</f>
        <v>0</v>
      </c>
      <c r="AX120" s="204" cm="1">
        <f t="array" aca="1" ref="AX120" ca="1">_xlfn.XLOOKUP($A120,INDIRECT(AX$3&amp;"!$A:$A"),INDIRECT(AX$3&amp;"!$H:$H"),0,0)</f>
        <v>0</v>
      </c>
      <c r="AY120" s="204" cm="1">
        <f t="array" aca="1" ref="AY120" ca="1">_xlfn.XLOOKUP($A120,INDIRECT(AY$3&amp;"!$A:$A"),INDIRECT(AY$3&amp;"!$H:$H"),0,0)</f>
        <v>0</v>
      </c>
      <c r="AZ120" s="204" cm="1">
        <f t="array" aca="1" ref="AZ120" ca="1">_xlfn.XLOOKUP($A120,INDIRECT(AZ$3&amp;"!$A:$A"),INDIRECT(AZ$3&amp;"!$H:$H"),0,0)</f>
        <v>0</v>
      </c>
      <c r="BA120" s="204" cm="1">
        <f t="array" aca="1" ref="BA120" ca="1">_xlfn.XLOOKUP($A120,INDIRECT(BA$3&amp;"!$A:$A"),INDIRECT(BA$3&amp;"!$H:$H"),0,0)</f>
        <v>0</v>
      </c>
      <c r="BB120" s="204" cm="1">
        <f t="array" aca="1" ref="BB120" ca="1">_xlfn.XLOOKUP($A120,INDIRECT(BB$3&amp;"!$A:$A"),INDIRECT(BB$3&amp;"!$H:$H"),0,0)</f>
        <v>0</v>
      </c>
      <c r="BC120" s="204" cm="1">
        <f t="array" aca="1" ref="BC120" ca="1">_xlfn.XLOOKUP($A120,INDIRECT(BC$3&amp;"!$A:$A"),INDIRECT(BC$3&amp;"!$H:$H"),0,0)</f>
        <v>0</v>
      </c>
      <c r="BD120" s="204" cm="1">
        <f t="array" aca="1" ref="BD120" ca="1">_xlfn.XLOOKUP($A120,INDIRECT(BD$3&amp;"!$A:$A"),INDIRECT(BD$3&amp;"!$H:$H"),0,0)</f>
        <v>0</v>
      </c>
    </row>
    <row r="121" spans="1:56" ht="15.95" customHeight="1" x14ac:dyDescent="0.25">
      <c r="A121" s="3">
        <f t="shared" si="9"/>
        <v>419145985</v>
      </c>
      <c r="B121" s="3" t="str">
        <f t="shared" si="9"/>
        <v>ACRB1MS107BС</v>
      </c>
      <c r="C121" s="149" t="str">
        <f t="shared" si="9"/>
        <v>Мяч с шипами черный 7 см</v>
      </c>
      <c r="D121" s="204" cm="1">
        <f t="array" aca="1" ref="D121" ca="1">_xlfn.XLOOKUP($A121,INDIRECT(D$3&amp;"!$A:$A"),INDIRECT(D$3&amp;"!$H:$H"),0,0)</f>
        <v>999</v>
      </c>
      <c r="E121" s="204" cm="1">
        <f t="array" aca="1" ref="E121" ca="1">_xlfn.XLOOKUP($A121,INDIRECT(E$3&amp;"!$A:$A"),INDIRECT(E$3&amp;"!$H:$H"),0,0)</f>
        <v>730</v>
      </c>
      <c r="F121" s="204" cm="1">
        <f t="array" aca="1" ref="F121" ca="1">_xlfn.XLOOKUP($A121,INDIRECT(F$3&amp;"!$A:$A"),INDIRECT(F$3&amp;"!$H:$H"),0,0)</f>
        <v>999</v>
      </c>
      <c r="G121" s="204" cm="1">
        <f t="array" aca="1" ref="G121" ca="1">_xlfn.XLOOKUP($A121,INDIRECT(G$3&amp;"!$A:$A"),INDIRECT(G$3&amp;"!$H:$H"),0,0)</f>
        <v>0</v>
      </c>
      <c r="H121" s="204" cm="1">
        <f t="array" aca="1" ref="H121" ca="1">_xlfn.XLOOKUP($A121,INDIRECT(H$3&amp;"!$A:$A"),INDIRECT(H$3&amp;"!$H:$H"),0,0)</f>
        <v>0</v>
      </c>
      <c r="I121" s="204" cm="1">
        <f t="array" aca="1" ref="I121" ca="1">_xlfn.XLOOKUP($A121,INDIRECT(I$3&amp;"!$A:$A"),INDIRECT(I$3&amp;"!$H:$H"),0,0)</f>
        <v>0</v>
      </c>
      <c r="J121" s="204" cm="1">
        <f t="array" aca="1" ref="J121" ca="1">_xlfn.XLOOKUP($A121,INDIRECT(J$3&amp;"!$A:$A"),INDIRECT(J$3&amp;"!$H:$H"),0,0)</f>
        <v>0</v>
      </c>
      <c r="K121" s="204" cm="1">
        <f t="array" aca="1" ref="K121" ca="1">_xlfn.XLOOKUP($A121,INDIRECT(K$3&amp;"!$A:$A"),INDIRECT(K$3&amp;"!$H:$H"),0,0)</f>
        <v>0</v>
      </c>
      <c r="L121" s="204" cm="1">
        <f t="array" aca="1" ref="L121" ca="1">_xlfn.XLOOKUP($A121,INDIRECT(L$3&amp;"!$A:$A"),INDIRECT(L$3&amp;"!$H:$H"),0,0)</f>
        <v>0</v>
      </c>
      <c r="M121" s="204" cm="1">
        <f t="array" aca="1" ref="M121" ca="1">_xlfn.XLOOKUP($A121,INDIRECT(M$3&amp;"!$A:$A"),INDIRECT(M$3&amp;"!$H:$H"),0,0)</f>
        <v>0</v>
      </c>
      <c r="N121" s="204" cm="1">
        <f t="array" aca="1" ref="N121" ca="1">_xlfn.XLOOKUP($A121,INDIRECT(N$3&amp;"!$A:$A"),INDIRECT(N$3&amp;"!$H:$H"),0,0)</f>
        <v>0</v>
      </c>
      <c r="O121" s="204" cm="1">
        <f t="array" aca="1" ref="O121" ca="1">_xlfn.XLOOKUP($A121,INDIRECT(O$3&amp;"!$A:$A"),INDIRECT(O$3&amp;"!$H:$H"),0,0)</f>
        <v>0</v>
      </c>
      <c r="P121" s="204" cm="1">
        <f t="array" aca="1" ref="P121" ca="1">_xlfn.XLOOKUP($A121,INDIRECT(P$3&amp;"!$A:$A"),INDIRECT(P$3&amp;"!$H:$H"),0,0)</f>
        <v>0</v>
      </c>
      <c r="Q121" s="204" cm="1">
        <f t="array" aca="1" ref="Q121" ca="1">_xlfn.XLOOKUP($A121,INDIRECT(Q$3&amp;"!$A:$A"),INDIRECT(Q$3&amp;"!$H:$H"),0,0)</f>
        <v>0</v>
      </c>
      <c r="R121" s="204" cm="1">
        <f t="array" aca="1" ref="R121" ca="1">_xlfn.XLOOKUP($A121,INDIRECT(R$3&amp;"!$A:$A"),INDIRECT(R$3&amp;"!$H:$H"),0,0)</f>
        <v>0</v>
      </c>
      <c r="S121" s="204" cm="1">
        <f t="array" aca="1" ref="S121" ca="1">_xlfn.XLOOKUP($A121,INDIRECT(S$3&amp;"!$A:$A"),INDIRECT(S$3&amp;"!$H:$H"),0,0)</f>
        <v>0</v>
      </c>
      <c r="T121" s="204" cm="1">
        <f t="array" aca="1" ref="T121" ca="1">_xlfn.XLOOKUP($A121,INDIRECT(T$3&amp;"!$A:$A"),INDIRECT(T$3&amp;"!$H:$H"),0,0)</f>
        <v>0</v>
      </c>
      <c r="U121" s="204" cm="1">
        <f t="array" aca="1" ref="U121" ca="1">_xlfn.XLOOKUP($A121,INDIRECT(U$3&amp;"!$A:$A"),INDIRECT(U$3&amp;"!$H:$H"),0,0)</f>
        <v>0</v>
      </c>
      <c r="V121" s="204" cm="1">
        <f t="array" aca="1" ref="V121" ca="1">_xlfn.XLOOKUP($A121,INDIRECT(V$3&amp;"!$A:$A"),INDIRECT(V$3&amp;"!$H:$H"),0,0)</f>
        <v>0</v>
      </c>
      <c r="W121" s="204" cm="1">
        <f t="array" aca="1" ref="W121" ca="1">_xlfn.XLOOKUP($A121,INDIRECT(W$3&amp;"!$A:$A"),INDIRECT(W$3&amp;"!$H:$H"),0,0)</f>
        <v>0</v>
      </c>
      <c r="X121" s="204" cm="1">
        <f t="array" aca="1" ref="X121" ca="1">_xlfn.XLOOKUP($A121,INDIRECT(X$3&amp;"!$A:$A"),INDIRECT(X$3&amp;"!$H:$H"),0,0)</f>
        <v>0</v>
      </c>
      <c r="Y121" s="204" cm="1">
        <f t="array" aca="1" ref="Y121" ca="1">_xlfn.XLOOKUP($A121,INDIRECT(Y$3&amp;"!$A:$A"),INDIRECT(Y$3&amp;"!$H:$H"),0,0)</f>
        <v>0</v>
      </c>
      <c r="Z121" s="204" cm="1">
        <f t="array" aca="1" ref="Z121" ca="1">_xlfn.XLOOKUP($A121,INDIRECT(Z$3&amp;"!$A:$A"),INDIRECT(Z$3&amp;"!$H:$H"),0,0)</f>
        <v>0</v>
      </c>
      <c r="AA121" s="204" cm="1">
        <f t="array" aca="1" ref="AA121" ca="1">_xlfn.XLOOKUP($A121,INDIRECT(AA$3&amp;"!$A:$A"),INDIRECT(AA$3&amp;"!$H:$H"),0,0)</f>
        <v>0</v>
      </c>
      <c r="AB121" s="204" cm="1">
        <f t="array" aca="1" ref="AB121" ca="1">_xlfn.XLOOKUP($A121,INDIRECT(AB$3&amp;"!$A:$A"),INDIRECT(AB$3&amp;"!$H:$H"),0,0)</f>
        <v>0</v>
      </c>
      <c r="AC121" s="204" cm="1">
        <f t="array" aca="1" ref="AC121" ca="1">_xlfn.XLOOKUP($A121,INDIRECT(AC$3&amp;"!$A:$A"),INDIRECT(AC$3&amp;"!$H:$H"),0,0)</f>
        <v>0</v>
      </c>
      <c r="AD121" s="204" cm="1">
        <f t="array" aca="1" ref="AD121" ca="1">_xlfn.XLOOKUP($A121,INDIRECT(AD$3&amp;"!$A:$A"),INDIRECT(AD$3&amp;"!$H:$H"),0,0)</f>
        <v>0</v>
      </c>
      <c r="AE121" s="204" cm="1">
        <f t="array" aca="1" ref="AE121" ca="1">_xlfn.XLOOKUP($A121,INDIRECT(AE$3&amp;"!$A:$A"),INDIRECT(AE$3&amp;"!$H:$H"),0,0)</f>
        <v>0</v>
      </c>
      <c r="AF121" s="204" cm="1">
        <f t="array" aca="1" ref="AF121" ca="1">_xlfn.XLOOKUP($A121,INDIRECT(AF$3&amp;"!$A:$A"),INDIRECT(AF$3&amp;"!$H:$H"),0,0)</f>
        <v>0</v>
      </c>
      <c r="AG121" s="204" cm="1">
        <f t="array" aca="1" ref="AG121" ca="1">_xlfn.XLOOKUP($A121,INDIRECT(AG$3&amp;"!$A:$A"),INDIRECT(AG$3&amp;"!$H:$H"),0,0)</f>
        <v>0</v>
      </c>
      <c r="AH121" s="204" cm="1">
        <f t="array" aca="1" ref="AH121" ca="1">_xlfn.XLOOKUP($A121,INDIRECT(AH$3&amp;"!$A:$A"),INDIRECT(AH$3&amp;"!$H:$H"),0,0)</f>
        <v>0</v>
      </c>
      <c r="AI121" s="204" cm="1">
        <f t="array" aca="1" ref="AI121" ca="1">_xlfn.XLOOKUP($A121,INDIRECT(AI$3&amp;"!$A:$A"),INDIRECT(AI$3&amp;"!$H:$H"),0,0)</f>
        <v>0</v>
      </c>
      <c r="AJ121" s="204" cm="1">
        <f t="array" aca="1" ref="AJ121" ca="1">_xlfn.XLOOKUP($A121,INDIRECT(AJ$3&amp;"!$A:$A"),INDIRECT(AJ$3&amp;"!$H:$H"),0,0)</f>
        <v>0</v>
      </c>
      <c r="AK121" s="204" cm="1">
        <f t="array" aca="1" ref="AK121" ca="1">_xlfn.XLOOKUP($A121,INDIRECT(AK$3&amp;"!$A:$A"),INDIRECT(AK$3&amp;"!$H:$H"),0,0)</f>
        <v>0</v>
      </c>
      <c r="AL121" s="204" cm="1">
        <f t="array" aca="1" ref="AL121" ca="1">_xlfn.XLOOKUP($A121,INDIRECT(AL$3&amp;"!$A:$A"),INDIRECT(AL$3&amp;"!$H:$H"),0,0)</f>
        <v>0</v>
      </c>
      <c r="AM121" s="204" cm="1">
        <f t="array" aca="1" ref="AM121" ca="1">_xlfn.XLOOKUP($A121,INDIRECT(AM$3&amp;"!$A:$A"),INDIRECT(AM$3&amp;"!$H:$H"),0,0)</f>
        <v>0</v>
      </c>
      <c r="AN121" s="204" cm="1">
        <f t="array" aca="1" ref="AN121" ca="1">_xlfn.XLOOKUP($A121,INDIRECT(AN$3&amp;"!$A:$A"),INDIRECT(AN$3&amp;"!$H:$H"),0,0)</f>
        <v>0</v>
      </c>
      <c r="AO121" s="204" cm="1">
        <f t="array" aca="1" ref="AO121" ca="1">_xlfn.XLOOKUP($A121,INDIRECT(AO$3&amp;"!$A:$A"),INDIRECT(AO$3&amp;"!$H:$H"),0,0)</f>
        <v>0</v>
      </c>
      <c r="AP121" s="204" cm="1">
        <f t="array" aca="1" ref="AP121" ca="1">_xlfn.XLOOKUP($A121,INDIRECT(AP$3&amp;"!$A:$A"),INDIRECT(AP$3&amp;"!$H:$H"),0,0)</f>
        <v>0</v>
      </c>
      <c r="AQ121" s="204" cm="1">
        <f t="array" aca="1" ref="AQ121" ca="1">_xlfn.XLOOKUP($A121,INDIRECT(AQ$3&amp;"!$A:$A"),INDIRECT(AQ$3&amp;"!$H:$H"),0,0)</f>
        <v>0</v>
      </c>
      <c r="AR121" s="204" cm="1">
        <f t="array" aca="1" ref="AR121" ca="1">_xlfn.XLOOKUP($A121,INDIRECT(AR$3&amp;"!$A:$A"),INDIRECT(AR$3&amp;"!$H:$H"),0,0)</f>
        <v>0</v>
      </c>
      <c r="AS121" s="204" cm="1">
        <f t="array" aca="1" ref="AS121" ca="1">_xlfn.XLOOKUP($A121,INDIRECT(AS$3&amp;"!$A:$A"),INDIRECT(AS$3&amp;"!$H:$H"),0,0)</f>
        <v>0</v>
      </c>
      <c r="AT121" s="204" cm="1">
        <f t="array" aca="1" ref="AT121" ca="1">_xlfn.XLOOKUP($A121,INDIRECT(AT$3&amp;"!$A:$A"),INDIRECT(AT$3&amp;"!$H:$H"),0,0)</f>
        <v>0</v>
      </c>
      <c r="AU121" s="204" cm="1">
        <f t="array" aca="1" ref="AU121" ca="1">_xlfn.XLOOKUP($A121,INDIRECT(AU$3&amp;"!$A:$A"),INDIRECT(AU$3&amp;"!$H:$H"),0,0)</f>
        <v>0</v>
      </c>
      <c r="AV121" s="204" cm="1">
        <f t="array" aca="1" ref="AV121" ca="1">_xlfn.XLOOKUP($A121,INDIRECT(AV$3&amp;"!$A:$A"),INDIRECT(AV$3&amp;"!$H:$H"),0,0)</f>
        <v>0</v>
      </c>
      <c r="AW121" s="204" cm="1">
        <f t="array" aca="1" ref="AW121" ca="1">_xlfn.XLOOKUP($A121,INDIRECT(AW$3&amp;"!$A:$A"),INDIRECT(AW$3&amp;"!$H:$H"),0,0)</f>
        <v>0</v>
      </c>
      <c r="AX121" s="204" cm="1">
        <f t="array" aca="1" ref="AX121" ca="1">_xlfn.XLOOKUP($A121,INDIRECT(AX$3&amp;"!$A:$A"),INDIRECT(AX$3&amp;"!$H:$H"),0,0)</f>
        <v>0</v>
      </c>
      <c r="AY121" s="204" cm="1">
        <f t="array" aca="1" ref="AY121" ca="1">_xlfn.XLOOKUP($A121,INDIRECT(AY$3&amp;"!$A:$A"),INDIRECT(AY$3&amp;"!$H:$H"),0,0)</f>
        <v>0</v>
      </c>
      <c r="AZ121" s="204" cm="1">
        <f t="array" aca="1" ref="AZ121" ca="1">_xlfn.XLOOKUP($A121,INDIRECT(AZ$3&amp;"!$A:$A"),INDIRECT(AZ$3&amp;"!$H:$H"),0,0)</f>
        <v>0</v>
      </c>
      <c r="BA121" s="204" cm="1">
        <f t="array" aca="1" ref="BA121" ca="1">_xlfn.XLOOKUP($A121,INDIRECT(BA$3&amp;"!$A:$A"),INDIRECT(BA$3&amp;"!$H:$H"),0,0)</f>
        <v>0</v>
      </c>
      <c r="BB121" s="204" cm="1">
        <f t="array" aca="1" ref="BB121" ca="1">_xlfn.XLOOKUP($A121,INDIRECT(BB$3&amp;"!$A:$A"),INDIRECT(BB$3&amp;"!$H:$H"),0,0)</f>
        <v>0</v>
      </c>
      <c r="BC121" s="204" cm="1">
        <f t="array" aca="1" ref="BC121" ca="1">_xlfn.XLOOKUP($A121,INDIRECT(BC$3&amp;"!$A:$A"),INDIRECT(BC$3&amp;"!$H:$H"),0,0)</f>
        <v>0</v>
      </c>
      <c r="BD121" s="204" cm="1">
        <f t="array" aca="1" ref="BD121" ca="1">_xlfn.XLOOKUP($A121,INDIRECT(BD$3&amp;"!$A:$A"),INDIRECT(BD$3&amp;"!$H:$H"),0,0)</f>
        <v>0</v>
      </c>
    </row>
    <row r="122" spans="1:56" ht="15.95" customHeight="1" x14ac:dyDescent="0.25">
      <c r="A122" s="3">
        <f t="shared" si="9"/>
        <v>419145390</v>
      </c>
      <c r="B122" s="3" t="str">
        <f t="shared" si="9"/>
        <v>ACRB1MS109PN</v>
      </c>
      <c r="C122" s="149" t="str">
        <f t="shared" si="9"/>
        <v>Мяч с шипами розовый 9 см</v>
      </c>
      <c r="D122" s="204" cm="1">
        <f t="array" aca="1" ref="D122" ca="1">_xlfn.XLOOKUP($A122,INDIRECT(D$3&amp;"!$A:$A"),INDIRECT(D$3&amp;"!$H:$H"),0,0)</f>
        <v>134</v>
      </c>
      <c r="E122" s="204" cm="1">
        <f t="array" aca="1" ref="E122" ca="1">_xlfn.XLOOKUP($A122,INDIRECT(E$3&amp;"!$A:$A"),INDIRECT(E$3&amp;"!$H:$H"),0,0)</f>
        <v>670</v>
      </c>
      <c r="F122" s="204" cm="1">
        <f t="array" aca="1" ref="F122" ca="1">_xlfn.XLOOKUP($A122,INDIRECT(F$3&amp;"!$A:$A"),INDIRECT(F$3&amp;"!$H:$H"),0,0)</f>
        <v>200</v>
      </c>
      <c r="G122" s="204" cm="1">
        <f t="array" aca="1" ref="G122" ca="1">_xlfn.XLOOKUP($A122,INDIRECT(G$3&amp;"!$A:$A"),INDIRECT(G$3&amp;"!$H:$H"),0,0)</f>
        <v>0</v>
      </c>
      <c r="H122" s="204" cm="1">
        <f t="array" aca="1" ref="H122" ca="1">_xlfn.XLOOKUP($A122,INDIRECT(H$3&amp;"!$A:$A"),INDIRECT(H$3&amp;"!$H:$H"),0,0)</f>
        <v>0</v>
      </c>
      <c r="I122" s="204" cm="1">
        <f t="array" aca="1" ref="I122" ca="1">_xlfn.XLOOKUP($A122,INDIRECT(I$3&amp;"!$A:$A"),INDIRECT(I$3&amp;"!$H:$H"),0,0)</f>
        <v>0</v>
      </c>
      <c r="J122" s="204" cm="1">
        <f t="array" aca="1" ref="J122" ca="1">_xlfn.XLOOKUP($A122,INDIRECT(J$3&amp;"!$A:$A"),INDIRECT(J$3&amp;"!$H:$H"),0,0)</f>
        <v>0</v>
      </c>
      <c r="K122" s="204" cm="1">
        <f t="array" aca="1" ref="K122" ca="1">_xlfn.XLOOKUP($A122,INDIRECT(K$3&amp;"!$A:$A"),INDIRECT(K$3&amp;"!$H:$H"),0,0)</f>
        <v>0</v>
      </c>
      <c r="L122" s="204" cm="1">
        <f t="array" aca="1" ref="L122" ca="1">_xlfn.XLOOKUP($A122,INDIRECT(L$3&amp;"!$A:$A"),INDIRECT(L$3&amp;"!$H:$H"),0,0)</f>
        <v>0</v>
      </c>
      <c r="M122" s="204" cm="1">
        <f t="array" aca="1" ref="M122" ca="1">_xlfn.XLOOKUP($A122,INDIRECT(M$3&amp;"!$A:$A"),INDIRECT(M$3&amp;"!$H:$H"),0,0)</f>
        <v>0</v>
      </c>
      <c r="N122" s="204" cm="1">
        <f t="array" aca="1" ref="N122" ca="1">_xlfn.XLOOKUP($A122,INDIRECT(N$3&amp;"!$A:$A"),INDIRECT(N$3&amp;"!$H:$H"),0,0)</f>
        <v>0</v>
      </c>
      <c r="O122" s="204" cm="1">
        <f t="array" aca="1" ref="O122" ca="1">_xlfn.XLOOKUP($A122,INDIRECT(O$3&amp;"!$A:$A"),INDIRECT(O$3&amp;"!$H:$H"),0,0)</f>
        <v>0</v>
      </c>
      <c r="P122" s="204" cm="1">
        <f t="array" aca="1" ref="P122" ca="1">_xlfn.XLOOKUP($A122,INDIRECT(P$3&amp;"!$A:$A"),INDIRECT(P$3&amp;"!$H:$H"),0,0)</f>
        <v>0</v>
      </c>
      <c r="Q122" s="204" cm="1">
        <f t="array" aca="1" ref="Q122" ca="1">_xlfn.XLOOKUP($A122,INDIRECT(Q$3&amp;"!$A:$A"),INDIRECT(Q$3&amp;"!$H:$H"),0,0)</f>
        <v>0</v>
      </c>
      <c r="R122" s="204" cm="1">
        <f t="array" aca="1" ref="R122" ca="1">_xlfn.XLOOKUP($A122,INDIRECT(R$3&amp;"!$A:$A"),INDIRECT(R$3&amp;"!$H:$H"),0,0)</f>
        <v>0</v>
      </c>
      <c r="S122" s="204" cm="1">
        <f t="array" aca="1" ref="S122" ca="1">_xlfn.XLOOKUP($A122,INDIRECT(S$3&amp;"!$A:$A"),INDIRECT(S$3&amp;"!$H:$H"),0,0)</f>
        <v>0</v>
      </c>
      <c r="T122" s="204" cm="1">
        <f t="array" aca="1" ref="T122" ca="1">_xlfn.XLOOKUP($A122,INDIRECT(T$3&amp;"!$A:$A"),INDIRECT(T$3&amp;"!$H:$H"),0,0)</f>
        <v>0</v>
      </c>
      <c r="U122" s="204" cm="1">
        <f t="array" aca="1" ref="U122" ca="1">_xlfn.XLOOKUP($A122,INDIRECT(U$3&amp;"!$A:$A"),INDIRECT(U$3&amp;"!$H:$H"),0,0)</f>
        <v>0</v>
      </c>
      <c r="V122" s="204" cm="1">
        <f t="array" aca="1" ref="V122" ca="1">_xlfn.XLOOKUP($A122,INDIRECT(V$3&amp;"!$A:$A"),INDIRECT(V$3&amp;"!$H:$H"),0,0)</f>
        <v>0</v>
      </c>
      <c r="W122" s="204" cm="1">
        <f t="array" aca="1" ref="W122" ca="1">_xlfn.XLOOKUP($A122,INDIRECT(W$3&amp;"!$A:$A"),INDIRECT(W$3&amp;"!$H:$H"),0,0)</f>
        <v>0</v>
      </c>
      <c r="X122" s="204" cm="1">
        <f t="array" aca="1" ref="X122" ca="1">_xlfn.XLOOKUP($A122,INDIRECT(X$3&amp;"!$A:$A"),INDIRECT(X$3&amp;"!$H:$H"),0,0)</f>
        <v>0</v>
      </c>
      <c r="Y122" s="204" cm="1">
        <f t="array" aca="1" ref="Y122" ca="1">_xlfn.XLOOKUP($A122,INDIRECT(Y$3&amp;"!$A:$A"),INDIRECT(Y$3&amp;"!$H:$H"),0,0)</f>
        <v>0</v>
      </c>
      <c r="Z122" s="204" cm="1">
        <f t="array" aca="1" ref="Z122" ca="1">_xlfn.XLOOKUP($A122,INDIRECT(Z$3&amp;"!$A:$A"),INDIRECT(Z$3&amp;"!$H:$H"),0,0)</f>
        <v>0</v>
      </c>
      <c r="AA122" s="204" cm="1">
        <f t="array" aca="1" ref="AA122" ca="1">_xlfn.XLOOKUP($A122,INDIRECT(AA$3&amp;"!$A:$A"),INDIRECT(AA$3&amp;"!$H:$H"),0,0)</f>
        <v>0</v>
      </c>
      <c r="AB122" s="204" cm="1">
        <f t="array" aca="1" ref="AB122" ca="1">_xlfn.XLOOKUP($A122,INDIRECT(AB$3&amp;"!$A:$A"),INDIRECT(AB$3&amp;"!$H:$H"),0,0)</f>
        <v>0</v>
      </c>
      <c r="AC122" s="204" cm="1">
        <f t="array" aca="1" ref="AC122" ca="1">_xlfn.XLOOKUP($A122,INDIRECT(AC$3&amp;"!$A:$A"),INDIRECT(AC$3&amp;"!$H:$H"),0,0)</f>
        <v>0</v>
      </c>
      <c r="AD122" s="204" cm="1">
        <f t="array" aca="1" ref="AD122" ca="1">_xlfn.XLOOKUP($A122,INDIRECT(AD$3&amp;"!$A:$A"),INDIRECT(AD$3&amp;"!$H:$H"),0,0)</f>
        <v>0</v>
      </c>
      <c r="AE122" s="204" cm="1">
        <f t="array" aca="1" ref="AE122" ca="1">_xlfn.XLOOKUP($A122,INDIRECT(AE$3&amp;"!$A:$A"),INDIRECT(AE$3&amp;"!$H:$H"),0,0)</f>
        <v>0</v>
      </c>
      <c r="AF122" s="204" cm="1">
        <f t="array" aca="1" ref="AF122" ca="1">_xlfn.XLOOKUP($A122,INDIRECT(AF$3&amp;"!$A:$A"),INDIRECT(AF$3&amp;"!$H:$H"),0,0)</f>
        <v>0</v>
      </c>
      <c r="AG122" s="204" cm="1">
        <f t="array" aca="1" ref="AG122" ca="1">_xlfn.XLOOKUP($A122,INDIRECT(AG$3&amp;"!$A:$A"),INDIRECT(AG$3&amp;"!$H:$H"),0,0)</f>
        <v>0</v>
      </c>
      <c r="AH122" s="204" cm="1">
        <f t="array" aca="1" ref="AH122" ca="1">_xlfn.XLOOKUP($A122,INDIRECT(AH$3&amp;"!$A:$A"),INDIRECT(AH$3&amp;"!$H:$H"),0,0)</f>
        <v>0</v>
      </c>
      <c r="AI122" s="204" cm="1">
        <f t="array" aca="1" ref="AI122" ca="1">_xlfn.XLOOKUP($A122,INDIRECT(AI$3&amp;"!$A:$A"),INDIRECT(AI$3&amp;"!$H:$H"),0,0)</f>
        <v>0</v>
      </c>
      <c r="AJ122" s="204" cm="1">
        <f t="array" aca="1" ref="AJ122" ca="1">_xlfn.XLOOKUP($A122,INDIRECT(AJ$3&amp;"!$A:$A"),INDIRECT(AJ$3&amp;"!$H:$H"),0,0)</f>
        <v>0</v>
      </c>
      <c r="AK122" s="204" cm="1">
        <f t="array" aca="1" ref="AK122" ca="1">_xlfn.XLOOKUP($A122,INDIRECT(AK$3&amp;"!$A:$A"),INDIRECT(AK$3&amp;"!$H:$H"),0,0)</f>
        <v>0</v>
      </c>
      <c r="AL122" s="204" cm="1">
        <f t="array" aca="1" ref="AL122" ca="1">_xlfn.XLOOKUP($A122,INDIRECT(AL$3&amp;"!$A:$A"),INDIRECT(AL$3&amp;"!$H:$H"),0,0)</f>
        <v>0</v>
      </c>
      <c r="AM122" s="204" cm="1">
        <f t="array" aca="1" ref="AM122" ca="1">_xlfn.XLOOKUP($A122,INDIRECT(AM$3&amp;"!$A:$A"),INDIRECT(AM$3&amp;"!$H:$H"),0,0)</f>
        <v>0</v>
      </c>
      <c r="AN122" s="204" cm="1">
        <f t="array" aca="1" ref="AN122" ca="1">_xlfn.XLOOKUP($A122,INDIRECT(AN$3&amp;"!$A:$A"),INDIRECT(AN$3&amp;"!$H:$H"),0,0)</f>
        <v>0</v>
      </c>
      <c r="AO122" s="204" cm="1">
        <f t="array" aca="1" ref="AO122" ca="1">_xlfn.XLOOKUP($A122,INDIRECT(AO$3&amp;"!$A:$A"),INDIRECT(AO$3&amp;"!$H:$H"),0,0)</f>
        <v>0</v>
      </c>
      <c r="AP122" s="204" cm="1">
        <f t="array" aca="1" ref="AP122" ca="1">_xlfn.XLOOKUP($A122,INDIRECT(AP$3&amp;"!$A:$A"),INDIRECT(AP$3&amp;"!$H:$H"),0,0)</f>
        <v>0</v>
      </c>
      <c r="AQ122" s="204" cm="1">
        <f t="array" aca="1" ref="AQ122" ca="1">_xlfn.XLOOKUP($A122,INDIRECT(AQ$3&amp;"!$A:$A"),INDIRECT(AQ$3&amp;"!$H:$H"),0,0)</f>
        <v>0</v>
      </c>
      <c r="AR122" s="204" cm="1">
        <f t="array" aca="1" ref="AR122" ca="1">_xlfn.XLOOKUP($A122,INDIRECT(AR$3&amp;"!$A:$A"),INDIRECT(AR$3&amp;"!$H:$H"),0,0)</f>
        <v>0</v>
      </c>
      <c r="AS122" s="204" cm="1">
        <f t="array" aca="1" ref="AS122" ca="1">_xlfn.XLOOKUP($A122,INDIRECT(AS$3&amp;"!$A:$A"),INDIRECT(AS$3&amp;"!$H:$H"),0,0)</f>
        <v>0</v>
      </c>
      <c r="AT122" s="204" cm="1">
        <f t="array" aca="1" ref="AT122" ca="1">_xlfn.XLOOKUP($A122,INDIRECT(AT$3&amp;"!$A:$A"),INDIRECT(AT$3&amp;"!$H:$H"),0,0)</f>
        <v>0</v>
      </c>
      <c r="AU122" s="204" cm="1">
        <f t="array" aca="1" ref="AU122" ca="1">_xlfn.XLOOKUP($A122,INDIRECT(AU$3&amp;"!$A:$A"),INDIRECT(AU$3&amp;"!$H:$H"),0,0)</f>
        <v>0</v>
      </c>
      <c r="AV122" s="204" cm="1">
        <f t="array" aca="1" ref="AV122" ca="1">_xlfn.XLOOKUP($A122,INDIRECT(AV$3&amp;"!$A:$A"),INDIRECT(AV$3&amp;"!$H:$H"),0,0)</f>
        <v>0</v>
      </c>
      <c r="AW122" s="204" cm="1">
        <f t="array" aca="1" ref="AW122" ca="1">_xlfn.XLOOKUP($A122,INDIRECT(AW$3&amp;"!$A:$A"),INDIRECT(AW$3&amp;"!$H:$H"),0,0)</f>
        <v>0</v>
      </c>
      <c r="AX122" s="204" cm="1">
        <f t="array" aca="1" ref="AX122" ca="1">_xlfn.XLOOKUP($A122,INDIRECT(AX$3&amp;"!$A:$A"),INDIRECT(AX$3&amp;"!$H:$H"),0,0)</f>
        <v>0</v>
      </c>
      <c r="AY122" s="204" cm="1">
        <f t="array" aca="1" ref="AY122" ca="1">_xlfn.XLOOKUP($A122,INDIRECT(AY$3&amp;"!$A:$A"),INDIRECT(AY$3&amp;"!$H:$H"),0,0)</f>
        <v>0</v>
      </c>
      <c r="AZ122" s="204" cm="1">
        <f t="array" aca="1" ref="AZ122" ca="1">_xlfn.XLOOKUP($A122,INDIRECT(AZ$3&amp;"!$A:$A"),INDIRECT(AZ$3&amp;"!$H:$H"),0,0)</f>
        <v>0</v>
      </c>
      <c r="BA122" s="204" cm="1">
        <f t="array" aca="1" ref="BA122" ca="1">_xlfn.XLOOKUP($A122,INDIRECT(BA$3&amp;"!$A:$A"),INDIRECT(BA$3&amp;"!$H:$H"),0,0)</f>
        <v>0</v>
      </c>
      <c r="BB122" s="204" cm="1">
        <f t="array" aca="1" ref="BB122" ca="1">_xlfn.XLOOKUP($A122,INDIRECT(BB$3&amp;"!$A:$A"),INDIRECT(BB$3&amp;"!$H:$H"),0,0)</f>
        <v>0</v>
      </c>
      <c r="BC122" s="204" cm="1">
        <f t="array" aca="1" ref="BC122" ca="1">_xlfn.XLOOKUP($A122,INDIRECT(BC$3&amp;"!$A:$A"),INDIRECT(BC$3&amp;"!$H:$H"),0,0)</f>
        <v>0</v>
      </c>
      <c r="BD122" s="204" cm="1">
        <f t="array" aca="1" ref="BD122" ca="1">_xlfn.XLOOKUP($A122,INDIRECT(BD$3&amp;"!$A:$A"),INDIRECT(BD$3&amp;"!$H:$H"),0,0)</f>
        <v>0</v>
      </c>
    </row>
    <row r="123" spans="1:56" ht="15.95" customHeight="1" x14ac:dyDescent="0.25">
      <c r="A123" s="3">
        <f t="shared" si="9"/>
        <v>419145749</v>
      </c>
      <c r="B123" s="3" t="str">
        <f t="shared" si="9"/>
        <v>ACRB1MS109BL</v>
      </c>
      <c r="C123" s="149" t="str">
        <f t="shared" si="9"/>
        <v>Мяч с шипами голубой 9 см</v>
      </c>
      <c r="D123" s="204" cm="1">
        <f t="array" aca="1" ref="D123" ca="1">_xlfn.XLOOKUP($A123,INDIRECT(D$3&amp;"!$A:$A"),INDIRECT(D$3&amp;"!$H:$H"),0,0)</f>
        <v>266.66666666666669</v>
      </c>
      <c r="E123" s="204" cm="1">
        <f t="array" aca="1" ref="E123" ca="1">_xlfn.XLOOKUP($A123,INDIRECT(E$3&amp;"!$A:$A"),INDIRECT(E$3&amp;"!$H:$H"),0,0)</f>
        <v>999</v>
      </c>
      <c r="F123" s="204" cm="1">
        <f t="array" aca="1" ref="F123" ca="1">_xlfn.XLOOKUP($A123,INDIRECT(F$3&amp;"!$A:$A"),INDIRECT(F$3&amp;"!$H:$H"),0,0)</f>
        <v>900</v>
      </c>
      <c r="G123" s="204" cm="1">
        <f t="array" aca="1" ref="G123" ca="1">_xlfn.XLOOKUP($A123,INDIRECT(G$3&amp;"!$A:$A"),INDIRECT(G$3&amp;"!$H:$H"),0,0)</f>
        <v>0</v>
      </c>
      <c r="H123" s="204" cm="1">
        <f t="array" aca="1" ref="H123" ca="1">_xlfn.XLOOKUP($A123,INDIRECT(H$3&amp;"!$A:$A"),INDIRECT(H$3&amp;"!$H:$H"),0,0)</f>
        <v>0</v>
      </c>
      <c r="I123" s="204" cm="1">
        <f t="array" aca="1" ref="I123" ca="1">_xlfn.XLOOKUP($A123,INDIRECT(I$3&amp;"!$A:$A"),INDIRECT(I$3&amp;"!$H:$H"),0,0)</f>
        <v>0</v>
      </c>
      <c r="J123" s="204" cm="1">
        <f t="array" aca="1" ref="J123" ca="1">_xlfn.XLOOKUP($A123,INDIRECT(J$3&amp;"!$A:$A"),INDIRECT(J$3&amp;"!$H:$H"),0,0)</f>
        <v>0</v>
      </c>
      <c r="K123" s="204" cm="1">
        <f t="array" aca="1" ref="K123" ca="1">_xlfn.XLOOKUP($A123,INDIRECT(K$3&amp;"!$A:$A"),INDIRECT(K$3&amp;"!$H:$H"),0,0)</f>
        <v>0</v>
      </c>
      <c r="L123" s="204" cm="1">
        <f t="array" aca="1" ref="L123" ca="1">_xlfn.XLOOKUP($A123,INDIRECT(L$3&amp;"!$A:$A"),INDIRECT(L$3&amp;"!$H:$H"),0,0)</f>
        <v>0</v>
      </c>
      <c r="M123" s="204" cm="1">
        <f t="array" aca="1" ref="M123" ca="1">_xlfn.XLOOKUP($A123,INDIRECT(M$3&amp;"!$A:$A"),INDIRECT(M$3&amp;"!$H:$H"),0,0)</f>
        <v>0</v>
      </c>
      <c r="N123" s="204" cm="1">
        <f t="array" aca="1" ref="N123" ca="1">_xlfn.XLOOKUP($A123,INDIRECT(N$3&amp;"!$A:$A"),INDIRECT(N$3&amp;"!$H:$H"),0,0)</f>
        <v>0</v>
      </c>
      <c r="O123" s="204" cm="1">
        <f t="array" aca="1" ref="O123" ca="1">_xlfn.XLOOKUP($A123,INDIRECT(O$3&amp;"!$A:$A"),INDIRECT(O$3&amp;"!$H:$H"),0,0)</f>
        <v>0</v>
      </c>
      <c r="P123" s="204" cm="1">
        <f t="array" aca="1" ref="P123" ca="1">_xlfn.XLOOKUP($A123,INDIRECT(P$3&amp;"!$A:$A"),INDIRECT(P$3&amp;"!$H:$H"),0,0)</f>
        <v>0</v>
      </c>
      <c r="Q123" s="204" cm="1">
        <f t="array" aca="1" ref="Q123" ca="1">_xlfn.XLOOKUP($A123,INDIRECT(Q$3&amp;"!$A:$A"),INDIRECT(Q$3&amp;"!$H:$H"),0,0)</f>
        <v>0</v>
      </c>
      <c r="R123" s="204" cm="1">
        <f t="array" aca="1" ref="R123" ca="1">_xlfn.XLOOKUP($A123,INDIRECT(R$3&amp;"!$A:$A"),INDIRECT(R$3&amp;"!$H:$H"),0,0)</f>
        <v>0</v>
      </c>
      <c r="S123" s="204" cm="1">
        <f t="array" aca="1" ref="S123" ca="1">_xlfn.XLOOKUP($A123,INDIRECT(S$3&amp;"!$A:$A"),INDIRECT(S$3&amp;"!$H:$H"),0,0)</f>
        <v>0</v>
      </c>
      <c r="T123" s="204" cm="1">
        <f t="array" aca="1" ref="T123" ca="1">_xlfn.XLOOKUP($A123,INDIRECT(T$3&amp;"!$A:$A"),INDIRECT(T$3&amp;"!$H:$H"),0,0)</f>
        <v>0</v>
      </c>
      <c r="U123" s="204" cm="1">
        <f t="array" aca="1" ref="U123" ca="1">_xlfn.XLOOKUP($A123,INDIRECT(U$3&amp;"!$A:$A"),INDIRECT(U$3&amp;"!$H:$H"),0,0)</f>
        <v>0</v>
      </c>
      <c r="V123" s="204" cm="1">
        <f t="array" aca="1" ref="V123" ca="1">_xlfn.XLOOKUP($A123,INDIRECT(V$3&amp;"!$A:$A"),INDIRECT(V$3&amp;"!$H:$H"),0,0)</f>
        <v>0</v>
      </c>
      <c r="W123" s="204" cm="1">
        <f t="array" aca="1" ref="W123" ca="1">_xlfn.XLOOKUP($A123,INDIRECT(W$3&amp;"!$A:$A"),INDIRECT(W$3&amp;"!$H:$H"),0,0)</f>
        <v>0</v>
      </c>
      <c r="X123" s="204" cm="1">
        <f t="array" aca="1" ref="X123" ca="1">_xlfn.XLOOKUP($A123,INDIRECT(X$3&amp;"!$A:$A"),INDIRECT(X$3&amp;"!$H:$H"),0,0)</f>
        <v>0</v>
      </c>
      <c r="Y123" s="204" cm="1">
        <f t="array" aca="1" ref="Y123" ca="1">_xlfn.XLOOKUP($A123,INDIRECT(Y$3&amp;"!$A:$A"),INDIRECT(Y$3&amp;"!$H:$H"),0,0)</f>
        <v>0</v>
      </c>
      <c r="Z123" s="204" cm="1">
        <f t="array" aca="1" ref="Z123" ca="1">_xlfn.XLOOKUP($A123,INDIRECT(Z$3&amp;"!$A:$A"),INDIRECT(Z$3&amp;"!$H:$H"),0,0)</f>
        <v>0</v>
      </c>
      <c r="AA123" s="204" cm="1">
        <f t="array" aca="1" ref="AA123" ca="1">_xlfn.XLOOKUP($A123,INDIRECT(AA$3&amp;"!$A:$A"),INDIRECT(AA$3&amp;"!$H:$H"),0,0)</f>
        <v>0</v>
      </c>
      <c r="AB123" s="204" cm="1">
        <f t="array" aca="1" ref="AB123" ca="1">_xlfn.XLOOKUP($A123,INDIRECT(AB$3&amp;"!$A:$A"),INDIRECT(AB$3&amp;"!$H:$H"),0,0)</f>
        <v>0</v>
      </c>
      <c r="AC123" s="204" cm="1">
        <f t="array" aca="1" ref="AC123" ca="1">_xlfn.XLOOKUP($A123,INDIRECT(AC$3&amp;"!$A:$A"),INDIRECT(AC$3&amp;"!$H:$H"),0,0)</f>
        <v>0</v>
      </c>
      <c r="AD123" s="204" cm="1">
        <f t="array" aca="1" ref="AD123" ca="1">_xlfn.XLOOKUP($A123,INDIRECT(AD$3&amp;"!$A:$A"),INDIRECT(AD$3&amp;"!$H:$H"),0,0)</f>
        <v>0</v>
      </c>
      <c r="AE123" s="204" cm="1">
        <f t="array" aca="1" ref="AE123" ca="1">_xlfn.XLOOKUP($A123,INDIRECT(AE$3&amp;"!$A:$A"),INDIRECT(AE$3&amp;"!$H:$H"),0,0)</f>
        <v>0</v>
      </c>
      <c r="AF123" s="204" cm="1">
        <f t="array" aca="1" ref="AF123" ca="1">_xlfn.XLOOKUP($A123,INDIRECT(AF$3&amp;"!$A:$A"),INDIRECT(AF$3&amp;"!$H:$H"),0,0)</f>
        <v>0</v>
      </c>
      <c r="AG123" s="204" cm="1">
        <f t="array" aca="1" ref="AG123" ca="1">_xlfn.XLOOKUP($A123,INDIRECT(AG$3&amp;"!$A:$A"),INDIRECT(AG$3&amp;"!$H:$H"),0,0)</f>
        <v>0</v>
      </c>
      <c r="AH123" s="204" cm="1">
        <f t="array" aca="1" ref="AH123" ca="1">_xlfn.XLOOKUP($A123,INDIRECT(AH$3&amp;"!$A:$A"),INDIRECT(AH$3&amp;"!$H:$H"),0,0)</f>
        <v>0</v>
      </c>
      <c r="AI123" s="204" cm="1">
        <f t="array" aca="1" ref="AI123" ca="1">_xlfn.XLOOKUP($A123,INDIRECT(AI$3&amp;"!$A:$A"),INDIRECT(AI$3&amp;"!$H:$H"),0,0)</f>
        <v>0</v>
      </c>
      <c r="AJ123" s="204" cm="1">
        <f t="array" aca="1" ref="AJ123" ca="1">_xlfn.XLOOKUP($A123,INDIRECT(AJ$3&amp;"!$A:$A"),INDIRECT(AJ$3&amp;"!$H:$H"),0,0)</f>
        <v>0</v>
      </c>
      <c r="AK123" s="204" cm="1">
        <f t="array" aca="1" ref="AK123" ca="1">_xlfn.XLOOKUP($A123,INDIRECT(AK$3&amp;"!$A:$A"),INDIRECT(AK$3&amp;"!$H:$H"),0,0)</f>
        <v>0</v>
      </c>
      <c r="AL123" s="204" cm="1">
        <f t="array" aca="1" ref="AL123" ca="1">_xlfn.XLOOKUP($A123,INDIRECT(AL$3&amp;"!$A:$A"),INDIRECT(AL$3&amp;"!$H:$H"),0,0)</f>
        <v>0</v>
      </c>
      <c r="AM123" s="204" cm="1">
        <f t="array" aca="1" ref="AM123" ca="1">_xlfn.XLOOKUP($A123,INDIRECT(AM$3&amp;"!$A:$A"),INDIRECT(AM$3&amp;"!$H:$H"),0,0)</f>
        <v>0</v>
      </c>
      <c r="AN123" s="204" cm="1">
        <f t="array" aca="1" ref="AN123" ca="1">_xlfn.XLOOKUP($A123,INDIRECT(AN$3&amp;"!$A:$A"),INDIRECT(AN$3&amp;"!$H:$H"),0,0)</f>
        <v>0</v>
      </c>
      <c r="AO123" s="204" cm="1">
        <f t="array" aca="1" ref="AO123" ca="1">_xlfn.XLOOKUP($A123,INDIRECT(AO$3&amp;"!$A:$A"),INDIRECT(AO$3&amp;"!$H:$H"),0,0)</f>
        <v>0</v>
      </c>
      <c r="AP123" s="204" cm="1">
        <f t="array" aca="1" ref="AP123" ca="1">_xlfn.XLOOKUP($A123,INDIRECT(AP$3&amp;"!$A:$A"),INDIRECT(AP$3&amp;"!$H:$H"),0,0)</f>
        <v>0</v>
      </c>
      <c r="AQ123" s="204" cm="1">
        <f t="array" aca="1" ref="AQ123" ca="1">_xlfn.XLOOKUP($A123,INDIRECT(AQ$3&amp;"!$A:$A"),INDIRECT(AQ$3&amp;"!$H:$H"),0,0)</f>
        <v>0</v>
      </c>
      <c r="AR123" s="204" cm="1">
        <f t="array" aca="1" ref="AR123" ca="1">_xlfn.XLOOKUP($A123,INDIRECT(AR$3&amp;"!$A:$A"),INDIRECT(AR$3&amp;"!$H:$H"),0,0)</f>
        <v>0</v>
      </c>
      <c r="AS123" s="204" cm="1">
        <f t="array" aca="1" ref="AS123" ca="1">_xlfn.XLOOKUP($A123,INDIRECT(AS$3&amp;"!$A:$A"),INDIRECT(AS$3&amp;"!$H:$H"),0,0)</f>
        <v>0</v>
      </c>
      <c r="AT123" s="204" cm="1">
        <f t="array" aca="1" ref="AT123" ca="1">_xlfn.XLOOKUP($A123,INDIRECT(AT$3&amp;"!$A:$A"),INDIRECT(AT$3&amp;"!$H:$H"),0,0)</f>
        <v>0</v>
      </c>
      <c r="AU123" s="204" cm="1">
        <f t="array" aca="1" ref="AU123" ca="1">_xlfn.XLOOKUP($A123,INDIRECT(AU$3&amp;"!$A:$A"),INDIRECT(AU$3&amp;"!$H:$H"),0,0)</f>
        <v>0</v>
      </c>
      <c r="AV123" s="204" cm="1">
        <f t="array" aca="1" ref="AV123" ca="1">_xlfn.XLOOKUP($A123,INDIRECT(AV$3&amp;"!$A:$A"),INDIRECT(AV$3&amp;"!$H:$H"),0,0)</f>
        <v>0</v>
      </c>
      <c r="AW123" s="204" cm="1">
        <f t="array" aca="1" ref="AW123" ca="1">_xlfn.XLOOKUP($A123,INDIRECT(AW$3&amp;"!$A:$A"),INDIRECT(AW$3&amp;"!$H:$H"),0,0)</f>
        <v>0</v>
      </c>
      <c r="AX123" s="204" cm="1">
        <f t="array" aca="1" ref="AX123" ca="1">_xlfn.XLOOKUP($A123,INDIRECT(AX$3&amp;"!$A:$A"),INDIRECT(AX$3&amp;"!$H:$H"),0,0)</f>
        <v>0</v>
      </c>
      <c r="AY123" s="204" cm="1">
        <f t="array" aca="1" ref="AY123" ca="1">_xlfn.XLOOKUP($A123,INDIRECT(AY$3&amp;"!$A:$A"),INDIRECT(AY$3&amp;"!$H:$H"),0,0)</f>
        <v>0</v>
      </c>
      <c r="AZ123" s="204" cm="1">
        <f t="array" aca="1" ref="AZ123" ca="1">_xlfn.XLOOKUP($A123,INDIRECT(AZ$3&amp;"!$A:$A"),INDIRECT(AZ$3&amp;"!$H:$H"),0,0)</f>
        <v>0</v>
      </c>
      <c r="BA123" s="204" cm="1">
        <f t="array" aca="1" ref="BA123" ca="1">_xlfn.XLOOKUP($A123,INDIRECT(BA$3&amp;"!$A:$A"),INDIRECT(BA$3&amp;"!$H:$H"),0,0)</f>
        <v>0</v>
      </c>
      <c r="BB123" s="204" cm="1">
        <f t="array" aca="1" ref="BB123" ca="1">_xlfn.XLOOKUP($A123,INDIRECT(BB$3&amp;"!$A:$A"),INDIRECT(BB$3&amp;"!$H:$H"),0,0)</f>
        <v>0</v>
      </c>
      <c r="BC123" s="204" cm="1">
        <f t="array" aca="1" ref="BC123" ca="1">_xlfn.XLOOKUP($A123,INDIRECT(BC$3&amp;"!$A:$A"),INDIRECT(BC$3&amp;"!$H:$H"),0,0)</f>
        <v>0</v>
      </c>
      <c r="BD123" s="204" cm="1">
        <f t="array" aca="1" ref="BD123" ca="1">_xlfn.XLOOKUP($A123,INDIRECT(BD$3&amp;"!$A:$A"),INDIRECT(BD$3&amp;"!$H:$H"),0,0)</f>
        <v>0</v>
      </c>
    </row>
    <row r="124" spans="1:56" ht="15.95" customHeight="1" x14ac:dyDescent="0.25">
      <c r="A124" s="3">
        <f t="shared" si="9"/>
        <v>419141549</v>
      </c>
      <c r="B124" s="3" t="str">
        <f t="shared" si="9"/>
        <v>ACRB1MS109RJ</v>
      </c>
      <c r="C124" s="149" t="str">
        <f t="shared" si="9"/>
        <v>Мяч с шипами оранжевый 9 см</v>
      </c>
      <c r="D124" s="204" cm="1">
        <f t="array" aca="1" ref="D124" ca="1">_xlfn.XLOOKUP($A124,INDIRECT(D$3&amp;"!$A:$A"),INDIRECT(D$3&amp;"!$H:$H"),0,0)</f>
        <v>206.66666666666669</v>
      </c>
      <c r="E124" s="204" cm="1">
        <f t="array" aca="1" ref="E124" ca="1">_xlfn.XLOOKUP($A124,INDIRECT(E$3&amp;"!$A:$A"),INDIRECT(E$3&amp;"!$H:$H"),0,0)</f>
        <v>155</v>
      </c>
      <c r="F124" s="204" cm="1">
        <f t="array" aca="1" ref="F124" ca="1">_xlfn.XLOOKUP($A124,INDIRECT(F$3&amp;"!$A:$A"),INDIRECT(F$3&amp;"!$H:$H"),0,0)</f>
        <v>999</v>
      </c>
      <c r="G124" s="204" cm="1">
        <f t="array" aca="1" ref="G124" ca="1">_xlfn.XLOOKUP($A124,INDIRECT(G$3&amp;"!$A:$A"),INDIRECT(G$3&amp;"!$H:$H"),0,0)</f>
        <v>0</v>
      </c>
      <c r="H124" s="204" cm="1">
        <f t="array" aca="1" ref="H124" ca="1">_xlfn.XLOOKUP($A124,INDIRECT(H$3&amp;"!$A:$A"),INDIRECT(H$3&amp;"!$H:$H"),0,0)</f>
        <v>0</v>
      </c>
      <c r="I124" s="204" cm="1">
        <f t="array" aca="1" ref="I124" ca="1">_xlfn.XLOOKUP($A124,INDIRECT(I$3&amp;"!$A:$A"),INDIRECT(I$3&amp;"!$H:$H"),0,0)</f>
        <v>0</v>
      </c>
      <c r="J124" s="204" cm="1">
        <f t="array" aca="1" ref="J124" ca="1">_xlfn.XLOOKUP($A124,INDIRECT(J$3&amp;"!$A:$A"),INDIRECT(J$3&amp;"!$H:$H"),0,0)</f>
        <v>0</v>
      </c>
      <c r="K124" s="204" cm="1">
        <f t="array" aca="1" ref="K124" ca="1">_xlfn.XLOOKUP($A124,INDIRECT(K$3&amp;"!$A:$A"),INDIRECT(K$3&amp;"!$H:$H"),0,0)</f>
        <v>0</v>
      </c>
      <c r="L124" s="204" cm="1">
        <f t="array" aca="1" ref="L124" ca="1">_xlfn.XLOOKUP($A124,INDIRECT(L$3&amp;"!$A:$A"),INDIRECT(L$3&amp;"!$H:$H"),0,0)</f>
        <v>0</v>
      </c>
      <c r="M124" s="204" cm="1">
        <f t="array" aca="1" ref="M124" ca="1">_xlfn.XLOOKUP($A124,INDIRECT(M$3&amp;"!$A:$A"),INDIRECT(M$3&amp;"!$H:$H"),0,0)</f>
        <v>0</v>
      </c>
      <c r="N124" s="204" cm="1">
        <f t="array" aca="1" ref="N124" ca="1">_xlfn.XLOOKUP($A124,INDIRECT(N$3&amp;"!$A:$A"),INDIRECT(N$3&amp;"!$H:$H"),0,0)</f>
        <v>0</v>
      </c>
      <c r="O124" s="204" cm="1">
        <f t="array" aca="1" ref="O124" ca="1">_xlfn.XLOOKUP($A124,INDIRECT(O$3&amp;"!$A:$A"),INDIRECT(O$3&amp;"!$H:$H"),0,0)</f>
        <v>0</v>
      </c>
      <c r="P124" s="204" cm="1">
        <f t="array" aca="1" ref="P124" ca="1">_xlfn.XLOOKUP($A124,INDIRECT(P$3&amp;"!$A:$A"),INDIRECT(P$3&amp;"!$H:$H"),0,0)</f>
        <v>0</v>
      </c>
      <c r="Q124" s="204" cm="1">
        <f t="array" aca="1" ref="Q124" ca="1">_xlfn.XLOOKUP($A124,INDIRECT(Q$3&amp;"!$A:$A"),INDIRECT(Q$3&amp;"!$H:$H"),0,0)</f>
        <v>0</v>
      </c>
      <c r="R124" s="204" cm="1">
        <f t="array" aca="1" ref="R124" ca="1">_xlfn.XLOOKUP($A124,INDIRECT(R$3&amp;"!$A:$A"),INDIRECT(R$3&amp;"!$H:$H"),0,0)</f>
        <v>0</v>
      </c>
      <c r="S124" s="204" cm="1">
        <f t="array" aca="1" ref="S124" ca="1">_xlfn.XLOOKUP($A124,INDIRECT(S$3&amp;"!$A:$A"),INDIRECT(S$3&amp;"!$H:$H"),0,0)</f>
        <v>0</v>
      </c>
      <c r="T124" s="204" cm="1">
        <f t="array" aca="1" ref="T124" ca="1">_xlfn.XLOOKUP($A124,INDIRECT(T$3&amp;"!$A:$A"),INDIRECT(T$3&amp;"!$H:$H"),0,0)</f>
        <v>0</v>
      </c>
      <c r="U124" s="204" cm="1">
        <f t="array" aca="1" ref="U124" ca="1">_xlfn.XLOOKUP($A124,INDIRECT(U$3&amp;"!$A:$A"),INDIRECT(U$3&amp;"!$H:$H"),0,0)</f>
        <v>0</v>
      </c>
      <c r="V124" s="204" cm="1">
        <f t="array" aca="1" ref="V124" ca="1">_xlfn.XLOOKUP($A124,INDIRECT(V$3&amp;"!$A:$A"),INDIRECT(V$3&amp;"!$H:$H"),0,0)</f>
        <v>0</v>
      </c>
      <c r="W124" s="204" cm="1">
        <f t="array" aca="1" ref="W124" ca="1">_xlfn.XLOOKUP($A124,INDIRECT(W$3&amp;"!$A:$A"),INDIRECT(W$3&amp;"!$H:$H"),0,0)</f>
        <v>0</v>
      </c>
      <c r="X124" s="204" cm="1">
        <f t="array" aca="1" ref="X124" ca="1">_xlfn.XLOOKUP($A124,INDIRECT(X$3&amp;"!$A:$A"),INDIRECT(X$3&amp;"!$H:$H"),0,0)</f>
        <v>0</v>
      </c>
      <c r="Y124" s="204" cm="1">
        <f t="array" aca="1" ref="Y124" ca="1">_xlfn.XLOOKUP($A124,INDIRECT(Y$3&amp;"!$A:$A"),INDIRECT(Y$3&amp;"!$H:$H"),0,0)</f>
        <v>0</v>
      </c>
      <c r="Z124" s="204" cm="1">
        <f t="array" aca="1" ref="Z124" ca="1">_xlfn.XLOOKUP($A124,INDIRECT(Z$3&amp;"!$A:$A"),INDIRECT(Z$3&amp;"!$H:$H"),0,0)</f>
        <v>0</v>
      </c>
      <c r="AA124" s="204" cm="1">
        <f t="array" aca="1" ref="AA124" ca="1">_xlfn.XLOOKUP($A124,INDIRECT(AA$3&amp;"!$A:$A"),INDIRECT(AA$3&amp;"!$H:$H"),0,0)</f>
        <v>0</v>
      </c>
      <c r="AB124" s="204" cm="1">
        <f t="array" aca="1" ref="AB124" ca="1">_xlfn.XLOOKUP($A124,INDIRECT(AB$3&amp;"!$A:$A"),INDIRECT(AB$3&amp;"!$H:$H"),0,0)</f>
        <v>0</v>
      </c>
      <c r="AC124" s="204" cm="1">
        <f t="array" aca="1" ref="AC124" ca="1">_xlfn.XLOOKUP($A124,INDIRECT(AC$3&amp;"!$A:$A"),INDIRECT(AC$3&amp;"!$H:$H"),0,0)</f>
        <v>0</v>
      </c>
      <c r="AD124" s="204" cm="1">
        <f t="array" aca="1" ref="AD124" ca="1">_xlfn.XLOOKUP($A124,INDIRECT(AD$3&amp;"!$A:$A"),INDIRECT(AD$3&amp;"!$H:$H"),0,0)</f>
        <v>0</v>
      </c>
      <c r="AE124" s="204" cm="1">
        <f t="array" aca="1" ref="AE124" ca="1">_xlfn.XLOOKUP($A124,INDIRECT(AE$3&amp;"!$A:$A"),INDIRECT(AE$3&amp;"!$H:$H"),0,0)</f>
        <v>0</v>
      </c>
      <c r="AF124" s="204" cm="1">
        <f t="array" aca="1" ref="AF124" ca="1">_xlfn.XLOOKUP($A124,INDIRECT(AF$3&amp;"!$A:$A"),INDIRECT(AF$3&amp;"!$H:$H"),0,0)</f>
        <v>0</v>
      </c>
      <c r="AG124" s="204" cm="1">
        <f t="array" aca="1" ref="AG124" ca="1">_xlfn.XLOOKUP($A124,INDIRECT(AG$3&amp;"!$A:$A"),INDIRECT(AG$3&amp;"!$H:$H"),0,0)</f>
        <v>0</v>
      </c>
      <c r="AH124" s="204" cm="1">
        <f t="array" aca="1" ref="AH124" ca="1">_xlfn.XLOOKUP($A124,INDIRECT(AH$3&amp;"!$A:$A"),INDIRECT(AH$3&amp;"!$H:$H"),0,0)</f>
        <v>0</v>
      </c>
      <c r="AI124" s="204" cm="1">
        <f t="array" aca="1" ref="AI124" ca="1">_xlfn.XLOOKUP($A124,INDIRECT(AI$3&amp;"!$A:$A"),INDIRECT(AI$3&amp;"!$H:$H"),0,0)</f>
        <v>0</v>
      </c>
      <c r="AJ124" s="204" cm="1">
        <f t="array" aca="1" ref="AJ124" ca="1">_xlfn.XLOOKUP($A124,INDIRECT(AJ$3&amp;"!$A:$A"),INDIRECT(AJ$3&amp;"!$H:$H"),0,0)</f>
        <v>0</v>
      </c>
      <c r="AK124" s="204" cm="1">
        <f t="array" aca="1" ref="AK124" ca="1">_xlfn.XLOOKUP($A124,INDIRECT(AK$3&amp;"!$A:$A"),INDIRECT(AK$3&amp;"!$H:$H"),0,0)</f>
        <v>0</v>
      </c>
      <c r="AL124" s="204" cm="1">
        <f t="array" aca="1" ref="AL124" ca="1">_xlfn.XLOOKUP($A124,INDIRECT(AL$3&amp;"!$A:$A"),INDIRECT(AL$3&amp;"!$H:$H"),0,0)</f>
        <v>0</v>
      </c>
      <c r="AM124" s="204" cm="1">
        <f t="array" aca="1" ref="AM124" ca="1">_xlfn.XLOOKUP($A124,INDIRECT(AM$3&amp;"!$A:$A"),INDIRECT(AM$3&amp;"!$H:$H"),0,0)</f>
        <v>0</v>
      </c>
      <c r="AN124" s="204" cm="1">
        <f t="array" aca="1" ref="AN124" ca="1">_xlfn.XLOOKUP($A124,INDIRECT(AN$3&amp;"!$A:$A"),INDIRECT(AN$3&amp;"!$H:$H"),0,0)</f>
        <v>0</v>
      </c>
      <c r="AO124" s="204" cm="1">
        <f t="array" aca="1" ref="AO124" ca="1">_xlfn.XLOOKUP($A124,INDIRECT(AO$3&amp;"!$A:$A"),INDIRECT(AO$3&amp;"!$H:$H"),0,0)</f>
        <v>0</v>
      </c>
      <c r="AP124" s="204" cm="1">
        <f t="array" aca="1" ref="AP124" ca="1">_xlfn.XLOOKUP($A124,INDIRECT(AP$3&amp;"!$A:$A"),INDIRECT(AP$3&amp;"!$H:$H"),0,0)</f>
        <v>0</v>
      </c>
      <c r="AQ124" s="204" cm="1">
        <f t="array" aca="1" ref="AQ124" ca="1">_xlfn.XLOOKUP($A124,INDIRECT(AQ$3&amp;"!$A:$A"),INDIRECT(AQ$3&amp;"!$H:$H"),0,0)</f>
        <v>0</v>
      </c>
      <c r="AR124" s="204" cm="1">
        <f t="array" aca="1" ref="AR124" ca="1">_xlfn.XLOOKUP($A124,INDIRECT(AR$3&amp;"!$A:$A"),INDIRECT(AR$3&amp;"!$H:$H"),0,0)</f>
        <v>0</v>
      </c>
      <c r="AS124" s="204" cm="1">
        <f t="array" aca="1" ref="AS124" ca="1">_xlfn.XLOOKUP($A124,INDIRECT(AS$3&amp;"!$A:$A"),INDIRECT(AS$3&amp;"!$H:$H"),0,0)</f>
        <v>0</v>
      </c>
      <c r="AT124" s="204" cm="1">
        <f t="array" aca="1" ref="AT124" ca="1">_xlfn.XLOOKUP($A124,INDIRECT(AT$3&amp;"!$A:$A"),INDIRECT(AT$3&amp;"!$H:$H"),0,0)</f>
        <v>0</v>
      </c>
      <c r="AU124" s="204" cm="1">
        <f t="array" aca="1" ref="AU124" ca="1">_xlfn.XLOOKUP($A124,INDIRECT(AU$3&amp;"!$A:$A"),INDIRECT(AU$3&amp;"!$H:$H"),0,0)</f>
        <v>0</v>
      </c>
      <c r="AV124" s="204" cm="1">
        <f t="array" aca="1" ref="AV124" ca="1">_xlfn.XLOOKUP($A124,INDIRECT(AV$3&amp;"!$A:$A"),INDIRECT(AV$3&amp;"!$H:$H"),0,0)</f>
        <v>0</v>
      </c>
      <c r="AW124" s="204" cm="1">
        <f t="array" aca="1" ref="AW124" ca="1">_xlfn.XLOOKUP($A124,INDIRECT(AW$3&amp;"!$A:$A"),INDIRECT(AW$3&amp;"!$H:$H"),0,0)</f>
        <v>0</v>
      </c>
      <c r="AX124" s="204" cm="1">
        <f t="array" aca="1" ref="AX124" ca="1">_xlfn.XLOOKUP($A124,INDIRECT(AX$3&amp;"!$A:$A"),INDIRECT(AX$3&amp;"!$H:$H"),0,0)</f>
        <v>0</v>
      </c>
      <c r="AY124" s="204" cm="1">
        <f t="array" aca="1" ref="AY124" ca="1">_xlfn.XLOOKUP($A124,INDIRECT(AY$3&amp;"!$A:$A"),INDIRECT(AY$3&amp;"!$H:$H"),0,0)</f>
        <v>0</v>
      </c>
      <c r="AZ124" s="204" cm="1">
        <f t="array" aca="1" ref="AZ124" ca="1">_xlfn.XLOOKUP($A124,INDIRECT(AZ$3&amp;"!$A:$A"),INDIRECT(AZ$3&amp;"!$H:$H"),0,0)</f>
        <v>0</v>
      </c>
      <c r="BA124" s="204" cm="1">
        <f t="array" aca="1" ref="BA124" ca="1">_xlfn.XLOOKUP($A124,INDIRECT(BA$3&amp;"!$A:$A"),INDIRECT(BA$3&amp;"!$H:$H"),0,0)</f>
        <v>0</v>
      </c>
      <c r="BB124" s="204" cm="1">
        <f t="array" aca="1" ref="BB124" ca="1">_xlfn.XLOOKUP($A124,INDIRECT(BB$3&amp;"!$A:$A"),INDIRECT(BB$3&amp;"!$H:$H"),0,0)</f>
        <v>0</v>
      </c>
      <c r="BC124" s="204" cm="1">
        <f t="array" aca="1" ref="BC124" ca="1">_xlfn.XLOOKUP($A124,INDIRECT(BC$3&amp;"!$A:$A"),INDIRECT(BC$3&amp;"!$H:$H"),0,0)</f>
        <v>0</v>
      </c>
      <c r="BD124" s="204" cm="1">
        <f t="array" aca="1" ref="BD124" ca="1">_xlfn.XLOOKUP($A124,INDIRECT(BD$3&amp;"!$A:$A"),INDIRECT(BD$3&amp;"!$H:$H"),0,0)</f>
        <v>0</v>
      </c>
    </row>
    <row r="125" spans="1:56" ht="15.95" customHeight="1" x14ac:dyDescent="0.25">
      <c r="A125" s="3">
        <f t="shared" si="9"/>
        <v>419145986</v>
      </c>
      <c r="B125" s="3" t="str">
        <f t="shared" si="9"/>
        <v>ACRB1MS109BС</v>
      </c>
      <c r="C125" s="149" t="str">
        <f t="shared" si="9"/>
        <v>Мяч с шипами черный 9 см</v>
      </c>
      <c r="D125" s="204" cm="1">
        <f t="array" aca="1" ref="D125" ca="1">_xlfn.XLOOKUP($A125,INDIRECT(D$3&amp;"!$A:$A"),INDIRECT(D$3&amp;"!$H:$H"),0,0)</f>
        <v>999</v>
      </c>
      <c r="E125" s="204" cm="1">
        <f t="array" aca="1" ref="E125" ca="1">_xlfn.XLOOKUP($A125,INDIRECT(E$3&amp;"!$A:$A"),INDIRECT(E$3&amp;"!$H:$H"),0,0)</f>
        <v>999</v>
      </c>
      <c r="F125" s="204" cm="1">
        <f t="array" aca="1" ref="F125" ca="1">_xlfn.XLOOKUP($A125,INDIRECT(F$3&amp;"!$A:$A"),INDIRECT(F$3&amp;"!$H:$H"),0,0)</f>
        <v>999</v>
      </c>
      <c r="G125" s="204" cm="1">
        <f t="array" aca="1" ref="G125" ca="1">_xlfn.XLOOKUP($A125,INDIRECT(G$3&amp;"!$A:$A"),INDIRECT(G$3&amp;"!$H:$H"),0,0)</f>
        <v>0</v>
      </c>
      <c r="H125" s="204" cm="1">
        <f t="array" aca="1" ref="H125" ca="1">_xlfn.XLOOKUP($A125,INDIRECT(H$3&amp;"!$A:$A"),INDIRECT(H$3&amp;"!$H:$H"),0,0)</f>
        <v>0</v>
      </c>
      <c r="I125" s="204" cm="1">
        <f t="array" aca="1" ref="I125" ca="1">_xlfn.XLOOKUP($A125,INDIRECT(I$3&amp;"!$A:$A"),INDIRECT(I$3&amp;"!$H:$H"),0,0)</f>
        <v>0</v>
      </c>
      <c r="J125" s="204" cm="1">
        <f t="array" aca="1" ref="J125" ca="1">_xlfn.XLOOKUP($A125,INDIRECT(J$3&amp;"!$A:$A"),INDIRECT(J$3&amp;"!$H:$H"),0,0)</f>
        <v>0</v>
      </c>
      <c r="K125" s="204" cm="1">
        <f t="array" aca="1" ref="K125" ca="1">_xlfn.XLOOKUP($A125,INDIRECT(K$3&amp;"!$A:$A"),INDIRECT(K$3&amp;"!$H:$H"),0,0)</f>
        <v>0</v>
      </c>
      <c r="L125" s="204" cm="1">
        <f t="array" aca="1" ref="L125" ca="1">_xlfn.XLOOKUP($A125,INDIRECT(L$3&amp;"!$A:$A"),INDIRECT(L$3&amp;"!$H:$H"),0,0)</f>
        <v>0</v>
      </c>
      <c r="M125" s="204" cm="1">
        <f t="array" aca="1" ref="M125" ca="1">_xlfn.XLOOKUP($A125,INDIRECT(M$3&amp;"!$A:$A"),INDIRECT(M$3&amp;"!$H:$H"),0,0)</f>
        <v>0</v>
      </c>
      <c r="N125" s="204" cm="1">
        <f t="array" aca="1" ref="N125" ca="1">_xlfn.XLOOKUP($A125,INDIRECT(N$3&amp;"!$A:$A"),INDIRECT(N$3&amp;"!$H:$H"),0,0)</f>
        <v>0</v>
      </c>
      <c r="O125" s="204" cm="1">
        <f t="array" aca="1" ref="O125" ca="1">_xlfn.XLOOKUP($A125,INDIRECT(O$3&amp;"!$A:$A"),INDIRECT(O$3&amp;"!$H:$H"),0,0)</f>
        <v>0</v>
      </c>
      <c r="P125" s="204" cm="1">
        <f t="array" aca="1" ref="P125" ca="1">_xlfn.XLOOKUP($A125,INDIRECT(P$3&amp;"!$A:$A"),INDIRECT(P$3&amp;"!$H:$H"),0,0)</f>
        <v>0</v>
      </c>
      <c r="Q125" s="204" cm="1">
        <f t="array" aca="1" ref="Q125" ca="1">_xlfn.XLOOKUP($A125,INDIRECT(Q$3&amp;"!$A:$A"),INDIRECT(Q$3&amp;"!$H:$H"),0,0)</f>
        <v>0</v>
      </c>
      <c r="R125" s="204" cm="1">
        <f t="array" aca="1" ref="R125" ca="1">_xlfn.XLOOKUP($A125,INDIRECT(R$3&amp;"!$A:$A"),INDIRECT(R$3&amp;"!$H:$H"),0,0)</f>
        <v>0</v>
      </c>
      <c r="S125" s="204" cm="1">
        <f t="array" aca="1" ref="S125" ca="1">_xlfn.XLOOKUP($A125,INDIRECT(S$3&amp;"!$A:$A"),INDIRECT(S$3&amp;"!$H:$H"),0,0)</f>
        <v>0</v>
      </c>
      <c r="T125" s="204" cm="1">
        <f t="array" aca="1" ref="T125" ca="1">_xlfn.XLOOKUP($A125,INDIRECT(T$3&amp;"!$A:$A"),INDIRECT(T$3&amp;"!$H:$H"),0,0)</f>
        <v>0</v>
      </c>
      <c r="U125" s="204" cm="1">
        <f t="array" aca="1" ref="U125" ca="1">_xlfn.XLOOKUP($A125,INDIRECT(U$3&amp;"!$A:$A"),INDIRECT(U$3&amp;"!$H:$H"),0,0)</f>
        <v>0</v>
      </c>
      <c r="V125" s="204" cm="1">
        <f t="array" aca="1" ref="V125" ca="1">_xlfn.XLOOKUP($A125,INDIRECT(V$3&amp;"!$A:$A"),INDIRECT(V$3&amp;"!$H:$H"),0,0)</f>
        <v>0</v>
      </c>
      <c r="W125" s="204" cm="1">
        <f t="array" aca="1" ref="W125" ca="1">_xlfn.XLOOKUP($A125,INDIRECT(W$3&amp;"!$A:$A"),INDIRECT(W$3&amp;"!$H:$H"),0,0)</f>
        <v>0</v>
      </c>
      <c r="X125" s="204" cm="1">
        <f t="array" aca="1" ref="X125" ca="1">_xlfn.XLOOKUP($A125,INDIRECT(X$3&amp;"!$A:$A"),INDIRECT(X$3&amp;"!$H:$H"),0,0)</f>
        <v>0</v>
      </c>
      <c r="Y125" s="204" cm="1">
        <f t="array" aca="1" ref="Y125" ca="1">_xlfn.XLOOKUP($A125,INDIRECT(Y$3&amp;"!$A:$A"),INDIRECT(Y$3&amp;"!$H:$H"),0,0)</f>
        <v>0</v>
      </c>
      <c r="Z125" s="204" cm="1">
        <f t="array" aca="1" ref="Z125" ca="1">_xlfn.XLOOKUP($A125,INDIRECT(Z$3&amp;"!$A:$A"),INDIRECT(Z$3&amp;"!$H:$H"),0,0)</f>
        <v>0</v>
      </c>
      <c r="AA125" s="204" cm="1">
        <f t="array" aca="1" ref="AA125" ca="1">_xlfn.XLOOKUP($A125,INDIRECT(AA$3&amp;"!$A:$A"),INDIRECT(AA$3&amp;"!$H:$H"),0,0)</f>
        <v>0</v>
      </c>
      <c r="AB125" s="204" cm="1">
        <f t="array" aca="1" ref="AB125" ca="1">_xlfn.XLOOKUP($A125,INDIRECT(AB$3&amp;"!$A:$A"),INDIRECT(AB$3&amp;"!$H:$H"),0,0)</f>
        <v>0</v>
      </c>
      <c r="AC125" s="204" cm="1">
        <f t="array" aca="1" ref="AC125" ca="1">_xlfn.XLOOKUP($A125,INDIRECT(AC$3&amp;"!$A:$A"),INDIRECT(AC$3&amp;"!$H:$H"),0,0)</f>
        <v>0</v>
      </c>
      <c r="AD125" s="204" cm="1">
        <f t="array" aca="1" ref="AD125" ca="1">_xlfn.XLOOKUP($A125,INDIRECT(AD$3&amp;"!$A:$A"),INDIRECT(AD$3&amp;"!$H:$H"),0,0)</f>
        <v>0</v>
      </c>
      <c r="AE125" s="204" cm="1">
        <f t="array" aca="1" ref="AE125" ca="1">_xlfn.XLOOKUP($A125,INDIRECT(AE$3&amp;"!$A:$A"),INDIRECT(AE$3&amp;"!$H:$H"),0,0)</f>
        <v>0</v>
      </c>
      <c r="AF125" s="204" cm="1">
        <f t="array" aca="1" ref="AF125" ca="1">_xlfn.XLOOKUP($A125,INDIRECT(AF$3&amp;"!$A:$A"),INDIRECT(AF$3&amp;"!$H:$H"),0,0)</f>
        <v>0</v>
      </c>
      <c r="AG125" s="204" cm="1">
        <f t="array" aca="1" ref="AG125" ca="1">_xlfn.XLOOKUP($A125,INDIRECT(AG$3&amp;"!$A:$A"),INDIRECT(AG$3&amp;"!$H:$H"),0,0)</f>
        <v>0</v>
      </c>
      <c r="AH125" s="204" cm="1">
        <f t="array" aca="1" ref="AH125" ca="1">_xlfn.XLOOKUP($A125,INDIRECT(AH$3&amp;"!$A:$A"),INDIRECT(AH$3&amp;"!$H:$H"),0,0)</f>
        <v>0</v>
      </c>
      <c r="AI125" s="204" cm="1">
        <f t="array" aca="1" ref="AI125" ca="1">_xlfn.XLOOKUP($A125,INDIRECT(AI$3&amp;"!$A:$A"),INDIRECT(AI$3&amp;"!$H:$H"),0,0)</f>
        <v>0</v>
      </c>
      <c r="AJ125" s="204" cm="1">
        <f t="array" aca="1" ref="AJ125" ca="1">_xlfn.XLOOKUP($A125,INDIRECT(AJ$3&amp;"!$A:$A"),INDIRECT(AJ$3&amp;"!$H:$H"),0,0)</f>
        <v>0</v>
      </c>
      <c r="AK125" s="204" cm="1">
        <f t="array" aca="1" ref="AK125" ca="1">_xlfn.XLOOKUP($A125,INDIRECT(AK$3&amp;"!$A:$A"),INDIRECT(AK$3&amp;"!$H:$H"),0,0)</f>
        <v>0</v>
      </c>
      <c r="AL125" s="204" cm="1">
        <f t="array" aca="1" ref="AL125" ca="1">_xlfn.XLOOKUP($A125,INDIRECT(AL$3&amp;"!$A:$A"),INDIRECT(AL$3&amp;"!$H:$H"),0,0)</f>
        <v>0</v>
      </c>
      <c r="AM125" s="204" cm="1">
        <f t="array" aca="1" ref="AM125" ca="1">_xlfn.XLOOKUP($A125,INDIRECT(AM$3&amp;"!$A:$A"),INDIRECT(AM$3&amp;"!$H:$H"),0,0)</f>
        <v>0</v>
      </c>
      <c r="AN125" s="204" cm="1">
        <f t="array" aca="1" ref="AN125" ca="1">_xlfn.XLOOKUP($A125,INDIRECT(AN$3&amp;"!$A:$A"),INDIRECT(AN$3&amp;"!$H:$H"),0,0)</f>
        <v>0</v>
      </c>
      <c r="AO125" s="204" cm="1">
        <f t="array" aca="1" ref="AO125" ca="1">_xlfn.XLOOKUP($A125,INDIRECT(AO$3&amp;"!$A:$A"),INDIRECT(AO$3&amp;"!$H:$H"),0,0)</f>
        <v>0</v>
      </c>
      <c r="AP125" s="204" cm="1">
        <f t="array" aca="1" ref="AP125" ca="1">_xlfn.XLOOKUP($A125,INDIRECT(AP$3&amp;"!$A:$A"),INDIRECT(AP$3&amp;"!$H:$H"),0,0)</f>
        <v>0</v>
      </c>
      <c r="AQ125" s="204" cm="1">
        <f t="array" aca="1" ref="AQ125" ca="1">_xlfn.XLOOKUP($A125,INDIRECT(AQ$3&amp;"!$A:$A"),INDIRECT(AQ$3&amp;"!$H:$H"),0,0)</f>
        <v>0</v>
      </c>
      <c r="AR125" s="204" cm="1">
        <f t="array" aca="1" ref="AR125" ca="1">_xlfn.XLOOKUP($A125,INDIRECT(AR$3&amp;"!$A:$A"),INDIRECT(AR$3&amp;"!$H:$H"),0,0)</f>
        <v>0</v>
      </c>
      <c r="AS125" s="204" cm="1">
        <f t="array" aca="1" ref="AS125" ca="1">_xlfn.XLOOKUP($A125,INDIRECT(AS$3&amp;"!$A:$A"),INDIRECT(AS$3&amp;"!$H:$H"),0,0)</f>
        <v>0</v>
      </c>
      <c r="AT125" s="204" cm="1">
        <f t="array" aca="1" ref="AT125" ca="1">_xlfn.XLOOKUP($A125,INDIRECT(AT$3&amp;"!$A:$A"),INDIRECT(AT$3&amp;"!$H:$H"),0,0)</f>
        <v>0</v>
      </c>
      <c r="AU125" s="204" cm="1">
        <f t="array" aca="1" ref="AU125" ca="1">_xlfn.XLOOKUP($A125,INDIRECT(AU$3&amp;"!$A:$A"),INDIRECT(AU$3&amp;"!$H:$H"),0,0)</f>
        <v>0</v>
      </c>
      <c r="AV125" s="204" cm="1">
        <f t="array" aca="1" ref="AV125" ca="1">_xlfn.XLOOKUP($A125,INDIRECT(AV$3&amp;"!$A:$A"),INDIRECT(AV$3&amp;"!$H:$H"),0,0)</f>
        <v>0</v>
      </c>
      <c r="AW125" s="204" cm="1">
        <f t="array" aca="1" ref="AW125" ca="1">_xlfn.XLOOKUP($A125,INDIRECT(AW$3&amp;"!$A:$A"),INDIRECT(AW$3&amp;"!$H:$H"),0,0)</f>
        <v>0</v>
      </c>
      <c r="AX125" s="204" cm="1">
        <f t="array" aca="1" ref="AX125" ca="1">_xlfn.XLOOKUP($A125,INDIRECT(AX$3&amp;"!$A:$A"),INDIRECT(AX$3&amp;"!$H:$H"),0,0)</f>
        <v>0</v>
      </c>
      <c r="AY125" s="204" cm="1">
        <f t="array" aca="1" ref="AY125" ca="1">_xlfn.XLOOKUP($A125,INDIRECT(AY$3&amp;"!$A:$A"),INDIRECT(AY$3&amp;"!$H:$H"),0,0)</f>
        <v>0</v>
      </c>
      <c r="AZ125" s="204" cm="1">
        <f t="array" aca="1" ref="AZ125" ca="1">_xlfn.XLOOKUP($A125,INDIRECT(AZ$3&amp;"!$A:$A"),INDIRECT(AZ$3&amp;"!$H:$H"),0,0)</f>
        <v>0</v>
      </c>
      <c r="BA125" s="204" cm="1">
        <f t="array" aca="1" ref="BA125" ca="1">_xlfn.XLOOKUP($A125,INDIRECT(BA$3&amp;"!$A:$A"),INDIRECT(BA$3&amp;"!$H:$H"),0,0)</f>
        <v>0</v>
      </c>
      <c r="BB125" s="204" cm="1">
        <f t="array" aca="1" ref="BB125" ca="1">_xlfn.XLOOKUP($A125,INDIRECT(BB$3&amp;"!$A:$A"),INDIRECT(BB$3&amp;"!$H:$H"),0,0)</f>
        <v>0</v>
      </c>
      <c r="BC125" s="204" cm="1">
        <f t="array" aca="1" ref="BC125" ca="1">_xlfn.XLOOKUP($A125,INDIRECT(BC$3&amp;"!$A:$A"),INDIRECT(BC$3&amp;"!$H:$H"),0,0)</f>
        <v>0</v>
      </c>
      <c r="BD125" s="204" cm="1">
        <f t="array" aca="1" ref="BD125" ca="1">_xlfn.XLOOKUP($A125,INDIRECT(BD$3&amp;"!$A:$A"),INDIRECT(BD$3&amp;"!$H:$H"),0,0)</f>
        <v>0</v>
      </c>
    </row>
    <row r="126" spans="1:56" ht="15.95" customHeight="1" x14ac:dyDescent="0.25">
      <c r="A126" s="3">
        <f t="shared" si="9"/>
        <v>419146579</v>
      </c>
      <c r="B126" s="3" t="str">
        <f t="shared" si="9"/>
        <v>ACRB1MS109LI</v>
      </c>
      <c r="C126" s="149" t="str">
        <f t="shared" si="9"/>
        <v>Мяч с шипами фиолетовый 9 см</v>
      </c>
      <c r="D126" s="204" cm="1">
        <f t="array" aca="1" ref="D126" ca="1">_xlfn.XLOOKUP($A126,INDIRECT(D$3&amp;"!$A:$A"),INDIRECT(D$3&amp;"!$H:$H"),0,0)</f>
        <v>373.33333333333337</v>
      </c>
      <c r="E126" s="204" cm="1">
        <f t="array" aca="1" ref="E126" ca="1">_xlfn.XLOOKUP($A126,INDIRECT(E$3&amp;"!$A:$A"),INDIRECT(E$3&amp;"!$H:$H"),0,0)</f>
        <v>1120</v>
      </c>
      <c r="F126" s="204" cm="1">
        <f t="array" aca="1" ref="F126" ca="1">_xlfn.XLOOKUP($A126,INDIRECT(F$3&amp;"!$A:$A"),INDIRECT(F$3&amp;"!$H:$H"),0,0)</f>
        <v>340</v>
      </c>
      <c r="G126" s="204" cm="1">
        <f t="array" aca="1" ref="G126" ca="1">_xlfn.XLOOKUP($A126,INDIRECT(G$3&amp;"!$A:$A"),INDIRECT(G$3&amp;"!$H:$H"),0,0)</f>
        <v>0</v>
      </c>
      <c r="H126" s="204" cm="1">
        <f t="array" aca="1" ref="H126" ca="1">_xlfn.XLOOKUP($A126,INDIRECT(H$3&amp;"!$A:$A"),INDIRECT(H$3&amp;"!$H:$H"),0,0)</f>
        <v>0</v>
      </c>
      <c r="I126" s="204" cm="1">
        <f t="array" aca="1" ref="I126" ca="1">_xlfn.XLOOKUP($A126,INDIRECT(I$3&amp;"!$A:$A"),INDIRECT(I$3&amp;"!$H:$H"),0,0)</f>
        <v>0</v>
      </c>
      <c r="J126" s="204" cm="1">
        <f t="array" aca="1" ref="J126" ca="1">_xlfn.XLOOKUP($A126,INDIRECT(J$3&amp;"!$A:$A"),INDIRECT(J$3&amp;"!$H:$H"),0,0)</f>
        <v>0</v>
      </c>
      <c r="K126" s="204" cm="1">
        <f t="array" aca="1" ref="K126" ca="1">_xlfn.XLOOKUP($A126,INDIRECT(K$3&amp;"!$A:$A"),INDIRECT(K$3&amp;"!$H:$H"),0,0)</f>
        <v>0</v>
      </c>
      <c r="L126" s="204" cm="1">
        <f t="array" aca="1" ref="L126" ca="1">_xlfn.XLOOKUP($A126,INDIRECT(L$3&amp;"!$A:$A"),INDIRECT(L$3&amp;"!$H:$H"),0,0)</f>
        <v>0</v>
      </c>
      <c r="M126" s="204" cm="1">
        <f t="array" aca="1" ref="M126" ca="1">_xlfn.XLOOKUP($A126,INDIRECT(M$3&amp;"!$A:$A"),INDIRECT(M$3&amp;"!$H:$H"),0,0)</f>
        <v>0</v>
      </c>
      <c r="N126" s="204" cm="1">
        <f t="array" aca="1" ref="N126" ca="1">_xlfn.XLOOKUP($A126,INDIRECT(N$3&amp;"!$A:$A"),INDIRECT(N$3&amp;"!$H:$H"),0,0)</f>
        <v>0</v>
      </c>
      <c r="O126" s="204" cm="1">
        <f t="array" aca="1" ref="O126" ca="1">_xlfn.XLOOKUP($A126,INDIRECT(O$3&amp;"!$A:$A"),INDIRECT(O$3&amp;"!$H:$H"),0,0)</f>
        <v>0</v>
      </c>
      <c r="P126" s="204" cm="1">
        <f t="array" aca="1" ref="P126" ca="1">_xlfn.XLOOKUP($A126,INDIRECT(P$3&amp;"!$A:$A"),INDIRECT(P$3&amp;"!$H:$H"),0,0)</f>
        <v>0</v>
      </c>
      <c r="Q126" s="204" cm="1">
        <f t="array" aca="1" ref="Q126" ca="1">_xlfn.XLOOKUP($A126,INDIRECT(Q$3&amp;"!$A:$A"),INDIRECT(Q$3&amp;"!$H:$H"),0,0)</f>
        <v>0</v>
      </c>
      <c r="R126" s="204" cm="1">
        <f t="array" aca="1" ref="R126" ca="1">_xlfn.XLOOKUP($A126,INDIRECT(R$3&amp;"!$A:$A"),INDIRECT(R$3&amp;"!$H:$H"),0,0)</f>
        <v>0</v>
      </c>
      <c r="S126" s="204" cm="1">
        <f t="array" aca="1" ref="S126" ca="1">_xlfn.XLOOKUP($A126,INDIRECT(S$3&amp;"!$A:$A"),INDIRECT(S$3&amp;"!$H:$H"),0,0)</f>
        <v>0</v>
      </c>
      <c r="T126" s="204" cm="1">
        <f t="array" aca="1" ref="T126" ca="1">_xlfn.XLOOKUP($A126,INDIRECT(T$3&amp;"!$A:$A"),INDIRECT(T$3&amp;"!$H:$H"),0,0)</f>
        <v>0</v>
      </c>
      <c r="U126" s="204" cm="1">
        <f t="array" aca="1" ref="U126" ca="1">_xlfn.XLOOKUP($A126,INDIRECT(U$3&amp;"!$A:$A"),INDIRECT(U$3&amp;"!$H:$H"),0,0)</f>
        <v>0</v>
      </c>
      <c r="V126" s="204" cm="1">
        <f t="array" aca="1" ref="V126" ca="1">_xlfn.XLOOKUP($A126,INDIRECT(V$3&amp;"!$A:$A"),INDIRECT(V$3&amp;"!$H:$H"),0,0)</f>
        <v>0</v>
      </c>
      <c r="W126" s="204" cm="1">
        <f t="array" aca="1" ref="W126" ca="1">_xlfn.XLOOKUP($A126,INDIRECT(W$3&amp;"!$A:$A"),INDIRECT(W$3&amp;"!$H:$H"),0,0)</f>
        <v>0</v>
      </c>
      <c r="X126" s="204" cm="1">
        <f t="array" aca="1" ref="X126" ca="1">_xlfn.XLOOKUP($A126,INDIRECT(X$3&amp;"!$A:$A"),INDIRECT(X$3&amp;"!$H:$H"),0,0)</f>
        <v>0</v>
      </c>
      <c r="Y126" s="204" cm="1">
        <f t="array" aca="1" ref="Y126" ca="1">_xlfn.XLOOKUP($A126,INDIRECT(Y$3&amp;"!$A:$A"),INDIRECT(Y$3&amp;"!$H:$H"),0,0)</f>
        <v>0</v>
      </c>
      <c r="Z126" s="204" cm="1">
        <f t="array" aca="1" ref="Z126" ca="1">_xlfn.XLOOKUP($A126,INDIRECT(Z$3&amp;"!$A:$A"),INDIRECT(Z$3&amp;"!$H:$H"),0,0)</f>
        <v>0</v>
      </c>
      <c r="AA126" s="204" cm="1">
        <f t="array" aca="1" ref="AA126" ca="1">_xlfn.XLOOKUP($A126,INDIRECT(AA$3&amp;"!$A:$A"),INDIRECT(AA$3&amp;"!$H:$H"),0,0)</f>
        <v>0</v>
      </c>
      <c r="AB126" s="204" cm="1">
        <f t="array" aca="1" ref="AB126" ca="1">_xlfn.XLOOKUP($A126,INDIRECT(AB$3&amp;"!$A:$A"),INDIRECT(AB$3&amp;"!$H:$H"),0,0)</f>
        <v>0</v>
      </c>
      <c r="AC126" s="204" cm="1">
        <f t="array" aca="1" ref="AC126" ca="1">_xlfn.XLOOKUP($A126,INDIRECT(AC$3&amp;"!$A:$A"),INDIRECT(AC$3&amp;"!$H:$H"),0,0)</f>
        <v>0</v>
      </c>
      <c r="AD126" s="204" cm="1">
        <f t="array" aca="1" ref="AD126" ca="1">_xlfn.XLOOKUP($A126,INDIRECT(AD$3&amp;"!$A:$A"),INDIRECT(AD$3&amp;"!$H:$H"),0,0)</f>
        <v>0</v>
      </c>
      <c r="AE126" s="204" cm="1">
        <f t="array" aca="1" ref="AE126" ca="1">_xlfn.XLOOKUP($A126,INDIRECT(AE$3&amp;"!$A:$A"),INDIRECT(AE$3&amp;"!$H:$H"),0,0)</f>
        <v>0</v>
      </c>
      <c r="AF126" s="204" cm="1">
        <f t="array" aca="1" ref="AF126" ca="1">_xlfn.XLOOKUP($A126,INDIRECT(AF$3&amp;"!$A:$A"),INDIRECT(AF$3&amp;"!$H:$H"),0,0)</f>
        <v>0</v>
      </c>
      <c r="AG126" s="204" cm="1">
        <f t="array" aca="1" ref="AG126" ca="1">_xlfn.XLOOKUP($A126,INDIRECT(AG$3&amp;"!$A:$A"),INDIRECT(AG$3&amp;"!$H:$H"),0,0)</f>
        <v>0</v>
      </c>
      <c r="AH126" s="204" cm="1">
        <f t="array" aca="1" ref="AH126" ca="1">_xlfn.XLOOKUP($A126,INDIRECT(AH$3&amp;"!$A:$A"),INDIRECT(AH$3&amp;"!$H:$H"),0,0)</f>
        <v>0</v>
      </c>
      <c r="AI126" s="204" cm="1">
        <f t="array" aca="1" ref="AI126" ca="1">_xlfn.XLOOKUP($A126,INDIRECT(AI$3&amp;"!$A:$A"),INDIRECT(AI$3&amp;"!$H:$H"),0,0)</f>
        <v>0</v>
      </c>
      <c r="AJ126" s="204" cm="1">
        <f t="array" aca="1" ref="AJ126" ca="1">_xlfn.XLOOKUP($A126,INDIRECT(AJ$3&amp;"!$A:$A"),INDIRECT(AJ$3&amp;"!$H:$H"),0,0)</f>
        <v>0</v>
      </c>
      <c r="AK126" s="204" cm="1">
        <f t="array" aca="1" ref="AK126" ca="1">_xlfn.XLOOKUP($A126,INDIRECT(AK$3&amp;"!$A:$A"),INDIRECT(AK$3&amp;"!$H:$H"),0,0)</f>
        <v>0</v>
      </c>
      <c r="AL126" s="204" cm="1">
        <f t="array" aca="1" ref="AL126" ca="1">_xlfn.XLOOKUP($A126,INDIRECT(AL$3&amp;"!$A:$A"),INDIRECT(AL$3&amp;"!$H:$H"),0,0)</f>
        <v>0</v>
      </c>
      <c r="AM126" s="204" cm="1">
        <f t="array" aca="1" ref="AM126" ca="1">_xlfn.XLOOKUP($A126,INDIRECT(AM$3&amp;"!$A:$A"),INDIRECT(AM$3&amp;"!$H:$H"),0,0)</f>
        <v>0</v>
      </c>
      <c r="AN126" s="204" cm="1">
        <f t="array" aca="1" ref="AN126" ca="1">_xlfn.XLOOKUP($A126,INDIRECT(AN$3&amp;"!$A:$A"),INDIRECT(AN$3&amp;"!$H:$H"),0,0)</f>
        <v>0</v>
      </c>
      <c r="AO126" s="204" cm="1">
        <f t="array" aca="1" ref="AO126" ca="1">_xlfn.XLOOKUP($A126,INDIRECT(AO$3&amp;"!$A:$A"),INDIRECT(AO$3&amp;"!$H:$H"),0,0)</f>
        <v>0</v>
      </c>
      <c r="AP126" s="204" cm="1">
        <f t="array" aca="1" ref="AP126" ca="1">_xlfn.XLOOKUP($A126,INDIRECT(AP$3&amp;"!$A:$A"),INDIRECT(AP$3&amp;"!$H:$H"),0,0)</f>
        <v>0</v>
      </c>
      <c r="AQ126" s="204" cm="1">
        <f t="array" aca="1" ref="AQ126" ca="1">_xlfn.XLOOKUP($A126,INDIRECT(AQ$3&amp;"!$A:$A"),INDIRECT(AQ$3&amp;"!$H:$H"),0,0)</f>
        <v>0</v>
      </c>
      <c r="AR126" s="204" cm="1">
        <f t="array" aca="1" ref="AR126" ca="1">_xlfn.XLOOKUP($A126,INDIRECT(AR$3&amp;"!$A:$A"),INDIRECT(AR$3&amp;"!$H:$H"),0,0)</f>
        <v>0</v>
      </c>
      <c r="AS126" s="204" cm="1">
        <f t="array" aca="1" ref="AS126" ca="1">_xlfn.XLOOKUP($A126,INDIRECT(AS$3&amp;"!$A:$A"),INDIRECT(AS$3&amp;"!$H:$H"),0,0)</f>
        <v>0</v>
      </c>
      <c r="AT126" s="204" cm="1">
        <f t="array" aca="1" ref="AT126" ca="1">_xlfn.XLOOKUP($A126,INDIRECT(AT$3&amp;"!$A:$A"),INDIRECT(AT$3&amp;"!$H:$H"),0,0)</f>
        <v>0</v>
      </c>
      <c r="AU126" s="204" cm="1">
        <f t="array" aca="1" ref="AU126" ca="1">_xlfn.XLOOKUP($A126,INDIRECT(AU$3&amp;"!$A:$A"),INDIRECT(AU$3&amp;"!$H:$H"),0,0)</f>
        <v>0</v>
      </c>
      <c r="AV126" s="204" cm="1">
        <f t="array" aca="1" ref="AV126" ca="1">_xlfn.XLOOKUP($A126,INDIRECT(AV$3&amp;"!$A:$A"),INDIRECT(AV$3&amp;"!$H:$H"),0,0)</f>
        <v>0</v>
      </c>
      <c r="AW126" s="204" cm="1">
        <f t="array" aca="1" ref="AW126" ca="1">_xlfn.XLOOKUP($A126,INDIRECT(AW$3&amp;"!$A:$A"),INDIRECT(AW$3&amp;"!$H:$H"),0,0)</f>
        <v>0</v>
      </c>
      <c r="AX126" s="204" cm="1">
        <f t="array" aca="1" ref="AX126" ca="1">_xlfn.XLOOKUP($A126,INDIRECT(AX$3&amp;"!$A:$A"),INDIRECT(AX$3&amp;"!$H:$H"),0,0)</f>
        <v>0</v>
      </c>
      <c r="AY126" s="204" cm="1">
        <f t="array" aca="1" ref="AY126" ca="1">_xlfn.XLOOKUP($A126,INDIRECT(AY$3&amp;"!$A:$A"),INDIRECT(AY$3&amp;"!$H:$H"),0,0)</f>
        <v>0</v>
      </c>
      <c r="AZ126" s="204" cm="1">
        <f t="array" aca="1" ref="AZ126" ca="1">_xlfn.XLOOKUP($A126,INDIRECT(AZ$3&amp;"!$A:$A"),INDIRECT(AZ$3&amp;"!$H:$H"),0,0)</f>
        <v>0</v>
      </c>
      <c r="BA126" s="204" cm="1">
        <f t="array" aca="1" ref="BA126" ca="1">_xlfn.XLOOKUP($A126,INDIRECT(BA$3&amp;"!$A:$A"),INDIRECT(BA$3&amp;"!$H:$H"),0,0)</f>
        <v>0</v>
      </c>
      <c r="BB126" s="204" cm="1">
        <f t="array" aca="1" ref="BB126" ca="1">_xlfn.XLOOKUP($A126,INDIRECT(BB$3&amp;"!$A:$A"),INDIRECT(BB$3&amp;"!$H:$H"),0,0)</f>
        <v>0</v>
      </c>
      <c r="BC126" s="204" cm="1">
        <f t="array" aca="1" ref="BC126" ca="1">_xlfn.XLOOKUP($A126,INDIRECT(BC$3&amp;"!$A:$A"),INDIRECT(BC$3&amp;"!$H:$H"),0,0)</f>
        <v>0</v>
      </c>
      <c r="BD126" s="204" cm="1">
        <f t="array" aca="1" ref="BD126" ca="1">_xlfn.XLOOKUP($A126,INDIRECT(BD$3&amp;"!$A:$A"),INDIRECT(BD$3&amp;"!$H:$H"),0,0)</f>
        <v>0</v>
      </c>
    </row>
    <row r="127" spans="1:56" ht="15.95" customHeight="1" x14ac:dyDescent="0.25">
      <c r="A127" s="3">
        <f t="shared" si="9"/>
        <v>340734340</v>
      </c>
      <c r="B127" s="3" t="str">
        <f t="shared" si="9"/>
        <v>ACRB1MS103PN</v>
      </c>
      <c r="C127" s="149" t="str">
        <f t="shared" si="9"/>
        <v>Мяч гладкий розовый</v>
      </c>
      <c r="D127" s="204" cm="1">
        <f t="array" aca="1" ref="D127" ca="1">_xlfn.XLOOKUP($A127,INDIRECT(D$3&amp;"!$A:$A"),INDIRECT(D$3&amp;"!$H:$H"),0,0)</f>
        <v>103.33333333333334</v>
      </c>
      <c r="E127" s="204" cm="1">
        <f t="array" aca="1" ref="E127" ca="1">_xlfn.XLOOKUP($A127,INDIRECT(E$3&amp;"!$A:$A"),INDIRECT(E$3&amp;"!$H:$H"),0,0)</f>
        <v>28.18181818181818</v>
      </c>
      <c r="F127" s="204" cm="1">
        <f t="array" aca="1" ref="F127" ca="1">_xlfn.XLOOKUP($A127,INDIRECT(F$3&amp;"!$A:$A"),INDIRECT(F$3&amp;"!$H:$H"),0,0)</f>
        <v>20</v>
      </c>
      <c r="G127" s="204" cm="1">
        <f t="array" aca="1" ref="G127" ca="1">_xlfn.XLOOKUP($A127,INDIRECT(G$3&amp;"!$A:$A"),INDIRECT(G$3&amp;"!$H:$H"),0,0)</f>
        <v>0</v>
      </c>
      <c r="H127" s="204" cm="1">
        <f t="array" aca="1" ref="H127" ca="1">_xlfn.XLOOKUP($A127,INDIRECT(H$3&amp;"!$A:$A"),INDIRECT(H$3&amp;"!$H:$H"),0,0)</f>
        <v>0</v>
      </c>
      <c r="I127" s="204" cm="1">
        <f t="array" aca="1" ref="I127" ca="1">_xlfn.XLOOKUP($A127,INDIRECT(I$3&amp;"!$A:$A"),INDIRECT(I$3&amp;"!$H:$H"),0,0)</f>
        <v>0</v>
      </c>
      <c r="J127" s="204" cm="1">
        <f t="array" aca="1" ref="J127" ca="1">_xlfn.XLOOKUP($A127,INDIRECT(J$3&amp;"!$A:$A"),INDIRECT(J$3&amp;"!$H:$H"),0,0)</f>
        <v>0</v>
      </c>
      <c r="K127" s="204" cm="1">
        <f t="array" aca="1" ref="K127" ca="1">_xlfn.XLOOKUP($A127,INDIRECT(K$3&amp;"!$A:$A"),INDIRECT(K$3&amp;"!$H:$H"),0,0)</f>
        <v>0</v>
      </c>
      <c r="L127" s="204" cm="1">
        <f t="array" aca="1" ref="L127" ca="1">_xlfn.XLOOKUP($A127,INDIRECT(L$3&amp;"!$A:$A"),INDIRECT(L$3&amp;"!$H:$H"),0,0)</f>
        <v>0</v>
      </c>
      <c r="M127" s="204" cm="1">
        <f t="array" aca="1" ref="M127" ca="1">_xlfn.XLOOKUP($A127,INDIRECT(M$3&amp;"!$A:$A"),INDIRECT(M$3&amp;"!$H:$H"),0,0)</f>
        <v>0</v>
      </c>
      <c r="N127" s="204" cm="1">
        <f t="array" aca="1" ref="N127" ca="1">_xlfn.XLOOKUP($A127,INDIRECT(N$3&amp;"!$A:$A"),INDIRECT(N$3&amp;"!$H:$H"),0,0)</f>
        <v>0</v>
      </c>
      <c r="O127" s="204" cm="1">
        <f t="array" aca="1" ref="O127" ca="1">_xlfn.XLOOKUP($A127,INDIRECT(O$3&amp;"!$A:$A"),INDIRECT(O$3&amp;"!$H:$H"),0,0)</f>
        <v>0</v>
      </c>
      <c r="P127" s="204" cm="1">
        <f t="array" aca="1" ref="P127" ca="1">_xlfn.XLOOKUP($A127,INDIRECT(P$3&amp;"!$A:$A"),INDIRECT(P$3&amp;"!$H:$H"),0,0)</f>
        <v>0</v>
      </c>
      <c r="Q127" s="204" cm="1">
        <f t="array" aca="1" ref="Q127" ca="1">_xlfn.XLOOKUP($A127,INDIRECT(Q$3&amp;"!$A:$A"),INDIRECT(Q$3&amp;"!$H:$H"),0,0)</f>
        <v>0</v>
      </c>
      <c r="R127" s="204" cm="1">
        <f t="array" aca="1" ref="R127" ca="1">_xlfn.XLOOKUP($A127,INDIRECT(R$3&amp;"!$A:$A"),INDIRECT(R$3&amp;"!$H:$H"),0,0)</f>
        <v>0</v>
      </c>
      <c r="S127" s="204" cm="1">
        <f t="array" aca="1" ref="S127" ca="1">_xlfn.XLOOKUP($A127,INDIRECT(S$3&amp;"!$A:$A"),INDIRECT(S$3&amp;"!$H:$H"),0,0)</f>
        <v>0</v>
      </c>
      <c r="T127" s="204" cm="1">
        <f t="array" aca="1" ref="T127" ca="1">_xlfn.XLOOKUP($A127,INDIRECT(T$3&amp;"!$A:$A"),INDIRECT(T$3&amp;"!$H:$H"),0,0)</f>
        <v>0</v>
      </c>
      <c r="U127" s="204" cm="1">
        <f t="array" aca="1" ref="U127" ca="1">_xlfn.XLOOKUP($A127,INDIRECT(U$3&amp;"!$A:$A"),INDIRECT(U$3&amp;"!$H:$H"),0,0)</f>
        <v>0</v>
      </c>
      <c r="V127" s="204" cm="1">
        <f t="array" aca="1" ref="V127" ca="1">_xlfn.XLOOKUP($A127,INDIRECT(V$3&amp;"!$A:$A"),INDIRECT(V$3&amp;"!$H:$H"),0,0)</f>
        <v>0</v>
      </c>
      <c r="W127" s="204" cm="1">
        <f t="array" aca="1" ref="W127" ca="1">_xlfn.XLOOKUP($A127,INDIRECT(W$3&amp;"!$A:$A"),INDIRECT(W$3&amp;"!$H:$H"),0,0)</f>
        <v>0</v>
      </c>
      <c r="X127" s="204" cm="1">
        <f t="array" aca="1" ref="X127" ca="1">_xlfn.XLOOKUP($A127,INDIRECT(X$3&amp;"!$A:$A"),INDIRECT(X$3&amp;"!$H:$H"),0,0)</f>
        <v>0</v>
      </c>
      <c r="Y127" s="204" cm="1">
        <f t="array" aca="1" ref="Y127" ca="1">_xlfn.XLOOKUP($A127,INDIRECT(Y$3&amp;"!$A:$A"),INDIRECT(Y$3&amp;"!$H:$H"),0,0)</f>
        <v>0</v>
      </c>
      <c r="Z127" s="204" cm="1">
        <f t="array" aca="1" ref="Z127" ca="1">_xlfn.XLOOKUP($A127,INDIRECT(Z$3&amp;"!$A:$A"),INDIRECT(Z$3&amp;"!$H:$H"),0,0)</f>
        <v>0</v>
      </c>
      <c r="AA127" s="204" cm="1">
        <f t="array" aca="1" ref="AA127" ca="1">_xlfn.XLOOKUP($A127,INDIRECT(AA$3&amp;"!$A:$A"),INDIRECT(AA$3&amp;"!$H:$H"),0,0)</f>
        <v>0</v>
      </c>
      <c r="AB127" s="204" cm="1">
        <f t="array" aca="1" ref="AB127" ca="1">_xlfn.XLOOKUP($A127,INDIRECT(AB$3&amp;"!$A:$A"),INDIRECT(AB$3&amp;"!$H:$H"),0,0)</f>
        <v>0</v>
      </c>
      <c r="AC127" s="204" cm="1">
        <f t="array" aca="1" ref="AC127" ca="1">_xlfn.XLOOKUP($A127,INDIRECT(AC$3&amp;"!$A:$A"),INDIRECT(AC$3&amp;"!$H:$H"),0,0)</f>
        <v>0</v>
      </c>
      <c r="AD127" s="204" cm="1">
        <f t="array" aca="1" ref="AD127" ca="1">_xlfn.XLOOKUP($A127,INDIRECT(AD$3&amp;"!$A:$A"),INDIRECT(AD$3&amp;"!$H:$H"),0,0)</f>
        <v>0</v>
      </c>
      <c r="AE127" s="204" cm="1">
        <f t="array" aca="1" ref="AE127" ca="1">_xlfn.XLOOKUP($A127,INDIRECT(AE$3&amp;"!$A:$A"),INDIRECT(AE$3&amp;"!$H:$H"),0,0)</f>
        <v>0</v>
      </c>
      <c r="AF127" s="204" cm="1">
        <f t="array" aca="1" ref="AF127" ca="1">_xlfn.XLOOKUP($A127,INDIRECT(AF$3&amp;"!$A:$A"),INDIRECT(AF$3&amp;"!$H:$H"),0,0)</f>
        <v>0</v>
      </c>
      <c r="AG127" s="204" cm="1">
        <f t="array" aca="1" ref="AG127" ca="1">_xlfn.XLOOKUP($A127,INDIRECT(AG$3&amp;"!$A:$A"),INDIRECT(AG$3&amp;"!$H:$H"),0,0)</f>
        <v>0</v>
      </c>
      <c r="AH127" s="204" cm="1">
        <f t="array" aca="1" ref="AH127" ca="1">_xlfn.XLOOKUP($A127,INDIRECT(AH$3&amp;"!$A:$A"),INDIRECT(AH$3&amp;"!$H:$H"),0,0)</f>
        <v>0</v>
      </c>
      <c r="AI127" s="204" cm="1">
        <f t="array" aca="1" ref="AI127" ca="1">_xlfn.XLOOKUP($A127,INDIRECT(AI$3&amp;"!$A:$A"),INDIRECT(AI$3&amp;"!$H:$H"),0,0)</f>
        <v>0</v>
      </c>
      <c r="AJ127" s="204" cm="1">
        <f t="array" aca="1" ref="AJ127" ca="1">_xlfn.XLOOKUP($A127,INDIRECT(AJ$3&amp;"!$A:$A"),INDIRECT(AJ$3&amp;"!$H:$H"),0,0)</f>
        <v>0</v>
      </c>
      <c r="AK127" s="204" cm="1">
        <f t="array" aca="1" ref="AK127" ca="1">_xlfn.XLOOKUP($A127,INDIRECT(AK$3&amp;"!$A:$A"),INDIRECT(AK$3&amp;"!$H:$H"),0,0)</f>
        <v>0</v>
      </c>
      <c r="AL127" s="204" cm="1">
        <f t="array" aca="1" ref="AL127" ca="1">_xlfn.XLOOKUP($A127,INDIRECT(AL$3&amp;"!$A:$A"),INDIRECT(AL$3&amp;"!$H:$H"),0,0)</f>
        <v>0</v>
      </c>
      <c r="AM127" s="204" cm="1">
        <f t="array" aca="1" ref="AM127" ca="1">_xlfn.XLOOKUP($A127,INDIRECT(AM$3&amp;"!$A:$A"),INDIRECT(AM$3&amp;"!$H:$H"),0,0)</f>
        <v>0</v>
      </c>
      <c r="AN127" s="204" cm="1">
        <f t="array" aca="1" ref="AN127" ca="1">_xlfn.XLOOKUP($A127,INDIRECT(AN$3&amp;"!$A:$A"),INDIRECT(AN$3&amp;"!$H:$H"),0,0)</f>
        <v>0</v>
      </c>
      <c r="AO127" s="204" cm="1">
        <f t="array" aca="1" ref="AO127" ca="1">_xlfn.XLOOKUP($A127,INDIRECT(AO$3&amp;"!$A:$A"),INDIRECT(AO$3&amp;"!$H:$H"),0,0)</f>
        <v>0</v>
      </c>
      <c r="AP127" s="204" cm="1">
        <f t="array" aca="1" ref="AP127" ca="1">_xlfn.XLOOKUP($A127,INDIRECT(AP$3&amp;"!$A:$A"),INDIRECT(AP$3&amp;"!$H:$H"),0,0)</f>
        <v>0</v>
      </c>
      <c r="AQ127" s="204" cm="1">
        <f t="array" aca="1" ref="AQ127" ca="1">_xlfn.XLOOKUP($A127,INDIRECT(AQ$3&amp;"!$A:$A"),INDIRECT(AQ$3&amp;"!$H:$H"),0,0)</f>
        <v>0</v>
      </c>
      <c r="AR127" s="204" cm="1">
        <f t="array" aca="1" ref="AR127" ca="1">_xlfn.XLOOKUP($A127,INDIRECT(AR$3&amp;"!$A:$A"),INDIRECT(AR$3&amp;"!$H:$H"),0,0)</f>
        <v>0</v>
      </c>
      <c r="AS127" s="204" cm="1">
        <f t="array" aca="1" ref="AS127" ca="1">_xlfn.XLOOKUP($A127,INDIRECT(AS$3&amp;"!$A:$A"),INDIRECT(AS$3&amp;"!$H:$H"),0,0)</f>
        <v>0</v>
      </c>
      <c r="AT127" s="204" cm="1">
        <f t="array" aca="1" ref="AT127" ca="1">_xlfn.XLOOKUP($A127,INDIRECT(AT$3&amp;"!$A:$A"),INDIRECT(AT$3&amp;"!$H:$H"),0,0)</f>
        <v>0</v>
      </c>
      <c r="AU127" s="204" cm="1">
        <f t="array" aca="1" ref="AU127" ca="1">_xlfn.XLOOKUP($A127,INDIRECT(AU$3&amp;"!$A:$A"),INDIRECT(AU$3&amp;"!$H:$H"),0,0)</f>
        <v>0</v>
      </c>
      <c r="AV127" s="204" cm="1">
        <f t="array" aca="1" ref="AV127" ca="1">_xlfn.XLOOKUP($A127,INDIRECT(AV$3&amp;"!$A:$A"),INDIRECT(AV$3&amp;"!$H:$H"),0,0)</f>
        <v>0</v>
      </c>
      <c r="AW127" s="204" cm="1">
        <f t="array" aca="1" ref="AW127" ca="1">_xlfn.XLOOKUP($A127,INDIRECT(AW$3&amp;"!$A:$A"),INDIRECT(AW$3&amp;"!$H:$H"),0,0)</f>
        <v>0</v>
      </c>
      <c r="AX127" s="204" cm="1">
        <f t="array" aca="1" ref="AX127" ca="1">_xlfn.XLOOKUP($A127,INDIRECT(AX$3&amp;"!$A:$A"),INDIRECT(AX$3&amp;"!$H:$H"),0,0)</f>
        <v>0</v>
      </c>
      <c r="AY127" s="204" cm="1">
        <f t="array" aca="1" ref="AY127" ca="1">_xlfn.XLOOKUP($A127,INDIRECT(AY$3&amp;"!$A:$A"),INDIRECT(AY$3&amp;"!$H:$H"),0,0)</f>
        <v>0</v>
      </c>
      <c r="AZ127" s="204" cm="1">
        <f t="array" aca="1" ref="AZ127" ca="1">_xlfn.XLOOKUP($A127,INDIRECT(AZ$3&amp;"!$A:$A"),INDIRECT(AZ$3&amp;"!$H:$H"),0,0)</f>
        <v>0</v>
      </c>
      <c r="BA127" s="204" cm="1">
        <f t="array" aca="1" ref="BA127" ca="1">_xlfn.XLOOKUP($A127,INDIRECT(BA$3&amp;"!$A:$A"),INDIRECT(BA$3&amp;"!$H:$H"),0,0)</f>
        <v>0</v>
      </c>
      <c r="BB127" s="204" cm="1">
        <f t="array" aca="1" ref="BB127" ca="1">_xlfn.XLOOKUP($A127,INDIRECT(BB$3&amp;"!$A:$A"),INDIRECT(BB$3&amp;"!$H:$H"),0,0)</f>
        <v>0</v>
      </c>
      <c r="BC127" s="204" cm="1">
        <f t="array" aca="1" ref="BC127" ca="1">_xlfn.XLOOKUP($A127,INDIRECT(BC$3&amp;"!$A:$A"),INDIRECT(BC$3&amp;"!$H:$H"),0,0)</f>
        <v>0</v>
      </c>
      <c r="BD127" s="204" cm="1">
        <f t="array" aca="1" ref="BD127" ca="1">_xlfn.XLOOKUP($A127,INDIRECT(BD$3&amp;"!$A:$A"),INDIRECT(BD$3&amp;"!$H:$H"),0,0)</f>
        <v>0</v>
      </c>
    </row>
    <row r="128" spans="1:56" ht="15.95" customHeight="1" x14ac:dyDescent="0.25">
      <c r="A128" s="3">
        <f t="shared" si="9"/>
        <v>340741532</v>
      </c>
      <c r="B128" s="3" t="str">
        <f t="shared" si="9"/>
        <v>ACRB1MS103BL</v>
      </c>
      <c r="C128" s="149" t="str">
        <f t="shared" si="9"/>
        <v>Мяч гладкий голубой</v>
      </c>
      <c r="D128" s="204" cm="1">
        <f t="array" aca="1" ref="D128" ca="1">_xlfn.XLOOKUP($A128,INDIRECT(D$3&amp;"!$A:$A"),INDIRECT(D$3&amp;"!$H:$H"),0,0)</f>
        <v>999</v>
      </c>
      <c r="E128" s="204" cm="1">
        <f t="array" aca="1" ref="E128" ca="1">_xlfn.XLOOKUP($A128,INDIRECT(E$3&amp;"!$A:$A"),INDIRECT(E$3&amp;"!$H:$H"),0,0)</f>
        <v>999</v>
      </c>
      <c r="F128" s="204" cm="1">
        <f t="array" aca="1" ref="F128" ca="1">_xlfn.XLOOKUP($A128,INDIRECT(F$3&amp;"!$A:$A"),INDIRECT(F$3&amp;"!$H:$H"),0,0)</f>
        <v>266.66666666666669</v>
      </c>
      <c r="G128" s="204" cm="1">
        <f t="array" aca="1" ref="G128" ca="1">_xlfn.XLOOKUP($A128,INDIRECT(G$3&amp;"!$A:$A"),INDIRECT(G$3&amp;"!$H:$H"),0,0)</f>
        <v>0</v>
      </c>
      <c r="H128" s="204" cm="1">
        <f t="array" aca="1" ref="H128" ca="1">_xlfn.XLOOKUP($A128,INDIRECT(H$3&amp;"!$A:$A"),INDIRECT(H$3&amp;"!$H:$H"),0,0)</f>
        <v>0</v>
      </c>
      <c r="I128" s="204" cm="1">
        <f t="array" aca="1" ref="I128" ca="1">_xlfn.XLOOKUP($A128,INDIRECT(I$3&amp;"!$A:$A"),INDIRECT(I$3&amp;"!$H:$H"),0,0)</f>
        <v>0</v>
      </c>
      <c r="J128" s="204" cm="1">
        <f t="array" aca="1" ref="J128" ca="1">_xlfn.XLOOKUP($A128,INDIRECT(J$3&amp;"!$A:$A"),INDIRECT(J$3&amp;"!$H:$H"),0,0)</f>
        <v>0</v>
      </c>
      <c r="K128" s="204" cm="1">
        <f t="array" aca="1" ref="K128" ca="1">_xlfn.XLOOKUP($A128,INDIRECT(K$3&amp;"!$A:$A"),INDIRECT(K$3&amp;"!$H:$H"),0,0)</f>
        <v>0</v>
      </c>
      <c r="L128" s="204" cm="1">
        <f t="array" aca="1" ref="L128" ca="1">_xlfn.XLOOKUP($A128,INDIRECT(L$3&amp;"!$A:$A"),INDIRECT(L$3&amp;"!$H:$H"),0,0)</f>
        <v>0</v>
      </c>
      <c r="M128" s="204" cm="1">
        <f t="array" aca="1" ref="M128" ca="1">_xlfn.XLOOKUP($A128,INDIRECT(M$3&amp;"!$A:$A"),INDIRECT(M$3&amp;"!$H:$H"),0,0)</f>
        <v>0</v>
      </c>
      <c r="N128" s="204" cm="1">
        <f t="array" aca="1" ref="N128" ca="1">_xlfn.XLOOKUP($A128,INDIRECT(N$3&amp;"!$A:$A"),INDIRECT(N$3&amp;"!$H:$H"),0,0)</f>
        <v>0</v>
      </c>
      <c r="O128" s="204" cm="1">
        <f t="array" aca="1" ref="O128" ca="1">_xlfn.XLOOKUP($A128,INDIRECT(O$3&amp;"!$A:$A"),INDIRECT(O$3&amp;"!$H:$H"),0,0)</f>
        <v>0</v>
      </c>
      <c r="P128" s="204" cm="1">
        <f t="array" aca="1" ref="P128" ca="1">_xlfn.XLOOKUP($A128,INDIRECT(P$3&amp;"!$A:$A"),INDIRECT(P$3&amp;"!$H:$H"),0,0)</f>
        <v>0</v>
      </c>
      <c r="Q128" s="204" cm="1">
        <f t="array" aca="1" ref="Q128" ca="1">_xlfn.XLOOKUP($A128,INDIRECT(Q$3&amp;"!$A:$A"),INDIRECT(Q$3&amp;"!$H:$H"),0,0)</f>
        <v>0</v>
      </c>
      <c r="R128" s="204" cm="1">
        <f t="array" aca="1" ref="R128" ca="1">_xlfn.XLOOKUP($A128,INDIRECT(R$3&amp;"!$A:$A"),INDIRECT(R$3&amp;"!$H:$H"),0,0)</f>
        <v>0</v>
      </c>
      <c r="S128" s="204" cm="1">
        <f t="array" aca="1" ref="S128" ca="1">_xlfn.XLOOKUP($A128,INDIRECT(S$3&amp;"!$A:$A"),INDIRECT(S$3&amp;"!$H:$H"),0,0)</f>
        <v>0</v>
      </c>
      <c r="T128" s="204" cm="1">
        <f t="array" aca="1" ref="T128" ca="1">_xlfn.XLOOKUP($A128,INDIRECT(T$3&amp;"!$A:$A"),INDIRECT(T$3&amp;"!$H:$H"),0,0)</f>
        <v>0</v>
      </c>
      <c r="U128" s="204" cm="1">
        <f t="array" aca="1" ref="U128" ca="1">_xlfn.XLOOKUP($A128,INDIRECT(U$3&amp;"!$A:$A"),INDIRECT(U$3&amp;"!$H:$H"),0,0)</f>
        <v>0</v>
      </c>
      <c r="V128" s="204" cm="1">
        <f t="array" aca="1" ref="V128" ca="1">_xlfn.XLOOKUP($A128,INDIRECT(V$3&amp;"!$A:$A"),INDIRECT(V$3&amp;"!$H:$H"),0,0)</f>
        <v>0</v>
      </c>
      <c r="W128" s="204" cm="1">
        <f t="array" aca="1" ref="W128" ca="1">_xlfn.XLOOKUP($A128,INDIRECT(W$3&amp;"!$A:$A"),INDIRECT(W$3&amp;"!$H:$H"),0,0)</f>
        <v>0</v>
      </c>
      <c r="X128" s="204" cm="1">
        <f t="array" aca="1" ref="X128" ca="1">_xlfn.XLOOKUP($A128,INDIRECT(X$3&amp;"!$A:$A"),INDIRECT(X$3&amp;"!$H:$H"),0,0)</f>
        <v>0</v>
      </c>
      <c r="Y128" s="204" cm="1">
        <f t="array" aca="1" ref="Y128" ca="1">_xlfn.XLOOKUP($A128,INDIRECT(Y$3&amp;"!$A:$A"),INDIRECT(Y$3&amp;"!$H:$H"),0,0)</f>
        <v>0</v>
      </c>
      <c r="Z128" s="204" cm="1">
        <f t="array" aca="1" ref="Z128" ca="1">_xlfn.XLOOKUP($A128,INDIRECT(Z$3&amp;"!$A:$A"),INDIRECT(Z$3&amp;"!$H:$H"),0,0)</f>
        <v>0</v>
      </c>
      <c r="AA128" s="204" cm="1">
        <f t="array" aca="1" ref="AA128" ca="1">_xlfn.XLOOKUP($A128,INDIRECT(AA$3&amp;"!$A:$A"),INDIRECT(AA$3&amp;"!$H:$H"),0,0)</f>
        <v>0</v>
      </c>
      <c r="AB128" s="204" cm="1">
        <f t="array" aca="1" ref="AB128" ca="1">_xlfn.XLOOKUP($A128,INDIRECT(AB$3&amp;"!$A:$A"),INDIRECT(AB$3&amp;"!$H:$H"),0,0)</f>
        <v>0</v>
      </c>
      <c r="AC128" s="204" cm="1">
        <f t="array" aca="1" ref="AC128" ca="1">_xlfn.XLOOKUP($A128,INDIRECT(AC$3&amp;"!$A:$A"),INDIRECT(AC$3&amp;"!$H:$H"),0,0)</f>
        <v>0</v>
      </c>
      <c r="AD128" s="204" cm="1">
        <f t="array" aca="1" ref="AD128" ca="1">_xlfn.XLOOKUP($A128,INDIRECT(AD$3&amp;"!$A:$A"),INDIRECT(AD$3&amp;"!$H:$H"),0,0)</f>
        <v>0</v>
      </c>
      <c r="AE128" s="204" cm="1">
        <f t="array" aca="1" ref="AE128" ca="1">_xlfn.XLOOKUP($A128,INDIRECT(AE$3&amp;"!$A:$A"),INDIRECT(AE$3&amp;"!$H:$H"),0,0)</f>
        <v>0</v>
      </c>
      <c r="AF128" s="204" cm="1">
        <f t="array" aca="1" ref="AF128" ca="1">_xlfn.XLOOKUP($A128,INDIRECT(AF$3&amp;"!$A:$A"),INDIRECT(AF$3&amp;"!$H:$H"),0,0)</f>
        <v>0</v>
      </c>
      <c r="AG128" s="204" cm="1">
        <f t="array" aca="1" ref="AG128" ca="1">_xlfn.XLOOKUP($A128,INDIRECT(AG$3&amp;"!$A:$A"),INDIRECT(AG$3&amp;"!$H:$H"),0,0)</f>
        <v>0</v>
      </c>
      <c r="AH128" s="204" cm="1">
        <f t="array" aca="1" ref="AH128" ca="1">_xlfn.XLOOKUP($A128,INDIRECT(AH$3&amp;"!$A:$A"),INDIRECT(AH$3&amp;"!$H:$H"),0,0)</f>
        <v>0</v>
      </c>
      <c r="AI128" s="204" cm="1">
        <f t="array" aca="1" ref="AI128" ca="1">_xlfn.XLOOKUP($A128,INDIRECT(AI$3&amp;"!$A:$A"),INDIRECT(AI$3&amp;"!$H:$H"),0,0)</f>
        <v>0</v>
      </c>
      <c r="AJ128" s="204" cm="1">
        <f t="array" aca="1" ref="AJ128" ca="1">_xlfn.XLOOKUP($A128,INDIRECT(AJ$3&amp;"!$A:$A"),INDIRECT(AJ$3&amp;"!$H:$H"),0,0)</f>
        <v>0</v>
      </c>
      <c r="AK128" s="204" cm="1">
        <f t="array" aca="1" ref="AK128" ca="1">_xlfn.XLOOKUP($A128,INDIRECT(AK$3&amp;"!$A:$A"),INDIRECT(AK$3&amp;"!$H:$H"),0,0)</f>
        <v>0</v>
      </c>
      <c r="AL128" s="204" cm="1">
        <f t="array" aca="1" ref="AL128" ca="1">_xlfn.XLOOKUP($A128,INDIRECT(AL$3&amp;"!$A:$A"),INDIRECT(AL$3&amp;"!$H:$H"),0,0)</f>
        <v>0</v>
      </c>
      <c r="AM128" s="204" cm="1">
        <f t="array" aca="1" ref="AM128" ca="1">_xlfn.XLOOKUP($A128,INDIRECT(AM$3&amp;"!$A:$A"),INDIRECT(AM$3&amp;"!$H:$H"),0,0)</f>
        <v>0</v>
      </c>
      <c r="AN128" s="204" cm="1">
        <f t="array" aca="1" ref="AN128" ca="1">_xlfn.XLOOKUP($A128,INDIRECT(AN$3&amp;"!$A:$A"),INDIRECT(AN$3&amp;"!$H:$H"),0,0)</f>
        <v>0</v>
      </c>
      <c r="AO128" s="204" cm="1">
        <f t="array" aca="1" ref="AO128" ca="1">_xlfn.XLOOKUP($A128,INDIRECT(AO$3&amp;"!$A:$A"),INDIRECT(AO$3&amp;"!$H:$H"),0,0)</f>
        <v>0</v>
      </c>
      <c r="AP128" s="204" cm="1">
        <f t="array" aca="1" ref="AP128" ca="1">_xlfn.XLOOKUP($A128,INDIRECT(AP$3&amp;"!$A:$A"),INDIRECT(AP$3&amp;"!$H:$H"),0,0)</f>
        <v>0</v>
      </c>
      <c r="AQ128" s="204" cm="1">
        <f t="array" aca="1" ref="AQ128" ca="1">_xlfn.XLOOKUP($A128,INDIRECT(AQ$3&amp;"!$A:$A"),INDIRECT(AQ$3&amp;"!$H:$H"),0,0)</f>
        <v>0</v>
      </c>
      <c r="AR128" s="204" cm="1">
        <f t="array" aca="1" ref="AR128" ca="1">_xlfn.XLOOKUP($A128,INDIRECT(AR$3&amp;"!$A:$A"),INDIRECT(AR$3&amp;"!$H:$H"),0,0)</f>
        <v>0</v>
      </c>
      <c r="AS128" s="204" cm="1">
        <f t="array" aca="1" ref="AS128" ca="1">_xlfn.XLOOKUP($A128,INDIRECT(AS$3&amp;"!$A:$A"),INDIRECT(AS$3&amp;"!$H:$H"),0,0)</f>
        <v>0</v>
      </c>
      <c r="AT128" s="204" cm="1">
        <f t="array" aca="1" ref="AT128" ca="1">_xlfn.XLOOKUP($A128,INDIRECT(AT$3&amp;"!$A:$A"),INDIRECT(AT$3&amp;"!$H:$H"),0,0)</f>
        <v>0</v>
      </c>
      <c r="AU128" s="204" cm="1">
        <f t="array" aca="1" ref="AU128" ca="1">_xlfn.XLOOKUP($A128,INDIRECT(AU$3&amp;"!$A:$A"),INDIRECT(AU$3&amp;"!$H:$H"),0,0)</f>
        <v>0</v>
      </c>
      <c r="AV128" s="204" cm="1">
        <f t="array" aca="1" ref="AV128" ca="1">_xlfn.XLOOKUP($A128,INDIRECT(AV$3&amp;"!$A:$A"),INDIRECT(AV$3&amp;"!$H:$H"),0,0)</f>
        <v>0</v>
      </c>
      <c r="AW128" s="204" cm="1">
        <f t="array" aca="1" ref="AW128" ca="1">_xlfn.XLOOKUP($A128,INDIRECT(AW$3&amp;"!$A:$A"),INDIRECT(AW$3&amp;"!$H:$H"),0,0)</f>
        <v>0</v>
      </c>
      <c r="AX128" s="204" cm="1">
        <f t="array" aca="1" ref="AX128" ca="1">_xlfn.XLOOKUP($A128,INDIRECT(AX$3&amp;"!$A:$A"),INDIRECT(AX$3&amp;"!$H:$H"),0,0)</f>
        <v>0</v>
      </c>
      <c r="AY128" s="204" cm="1">
        <f t="array" aca="1" ref="AY128" ca="1">_xlfn.XLOOKUP($A128,INDIRECT(AY$3&amp;"!$A:$A"),INDIRECT(AY$3&amp;"!$H:$H"),0,0)</f>
        <v>0</v>
      </c>
      <c r="AZ128" s="204" cm="1">
        <f t="array" aca="1" ref="AZ128" ca="1">_xlfn.XLOOKUP($A128,INDIRECT(AZ$3&amp;"!$A:$A"),INDIRECT(AZ$3&amp;"!$H:$H"),0,0)</f>
        <v>0</v>
      </c>
      <c r="BA128" s="204" cm="1">
        <f t="array" aca="1" ref="BA128" ca="1">_xlfn.XLOOKUP($A128,INDIRECT(BA$3&amp;"!$A:$A"),INDIRECT(BA$3&amp;"!$H:$H"),0,0)</f>
        <v>0</v>
      </c>
      <c r="BB128" s="204" cm="1">
        <f t="array" aca="1" ref="BB128" ca="1">_xlfn.XLOOKUP($A128,INDIRECT(BB$3&amp;"!$A:$A"),INDIRECT(BB$3&amp;"!$H:$H"),0,0)</f>
        <v>0</v>
      </c>
      <c r="BC128" s="204" cm="1">
        <f t="array" aca="1" ref="BC128" ca="1">_xlfn.XLOOKUP($A128,INDIRECT(BC$3&amp;"!$A:$A"),INDIRECT(BC$3&amp;"!$H:$H"),0,0)</f>
        <v>0</v>
      </c>
      <c r="BD128" s="204" cm="1">
        <f t="array" aca="1" ref="BD128" ca="1">_xlfn.XLOOKUP($A128,INDIRECT(BD$3&amp;"!$A:$A"),INDIRECT(BD$3&amp;"!$H:$H"),0,0)</f>
        <v>0</v>
      </c>
    </row>
    <row r="129" spans="1:56" ht="15.95" customHeight="1" x14ac:dyDescent="0.25">
      <c r="A129" s="3">
        <f t="shared" si="9"/>
        <v>340743352</v>
      </c>
      <c r="B129" s="3" t="str">
        <f t="shared" si="9"/>
        <v>ACRB1MS103LI</v>
      </c>
      <c r="C129" s="149" t="str">
        <f t="shared" si="9"/>
        <v>Мяч гладкий сиреневый</v>
      </c>
      <c r="D129" s="204" cm="1">
        <f t="array" aca="1" ref="D129" ca="1">_xlfn.XLOOKUP($A129,INDIRECT(D$3&amp;"!$A:$A"),INDIRECT(D$3&amp;"!$H:$H"),0,0)</f>
        <v>999</v>
      </c>
      <c r="E129" s="204" cm="1">
        <f t="array" aca="1" ref="E129" ca="1">_xlfn.XLOOKUP($A129,INDIRECT(E$3&amp;"!$A:$A"),INDIRECT(E$3&amp;"!$H:$H"),0,0)</f>
        <v>137.5</v>
      </c>
      <c r="F129" s="204" cm="1">
        <f t="array" aca="1" ref="F129" ca="1">_xlfn.XLOOKUP($A129,INDIRECT(F$3&amp;"!$A:$A"),INDIRECT(F$3&amp;"!$H:$H"),0,0)</f>
        <v>127.5</v>
      </c>
      <c r="G129" s="204" cm="1">
        <f t="array" aca="1" ref="G129" ca="1">_xlfn.XLOOKUP($A129,INDIRECT(G$3&amp;"!$A:$A"),INDIRECT(G$3&amp;"!$H:$H"),0,0)</f>
        <v>0</v>
      </c>
      <c r="H129" s="204" cm="1">
        <f t="array" aca="1" ref="H129" ca="1">_xlfn.XLOOKUP($A129,INDIRECT(H$3&amp;"!$A:$A"),INDIRECT(H$3&amp;"!$H:$H"),0,0)</f>
        <v>0</v>
      </c>
      <c r="I129" s="204" cm="1">
        <f t="array" aca="1" ref="I129" ca="1">_xlfn.XLOOKUP($A129,INDIRECT(I$3&amp;"!$A:$A"),INDIRECT(I$3&amp;"!$H:$H"),0,0)</f>
        <v>0</v>
      </c>
      <c r="J129" s="204" cm="1">
        <f t="array" aca="1" ref="J129" ca="1">_xlfn.XLOOKUP($A129,INDIRECT(J$3&amp;"!$A:$A"),INDIRECT(J$3&amp;"!$H:$H"),0,0)</f>
        <v>0</v>
      </c>
      <c r="K129" s="204" cm="1">
        <f t="array" aca="1" ref="K129" ca="1">_xlfn.XLOOKUP($A129,INDIRECT(K$3&amp;"!$A:$A"),INDIRECT(K$3&amp;"!$H:$H"),0,0)</f>
        <v>0</v>
      </c>
      <c r="L129" s="204" cm="1">
        <f t="array" aca="1" ref="L129" ca="1">_xlfn.XLOOKUP($A129,INDIRECT(L$3&amp;"!$A:$A"),INDIRECT(L$3&amp;"!$H:$H"),0,0)</f>
        <v>0</v>
      </c>
      <c r="M129" s="204" cm="1">
        <f t="array" aca="1" ref="M129" ca="1">_xlfn.XLOOKUP($A129,INDIRECT(M$3&amp;"!$A:$A"),INDIRECT(M$3&amp;"!$H:$H"),0,0)</f>
        <v>0</v>
      </c>
      <c r="N129" s="204" cm="1">
        <f t="array" aca="1" ref="N129" ca="1">_xlfn.XLOOKUP($A129,INDIRECT(N$3&amp;"!$A:$A"),INDIRECT(N$3&amp;"!$H:$H"),0,0)</f>
        <v>0</v>
      </c>
      <c r="O129" s="204" cm="1">
        <f t="array" aca="1" ref="O129" ca="1">_xlfn.XLOOKUP($A129,INDIRECT(O$3&amp;"!$A:$A"),INDIRECT(O$3&amp;"!$H:$H"),0,0)</f>
        <v>0</v>
      </c>
      <c r="P129" s="204" cm="1">
        <f t="array" aca="1" ref="P129" ca="1">_xlfn.XLOOKUP($A129,INDIRECT(P$3&amp;"!$A:$A"),INDIRECT(P$3&amp;"!$H:$H"),0,0)</f>
        <v>0</v>
      </c>
      <c r="Q129" s="204" cm="1">
        <f t="array" aca="1" ref="Q129" ca="1">_xlfn.XLOOKUP($A129,INDIRECT(Q$3&amp;"!$A:$A"),INDIRECT(Q$3&amp;"!$H:$H"),0,0)</f>
        <v>0</v>
      </c>
      <c r="R129" s="204" cm="1">
        <f t="array" aca="1" ref="R129" ca="1">_xlfn.XLOOKUP($A129,INDIRECT(R$3&amp;"!$A:$A"),INDIRECT(R$3&amp;"!$H:$H"),0,0)</f>
        <v>0</v>
      </c>
      <c r="S129" s="204" cm="1">
        <f t="array" aca="1" ref="S129" ca="1">_xlfn.XLOOKUP($A129,INDIRECT(S$3&amp;"!$A:$A"),INDIRECT(S$3&amp;"!$H:$H"),0,0)</f>
        <v>0</v>
      </c>
      <c r="T129" s="204" cm="1">
        <f t="array" aca="1" ref="T129" ca="1">_xlfn.XLOOKUP($A129,INDIRECT(T$3&amp;"!$A:$A"),INDIRECT(T$3&amp;"!$H:$H"),0,0)</f>
        <v>0</v>
      </c>
      <c r="U129" s="204" cm="1">
        <f t="array" aca="1" ref="U129" ca="1">_xlfn.XLOOKUP($A129,INDIRECT(U$3&amp;"!$A:$A"),INDIRECT(U$3&amp;"!$H:$H"),0,0)</f>
        <v>0</v>
      </c>
      <c r="V129" s="204" cm="1">
        <f t="array" aca="1" ref="V129" ca="1">_xlfn.XLOOKUP($A129,INDIRECT(V$3&amp;"!$A:$A"),INDIRECT(V$3&amp;"!$H:$H"),0,0)</f>
        <v>0</v>
      </c>
      <c r="W129" s="204" cm="1">
        <f t="array" aca="1" ref="W129" ca="1">_xlfn.XLOOKUP($A129,INDIRECT(W$3&amp;"!$A:$A"),INDIRECT(W$3&amp;"!$H:$H"),0,0)</f>
        <v>0</v>
      </c>
      <c r="X129" s="204" cm="1">
        <f t="array" aca="1" ref="X129" ca="1">_xlfn.XLOOKUP($A129,INDIRECT(X$3&amp;"!$A:$A"),INDIRECT(X$3&amp;"!$H:$H"),0,0)</f>
        <v>0</v>
      </c>
      <c r="Y129" s="204" cm="1">
        <f t="array" aca="1" ref="Y129" ca="1">_xlfn.XLOOKUP($A129,INDIRECT(Y$3&amp;"!$A:$A"),INDIRECT(Y$3&amp;"!$H:$H"),0,0)</f>
        <v>0</v>
      </c>
      <c r="Z129" s="204" cm="1">
        <f t="array" aca="1" ref="Z129" ca="1">_xlfn.XLOOKUP($A129,INDIRECT(Z$3&amp;"!$A:$A"),INDIRECT(Z$3&amp;"!$H:$H"),0,0)</f>
        <v>0</v>
      </c>
      <c r="AA129" s="204" cm="1">
        <f t="array" aca="1" ref="AA129" ca="1">_xlfn.XLOOKUP($A129,INDIRECT(AA$3&amp;"!$A:$A"),INDIRECT(AA$3&amp;"!$H:$H"),0,0)</f>
        <v>0</v>
      </c>
      <c r="AB129" s="204" cm="1">
        <f t="array" aca="1" ref="AB129" ca="1">_xlfn.XLOOKUP($A129,INDIRECT(AB$3&amp;"!$A:$A"),INDIRECT(AB$3&amp;"!$H:$H"),0,0)</f>
        <v>0</v>
      </c>
      <c r="AC129" s="204" cm="1">
        <f t="array" aca="1" ref="AC129" ca="1">_xlfn.XLOOKUP($A129,INDIRECT(AC$3&amp;"!$A:$A"),INDIRECT(AC$3&amp;"!$H:$H"),0,0)</f>
        <v>0</v>
      </c>
      <c r="AD129" s="204" cm="1">
        <f t="array" aca="1" ref="AD129" ca="1">_xlfn.XLOOKUP($A129,INDIRECT(AD$3&amp;"!$A:$A"),INDIRECT(AD$3&amp;"!$H:$H"),0,0)</f>
        <v>0</v>
      </c>
      <c r="AE129" s="204" cm="1">
        <f t="array" aca="1" ref="AE129" ca="1">_xlfn.XLOOKUP($A129,INDIRECT(AE$3&amp;"!$A:$A"),INDIRECT(AE$3&amp;"!$H:$H"),0,0)</f>
        <v>0</v>
      </c>
      <c r="AF129" s="204" cm="1">
        <f t="array" aca="1" ref="AF129" ca="1">_xlfn.XLOOKUP($A129,INDIRECT(AF$3&amp;"!$A:$A"),INDIRECT(AF$3&amp;"!$H:$H"),0,0)</f>
        <v>0</v>
      </c>
      <c r="AG129" s="204" cm="1">
        <f t="array" aca="1" ref="AG129" ca="1">_xlfn.XLOOKUP($A129,INDIRECT(AG$3&amp;"!$A:$A"),INDIRECT(AG$3&amp;"!$H:$H"),0,0)</f>
        <v>0</v>
      </c>
      <c r="AH129" s="204" cm="1">
        <f t="array" aca="1" ref="AH129" ca="1">_xlfn.XLOOKUP($A129,INDIRECT(AH$3&amp;"!$A:$A"),INDIRECT(AH$3&amp;"!$H:$H"),0,0)</f>
        <v>0</v>
      </c>
      <c r="AI129" s="204" cm="1">
        <f t="array" aca="1" ref="AI129" ca="1">_xlfn.XLOOKUP($A129,INDIRECT(AI$3&amp;"!$A:$A"),INDIRECT(AI$3&amp;"!$H:$H"),0,0)</f>
        <v>0</v>
      </c>
      <c r="AJ129" s="204" cm="1">
        <f t="array" aca="1" ref="AJ129" ca="1">_xlfn.XLOOKUP($A129,INDIRECT(AJ$3&amp;"!$A:$A"),INDIRECT(AJ$3&amp;"!$H:$H"),0,0)</f>
        <v>0</v>
      </c>
      <c r="AK129" s="204" cm="1">
        <f t="array" aca="1" ref="AK129" ca="1">_xlfn.XLOOKUP($A129,INDIRECT(AK$3&amp;"!$A:$A"),INDIRECT(AK$3&amp;"!$H:$H"),0,0)</f>
        <v>0</v>
      </c>
      <c r="AL129" s="204" cm="1">
        <f t="array" aca="1" ref="AL129" ca="1">_xlfn.XLOOKUP($A129,INDIRECT(AL$3&amp;"!$A:$A"),INDIRECT(AL$3&amp;"!$H:$H"),0,0)</f>
        <v>0</v>
      </c>
      <c r="AM129" s="204" cm="1">
        <f t="array" aca="1" ref="AM129" ca="1">_xlfn.XLOOKUP($A129,INDIRECT(AM$3&amp;"!$A:$A"),INDIRECT(AM$3&amp;"!$H:$H"),0,0)</f>
        <v>0</v>
      </c>
      <c r="AN129" s="204" cm="1">
        <f t="array" aca="1" ref="AN129" ca="1">_xlfn.XLOOKUP($A129,INDIRECT(AN$3&amp;"!$A:$A"),INDIRECT(AN$3&amp;"!$H:$H"),0,0)</f>
        <v>0</v>
      </c>
      <c r="AO129" s="204" cm="1">
        <f t="array" aca="1" ref="AO129" ca="1">_xlfn.XLOOKUP($A129,INDIRECT(AO$3&amp;"!$A:$A"),INDIRECT(AO$3&amp;"!$H:$H"),0,0)</f>
        <v>0</v>
      </c>
      <c r="AP129" s="204" cm="1">
        <f t="array" aca="1" ref="AP129" ca="1">_xlfn.XLOOKUP($A129,INDIRECT(AP$3&amp;"!$A:$A"),INDIRECT(AP$3&amp;"!$H:$H"),0,0)</f>
        <v>0</v>
      </c>
      <c r="AQ129" s="204" cm="1">
        <f t="array" aca="1" ref="AQ129" ca="1">_xlfn.XLOOKUP($A129,INDIRECT(AQ$3&amp;"!$A:$A"),INDIRECT(AQ$3&amp;"!$H:$H"),0,0)</f>
        <v>0</v>
      </c>
      <c r="AR129" s="204" cm="1">
        <f t="array" aca="1" ref="AR129" ca="1">_xlfn.XLOOKUP($A129,INDIRECT(AR$3&amp;"!$A:$A"),INDIRECT(AR$3&amp;"!$H:$H"),0,0)</f>
        <v>0</v>
      </c>
      <c r="AS129" s="204" cm="1">
        <f t="array" aca="1" ref="AS129" ca="1">_xlfn.XLOOKUP($A129,INDIRECT(AS$3&amp;"!$A:$A"),INDIRECT(AS$3&amp;"!$H:$H"),0,0)</f>
        <v>0</v>
      </c>
      <c r="AT129" s="204" cm="1">
        <f t="array" aca="1" ref="AT129" ca="1">_xlfn.XLOOKUP($A129,INDIRECT(AT$3&amp;"!$A:$A"),INDIRECT(AT$3&amp;"!$H:$H"),0,0)</f>
        <v>0</v>
      </c>
      <c r="AU129" s="204" cm="1">
        <f t="array" aca="1" ref="AU129" ca="1">_xlfn.XLOOKUP($A129,INDIRECT(AU$3&amp;"!$A:$A"),INDIRECT(AU$3&amp;"!$H:$H"),0,0)</f>
        <v>0</v>
      </c>
      <c r="AV129" s="204" cm="1">
        <f t="array" aca="1" ref="AV129" ca="1">_xlfn.XLOOKUP($A129,INDIRECT(AV$3&amp;"!$A:$A"),INDIRECT(AV$3&amp;"!$H:$H"),0,0)</f>
        <v>0</v>
      </c>
      <c r="AW129" s="204" cm="1">
        <f t="array" aca="1" ref="AW129" ca="1">_xlfn.XLOOKUP($A129,INDIRECT(AW$3&amp;"!$A:$A"),INDIRECT(AW$3&amp;"!$H:$H"),0,0)</f>
        <v>0</v>
      </c>
      <c r="AX129" s="204" cm="1">
        <f t="array" aca="1" ref="AX129" ca="1">_xlfn.XLOOKUP($A129,INDIRECT(AX$3&amp;"!$A:$A"),INDIRECT(AX$3&amp;"!$H:$H"),0,0)</f>
        <v>0</v>
      </c>
      <c r="AY129" s="204" cm="1">
        <f t="array" aca="1" ref="AY129" ca="1">_xlfn.XLOOKUP($A129,INDIRECT(AY$3&amp;"!$A:$A"),INDIRECT(AY$3&amp;"!$H:$H"),0,0)</f>
        <v>0</v>
      </c>
      <c r="AZ129" s="204" cm="1">
        <f t="array" aca="1" ref="AZ129" ca="1">_xlfn.XLOOKUP($A129,INDIRECT(AZ$3&amp;"!$A:$A"),INDIRECT(AZ$3&amp;"!$H:$H"),0,0)</f>
        <v>0</v>
      </c>
      <c r="BA129" s="204" cm="1">
        <f t="array" aca="1" ref="BA129" ca="1">_xlfn.XLOOKUP($A129,INDIRECT(BA$3&amp;"!$A:$A"),INDIRECT(BA$3&amp;"!$H:$H"),0,0)</f>
        <v>0</v>
      </c>
      <c r="BB129" s="204" cm="1">
        <f t="array" aca="1" ref="BB129" ca="1">_xlfn.XLOOKUP($A129,INDIRECT(BB$3&amp;"!$A:$A"),INDIRECT(BB$3&amp;"!$H:$H"),0,0)</f>
        <v>0</v>
      </c>
      <c r="BC129" s="204" cm="1">
        <f t="array" aca="1" ref="BC129" ca="1">_xlfn.XLOOKUP($A129,INDIRECT(BC$3&amp;"!$A:$A"),INDIRECT(BC$3&amp;"!$H:$H"),0,0)</f>
        <v>0</v>
      </c>
      <c r="BD129" s="204" cm="1">
        <f t="array" aca="1" ref="BD129" ca="1">_xlfn.XLOOKUP($A129,INDIRECT(BD$3&amp;"!$A:$A"),INDIRECT(BD$3&amp;"!$H:$H"),0,0)</f>
        <v>0</v>
      </c>
    </row>
    <row r="130" spans="1:56" ht="15.95" customHeight="1" x14ac:dyDescent="0.25">
      <c r="A130" s="3">
        <f t="shared" si="9"/>
        <v>340743911</v>
      </c>
      <c r="B130" s="3" t="str">
        <f t="shared" si="9"/>
        <v>ACRB1MS103RJ</v>
      </c>
      <c r="C130" s="149" t="str">
        <f t="shared" si="9"/>
        <v>Мяч гладкий оранжевый</v>
      </c>
      <c r="D130" s="204" cm="1">
        <f t="array" aca="1" ref="D130" ca="1">_xlfn.XLOOKUP($A130,INDIRECT(D$3&amp;"!$A:$A"),INDIRECT(D$3&amp;"!$H:$H"),0,0)</f>
        <v>114</v>
      </c>
      <c r="E130" s="204" cm="1">
        <f t="array" aca="1" ref="E130" ca="1">_xlfn.XLOOKUP($A130,INDIRECT(E$3&amp;"!$A:$A"),INDIRECT(E$3&amp;"!$H:$H"),0,0)</f>
        <v>999</v>
      </c>
      <c r="F130" s="204" cm="1">
        <f t="array" aca="1" ref="F130" ca="1">_xlfn.XLOOKUP($A130,INDIRECT(F$3&amp;"!$A:$A"),INDIRECT(F$3&amp;"!$H:$H"),0,0)</f>
        <v>560</v>
      </c>
      <c r="G130" s="204" cm="1">
        <f t="array" aca="1" ref="G130" ca="1">_xlfn.XLOOKUP($A130,INDIRECT(G$3&amp;"!$A:$A"),INDIRECT(G$3&amp;"!$H:$H"),0,0)</f>
        <v>0</v>
      </c>
      <c r="H130" s="204" cm="1">
        <f t="array" aca="1" ref="H130" ca="1">_xlfn.XLOOKUP($A130,INDIRECT(H$3&amp;"!$A:$A"),INDIRECT(H$3&amp;"!$H:$H"),0,0)</f>
        <v>0</v>
      </c>
      <c r="I130" s="204" cm="1">
        <f t="array" aca="1" ref="I130" ca="1">_xlfn.XLOOKUP($A130,INDIRECT(I$3&amp;"!$A:$A"),INDIRECT(I$3&amp;"!$H:$H"),0,0)</f>
        <v>0</v>
      </c>
      <c r="J130" s="204" cm="1">
        <f t="array" aca="1" ref="J130" ca="1">_xlfn.XLOOKUP($A130,INDIRECT(J$3&amp;"!$A:$A"),INDIRECT(J$3&amp;"!$H:$H"),0,0)</f>
        <v>0</v>
      </c>
      <c r="K130" s="204" cm="1">
        <f t="array" aca="1" ref="K130" ca="1">_xlfn.XLOOKUP($A130,INDIRECT(K$3&amp;"!$A:$A"),INDIRECT(K$3&amp;"!$H:$H"),0,0)</f>
        <v>0</v>
      </c>
      <c r="L130" s="204" cm="1">
        <f t="array" aca="1" ref="L130" ca="1">_xlfn.XLOOKUP($A130,INDIRECT(L$3&amp;"!$A:$A"),INDIRECT(L$3&amp;"!$H:$H"),0,0)</f>
        <v>0</v>
      </c>
      <c r="M130" s="204" cm="1">
        <f t="array" aca="1" ref="M130" ca="1">_xlfn.XLOOKUP($A130,INDIRECT(M$3&amp;"!$A:$A"),INDIRECT(M$3&amp;"!$H:$H"),0,0)</f>
        <v>0</v>
      </c>
      <c r="N130" s="204" cm="1">
        <f t="array" aca="1" ref="N130" ca="1">_xlfn.XLOOKUP($A130,INDIRECT(N$3&amp;"!$A:$A"),INDIRECT(N$3&amp;"!$H:$H"),0,0)</f>
        <v>0</v>
      </c>
      <c r="O130" s="204" cm="1">
        <f t="array" aca="1" ref="O130" ca="1">_xlfn.XLOOKUP($A130,INDIRECT(O$3&amp;"!$A:$A"),INDIRECT(O$3&amp;"!$H:$H"),0,0)</f>
        <v>0</v>
      </c>
      <c r="P130" s="204" cm="1">
        <f t="array" aca="1" ref="P130" ca="1">_xlfn.XLOOKUP($A130,INDIRECT(P$3&amp;"!$A:$A"),INDIRECT(P$3&amp;"!$H:$H"),0,0)</f>
        <v>0</v>
      </c>
      <c r="Q130" s="204" cm="1">
        <f t="array" aca="1" ref="Q130" ca="1">_xlfn.XLOOKUP($A130,INDIRECT(Q$3&amp;"!$A:$A"),INDIRECT(Q$3&amp;"!$H:$H"),0,0)</f>
        <v>0</v>
      </c>
      <c r="R130" s="204" cm="1">
        <f t="array" aca="1" ref="R130" ca="1">_xlfn.XLOOKUP($A130,INDIRECT(R$3&amp;"!$A:$A"),INDIRECT(R$3&amp;"!$H:$H"),0,0)</f>
        <v>0</v>
      </c>
      <c r="S130" s="204" cm="1">
        <f t="array" aca="1" ref="S130" ca="1">_xlfn.XLOOKUP($A130,INDIRECT(S$3&amp;"!$A:$A"),INDIRECT(S$3&amp;"!$H:$H"),0,0)</f>
        <v>0</v>
      </c>
      <c r="T130" s="204" cm="1">
        <f t="array" aca="1" ref="T130" ca="1">_xlfn.XLOOKUP($A130,INDIRECT(T$3&amp;"!$A:$A"),INDIRECT(T$3&amp;"!$H:$H"),0,0)</f>
        <v>0</v>
      </c>
      <c r="U130" s="204" cm="1">
        <f t="array" aca="1" ref="U130" ca="1">_xlfn.XLOOKUP($A130,INDIRECT(U$3&amp;"!$A:$A"),INDIRECT(U$3&amp;"!$H:$H"),0,0)</f>
        <v>0</v>
      </c>
      <c r="V130" s="204" cm="1">
        <f t="array" aca="1" ref="V130" ca="1">_xlfn.XLOOKUP($A130,INDIRECT(V$3&amp;"!$A:$A"),INDIRECT(V$3&amp;"!$H:$H"),0,0)</f>
        <v>0</v>
      </c>
      <c r="W130" s="204" cm="1">
        <f t="array" aca="1" ref="W130" ca="1">_xlfn.XLOOKUP($A130,INDIRECT(W$3&amp;"!$A:$A"),INDIRECT(W$3&amp;"!$H:$H"),0,0)</f>
        <v>0</v>
      </c>
      <c r="X130" s="204" cm="1">
        <f t="array" aca="1" ref="X130" ca="1">_xlfn.XLOOKUP($A130,INDIRECT(X$3&amp;"!$A:$A"),INDIRECT(X$3&amp;"!$H:$H"),0,0)</f>
        <v>0</v>
      </c>
      <c r="Y130" s="204" cm="1">
        <f t="array" aca="1" ref="Y130" ca="1">_xlfn.XLOOKUP($A130,INDIRECT(Y$3&amp;"!$A:$A"),INDIRECT(Y$3&amp;"!$H:$H"),0,0)</f>
        <v>0</v>
      </c>
      <c r="Z130" s="204" cm="1">
        <f t="array" aca="1" ref="Z130" ca="1">_xlfn.XLOOKUP($A130,INDIRECT(Z$3&amp;"!$A:$A"),INDIRECT(Z$3&amp;"!$H:$H"),0,0)</f>
        <v>0</v>
      </c>
      <c r="AA130" s="204" cm="1">
        <f t="array" aca="1" ref="AA130" ca="1">_xlfn.XLOOKUP($A130,INDIRECT(AA$3&amp;"!$A:$A"),INDIRECT(AA$3&amp;"!$H:$H"),0,0)</f>
        <v>0</v>
      </c>
      <c r="AB130" s="204" cm="1">
        <f t="array" aca="1" ref="AB130" ca="1">_xlfn.XLOOKUP($A130,INDIRECT(AB$3&amp;"!$A:$A"),INDIRECT(AB$3&amp;"!$H:$H"),0,0)</f>
        <v>0</v>
      </c>
      <c r="AC130" s="204" cm="1">
        <f t="array" aca="1" ref="AC130" ca="1">_xlfn.XLOOKUP($A130,INDIRECT(AC$3&amp;"!$A:$A"),INDIRECT(AC$3&amp;"!$H:$H"),0,0)</f>
        <v>0</v>
      </c>
      <c r="AD130" s="204" cm="1">
        <f t="array" aca="1" ref="AD130" ca="1">_xlfn.XLOOKUP($A130,INDIRECT(AD$3&amp;"!$A:$A"),INDIRECT(AD$3&amp;"!$H:$H"),0,0)</f>
        <v>0</v>
      </c>
      <c r="AE130" s="204" cm="1">
        <f t="array" aca="1" ref="AE130" ca="1">_xlfn.XLOOKUP($A130,INDIRECT(AE$3&amp;"!$A:$A"),INDIRECT(AE$3&amp;"!$H:$H"),0,0)</f>
        <v>0</v>
      </c>
      <c r="AF130" s="204" cm="1">
        <f t="array" aca="1" ref="AF130" ca="1">_xlfn.XLOOKUP($A130,INDIRECT(AF$3&amp;"!$A:$A"),INDIRECT(AF$3&amp;"!$H:$H"),0,0)</f>
        <v>0</v>
      </c>
      <c r="AG130" s="204" cm="1">
        <f t="array" aca="1" ref="AG130" ca="1">_xlfn.XLOOKUP($A130,INDIRECT(AG$3&amp;"!$A:$A"),INDIRECT(AG$3&amp;"!$H:$H"),0,0)</f>
        <v>0</v>
      </c>
      <c r="AH130" s="204" cm="1">
        <f t="array" aca="1" ref="AH130" ca="1">_xlfn.XLOOKUP($A130,INDIRECT(AH$3&amp;"!$A:$A"),INDIRECT(AH$3&amp;"!$H:$H"),0,0)</f>
        <v>0</v>
      </c>
      <c r="AI130" s="204" cm="1">
        <f t="array" aca="1" ref="AI130" ca="1">_xlfn.XLOOKUP($A130,INDIRECT(AI$3&amp;"!$A:$A"),INDIRECT(AI$3&amp;"!$H:$H"),0,0)</f>
        <v>0</v>
      </c>
      <c r="AJ130" s="204" cm="1">
        <f t="array" aca="1" ref="AJ130" ca="1">_xlfn.XLOOKUP($A130,INDIRECT(AJ$3&amp;"!$A:$A"),INDIRECT(AJ$3&amp;"!$H:$H"),0,0)</f>
        <v>0</v>
      </c>
      <c r="AK130" s="204" cm="1">
        <f t="array" aca="1" ref="AK130" ca="1">_xlfn.XLOOKUP($A130,INDIRECT(AK$3&amp;"!$A:$A"),INDIRECT(AK$3&amp;"!$H:$H"),0,0)</f>
        <v>0</v>
      </c>
      <c r="AL130" s="204" cm="1">
        <f t="array" aca="1" ref="AL130" ca="1">_xlfn.XLOOKUP($A130,INDIRECT(AL$3&amp;"!$A:$A"),INDIRECT(AL$3&amp;"!$H:$H"),0,0)</f>
        <v>0</v>
      </c>
      <c r="AM130" s="204" cm="1">
        <f t="array" aca="1" ref="AM130" ca="1">_xlfn.XLOOKUP($A130,INDIRECT(AM$3&amp;"!$A:$A"),INDIRECT(AM$3&amp;"!$H:$H"),0,0)</f>
        <v>0</v>
      </c>
      <c r="AN130" s="204" cm="1">
        <f t="array" aca="1" ref="AN130" ca="1">_xlfn.XLOOKUP($A130,INDIRECT(AN$3&amp;"!$A:$A"),INDIRECT(AN$3&amp;"!$H:$H"),0,0)</f>
        <v>0</v>
      </c>
      <c r="AO130" s="204" cm="1">
        <f t="array" aca="1" ref="AO130" ca="1">_xlfn.XLOOKUP($A130,INDIRECT(AO$3&amp;"!$A:$A"),INDIRECT(AO$3&amp;"!$H:$H"),0,0)</f>
        <v>0</v>
      </c>
      <c r="AP130" s="204" cm="1">
        <f t="array" aca="1" ref="AP130" ca="1">_xlfn.XLOOKUP($A130,INDIRECT(AP$3&amp;"!$A:$A"),INDIRECT(AP$3&amp;"!$H:$H"),0,0)</f>
        <v>0</v>
      </c>
      <c r="AQ130" s="204" cm="1">
        <f t="array" aca="1" ref="AQ130" ca="1">_xlfn.XLOOKUP($A130,INDIRECT(AQ$3&amp;"!$A:$A"),INDIRECT(AQ$3&amp;"!$H:$H"),0,0)</f>
        <v>0</v>
      </c>
      <c r="AR130" s="204" cm="1">
        <f t="array" aca="1" ref="AR130" ca="1">_xlfn.XLOOKUP($A130,INDIRECT(AR$3&amp;"!$A:$A"),INDIRECT(AR$3&amp;"!$H:$H"),0,0)</f>
        <v>0</v>
      </c>
      <c r="AS130" s="204" cm="1">
        <f t="array" aca="1" ref="AS130" ca="1">_xlfn.XLOOKUP($A130,INDIRECT(AS$3&amp;"!$A:$A"),INDIRECT(AS$3&amp;"!$H:$H"),0,0)</f>
        <v>0</v>
      </c>
      <c r="AT130" s="204" cm="1">
        <f t="array" aca="1" ref="AT130" ca="1">_xlfn.XLOOKUP($A130,INDIRECT(AT$3&amp;"!$A:$A"),INDIRECT(AT$3&amp;"!$H:$H"),0,0)</f>
        <v>0</v>
      </c>
      <c r="AU130" s="204" cm="1">
        <f t="array" aca="1" ref="AU130" ca="1">_xlfn.XLOOKUP($A130,INDIRECT(AU$3&amp;"!$A:$A"),INDIRECT(AU$3&amp;"!$H:$H"),0,0)</f>
        <v>0</v>
      </c>
      <c r="AV130" s="204" cm="1">
        <f t="array" aca="1" ref="AV130" ca="1">_xlfn.XLOOKUP($A130,INDIRECT(AV$3&amp;"!$A:$A"),INDIRECT(AV$3&amp;"!$H:$H"),0,0)</f>
        <v>0</v>
      </c>
      <c r="AW130" s="204" cm="1">
        <f t="array" aca="1" ref="AW130" ca="1">_xlfn.XLOOKUP($A130,INDIRECT(AW$3&amp;"!$A:$A"),INDIRECT(AW$3&amp;"!$H:$H"),0,0)</f>
        <v>0</v>
      </c>
      <c r="AX130" s="204" cm="1">
        <f t="array" aca="1" ref="AX130" ca="1">_xlfn.XLOOKUP($A130,INDIRECT(AX$3&amp;"!$A:$A"),INDIRECT(AX$3&amp;"!$H:$H"),0,0)</f>
        <v>0</v>
      </c>
      <c r="AY130" s="204" cm="1">
        <f t="array" aca="1" ref="AY130" ca="1">_xlfn.XLOOKUP($A130,INDIRECT(AY$3&amp;"!$A:$A"),INDIRECT(AY$3&amp;"!$H:$H"),0,0)</f>
        <v>0</v>
      </c>
      <c r="AZ130" s="204" cm="1">
        <f t="array" aca="1" ref="AZ130" ca="1">_xlfn.XLOOKUP($A130,INDIRECT(AZ$3&amp;"!$A:$A"),INDIRECT(AZ$3&amp;"!$H:$H"),0,0)</f>
        <v>0</v>
      </c>
      <c r="BA130" s="204" cm="1">
        <f t="array" aca="1" ref="BA130" ca="1">_xlfn.XLOOKUP($A130,INDIRECT(BA$3&amp;"!$A:$A"),INDIRECT(BA$3&amp;"!$H:$H"),0,0)</f>
        <v>0</v>
      </c>
      <c r="BB130" s="204" cm="1">
        <f t="array" aca="1" ref="BB130" ca="1">_xlfn.XLOOKUP($A130,INDIRECT(BB$3&amp;"!$A:$A"),INDIRECT(BB$3&amp;"!$H:$H"),0,0)</f>
        <v>0</v>
      </c>
      <c r="BC130" s="204" cm="1">
        <f t="array" aca="1" ref="BC130" ca="1">_xlfn.XLOOKUP($A130,INDIRECT(BC$3&amp;"!$A:$A"),INDIRECT(BC$3&amp;"!$H:$H"),0,0)</f>
        <v>0</v>
      </c>
      <c r="BD130" s="204" cm="1">
        <f t="array" aca="1" ref="BD130" ca="1">_xlfn.XLOOKUP($A130,INDIRECT(BD$3&amp;"!$A:$A"),INDIRECT(BD$3&amp;"!$H:$H"),0,0)</f>
        <v>0</v>
      </c>
    </row>
    <row r="131" spans="1:56" ht="15.95" customHeight="1" x14ac:dyDescent="0.25">
      <c r="A131" s="3">
        <f t="shared" si="9"/>
        <v>820643010</v>
      </c>
      <c r="B131" s="3" t="str">
        <f t="shared" si="9"/>
        <v>ACRB3FR101CL</v>
      </c>
      <c r="C131" s="149" t="str">
        <f t="shared" si="9"/>
        <v>Набор эластичных лент 3 шт. в мешке</v>
      </c>
      <c r="D131" s="204" cm="1">
        <f t="array" aca="1" ref="D131" ca="1">_xlfn.XLOOKUP($A131,INDIRECT(D$3&amp;"!$A:$A"),INDIRECT(D$3&amp;"!$H:$H"),0,0)</f>
        <v>0</v>
      </c>
      <c r="E131" s="204" cm="1">
        <f t="array" aca="1" ref="E131" ca="1">_xlfn.XLOOKUP($A131,INDIRECT(E$3&amp;"!$A:$A"),INDIRECT(E$3&amp;"!$H:$H"),0,0)</f>
        <v>0</v>
      </c>
      <c r="F131" s="204" cm="1">
        <f t="array" aca="1" ref="F131" ca="1">_xlfn.XLOOKUP($A131,INDIRECT(F$3&amp;"!$A:$A"),INDIRECT(F$3&amp;"!$H:$H"),0,0)</f>
        <v>0</v>
      </c>
      <c r="G131" s="204" cm="1">
        <f t="array" aca="1" ref="G131" ca="1">_xlfn.XLOOKUP($A131,INDIRECT(G$3&amp;"!$A:$A"),INDIRECT(G$3&amp;"!$H:$H"),0,0)</f>
        <v>0</v>
      </c>
      <c r="H131" s="204" cm="1">
        <f t="array" aca="1" ref="H131" ca="1">_xlfn.XLOOKUP($A131,INDIRECT(H$3&amp;"!$A:$A"),INDIRECT(H$3&amp;"!$H:$H"),0,0)</f>
        <v>0</v>
      </c>
      <c r="I131" s="204" cm="1">
        <f t="array" aca="1" ref="I131" ca="1">_xlfn.XLOOKUP($A131,INDIRECT(I$3&amp;"!$A:$A"),INDIRECT(I$3&amp;"!$H:$H"),0,0)</f>
        <v>0</v>
      </c>
      <c r="J131" s="204" cm="1">
        <f t="array" aca="1" ref="J131" ca="1">_xlfn.XLOOKUP($A131,INDIRECT(J$3&amp;"!$A:$A"),INDIRECT(J$3&amp;"!$H:$H"),0,0)</f>
        <v>0</v>
      </c>
      <c r="K131" s="204" cm="1">
        <f t="array" aca="1" ref="K131" ca="1">_xlfn.XLOOKUP($A131,INDIRECT(K$3&amp;"!$A:$A"),INDIRECT(K$3&amp;"!$H:$H"),0,0)</f>
        <v>0</v>
      </c>
      <c r="L131" s="204" cm="1">
        <f t="array" aca="1" ref="L131" ca="1">_xlfn.XLOOKUP($A131,INDIRECT(L$3&amp;"!$A:$A"),INDIRECT(L$3&amp;"!$H:$H"),0,0)</f>
        <v>0</v>
      </c>
      <c r="M131" s="204" cm="1">
        <f t="array" aca="1" ref="M131" ca="1">_xlfn.XLOOKUP($A131,INDIRECT(M$3&amp;"!$A:$A"),INDIRECT(M$3&amp;"!$H:$H"),0,0)</f>
        <v>0</v>
      </c>
      <c r="N131" s="204" cm="1">
        <f t="array" aca="1" ref="N131" ca="1">_xlfn.XLOOKUP($A131,INDIRECT(N$3&amp;"!$A:$A"),INDIRECT(N$3&amp;"!$H:$H"),0,0)</f>
        <v>0</v>
      </c>
      <c r="O131" s="204" cm="1">
        <f t="array" aca="1" ref="O131" ca="1">_xlfn.XLOOKUP($A131,INDIRECT(O$3&amp;"!$A:$A"),INDIRECT(O$3&amp;"!$H:$H"),0,0)</f>
        <v>0</v>
      </c>
      <c r="P131" s="204" cm="1">
        <f t="array" aca="1" ref="P131" ca="1">_xlfn.XLOOKUP($A131,INDIRECT(P$3&amp;"!$A:$A"),INDIRECT(P$3&amp;"!$H:$H"),0,0)</f>
        <v>0</v>
      </c>
      <c r="Q131" s="204" cm="1">
        <f t="array" aca="1" ref="Q131" ca="1">_xlfn.XLOOKUP($A131,INDIRECT(Q$3&amp;"!$A:$A"),INDIRECT(Q$3&amp;"!$H:$H"),0,0)</f>
        <v>0</v>
      </c>
      <c r="R131" s="204" cm="1">
        <f t="array" aca="1" ref="R131" ca="1">_xlfn.XLOOKUP($A131,INDIRECT(R$3&amp;"!$A:$A"),INDIRECT(R$3&amp;"!$H:$H"),0,0)</f>
        <v>0</v>
      </c>
      <c r="S131" s="204" cm="1">
        <f t="array" aca="1" ref="S131" ca="1">_xlfn.XLOOKUP($A131,INDIRECT(S$3&amp;"!$A:$A"),INDIRECT(S$3&amp;"!$H:$H"),0,0)</f>
        <v>0</v>
      </c>
      <c r="T131" s="204" cm="1">
        <f t="array" aca="1" ref="T131" ca="1">_xlfn.XLOOKUP($A131,INDIRECT(T$3&amp;"!$A:$A"),INDIRECT(T$3&amp;"!$H:$H"),0,0)</f>
        <v>0</v>
      </c>
      <c r="U131" s="204" cm="1">
        <f t="array" aca="1" ref="U131" ca="1">_xlfn.XLOOKUP($A131,INDIRECT(U$3&amp;"!$A:$A"),INDIRECT(U$3&amp;"!$H:$H"),0,0)</f>
        <v>0</v>
      </c>
      <c r="V131" s="204" cm="1">
        <f t="array" aca="1" ref="V131" ca="1">_xlfn.XLOOKUP($A131,INDIRECT(V$3&amp;"!$A:$A"),INDIRECT(V$3&amp;"!$H:$H"),0,0)</f>
        <v>0</v>
      </c>
      <c r="W131" s="204" cm="1">
        <f t="array" aca="1" ref="W131" ca="1">_xlfn.XLOOKUP($A131,INDIRECT(W$3&amp;"!$A:$A"),INDIRECT(W$3&amp;"!$H:$H"),0,0)</f>
        <v>0</v>
      </c>
      <c r="X131" s="204" cm="1">
        <f t="array" aca="1" ref="X131" ca="1">_xlfn.XLOOKUP($A131,INDIRECT(X$3&amp;"!$A:$A"),INDIRECT(X$3&amp;"!$H:$H"),0,0)</f>
        <v>0</v>
      </c>
      <c r="Y131" s="204" cm="1">
        <f t="array" aca="1" ref="Y131" ca="1">_xlfn.XLOOKUP($A131,INDIRECT(Y$3&amp;"!$A:$A"),INDIRECT(Y$3&amp;"!$H:$H"),0,0)</f>
        <v>0</v>
      </c>
      <c r="Z131" s="204" cm="1">
        <f t="array" aca="1" ref="Z131" ca="1">_xlfn.XLOOKUP($A131,INDIRECT(Z$3&amp;"!$A:$A"),INDIRECT(Z$3&amp;"!$H:$H"),0,0)</f>
        <v>0</v>
      </c>
      <c r="AA131" s="204" cm="1">
        <f t="array" aca="1" ref="AA131" ca="1">_xlfn.XLOOKUP($A131,INDIRECT(AA$3&amp;"!$A:$A"),INDIRECT(AA$3&amp;"!$H:$H"),0,0)</f>
        <v>0</v>
      </c>
      <c r="AB131" s="204" cm="1">
        <f t="array" aca="1" ref="AB131" ca="1">_xlfn.XLOOKUP($A131,INDIRECT(AB$3&amp;"!$A:$A"),INDIRECT(AB$3&amp;"!$H:$H"),0,0)</f>
        <v>0</v>
      </c>
      <c r="AC131" s="204" cm="1">
        <f t="array" aca="1" ref="AC131" ca="1">_xlfn.XLOOKUP($A131,INDIRECT(AC$3&amp;"!$A:$A"),INDIRECT(AC$3&amp;"!$H:$H"),0,0)</f>
        <v>0</v>
      </c>
      <c r="AD131" s="204" cm="1">
        <f t="array" aca="1" ref="AD131" ca="1">_xlfn.XLOOKUP($A131,INDIRECT(AD$3&amp;"!$A:$A"),INDIRECT(AD$3&amp;"!$H:$H"),0,0)</f>
        <v>0</v>
      </c>
      <c r="AE131" s="204" cm="1">
        <f t="array" aca="1" ref="AE131" ca="1">_xlfn.XLOOKUP($A131,INDIRECT(AE$3&amp;"!$A:$A"),INDIRECT(AE$3&amp;"!$H:$H"),0,0)</f>
        <v>0</v>
      </c>
      <c r="AF131" s="204" cm="1">
        <f t="array" aca="1" ref="AF131" ca="1">_xlfn.XLOOKUP($A131,INDIRECT(AF$3&amp;"!$A:$A"),INDIRECT(AF$3&amp;"!$H:$H"),0,0)</f>
        <v>0</v>
      </c>
      <c r="AG131" s="204" cm="1">
        <f t="array" aca="1" ref="AG131" ca="1">_xlfn.XLOOKUP($A131,INDIRECT(AG$3&amp;"!$A:$A"),INDIRECT(AG$3&amp;"!$H:$H"),0,0)</f>
        <v>0</v>
      </c>
      <c r="AH131" s="204" cm="1">
        <f t="array" aca="1" ref="AH131" ca="1">_xlfn.XLOOKUP($A131,INDIRECT(AH$3&amp;"!$A:$A"),INDIRECT(AH$3&amp;"!$H:$H"),0,0)</f>
        <v>0</v>
      </c>
      <c r="AI131" s="204" cm="1">
        <f t="array" aca="1" ref="AI131" ca="1">_xlfn.XLOOKUP($A131,INDIRECT(AI$3&amp;"!$A:$A"),INDIRECT(AI$3&amp;"!$H:$H"),0,0)</f>
        <v>0</v>
      </c>
      <c r="AJ131" s="204" cm="1">
        <f t="array" aca="1" ref="AJ131" ca="1">_xlfn.XLOOKUP($A131,INDIRECT(AJ$3&amp;"!$A:$A"),INDIRECT(AJ$3&amp;"!$H:$H"),0,0)</f>
        <v>0</v>
      </c>
      <c r="AK131" s="204" cm="1">
        <f t="array" aca="1" ref="AK131" ca="1">_xlfn.XLOOKUP($A131,INDIRECT(AK$3&amp;"!$A:$A"),INDIRECT(AK$3&amp;"!$H:$H"),0,0)</f>
        <v>0</v>
      </c>
      <c r="AL131" s="204" cm="1">
        <f t="array" aca="1" ref="AL131" ca="1">_xlfn.XLOOKUP($A131,INDIRECT(AL$3&amp;"!$A:$A"),INDIRECT(AL$3&amp;"!$H:$H"),0,0)</f>
        <v>0</v>
      </c>
      <c r="AM131" s="204" cm="1">
        <f t="array" aca="1" ref="AM131" ca="1">_xlfn.XLOOKUP($A131,INDIRECT(AM$3&amp;"!$A:$A"),INDIRECT(AM$3&amp;"!$H:$H"),0,0)</f>
        <v>0</v>
      </c>
      <c r="AN131" s="204" cm="1">
        <f t="array" aca="1" ref="AN131" ca="1">_xlfn.XLOOKUP($A131,INDIRECT(AN$3&amp;"!$A:$A"),INDIRECT(AN$3&amp;"!$H:$H"),0,0)</f>
        <v>0</v>
      </c>
      <c r="AO131" s="204" cm="1">
        <f t="array" aca="1" ref="AO131" ca="1">_xlfn.XLOOKUP($A131,INDIRECT(AO$3&amp;"!$A:$A"),INDIRECT(AO$3&amp;"!$H:$H"),0,0)</f>
        <v>0</v>
      </c>
      <c r="AP131" s="204" cm="1">
        <f t="array" aca="1" ref="AP131" ca="1">_xlfn.XLOOKUP($A131,INDIRECT(AP$3&amp;"!$A:$A"),INDIRECT(AP$3&amp;"!$H:$H"),0,0)</f>
        <v>0</v>
      </c>
      <c r="AQ131" s="204" cm="1">
        <f t="array" aca="1" ref="AQ131" ca="1">_xlfn.XLOOKUP($A131,INDIRECT(AQ$3&amp;"!$A:$A"),INDIRECT(AQ$3&amp;"!$H:$H"),0,0)</f>
        <v>0</v>
      </c>
      <c r="AR131" s="204" cm="1">
        <f t="array" aca="1" ref="AR131" ca="1">_xlfn.XLOOKUP($A131,INDIRECT(AR$3&amp;"!$A:$A"),INDIRECT(AR$3&amp;"!$H:$H"),0,0)</f>
        <v>0</v>
      </c>
      <c r="AS131" s="204" cm="1">
        <f t="array" aca="1" ref="AS131" ca="1">_xlfn.XLOOKUP($A131,INDIRECT(AS$3&amp;"!$A:$A"),INDIRECT(AS$3&amp;"!$H:$H"),0,0)</f>
        <v>0</v>
      </c>
      <c r="AT131" s="204" cm="1">
        <f t="array" aca="1" ref="AT131" ca="1">_xlfn.XLOOKUP($A131,INDIRECT(AT$3&amp;"!$A:$A"),INDIRECT(AT$3&amp;"!$H:$H"),0,0)</f>
        <v>0</v>
      </c>
      <c r="AU131" s="204" cm="1">
        <f t="array" aca="1" ref="AU131" ca="1">_xlfn.XLOOKUP($A131,INDIRECT(AU$3&amp;"!$A:$A"),INDIRECT(AU$3&amp;"!$H:$H"),0,0)</f>
        <v>0</v>
      </c>
      <c r="AV131" s="204" cm="1">
        <f t="array" aca="1" ref="AV131" ca="1">_xlfn.XLOOKUP($A131,INDIRECT(AV$3&amp;"!$A:$A"),INDIRECT(AV$3&amp;"!$H:$H"),0,0)</f>
        <v>0</v>
      </c>
      <c r="AW131" s="204" cm="1">
        <f t="array" aca="1" ref="AW131" ca="1">_xlfn.XLOOKUP($A131,INDIRECT(AW$3&amp;"!$A:$A"),INDIRECT(AW$3&amp;"!$H:$H"),0,0)</f>
        <v>0</v>
      </c>
      <c r="AX131" s="204" cm="1">
        <f t="array" aca="1" ref="AX131" ca="1">_xlfn.XLOOKUP($A131,INDIRECT(AX$3&amp;"!$A:$A"),INDIRECT(AX$3&amp;"!$H:$H"),0,0)</f>
        <v>0</v>
      </c>
      <c r="AY131" s="204" cm="1">
        <f t="array" aca="1" ref="AY131" ca="1">_xlfn.XLOOKUP($A131,INDIRECT(AY$3&amp;"!$A:$A"),INDIRECT(AY$3&amp;"!$H:$H"),0,0)</f>
        <v>0</v>
      </c>
      <c r="AZ131" s="204" cm="1">
        <f t="array" aca="1" ref="AZ131" ca="1">_xlfn.XLOOKUP($A131,INDIRECT(AZ$3&amp;"!$A:$A"),INDIRECT(AZ$3&amp;"!$H:$H"),0,0)</f>
        <v>0</v>
      </c>
      <c r="BA131" s="204" cm="1">
        <f t="array" aca="1" ref="BA131" ca="1">_xlfn.XLOOKUP($A131,INDIRECT(BA$3&amp;"!$A:$A"),INDIRECT(BA$3&amp;"!$H:$H"),0,0)</f>
        <v>0</v>
      </c>
      <c r="BB131" s="204" cm="1">
        <f t="array" aca="1" ref="BB131" ca="1">_xlfn.XLOOKUP($A131,INDIRECT(BB$3&amp;"!$A:$A"),INDIRECT(BB$3&amp;"!$H:$H"),0,0)</f>
        <v>0</v>
      </c>
      <c r="BC131" s="204" cm="1">
        <f t="array" aca="1" ref="BC131" ca="1">_xlfn.XLOOKUP($A131,INDIRECT(BC$3&amp;"!$A:$A"),INDIRECT(BC$3&amp;"!$H:$H"),0,0)</f>
        <v>0</v>
      </c>
      <c r="BD131" s="204" cm="1">
        <f t="array" aca="1" ref="BD131" ca="1">_xlfn.XLOOKUP($A131,INDIRECT(BD$3&amp;"!$A:$A"),INDIRECT(BD$3&amp;"!$H:$H"),0,0)</f>
        <v>0</v>
      </c>
    </row>
    <row r="132" spans="1:56" ht="15.95" customHeight="1" x14ac:dyDescent="0.25">
      <c r="A132" s="3">
        <f t="shared" si="9"/>
        <v>550539998</v>
      </c>
      <c r="B132" s="3" t="str">
        <f t="shared" si="9"/>
        <v>ACRB5FR200CL</v>
      </c>
      <c r="C132" s="149" t="str">
        <f t="shared" si="9"/>
        <v>Набор эластичных лент 5 шт. в мешке</v>
      </c>
      <c r="D132" s="204" cm="1">
        <f t="array" aca="1" ref="D132" ca="1">_xlfn.XLOOKUP($A132,INDIRECT(D$3&amp;"!$A:$A"),INDIRECT(D$3&amp;"!$H:$H"),0,0)</f>
        <v>999</v>
      </c>
      <c r="E132" s="204" cm="1">
        <f t="array" aca="1" ref="E132" ca="1">_xlfn.XLOOKUP($A132,INDIRECT(E$3&amp;"!$A:$A"),INDIRECT(E$3&amp;"!$H:$H"),0,0)</f>
        <v>999</v>
      </c>
      <c r="F132" s="204" cm="1">
        <f t="array" aca="1" ref="F132" ca="1">_xlfn.XLOOKUP($A132,INDIRECT(F$3&amp;"!$A:$A"),INDIRECT(F$3&amp;"!$H:$H"),0,0)</f>
        <v>999</v>
      </c>
      <c r="G132" s="204" cm="1">
        <f t="array" aca="1" ref="G132" ca="1">_xlfn.XLOOKUP($A132,INDIRECT(G$3&amp;"!$A:$A"),INDIRECT(G$3&amp;"!$H:$H"),0,0)</f>
        <v>0</v>
      </c>
      <c r="H132" s="204" cm="1">
        <f t="array" aca="1" ref="H132" ca="1">_xlfn.XLOOKUP($A132,INDIRECT(H$3&amp;"!$A:$A"),INDIRECT(H$3&amp;"!$H:$H"),0,0)</f>
        <v>0</v>
      </c>
      <c r="I132" s="204" cm="1">
        <f t="array" aca="1" ref="I132" ca="1">_xlfn.XLOOKUP($A132,INDIRECT(I$3&amp;"!$A:$A"),INDIRECT(I$3&amp;"!$H:$H"),0,0)</f>
        <v>0</v>
      </c>
      <c r="J132" s="204" cm="1">
        <f t="array" aca="1" ref="J132" ca="1">_xlfn.XLOOKUP($A132,INDIRECT(J$3&amp;"!$A:$A"),INDIRECT(J$3&amp;"!$H:$H"),0,0)</f>
        <v>0</v>
      </c>
      <c r="K132" s="204" cm="1">
        <f t="array" aca="1" ref="K132" ca="1">_xlfn.XLOOKUP($A132,INDIRECT(K$3&amp;"!$A:$A"),INDIRECT(K$3&amp;"!$H:$H"),0,0)</f>
        <v>0</v>
      </c>
      <c r="L132" s="204" cm="1">
        <f t="array" aca="1" ref="L132" ca="1">_xlfn.XLOOKUP($A132,INDIRECT(L$3&amp;"!$A:$A"),INDIRECT(L$3&amp;"!$H:$H"),0,0)</f>
        <v>0</v>
      </c>
      <c r="M132" s="204" cm="1">
        <f t="array" aca="1" ref="M132" ca="1">_xlfn.XLOOKUP($A132,INDIRECT(M$3&amp;"!$A:$A"),INDIRECT(M$3&amp;"!$H:$H"),0,0)</f>
        <v>0</v>
      </c>
      <c r="N132" s="204" cm="1">
        <f t="array" aca="1" ref="N132" ca="1">_xlfn.XLOOKUP($A132,INDIRECT(N$3&amp;"!$A:$A"),INDIRECT(N$3&amp;"!$H:$H"),0,0)</f>
        <v>0</v>
      </c>
      <c r="O132" s="204" cm="1">
        <f t="array" aca="1" ref="O132" ca="1">_xlfn.XLOOKUP($A132,INDIRECT(O$3&amp;"!$A:$A"),INDIRECT(O$3&amp;"!$H:$H"),0,0)</f>
        <v>0</v>
      </c>
      <c r="P132" s="204" cm="1">
        <f t="array" aca="1" ref="P132" ca="1">_xlfn.XLOOKUP($A132,INDIRECT(P$3&amp;"!$A:$A"),INDIRECT(P$3&amp;"!$H:$H"),0,0)</f>
        <v>0</v>
      </c>
      <c r="Q132" s="204" cm="1">
        <f t="array" aca="1" ref="Q132" ca="1">_xlfn.XLOOKUP($A132,INDIRECT(Q$3&amp;"!$A:$A"),INDIRECT(Q$3&amp;"!$H:$H"),0,0)</f>
        <v>0</v>
      </c>
      <c r="R132" s="204" cm="1">
        <f t="array" aca="1" ref="R132" ca="1">_xlfn.XLOOKUP($A132,INDIRECT(R$3&amp;"!$A:$A"),INDIRECT(R$3&amp;"!$H:$H"),0,0)</f>
        <v>0</v>
      </c>
      <c r="S132" s="204" cm="1">
        <f t="array" aca="1" ref="S132" ca="1">_xlfn.XLOOKUP($A132,INDIRECT(S$3&amp;"!$A:$A"),INDIRECT(S$3&amp;"!$H:$H"),0,0)</f>
        <v>0</v>
      </c>
      <c r="T132" s="204" cm="1">
        <f t="array" aca="1" ref="T132" ca="1">_xlfn.XLOOKUP($A132,INDIRECT(T$3&amp;"!$A:$A"),INDIRECT(T$3&amp;"!$H:$H"),0,0)</f>
        <v>0</v>
      </c>
      <c r="U132" s="204" cm="1">
        <f t="array" aca="1" ref="U132" ca="1">_xlfn.XLOOKUP($A132,INDIRECT(U$3&amp;"!$A:$A"),INDIRECT(U$3&amp;"!$H:$H"),0,0)</f>
        <v>0</v>
      </c>
      <c r="V132" s="204" cm="1">
        <f t="array" aca="1" ref="V132" ca="1">_xlfn.XLOOKUP($A132,INDIRECT(V$3&amp;"!$A:$A"),INDIRECT(V$3&amp;"!$H:$H"),0,0)</f>
        <v>0</v>
      </c>
      <c r="W132" s="204" cm="1">
        <f t="array" aca="1" ref="W132" ca="1">_xlfn.XLOOKUP($A132,INDIRECT(W$3&amp;"!$A:$A"),INDIRECT(W$3&amp;"!$H:$H"),0,0)</f>
        <v>0</v>
      </c>
      <c r="X132" s="204" cm="1">
        <f t="array" aca="1" ref="X132" ca="1">_xlfn.XLOOKUP($A132,INDIRECT(X$3&amp;"!$A:$A"),INDIRECT(X$3&amp;"!$H:$H"),0,0)</f>
        <v>0</v>
      </c>
      <c r="Y132" s="204" cm="1">
        <f t="array" aca="1" ref="Y132" ca="1">_xlfn.XLOOKUP($A132,INDIRECT(Y$3&amp;"!$A:$A"),INDIRECT(Y$3&amp;"!$H:$H"),0,0)</f>
        <v>0</v>
      </c>
      <c r="Z132" s="204" cm="1">
        <f t="array" aca="1" ref="Z132" ca="1">_xlfn.XLOOKUP($A132,INDIRECT(Z$3&amp;"!$A:$A"),INDIRECT(Z$3&amp;"!$H:$H"),0,0)</f>
        <v>0</v>
      </c>
      <c r="AA132" s="204" cm="1">
        <f t="array" aca="1" ref="AA132" ca="1">_xlfn.XLOOKUP($A132,INDIRECT(AA$3&amp;"!$A:$A"),INDIRECT(AA$3&amp;"!$H:$H"),0,0)</f>
        <v>0</v>
      </c>
      <c r="AB132" s="204" cm="1">
        <f t="array" aca="1" ref="AB132" ca="1">_xlfn.XLOOKUP($A132,INDIRECT(AB$3&amp;"!$A:$A"),INDIRECT(AB$3&amp;"!$H:$H"),0,0)</f>
        <v>0</v>
      </c>
      <c r="AC132" s="204" cm="1">
        <f t="array" aca="1" ref="AC132" ca="1">_xlfn.XLOOKUP($A132,INDIRECT(AC$3&amp;"!$A:$A"),INDIRECT(AC$3&amp;"!$H:$H"),0,0)</f>
        <v>0</v>
      </c>
      <c r="AD132" s="204" cm="1">
        <f t="array" aca="1" ref="AD132" ca="1">_xlfn.XLOOKUP($A132,INDIRECT(AD$3&amp;"!$A:$A"),INDIRECT(AD$3&amp;"!$H:$H"),0,0)</f>
        <v>0</v>
      </c>
      <c r="AE132" s="204" cm="1">
        <f t="array" aca="1" ref="AE132" ca="1">_xlfn.XLOOKUP($A132,INDIRECT(AE$3&amp;"!$A:$A"),INDIRECT(AE$3&amp;"!$H:$H"),0,0)</f>
        <v>0</v>
      </c>
      <c r="AF132" s="204" cm="1">
        <f t="array" aca="1" ref="AF132" ca="1">_xlfn.XLOOKUP($A132,INDIRECT(AF$3&amp;"!$A:$A"),INDIRECT(AF$3&amp;"!$H:$H"),0,0)</f>
        <v>0</v>
      </c>
      <c r="AG132" s="204" cm="1">
        <f t="array" aca="1" ref="AG132" ca="1">_xlfn.XLOOKUP($A132,INDIRECT(AG$3&amp;"!$A:$A"),INDIRECT(AG$3&amp;"!$H:$H"),0,0)</f>
        <v>0</v>
      </c>
      <c r="AH132" s="204" cm="1">
        <f t="array" aca="1" ref="AH132" ca="1">_xlfn.XLOOKUP($A132,INDIRECT(AH$3&amp;"!$A:$A"),INDIRECT(AH$3&amp;"!$H:$H"),0,0)</f>
        <v>0</v>
      </c>
      <c r="AI132" s="204" cm="1">
        <f t="array" aca="1" ref="AI132" ca="1">_xlfn.XLOOKUP($A132,INDIRECT(AI$3&amp;"!$A:$A"),INDIRECT(AI$3&amp;"!$H:$H"),0,0)</f>
        <v>0</v>
      </c>
      <c r="AJ132" s="204" cm="1">
        <f t="array" aca="1" ref="AJ132" ca="1">_xlfn.XLOOKUP($A132,INDIRECT(AJ$3&amp;"!$A:$A"),INDIRECT(AJ$3&amp;"!$H:$H"),0,0)</f>
        <v>0</v>
      </c>
      <c r="AK132" s="204" cm="1">
        <f t="array" aca="1" ref="AK132" ca="1">_xlfn.XLOOKUP($A132,INDIRECT(AK$3&amp;"!$A:$A"),INDIRECT(AK$3&amp;"!$H:$H"),0,0)</f>
        <v>0</v>
      </c>
      <c r="AL132" s="204" cm="1">
        <f t="array" aca="1" ref="AL132" ca="1">_xlfn.XLOOKUP($A132,INDIRECT(AL$3&amp;"!$A:$A"),INDIRECT(AL$3&amp;"!$H:$H"),0,0)</f>
        <v>0</v>
      </c>
      <c r="AM132" s="204" cm="1">
        <f t="array" aca="1" ref="AM132" ca="1">_xlfn.XLOOKUP($A132,INDIRECT(AM$3&amp;"!$A:$A"),INDIRECT(AM$3&amp;"!$H:$H"),0,0)</f>
        <v>0</v>
      </c>
      <c r="AN132" s="204" cm="1">
        <f t="array" aca="1" ref="AN132" ca="1">_xlfn.XLOOKUP($A132,INDIRECT(AN$3&amp;"!$A:$A"),INDIRECT(AN$3&amp;"!$H:$H"),0,0)</f>
        <v>0</v>
      </c>
      <c r="AO132" s="204" cm="1">
        <f t="array" aca="1" ref="AO132" ca="1">_xlfn.XLOOKUP($A132,INDIRECT(AO$3&amp;"!$A:$A"),INDIRECT(AO$3&amp;"!$H:$H"),0,0)</f>
        <v>0</v>
      </c>
      <c r="AP132" s="204" cm="1">
        <f t="array" aca="1" ref="AP132" ca="1">_xlfn.XLOOKUP($A132,INDIRECT(AP$3&amp;"!$A:$A"),INDIRECT(AP$3&amp;"!$H:$H"),0,0)</f>
        <v>0</v>
      </c>
      <c r="AQ132" s="204" cm="1">
        <f t="array" aca="1" ref="AQ132" ca="1">_xlfn.XLOOKUP($A132,INDIRECT(AQ$3&amp;"!$A:$A"),INDIRECT(AQ$3&amp;"!$H:$H"),0,0)</f>
        <v>0</v>
      </c>
      <c r="AR132" s="204" cm="1">
        <f t="array" aca="1" ref="AR132" ca="1">_xlfn.XLOOKUP($A132,INDIRECT(AR$3&amp;"!$A:$A"),INDIRECT(AR$3&amp;"!$H:$H"),0,0)</f>
        <v>0</v>
      </c>
      <c r="AS132" s="204" cm="1">
        <f t="array" aca="1" ref="AS132" ca="1">_xlfn.XLOOKUP($A132,INDIRECT(AS$3&amp;"!$A:$A"),INDIRECT(AS$3&amp;"!$H:$H"),0,0)</f>
        <v>0</v>
      </c>
      <c r="AT132" s="204" cm="1">
        <f t="array" aca="1" ref="AT132" ca="1">_xlfn.XLOOKUP($A132,INDIRECT(AT$3&amp;"!$A:$A"),INDIRECT(AT$3&amp;"!$H:$H"),0,0)</f>
        <v>0</v>
      </c>
      <c r="AU132" s="204" cm="1">
        <f t="array" aca="1" ref="AU132" ca="1">_xlfn.XLOOKUP($A132,INDIRECT(AU$3&amp;"!$A:$A"),INDIRECT(AU$3&amp;"!$H:$H"),0,0)</f>
        <v>0</v>
      </c>
      <c r="AV132" s="204" cm="1">
        <f t="array" aca="1" ref="AV132" ca="1">_xlfn.XLOOKUP($A132,INDIRECT(AV$3&amp;"!$A:$A"),INDIRECT(AV$3&amp;"!$H:$H"),0,0)</f>
        <v>0</v>
      </c>
      <c r="AW132" s="204" cm="1">
        <f t="array" aca="1" ref="AW132" ca="1">_xlfn.XLOOKUP($A132,INDIRECT(AW$3&amp;"!$A:$A"),INDIRECT(AW$3&amp;"!$H:$H"),0,0)</f>
        <v>0</v>
      </c>
      <c r="AX132" s="204" cm="1">
        <f t="array" aca="1" ref="AX132" ca="1">_xlfn.XLOOKUP($A132,INDIRECT(AX$3&amp;"!$A:$A"),INDIRECT(AX$3&amp;"!$H:$H"),0,0)</f>
        <v>0</v>
      </c>
      <c r="AY132" s="204" cm="1">
        <f t="array" aca="1" ref="AY132" ca="1">_xlfn.XLOOKUP($A132,INDIRECT(AY$3&amp;"!$A:$A"),INDIRECT(AY$3&amp;"!$H:$H"),0,0)</f>
        <v>0</v>
      </c>
      <c r="AZ132" s="204" cm="1">
        <f t="array" aca="1" ref="AZ132" ca="1">_xlfn.XLOOKUP($A132,INDIRECT(AZ$3&amp;"!$A:$A"),INDIRECT(AZ$3&amp;"!$H:$H"),0,0)</f>
        <v>0</v>
      </c>
      <c r="BA132" s="204" cm="1">
        <f t="array" aca="1" ref="BA132" ca="1">_xlfn.XLOOKUP($A132,INDIRECT(BA$3&amp;"!$A:$A"),INDIRECT(BA$3&amp;"!$H:$H"),0,0)</f>
        <v>0</v>
      </c>
      <c r="BB132" s="204" cm="1">
        <f t="array" aca="1" ref="BB132" ca="1">_xlfn.XLOOKUP($A132,INDIRECT(BB$3&amp;"!$A:$A"),INDIRECT(BB$3&amp;"!$H:$H"),0,0)</f>
        <v>0</v>
      </c>
      <c r="BC132" s="204" cm="1">
        <f t="array" aca="1" ref="BC132" ca="1">_xlfn.XLOOKUP($A132,INDIRECT(BC$3&amp;"!$A:$A"),INDIRECT(BC$3&amp;"!$H:$H"),0,0)</f>
        <v>0</v>
      </c>
      <c r="BD132" s="204" cm="1">
        <f t="array" aca="1" ref="BD132" ca="1">_xlfn.XLOOKUP($A132,INDIRECT(BD$3&amp;"!$A:$A"),INDIRECT(BD$3&amp;"!$H:$H"),0,0)</f>
        <v>0</v>
      </c>
    </row>
    <row r="133" spans="1:56" ht="15.95" customHeight="1" x14ac:dyDescent="0.25">
      <c r="A133" s="3">
        <f t="shared" ref="A133:C152" si="10">A46</f>
        <v>550539999</v>
      </c>
      <c r="B133" s="3" t="str">
        <f t="shared" si="10"/>
        <v>ACRB4FR300CL</v>
      </c>
      <c r="C133" s="149" t="str">
        <f t="shared" si="10"/>
        <v>Набор эластичных лент 4 шт.</v>
      </c>
      <c r="D133" s="204" cm="1">
        <f t="array" aca="1" ref="D133" ca="1">_xlfn.XLOOKUP($A133,INDIRECT(D$3&amp;"!$A:$A"),INDIRECT(D$3&amp;"!$H:$H"),0,0)</f>
        <v>999</v>
      </c>
      <c r="E133" s="204" cm="1">
        <f t="array" aca="1" ref="E133" ca="1">_xlfn.XLOOKUP($A133,INDIRECT(E$3&amp;"!$A:$A"),INDIRECT(E$3&amp;"!$H:$H"),0,0)</f>
        <v>999</v>
      </c>
      <c r="F133" s="204" cm="1">
        <f t="array" aca="1" ref="F133" ca="1">_xlfn.XLOOKUP($A133,INDIRECT(F$3&amp;"!$A:$A"),INDIRECT(F$3&amp;"!$H:$H"),0,0)</f>
        <v>999</v>
      </c>
      <c r="G133" s="204" cm="1">
        <f t="array" aca="1" ref="G133" ca="1">_xlfn.XLOOKUP($A133,INDIRECT(G$3&amp;"!$A:$A"),INDIRECT(G$3&amp;"!$H:$H"),0,0)</f>
        <v>0</v>
      </c>
      <c r="H133" s="204" cm="1">
        <f t="array" aca="1" ref="H133" ca="1">_xlfn.XLOOKUP($A133,INDIRECT(H$3&amp;"!$A:$A"),INDIRECT(H$3&amp;"!$H:$H"),0,0)</f>
        <v>0</v>
      </c>
      <c r="I133" s="204" cm="1">
        <f t="array" aca="1" ref="I133" ca="1">_xlfn.XLOOKUP($A133,INDIRECT(I$3&amp;"!$A:$A"),INDIRECT(I$3&amp;"!$H:$H"),0,0)</f>
        <v>0</v>
      </c>
      <c r="J133" s="204" cm="1">
        <f t="array" aca="1" ref="J133" ca="1">_xlfn.XLOOKUP($A133,INDIRECT(J$3&amp;"!$A:$A"),INDIRECT(J$3&amp;"!$H:$H"),0,0)</f>
        <v>0</v>
      </c>
      <c r="K133" s="204" cm="1">
        <f t="array" aca="1" ref="K133" ca="1">_xlfn.XLOOKUP($A133,INDIRECT(K$3&amp;"!$A:$A"),INDIRECT(K$3&amp;"!$H:$H"),0,0)</f>
        <v>0</v>
      </c>
      <c r="L133" s="204" cm="1">
        <f t="array" aca="1" ref="L133" ca="1">_xlfn.XLOOKUP($A133,INDIRECT(L$3&amp;"!$A:$A"),INDIRECT(L$3&amp;"!$H:$H"),0,0)</f>
        <v>0</v>
      </c>
      <c r="M133" s="204" cm="1">
        <f t="array" aca="1" ref="M133" ca="1">_xlfn.XLOOKUP($A133,INDIRECT(M$3&amp;"!$A:$A"),INDIRECT(M$3&amp;"!$H:$H"),0,0)</f>
        <v>0</v>
      </c>
      <c r="N133" s="204" cm="1">
        <f t="array" aca="1" ref="N133" ca="1">_xlfn.XLOOKUP($A133,INDIRECT(N$3&amp;"!$A:$A"),INDIRECT(N$3&amp;"!$H:$H"),0,0)</f>
        <v>0</v>
      </c>
      <c r="O133" s="204" cm="1">
        <f t="array" aca="1" ref="O133" ca="1">_xlfn.XLOOKUP($A133,INDIRECT(O$3&amp;"!$A:$A"),INDIRECT(O$3&amp;"!$H:$H"),0,0)</f>
        <v>0</v>
      </c>
      <c r="P133" s="204" cm="1">
        <f t="array" aca="1" ref="P133" ca="1">_xlfn.XLOOKUP($A133,INDIRECT(P$3&amp;"!$A:$A"),INDIRECT(P$3&amp;"!$H:$H"),0,0)</f>
        <v>0</v>
      </c>
      <c r="Q133" s="204" cm="1">
        <f t="array" aca="1" ref="Q133" ca="1">_xlfn.XLOOKUP($A133,INDIRECT(Q$3&amp;"!$A:$A"),INDIRECT(Q$3&amp;"!$H:$H"),0,0)</f>
        <v>0</v>
      </c>
      <c r="R133" s="204" cm="1">
        <f t="array" aca="1" ref="R133" ca="1">_xlfn.XLOOKUP($A133,INDIRECT(R$3&amp;"!$A:$A"),INDIRECT(R$3&amp;"!$H:$H"),0,0)</f>
        <v>0</v>
      </c>
      <c r="S133" s="204" cm="1">
        <f t="array" aca="1" ref="S133" ca="1">_xlfn.XLOOKUP($A133,INDIRECT(S$3&amp;"!$A:$A"),INDIRECT(S$3&amp;"!$H:$H"),0,0)</f>
        <v>0</v>
      </c>
      <c r="T133" s="204" cm="1">
        <f t="array" aca="1" ref="T133" ca="1">_xlfn.XLOOKUP($A133,INDIRECT(T$3&amp;"!$A:$A"),INDIRECT(T$3&amp;"!$H:$H"),0,0)</f>
        <v>0</v>
      </c>
      <c r="U133" s="204" cm="1">
        <f t="array" aca="1" ref="U133" ca="1">_xlfn.XLOOKUP($A133,INDIRECT(U$3&amp;"!$A:$A"),INDIRECT(U$3&amp;"!$H:$H"),0,0)</f>
        <v>0</v>
      </c>
      <c r="V133" s="204" cm="1">
        <f t="array" aca="1" ref="V133" ca="1">_xlfn.XLOOKUP($A133,INDIRECT(V$3&amp;"!$A:$A"),INDIRECT(V$3&amp;"!$H:$H"),0,0)</f>
        <v>0</v>
      </c>
      <c r="W133" s="204" cm="1">
        <f t="array" aca="1" ref="W133" ca="1">_xlfn.XLOOKUP($A133,INDIRECT(W$3&amp;"!$A:$A"),INDIRECT(W$3&amp;"!$H:$H"),0,0)</f>
        <v>0</v>
      </c>
      <c r="X133" s="204" cm="1">
        <f t="array" aca="1" ref="X133" ca="1">_xlfn.XLOOKUP($A133,INDIRECT(X$3&amp;"!$A:$A"),INDIRECT(X$3&amp;"!$H:$H"),0,0)</f>
        <v>0</v>
      </c>
      <c r="Y133" s="204" cm="1">
        <f t="array" aca="1" ref="Y133" ca="1">_xlfn.XLOOKUP($A133,INDIRECT(Y$3&amp;"!$A:$A"),INDIRECT(Y$3&amp;"!$H:$H"),0,0)</f>
        <v>0</v>
      </c>
      <c r="Z133" s="204" cm="1">
        <f t="array" aca="1" ref="Z133" ca="1">_xlfn.XLOOKUP($A133,INDIRECT(Z$3&amp;"!$A:$A"),INDIRECT(Z$3&amp;"!$H:$H"),0,0)</f>
        <v>0</v>
      </c>
      <c r="AA133" s="204" cm="1">
        <f t="array" aca="1" ref="AA133" ca="1">_xlfn.XLOOKUP($A133,INDIRECT(AA$3&amp;"!$A:$A"),INDIRECT(AA$3&amp;"!$H:$H"),0,0)</f>
        <v>0</v>
      </c>
      <c r="AB133" s="204" cm="1">
        <f t="array" aca="1" ref="AB133" ca="1">_xlfn.XLOOKUP($A133,INDIRECT(AB$3&amp;"!$A:$A"),INDIRECT(AB$3&amp;"!$H:$H"),0,0)</f>
        <v>0</v>
      </c>
      <c r="AC133" s="204" cm="1">
        <f t="array" aca="1" ref="AC133" ca="1">_xlfn.XLOOKUP($A133,INDIRECT(AC$3&amp;"!$A:$A"),INDIRECT(AC$3&amp;"!$H:$H"),0,0)</f>
        <v>0</v>
      </c>
      <c r="AD133" s="204" cm="1">
        <f t="array" aca="1" ref="AD133" ca="1">_xlfn.XLOOKUP($A133,INDIRECT(AD$3&amp;"!$A:$A"),INDIRECT(AD$3&amp;"!$H:$H"),0,0)</f>
        <v>0</v>
      </c>
      <c r="AE133" s="204" cm="1">
        <f t="array" aca="1" ref="AE133" ca="1">_xlfn.XLOOKUP($A133,INDIRECT(AE$3&amp;"!$A:$A"),INDIRECT(AE$3&amp;"!$H:$H"),0,0)</f>
        <v>0</v>
      </c>
      <c r="AF133" s="204" cm="1">
        <f t="array" aca="1" ref="AF133" ca="1">_xlfn.XLOOKUP($A133,INDIRECT(AF$3&amp;"!$A:$A"),INDIRECT(AF$3&amp;"!$H:$H"),0,0)</f>
        <v>0</v>
      </c>
      <c r="AG133" s="204" cm="1">
        <f t="array" aca="1" ref="AG133" ca="1">_xlfn.XLOOKUP($A133,INDIRECT(AG$3&amp;"!$A:$A"),INDIRECT(AG$3&amp;"!$H:$H"),0,0)</f>
        <v>0</v>
      </c>
      <c r="AH133" s="204" cm="1">
        <f t="array" aca="1" ref="AH133" ca="1">_xlfn.XLOOKUP($A133,INDIRECT(AH$3&amp;"!$A:$A"),INDIRECT(AH$3&amp;"!$H:$H"),0,0)</f>
        <v>0</v>
      </c>
      <c r="AI133" s="204" cm="1">
        <f t="array" aca="1" ref="AI133" ca="1">_xlfn.XLOOKUP($A133,INDIRECT(AI$3&amp;"!$A:$A"),INDIRECT(AI$3&amp;"!$H:$H"),0,0)</f>
        <v>0</v>
      </c>
      <c r="AJ133" s="204" cm="1">
        <f t="array" aca="1" ref="AJ133" ca="1">_xlfn.XLOOKUP($A133,INDIRECT(AJ$3&amp;"!$A:$A"),INDIRECT(AJ$3&amp;"!$H:$H"),0,0)</f>
        <v>0</v>
      </c>
      <c r="AK133" s="204" cm="1">
        <f t="array" aca="1" ref="AK133" ca="1">_xlfn.XLOOKUP($A133,INDIRECT(AK$3&amp;"!$A:$A"),INDIRECT(AK$3&amp;"!$H:$H"),0,0)</f>
        <v>0</v>
      </c>
      <c r="AL133" s="204" cm="1">
        <f t="array" aca="1" ref="AL133" ca="1">_xlfn.XLOOKUP($A133,INDIRECT(AL$3&amp;"!$A:$A"),INDIRECT(AL$3&amp;"!$H:$H"),0,0)</f>
        <v>0</v>
      </c>
      <c r="AM133" s="204" cm="1">
        <f t="array" aca="1" ref="AM133" ca="1">_xlfn.XLOOKUP($A133,INDIRECT(AM$3&amp;"!$A:$A"),INDIRECT(AM$3&amp;"!$H:$H"),0,0)</f>
        <v>0</v>
      </c>
      <c r="AN133" s="204" cm="1">
        <f t="array" aca="1" ref="AN133" ca="1">_xlfn.XLOOKUP($A133,INDIRECT(AN$3&amp;"!$A:$A"),INDIRECT(AN$3&amp;"!$H:$H"),0,0)</f>
        <v>0</v>
      </c>
      <c r="AO133" s="204" cm="1">
        <f t="array" aca="1" ref="AO133" ca="1">_xlfn.XLOOKUP($A133,INDIRECT(AO$3&amp;"!$A:$A"),INDIRECT(AO$3&amp;"!$H:$H"),0,0)</f>
        <v>0</v>
      </c>
      <c r="AP133" s="204" cm="1">
        <f t="array" aca="1" ref="AP133" ca="1">_xlfn.XLOOKUP($A133,INDIRECT(AP$3&amp;"!$A:$A"),INDIRECT(AP$3&amp;"!$H:$H"),0,0)</f>
        <v>0</v>
      </c>
      <c r="AQ133" s="204" cm="1">
        <f t="array" aca="1" ref="AQ133" ca="1">_xlfn.XLOOKUP($A133,INDIRECT(AQ$3&amp;"!$A:$A"),INDIRECT(AQ$3&amp;"!$H:$H"),0,0)</f>
        <v>0</v>
      </c>
      <c r="AR133" s="204" cm="1">
        <f t="array" aca="1" ref="AR133" ca="1">_xlfn.XLOOKUP($A133,INDIRECT(AR$3&amp;"!$A:$A"),INDIRECT(AR$3&amp;"!$H:$H"),0,0)</f>
        <v>0</v>
      </c>
      <c r="AS133" s="204" cm="1">
        <f t="array" aca="1" ref="AS133" ca="1">_xlfn.XLOOKUP($A133,INDIRECT(AS$3&amp;"!$A:$A"),INDIRECT(AS$3&amp;"!$H:$H"),0,0)</f>
        <v>0</v>
      </c>
      <c r="AT133" s="204" cm="1">
        <f t="array" aca="1" ref="AT133" ca="1">_xlfn.XLOOKUP($A133,INDIRECT(AT$3&amp;"!$A:$A"),INDIRECT(AT$3&amp;"!$H:$H"),0,0)</f>
        <v>0</v>
      </c>
      <c r="AU133" s="204" cm="1">
        <f t="array" aca="1" ref="AU133" ca="1">_xlfn.XLOOKUP($A133,INDIRECT(AU$3&amp;"!$A:$A"),INDIRECT(AU$3&amp;"!$H:$H"),0,0)</f>
        <v>0</v>
      </c>
      <c r="AV133" s="204" cm="1">
        <f t="array" aca="1" ref="AV133" ca="1">_xlfn.XLOOKUP($A133,INDIRECT(AV$3&amp;"!$A:$A"),INDIRECT(AV$3&amp;"!$H:$H"),0,0)</f>
        <v>0</v>
      </c>
      <c r="AW133" s="204" cm="1">
        <f t="array" aca="1" ref="AW133" ca="1">_xlfn.XLOOKUP($A133,INDIRECT(AW$3&amp;"!$A:$A"),INDIRECT(AW$3&amp;"!$H:$H"),0,0)</f>
        <v>0</v>
      </c>
      <c r="AX133" s="204" cm="1">
        <f t="array" aca="1" ref="AX133" ca="1">_xlfn.XLOOKUP($A133,INDIRECT(AX$3&amp;"!$A:$A"),INDIRECT(AX$3&amp;"!$H:$H"),0,0)</f>
        <v>0</v>
      </c>
      <c r="AY133" s="204" cm="1">
        <f t="array" aca="1" ref="AY133" ca="1">_xlfn.XLOOKUP($A133,INDIRECT(AY$3&amp;"!$A:$A"),INDIRECT(AY$3&amp;"!$H:$H"),0,0)</f>
        <v>0</v>
      </c>
      <c r="AZ133" s="204" cm="1">
        <f t="array" aca="1" ref="AZ133" ca="1">_xlfn.XLOOKUP($A133,INDIRECT(AZ$3&amp;"!$A:$A"),INDIRECT(AZ$3&amp;"!$H:$H"),0,0)</f>
        <v>0</v>
      </c>
      <c r="BA133" s="204" cm="1">
        <f t="array" aca="1" ref="BA133" ca="1">_xlfn.XLOOKUP($A133,INDIRECT(BA$3&amp;"!$A:$A"),INDIRECT(BA$3&amp;"!$H:$H"),0,0)</f>
        <v>0</v>
      </c>
      <c r="BB133" s="204" cm="1">
        <f t="array" aca="1" ref="BB133" ca="1">_xlfn.XLOOKUP($A133,INDIRECT(BB$3&amp;"!$A:$A"),INDIRECT(BB$3&amp;"!$H:$H"),0,0)</f>
        <v>0</v>
      </c>
      <c r="BC133" s="204" cm="1">
        <f t="array" aca="1" ref="BC133" ca="1">_xlfn.XLOOKUP($A133,INDIRECT(BC$3&amp;"!$A:$A"),INDIRECT(BC$3&amp;"!$H:$H"),0,0)</f>
        <v>0</v>
      </c>
      <c r="BD133" s="204" cm="1">
        <f t="array" aca="1" ref="BD133" ca="1">_xlfn.XLOOKUP($A133,INDIRECT(BD$3&amp;"!$A:$A"),INDIRECT(BD$3&amp;"!$H:$H"),0,0)</f>
        <v>0</v>
      </c>
    </row>
    <row r="134" spans="1:56" ht="15.95" customHeight="1" x14ac:dyDescent="0.25">
      <c r="A134" s="3">
        <f t="shared" si="10"/>
        <v>550540000</v>
      </c>
      <c r="B134" s="3" t="str">
        <f t="shared" si="10"/>
        <v>ACRB5FR400CL</v>
      </c>
      <c r="C134" s="149" t="str">
        <f t="shared" si="10"/>
        <v>Набор эластичных лент 5 шт.</v>
      </c>
      <c r="D134" s="204" cm="1">
        <f t="array" aca="1" ref="D134" ca="1">_xlfn.XLOOKUP($A134,INDIRECT(D$3&amp;"!$A:$A"),INDIRECT(D$3&amp;"!$H:$H"),0,0)</f>
        <v>0</v>
      </c>
      <c r="E134" s="204" cm="1">
        <f t="array" aca="1" ref="E134" ca="1">_xlfn.XLOOKUP($A134,INDIRECT(E$3&amp;"!$A:$A"),INDIRECT(E$3&amp;"!$H:$H"),0,0)</f>
        <v>0</v>
      </c>
      <c r="F134" s="204" cm="1">
        <f t="array" aca="1" ref="F134" ca="1">_xlfn.XLOOKUP($A134,INDIRECT(F$3&amp;"!$A:$A"),INDIRECT(F$3&amp;"!$H:$H"),0,0)</f>
        <v>0</v>
      </c>
      <c r="G134" s="204" cm="1">
        <f t="array" aca="1" ref="G134" ca="1">_xlfn.XLOOKUP($A134,INDIRECT(G$3&amp;"!$A:$A"),INDIRECT(G$3&amp;"!$H:$H"),0,0)</f>
        <v>0</v>
      </c>
      <c r="H134" s="204" cm="1">
        <f t="array" aca="1" ref="H134" ca="1">_xlfn.XLOOKUP($A134,INDIRECT(H$3&amp;"!$A:$A"),INDIRECT(H$3&amp;"!$H:$H"),0,0)</f>
        <v>0</v>
      </c>
      <c r="I134" s="204" cm="1">
        <f t="array" aca="1" ref="I134" ca="1">_xlfn.XLOOKUP($A134,INDIRECT(I$3&amp;"!$A:$A"),INDIRECT(I$3&amp;"!$H:$H"),0,0)</f>
        <v>0</v>
      </c>
      <c r="J134" s="204" cm="1">
        <f t="array" aca="1" ref="J134" ca="1">_xlfn.XLOOKUP($A134,INDIRECT(J$3&amp;"!$A:$A"),INDIRECT(J$3&amp;"!$H:$H"),0,0)</f>
        <v>0</v>
      </c>
      <c r="K134" s="204" cm="1">
        <f t="array" aca="1" ref="K134" ca="1">_xlfn.XLOOKUP($A134,INDIRECT(K$3&amp;"!$A:$A"),INDIRECT(K$3&amp;"!$H:$H"),0,0)</f>
        <v>0</v>
      </c>
      <c r="L134" s="204" cm="1">
        <f t="array" aca="1" ref="L134" ca="1">_xlfn.XLOOKUP($A134,INDIRECT(L$3&amp;"!$A:$A"),INDIRECT(L$3&amp;"!$H:$H"),0,0)</f>
        <v>0</v>
      </c>
      <c r="M134" s="204" cm="1">
        <f t="array" aca="1" ref="M134" ca="1">_xlfn.XLOOKUP($A134,INDIRECT(M$3&amp;"!$A:$A"),INDIRECT(M$3&amp;"!$H:$H"),0,0)</f>
        <v>0</v>
      </c>
      <c r="N134" s="204" cm="1">
        <f t="array" aca="1" ref="N134" ca="1">_xlfn.XLOOKUP($A134,INDIRECT(N$3&amp;"!$A:$A"),INDIRECT(N$3&amp;"!$H:$H"),0,0)</f>
        <v>0</v>
      </c>
      <c r="O134" s="204" cm="1">
        <f t="array" aca="1" ref="O134" ca="1">_xlfn.XLOOKUP($A134,INDIRECT(O$3&amp;"!$A:$A"),INDIRECT(O$3&amp;"!$H:$H"),0,0)</f>
        <v>0</v>
      </c>
      <c r="P134" s="204" cm="1">
        <f t="array" aca="1" ref="P134" ca="1">_xlfn.XLOOKUP($A134,INDIRECT(P$3&amp;"!$A:$A"),INDIRECT(P$3&amp;"!$H:$H"),0,0)</f>
        <v>0</v>
      </c>
      <c r="Q134" s="204" cm="1">
        <f t="array" aca="1" ref="Q134" ca="1">_xlfn.XLOOKUP($A134,INDIRECT(Q$3&amp;"!$A:$A"),INDIRECT(Q$3&amp;"!$H:$H"),0,0)</f>
        <v>0</v>
      </c>
      <c r="R134" s="204" cm="1">
        <f t="array" aca="1" ref="R134" ca="1">_xlfn.XLOOKUP($A134,INDIRECT(R$3&amp;"!$A:$A"),INDIRECT(R$3&amp;"!$H:$H"),0,0)</f>
        <v>0</v>
      </c>
      <c r="S134" s="204" cm="1">
        <f t="array" aca="1" ref="S134" ca="1">_xlfn.XLOOKUP($A134,INDIRECT(S$3&amp;"!$A:$A"),INDIRECT(S$3&amp;"!$H:$H"),0,0)</f>
        <v>0</v>
      </c>
      <c r="T134" s="204" cm="1">
        <f t="array" aca="1" ref="T134" ca="1">_xlfn.XLOOKUP($A134,INDIRECT(T$3&amp;"!$A:$A"),INDIRECT(T$3&amp;"!$H:$H"),0,0)</f>
        <v>0</v>
      </c>
      <c r="U134" s="204" cm="1">
        <f t="array" aca="1" ref="U134" ca="1">_xlfn.XLOOKUP($A134,INDIRECT(U$3&amp;"!$A:$A"),INDIRECT(U$3&amp;"!$H:$H"),0,0)</f>
        <v>0</v>
      </c>
      <c r="V134" s="204" cm="1">
        <f t="array" aca="1" ref="V134" ca="1">_xlfn.XLOOKUP($A134,INDIRECT(V$3&amp;"!$A:$A"),INDIRECT(V$3&amp;"!$H:$H"),0,0)</f>
        <v>0</v>
      </c>
      <c r="W134" s="204" cm="1">
        <f t="array" aca="1" ref="W134" ca="1">_xlfn.XLOOKUP($A134,INDIRECT(W$3&amp;"!$A:$A"),INDIRECT(W$3&amp;"!$H:$H"),0,0)</f>
        <v>0</v>
      </c>
      <c r="X134" s="204" cm="1">
        <f t="array" aca="1" ref="X134" ca="1">_xlfn.XLOOKUP($A134,INDIRECT(X$3&amp;"!$A:$A"),INDIRECT(X$3&amp;"!$H:$H"),0,0)</f>
        <v>0</v>
      </c>
      <c r="Y134" s="204" cm="1">
        <f t="array" aca="1" ref="Y134" ca="1">_xlfn.XLOOKUP($A134,INDIRECT(Y$3&amp;"!$A:$A"),INDIRECT(Y$3&amp;"!$H:$H"),0,0)</f>
        <v>0</v>
      </c>
      <c r="Z134" s="204" cm="1">
        <f t="array" aca="1" ref="Z134" ca="1">_xlfn.XLOOKUP($A134,INDIRECT(Z$3&amp;"!$A:$A"),INDIRECT(Z$3&amp;"!$H:$H"),0,0)</f>
        <v>0</v>
      </c>
      <c r="AA134" s="204" cm="1">
        <f t="array" aca="1" ref="AA134" ca="1">_xlfn.XLOOKUP($A134,INDIRECT(AA$3&amp;"!$A:$A"),INDIRECT(AA$3&amp;"!$H:$H"),0,0)</f>
        <v>0</v>
      </c>
      <c r="AB134" s="204" cm="1">
        <f t="array" aca="1" ref="AB134" ca="1">_xlfn.XLOOKUP($A134,INDIRECT(AB$3&amp;"!$A:$A"),INDIRECT(AB$3&amp;"!$H:$H"),0,0)</f>
        <v>0</v>
      </c>
      <c r="AC134" s="204" cm="1">
        <f t="array" aca="1" ref="AC134" ca="1">_xlfn.XLOOKUP($A134,INDIRECT(AC$3&amp;"!$A:$A"),INDIRECT(AC$3&amp;"!$H:$H"),0,0)</f>
        <v>0</v>
      </c>
      <c r="AD134" s="204" cm="1">
        <f t="array" aca="1" ref="AD134" ca="1">_xlfn.XLOOKUP($A134,INDIRECT(AD$3&amp;"!$A:$A"),INDIRECT(AD$3&amp;"!$H:$H"),0,0)</f>
        <v>0</v>
      </c>
      <c r="AE134" s="204" cm="1">
        <f t="array" aca="1" ref="AE134" ca="1">_xlfn.XLOOKUP($A134,INDIRECT(AE$3&amp;"!$A:$A"),INDIRECT(AE$3&amp;"!$H:$H"),0,0)</f>
        <v>0</v>
      </c>
      <c r="AF134" s="204" cm="1">
        <f t="array" aca="1" ref="AF134" ca="1">_xlfn.XLOOKUP($A134,INDIRECT(AF$3&amp;"!$A:$A"),INDIRECT(AF$3&amp;"!$H:$H"),0,0)</f>
        <v>0</v>
      </c>
      <c r="AG134" s="204" cm="1">
        <f t="array" aca="1" ref="AG134" ca="1">_xlfn.XLOOKUP($A134,INDIRECT(AG$3&amp;"!$A:$A"),INDIRECT(AG$3&amp;"!$H:$H"),0,0)</f>
        <v>0</v>
      </c>
      <c r="AH134" s="204" cm="1">
        <f t="array" aca="1" ref="AH134" ca="1">_xlfn.XLOOKUP($A134,INDIRECT(AH$3&amp;"!$A:$A"),INDIRECT(AH$3&amp;"!$H:$H"),0,0)</f>
        <v>0</v>
      </c>
      <c r="AI134" s="204" cm="1">
        <f t="array" aca="1" ref="AI134" ca="1">_xlfn.XLOOKUP($A134,INDIRECT(AI$3&amp;"!$A:$A"),INDIRECT(AI$3&amp;"!$H:$H"),0,0)</f>
        <v>0</v>
      </c>
      <c r="AJ134" s="204" cm="1">
        <f t="array" aca="1" ref="AJ134" ca="1">_xlfn.XLOOKUP($A134,INDIRECT(AJ$3&amp;"!$A:$A"),INDIRECT(AJ$3&amp;"!$H:$H"),0,0)</f>
        <v>0</v>
      </c>
      <c r="AK134" s="204" cm="1">
        <f t="array" aca="1" ref="AK134" ca="1">_xlfn.XLOOKUP($A134,INDIRECT(AK$3&amp;"!$A:$A"),INDIRECT(AK$3&amp;"!$H:$H"),0,0)</f>
        <v>0</v>
      </c>
      <c r="AL134" s="204" cm="1">
        <f t="array" aca="1" ref="AL134" ca="1">_xlfn.XLOOKUP($A134,INDIRECT(AL$3&amp;"!$A:$A"),INDIRECT(AL$3&amp;"!$H:$H"),0,0)</f>
        <v>0</v>
      </c>
      <c r="AM134" s="204" cm="1">
        <f t="array" aca="1" ref="AM134" ca="1">_xlfn.XLOOKUP($A134,INDIRECT(AM$3&amp;"!$A:$A"),INDIRECT(AM$3&amp;"!$H:$H"),0,0)</f>
        <v>0</v>
      </c>
      <c r="AN134" s="204" cm="1">
        <f t="array" aca="1" ref="AN134" ca="1">_xlfn.XLOOKUP($A134,INDIRECT(AN$3&amp;"!$A:$A"),INDIRECT(AN$3&amp;"!$H:$H"),0,0)</f>
        <v>0</v>
      </c>
      <c r="AO134" s="204" cm="1">
        <f t="array" aca="1" ref="AO134" ca="1">_xlfn.XLOOKUP($A134,INDIRECT(AO$3&amp;"!$A:$A"),INDIRECT(AO$3&amp;"!$H:$H"),0,0)</f>
        <v>0</v>
      </c>
      <c r="AP134" s="204" cm="1">
        <f t="array" aca="1" ref="AP134" ca="1">_xlfn.XLOOKUP($A134,INDIRECT(AP$3&amp;"!$A:$A"),INDIRECT(AP$3&amp;"!$H:$H"),0,0)</f>
        <v>0</v>
      </c>
      <c r="AQ134" s="204" cm="1">
        <f t="array" aca="1" ref="AQ134" ca="1">_xlfn.XLOOKUP($A134,INDIRECT(AQ$3&amp;"!$A:$A"),INDIRECT(AQ$3&amp;"!$H:$H"),0,0)</f>
        <v>0</v>
      </c>
      <c r="AR134" s="204" cm="1">
        <f t="array" aca="1" ref="AR134" ca="1">_xlfn.XLOOKUP($A134,INDIRECT(AR$3&amp;"!$A:$A"),INDIRECT(AR$3&amp;"!$H:$H"),0,0)</f>
        <v>0</v>
      </c>
      <c r="AS134" s="204" cm="1">
        <f t="array" aca="1" ref="AS134" ca="1">_xlfn.XLOOKUP($A134,INDIRECT(AS$3&amp;"!$A:$A"),INDIRECT(AS$3&amp;"!$H:$H"),0,0)</f>
        <v>0</v>
      </c>
      <c r="AT134" s="204" cm="1">
        <f t="array" aca="1" ref="AT134" ca="1">_xlfn.XLOOKUP($A134,INDIRECT(AT$3&amp;"!$A:$A"),INDIRECT(AT$3&amp;"!$H:$H"),0,0)</f>
        <v>0</v>
      </c>
      <c r="AU134" s="204" cm="1">
        <f t="array" aca="1" ref="AU134" ca="1">_xlfn.XLOOKUP($A134,INDIRECT(AU$3&amp;"!$A:$A"),INDIRECT(AU$3&amp;"!$H:$H"),0,0)</f>
        <v>0</v>
      </c>
      <c r="AV134" s="204" cm="1">
        <f t="array" aca="1" ref="AV134" ca="1">_xlfn.XLOOKUP($A134,INDIRECT(AV$3&amp;"!$A:$A"),INDIRECT(AV$3&amp;"!$H:$H"),0,0)</f>
        <v>0</v>
      </c>
      <c r="AW134" s="204" cm="1">
        <f t="array" aca="1" ref="AW134" ca="1">_xlfn.XLOOKUP($A134,INDIRECT(AW$3&amp;"!$A:$A"),INDIRECT(AW$3&amp;"!$H:$H"),0,0)</f>
        <v>0</v>
      </c>
      <c r="AX134" s="204" cm="1">
        <f t="array" aca="1" ref="AX134" ca="1">_xlfn.XLOOKUP($A134,INDIRECT(AX$3&amp;"!$A:$A"),INDIRECT(AX$3&amp;"!$H:$H"),0,0)</f>
        <v>0</v>
      </c>
      <c r="AY134" s="204" cm="1">
        <f t="array" aca="1" ref="AY134" ca="1">_xlfn.XLOOKUP($A134,INDIRECT(AY$3&amp;"!$A:$A"),INDIRECT(AY$3&amp;"!$H:$H"),0,0)</f>
        <v>0</v>
      </c>
      <c r="AZ134" s="204" cm="1">
        <f t="array" aca="1" ref="AZ134" ca="1">_xlfn.XLOOKUP($A134,INDIRECT(AZ$3&amp;"!$A:$A"),INDIRECT(AZ$3&amp;"!$H:$H"),0,0)</f>
        <v>0</v>
      </c>
      <c r="BA134" s="204" cm="1">
        <f t="array" aca="1" ref="BA134" ca="1">_xlfn.XLOOKUP($A134,INDIRECT(BA$3&amp;"!$A:$A"),INDIRECT(BA$3&amp;"!$H:$H"),0,0)</f>
        <v>0</v>
      </c>
      <c r="BB134" s="204" cm="1">
        <f t="array" aca="1" ref="BB134" ca="1">_xlfn.XLOOKUP($A134,INDIRECT(BB$3&amp;"!$A:$A"),INDIRECT(BB$3&amp;"!$H:$H"),0,0)</f>
        <v>0</v>
      </c>
      <c r="BC134" s="204" cm="1">
        <f t="array" aca="1" ref="BC134" ca="1">_xlfn.XLOOKUP($A134,INDIRECT(BC$3&amp;"!$A:$A"),INDIRECT(BC$3&amp;"!$H:$H"),0,0)</f>
        <v>0</v>
      </c>
      <c r="BD134" s="204" cm="1">
        <f t="array" aca="1" ref="BD134" ca="1">_xlfn.XLOOKUP($A134,INDIRECT(BD$3&amp;"!$A:$A"),INDIRECT(BD$3&amp;"!$H:$H"),0,0)</f>
        <v>0</v>
      </c>
    </row>
    <row r="135" spans="1:56" ht="15.95" customHeight="1" x14ac:dyDescent="0.25">
      <c r="A135" s="3">
        <f t="shared" si="10"/>
        <v>271440668</v>
      </c>
      <c r="B135" s="3" t="str">
        <f t="shared" si="10"/>
        <v>ACRB1SK101BC</v>
      </c>
      <c r="C135" s="149" t="str">
        <f t="shared" si="10"/>
        <v>Скакалка черная</v>
      </c>
      <c r="D135" s="204" cm="1">
        <f t="array" aca="1" ref="D135" ca="1">_xlfn.XLOOKUP($A135,INDIRECT(D$3&amp;"!$A:$A"),INDIRECT(D$3&amp;"!$H:$H"),0,0)</f>
        <v>500</v>
      </c>
      <c r="E135" s="204" cm="1">
        <f t="array" aca="1" ref="E135" ca="1">_xlfn.XLOOKUP($A135,INDIRECT(E$3&amp;"!$A:$A"),INDIRECT(E$3&amp;"!$H:$H"),0,0)</f>
        <v>214.28571428571431</v>
      </c>
      <c r="F135" s="204" cm="1">
        <f t="array" aca="1" ref="F135" ca="1">_xlfn.XLOOKUP($A135,INDIRECT(F$3&amp;"!$A:$A"),INDIRECT(F$3&amp;"!$H:$H"),0,0)</f>
        <v>285</v>
      </c>
      <c r="G135" s="204" cm="1">
        <f t="array" aca="1" ref="G135" ca="1">_xlfn.XLOOKUP($A135,INDIRECT(G$3&amp;"!$A:$A"),INDIRECT(G$3&amp;"!$H:$H"),0,0)</f>
        <v>0</v>
      </c>
      <c r="H135" s="204" cm="1">
        <f t="array" aca="1" ref="H135" ca="1">_xlfn.XLOOKUP($A135,INDIRECT(H$3&amp;"!$A:$A"),INDIRECT(H$3&amp;"!$H:$H"),0,0)</f>
        <v>0</v>
      </c>
      <c r="I135" s="204" cm="1">
        <f t="array" aca="1" ref="I135" ca="1">_xlfn.XLOOKUP($A135,INDIRECT(I$3&amp;"!$A:$A"),INDIRECT(I$3&amp;"!$H:$H"),0,0)</f>
        <v>0</v>
      </c>
      <c r="J135" s="204" cm="1">
        <f t="array" aca="1" ref="J135" ca="1">_xlfn.XLOOKUP($A135,INDIRECT(J$3&amp;"!$A:$A"),INDIRECT(J$3&amp;"!$H:$H"),0,0)</f>
        <v>0</v>
      </c>
      <c r="K135" s="204" cm="1">
        <f t="array" aca="1" ref="K135" ca="1">_xlfn.XLOOKUP($A135,INDIRECT(K$3&amp;"!$A:$A"),INDIRECT(K$3&amp;"!$H:$H"),0,0)</f>
        <v>0</v>
      </c>
      <c r="L135" s="204" cm="1">
        <f t="array" aca="1" ref="L135" ca="1">_xlfn.XLOOKUP($A135,INDIRECT(L$3&amp;"!$A:$A"),INDIRECT(L$3&amp;"!$H:$H"),0,0)</f>
        <v>0</v>
      </c>
      <c r="M135" s="204" cm="1">
        <f t="array" aca="1" ref="M135" ca="1">_xlfn.XLOOKUP($A135,INDIRECT(M$3&amp;"!$A:$A"),INDIRECT(M$3&amp;"!$H:$H"),0,0)</f>
        <v>0</v>
      </c>
      <c r="N135" s="204" cm="1">
        <f t="array" aca="1" ref="N135" ca="1">_xlfn.XLOOKUP($A135,INDIRECT(N$3&amp;"!$A:$A"),INDIRECT(N$3&amp;"!$H:$H"),0,0)</f>
        <v>0</v>
      </c>
      <c r="O135" s="204" cm="1">
        <f t="array" aca="1" ref="O135" ca="1">_xlfn.XLOOKUP($A135,INDIRECT(O$3&amp;"!$A:$A"),INDIRECT(O$3&amp;"!$H:$H"),0,0)</f>
        <v>0</v>
      </c>
      <c r="P135" s="204" cm="1">
        <f t="array" aca="1" ref="P135" ca="1">_xlfn.XLOOKUP($A135,INDIRECT(P$3&amp;"!$A:$A"),INDIRECT(P$3&amp;"!$H:$H"),0,0)</f>
        <v>0</v>
      </c>
      <c r="Q135" s="204" cm="1">
        <f t="array" aca="1" ref="Q135" ca="1">_xlfn.XLOOKUP($A135,INDIRECT(Q$3&amp;"!$A:$A"),INDIRECT(Q$3&amp;"!$H:$H"),0,0)</f>
        <v>0</v>
      </c>
      <c r="R135" s="204" cm="1">
        <f t="array" aca="1" ref="R135" ca="1">_xlfn.XLOOKUP($A135,INDIRECT(R$3&amp;"!$A:$A"),INDIRECT(R$3&amp;"!$H:$H"),0,0)</f>
        <v>0</v>
      </c>
      <c r="S135" s="204" cm="1">
        <f t="array" aca="1" ref="S135" ca="1">_xlfn.XLOOKUP($A135,INDIRECT(S$3&amp;"!$A:$A"),INDIRECT(S$3&amp;"!$H:$H"),0,0)</f>
        <v>0</v>
      </c>
      <c r="T135" s="204" cm="1">
        <f t="array" aca="1" ref="T135" ca="1">_xlfn.XLOOKUP($A135,INDIRECT(T$3&amp;"!$A:$A"),INDIRECT(T$3&amp;"!$H:$H"),0,0)</f>
        <v>0</v>
      </c>
      <c r="U135" s="204" cm="1">
        <f t="array" aca="1" ref="U135" ca="1">_xlfn.XLOOKUP($A135,INDIRECT(U$3&amp;"!$A:$A"),INDIRECT(U$3&amp;"!$H:$H"),0,0)</f>
        <v>0</v>
      </c>
      <c r="V135" s="204" cm="1">
        <f t="array" aca="1" ref="V135" ca="1">_xlfn.XLOOKUP($A135,INDIRECT(V$3&amp;"!$A:$A"),INDIRECT(V$3&amp;"!$H:$H"),0,0)</f>
        <v>0</v>
      </c>
      <c r="W135" s="204" cm="1">
        <f t="array" aca="1" ref="W135" ca="1">_xlfn.XLOOKUP($A135,INDIRECT(W$3&amp;"!$A:$A"),INDIRECT(W$3&amp;"!$H:$H"),0,0)</f>
        <v>0</v>
      </c>
      <c r="X135" s="204" cm="1">
        <f t="array" aca="1" ref="X135" ca="1">_xlfn.XLOOKUP($A135,INDIRECT(X$3&amp;"!$A:$A"),INDIRECT(X$3&amp;"!$H:$H"),0,0)</f>
        <v>0</v>
      </c>
      <c r="Y135" s="204" cm="1">
        <f t="array" aca="1" ref="Y135" ca="1">_xlfn.XLOOKUP($A135,INDIRECT(Y$3&amp;"!$A:$A"),INDIRECT(Y$3&amp;"!$H:$H"),0,0)</f>
        <v>0</v>
      </c>
      <c r="Z135" s="204" cm="1">
        <f t="array" aca="1" ref="Z135" ca="1">_xlfn.XLOOKUP($A135,INDIRECT(Z$3&amp;"!$A:$A"),INDIRECT(Z$3&amp;"!$H:$H"),0,0)</f>
        <v>0</v>
      </c>
      <c r="AA135" s="204" cm="1">
        <f t="array" aca="1" ref="AA135" ca="1">_xlfn.XLOOKUP($A135,INDIRECT(AA$3&amp;"!$A:$A"),INDIRECT(AA$3&amp;"!$H:$H"),0,0)</f>
        <v>0</v>
      </c>
      <c r="AB135" s="204" cm="1">
        <f t="array" aca="1" ref="AB135" ca="1">_xlfn.XLOOKUP($A135,INDIRECT(AB$3&amp;"!$A:$A"),INDIRECT(AB$3&amp;"!$H:$H"),0,0)</f>
        <v>0</v>
      </c>
      <c r="AC135" s="204" cm="1">
        <f t="array" aca="1" ref="AC135" ca="1">_xlfn.XLOOKUP($A135,INDIRECT(AC$3&amp;"!$A:$A"),INDIRECT(AC$3&amp;"!$H:$H"),0,0)</f>
        <v>0</v>
      </c>
      <c r="AD135" s="204" cm="1">
        <f t="array" aca="1" ref="AD135" ca="1">_xlfn.XLOOKUP($A135,INDIRECT(AD$3&amp;"!$A:$A"),INDIRECT(AD$3&amp;"!$H:$H"),0,0)</f>
        <v>0</v>
      </c>
      <c r="AE135" s="204" cm="1">
        <f t="array" aca="1" ref="AE135" ca="1">_xlfn.XLOOKUP($A135,INDIRECT(AE$3&amp;"!$A:$A"),INDIRECT(AE$3&amp;"!$H:$H"),0,0)</f>
        <v>0</v>
      </c>
      <c r="AF135" s="204" cm="1">
        <f t="array" aca="1" ref="AF135" ca="1">_xlfn.XLOOKUP($A135,INDIRECT(AF$3&amp;"!$A:$A"),INDIRECT(AF$3&amp;"!$H:$H"),0,0)</f>
        <v>0</v>
      </c>
      <c r="AG135" s="204" cm="1">
        <f t="array" aca="1" ref="AG135" ca="1">_xlfn.XLOOKUP($A135,INDIRECT(AG$3&amp;"!$A:$A"),INDIRECT(AG$3&amp;"!$H:$H"),0,0)</f>
        <v>0</v>
      </c>
      <c r="AH135" s="204" cm="1">
        <f t="array" aca="1" ref="AH135" ca="1">_xlfn.XLOOKUP($A135,INDIRECT(AH$3&amp;"!$A:$A"),INDIRECT(AH$3&amp;"!$H:$H"),0,0)</f>
        <v>0</v>
      </c>
      <c r="AI135" s="204" cm="1">
        <f t="array" aca="1" ref="AI135" ca="1">_xlfn.XLOOKUP($A135,INDIRECT(AI$3&amp;"!$A:$A"),INDIRECT(AI$3&amp;"!$H:$H"),0,0)</f>
        <v>0</v>
      </c>
      <c r="AJ135" s="204" cm="1">
        <f t="array" aca="1" ref="AJ135" ca="1">_xlfn.XLOOKUP($A135,INDIRECT(AJ$3&amp;"!$A:$A"),INDIRECT(AJ$3&amp;"!$H:$H"),0,0)</f>
        <v>0</v>
      </c>
      <c r="AK135" s="204" cm="1">
        <f t="array" aca="1" ref="AK135" ca="1">_xlfn.XLOOKUP($A135,INDIRECT(AK$3&amp;"!$A:$A"),INDIRECT(AK$3&amp;"!$H:$H"),0,0)</f>
        <v>0</v>
      </c>
      <c r="AL135" s="204" cm="1">
        <f t="array" aca="1" ref="AL135" ca="1">_xlfn.XLOOKUP($A135,INDIRECT(AL$3&amp;"!$A:$A"),INDIRECT(AL$3&amp;"!$H:$H"),0,0)</f>
        <v>0</v>
      </c>
      <c r="AM135" s="204" cm="1">
        <f t="array" aca="1" ref="AM135" ca="1">_xlfn.XLOOKUP($A135,INDIRECT(AM$3&amp;"!$A:$A"),INDIRECT(AM$3&amp;"!$H:$H"),0,0)</f>
        <v>0</v>
      </c>
      <c r="AN135" s="204" cm="1">
        <f t="array" aca="1" ref="AN135" ca="1">_xlfn.XLOOKUP($A135,INDIRECT(AN$3&amp;"!$A:$A"),INDIRECT(AN$3&amp;"!$H:$H"),0,0)</f>
        <v>0</v>
      </c>
      <c r="AO135" s="204" cm="1">
        <f t="array" aca="1" ref="AO135" ca="1">_xlfn.XLOOKUP($A135,INDIRECT(AO$3&amp;"!$A:$A"),INDIRECT(AO$3&amp;"!$H:$H"),0,0)</f>
        <v>0</v>
      </c>
      <c r="AP135" s="204" cm="1">
        <f t="array" aca="1" ref="AP135" ca="1">_xlfn.XLOOKUP($A135,INDIRECT(AP$3&amp;"!$A:$A"),INDIRECT(AP$3&amp;"!$H:$H"),0,0)</f>
        <v>0</v>
      </c>
      <c r="AQ135" s="204" cm="1">
        <f t="array" aca="1" ref="AQ135" ca="1">_xlfn.XLOOKUP($A135,INDIRECT(AQ$3&amp;"!$A:$A"),INDIRECT(AQ$3&amp;"!$H:$H"),0,0)</f>
        <v>0</v>
      </c>
      <c r="AR135" s="204" cm="1">
        <f t="array" aca="1" ref="AR135" ca="1">_xlfn.XLOOKUP($A135,INDIRECT(AR$3&amp;"!$A:$A"),INDIRECT(AR$3&amp;"!$H:$H"),0,0)</f>
        <v>0</v>
      </c>
      <c r="AS135" s="204" cm="1">
        <f t="array" aca="1" ref="AS135" ca="1">_xlfn.XLOOKUP($A135,INDIRECT(AS$3&amp;"!$A:$A"),INDIRECT(AS$3&amp;"!$H:$H"),0,0)</f>
        <v>0</v>
      </c>
      <c r="AT135" s="204" cm="1">
        <f t="array" aca="1" ref="AT135" ca="1">_xlfn.XLOOKUP($A135,INDIRECT(AT$3&amp;"!$A:$A"),INDIRECT(AT$3&amp;"!$H:$H"),0,0)</f>
        <v>0</v>
      </c>
      <c r="AU135" s="204" cm="1">
        <f t="array" aca="1" ref="AU135" ca="1">_xlfn.XLOOKUP($A135,INDIRECT(AU$3&amp;"!$A:$A"),INDIRECT(AU$3&amp;"!$H:$H"),0,0)</f>
        <v>0</v>
      </c>
      <c r="AV135" s="204" cm="1">
        <f t="array" aca="1" ref="AV135" ca="1">_xlfn.XLOOKUP($A135,INDIRECT(AV$3&amp;"!$A:$A"),INDIRECT(AV$3&amp;"!$H:$H"),0,0)</f>
        <v>0</v>
      </c>
      <c r="AW135" s="204" cm="1">
        <f t="array" aca="1" ref="AW135" ca="1">_xlfn.XLOOKUP($A135,INDIRECT(AW$3&amp;"!$A:$A"),INDIRECT(AW$3&amp;"!$H:$H"),0,0)</f>
        <v>0</v>
      </c>
      <c r="AX135" s="204" cm="1">
        <f t="array" aca="1" ref="AX135" ca="1">_xlfn.XLOOKUP($A135,INDIRECT(AX$3&amp;"!$A:$A"),INDIRECT(AX$3&amp;"!$H:$H"),0,0)</f>
        <v>0</v>
      </c>
      <c r="AY135" s="204" cm="1">
        <f t="array" aca="1" ref="AY135" ca="1">_xlfn.XLOOKUP($A135,INDIRECT(AY$3&amp;"!$A:$A"),INDIRECT(AY$3&amp;"!$H:$H"),0,0)</f>
        <v>0</v>
      </c>
      <c r="AZ135" s="204" cm="1">
        <f t="array" aca="1" ref="AZ135" ca="1">_xlfn.XLOOKUP($A135,INDIRECT(AZ$3&amp;"!$A:$A"),INDIRECT(AZ$3&amp;"!$H:$H"),0,0)</f>
        <v>0</v>
      </c>
      <c r="BA135" s="204" cm="1">
        <f t="array" aca="1" ref="BA135" ca="1">_xlfn.XLOOKUP($A135,INDIRECT(BA$3&amp;"!$A:$A"),INDIRECT(BA$3&amp;"!$H:$H"),0,0)</f>
        <v>0</v>
      </c>
      <c r="BB135" s="204" cm="1">
        <f t="array" aca="1" ref="BB135" ca="1">_xlfn.XLOOKUP($A135,INDIRECT(BB$3&amp;"!$A:$A"),INDIRECT(BB$3&amp;"!$H:$H"),0,0)</f>
        <v>0</v>
      </c>
      <c r="BC135" s="204" cm="1">
        <f t="array" aca="1" ref="BC135" ca="1">_xlfn.XLOOKUP($A135,INDIRECT(BC$3&amp;"!$A:$A"),INDIRECT(BC$3&amp;"!$H:$H"),0,0)</f>
        <v>0</v>
      </c>
      <c r="BD135" s="204" cm="1">
        <f t="array" aca="1" ref="BD135" ca="1">_xlfn.XLOOKUP($A135,INDIRECT(BD$3&amp;"!$A:$A"),INDIRECT(BD$3&amp;"!$H:$H"),0,0)</f>
        <v>0</v>
      </c>
    </row>
    <row r="136" spans="1:56" ht="15.95" customHeight="1" x14ac:dyDescent="0.25">
      <c r="A136" s="3">
        <f t="shared" si="10"/>
        <v>271440669</v>
      </c>
      <c r="B136" s="3" t="str">
        <f t="shared" si="10"/>
        <v>ACRB1SK101RD</v>
      </c>
      <c r="C136" s="149" t="str">
        <f t="shared" si="10"/>
        <v>Скакалка красная</v>
      </c>
      <c r="D136" s="204" cm="1">
        <f t="array" aca="1" ref="D136" ca="1">_xlfn.XLOOKUP($A136,INDIRECT(D$3&amp;"!$A:$A"),INDIRECT(D$3&amp;"!$H:$H"),0,0)</f>
        <v>999</v>
      </c>
      <c r="E136" s="204" cm="1">
        <f t="array" aca="1" ref="E136" ca="1">_xlfn.XLOOKUP($A136,INDIRECT(E$3&amp;"!$A:$A"),INDIRECT(E$3&amp;"!$H:$H"),0,0)</f>
        <v>1400</v>
      </c>
      <c r="F136" s="204" cm="1">
        <f t="array" aca="1" ref="F136" ca="1">_xlfn.XLOOKUP($A136,INDIRECT(F$3&amp;"!$A:$A"),INDIRECT(F$3&amp;"!$H:$H"),0,0)</f>
        <v>1600</v>
      </c>
      <c r="G136" s="204" cm="1">
        <f t="array" aca="1" ref="G136" ca="1">_xlfn.XLOOKUP($A136,INDIRECT(G$3&amp;"!$A:$A"),INDIRECT(G$3&amp;"!$H:$H"),0,0)</f>
        <v>0</v>
      </c>
      <c r="H136" s="204" cm="1">
        <f t="array" aca="1" ref="H136" ca="1">_xlfn.XLOOKUP($A136,INDIRECT(H$3&amp;"!$A:$A"),INDIRECT(H$3&amp;"!$H:$H"),0,0)</f>
        <v>0</v>
      </c>
      <c r="I136" s="204" cm="1">
        <f t="array" aca="1" ref="I136" ca="1">_xlfn.XLOOKUP($A136,INDIRECT(I$3&amp;"!$A:$A"),INDIRECT(I$3&amp;"!$H:$H"),0,0)</f>
        <v>0</v>
      </c>
      <c r="J136" s="204" cm="1">
        <f t="array" aca="1" ref="J136" ca="1">_xlfn.XLOOKUP($A136,INDIRECT(J$3&amp;"!$A:$A"),INDIRECT(J$3&amp;"!$H:$H"),0,0)</f>
        <v>0</v>
      </c>
      <c r="K136" s="204" cm="1">
        <f t="array" aca="1" ref="K136" ca="1">_xlfn.XLOOKUP($A136,INDIRECT(K$3&amp;"!$A:$A"),INDIRECT(K$3&amp;"!$H:$H"),0,0)</f>
        <v>0</v>
      </c>
      <c r="L136" s="204" cm="1">
        <f t="array" aca="1" ref="L136" ca="1">_xlfn.XLOOKUP($A136,INDIRECT(L$3&amp;"!$A:$A"),INDIRECT(L$3&amp;"!$H:$H"),0,0)</f>
        <v>0</v>
      </c>
      <c r="M136" s="204" cm="1">
        <f t="array" aca="1" ref="M136" ca="1">_xlfn.XLOOKUP($A136,INDIRECT(M$3&amp;"!$A:$A"),INDIRECT(M$3&amp;"!$H:$H"),0,0)</f>
        <v>0</v>
      </c>
      <c r="N136" s="204" cm="1">
        <f t="array" aca="1" ref="N136" ca="1">_xlfn.XLOOKUP($A136,INDIRECT(N$3&amp;"!$A:$A"),INDIRECT(N$3&amp;"!$H:$H"),0,0)</f>
        <v>0</v>
      </c>
      <c r="O136" s="204" cm="1">
        <f t="array" aca="1" ref="O136" ca="1">_xlfn.XLOOKUP($A136,INDIRECT(O$3&amp;"!$A:$A"),INDIRECT(O$3&amp;"!$H:$H"),0,0)</f>
        <v>0</v>
      </c>
      <c r="P136" s="204" cm="1">
        <f t="array" aca="1" ref="P136" ca="1">_xlfn.XLOOKUP($A136,INDIRECT(P$3&amp;"!$A:$A"),INDIRECT(P$3&amp;"!$H:$H"),0,0)</f>
        <v>0</v>
      </c>
      <c r="Q136" s="204" cm="1">
        <f t="array" aca="1" ref="Q136" ca="1">_xlfn.XLOOKUP($A136,INDIRECT(Q$3&amp;"!$A:$A"),INDIRECT(Q$3&amp;"!$H:$H"),0,0)</f>
        <v>0</v>
      </c>
      <c r="R136" s="204" cm="1">
        <f t="array" aca="1" ref="R136" ca="1">_xlfn.XLOOKUP($A136,INDIRECT(R$3&amp;"!$A:$A"),INDIRECT(R$3&amp;"!$H:$H"),0,0)</f>
        <v>0</v>
      </c>
      <c r="S136" s="204" cm="1">
        <f t="array" aca="1" ref="S136" ca="1">_xlfn.XLOOKUP($A136,INDIRECT(S$3&amp;"!$A:$A"),INDIRECT(S$3&amp;"!$H:$H"),0,0)</f>
        <v>0</v>
      </c>
      <c r="T136" s="204" cm="1">
        <f t="array" aca="1" ref="T136" ca="1">_xlfn.XLOOKUP($A136,INDIRECT(T$3&amp;"!$A:$A"),INDIRECT(T$3&amp;"!$H:$H"),0,0)</f>
        <v>0</v>
      </c>
      <c r="U136" s="204" cm="1">
        <f t="array" aca="1" ref="U136" ca="1">_xlfn.XLOOKUP($A136,INDIRECT(U$3&amp;"!$A:$A"),INDIRECT(U$3&amp;"!$H:$H"),0,0)</f>
        <v>0</v>
      </c>
      <c r="V136" s="204" cm="1">
        <f t="array" aca="1" ref="V136" ca="1">_xlfn.XLOOKUP($A136,INDIRECT(V$3&amp;"!$A:$A"),INDIRECT(V$3&amp;"!$H:$H"),0,0)</f>
        <v>0</v>
      </c>
      <c r="W136" s="204" cm="1">
        <f t="array" aca="1" ref="W136" ca="1">_xlfn.XLOOKUP($A136,INDIRECT(W$3&amp;"!$A:$A"),INDIRECT(W$3&amp;"!$H:$H"),0,0)</f>
        <v>0</v>
      </c>
      <c r="X136" s="204" cm="1">
        <f t="array" aca="1" ref="X136" ca="1">_xlfn.XLOOKUP($A136,INDIRECT(X$3&amp;"!$A:$A"),INDIRECT(X$3&amp;"!$H:$H"),0,0)</f>
        <v>0</v>
      </c>
      <c r="Y136" s="204" cm="1">
        <f t="array" aca="1" ref="Y136" ca="1">_xlfn.XLOOKUP($A136,INDIRECT(Y$3&amp;"!$A:$A"),INDIRECT(Y$3&amp;"!$H:$H"),0,0)</f>
        <v>0</v>
      </c>
      <c r="Z136" s="204" cm="1">
        <f t="array" aca="1" ref="Z136" ca="1">_xlfn.XLOOKUP($A136,INDIRECT(Z$3&amp;"!$A:$A"),INDIRECT(Z$3&amp;"!$H:$H"),0,0)</f>
        <v>0</v>
      </c>
      <c r="AA136" s="204" cm="1">
        <f t="array" aca="1" ref="AA136" ca="1">_xlfn.XLOOKUP($A136,INDIRECT(AA$3&amp;"!$A:$A"),INDIRECT(AA$3&amp;"!$H:$H"),0,0)</f>
        <v>0</v>
      </c>
      <c r="AB136" s="204" cm="1">
        <f t="array" aca="1" ref="AB136" ca="1">_xlfn.XLOOKUP($A136,INDIRECT(AB$3&amp;"!$A:$A"),INDIRECT(AB$3&amp;"!$H:$H"),0,0)</f>
        <v>0</v>
      </c>
      <c r="AC136" s="204" cm="1">
        <f t="array" aca="1" ref="AC136" ca="1">_xlfn.XLOOKUP($A136,INDIRECT(AC$3&amp;"!$A:$A"),INDIRECT(AC$3&amp;"!$H:$H"),0,0)</f>
        <v>0</v>
      </c>
      <c r="AD136" s="204" cm="1">
        <f t="array" aca="1" ref="AD136" ca="1">_xlfn.XLOOKUP($A136,INDIRECT(AD$3&amp;"!$A:$A"),INDIRECT(AD$3&amp;"!$H:$H"),0,0)</f>
        <v>0</v>
      </c>
      <c r="AE136" s="204" cm="1">
        <f t="array" aca="1" ref="AE136" ca="1">_xlfn.XLOOKUP($A136,INDIRECT(AE$3&amp;"!$A:$A"),INDIRECT(AE$3&amp;"!$H:$H"),0,0)</f>
        <v>0</v>
      </c>
      <c r="AF136" s="204" cm="1">
        <f t="array" aca="1" ref="AF136" ca="1">_xlfn.XLOOKUP($A136,INDIRECT(AF$3&amp;"!$A:$A"),INDIRECT(AF$3&amp;"!$H:$H"),0,0)</f>
        <v>0</v>
      </c>
      <c r="AG136" s="204" cm="1">
        <f t="array" aca="1" ref="AG136" ca="1">_xlfn.XLOOKUP($A136,INDIRECT(AG$3&amp;"!$A:$A"),INDIRECT(AG$3&amp;"!$H:$H"),0,0)</f>
        <v>0</v>
      </c>
      <c r="AH136" s="204" cm="1">
        <f t="array" aca="1" ref="AH136" ca="1">_xlfn.XLOOKUP($A136,INDIRECT(AH$3&amp;"!$A:$A"),INDIRECT(AH$3&amp;"!$H:$H"),0,0)</f>
        <v>0</v>
      </c>
      <c r="AI136" s="204" cm="1">
        <f t="array" aca="1" ref="AI136" ca="1">_xlfn.XLOOKUP($A136,INDIRECT(AI$3&amp;"!$A:$A"),INDIRECT(AI$3&amp;"!$H:$H"),0,0)</f>
        <v>0</v>
      </c>
      <c r="AJ136" s="204" cm="1">
        <f t="array" aca="1" ref="AJ136" ca="1">_xlfn.XLOOKUP($A136,INDIRECT(AJ$3&amp;"!$A:$A"),INDIRECT(AJ$3&amp;"!$H:$H"),0,0)</f>
        <v>0</v>
      </c>
      <c r="AK136" s="204" cm="1">
        <f t="array" aca="1" ref="AK136" ca="1">_xlfn.XLOOKUP($A136,INDIRECT(AK$3&amp;"!$A:$A"),INDIRECT(AK$3&amp;"!$H:$H"),0,0)</f>
        <v>0</v>
      </c>
      <c r="AL136" s="204" cm="1">
        <f t="array" aca="1" ref="AL136" ca="1">_xlfn.XLOOKUP($A136,INDIRECT(AL$3&amp;"!$A:$A"),INDIRECT(AL$3&amp;"!$H:$H"),0,0)</f>
        <v>0</v>
      </c>
      <c r="AM136" s="204" cm="1">
        <f t="array" aca="1" ref="AM136" ca="1">_xlfn.XLOOKUP($A136,INDIRECT(AM$3&amp;"!$A:$A"),INDIRECT(AM$3&amp;"!$H:$H"),0,0)</f>
        <v>0</v>
      </c>
      <c r="AN136" s="204" cm="1">
        <f t="array" aca="1" ref="AN136" ca="1">_xlfn.XLOOKUP($A136,INDIRECT(AN$3&amp;"!$A:$A"),INDIRECT(AN$3&amp;"!$H:$H"),0,0)</f>
        <v>0</v>
      </c>
      <c r="AO136" s="204" cm="1">
        <f t="array" aca="1" ref="AO136" ca="1">_xlfn.XLOOKUP($A136,INDIRECT(AO$3&amp;"!$A:$A"),INDIRECT(AO$3&amp;"!$H:$H"),0,0)</f>
        <v>0</v>
      </c>
      <c r="AP136" s="204" cm="1">
        <f t="array" aca="1" ref="AP136" ca="1">_xlfn.XLOOKUP($A136,INDIRECT(AP$3&amp;"!$A:$A"),INDIRECT(AP$3&amp;"!$H:$H"),0,0)</f>
        <v>0</v>
      </c>
      <c r="AQ136" s="204" cm="1">
        <f t="array" aca="1" ref="AQ136" ca="1">_xlfn.XLOOKUP($A136,INDIRECT(AQ$3&amp;"!$A:$A"),INDIRECT(AQ$3&amp;"!$H:$H"),0,0)</f>
        <v>0</v>
      </c>
      <c r="AR136" s="204" cm="1">
        <f t="array" aca="1" ref="AR136" ca="1">_xlfn.XLOOKUP($A136,INDIRECT(AR$3&amp;"!$A:$A"),INDIRECT(AR$3&amp;"!$H:$H"),0,0)</f>
        <v>0</v>
      </c>
      <c r="AS136" s="204" cm="1">
        <f t="array" aca="1" ref="AS136" ca="1">_xlfn.XLOOKUP($A136,INDIRECT(AS$3&amp;"!$A:$A"),INDIRECT(AS$3&amp;"!$H:$H"),0,0)</f>
        <v>0</v>
      </c>
      <c r="AT136" s="204" cm="1">
        <f t="array" aca="1" ref="AT136" ca="1">_xlfn.XLOOKUP($A136,INDIRECT(AT$3&amp;"!$A:$A"),INDIRECT(AT$3&amp;"!$H:$H"),0,0)</f>
        <v>0</v>
      </c>
      <c r="AU136" s="204" cm="1">
        <f t="array" aca="1" ref="AU136" ca="1">_xlfn.XLOOKUP($A136,INDIRECT(AU$3&amp;"!$A:$A"),INDIRECT(AU$3&amp;"!$H:$H"),0,0)</f>
        <v>0</v>
      </c>
      <c r="AV136" s="204" cm="1">
        <f t="array" aca="1" ref="AV136" ca="1">_xlfn.XLOOKUP($A136,INDIRECT(AV$3&amp;"!$A:$A"),INDIRECT(AV$3&amp;"!$H:$H"),0,0)</f>
        <v>0</v>
      </c>
      <c r="AW136" s="204" cm="1">
        <f t="array" aca="1" ref="AW136" ca="1">_xlfn.XLOOKUP($A136,INDIRECT(AW$3&amp;"!$A:$A"),INDIRECT(AW$3&amp;"!$H:$H"),0,0)</f>
        <v>0</v>
      </c>
      <c r="AX136" s="204" cm="1">
        <f t="array" aca="1" ref="AX136" ca="1">_xlfn.XLOOKUP($A136,INDIRECT(AX$3&amp;"!$A:$A"),INDIRECT(AX$3&amp;"!$H:$H"),0,0)</f>
        <v>0</v>
      </c>
      <c r="AY136" s="204" cm="1">
        <f t="array" aca="1" ref="AY136" ca="1">_xlfn.XLOOKUP($A136,INDIRECT(AY$3&amp;"!$A:$A"),INDIRECT(AY$3&amp;"!$H:$H"),0,0)</f>
        <v>0</v>
      </c>
      <c r="AZ136" s="204" cm="1">
        <f t="array" aca="1" ref="AZ136" ca="1">_xlfn.XLOOKUP($A136,INDIRECT(AZ$3&amp;"!$A:$A"),INDIRECT(AZ$3&amp;"!$H:$H"),0,0)</f>
        <v>0</v>
      </c>
      <c r="BA136" s="204" cm="1">
        <f t="array" aca="1" ref="BA136" ca="1">_xlfn.XLOOKUP($A136,INDIRECT(BA$3&amp;"!$A:$A"),INDIRECT(BA$3&amp;"!$H:$H"),0,0)</f>
        <v>0</v>
      </c>
      <c r="BB136" s="204" cm="1">
        <f t="array" aca="1" ref="BB136" ca="1">_xlfn.XLOOKUP($A136,INDIRECT(BB$3&amp;"!$A:$A"),INDIRECT(BB$3&amp;"!$H:$H"),0,0)</f>
        <v>0</v>
      </c>
      <c r="BC136" s="204" cm="1">
        <f t="array" aca="1" ref="BC136" ca="1">_xlfn.XLOOKUP($A136,INDIRECT(BC$3&amp;"!$A:$A"),INDIRECT(BC$3&amp;"!$H:$H"),0,0)</f>
        <v>0</v>
      </c>
      <c r="BD136" s="204" cm="1">
        <f t="array" aca="1" ref="BD136" ca="1">_xlfn.XLOOKUP($A136,INDIRECT(BD$3&amp;"!$A:$A"),INDIRECT(BD$3&amp;"!$H:$H"),0,0)</f>
        <v>0</v>
      </c>
    </row>
    <row r="137" spans="1:56" ht="15.95" customHeight="1" x14ac:dyDescent="0.25">
      <c r="A137" s="3">
        <f t="shared" si="10"/>
        <v>271440670</v>
      </c>
      <c r="B137" s="3" t="str">
        <f t="shared" si="10"/>
        <v>ACRB1SK101BL</v>
      </c>
      <c r="C137" s="149" t="str">
        <f t="shared" si="10"/>
        <v>Скакалка синяя</v>
      </c>
      <c r="D137" s="204" cm="1">
        <f t="array" aca="1" ref="D137" ca="1">_xlfn.XLOOKUP($A137,INDIRECT(D$3&amp;"!$A:$A"),INDIRECT(D$3&amp;"!$H:$H"),0,0)</f>
        <v>148.75</v>
      </c>
      <c r="E137" s="204" cm="1">
        <f t="array" aca="1" ref="E137" ca="1">_xlfn.XLOOKUP($A137,INDIRECT(E$3&amp;"!$A:$A"),INDIRECT(E$3&amp;"!$H:$H"),0,0)</f>
        <v>132.22222222222223</v>
      </c>
      <c r="F137" s="204" cm="1">
        <f t="array" aca="1" ref="F137" ca="1">_xlfn.XLOOKUP($A137,INDIRECT(F$3&amp;"!$A:$A"),INDIRECT(F$3&amp;"!$H:$H"),0,0)</f>
        <v>456.66666666666669</v>
      </c>
      <c r="G137" s="204" cm="1">
        <f t="array" aca="1" ref="G137" ca="1">_xlfn.XLOOKUP($A137,INDIRECT(G$3&amp;"!$A:$A"),INDIRECT(G$3&amp;"!$H:$H"),0,0)</f>
        <v>0</v>
      </c>
      <c r="H137" s="204" cm="1">
        <f t="array" aca="1" ref="H137" ca="1">_xlfn.XLOOKUP($A137,INDIRECT(H$3&amp;"!$A:$A"),INDIRECT(H$3&amp;"!$H:$H"),0,0)</f>
        <v>0</v>
      </c>
      <c r="I137" s="204" cm="1">
        <f t="array" aca="1" ref="I137" ca="1">_xlfn.XLOOKUP($A137,INDIRECT(I$3&amp;"!$A:$A"),INDIRECT(I$3&amp;"!$H:$H"),0,0)</f>
        <v>0</v>
      </c>
      <c r="J137" s="204" cm="1">
        <f t="array" aca="1" ref="J137" ca="1">_xlfn.XLOOKUP($A137,INDIRECT(J$3&amp;"!$A:$A"),INDIRECT(J$3&amp;"!$H:$H"),0,0)</f>
        <v>0</v>
      </c>
      <c r="K137" s="204" cm="1">
        <f t="array" aca="1" ref="K137" ca="1">_xlfn.XLOOKUP($A137,INDIRECT(K$3&amp;"!$A:$A"),INDIRECT(K$3&amp;"!$H:$H"),0,0)</f>
        <v>0</v>
      </c>
      <c r="L137" s="204" cm="1">
        <f t="array" aca="1" ref="L137" ca="1">_xlfn.XLOOKUP($A137,INDIRECT(L$3&amp;"!$A:$A"),INDIRECT(L$3&amp;"!$H:$H"),0,0)</f>
        <v>0</v>
      </c>
      <c r="M137" s="204" cm="1">
        <f t="array" aca="1" ref="M137" ca="1">_xlfn.XLOOKUP($A137,INDIRECT(M$3&amp;"!$A:$A"),INDIRECT(M$3&amp;"!$H:$H"),0,0)</f>
        <v>0</v>
      </c>
      <c r="N137" s="204" cm="1">
        <f t="array" aca="1" ref="N137" ca="1">_xlfn.XLOOKUP($A137,INDIRECT(N$3&amp;"!$A:$A"),INDIRECT(N$3&amp;"!$H:$H"),0,0)</f>
        <v>0</v>
      </c>
      <c r="O137" s="204" cm="1">
        <f t="array" aca="1" ref="O137" ca="1">_xlfn.XLOOKUP($A137,INDIRECT(O$3&amp;"!$A:$A"),INDIRECT(O$3&amp;"!$H:$H"),0,0)</f>
        <v>0</v>
      </c>
      <c r="P137" s="204" cm="1">
        <f t="array" aca="1" ref="P137" ca="1">_xlfn.XLOOKUP($A137,INDIRECT(P$3&amp;"!$A:$A"),INDIRECT(P$3&amp;"!$H:$H"),0,0)</f>
        <v>0</v>
      </c>
      <c r="Q137" s="204" cm="1">
        <f t="array" aca="1" ref="Q137" ca="1">_xlfn.XLOOKUP($A137,INDIRECT(Q$3&amp;"!$A:$A"),INDIRECT(Q$3&amp;"!$H:$H"),0,0)</f>
        <v>0</v>
      </c>
      <c r="R137" s="204" cm="1">
        <f t="array" aca="1" ref="R137" ca="1">_xlfn.XLOOKUP($A137,INDIRECT(R$3&amp;"!$A:$A"),INDIRECT(R$3&amp;"!$H:$H"),0,0)</f>
        <v>0</v>
      </c>
      <c r="S137" s="204" cm="1">
        <f t="array" aca="1" ref="S137" ca="1">_xlfn.XLOOKUP($A137,INDIRECT(S$3&amp;"!$A:$A"),INDIRECT(S$3&amp;"!$H:$H"),0,0)</f>
        <v>0</v>
      </c>
      <c r="T137" s="204" cm="1">
        <f t="array" aca="1" ref="T137" ca="1">_xlfn.XLOOKUP($A137,INDIRECT(T$3&amp;"!$A:$A"),INDIRECT(T$3&amp;"!$H:$H"),0,0)</f>
        <v>0</v>
      </c>
      <c r="U137" s="204" cm="1">
        <f t="array" aca="1" ref="U137" ca="1">_xlfn.XLOOKUP($A137,INDIRECT(U$3&amp;"!$A:$A"),INDIRECT(U$3&amp;"!$H:$H"),0,0)</f>
        <v>0</v>
      </c>
      <c r="V137" s="204" cm="1">
        <f t="array" aca="1" ref="V137" ca="1">_xlfn.XLOOKUP($A137,INDIRECT(V$3&amp;"!$A:$A"),INDIRECT(V$3&amp;"!$H:$H"),0,0)</f>
        <v>0</v>
      </c>
      <c r="W137" s="204" cm="1">
        <f t="array" aca="1" ref="W137" ca="1">_xlfn.XLOOKUP($A137,INDIRECT(W$3&amp;"!$A:$A"),INDIRECT(W$3&amp;"!$H:$H"),0,0)</f>
        <v>0</v>
      </c>
      <c r="X137" s="204" cm="1">
        <f t="array" aca="1" ref="X137" ca="1">_xlfn.XLOOKUP($A137,INDIRECT(X$3&amp;"!$A:$A"),INDIRECT(X$3&amp;"!$H:$H"),0,0)</f>
        <v>0</v>
      </c>
      <c r="Y137" s="204" cm="1">
        <f t="array" aca="1" ref="Y137" ca="1">_xlfn.XLOOKUP($A137,INDIRECT(Y$3&amp;"!$A:$A"),INDIRECT(Y$3&amp;"!$H:$H"),0,0)</f>
        <v>0</v>
      </c>
      <c r="Z137" s="204" cm="1">
        <f t="array" aca="1" ref="Z137" ca="1">_xlfn.XLOOKUP($A137,INDIRECT(Z$3&amp;"!$A:$A"),INDIRECT(Z$3&amp;"!$H:$H"),0,0)</f>
        <v>0</v>
      </c>
      <c r="AA137" s="204" cm="1">
        <f t="array" aca="1" ref="AA137" ca="1">_xlfn.XLOOKUP($A137,INDIRECT(AA$3&amp;"!$A:$A"),INDIRECT(AA$3&amp;"!$H:$H"),0,0)</f>
        <v>0</v>
      </c>
      <c r="AB137" s="204" cm="1">
        <f t="array" aca="1" ref="AB137" ca="1">_xlfn.XLOOKUP($A137,INDIRECT(AB$3&amp;"!$A:$A"),INDIRECT(AB$3&amp;"!$H:$H"),0,0)</f>
        <v>0</v>
      </c>
      <c r="AC137" s="204" cm="1">
        <f t="array" aca="1" ref="AC137" ca="1">_xlfn.XLOOKUP($A137,INDIRECT(AC$3&amp;"!$A:$A"),INDIRECT(AC$3&amp;"!$H:$H"),0,0)</f>
        <v>0</v>
      </c>
      <c r="AD137" s="204" cm="1">
        <f t="array" aca="1" ref="AD137" ca="1">_xlfn.XLOOKUP($A137,INDIRECT(AD$3&amp;"!$A:$A"),INDIRECT(AD$3&amp;"!$H:$H"),0,0)</f>
        <v>0</v>
      </c>
      <c r="AE137" s="204" cm="1">
        <f t="array" aca="1" ref="AE137" ca="1">_xlfn.XLOOKUP($A137,INDIRECT(AE$3&amp;"!$A:$A"),INDIRECT(AE$3&amp;"!$H:$H"),0,0)</f>
        <v>0</v>
      </c>
      <c r="AF137" s="204" cm="1">
        <f t="array" aca="1" ref="AF137" ca="1">_xlfn.XLOOKUP($A137,INDIRECT(AF$3&amp;"!$A:$A"),INDIRECT(AF$3&amp;"!$H:$H"),0,0)</f>
        <v>0</v>
      </c>
      <c r="AG137" s="204" cm="1">
        <f t="array" aca="1" ref="AG137" ca="1">_xlfn.XLOOKUP($A137,INDIRECT(AG$3&amp;"!$A:$A"),INDIRECT(AG$3&amp;"!$H:$H"),0,0)</f>
        <v>0</v>
      </c>
      <c r="AH137" s="204" cm="1">
        <f t="array" aca="1" ref="AH137" ca="1">_xlfn.XLOOKUP($A137,INDIRECT(AH$3&amp;"!$A:$A"),INDIRECT(AH$3&amp;"!$H:$H"),0,0)</f>
        <v>0</v>
      </c>
      <c r="AI137" s="204" cm="1">
        <f t="array" aca="1" ref="AI137" ca="1">_xlfn.XLOOKUP($A137,INDIRECT(AI$3&amp;"!$A:$A"),INDIRECT(AI$3&amp;"!$H:$H"),0,0)</f>
        <v>0</v>
      </c>
      <c r="AJ137" s="204" cm="1">
        <f t="array" aca="1" ref="AJ137" ca="1">_xlfn.XLOOKUP($A137,INDIRECT(AJ$3&amp;"!$A:$A"),INDIRECT(AJ$3&amp;"!$H:$H"),0,0)</f>
        <v>0</v>
      </c>
      <c r="AK137" s="204" cm="1">
        <f t="array" aca="1" ref="AK137" ca="1">_xlfn.XLOOKUP($A137,INDIRECT(AK$3&amp;"!$A:$A"),INDIRECT(AK$3&amp;"!$H:$H"),0,0)</f>
        <v>0</v>
      </c>
      <c r="AL137" s="204" cm="1">
        <f t="array" aca="1" ref="AL137" ca="1">_xlfn.XLOOKUP($A137,INDIRECT(AL$3&amp;"!$A:$A"),INDIRECT(AL$3&amp;"!$H:$H"),0,0)</f>
        <v>0</v>
      </c>
      <c r="AM137" s="204" cm="1">
        <f t="array" aca="1" ref="AM137" ca="1">_xlfn.XLOOKUP($A137,INDIRECT(AM$3&amp;"!$A:$A"),INDIRECT(AM$3&amp;"!$H:$H"),0,0)</f>
        <v>0</v>
      </c>
      <c r="AN137" s="204" cm="1">
        <f t="array" aca="1" ref="AN137" ca="1">_xlfn.XLOOKUP($A137,INDIRECT(AN$3&amp;"!$A:$A"),INDIRECT(AN$3&amp;"!$H:$H"),0,0)</f>
        <v>0</v>
      </c>
      <c r="AO137" s="204" cm="1">
        <f t="array" aca="1" ref="AO137" ca="1">_xlfn.XLOOKUP($A137,INDIRECT(AO$3&amp;"!$A:$A"),INDIRECT(AO$3&amp;"!$H:$H"),0,0)</f>
        <v>0</v>
      </c>
      <c r="AP137" s="204" cm="1">
        <f t="array" aca="1" ref="AP137" ca="1">_xlfn.XLOOKUP($A137,INDIRECT(AP$3&amp;"!$A:$A"),INDIRECT(AP$3&amp;"!$H:$H"),0,0)</f>
        <v>0</v>
      </c>
      <c r="AQ137" s="204" cm="1">
        <f t="array" aca="1" ref="AQ137" ca="1">_xlfn.XLOOKUP($A137,INDIRECT(AQ$3&amp;"!$A:$A"),INDIRECT(AQ$3&amp;"!$H:$H"),0,0)</f>
        <v>0</v>
      </c>
      <c r="AR137" s="204" cm="1">
        <f t="array" aca="1" ref="AR137" ca="1">_xlfn.XLOOKUP($A137,INDIRECT(AR$3&amp;"!$A:$A"),INDIRECT(AR$3&amp;"!$H:$H"),0,0)</f>
        <v>0</v>
      </c>
      <c r="AS137" s="204" cm="1">
        <f t="array" aca="1" ref="AS137" ca="1">_xlfn.XLOOKUP($A137,INDIRECT(AS$3&amp;"!$A:$A"),INDIRECT(AS$3&amp;"!$H:$H"),0,0)</f>
        <v>0</v>
      </c>
      <c r="AT137" s="204" cm="1">
        <f t="array" aca="1" ref="AT137" ca="1">_xlfn.XLOOKUP($A137,INDIRECT(AT$3&amp;"!$A:$A"),INDIRECT(AT$3&amp;"!$H:$H"),0,0)</f>
        <v>0</v>
      </c>
      <c r="AU137" s="204" cm="1">
        <f t="array" aca="1" ref="AU137" ca="1">_xlfn.XLOOKUP($A137,INDIRECT(AU$3&amp;"!$A:$A"),INDIRECT(AU$3&amp;"!$H:$H"),0,0)</f>
        <v>0</v>
      </c>
      <c r="AV137" s="204" cm="1">
        <f t="array" aca="1" ref="AV137" ca="1">_xlfn.XLOOKUP($A137,INDIRECT(AV$3&amp;"!$A:$A"),INDIRECT(AV$3&amp;"!$H:$H"),0,0)</f>
        <v>0</v>
      </c>
      <c r="AW137" s="204" cm="1">
        <f t="array" aca="1" ref="AW137" ca="1">_xlfn.XLOOKUP($A137,INDIRECT(AW$3&amp;"!$A:$A"),INDIRECT(AW$3&amp;"!$H:$H"),0,0)</f>
        <v>0</v>
      </c>
      <c r="AX137" s="204" cm="1">
        <f t="array" aca="1" ref="AX137" ca="1">_xlfn.XLOOKUP($A137,INDIRECT(AX$3&amp;"!$A:$A"),INDIRECT(AX$3&amp;"!$H:$H"),0,0)</f>
        <v>0</v>
      </c>
      <c r="AY137" s="204" cm="1">
        <f t="array" aca="1" ref="AY137" ca="1">_xlfn.XLOOKUP($A137,INDIRECT(AY$3&amp;"!$A:$A"),INDIRECT(AY$3&amp;"!$H:$H"),0,0)</f>
        <v>0</v>
      </c>
      <c r="AZ137" s="204" cm="1">
        <f t="array" aca="1" ref="AZ137" ca="1">_xlfn.XLOOKUP($A137,INDIRECT(AZ$3&amp;"!$A:$A"),INDIRECT(AZ$3&amp;"!$H:$H"),0,0)</f>
        <v>0</v>
      </c>
      <c r="BA137" s="204" cm="1">
        <f t="array" aca="1" ref="BA137" ca="1">_xlfn.XLOOKUP($A137,INDIRECT(BA$3&amp;"!$A:$A"),INDIRECT(BA$3&amp;"!$H:$H"),0,0)</f>
        <v>0</v>
      </c>
      <c r="BB137" s="204" cm="1">
        <f t="array" aca="1" ref="BB137" ca="1">_xlfn.XLOOKUP($A137,INDIRECT(BB$3&amp;"!$A:$A"),INDIRECT(BB$3&amp;"!$H:$H"),0,0)</f>
        <v>0</v>
      </c>
      <c r="BC137" s="204" cm="1">
        <f t="array" aca="1" ref="BC137" ca="1">_xlfn.XLOOKUP($A137,INDIRECT(BC$3&amp;"!$A:$A"),INDIRECT(BC$3&amp;"!$H:$H"),0,0)</f>
        <v>0</v>
      </c>
      <c r="BD137" s="204" cm="1">
        <f t="array" aca="1" ref="BD137" ca="1">_xlfn.XLOOKUP($A137,INDIRECT(BD$3&amp;"!$A:$A"),INDIRECT(BD$3&amp;"!$H:$H"),0,0)</f>
        <v>0</v>
      </c>
    </row>
    <row r="138" spans="1:56" ht="15.95" customHeight="1" x14ac:dyDescent="0.25">
      <c r="A138" s="3">
        <f t="shared" si="10"/>
        <v>550445272</v>
      </c>
      <c r="B138" s="3" t="str">
        <f t="shared" si="10"/>
        <v>ACRF1KP101BC</v>
      </c>
      <c r="C138" s="149" t="str">
        <f t="shared" si="10"/>
        <v>Капа черный/красный - черная коробка</v>
      </c>
      <c r="D138" s="204" cm="1">
        <f t="array" aca="1" ref="D138" ca="1">_xlfn.XLOOKUP($A138,INDIRECT(D$3&amp;"!$A:$A"),INDIRECT(D$3&amp;"!$H:$H"),0,0)</f>
        <v>0</v>
      </c>
      <c r="E138" s="204" cm="1">
        <f t="array" aca="1" ref="E138" ca="1">_xlfn.XLOOKUP($A138,INDIRECT(E$3&amp;"!$A:$A"),INDIRECT(E$3&amp;"!$H:$H"),0,0)</f>
        <v>0</v>
      </c>
      <c r="F138" s="204" cm="1">
        <f t="array" aca="1" ref="F138" ca="1">_xlfn.XLOOKUP($A138,INDIRECT(F$3&amp;"!$A:$A"),INDIRECT(F$3&amp;"!$H:$H"),0,0)</f>
        <v>0</v>
      </c>
      <c r="G138" s="204" cm="1">
        <f t="array" aca="1" ref="G138" ca="1">_xlfn.XLOOKUP($A138,INDIRECT(G$3&amp;"!$A:$A"),INDIRECT(G$3&amp;"!$H:$H"),0,0)</f>
        <v>0</v>
      </c>
      <c r="H138" s="204" cm="1">
        <f t="array" aca="1" ref="H138" ca="1">_xlfn.XLOOKUP($A138,INDIRECT(H$3&amp;"!$A:$A"),INDIRECT(H$3&amp;"!$H:$H"),0,0)</f>
        <v>0</v>
      </c>
      <c r="I138" s="204" cm="1">
        <f t="array" aca="1" ref="I138" ca="1">_xlfn.XLOOKUP($A138,INDIRECT(I$3&amp;"!$A:$A"),INDIRECT(I$3&amp;"!$H:$H"),0,0)</f>
        <v>0</v>
      </c>
      <c r="J138" s="204" cm="1">
        <f t="array" aca="1" ref="J138" ca="1">_xlfn.XLOOKUP($A138,INDIRECT(J$3&amp;"!$A:$A"),INDIRECT(J$3&amp;"!$H:$H"),0,0)</f>
        <v>0</v>
      </c>
      <c r="K138" s="204" cm="1">
        <f t="array" aca="1" ref="K138" ca="1">_xlfn.XLOOKUP($A138,INDIRECT(K$3&amp;"!$A:$A"),INDIRECT(K$3&amp;"!$H:$H"),0,0)</f>
        <v>0</v>
      </c>
      <c r="L138" s="204" cm="1">
        <f t="array" aca="1" ref="L138" ca="1">_xlfn.XLOOKUP($A138,INDIRECT(L$3&amp;"!$A:$A"),INDIRECT(L$3&amp;"!$H:$H"),0,0)</f>
        <v>0</v>
      </c>
      <c r="M138" s="204" cm="1">
        <f t="array" aca="1" ref="M138" ca="1">_xlfn.XLOOKUP($A138,INDIRECT(M$3&amp;"!$A:$A"),INDIRECT(M$3&amp;"!$H:$H"),0,0)</f>
        <v>0</v>
      </c>
      <c r="N138" s="204" cm="1">
        <f t="array" aca="1" ref="N138" ca="1">_xlfn.XLOOKUP($A138,INDIRECT(N$3&amp;"!$A:$A"),INDIRECT(N$3&amp;"!$H:$H"),0,0)</f>
        <v>0</v>
      </c>
      <c r="O138" s="204" cm="1">
        <f t="array" aca="1" ref="O138" ca="1">_xlfn.XLOOKUP($A138,INDIRECT(O$3&amp;"!$A:$A"),INDIRECT(O$3&amp;"!$H:$H"),0,0)</f>
        <v>0</v>
      </c>
      <c r="P138" s="204" cm="1">
        <f t="array" aca="1" ref="P138" ca="1">_xlfn.XLOOKUP($A138,INDIRECT(P$3&amp;"!$A:$A"),INDIRECT(P$3&amp;"!$H:$H"),0,0)</f>
        <v>0</v>
      </c>
      <c r="Q138" s="204" cm="1">
        <f t="array" aca="1" ref="Q138" ca="1">_xlfn.XLOOKUP($A138,INDIRECT(Q$3&amp;"!$A:$A"),INDIRECT(Q$3&amp;"!$H:$H"),0,0)</f>
        <v>0</v>
      </c>
      <c r="R138" s="204" cm="1">
        <f t="array" aca="1" ref="R138" ca="1">_xlfn.XLOOKUP($A138,INDIRECT(R$3&amp;"!$A:$A"),INDIRECT(R$3&amp;"!$H:$H"),0,0)</f>
        <v>0</v>
      </c>
      <c r="S138" s="204" cm="1">
        <f t="array" aca="1" ref="S138" ca="1">_xlfn.XLOOKUP($A138,INDIRECT(S$3&amp;"!$A:$A"),INDIRECT(S$3&amp;"!$H:$H"),0,0)</f>
        <v>0</v>
      </c>
      <c r="T138" s="204" cm="1">
        <f t="array" aca="1" ref="T138" ca="1">_xlfn.XLOOKUP($A138,INDIRECT(T$3&amp;"!$A:$A"),INDIRECT(T$3&amp;"!$H:$H"),0,0)</f>
        <v>0</v>
      </c>
      <c r="U138" s="204" cm="1">
        <f t="array" aca="1" ref="U138" ca="1">_xlfn.XLOOKUP($A138,INDIRECT(U$3&amp;"!$A:$A"),INDIRECT(U$3&amp;"!$H:$H"),0,0)</f>
        <v>0</v>
      </c>
      <c r="V138" s="204" cm="1">
        <f t="array" aca="1" ref="V138" ca="1">_xlfn.XLOOKUP($A138,INDIRECT(V$3&amp;"!$A:$A"),INDIRECT(V$3&amp;"!$H:$H"),0,0)</f>
        <v>0</v>
      </c>
      <c r="W138" s="204" cm="1">
        <f t="array" aca="1" ref="W138" ca="1">_xlfn.XLOOKUP($A138,INDIRECT(W$3&amp;"!$A:$A"),INDIRECT(W$3&amp;"!$H:$H"),0,0)</f>
        <v>0</v>
      </c>
      <c r="X138" s="204" cm="1">
        <f t="array" aca="1" ref="X138" ca="1">_xlfn.XLOOKUP($A138,INDIRECT(X$3&amp;"!$A:$A"),INDIRECT(X$3&amp;"!$H:$H"),0,0)</f>
        <v>0</v>
      </c>
      <c r="Y138" s="204" cm="1">
        <f t="array" aca="1" ref="Y138" ca="1">_xlfn.XLOOKUP($A138,INDIRECT(Y$3&amp;"!$A:$A"),INDIRECT(Y$3&amp;"!$H:$H"),0,0)</f>
        <v>0</v>
      </c>
      <c r="Z138" s="204" cm="1">
        <f t="array" aca="1" ref="Z138" ca="1">_xlfn.XLOOKUP($A138,INDIRECT(Z$3&amp;"!$A:$A"),INDIRECT(Z$3&amp;"!$H:$H"),0,0)</f>
        <v>0</v>
      </c>
      <c r="AA138" s="204" cm="1">
        <f t="array" aca="1" ref="AA138" ca="1">_xlfn.XLOOKUP($A138,INDIRECT(AA$3&amp;"!$A:$A"),INDIRECT(AA$3&amp;"!$H:$H"),0,0)</f>
        <v>0</v>
      </c>
      <c r="AB138" s="204" cm="1">
        <f t="array" aca="1" ref="AB138" ca="1">_xlfn.XLOOKUP($A138,INDIRECT(AB$3&amp;"!$A:$A"),INDIRECT(AB$3&amp;"!$H:$H"),0,0)</f>
        <v>0</v>
      </c>
      <c r="AC138" s="204" cm="1">
        <f t="array" aca="1" ref="AC138" ca="1">_xlfn.XLOOKUP($A138,INDIRECT(AC$3&amp;"!$A:$A"),INDIRECT(AC$3&amp;"!$H:$H"),0,0)</f>
        <v>0</v>
      </c>
      <c r="AD138" s="204" cm="1">
        <f t="array" aca="1" ref="AD138" ca="1">_xlfn.XLOOKUP($A138,INDIRECT(AD$3&amp;"!$A:$A"),INDIRECT(AD$3&amp;"!$H:$H"),0,0)</f>
        <v>0</v>
      </c>
      <c r="AE138" s="204" cm="1">
        <f t="array" aca="1" ref="AE138" ca="1">_xlfn.XLOOKUP($A138,INDIRECT(AE$3&amp;"!$A:$A"),INDIRECT(AE$3&amp;"!$H:$H"),0,0)</f>
        <v>0</v>
      </c>
      <c r="AF138" s="204" cm="1">
        <f t="array" aca="1" ref="AF138" ca="1">_xlfn.XLOOKUP($A138,INDIRECT(AF$3&amp;"!$A:$A"),INDIRECT(AF$3&amp;"!$H:$H"),0,0)</f>
        <v>0</v>
      </c>
      <c r="AG138" s="204" cm="1">
        <f t="array" aca="1" ref="AG138" ca="1">_xlfn.XLOOKUP($A138,INDIRECT(AG$3&amp;"!$A:$A"),INDIRECT(AG$3&amp;"!$H:$H"),0,0)</f>
        <v>0</v>
      </c>
      <c r="AH138" s="204" cm="1">
        <f t="array" aca="1" ref="AH138" ca="1">_xlfn.XLOOKUP($A138,INDIRECT(AH$3&amp;"!$A:$A"),INDIRECT(AH$3&amp;"!$H:$H"),0,0)</f>
        <v>0</v>
      </c>
      <c r="AI138" s="204" cm="1">
        <f t="array" aca="1" ref="AI138" ca="1">_xlfn.XLOOKUP($A138,INDIRECT(AI$3&amp;"!$A:$A"),INDIRECT(AI$3&amp;"!$H:$H"),0,0)</f>
        <v>0</v>
      </c>
      <c r="AJ138" s="204" cm="1">
        <f t="array" aca="1" ref="AJ138" ca="1">_xlfn.XLOOKUP($A138,INDIRECT(AJ$3&amp;"!$A:$A"),INDIRECT(AJ$3&amp;"!$H:$H"),0,0)</f>
        <v>0</v>
      </c>
      <c r="AK138" s="204" cm="1">
        <f t="array" aca="1" ref="AK138" ca="1">_xlfn.XLOOKUP($A138,INDIRECT(AK$3&amp;"!$A:$A"),INDIRECT(AK$3&amp;"!$H:$H"),0,0)</f>
        <v>0</v>
      </c>
      <c r="AL138" s="204" cm="1">
        <f t="array" aca="1" ref="AL138" ca="1">_xlfn.XLOOKUP($A138,INDIRECT(AL$3&amp;"!$A:$A"),INDIRECT(AL$3&amp;"!$H:$H"),0,0)</f>
        <v>0</v>
      </c>
      <c r="AM138" s="204" cm="1">
        <f t="array" aca="1" ref="AM138" ca="1">_xlfn.XLOOKUP($A138,INDIRECT(AM$3&amp;"!$A:$A"),INDIRECT(AM$3&amp;"!$H:$H"),0,0)</f>
        <v>0</v>
      </c>
      <c r="AN138" s="204" cm="1">
        <f t="array" aca="1" ref="AN138" ca="1">_xlfn.XLOOKUP($A138,INDIRECT(AN$3&amp;"!$A:$A"),INDIRECT(AN$3&amp;"!$H:$H"),0,0)</f>
        <v>0</v>
      </c>
      <c r="AO138" s="204" cm="1">
        <f t="array" aca="1" ref="AO138" ca="1">_xlfn.XLOOKUP($A138,INDIRECT(AO$3&amp;"!$A:$A"),INDIRECT(AO$3&amp;"!$H:$H"),0,0)</f>
        <v>0</v>
      </c>
      <c r="AP138" s="204" cm="1">
        <f t="array" aca="1" ref="AP138" ca="1">_xlfn.XLOOKUP($A138,INDIRECT(AP$3&amp;"!$A:$A"),INDIRECT(AP$3&amp;"!$H:$H"),0,0)</f>
        <v>0</v>
      </c>
      <c r="AQ138" s="204" cm="1">
        <f t="array" aca="1" ref="AQ138" ca="1">_xlfn.XLOOKUP($A138,INDIRECT(AQ$3&amp;"!$A:$A"),INDIRECT(AQ$3&amp;"!$H:$H"),0,0)</f>
        <v>0</v>
      </c>
      <c r="AR138" s="204" cm="1">
        <f t="array" aca="1" ref="AR138" ca="1">_xlfn.XLOOKUP($A138,INDIRECT(AR$3&amp;"!$A:$A"),INDIRECT(AR$3&amp;"!$H:$H"),0,0)</f>
        <v>0</v>
      </c>
      <c r="AS138" s="204" cm="1">
        <f t="array" aca="1" ref="AS138" ca="1">_xlfn.XLOOKUP($A138,INDIRECT(AS$3&amp;"!$A:$A"),INDIRECT(AS$3&amp;"!$H:$H"),0,0)</f>
        <v>0</v>
      </c>
      <c r="AT138" s="204" cm="1">
        <f t="array" aca="1" ref="AT138" ca="1">_xlfn.XLOOKUP($A138,INDIRECT(AT$3&amp;"!$A:$A"),INDIRECT(AT$3&amp;"!$H:$H"),0,0)</f>
        <v>0</v>
      </c>
      <c r="AU138" s="204" cm="1">
        <f t="array" aca="1" ref="AU138" ca="1">_xlfn.XLOOKUP($A138,INDIRECT(AU$3&amp;"!$A:$A"),INDIRECT(AU$3&amp;"!$H:$H"),0,0)</f>
        <v>0</v>
      </c>
      <c r="AV138" s="204" cm="1">
        <f t="array" aca="1" ref="AV138" ca="1">_xlfn.XLOOKUP($A138,INDIRECT(AV$3&amp;"!$A:$A"),INDIRECT(AV$3&amp;"!$H:$H"),0,0)</f>
        <v>0</v>
      </c>
      <c r="AW138" s="204" cm="1">
        <f t="array" aca="1" ref="AW138" ca="1">_xlfn.XLOOKUP($A138,INDIRECT(AW$3&amp;"!$A:$A"),INDIRECT(AW$3&amp;"!$H:$H"),0,0)</f>
        <v>0</v>
      </c>
      <c r="AX138" s="204" cm="1">
        <f t="array" aca="1" ref="AX138" ca="1">_xlfn.XLOOKUP($A138,INDIRECT(AX$3&amp;"!$A:$A"),INDIRECT(AX$3&amp;"!$H:$H"),0,0)</f>
        <v>0</v>
      </c>
      <c r="AY138" s="204" cm="1">
        <f t="array" aca="1" ref="AY138" ca="1">_xlfn.XLOOKUP($A138,INDIRECT(AY$3&amp;"!$A:$A"),INDIRECT(AY$3&amp;"!$H:$H"),0,0)</f>
        <v>0</v>
      </c>
      <c r="AZ138" s="204" cm="1">
        <f t="array" aca="1" ref="AZ138" ca="1">_xlfn.XLOOKUP($A138,INDIRECT(AZ$3&amp;"!$A:$A"),INDIRECT(AZ$3&amp;"!$H:$H"),0,0)</f>
        <v>0</v>
      </c>
      <c r="BA138" s="204" cm="1">
        <f t="array" aca="1" ref="BA138" ca="1">_xlfn.XLOOKUP($A138,INDIRECT(BA$3&amp;"!$A:$A"),INDIRECT(BA$3&amp;"!$H:$H"),0,0)</f>
        <v>0</v>
      </c>
      <c r="BB138" s="204" cm="1">
        <f t="array" aca="1" ref="BB138" ca="1">_xlfn.XLOOKUP($A138,INDIRECT(BB$3&amp;"!$A:$A"),INDIRECT(BB$3&amp;"!$H:$H"),0,0)</f>
        <v>0</v>
      </c>
      <c r="BC138" s="204" cm="1">
        <f t="array" aca="1" ref="BC138" ca="1">_xlfn.XLOOKUP($A138,INDIRECT(BC$3&amp;"!$A:$A"),INDIRECT(BC$3&amp;"!$H:$H"),0,0)</f>
        <v>0</v>
      </c>
      <c r="BD138" s="204" cm="1">
        <f t="array" aca="1" ref="BD138" ca="1">_xlfn.XLOOKUP($A138,INDIRECT(BD$3&amp;"!$A:$A"),INDIRECT(BD$3&amp;"!$H:$H"),0,0)</f>
        <v>0</v>
      </c>
    </row>
    <row r="139" spans="1:56" ht="15.95" customHeight="1" x14ac:dyDescent="0.25">
      <c r="A139" s="3">
        <f t="shared" si="10"/>
        <v>550445274</v>
      </c>
      <c r="B139" s="3" t="str">
        <f t="shared" si="10"/>
        <v>ACRF1KP102BC</v>
      </c>
      <c r="C139" s="149" t="str">
        <f t="shared" si="10"/>
        <v>Капа черный/белый-черная коробка</v>
      </c>
      <c r="D139" s="204" cm="1">
        <f t="array" aca="1" ref="D139" ca="1">_xlfn.XLOOKUP($A139,INDIRECT(D$3&amp;"!$A:$A"),INDIRECT(D$3&amp;"!$H:$H"),0,0)</f>
        <v>0</v>
      </c>
      <c r="E139" s="204" cm="1">
        <f t="array" aca="1" ref="E139" ca="1">_xlfn.XLOOKUP($A139,INDIRECT(E$3&amp;"!$A:$A"),INDIRECT(E$3&amp;"!$H:$H"),0,0)</f>
        <v>0</v>
      </c>
      <c r="F139" s="204" cm="1">
        <f t="array" aca="1" ref="F139" ca="1">_xlfn.XLOOKUP($A139,INDIRECT(F$3&amp;"!$A:$A"),INDIRECT(F$3&amp;"!$H:$H"),0,0)</f>
        <v>0</v>
      </c>
      <c r="G139" s="204" cm="1">
        <f t="array" aca="1" ref="G139" ca="1">_xlfn.XLOOKUP($A139,INDIRECT(G$3&amp;"!$A:$A"),INDIRECT(G$3&amp;"!$H:$H"),0,0)</f>
        <v>0</v>
      </c>
      <c r="H139" s="204" cm="1">
        <f t="array" aca="1" ref="H139" ca="1">_xlfn.XLOOKUP($A139,INDIRECT(H$3&amp;"!$A:$A"),INDIRECT(H$3&amp;"!$H:$H"),0,0)</f>
        <v>0</v>
      </c>
      <c r="I139" s="204" cm="1">
        <f t="array" aca="1" ref="I139" ca="1">_xlfn.XLOOKUP($A139,INDIRECT(I$3&amp;"!$A:$A"),INDIRECT(I$3&amp;"!$H:$H"),0,0)</f>
        <v>0</v>
      </c>
      <c r="J139" s="204" cm="1">
        <f t="array" aca="1" ref="J139" ca="1">_xlfn.XLOOKUP($A139,INDIRECT(J$3&amp;"!$A:$A"),INDIRECT(J$3&amp;"!$H:$H"),0,0)</f>
        <v>0</v>
      </c>
      <c r="K139" s="204" cm="1">
        <f t="array" aca="1" ref="K139" ca="1">_xlfn.XLOOKUP($A139,INDIRECT(K$3&amp;"!$A:$A"),INDIRECT(K$3&amp;"!$H:$H"),0,0)</f>
        <v>0</v>
      </c>
      <c r="L139" s="204" cm="1">
        <f t="array" aca="1" ref="L139" ca="1">_xlfn.XLOOKUP($A139,INDIRECT(L$3&amp;"!$A:$A"),INDIRECT(L$3&amp;"!$H:$H"),0,0)</f>
        <v>0</v>
      </c>
      <c r="M139" s="204" cm="1">
        <f t="array" aca="1" ref="M139" ca="1">_xlfn.XLOOKUP($A139,INDIRECT(M$3&amp;"!$A:$A"),INDIRECT(M$3&amp;"!$H:$H"),0,0)</f>
        <v>0</v>
      </c>
      <c r="N139" s="204" cm="1">
        <f t="array" aca="1" ref="N139" ca="1">_xlfn.XLOOKUP($A139,INDIRECT(N$3&amp;"!$A:$A"),INDIRECT(N$3&amp;"!$H:$H"),0,0)</f>
        <v>0</v>
      </c>
      <c r="O139" s="204" cm="1">
        <f t="array" aca="1" ref="O139" ca="1">_xlfn.XLOOKUP($A139,INDIRECT(O$3&amp;"!$A:$A"),INDIRECT(O$3&amp;"!$H:$H"),0,0)</f>
        <v>0</v>
      </c>
      <c r="P139" s="204" cm="1">
        <f t="array" aca="1" ref="P139" ca="1">_xlfn.XLOOKUP($A139,INDIRECT(P$3&amp;"!$A:$A"),INDIRECT(P$3&amp;"!$H:$H"),0,0)</f>
        <v>0</v>
      </c>
      <c r="Q139" s="204" cm="1">
        <f t="array" aca="1" ref="Q139" ca="1">_xlfn.XLOOKUP($A139,INDIRECT(Q$3&amp;"!$A:$A"),INDIRECT(Q$3&amp;"!$H:$H"),0,0)</f>
        <v>0</v>
      </c>
      <c r="R139" s="204" cm="1">
        <f t="array" aca="1" ref="R139" ca="1">_xlfn.XLOOKUP($A139,INDIRECT(R$3&amp;"!$A:$A"),INDIRECT(R$3&amp;"!$H:$H"),0,0)</f>
        <v>0</v>
      </c>
      <c r="S139" s="204" cm="1">
        <f t="array" aca="1" ref="S139" ca="1">_xlfn.XLOOKUP($A139,INDIRECT(S$3&amp;"!$A:$A"),INDIRECT(S$3&amp;"!$H:$H"),0,0)</f>
        <v>0</v>
      </c>
      <c r="T139" s="204" cm="1">
        <f t="array" aca="1" ref="T139" ca="1">_xlfn.XLOOKUP($A139,INDIRECT(T$3&amp;"!$A:$A"),INDIRECT(T$3&amp;"!$H:$H"),0,0)</f>
        <v>0</v>
      </c>
      <c r="U139" s="204" cm="1">
        <f t="array" aca="1" ref="U139" ca="1">_xlfn.XLOOKUP($A139,INDIRECT(U$3&amp;"!$A:$A"),INDIRECT(U$3&amp;"!$H:$H"),0,0)</f>
        <v>0</v>
      </c>
      <c r="V139" s="204" cm="1">
        <f t="array" aca="1" ref="V139" ca="1">_xlfn.XLOOKUP($A139,INDIRECT(V$3&amp;"!$A:$A"),INDIRECT(V$3&amp;"!$H:$H"),0,0)</f>
        <v>0</v>
      </c>
      <c r="W139" s="204" cm="1">
        <f t="array" aca="1" ref="W139" ca="1">_xlfn.XLOOKUP($A139,INDIRECT(W$3&amp;"!$A:$A"),INDIRECT(W$3&amp;"!$H:$H"),0,0)</f>
        <v>0</v>
      </c>
      <c r="X139" s="204" cm="1">
        <f t="array" aca="1" ref="X139" ca="1">_xlfn.XLOOKUP($A139,INDIRECT(X$3&amp;"!$A:$A"),INDIRECT(X$3&amp;"!$H:$H"),0,0)</f>
        <v>0</v>
      </c>
      <c r="Y139" s="204" cm="1">
        <f t="array" aca="1" ref="Y139" ca="1">_xlfn.XLOOKUP($A139,INDIRECT(Y$3&amp;"!$A:$A"),INDIRECT(Y$3&amp;"!$H:$H"),0,0)</f>
        <v>0</v>
      </c>
      <c r="Z139" s="204" cm="1">
        <f t="array" aca="1" ref="Z139" ca="1">_xlfn.XLOOKUP($A139,INDIRECT(Z$3&amp;"!$A:$A"),INDIRECT(Z$3&amp;"!$H:$H"),0,0)</f>
        <v>0</v>
      </c>
      <c r="AA139" s="204" cm="1">
        <f t="array" aca="1" ref="AA139" ca="1">_xlfn.XLOOKUP($A139,INDIRECT(AA$3&amp;"!$A:$A"),INDIRECT(AA$3&amp;"!$H:$H"),0,0)</f>
        <v>0</v>
      </c>
      <c r="AB139" s="204" cm="1">
        <f t="array" aca="1" ref="AB139" ca="1">_xlfn.XLOOKUP($A139,INDIRECT(AB$3&amp;"!$A:$A"),INDIRECT(AB$3&amp;"!$H:$H"),0,0)</f>
        <v>0</v>
      </c>
      <c r="AC139" s="204" cm="1">
        <f t="array" aca="1" ref="AC139" ca="1">_xlfn.XLOOKUP($A139,INDIRECT(AC$3&amp;"!$A:$A"),INDIRECT(AC$3&amp;"!$H:$H"),0,0)</f>
        <v>0</v>
      </c>
      <c r="AD139" s="204" cm="1">
        <f t="array" aca="1" ref="AD139" ca="1">_xlfn.XLOOKUP($A139,INDIRECT(AD$3&amp;"!$A:$A"),INDIRECT(AD$3&amp;"!$H:$H"),0,0)</f>
        <v>0</v>
      </c>
      <c r="AE139" s="204" cm="1">
        <f t="array" aca="1" ref="AE139" ca="1">_xlfn.XLOOKUP($A139,INDIRECT(AE$3&amp;"!$A:$A"),INDIRECT(AE$3&amp;"!$H:$H"),0,0)</f>
        <v>0</v>
      </c>
      <c r="AF139" s="204" cm="1">
        <f t="array" aca="1" ref="AF139" ca="1">_xlfn.XLOOKUP($A139,INDIRECT(AF$3&amp;"!$A:$A"),INDIRECT(AF$3&amp;"!$H:$H"),0,0)</f>
        <v>0</v>
      </c>
      <c r="AG139" s="204" cm="1">
        <f t="array" aca="1" ref="AG139" ca="1">_xlfn.XLOOKUP($A139,INDIRECT(AG$3&amp;"!$A:$A"),INDIRECT(AG$3&amp;"!$H:$H"),0,0)</f>
        <v>0</v>
      </c>
      <c r="AH139" s="204" cm="1">
        <f t="array" aca="1" ref="AH139" ca="1">_xlfn.XLOOKUP($A139,INDIRECT(AH$3&amp;"!$A:$A"),INDIRECT(AH$3&amp;"!$H:$H"),0,0)</f>
        <v>0</v>
      </c>
      <c r="AI139" s="204" cm="1">
        <f t="array" aca="1" ref="AI139" ca="1">_xlfn.XLOOKUP($A139,INDIRECT(AI$3&amp;"!$A:$A"),INDIRECT(AI$3&amp;"!$H:$H"),0,0)</f>
        <v>0</v>
      </c>
      <c r="AJ139" s="204" cm="1">
        <f t="array" aca="1" ref="AJ139" ca="1">_xlfn.XLOOKUP($A139,INDIRECT(AJ$3&amp;"!$A:$A"),INDIRECT(AJ$3&amp;"!$H:$H"),0,0)</f>
        <v>0</v>
      </c>
      <c r="AK139" s="204" cm="1">
        <f t="array" aca="1" ref="AK139" ca="1">_xlfn.XLOOKUP($A139,INDIRECT(AK$3&amp;"!$A:$A"),INDIRECT(AK$3&amp;"!$H:$H"),0,0)</f>
        <v>0</v>
      </c>
      <c r="AL139" s="204" cm="1">
        <f t="array" aca="1" ref="AL139" ca="1">_xlfn.XLOOKUP($A139,INDIRECT(AL$3&amp;"!$A:$A"),INDIRECT(AL$3&amp;"!$H:$H"),0,0)</f>
        <v>0</v>
      </c>
      <c r="AM139" s="204" cm="1">
        <f t="array" aca="1" ref="AM139" ca="1">_xlfn.XLOOKUP($A139,INDIRECT(AM$3&amp;"!$A:$A"),INDIRECT(AM$3&amp;"!$H:$H"),0,0)</f>
        <v>0</v>
      </c>
      <c r="AN139" s="204" cm="1">
        <f t="array" aca="1" ref="AN139" ca="1">_xlfn.XLOOKUP($A139,INDIRECT(AN$3&amp;"!$A:$A"),INDIRECT(AN$3&amp;"!$H:$H"),0,0)</f>
        <v>0</v>
      </c>
      <c r="AO139" s="204" cm="1">
        <f t="array" aca="1" ref="AO139" ca="1">_xlfn.XLOOKUP($A139,INDIRECT(AO$3&amp;"!$A:$A"),INDIRECT(AO$3&amp;"!$H:$H"),0,0)</f>
        <v>0</v>
      </c>
      <c r="AP139" s="204" cm="1">
        <f t="array" aca="1" ref="AP139" ca="1">_xlfn.XLOOKUP($A139,INDIRECT(AP$3&amp;"!$A:$A"),INDIRECT(AP$3&amp;"!$H:$H"),0,0)</f>
        <v>0</v>
      </c>
      <c r="AQ139" s="204" cm="1">
        <f t="array" aca="1" ref="AQ139" ca="1">_xlfn.XLOOKUP($A139,INDIRECT(AQ$3&amp;"!$A:$A"),INDIRECT(AQ$3&amp;"!$H:$H"),0,0)</f>
        <v>0</v>
      </c>
      <c r="AR139" s="204" cm="1">
        <f t="array" aca="1" ref="AR139" ca="1">_xlfn.XLOOKUP($A139,INDIRECT(AR$3&amp;"!$A:$A"),INDIRECT(AR$3&amp;"!$H:$H"),0,0)</f>
        <v>0</v>
      </c>
      <c r="AS139" s="204" cm="1">
        <f t="array" aca="1" ref="AS139" ca="1">_xlfn.XLOOKUP($A139,INDIRECT(AS$3&amp;"!$A:$A"),INDIRECT(AS$3&amp;"!$H:$H"),0,0)</f>
        <v>0</v>
      </c>
      <c r="AT139" s="204" cm="1">
        <f t="array" aca="1" ref="AT139" ca="1">_xlfn.XLOOKUP($A139,INDIRECT(AT$3&amp;"!$A:$A"),INDIRECT(AT$3&amp;"!$H:$H"),0,0)</f>
        <v>0</v>
      </c>
      <c r="AU139" s="204" cm="1">
        <f t="array" aca="1" ref="AU139" ca="1">_xlfn.XLOOKUP($A139,INDIRECT(AU$3&amp;"!$A:$A"),INDIRECT(AU$3&amp;"!$H:$H"),0,0)</f>
        <v>0</v>
      </c>
      <c r="AV139" s="204" cm="1">
        <f t="array" aca="1" ref="AV139" ca="1">_xlfn.XLOOKUP($A139,INDIRECT(AV$3&amp;"!$A:$A"),INDIRECT(AV$3&amp;"!$H:$H"),0,0)</f>
        <v>0</v>
      </c>
      <c r="AW139" s="204" cm="1">
        <f t="array" aca="1" ref="AW139" ca="1">_xlfn.XLOOKUP($A139,INDIRECT(AW$3&amp;"!$A:$A"),INDIRECT(AW$3&amp;"!$H:$H"),0,0)</f>
        <v>0</v>
      </c>
      <c r="AX139" s="204" cm="1">
        <f t="array" aca="1" ref="AX139" ca="1">_xlfn.XLOOKUP($A139,INDIRECT(AX$3&amp;"!$A:$A"),INDIRECT(AX$3&amp;"!$H:$H"),0,0)</f>
        <v>0</v>
      </c>
      <c r="AY139" s="204" cm="1">
        <f t="array" aca="1" ref="AY139" ca="1">_xlfn.XLOOKUP($A139,INDIRECT(AY$3&amp;"!$A:$A"),INDIRECT(AY$3&amp;"!$H:$H"),0,0)</f>
        <v>0</v>
      </c>
      <c r="AZ139" s="204" cm="1">
        <f t="array" aca="1" ref="AZ139" ca="1">_xlfn.XLOOKUP($A139,INDIRECT(AZ$3&amp;"!$A:$A"),INDIRECT(AZ$3&amp;"!$H:$H"),0,0)</f>
        <v>0</v>
      </c>
      <c r="BA139" s="204" cm="1">
        <f t="array" aca="1" ref="BA139" ca="1">_xlfn.XLOOKUP($A139,INDIRECT(BA$3&amp;"!$A:$A"),INDIRECT(BA$3&amp;"!$H:$H"),0,0)</f>
        <v>0</v>
      </c>
      <c r="BB139" s="204" cm="1">
        <f t="array" aca="1" ref="BB139" ca="1">_xlfn.XLOOKUP($A139,INDIRECT(BB$3&amp;"!$A:$A"),INDIRECT(BB$3&amp;"!$H:$H"),0,0)</f>
        <v>0</v>
      </c>
      <c r="BC139" s="204" cm="1">
        <f t="array" aca="1" ref="BC139" ca="1">_xlfn.XLOOKUP($A139,INDIRECT(BC$3&amp;"!$A:$A"),INDIRECT(BC$3&amp;"!$H:$H"),0,0)</f>
        <v>0</v>
      </c>
      <c r="BD139" s="204" cm="1">
        <f t="array" aca="1" ref="BD139" ca="1">_xlfn.XLOOKUP($A139,INDIRECT(BD$3&amp;"!$A:$A"),INDIRECT(BD$3&amp;"!$H:$H"),0,0)</f>
        <v>0</v>
      </c>
    </row>
    <row r="140" spans="1:56" ht="15.95" customHeight="1" x14ac:dyDescent="0.25">
      <c r="A140" s="3">
        <f t="shared" si="10"/>
        <v>550445275</v>
      </c>
      <c r="B140" s="3" t="str">
        <f t="shared" si="10"/>
        <v>ACRF1KP103BC</v>
      </c>
      <c r="C140" s="149" t="str">
        <f t="shared" si="10"/>
        <v>Капа белый/черный</v>
      </c>
      <c r="D140" s="204" cm="1">
        <f t="array" aca="1" ref="D140" ca="1">_xlfn.XLOOKUP($A140,INDIRECT(D$3&amp;"!$A:$A"),INDIRECT(D$3&amp;"!$H:$H"),0,0)</f>
        <v>0</v>
      </c>
      <c r="E140" s="204" cm="1">
        <f t="array" aca="1" ref="E140" ca="1">_xlfn.XLOOKUP($A140,INDIRECT(E$3&amp;"!$A:$A"),INDIRECT(E$3&amp;"!$H:$H"),0,0)</f>
        <v>0</v>
      </c>
      <c r="F140" s="204" cm="1">
        <f t="array" aca="1" ref="F140" ca="1">_xlfn.XLOOKUP($A140,INDIRECT(F$3&amp;"!$A:$A"),INDIRECT(F$3&amp;"!$H:$H"),0,0)</f>
        <v>0</v>
      </c>
      <c r="G140" s="204" cm="1">
        <f t="array" aca="1" ref="G140" ca="1">_xlfn.XLOOKUP($A140,INDIRECT(G$3&amp;"!$A:$A"),INDIRECT(G$3&amp;"!$H:$H"),0,0)</f>
        <v>0</v>
      </c>
      <c r="H140" s="204" cm="1">
        <f t="array" aca="1" ref="H140" ca="1">_xlfn.XLOOKUP($A140,INDIRECT(H$3&amp;"!$A:$A"),INDIRECT(H$3&amp;"!$H:$H"),0,0)</f>
        <v>0</v>
      </c>
      <c r="I140" s="204" cm="1">
        <f t="array" aca="1" ref="I140" ca="1">_xlfn.XLOOKUP($A140,INDIRECT(I$3&amp;"!$A:$A"),INDIRECT(I$3&amp;"!$H:$H"),0,0)</f>
        <v>0</v>
      </c>
      <c r="J140" s="204" cm="1">
        <f t="array" aca="1" ref="J140" ca="1">_xlfn.XLOOKUP($A140,INDIRECT(J$3&amp;"!$A:$A"),INDIRECT(J$3&amp;"!$H:$H"),0,0)</f>
        <v>0</v>
      </c>
      <c r="K140" s="204" cm="1">
        <f t="array" aca="1" ref="K140" ca="1">_xlfn.XLOOKUP($A140,INDIRECT(K$3&amp;"!$A:$A"),INDIRECT(K$3&amp;"!$H:$H"),0,0)</f>
        <v>0</v>
      </c>
      <c r="L140" s="204" cm="1">
        <f t="array" aca="1" ref="L140" ca="1">_xlfn.XLOOKUP($A140,INDIRECT(L$3&amp;"!$A:$A"),INDIRECT(L$3&amp;"!$H:$H"),0,0)</f>
        <v>0</v>
      </c>
      <c r="M140" s="204" cm="1">
        <f t="array" aca="1" ref="M140" ca="1">_xlfn.XLOOKUP($A140,INDIRECT(M$3&amp;"!$A:$A"),INDIRECT(M$3&amp;"!$H:$H"),0,0)</f>
        <v>0</v>
      </c>
      <c r="N140" s="204" cm="1">
        <f t="array" aca="1" ref="N140" ca="1">_xlfn.XLOOKUP($A140,INDIRECT(N$3&amp;"!$A:$A"),INDIRECT(N$3&amp;"!$H:$H"),0,0)</f>
        <v>0</v>
      </c>
      <c r="O140" s="204" cm="1">
        <f t="array" aca="1" ref="O140" ca="1">_xlfn.XLOOKUP($A140,INDIRECT(O$3&amp;"!$A:$A"),INDIRECT(O$3&amp;"!$H:$H"),0,0)</f>
        <v>0</v>
      </c>
      <c r="P140" s="204" cm="1">
        <f t="array" aca="1" ref="P140" ca="1">_xlfn.XLOOKUP($A140,INDIRECT(P$3&amp;"!$A:$A"),INDIRECT(P$3&amp;"!$H:$H"),0,0)</f>
        <v>0</v>
      </c>
      <c r="Q140" s="204" cm="1">
        <f t="array" aca="1" ref="Q140" ca="1">_xlfn.XLOOKUP($A140,INDIRECT(Q$3&amp;"!$A:$A"),INDIRECT(Q$3&amp;"!$H:$H"),0,0)</f>
        <v>0</v>
      </c>
      <c r="R140" s="204" cm="1">
        <f t="array" aca="1" ref="R140" ca="1">_xlfn.XLOOKUP($A140,INDIRECT(R$3&amp;"!$A:$A"),INDIRECT(R$3&amp;"!$H:$H"),0,0)</f>
        <v>0</v>
      </c>
      <c r="S140" s="204" cm="1">
        <f t="array" aca="1" ref="S140" ca="1">_xlfn.XLOOKUP($A140,INDIRECT(S$3&amp;"!$A:$A"),INDIRECT(S$3&amp;"!$H:$H"),0,0)</f>
        <v>0</v>
      </c>
      <c r="T140" s="204" cm="1">
        <f t="array" aca="1" ref="T140" ca="1">_xlfn.XLOOKUP($A140,INDIRECT(T$3&amp;"!$A:$A"),INDIRECT(T$3&amp;"!$H:$H"),0,0)</f>
        <v>0</v>
      </c>
      <c r="U140" s="204" cm="1">
        <f t="array" aca="1" ref="U140" ca="1">_xlfn.XLOOKUP($A140,INDIRECT(U$3&amp;"!$A:$A"),INDIRECT(U$3&amp;"!$H:$H"),0,0)</f>
        <v>0</v>
      </c>
      <c r="V140" s="204" cm="1">
        <f t="array" aca="1" ref="V140" ca="1">_xlfn.XLOOKUP($A140,INDIRECT(V$3&amp;"!$A:$A"),INDIRECT(V$3&amp;"!$H:$H"),0,0)</f>
        <v>0</v>
      </c>
      <c r="W140" s="204" cm="1">
        <f t="array" aca="1" ref="W140" ca="1">_xlfn.XLOOKUP($A140,INDIRECT(W$3&amp;"!$A:$A"),INDIRECT(W$3&amp;"!$H:$H"),0,0)</f>
        <v>0</v>
      </c>
      <c r="X140" s="204" cm="1">
        <f t="array" aca="1" ref="X140" ca="1">_xlfn.XLOOKUP($A140,INDIRECT(X$3&amp;"!$A:$A"),INDIRECT(X$3&amp;"!$H:$H"),0,0)</f>
        <v>0</v>
      </c>
      <c r="Y140" s="204" cm="1">
        <f t="array" aca="1" ref="Y140" ca="1">_xlfn.XLOOKUP($A140,INDIRECT(Y$3&amp;"!$A:$A"),INDIRECT(Y$3&amp;"!$H:$H"),0,0)</f>
        <v>0</v>
      </c>
      <c r="Z140" s="204" cm="1">
        <f t="array" aca="1" ref="Z140" ca="1">_xlfn.XLOOKUP($A140,INDIRECT(Z$3&amp;"!$A:$A"),INDIRECT(Z$3&amp;"!$H:$H"),0,0)</f>
        <v>0</v>
      </c>
      <c r="AA140" s="204" cm="1">
        <f t="array" aca="1" ref="AA140" ca="1">_xlfn.XLOOKUP($A140,INDIRECT(AA$3&amp;"!$A:$A"),INDIRECT(AA$3&amp;"!$H:$H"),0,0)</f>
        <v>0</v>
      </c>
      <c r="AB140" s="204" cm="1">
        <f t="array" aca="1" ref="AB140" ca="1">_xlfn.XLOOKUP($A140,INDIRECT(AB$3&amp;"!$A:$A"),INDIRECT(AB$3&amp;"!$H:$H"),0,0)</f>
        <v>0</v>
      </c>
      <c r="AC140" s="204" cm="1">
        <f t="array" aca="1" ref="AC140" ca="1">_xlfn.XLOOKUP($A140,INDIRECT(AC$3&amp;"!$A:$A"),INDIRECT(AC$3&amp;"!$H:$H"),0,0)</f>
        <v>0</v>
      </c>
      <c r="AD140" s="204" cm="1">
        <f t="array" aca="1" ref="AD140" ca="1">_xlfn.XLOOKUP($A140,INDIRECT(AD$3&amp;"!$A:$A"),INDIRECT(AD$3&amp;"!$H:$H"),0,0)</f>
        <v>0</v>
      </c>
      <c r="AE140" s="204" cm="1">
        <f t="array" aca="1" ref="AE140" ca="1">_xlfn.XLOOKUP($A140,INDIRECT(AE$3&amp;"!$A:$A"),INDIRECT(AE$3&amp;"!$H:$H"),0,0)</f>
        <v>0</v>
      </c>
      <c r="AF140" s="204" cm="1">
        <f t="array" aca="1" ref="AF140" ca="1">_xlfn.XLOOKUP($A140,INDIRECT(AF$3&amp;"!$A:$A"),INDIRECT(AF$3&amp;"!$H:$H"),0,0)</f>
        <v>0</v>
      </c>
      <c r="AG140" s="204" cm="1">
        <f t="array" aca="1" ref="AG140" ca="1">_xlfn.XLOOKUP($A140,INDIRECT(AG$3&amp;"!$A:$A"),INDIRECT(AG$3&amp;"!$H:$H"),0,0)</f>
        <v>0</v>
      </c>
      <c r="AH140" s="204" cm="1">
        <f t="array" aca="1" ref="AH140" ca="1">_xlfn.XLOOKUP($A140,INDIRECT(AH$3&amp;"!$A:$A"),INDIRECT(AH$3&amp;"!$H:$H"),0,0)</f>
        <v>0</v>
      </c>
      <c r="AI140" s="204" cm="1">
        <f t="array" aca="1" ref="AI140" ca="1">_xlfn.XLOOKUP($A140,INDIRECT(AI$3&amp;"!$A:$A"),INDIRECT(AI$3&amp;"!$H:$H"),0,0)</f>
        <v>0</v>
      </c>
      <c r="AJ140" s="204" cm="1">
        <f t="array" aca="1" ref="AJ140" ca="1">_xlfn.XLOOKUP($A140,INDIRECT(AJ$3&amp;"!$A:$A"),INDIRECT(AJ$3&amp;"!$H:$H"),0,0)</f>
        <v>0</v>
      </c>
      <c r="AK140" s="204" cm="1">
        <f t="array" aca="1" ref="AK140" ca="1">_xlfn.XLOOKUP($A140,INDIRECT(AK$3&amp;"!$A:$A"),INDIRECT(AK$3&amp;"!$H:$H"),0,0)</f>
        <v>0</v>
      </c>
      <c r="AL140" s="204" cm="1">
        <f t="array" aca="1" ref="AL140" ca="1">_xlfn.XLOOKUP($A140,INDIRECT(AL$3&amp;"!$A:$A"),INDIRECT(AL$3&amp;"!$H:$H"),0,0)</f>
        <v>0</v>
      </c>
      <c r="AM140" s="204" cm="1">
        <f t="array" aca="1" ref="AM140" ca="1">_xlfn.XLOOKUP($A140,INDIRECT(AM$3&amp;"!$A:$A"),INDIRECT(AM$3&amp;"!$H:$H"),0,0)</f>
        <v>0</v>
      </c>
      <c r="AN140" s="204" cm="1">
        <f t="array" aca="1" ref="AN140" ca="1">_xlfn.XLOOKUP($A140,INDIRECT(AN$3&amp;"!$A:$A"),INDIRECT(AN$3&amp;"!$H:$H"),0,0)</f>
        <v>0</v>
      </c>
      <c r="AO140" s="204" cm="1">
        <f t="array" aca="1" ref="AO140" ca="1">_xlfn.XLOOKUP($A140,INDIRECT(AO$3&amp;"!$A:$A"),INDIRECT(AO$3&amp;"!$H:$H"),0,0)</f>
        <v>0</v>
      </c>
      <c r="AP140" s="204" cm="1">
        <f t="array" aca="1" ref="AP140" ca="1">_xlfn.XLOOKUP($A140,INDIRECT(AP$3&amp;"!$A:$A"),INDIRECT(AP$3&amp;"!$H:$H"),0,0)</f>
        <v>0</v>
      </c>
      <c r="AQ140" s="204" cm="1">
        <f t="array" aca="1" ref="AQ140" ca="1">_xlfn.XLOOKUP($A140,INDIRECT(AQ$3&amp;"!$A:$A"),INDIRECT(AQ$3&amp;"!$H:$H"),0,0)</f>
        <v>0</v>
      </c>
      <c r="AR140" s="204" cm="1">
        <f t="array" aca="1" ref="AR140" ca="1">_xlfn.XLOOKUP($A140,INDIRECT(AR$3&amp;"!$A:$A"),INDIRECT(AR$3&amp;"!$H:$H"),0,0)</f>
        <v>0</v>
      </c>
      <c r="AS140" s="204" cm="1">
        <f t="array" aca="1" ref="AS140" ca="1">_xlfn.XLOOKUP($A140,INDIRECT(AS$3&amp;"!$A:$A"),INDIRECT(AS$3&amp;"!$H:$H"),0,0)</f>
        <v>0</v>
      </c>
      <c r="AT140" s="204" cm="1">
        <f t="array" aca="1" ref="AT140" ca="1">_xlfn.XLOOKUP($A140,INDIRECT(AT$3&amp;"!$A:$A"),INDIRECT(AT$3&amp;"!$H:$H"),0,0)</f>
        <v>0</v>
      </c>
      <c r="AU140" s="204" cm="1">
        <f t="array" aca="1" ref="AU140" ca="1">_xlfn.XLOOKUP($A140,INDIRECT(AU$3&amp;"!$A:$A"),INDIRECT(AU$3&amp;"!$H:$H"),0,0)</f>
        <v>0</v>
      </c>
      <c r="AV140" s="204" cm="1">
        <f t="array" aca="1" ref="AV140" ca="1">_xlfn.XLOOKUP($A140,INDIRECT(AV$3&amp;"!$A:$A"),INDIRECT(AV$3&amp;"!$H:$H"),0,0)</f>
        <v>0</v>
      </c>
      <c r="AW140" s="204" cm="1">
        <f t="array" aca="1" ref="AW140" ca="1">_xlfn.XLOOKUP($A140,INDIRECT(AW$3&amp;"!$A:$A"),INDIRECT(AW$3&amp;"!$H:$H"),0,0)</f>
        <v>0</v>
      </c>
      <c r="AX140" s="204" cm="1">
        <f t="array" aca="1" ref="AX140" ca="1">_xlfn.XLOOKUP($A140,INDIRECT(AX$3&amp;"!$A:$A"),INDIRECT(AX$3&amp;"!$H:$H"),0,0)</f>
        <v>0</v>
      </c>
      <c r="AY140" s="204" cm="1">
        <f t="array" aca="1" ref="AY140" ca="1">_xlfn.XLOOKUP($A140,INDIRECT(AY$3&amp;"!$A:$A"),INDIRECT(AY$3&amp;"!$H:$H"),0,0)</f>
        <v>0</v>
      </c>
      <c r="AZ140" s="204" cm="1">
        <f t="array" aca="1" ref="AZ140" ca="1">_xlfn.XLOOKUP($A140,INDIRECT(AZ$3&amp;"!$A:$A"),INDIRECT(AZ$3&amp;"!$H:$H"),0,0)</f>
        <v>0</v>
      </c>
      <c r="BA140" s="204" cm="1">
        <f t="array" aca="1" ref="BA140" ca="1">_xlfn.XLOOKUP($A140,INDIRECT(BA$3&amp;"!$A:$A"),INDIRECT(BA$3&amp;"!$H:$H"),0,0)</f>
        <v>0</v>
      </c>
      <c r="BB140" s="204" cm="1">
        <f t="array" aca="1" ref="BB140" ca="1">_xlfn.XLOOKUP($A140,INDIRECT(BB$3&amp;"!$A:$A"),INDIRECT(BB$3&amp;"!$H:$H"),0,0)</f>
        <v>0</v>
      </c>
      <c r="BC140" s="204" cm="1">
        <f t="array" aca="1" ref="BC140" ca="1">_xlfn.XLOOKUP($A140,INDIRECT(BC$3&amp;"!$A:$A"),INDIRECT(BC$3&amp;"!$H:$H"),0,0)</f>
        <v>0</v>
      </c>
      <c r="BD140" s="204" cm="1">
        <f t="array" aca="1" ref="BD140" ca="1">_xlfn.XLOOKUP($A140,INDIRECT(BD$3&amp;"!$A:$A"),INDIRECT(BD$3&amp;"!$H:$H"),0,0)</f>
        <v>0</v>
      </c>
    </row>
    <row r="141" spans="1:56" ht="15.95" customHeight="1" x14ac:dyDescent="0.25">
      <c r="A141" s="3">
        <f t="shared" si="10"/>
        <v>550445277</v>
      </c>
      <c r="B141" s="3" t="str">
        <f t="shared" si="10"/>
        <v>ACRF1KP101RD</v>
      </c>
      <c r="C141" s="149" t="str">
        <f t="shared" si="10"/>
        <v>Капа белый/красный</v>
      </c>
      <c r="D141" s="204" cm="1">
        <f t="array" aca="1" ref="D141" ca="1">_xlfn.XLOOKUP($A141,INDIRECT(D$3&amp;"!$A:$A"),INDIRECT(D$3&amp;"!$H:$H"),0,0)</f>
        <v>0</v>
      </c>
      <c r="E141" s="204" cm="1">
        <f t="array" aca="1" ref="E141" ca="1">_xlfn.XLOOKUP($A141,INDIRECT(E$3&amp;"!$A:$A"),INDIRECT(E$3&amp;"!$H:$H"),0,0)</f>
        <v>0</v>
      </c>
      <c r="F141" s="204" cm="1">
        <f t="array" aca="1" ref="F141" ca="1">_xlfn.XLOOKUP($A141,INDIRECT(F$3&amp;"!$A:$A"),INDIRECT(F$3&amp;"!$H:$H"),0,0)</f>
        <v>0</v>
      </c>
      <c r="G141" s="204" cm="1">
        <f t="array" aca="1" ref="G141" ca="1">_xlfn.XLOOKUP($A141,INDIRECT(G$3&amp;"!$A:$A"),INDIRECT(G$3&amp;"!$H:$H"),0,0)</f>
        <v>0</v>
      </c>
      <c r="H141" s="204" cm="1">
        <f t="array" aca="1" ref="H141" ca="1">_xlfn.XLOOKUP($A141,INDIRECT(H$3&amp;"!$A:$A"),INDIRECT(H$3&amp;"!$H:$H"),0,0)</f>
        <v>0</v>
      </c>
      <c r="I141" s="204" cm="1">
        <f t="array" aca="1" ref="I141" ca="1">_xlfn.XLOOKUP($A141,INDIRECT(I$3&amp;"!$A:$A"),INDIRECT(I$3&amp;"!$H:$H"),0,0)</f>
        <v>0</v>
      </c>
      <c r="J141" s="204" cm="1">
        <f t="array" aca="1" ref="J141" ca="1">_xlfn.XLOOKUP($A141,INDIRECT(J$3&amp;"!$A:$A"),INDIRECT(J$3&amp;"!$H:$H"),0,0)</f>
        <v>0</v>
      </c>
      <c r="K141" s="204" cm="1">
        <f t="array" aca="1" ref="K141" ca="1">_xlfn.XLOOKUP($A141,INDIRECT(K$3&amp;"!$A:$A"),INDIRECT(K$3&amp;"!$H:$H"),0,0)</f>
        <v>0</v>
      </c>
      <c r="L141" s="204" cm="1">
        <f t="array" aca="1" ref="L141" ca="1">_xlfn.XLOOKUP($A141,INDIRECT(L$3&amp;"!$A:$A"),INDIRECT(L$3&amp;"!$H:$H"),0,0)</f>
        <v>0</v>
      </c>
      <c r="M141" s="204" cm="1">
        <f t="array" aca="1" ref="M141" ca="1">_xlfn.XLOOKUP($A141,INDIRECT(M$3&amp;"!$A:$A"),INDIRECT(M$3&amp;"!$H:$H"),0,0)</f>
        <v>0</v>
      </c>
      <c r="N141" s="204" cm="1">
        <f t="array" aca="1" ref="N141" ca="1">_xlfn.XLOOKUP($A141,INDIRECT(N$3&amp;"!$A:$A"),INDIRECT(N$3&amp;"!$H:$H"),0,0)</f>
        <v>0</v>
      </c>
      <c r="O141" s="204" cm="1">
        <f t="array" aca="1" ref="O141" ca="1">_xlfn.XLOOKUP($A141,INDIRECT(O$3&amp;"!$A:$A"),INDIRECT(O$3&amp;"!$H:$H"),0,0)</f>
        <v>0</v>
      </c>
      <c r="P141" s="204" cm="1">
        <f t="array" aca="1" ref="P141" ca="1">_xlfn.XLOOKUP($A141,INDIRECT(P$3&amp;"!$A:$A"),INDIRECT(P$3&amp;"!$H:$H"),0,0)</f>
        <v>0</v>
      </c>
      <c r="Q141" s="204" cm="1">
        <f t="array" aca="1" ref="Q141" ca="1">_xlfn.XLOOKUP($A141,INDIRECT(Q$3&amp;"!$A:$A"),INDIRECT(Q$3&amp;"!$H:$H"),0,0)</f>
        <v>0</v>
      </c>
      <c r="R141" s="204" cm="1">
        <f t="array" aca="1" ref="R141" ca="1">_xlfn.XLOOKUP($A141,INDIRECT(R$3&amp;"!$A:$A"),INDIRECT(R$3&amp;"!$H:$H"),0,0)</f>
        <v>0</v>
      </c>
      <c r="S141" s="204" cm="1">
        <f t="array" aca="1" ref="S141" ca="1">_xlfn.XLOOKUP($A141,INDIRECT(S$3&amp;"!$A:$A"),INDIRECT(S$3&amp;"!$H:$H"),0,0)</f>
        <v>0</v>
      </c>
      <c r="T141" s="204" cm="1">
        <f t="array" aca="1" ref="T141" ca="1">_xlfn.XLOOKUP($A141,INDIRECT(T$3&amp;"!$A:$A"),INDIRECT(T$3&amp;"!$H:$H"),0,0)</f>
        <v>0</v>
      </c>
      <c r="U141" s="204" cm="1">
        <f t="array" aca="1" ref="U141" ca="1">_xlfn.XLOOKUP($A141,INDIRECT(U$3&amp;"!$A:$A"),INDIRECT(U$3&amp;"!$H:$H"),0,0)</f>
        <v>0</v>
      </c>
      <c r="V141" s="204" cm="1">
        <f t="array" aca="1" ref="V141" ca="1">_xlfn.XLOOKUP($A141,INDIRECT(V$3&amp;"!$A:$A"),INDIRECT(V$3&amp;"!$H:$H"),0,0)</f>
        <v>0</v>
      </c>
      <c r="W141" s="204" cm="1">
        <f t="array" aca="1" ref="W141" ca="1">_xlfn.XLOOKUP($A141,INDIRECT(W$3&amp;"!$A:$A"),INDIRECT(W$3&amp;"!$H:$H"),0,0)</f>
        <v>0</v>
      </c>
      <c r="X141" s="204" cm="1">
        <f t="array" aca="1" ref="X141" ca="1">_xlfn.XLOOKUP($A141,INDIRECT(X$3&amp;"!$A:$A"),INDIRECT(X$3&amp;"!$H:$H"),0,0)</f>
        <v>0</v>
      </c>
      <c r="Y141" s="204" cm="1">
        <f t="array" aca="1" ref="Y141" ca="1">_xlfn.XLOOKUP($A141,INDIRECT(Y$3&amp;"!$A:$A"),INDIRECT(Y$3&amp;"!$H:$H"),0,0)</f>
        <v>0</v>
      </c>
      <c r="Z141" s="204" cm="1">
        <f t="array" aca="1" ref="Z141" ca="1">_xlfn.XLOOKUP($A141,INDIRECT(Z$3&amp;"!$A:$A"),INDIRECT(Z$3&amp;"!$H:$H"),0,0)</f>
        <v>0</v>
      </c>
      <c r="AA141" s="204" cm="1">
        <f t="array" aca="1" ref="AA141" ca="1">_xlfn.XLOOKUP($A141,INDIRECT(AA$3&amp;"!$A:$A"),INDIRECT(AA$3&amp;"!$H:$H"),0,0)</f>
        <v>0</v>
      </c>
      <c r="AB141" s="204" cm="1">
        <f t="array" aca="1" ref="AB141" ca="1">_xlfn.XLOOKUP($A141,INDIRECT(AB$3&amp;"!$A:$A"),INDIRECT(AB$3&amp;"!$H:$H"),0,0)</f>
        <v>0</v>
      </c>
      <c r="AC141" s="204" cm="1">
        <f t="array" aca="1" ref="AC141" ca="1">_xlfn.XLOOKUP($A141,INDIRECT(AC$3&amp;"!$A:$A"),INDIRECT(AC$3&amp;"!$H:$H"),0,0)</f>
        <v>0</v>
      </c>
      <c r="AD141" s="204" cm="1">
        <f t="array" aca="1" ref="AD141" ca="1">_xlfn.XLOOKUP($A141,INDIRECT(AD$3&amp;"!$A:$A"),INDIRECT(AD$3&amp;"!$H:$H"),0,0)</f>
        <v>0</v>
      </c>
      <c r="AE141" s="204" cm="1">
        <f t="array" aca="1" ref="AE141" ca="1">_xlfn.XLOOKUP($A141,INDIRECT(AE$3&amp;"!$A:$A"),INDIRECT(AE$3&amp;"!$H:$H"),0,0)</f>
        <v>0</v>
      </c>
      <c r="AF141" s="204" cm="1">
        <f t="array" aca="1" ref="AF141" ca="1">_xlfn.XLOOKUP($A141,INDIRECT(AF$3&amp;"!$A:$A"),INDIRECT(AF$3&amp;"!$H:$H"),0,0)</f>
        <v>0</v>
      </c>
      <c r="AG141" s="204" cm="1">
        <f t="array" aca="1" ref="AG141" ca="1">_xlfn.XLOOKUP($A141,INDIRECT(AG$3&amp;"!$A:$A"),INDIRECT(AG$3&amp;"!$H:$H"),0,0)</f>
        <v>0</v>
      </c>
      <c r="AH141" s="204" cm="1">
        <f t="array" aca="1" ref="AH141" ca="1">_xlfn.XLOOKUP($A141,INDIRECT(AH$3&amp;"!$A:$A"),INDIRECT(AH$3&amp;"!$H:$H"),0,0)</f>
        <v>0</v>
      </c>
      <c r="AI141" s="204" cm="1">
        <f t="array" aca="1" ref="AI141" ca="1">_xlfn.XLOOKUP($A141,INDIRECT(AI$3&amp;"!$A:$A"),INDIRECT(AI$3&amp;"!$H:$H"),0,0)</f>
        <v>0</v>
      </c>
      <c r="AJ141" s="204" cm="1">
        <f t="array" aca="1" ref="AJ141" ca="1">_xlfn.XLOOKUP($A141,INDIRECT(AJ$3&amp;"!$A:$A"),INDIRECT(AJ$3&amp;"!$H:$H"),0,0)</f>
        <v>0</v>
      </c>
      <c r="AK141" s="204" cm="1">
        <f t="array" aca="1" ref="AK141" ca="1">_xlfn.XLOOKUP($A141,INDIRECT(AK$3&amp;"!$A:$A"),INDIRECT(AK$3&amp;"!$H:$H"),0,0)</f>
        <v>0</v>
      </c>
      <c r="AL141" s="204" cm="1">
        <f t="array" aca="1" ref="AL141" ca="1">_xlfn.XLOOKUP($A141,INDIRECT(AL$3&amp;"!$A:$A"),INDIRECT(AL$3&amp;"!$H:$H"),0,0)</f>
        <v>0</v>
      </c>
      <c r="AM141" s="204" cm="1">
        <f t="array" aca="1" ref="AM141" ca="1">_xlfn.XLOOKUP($A141,INDIRECT(AM$3&amp;"!$A:$A"),INDIRECT(AM$3&amp;"!$H:$H"),0,0)</f>
        <v>0</v>
      </c>
      <c r="AN141" s="204" cm="1">
        <f t="array" aca="1" ref="AN141" ca="1">_xlfn.XLOOKUP($A141,INDIRECT(AN$3&amp;"!$A:$A"),INDIRECT(AN$3&amp;"!$H:$H"),0,0)</f>
        <v>0</v>
      </c>
      <c r="AO141" s="204" cm="1">
        <f t="array" aca="1" ref="AO141" ca="1">_xlfn.XLOOKUP($A141,INDIRECT(AO$3&amp;"!$A:$A"),INDIRECT(AO$3&amp;"!$H:$H"),0,0)</f>
        <v>0</v>
      </c>
      <c r="AP141" s="204" cm="1">
        <f t="array" aca="1" ref="AP141" ca="1">_xlfn.XLOOKUP($A141,INDIRECT(AP$3&amp;"!$A:$A"),INDIRECT(AP$3&amp;"!$H:$H"),0,0)</f>
        <v>0</v>
      </c>
      <c r="AQ141" s="204" cm="1">
        <f t="array" aca="1" ref="AQ141" ca="1">_xlfn.XLOOKUP($A141,INDIRECT(AQ$3&amp;"!$A:$A"),INDIRECT(AQ$3&amp;"!$H:$H"),0,0)</f>
        <v>0</v>
      </c>
      <c r="AR141" s="204" cm="1">
        <f t="array" aca="1" ref="AR141" ca="1">_xlfn.XLOOKUP($A141,INDIRECT(AR$3&amp;"!$A:$A"),INDIRECT(AR$3&amp;"!$H:$H"),0,0)</f>
        <v>0</v>
      </c>
      <c r="AS141" s="204" cm="1">
        <f t="array" aca="1" ref="AS141" ca="1">_xlfn.XLOOKUP($A141,INDIRECT(AS$3&amp;"!$A:$A"),INDIRECT(AS$3&amp;"!$H:$H"),0,0)</f>
        <v>0</v>
      </c>
      <c r="AT141" s="204" cm="1">
        <f t="array" aca="1" ref="AT141" ca="1">_xlfn.XLOOKUP($A141,INDIRECT(AT$3&amp;"!$A:$A"),INDIRECT(AT$3&amp;"!$H:$H"),0,0)</f>
        <v>0</v>
      </c>
      <c r="AU141" s="204" cm="1">
        <f t="array" aca="1" ref="AU141" ca="1">_xlfn.XLOOKUP($A141,INDIRECT(AU$3&amp;"!$A:$A"),INDIRECT(AU$3&amp;"!$H:$H"),0,0)</f>
        <v>0</v>
      </c>
      <c r="AV141" s="204" cm="1">
        <f t="array" aca="1" ref="AV141" ca="1">_xlfn.XLOOKUP($A141,INDIRECT(AV$3&amp;"!$A:$A"),INDIRECT(AV$3&amp;"!$H:$H"),0,0)</f>
        <v>0</v>
      </c>
      <c r="AW141" s="204" cm="1">
        <f t="array" aca="1" ref="AW141" ca="1">_xlfn.XLOOKUP($A141,INDIRECT(AW$3&amp;"!$A:$A"),INDIRECT(AW$3&amp;"!$H:$H"),0,0)</f>
        <v>0</v>
      </c>
      <c r="AX141" s="204" cm="1">
        <f t="array" aca="1" ref="AX141" ca="1">_xlfn.XLOOKUP($A141,INDIRECT(AX$3&amp;"!$A:$A"),INDIRECT(AX$3&amp;"!$H:$H"),0,0)</f>
        <v>0</v>
      </c>
      <c r="AY141" s="204" cm="1">
        <f t="array" aca="1" ref="AY141" ca="1">_xlfn.XLOOKUP($A141,INDIRECT(AY$3&amp;"!$A:$A"),INDIRECT(AY$3&amp;"!$H:$H"),0,0)</f>
        <v>0</v>
      </c>
      <c r="AZ141" s="204" cm="1">
        <f t="array" aca="1" ref="AZ141" ca="1">_xlfn.XLOOKUP($A141,INDIRECT(AZ$3&amp;"!$A:$A"),INDIRECT(AZ$3&amp;"!$H:$H"),0,0)</f>
        <v>0</v>
      </c>
      <c r="BA141" s="204" cm="1">
        <f t="array" aca="1" ref="BA141" ca="1">_xlfn.XLOOKUP($A141,INDIRECT(BA$3&amp;"!$A:$A"),INDIRECT(BA$3&amp;"!$H:$H"),0,0)</f>
        <v>0</v>
      </c>
      <c r="BB141" s="204" cm="1">
        <f t="array" aca="1" ref="BB141" ca="1">_xlfn.XLOOKUP($A141,INDIRECT(BB$3&amp;"!$A:$A"),INDIRECT(BB$3&amp;"!$H:$H"),0,0)</f>
        <v>0</v>
      </c>
      <c r="BC141" s="204" cm="1">
        <f t="array" aca="1" ref="BC141" ca="1">_xlfn.XLOOKUP($A141,INDIRECT(BC$3&amp;"!$A:$A"),INDIRECT(BC$3&amp;"!$H:$H"),0,0)</f>
        <v>0</v>
      </c>
      <c r="BD141" s="204" cm="1">
        <f t="array" aca="1" ref="BD141" ca="1">_xlfn.XLOOKUP($A141,INDIRECT(BD$3&amp;"!$A:$A"),INDIRECT(BD$3&amp;"!$H:$H"),0,0)</f>
        <v>0</v>
      </c>
    </row>
    <row r="142" spans="1:56" ht="15.95" customHeight="1" x14ac:dyDescent="0.25">
      <c r="A142" s="3">
        <f t="shared" si="10"/>
        <v>550445279</v>
      </c>
      <c r="B142" s="3" t="str">
        <f t="shared" si="10"/>
        <v>ACRF1KP102RD</v>
      </c>
      <c r="C142" s="149" t="str">
        <f t="shared" si="10"/>
        <v>Капа красный/белый</v>
      </c>
      <c r="D142" s="204" cm="1">
        <f t="array" aca="1" ref="D142" ca="1">_xlfn.XLOOKUP($A142,INDIRECT(D$3&amp;"!$A:$A"),INDIRECT(D$3&amp;"!$H:$H"),0,0)</f>
        <v>0</v>
      </c>
      <c r="E142" s="204" cm="1">
        <f t="array" aca="1" ref="E142" ca="1">_xlfn.XLOOKUP($A142,INDIRECT(E$3&amp;"!$A:$A"),INDIRECT(E$3&amp;"!$H:$H"),0,0)</f>
        <v>0</v>
      </c>
      <c r="F142" s="204" cm="1">
        <f t="array" aca="1" ref="F142" ca="1">_xlfn.XLOOKUP($A142,INDIRECT(F$3&amp;"!$A:$A"),INDIRECT(F$3&amp;"!$H:$H"),0,0)</f>
        <v>0</v>
      </c>
      <c r="G142" s="204" cm="1">
        <f t="array" aca="1" ref="G142" ca="1">_xlfn.XLOOKUP($A142,INDIRECT(G$3&amp;"!$A:$A"),INDIRECT(G$3&amp;"!$H:$H"),0,0)</f>
        <v>0</v>
      </c>
      <c r="H142" s="204" cm="1">
        <f t="array" aca="1" ref="H142" ca="1">_xlfn.XLOOKUP($A142,INDIRECT(H$3&amp;"!$A:$A"),INDIRECT(H$3&amp;"!$H:$H"),0,0)</f>
        <v>0</v>
      </c>
      <c r="I142" s="204" cm="1">
        <f t="array" aca="1" ref="I142" ca="1">_xlfn.XLOOKUP($A142,INDIRECT(I$3&amp;"!$A:$A"),INDIRECT(I$3&amp;"!$H:$H"),0,0)</f>
        <v>0</v>
      </c>
      <c r="J142" s="204" cm="1">
        <f t="array" aca="1" ref="J142" ca="1">_xlfn.XLOOKUP($A142,INDIRECT(J$3&amp;"!$A:$A"),INDIRECT(J$3&amp;"!$H:$H"),0,0)</f>
        <v>0</v>
      </c>
      <c r="K142" s="204" cm="1">
        <f t="array" aca="1" ref="K142" ca="1">_xlfn.XLOOKUP($A142,INDIRECT(K$3&amp;"!$A:$A"),INDIRECT(K$3&amp;"!$H:$H"),0,0)</f>
        <v>0</v>
      </c>
      <c r="L142" s="204" cm="1">
        <f t="array" aca="1" ref="L142" ca="1">_xlfn.XLOOKUP($A142,INDIRECT(L$3&amp;"!$A:$A"),INDIRECT(L$3&amp;"!$H:$H"),0,0)</f>
        <v>0</v>
      </c>
      <c r="M142" s="204" cm="1">
        <f t="array" aca="1" ref="M142" ca="1">_xlfn.XLOOKUP($A142,INDIRECT(M$3&amp;"!$A:$A"),INDIRECT(M$3&amp;"!$H:$H"),0,0)</f>
        <v>0</v>
      </c>
      <c r="N142" s="204" cm="1">
        <f t="array" aca="1" ref="N142" ca="1">_xlfn.XLOOKUP($A142,INDIRECT(N$3&amp;"!$A:$A"),INDIRECT(N$3&amp;"!$H:$H"),0,0)</f>
        <v>0</v>
      </c>
      <c r="O142" s="204" cm="1">
        <f t="array" aca="1" ref="O142" ca="1">_xlfn.XLOOKUP($A142,INDIRECT(O$3&amp;"!$A:$A"),INDIRECT(O$3&amp;"!$H:$H"),0,0)</f>
        <v>0</v>
      </c>
      <c r="P142" s="204" cm="1">
        <f t="array" aca="1" ref="P142" ca="1">_xlfn.XLOOKUP($A142,INDIRECT(P$3&amp;"!$A:$A"),INDIRECT(P$3&amp;"!$H:$H"),0,0)</f>
        <v>0</v>
      </c>
      <c r="Q142" s="204" cm="1">
        <f t="array" aca="1" ref="Q142" ca="1">_xlfn.XLOOKUP($A142,INDIRECT(Q$3&amp;"!$A:$A"),INDIRECT(Q$3&amp;"!$H:$H"),0,0)</f>
        <v>0</v>
      </c>
      <c r="R142" s="204" cm="1">
        <f t="array" aca="1" ref="R142" ca="1">_xlfn.XLOOKUP($A142,INDIRECT(R$3&amp;"!$A:$A"),INDIRECT(R$3&amp;"!$H:$H"),0,0)</f>
        <v>0</v>
      </c>
      <c r="S142" s="204" cm="1">
        <f t="array" aca="1" ref="S142" ca="1">_xlfn.XLOOKUP($A142,INDIRECT(S$3&amp;"!$A:$A"),INDIRECT(S$3&amp;"!$H:$H"),0,0)</f>
        <v>0</v>
      </c>
      <c r="T142" s="204" cm="1">
        <f t="array" aca="1" ref="T142" ca="1">_xlfn.XLOOKUP($A142,INDIRECT(T$3&amp;"!$A:$A"),INDIRECT(T$3&amp;"!$H:$H"),0,0)</f>
        <v>0</v>
      </c>
      <c r="U142" s="204" cm="1">
        <f t="array" aca="1" ref="U142" ca="1">_xlfn.XLOOKUP($A142,INDIRECT(U$3&amp;"!$A:$A"),INDIRECT(U$3&amp;"!$H:$H"),0,0)</f>
        <v>0</v>
      </c>
      <c r="V142" s="204" cm="1">
        <f t="array" aca="1" ref="V142" ca="1">_xlfn.XLOOKUP($A142,INDIRECT(V$3&amp;"!$A:$A"),INDIRECT(V$3&amp;"!$H:$H"),0,0)</f>
        <v>0</v>
      </c>
      <c r="W142" s="204" cm="1">
        <f t="array" aca="1" ref="W142" ca="1">_xlfn.XLOOKUP($A142,INDIRECT(W$3&amp;"!$A:$A"),INDIRECT(W$3&amp;"!$H:$H"),0,0)</f>
        <v>0</v>
      </c>
      <c r="X142" s="204" cm="1">
        <f t="array" aca="1" ref="X142" ca="1">_xlfn.XLOOKUP($A142,INDIRECT(X$3&amp;"!$A:$A"),INDIRECT(X$3&amp;"!$H:$H"),0,0)</f>
        <v>0</v>
      </c>
      <c r="Y142" s="204" cm="1">
        <f t="array" aca="1" ref="Y142" ca="1">_xlfn.XLOOKUP($A142,INDIRECT(Y$3&amp;"!$A:$A"),INDIRECT(Y$3&amp;"!$H:$H"),0,0)</f>
        <v>0</v>
      </c>
      <c r="Z142" s="204" cm="1">
        <f t="array" aca="1" ref="Z142" ca="1">_xlfn.XLOOKUP($A142,INDIRECT(Z$3&amp;"!$A:$A"),INDIRECT(Z$3&amp;"!$H:$H"),0,0)</f>
        <v>0</v>
      </c>
      <c r="AA142" s="204" cm="1">
        <f t="array" aca="1" ref="AA142" ca="1">_xlfn.XLOOKUP($A142,INDIRECT(AA$3&amp;"!$A:$A"),INDIRECT(AA$3&amp;"!$H:$H"),0,0)</f>
        <v>0</v>
      </c>
      <c r="AB142" s="204" cm="1">
        <f t="array" aca="1" ref="AB142" ca="1">_xlfn.XLOOKUP($A142,INDIRECT(AB$3&amp;"!$A:$A"),INDIRECT(AB$3&amp;"!$H:$H"),0,0)</f>
        <v>0</v>
      </c>
      <c r="AC142" s="204" cm="1">
        <f t="array" aca="1" ref="AC142" ca="1">_xlfn.XLOOKUP($A142,INDIRECT(AC$3&amp;"!$A:$A"),INDIRECT(AC$3&amp;"!$H:$H"),0,0)</f>
        <v>0</v>
      </c>
      <c r="AD142" s="204" cm="1">
        <f t="array" aca="1" ref="AD142" ca="1">_xlfn.XLOOKUP($A142,INDIRECT(AD$3&amp;"!$A:$A"),INDIRECT(AD$3&amp;"!$H:$H"),0,0)</f>
        <v>0</v>
      </c>
      <c r="AE142" s="204" cm="1">
        <f t="array" aca="1" ref="AE142" ca="1">_xlfn.XLOOKUP($A142,INDIRECT(AE$3&amp;"!$A:$A"),INDIRECT(AE$3&amp;"!$H:$H"),0,0)</f>
        <v>0</v>
      </c>
      <c r="AF142" s="204" cm="1">
        <f t="array" aca="1" ref="AF142" ca="1">_xlfn.XLOOKUP($A142,INDIRECT(AF$3&amp;"!$A:$A"),INDIRECT(AF$3&amp;"!$H:$H"),0,0)</f>
        <v>0</v>
      </c>
      <c r="AG142" s="204" cm="1">
        <f t="array" aca="1" ref="AG142" ca="1">_xlfn.XLOOKUP($A142,INDIRECT(AG$3&amp;"!$A:$A"),INDIRECT(AG$3&amp;"!$H:$H"),0,0)</f>
        <v>0</v>
      </c>
      <c r="AH142" s="204" cm="1">
        <f t="array" aca="1" ref="AH142" ca="1">_xlfn.XLOOKUP($A142,INDIRECT(AH$3&amp;"!$A:$A"),INDIRECT(AH$3&amp;"!$H:$H"),0,0)</f>
        <v>0</v>
      </c>
      <c r="AI142" s="204" cm="1">
        <f t="array" aca="1" ref="AI142" ca="1">_xlfn.XLOOKUP($A142,INDIRECT(AI$3&amp;"!$A:$A"),INDIRECT(AI$3&amp;"!$H:$H"),0,0)</f>
        <v>0</v>
      </c>
      <c r="AJ142" s="204" cm="1">
        <f t="array" aca="1" ref="AJ142" ca="1">_xlfn.XLOOKUP($A142,INDIRECT(AJ$3&amp;"!$A:$A"),INDIRECT(AJ$3&amp;"!$H:$H"),0,0)</f>
        <v>0</v>
      </c>
      <c r="AK142" s="204" cm="1">
        <f t="array" aca="1" ref="AK142" ca="1">_xlfn.XLOOKUP($A142,INDIRECT(AK$3&amp;"!$A:$A"),INDIRECT(AK$3&amp;"!$H:$H"),0,0)</f>
        <v>0</v>
      </c>
      <c r="AL142" s="204" cm="1">
        <f t="array" aca="1" ref="AL142" ca="1">_xlfn.XLOOKUP($A142,INDIRECT(AL$3&amp;"!$A:$A"),INDIRECT(AL$3&amp;"!$H:$H"),0,0)</f>
        <v>0</v>
      </c>
      <c r="AM142" s="204" cm="1">
        <f t="array" aca="1" ref="AM142" ca="1">_xlfn.XLOOKUP($A142,INDIRECT(AM$3&amp;"!$A:$A"),INDIRECT(AM$3&amp;"!$H:$H"),0,0)</f>
        <v>0</v>
      </c>
      <c r="AN142" s="204" cm="1">
        <f t="array" aca="1" ref="AN142" ca="1">_xlfn.XLOOKUP($A142,INDIRECT(AN$3&amp;"!$A:$A"),INDIRECT(AN$3&amp;"!$H:$H"),0,0)</f>
        <v>0</v>
      </c>
      <c r="AO142" s="204" cm="1">
        <f t="array" aca="1" ref="AO142" ca="1">_xlfn.XLOOKUP($A142,INDIRECT(AO$3&amp;"!$A:$A"),INDIRECT(AO$3&amp;"!$H:$H"),0,0)</f>
        <v>0</v>
      </c>
      <c r="AP142" s="204" cm="1">
        <f t="array" aca="1" ref="AP142" ca="1">_xlfn.XLOOKUP($A142,INDIRECT(AP$3&amp;"!$A:$A"),INDIRECT(AP$3&amp;"!$H:$H"),0,0)</f>
        <v>0</v>
      </c>
      <c r="AQ142" s="204" cm="1">
        <f t="array" aca="1" ref="AQ142" ca="1">_xlfn.XLOOKUP($A142,INDIRECT(AQ$3&amp;"!$A:$A"),INDIRECT(AQ$3&amp;"!$H:$H"),0,0)</f>
        <v>0</v>
      </c>
      <c r="AR142" s="204" cm="1">
        <f t="array" aca="1" ref="AR142" ca="1">_xlfn.XLOOKUP($A142,INDIRECT(AR$3&amp;"!$A:$A"),INDIRECT(AR$3&amp;"!$H:$H"),0,0)</f>
        <v>0</v>
      </c>
      <c r="AS142" s="204" cm="1">
        <f t="array" aca="1" ref="AS142" ca="1">_xlfn.XLOOKUP($A142,INDIRECT(AS$3&amp;"!$A:$A"),INDIRECT(AS$3&amp;"!$H:$H"),0,0)</f>
        <v>0</v>
      </c>
      <c r="AT142" s="204" cm="1">
        <f t="array" aca="1" ref="AT142" ca="1">_xlfn.XLOOKUP($A142,INDIRECT(AT$3&amp;"!$A:$A"),INDIRECT(AT$3&amp;"!$H:$H"),0,0)</f>
        <v>0</v>
      </c>
      <c r="AU142" s="204" cm="1">
        <f t="array" aca="1" ref="AU142" ca="1">_xlfn.XLOOKUP($A142,INDIRECT(AU$3&amp;"!$A:$A"),INDIRECT(AU$3&amp;"!$H:$H"),0,0)</f>
        <v>0</v>
      </c>
      <c r="AV142" s="204" cm="1">
        <f t="array" aca="1" ref="AV142" ca="1">_xlfn.XLOOKUP($A142,INDIRECT(AV$3&amp;"!$A:$A"),INDIRECT(AV$3&amp;"!$H:$H"),0,0)</f>
        <v>0</v>
      </c>
      <c r="AW142" s="204" cm="1">
        <f t="array" aca="1" ref="AW142" ca="1">_xlfn.XLOOKUP($A142,INDIRECT(AW$3&amp;"!$A:$A"),INDIRECT(AW$3&amp;"!$H:$H"),0,0)</f>
        <v>0</v>
      </c>
      <c r="AX142" s="204" cm="1">
        <f t="array" aca="1" ref="AX142" ca="1">_xlfn.XLOOKUP($A142,INDIRECT(AX$3&amp;"!$A:$A"),INDIRECT(AX$3&amp;"!$H:$H"),0,0)</f>
        <v>0</v>
      </c>
      <c r="AY142" s="204" cm="1">
        <f t="array" aca="1" ref="AY142" ca="1">_xlfn.XLOOKUP($A142,INDIRECT(AY$3&amp;"!$A:$A"),INDIRECT(AY$3&amp;"!$H:$H"),0,0)</f>
        <v>0</v>
      </c>
      <c r="AZ142" s="204" cm="1">
        <f t="array" aca="1" ref="AZ142" ca="1">_xlfn.XLOOKUP($A142,INDIRECT(AZ$3&amp;"!$A:$A"),INDIRECT(AZ$3&amp;"!$H:$H"),0,0)</f>
        <v>0</v>
      </c>
      <c r="BA142" s="204" cm="1">
        <f t="array" aca="1" ref="BA142" ca="1">_xlfn.XLOOKUP($A142,INDIRECT(BA$3&amp;"!$A:$A"),INDIRECT(BA$3&amp;"!$H:$H"),0,0)</f>
        <v>0</v>
      </c>
      <c r="BB142" s="204" cm="1">
        <f t="array" aca="1" ref="BB142" ca="1">_xlfn.XLOOKUP($A142,INDIRECT(BB$3&amp;"!$A:$A"),INDIRECT(BB$3&amp;"!$H:$H"),0,0)</f>
        <v>0</v>
      </c>
      <c r="BC142" s="204" cm="1">
        <f t="array" aca="1" ref="BC142" ca="1">_xlfn.XLOOKUP($A142,INDIRECT(BC$3&amp;"!$A:$A"),INDIRECT(BC$3&amp;"!$H:$H"),0,0)</f>
        <v>0</v>
      </c>
      <c r="BD142" s="204" cm="1">
        <f t="array" aca="1" ref="BD142" ca="1">_xlfn.XLOOKUP($A142,INDIRECT(BD$3&amp;"!$A:$A"),INDIRECT(BD$3&amp;"!$H:$H"),0,0)</f>
        <v>0</v>
      </c>
    </row>
    <row r="143" spans="1:56" ht="15.95" customHeight="1" x14ac:dyDescent="0.25">
      <c r="A143" s="3">
        <f t="shared" si="10"/>
        <v>550445280</v>
      </c>
      <c r="B143" s="3" t="str">
        <f t="shared" si="10"/>
        <v>ACRF1KP101BL</v>
      </c>
      <c r="C143" s="149" t="str">
        <f t="shared" si="10"/>
        <v>Капа синий/белый</v>
      </c>
      <c r="D143" s="204" cm="1">
        <f t="array" aca="1" ref="D143" ca="1">_xlfn.XLOOKUP($A143,INDIRECT(D$3&amp;"!$A:$A"),INDIRECT(D$3&amp;"!$H:$H"),0,0)</f>
        <v>0</v>
      </c>
      <c r="E143" s="204" cm="1">
        <f t="array" aca="1" ref="E143" ca="1">_xlfn.XLOOKUP($A143,INDIRECT(E$3&amp;"!$A:$A"),INDIRECT(E$3&amp;"!$H:$H"),0,0)</f>
        <v>0</v>
      </c>
      <c r="F143" s="204" cm="1">
        <f t="array" aca="1" ref="F143" ca="1">_xlfn.XLOOKUP($A143,INDIRECT(F$3&amp;"!$A:$A"),INDIRECT(F$3&amp;"!$H:$H"),0,0)</f>
        <v>0</v>
      </c>
      <c r="G143" s="204" cm="1">
        <f t="array" aca="1" ref="G143" ca="1">_xlfn.XLOOKUP($A143,INDIRECT(G$3&amp;"!$A:$A"),INDIRECT(G$3&amp;"!$H:$H"),0,0)</f>
        <v>0</v>
      </c>
      <c r="H143" s="204" cm="1">
        <f t="array" aca="1" ref="H143" ca="1">_xlfn.XLOOKUP($A143,INDIRECT(H$3&amp;"!$A:$A"),INDIRECT(H$3&amp;"!$H:$H"),0,0)</f>
        <v>0</v>
      </c>
      <c r="I143" s="204" cm="1">
        <f t="array" aca="1" ref="I143" ca="1">_xlfn.XLOOKUP($A143,INDIRECT(I$3&amp;"!$A:$A"),INDIRECT(I$3&amp;"!$H:$H"),0,0)</f>
        <v>0</v>
      </c>
      <c r="J143" s="204" cm="1">
        <f t="array" aca="1" ref="J143" ca="1">_xlfn.XLOOKUP($A143,INDIRECT(J$3&amp;"!$A:$A"),INDIRECT(J$3&amp;"!$H:$H"),0,0)</f>
        <v>0</v>
      </c>
      <c r="K143" s="204" cm="1">
        <f t="array" aca="1" ref="K143" ca="1">_xlfn.XLOOKUP($A143,INDIRECT(K$3&amp;"!$A:$A"),INDIRECT(K$3&amp;"!$H:$H"),0,0)</f>
        <v>0</v>
      </c>
      <c r="L143" s="204" cm="1">
        <f t="array" aca="1" ref="L143" ca="1">_xlfn.XLOOKUP($A143,INDIRECT(L$3&amp;"!$A:$A"),INDIRECT(L$3&amp;"!$H:$H"),0,0)</f>
        <v>0</v>
      </c>
      <c r="M143" s="204" cm="1">
        <f t="array" aca="1" ref="M143" ca="1">_xlfn.XLOOKUP($A143,INDIRECT(M$3&amp;"!$A:$A"),INDIRECT(M$3&amp;"!$H:$H"),0,0)</f>
        <v>0</v>
      </c>
      <c r="N143" s="204" cm="1">
        <f t="array" aca="1" ref="N143" ca="1">_xlfn.XLOOKUP($A143,INDIRECT(N$3&amp;"!$A:$A"),INDIRECT(N$3&amp;"!$H:$H"),0,0)</f>
        <v>0</v>
      </c>
      <c r="O143" s="204" cm="1">
        <f t="array" aca="1" ref="O143" ca="1">_xlfn.XLOOKUP($A143,INDIRECT(O$3&amp;"!$A:$A"),INDIRECT(O$3&amp;"!$H:$H"),0,0)</f>
        <v>0</v>
      </c>
      <c r="P143" s="204" cm="1">
        <f t="array" aca="1" ref="P143" ca="1">_xlfn.XLOOKUP($A143,INDIRECT(P$3&amp;"!$A:$A"),INDIRECT(P$3&amp;"!$H:$H"),0,0)</f>
        <v>0</v>
      </c>
      <c r="Q143" s="204" cm="1">
        <f t="array" aca="1" ref="Q143" ca="1">_xlfn.XLOOKUP($A143,INDIRECT(Q$3&amp;"!$A:$A"),INDIRECT(Q$3&amp;"!$H:$H"),0,0)</f>
        <v>0</v>
      </c>
      <c r="R143" s="204" cm="1">
        <f t="array" aca="1" ref="R143" ca="1">_xlfn.XLOOKUP($A143,INDIRECT(R$3&amp;"!$A:$A"),INDIRECT(R$3&amp;"!$H:$H"),0,0)</f>
        <v>0</v>
      </c>
      <c r="S143" s="204" cm="1">
        <f t="array" aca="1" ref="S143" ca="1">_xlfn.XLOOKUP($A143,INDIRECT(S$3&amp;"!$A:$A"),INDIRECT(S$3&amp;"!$H:$H"),0,0)</f>
        <v>0</v>
      </c>
      <c r="T143" s="204" cm="1">
        <f t="array" aca="1" ref="T143" ca="1">_xlfn.XLOOKUP($A143,INDIRECT(T$3&amp;"!$A:$A"),INDIRECT(T$3&amp;"!$H:$H"),0,0)</f>
        <v>0</v>
      </c>
      <c r="U143" s="204" cm="1">
        <f t="array" aca="1" ref="U143" ca="1">_xlfn.XLOOKUP($A143,INDIRECT(U$3&amp;"!$A:$A"),INDIRECT(U$3&amp;"!$H:$H"),0,0)</f>
        <v>0</v>
      </c>
      <c r="V143" s="204" cm="1">
        <f t="array" aca="1" ref="V143" ca="1">_xlfn.XLOOKUP($A143,INDIRECT(V$3&amp;"!$A:$A"),INDIRECT(V$3&amp;"!$H:$H"),0,0)</f>
        <v>0</v>
      </c>
      <c r="W143" s="204" cm="1">
        <f t="array" aca="1" ref="W143" ca="1">_xlfn.XLOOKUP($A143,INDIRECT(W$3&amp;"!$A:$A"),INDIRECT(W$3&amp;"!$H:$H"),0,0)</f>
        <v>0</v>
      </c>
      <c r="X143" s="204" cm="1">
        <f t="array" aca="1" ref="X143" ca="1">_xlfn.XLOOKUP($A143,INDIRECT(X$3&amp;"!$A:$A"),INDIRECT(X$3&amp;"!$H:$H"),0,0)</f>
        <v>0</v>
      </c>
      <c r="Y143" s="204" cm="1">
        <f t="array" aca="1" ref="Y143" ca="1">_xlfn.XLOOKUP($A143,INDIRECT(Y$3&amp;"!$A:$A"),INDIRECT(Y$3&amp;"!$H:$H"),0,0)</f>
        <v>0</v>
      </c>
      <c r="Z143" s="204" cm="1">
        <f t="array" aca="1" ref="Z143" ca="1">_xlfn.XLOOKUP($A143,INDIRECT(Z$3&amp;"!$A:$A"),INDIRECT(Z$3&amp;"!$H:$H"),0,0)</f>
        <v>0</v>
      </c>
      <c r="AA143" s="204" cm="1">
        <f t="array" aca="1" ref="AA143" ca="1">_xlfn.XLOOKUP($A143,INDIRECT(AA$3&amp;"!$A:$A"),INDIRECT(AA$3&amp;"!$H:$H"),0,0)</f>
        <v>0</v>
      </c>
      <c r="AB143" s="204" cm="1">
        <f t="array" aca="1" ref="AB143" ca="1">_xlfn.XLOOKUP($A143,INDIRECT(AB$3&amp;"!$A:$A"),INDIRECT(AB$3&amp;"!$H:$H"),0,0)</f>
        <v>0</v>
      </c>
      <c r="AC143" s="204" cm="1">
        <f t="array" aca="1" ref="AC143" ca="1">_xlfn.XLOOKUP($A143,INDIRECT(AC$3&amp;"!$A:$A"),INDIRECT(AC$3&amp;"!$H:$H"),0,0)</f>
        <v>0</v>
      </c>
      <c r="AD143" s="204" cm="1">
        <f t="array" aca="1" ref="AD143" ca="1">_xlfn.XLOOKUP($A143,INDIRECT(AD$3&amp;"!$A:$A"),INDIRECT(AD$3&amp;"!$H:$H"),0,0)</f>
        <v>0</v>
      </c>
      <c r="AE143" s="204" cm="1">
        <f t="array" aca="1" ref="AE143" ca="1">_xlfn.XLOOKUP($A143,INDIRECT(AE$3&amp;"!$A:$A"),INDIRECT(AE$3&amp;"!$H:$H"),0,0)</f>
        <v>0</v>
      </c>
      <c r="AF143" s="204" cm="1">
        <f t="array" aca="1" ref="AF143" ca="1">_xlfn.XLOOKUP($A143,INDIRECT(AF$3&amp;"!$A:$A"),INDIRECT(AF$3&amp;"!$H:$H"),0,0)</f>
        <v>0</v>
      </c>
      <c r="AG143" s="204" cm="1">
        <f t="array" aca="1" ref="AG143" ca="1">_xlfn.XLOOKUP($A143,INDIRECT(AG$3&amp;"!$A:$A"),INDIRECT(AG$3&amp;"!$H:$H"),0,0)</f>
        <v>0</v>
      </c>
      <c r="AH143" s="204" cm="1">
        <f t="array" aca="1" ref="AH143" ca="1">_xlfn.XLOOKUP($A143,INDIRECT(AH$3&amp;"!$A:$A"),INDIRECT(AH$3&amp;"!$H:$H"),0,0)</f>
        <v>0</v>
      </c>
      <c r="AI143" s="204" cm="1">
        <f t="array" aca="1" ref="AI143" ca="1">_xlfn.XLOOKUP($A143,INDIRECT(AI$3&amp;"!$A:$A"),INDIRECT(AI$3&amp;"!$H:$H"),0,0)</f>
        <v>0</v>
      </c>
      <c r="AJ143" s="204" cm="1">
        <f t="array" aca="1" ref="AJ143" ca="1">_xlfn.XLOOKUP($A143,INDIRECT(AJ$3&amp;"!$A:$A"),INDIRECT(AJ$3&amp;"!$H:$H"),0,0)</f>
        <v>0</v>
      </c>
      <c r="AK143" s="204" cm="1">
        <f t="array" aca="1" ref="AK143" ca="1">_xlfn.XLOOKUP($A143,INDIRECT(AK$3&amp;"!$A:$A"),INDIRECT(AK$3&amp;"!$H:$H"),0,0)</f>
        <v>0</v>
      </c>
      <c r="AL143" s="204" cm="1">
        <f t="array" aca="1" ref="AL143" ca="1">_xlfn.XLOOKUP($A143,INDIRECT(AL$3&amp;"!$A:$A"),INDIRECT(AL$3&amp;"!$H:$H"),0,0)</f>
        <v>0</v>
      </c>
      <c r="AM143" s="204" cm="1">
        <f t="array" aca="1" ref="AM143" ca="1">_xlfn.XLOOKUP($A143,INDIRECT(AM$3&amp;"!$A:$A"),INDIRECT(AM$3&amp;"!$H:$H"),0,0)</f>
        <v>0</v>
      </c>
      <c r="AN143" s="204" cm="1">
        <f t="array" aca="1" ref="AN143" ca="1">_xlfn.XLOOKUP($A143,INDIRECT(AN$3&amp;"!$A:$A"),INDIRECT(AN$3&amp;"!$H:$H"),0,0)</f>
        <v>0</v>
      </c>
      <c r="AO143" s="204" cm="1">
        <f t="array" aca="1" ref="AO143" ca="1">_xlfn.XLOOKUP($A143,INDIRECT(AO$3&amp;"!$A:$A"),INDIRECT(AO$3&amp;"!$H:$H"),0,0)</f>
        <v>0</v>
      </c>
      <c r="AP143" s="204" cm="1">
        <f t="array" aca="1" ref="AP143" ca="1">_xlfn.XLOOKUP($A143,INDIRECT(AP$3&amp;"!$A:$A"),INDIRECT(AP$3&amp;"!$H:$H"),0,0)</f>
        <v>0</v>
      </c>
      <c r="AQ143" s="204" cm="1">
        <f t="array" aca="1" ref="AQ143" ca="1">_xlfn.XLOOKUP($A143,INDIRECT(AQ$3&amp;"!$A:$A"),INDIRECT(AQ$3&amp;"!$H:$H"),0,0)</f>
        <v>0</v>
      </c>
      <c r="AR143" s="204" cm="1">
        <f t="array" aca="1" ref="AR143" ca="1">_xlfn.XLOOKUP($A143,INDIRECT(AR$3&amp;"!$A:$A"),INDIRECT(AR$3&amp;"!$H:$H"),0,0)</f>
        <v>0</v>
      </c>
      <c r="AS143" s="204" cm="1">
        <f t="array" aca="1" ref="AS143" ca="1">_xlfn.XLOOKUP($A143,INDIRECT(AS$3&amp;"!$A:$A"),INDIRECT(AS$3&amp;"!$H:$H"),0,0)</f>
        <v>0</v>
      </c>
      <c r="AT143" s="204" cm="1">
        <f t="array" aca="1" ref="AT143" ca="1">_xlfn.XLOOKUP($A143,INDIRECT(AT$3&amp;"!$A:$A"),INDIRECT(AT$3&amp;"!$H:$H"),0,0)</f>
        <v>0</v>
      </c>
      <c r="AU143" s="204" cm="1">
        <f t="array" aca="1" ref="AU143" ca="1">_xlfn.XLOOKUP($A143,INDIRECT(AU$3&amp;"!$A:$A"),INDIRECT(AU$3&amp;"!$H:$H"),0,0)</f>
        <v>0</v>
      </c>
      <c r="AV143" s="204" cm="1">
        <f t="array" aca="1" ref="AV143" ca="1">_xlfn.XLOOKUP($A143,INDIRECT(AV$3&amp;"!$A:$A"),INDIRECT(AV$3&amp;"!$H:$H"),0,0)</f>
        <v>0</v>
      </c>
      <c r="AW143" s="204" cm="1">
        <f t="array" aca="1" ref="AW143" ca="1">_xlfn.XLOOKUP($A143,INDIRECT(AW$3&amp;"!$A:$A"),INDIRECT(AW$3&amp;"!$H:$H"),0,0)</f>
        <v>0</v>
      </c>
      <c r="AX143" s="204" cm="1">
        <f t="array" aca="1" ref="AX143" ca="1">_xlfn.XLOOKUP($A143,INDIRECT(AX$3&amp;"!$A:$A"),INDIRECT(AX$3&amp;"!$H:$H"),0,0)</f>
        <v>0</v>
      </c>
      <c r="AY143" s="204" cm="1">
        <f t="array" aca="1" ref="AY143" ca="1">_xlfn.XLOOKUP($A143,INDIRECT(AY$3&amp;"!$A:$A"),INDIRECT(AY$3&amp;"!$H:$H"),0,0)</f>
        <v>0</v>
      </c>
      <c r="AZ143" s="204" cm="1">
        <f t="array" aca="1" ref="AZ143" ca="1">_xlfn.XLOOKUP($A143,INDIRECT(AZ$3&amp;"!$A:$A"),INDIRECT(AZ$3&amp;"!$H:$H"),0,0)</f>
        <v>0</v>
      </c>
      <c r="BA143" s="204" cm="1">
        <f t="array" aca="1" ref="BA143" ca="1">_xlfn.XLOOKUP($A143,INDIRECT(BA$3&amp;"!$A:$A"),INDIRECT(BA$3&amp;"!$H:$H"),0,0)</f>
        <v>0</v>
      </c>
      <c r="BB143" s="204" cm="1">
        <f t="array" aca="1" ref="BB143" ca="1">_xlfn.XLOOKUP($A143,INDIRECT(BB$3&amp;"!$A:$A"),INDIRECT(BB$3&amp;"!$H:$H"),0,0)</f>
        <v>0</v>
      </c>
      <c r="BC143" s="204" cm="1">
        <f t="array" aca="1" ref="BC143" ca="1">_xlfn.XLOOKUP($A143,INDIRECT(BC$3&amp;"!$A:$A"),INDIRECT(BC$3&amp;"!$H:$H"),0,0)</f>
        <v>0</v>
      </c>
      <c r="BD143" s="204" cm="1">
        <f t="array" aca="1" ref="BD143" ca="1">_xlfn.XLOOKUP($A143,INDIRECT(BD$3&amp;"!$A:$A"),INDIRECT(BD$3&amp;"!$H:$H"),0,0)</f>
        <v>0</v>
      </c>
    </row>
    <row r="144" spans="1:56" ht="15.95" customHeight="1" x14ac:dyDescent="0.25">
      <c r="A144" s="3">
        <f t="shared" si="10"/>
        <v>550445281</v>
      </c>
      <c r="B144" s="3" t="str">
        <f t="shared" si="10"/>
        <v>ACRF1KP101GN</v>
      </c>
      <c r="C144" s="149" t="str">
        <f t="shared" si="10"/>
        <v>Капа зеленый/белый</v>
      </c>
      <c r="D144" s="204" cm="1">
        <f t="array" aca="1" ref="D144" ca="1">_xlfn.XLOOKUP($A144,INDIRECT(D$3&amp;"!$A:$A"),INDIRECT(D$3&amp;"!$H:$H"),0,0)</f>
        <v>0</v>
      </c>
      <c r="E144" s="204" cm="1">
        <f t="array" aca="1" ref="E144" ca="1">_xlfn.XLOOKUP($A144,INDIRECT(E$3&amp;"!$A:$A"),INDIRECT(E$3&amp;"!$H:$H"),0,0)</f>
        <v>0</v>
      </c>
      <c r="F144" s="204" cm="1">
        <f t="array" aca="1" ref="F144" ca="1">_xlfn.XLOOKUP($A144,INDIRECT(F$3&amp;"!$A:$A"),INDIRECT(F$3&amp;"!$H:$H"),0,0)</f>
        <v>0</v>
      </c>
      <c r="G144" s="204" cm="1">
        <f t="array" aca="1" ref="G144" ca="1">_xlfn.XLOOKUP($A144,INDIRECT(G$3&amp;"!$A:$A"),INDIRECT(G$3&amp;"!$H:$H"),0,0)</f>
        <v>0</v>
      </c>
      <c r="H144" s="204" cm="1">
        <f t="array" aca="1" ref="H144" ca="1">_xlfn.XLOOKUP($A144,INDIRECT(H$3&amp;"!$A:$A"),INDIRECT(H$3&amp;"!$H:$H"),0,0)</f>
        <v>0</v>
      </c>
      <c r="I144" s="204" cm="1">
        <f t="array" aca="1" ref="I144" ca="1">_xlfn.XLOOKUP($A144,INDIRECT(I$3&amp;"!$A:$A"),INDIRECT(I$3&amp;"!$H:$H"),0,0)</f>
        <v>0</v>
      </c>
      <c r="J144" s="204" cm="1">
        <f t="array" aca="1" ref="J144" ca="1">_xlfn.XLOOKUP($A144,INDIRECT(J$3&amp;"!$A:$A"),INDIRECT(J$3&amp;"!$H:$H"),0,0)</f>
        <v>0</v>
      </c>
      <c r="K144" s="204" cm="1">
        <f t="array" aca="1" ref="K144" ca="1">_xlfn.XLOOKUP($A144,INDIRECT(K$3&amp;"!$A:$A"),INDIRECT(K$3&amp;"!$H:$H"),0,0)</f>
        <v>0</v>
      </c>
      <c r="L144" s="204" cm="1">
        <f t="array" aca="1" ref="L144" ca="1">_xlfn.XLOOKUP($A144,INDIRECT(L$3&amp;"!$A:$A"),INDIRECT(L$3&amp;"!$H:$H"),0,0)</f>
        <v>0</v>
      </c>
      <c r="M144" s="204" cm="1">
        <f t="array" aca="1" ref="M144" ca="1">_xlfn.XLOOKUP($A144,INDIRECT(M$3&amp;"!$A:$A"),INDIRECT(M$3&amp;"!$H:$H"),0,0)</f>
        <v>0</v>
      </c>
      <c r="N144" s="204" cm="1">
        <f t="array" aca="1" ref="N144" ca="1">_xlfn.XLOOKUP($A144,INDIRECT(N$3&amp;"!$A:$A"),INDIRECT(N$3&amp;"!$H:$H"),0,0)</f>
        <v>0</v>
      </c>
      <c r="O144" s="204" cm="1">
        <f t="array" aca="1" ref="O144" ca="1">_xlfn.XLOOKUP($A144,INDIRECT(O$3&amp;"!$A:$A"),INDIRECT(O$3&amp;"!$H:$H"),0,0)</f>
        <v>0</v>
      </c>
      <c r="P144" s="204" cm="1">
        <f t="array" aca="1" ref="P144" ca="1">_xlfn.XLOOKUP($A144,INDIRECT(P$3&amp;"!$A:$A"),INDIRECT(P$3&amp;"!$H:$H"),0,0)</f>
        <v>0</v>
      </c>
      <c r="Q144" s="204" cm="1">
        <f t="array" aca="1" ref="Q144" ca="1">_xlfn.XLOOKUP($A144,INDIRECT(Q$3&amp;"!$A:$A"),INDIRECT(Q$3&amp;"!$H:$H"),0,0)</f>
        <v>0</v>
      </c>
      <c r="R144" s="204" cm="1">
        <f t="array" aca="1" ref="R144" ca="1">_xlfn.XLOOKUP($A144,INDIRECT(R$3&amp;"!$A:$A"),INDIRECT(R$3&amp;"!$H:$H"),0,0)</f>
        <v>0</v>
      </c>
      <c r="S144" s="204" cm="1">
        <f t="array" aca="1" ref="S144" ca="1">_xlfn.XLOOKUP($A144,INDIRECT(S$3&amp;"!$A:$A"),INDIRECT(S$3&amp;"!$H:$H"),0,0)</f>
        <v>0</v>
      </c>
      <c r="T144" s="204" cm="1">
        <f t="array" aca="1" ref="T144" ca="1">_xlfn.XLOOKUP($A144,INDIRECT(T$3&amp;"!$A:$A"),INDIRECT(T$3&amp;"!$H:$H"),0,0)</f>
        <v>0</v>
      </c>
      <c r="U144" s="204" cm="1">
        <f t="array" aca="1" ref="U144" ca="1">_xlfn.XLOOKUP($A144,INDIRECT(U$3&amp;"!$A:$A"),INDIRECT(U$3&amp;"!$H:$H"),0,0)</f>
        <v>0</v>
      </c>
      <c r="V144" s="204" cm="1">
        <f t="array" aca="1" ref="V144" ca="1">_xlfn.XLOOKUP($A144,INDIRECT(V$3&amp;"!$A:$A"),INDIRECT(V$3&amp;"!$H:$H"),0,0)</f>
        <v>0</v>
      </c>
      <c r="W144" s="204" cm="1">
        <f t="array" aca="1" ref="W144" ca="1">_xlfn.XLOOKUP($A144,INDIRECT(W$3&amp;"!$A:$A"),INDIRECT(W$3&amp;"!$H:$H"),0,0)</f>
        <v>0</v>
      </c>
      <c r="X144" s="204" cm="1">
        <f t="array" aca="1" ref="X144" ca="1">_xlfn.XLOOKUP($A144,INDIRECT(X$3&amp;"!$A:$A"),INDIRECT(X$3&amp;"!$H:$H"),0,0)</f>
        <v>0</v>
      </c>
      <c r="Y144" s="204" cm="1">
        <f t="array" aca="1" ref="Y144" ca="1">_xlfn.XLOOKUP($A144,INDIRECT(Y$3&amp;"!$A:$A"),INDIRECT(Y$3&amp;"!$H:$H"),0,0)</f>
        <v>0</v>
      </c>
      <c r="Z144" s="204" cm="1">
        <f t="array" aca="1" ref="Z144" ca="1">_xlfn.XLOOKUP($A144,INDIRECT(Z$3&amp;"!$A:$A"),INDIRECT(Z$3&amp;"!$H:$H"),0,0)</f>
        <v>0</v>
      </c>
      <c r="AA144" s="204" cm="1">
        <f t="array" aca="1" ref="AA144" ca="1">_xlfn.XLOOKUP($A144,INDIRECT(AA$3&amp;"!$A:$A"),INDIRECT(AA$3&amp;"!$H:$H"),0,0)</f>
        <v>0</v>
      </c>
      <c r="AB144" s="204" cm="1">
        <f t="array" aca="1" ref="AB144" ca="1">_xlfn.XLOOKUP($A144,INDIRECT(AB$3&amp;"!$A:$A"),INDIRECT(AB$3&amp;"!$H:$H"),0,0)</f>
        <v>0</v>
      </c>
      <c r="AC144" s="204" cm="1">
        <f t="array" aca="1" ref="AC144" ca="1">_xlfn.XLOOKUP($A144,INDIRECT(AC$3&amp;"!$A:$A"),INDIRECT(AC$3&amp;"!$H:$H"),0,0)</f>
        <v>0</v>
      </c>
      <c r="AD144" s="204" cm="1">
        <f t="array" aca="1" ref="AD144" ca="1">_xlfn.XLOOKUP($A144,INDIRECT(AD$3&amp;"!$A:$A"),INDIRECT(AD$3&amp;"!$H:$H"),0,0)</f>
        <v>0</v>
      </c>
      <c r="AE144" s="204" cm="1">
        <f t="array" aca="1" ref="AE144" ca="1">_xlfn.XLOOKUP($A144,INDIRECT(AE$3&amp;"!$A:$A"),INDIRECT(AE$3&amp;"!$H:$H"),0,0)</f>
        <v>0</v>
      </c>
      <c r="AF144" s="204" cm="1">
        <f t="array" aca="1" ref="AF144" ca="1">_xlfn.XLOOKUP($A144,INDIRECT(AF$3&amp;"!$A:$A"),INDIRECT(AF$3&amp;"!$H:$H"),0,0)</f>
        <v>0</v>
      </c>
      <c r="AG144" s="204" cm="1">
        <f t="array" aca="1" ref="AG144" ca="1">_xlfn.XLOOKUP($A144,INDIRECT(AG$3&amp;"!$A:$A"),INDIRECT(AG$3&amp;"!$H:$H"),0,0)</f>
        <v>0</v>
      </c>
      <c r="AH144" s="204" cm="1">
        <f t="array" aca="1" ref="AH144" ca="1">_xlfn.XLOOKUP($A144,INDIRECT(AH$3&amp;"!$A:$A"),INDIRECT(AH$3&amp;"!$H:$H"),0,0)</f>
        <v>0</v>
      </c>
      <c r="AI144" s="204" cm="1">
        <f t="array" aca="1" ref="AI144" ca="1">_xlfn.XLOOKUP($A144,INDIRECT(AI$3&amp;"!$A:$A"),INDIRECT(AI$3&amp;"!$H:$H"),0,0)</f>
        <v>0</v>
      </c>
      <c r="AJ144" s="204" cm="1">
        <f t="array" aca="1" ref="AJ144" ca="1">_xlfn.XLOOKUP($A144,INDIRECT(AJ$3&amp;"!$A:$A"),INDIRECT(AJ$3&amp;"!$H:$H"),0,0)</f>
        <v>0</v>
      </c>
      <c r="AK144" s="204" cm="1">
        <f t="array" aca="1" ref="AK144" ca="1">_xlfn.XLOOKUP($A144,INDIRECT(AK$3&amp;"!$A:$A"),INDIRECT(AK$3&amp;"!$H:$H"),0,0)</f>
        <v>0</v>
      </c>
      <c r="AL144" s="204" cm="1">
        <f t="array" aca="1" ref="AL144" ca="1">_xlfn.XLOOKUP($A144,INDIRECT(AL$3&amp;"!$A:$A"),INDIRECT(AL$3&amp;"!$H:$H"),0,0)</f>
        <v>0</v>
      </c>
      <c r="AM144" s="204" cm="1">
        <f t="array" aca="1" ref="AM144" ca="1">_xlfn.XLOOKUP($A144,INDIRECT(AM$3&amp;"!$A:$A"),INDIRECT(AM$3&amp;"!$H:$H"),0,0)</f>
        <v>0</v>
      </c>
      <c r="AN144" s="204" cm="1">
        <f t="array" aca="1" ref="AN144" ca="1">_xlfn.XLOOKUP($A144,INDIRECT(AN$3&amp;"!$A:$A"),INDIRECT(AN$3&amp;"!$H:$H"),0,0)</f>
        <v>0</v>
      </c>
      <c r="AO144" s="204" cm="1">
        <f t="array" aca="1" ref="AO144" ca="1">_xlfn.XLOOKUP($A144,INDIRECT(AO$3&amp;"!$A:$A"),INDIRECT(AO$3&amp;"!$H:$H"),0,0)</f>
        <v>0</v>
      </c>
      <c r="AP144" s="204" cm="1">
        <f t="array" aca="1" ref="AP144" ca="1">_xlfn.XLOOKUP($A144,INDIRECT(AP$3&amp;"!$A:$A"),INDIRECT(AP$3&amp;"!$H:$H"),0,0)</f>
        <v>0</v>
      </c>
      <c r="AQ144" s="204" cm="1">
        <f t="array" aca="1" ref="AQ144" ca="1">_xlfn.XLOOKUP($A144,INDIRECT(AQ$3&amp;"!$A:$A"),INDIRECT(AQ$3&amp;"!$H:$H"),0,0)</f>
        <v>0</v>
      </c>
      <c r="AR144" s="204" cm="1">
        <f t="array" aca="1" ref="AR144" ca="1">_xlfn.XLOOKUP($A144,INDIRECT(AR$3&amp;"!$A:$A"),INDIRECT(AR$3&amp;"!$H:$H"),0,0)</f>
        <v>0</v>
      </c>
      <c r="AS144" s="204" cm="1">
        <f t="array" aca="1" ref="AS144" ca="1">_xlfn.XLOOKUP($A144,INDIRECT(AS$3&amp;"!$A:$A"),INDIRECT(AS$3&amp;"!$H:$H"),0,0)</f>
        <v>0</v>
      </c>
      <c r="AT144" s="204" cm="1">
        <f t="array" aca="1" ref="AT144" ca="1">_xlfn.XLOOKUP($A144,INDIRECT(AT$3&amp;"!$A:$A"),INDIRECT(AT$3&amp;"!$H:$H"),0,0)</f>
        <v>0</v>
      </c>
      <c r="AU144" s="204" cm="1">
        <f t="array" aca="1" ref="AU144" ca="1">_xlfn.XLOOKUP($A144,INDIRECT(AU$3&amp;"!$A:$A"),INDIRECT(AU$3&amp;"!$H:$H"),0,0)</f>
        <v>0</v>
      </c>
      <c r="AV144" s="204" cm="1">
        <f t="array" aca="1" ref="AV144" ca="1">_xlfn.XLOOKUP($A144,INDIRECT(AV$3&amp;"!$A:$A"),INDIRECT(AV$3&amp;"!$H:$H"),0,0)</f>
        <v>0</v>
      </c>
      <c r="AW144" s="204" cm="1">
        <f t="array" aca="1" ref="AW144" ca="1">_xlfn.XLOOKUP($A144,INDIRECT(AW$3&amp;"!$A:$A"),INDIRECT(AW$3&amp;"!$H:$H"),0,0)</f>
        <v>0</v>
      </c>
      <c r="AX144" s="204" cm="1">
        <f t="array" aca="1" ref="AX144" ca="1">_xlfn.XLOOKUP($A144,INDIRECT(AX$3&amp;"!$A:$A"),INDIRECT(AX$3&amp;"!$H:$H"),0,0)</f>
        <v>0</v>
      </c>
      <c r="AY144" s="204" cm="1">
        <f t="array" aca="1" ref="AY144" ca="1">_xlfn.XLOOKUP($A144,INDIRECT(AY$3&amp;"!$A:$A"),INDIRECT(AY$3&amp;"!$H:$H"),0,0)</f>
        <v>0</v>
      </c>
      <c r="AZ144" s="204" cm="1">
        <f t="array" aca="1" ref="AZ144" ca="1">_xlfn.XLOOKUP($A144,INDIRECT(AZ$3&amp;"!$A:$A"),INDIRECT(AZ$3&amp;"!$H:$H"),0,0)</f>
        <v>0</v>
      </c>
      <c r="BA144" s="204" cm="1">
        <f t="array" aca="1" ref="BA144" ca="1">_xlfn.XLOOKUP($A144,INDIRECT(BA$3&amp;"!$A:$A"),INDIRECT(BA$3&amp;"!$H:$H"),0,0)</f>
        <v>0</v>
      </c>
      <c r="BB144" s="204" cm="1">
        <f t="array" aca="1" ref="BB144" ca="1">_xlfn.XLOOKUP($A144,INDIRECT(BB$3&amp;"!$A:$A"),INDIRECT(BB$3&amp;"!$H:$H"),0,0)</f>
        <v>0</v>
      </c>
      <c r="BC144" s="204" cm="1">
        <f t="array" aca="1" ref="BC144" ca="1">_xlfn.XLOOKUP($A144,INDIRECT(BC$3&amp;"!$A:$A"),INDIRECT(BC$3&amp;"!$H:$H"),0,0)</f>
        <v>0</v>
      </c>
      <c r="BD144" s="204" cm="1">
        <f t="array" aca="1" ref="BD144" ca="1">_xlfn.XLOOKUP($A144,INDIRECT(BD$3&amp;"!$A:$A"),INDIRECT(BD$3&amp;"!$H:$H"),0,0)</f>
        <v>0</v>
      </c>
    </row>
    <row r="145" spans="1:56" ht="15.95" customHeight="1" x14ac:dyDescent="0.25">
      <c r="A145" s="3">
        <f t="shared" si="10"/>
        <v>550445283</v>
      </c>
      <c r="B145" s="3" t="str">
        <f t="shared" si="10"/>
        <v>ACRF1KP102GN</v>
      </c>
      <c r="C145" s="149" t="str">
        <f t="shared" si="10"/>
        <v>Капа зеленый/черный</v>
      </c>
      <c r="D145" s="204" cm="1">
        <f t="array" aca="1" ref="D145" ca="1">_xlfn.XLOOKUP($A145,INDIRECT(D$3&amp;"!$A:$A"),INDIRECT(D$3&amp;"!$H:$H"),0,0)</f>
        <v>0</v>
      </c>
      <c r="E145" s="204" cm="1">
        <f t="array" aca="1" ref="E145" ca="1">_xlfn.XLOOKUP($A145,INDIRECT(E$3&amp;"!$A:$A"),INDIRECT(E$3&amp;"!$H:$H"),0,0)</f>
        <v>0</v>
      </c>
      <c r="F145" s="204" cm="1">
        <f t="array" aca="1" ref="F145" ca="1">_xlfn.XLOOKUP($A145,INDIRECT(F$3&amp;"!$A:$A"),INDIRECT(F$3&amp;"!$H:$H"),0,0)</f>
        <v>0</v>
      </c>
      <c r="G145" s="204" cm="1">
        <f t="array" aca="1" ref="G145" ca="1">_xlfn.XLOOKUP($A145,INDIRECT(G$3&amp;"!$A:$A"),INDIRECT(G$3&amp;"!$H:$H"),0,0)</f>
        <v>0</v>
      </c>
      <c r="H145" s="204" cm="1">
        <f t="array" aca="1" ref="H145" ca="1">_xlfn.XLOOKUP($A145,INDIRECT(H$3&amp;"!$A:$A"),INDIRECT(H$3&amp;"!$H:$H"),0,0)</f>
        <v>0</v>
      </c>
      <c r="I145" s="204" cm="1">
        <f t="array" aca="1" ref="I145" ca="1">_xlfn.XLOOKUP($A145,INDIRECT(I$3&amp;"!$A:$A"),INDIRECT(I$3&amp;"!$H:$H"),0,0)</f>
        <v>0</v>
      </c>
      <c r="J145" s="204" cm="1">
        <f t="array" aca="1" ref="J145" ca="1">_xlfn.XLOOKUP($A145,INDIRECT(J$3&amp;"!$A:$A"),INDIRECT(J$3&amp;"!$H:$H"),0,0)</f>
        <v>0</v>
      </c>
      <c r="K145" s="204" cm="1">
        <f t="array" aca="1" ref="K145" ca="1">_xlfn.XLOOKUP($A145,INDIRECT(K$3&amp;"!$A:$A"),INDIRECT(K$3&amp;"!$H:$H"),0,0)</f>
        <v>0</v>
      </c>
      <c r="L145" s="204" cm="1">
        <f t="array" aca="1" ref="L145" ca="1">_xlfn.XLOOKUP($A145,INDIRECT(L$3&amp;"!$A:$A"),INDIRECT(L$3&amp;"!$H:$H"),0,0)</f>
        <v>0</v>
      </c>
      <c r="M145" s="204" cm="1">
        <f t="array" aca="1" ref="M145" ca="1">_xlfn.XLOOKUP($A145,INDIRECT(M$3&amp;"!$A:$A"),INDIRECT(M$3&amp;"!$H:$H"),0,0)</f>
        <v>0</v>
      </c>
      <c r="N145" s="204" cm="1">
        <f t="array" aca="1" ref="N145" ca="1">_xlfn.XLOOKUP($A145,INDIRECT(N$3&amp;"!$A:$A"),INDIRECT(N$3&amp;"!$H:$H"),0,0)</f>
        <v>0</v>
      </c>
      <c r="O145" s="204" cm="1">
        <f t="array" aca="1" ref="O145" ca="1">_xlfn.XLOOKUP($A145,INDIRECT(O$3&amp;"!$A:$A"),INDIRECT(O$3&amp;"!$H:$H"),0,0)</f>
        <v>0</v>
      </c>
      <c r="P145" s="204" cm="1">
        <f t="array" aca="1" ref="P145" ca="1">_xlfn.XLOOKUP($A145,INDIRECT(P$3&amp;"!$A:$A"),INDIRECT(P$3&amp;"!$H:$H"),0,0)</f>
        <v>0</v>
      </c>
      <c r="Q145" s="204" cm="1">
        <f t="array" aca="1" ref="Q145" ca="1">_xlfn.XLOOKUP($A145,INDIRECT(Q$3&amp;"!$A:$A"),INDIRECT(Q$3&amp;"!$H:$H"),0,0)</f>
        <v>0</v>
      </c>
      <c r="R145" s="204" cm="1">
        <f t="array" aca="1" ref="R145" ca="1">_xlfn.XLOOKUP($A145,INDIRECT(R$3&amp;"!$A:$A"),INDIRECT(R$3&amp;"!$H:$H"),0,0)</f>
        <v>0</v>
      </c>
      <c r="S145" s="204" cm="1">
        <f t="array" aca="1" ref="S145" ca="1">_xlfn.XLOOKUP($A145,INDIRECT(S$3&amp;"!$A:$A"),INDIRECT(S$3&amp;"!$H:$H"),0,0)</f>
        <v>0</v>
      </c>
      <c r="T145" s="204" cm="1">
        <f t="array" aca="1" ref="T145" ca="1">_xlfn.XLOOKUP($A145,INDIRECT(T$3&amp;"!$A:$A"),INDIRECT(T$3&amp;"!$H:$H"),0,0)</f>
        <v>0</v>
      </c>
      <c r="U145" s="204" cm="1">
        <f t="array" aca="1" ref="U145" ca="1">_xlfn.XLOOKUP($A145,INDIRECT(U$3&amp;"!$A:$A"),INDIRECT(U$3&amp;"!$H:$H"),0,0)</f>
        <v>0</v>
      </c>
      <c r="V145" s="204" cm="1">
        <f t="array" aca="1" ref="V145" ca="1">_xlfn.XLOOKUP($A145,INDIRECT(V$3&amp;"!$A:$A"),INDIRECT(V$3&amp;"!$H:$H"),0,0)</f>
        <v>0</v>
      </c>
      <c r="W145" s="204" cm="1">
        <f t="array" aca="1" ref="W145" ca="1">_xlfn.XLOOKUP($A145,INDIRECT(W$3&amp;"!$A:$A"),INDIRECT(W$3&amp;"!$H:$H"),0,0)</f>
        <v>0</v>
      </c>
      <c r="X145" s="204" cm="1">
        <f t="array" aca="1" ref="X145" ca="1">_xlfn.XLOOKUP($A145,INDIRECT(X$3&amp;"!$A:$A"),INDIRECT(X$3&amp;"!$H:$H"),0,0)</f>
        <v>0</v>
      </c>
      <c r="Y145" s="204" cm="1">
        <f t="array" aca="1" ref="Y145" ca="1">_xlfn.XLOOKUP($A145,INDIRECT(Y$3&amp;"!$A:$A"),INDIRECT(Y$3&amp;"!$H:$H"),0,0)</f>
        <v>0</v>
      </c>
      <c r="Z145" s="204" cm="1">
        <f t="array" aca="1" ref="Z145" ca="1">_xlfn.XLOOKUP($A145,INDIRECT(Z$3&amp;"!$A:$A"),INDIRECT(Z$3&amp;"!$H:$H"),0,0)</f>
        <v>0</v>
      </c>
      <c r="AA145" s="204" cm="1">
        <f t="array" aca="1" ref="AA145" ca="1">_xlfn.XLOOKUP($A145,INDIRECT(AA$3&amp;"!$A:$A"),INDIRECT(AA$3&amp;"!$H:$H"),0,0)</f>
        <v>0</v>
      </c>
      <c r="AB145" s="204" cm="1">
        <f t="array" aca="1" ref="AB145" ca="1">_xlfn.XLOOKUP($A145,INDIRECT(AB$3&amp;"!$A:$A"),INDIRECT(AB$3&amp;"!$H:$H"),0,0)</f>
        <v>0</v>
      </c>
      <c r="AC145" s="204" cm="1">
        <f t="array" aca="1" ref="AC145" ca="1">_xlfn.XLOOKUP($A145,INDIRECT(AC$3&amp;"!$A:$A"),INDIRECT(AC$3&amp;"!$H:$H"),0,0)</f>
        <v>0</v>
      </c>
      <c r="AD145" s="204" cm="1">
        <f t="array" aca="1" ref="AD145" ca="1">_xlfn.XLOOKUP($A145,INDIRECT(AD$3&amp;"!$A:$A"),INDIRECT(AD$3&amp;"!$H:$H"),0,0)</f>
        <v>0</v>
      </c>
      <c r="AE145" s="204" cm="1">
        <f t="array" aca="1" ref="AE145" ca="1">_xlfn.XLOOKUP($A145,INDIRECT(AE$3&amp;"!$A:$A"),INDIRECT(AE$3&amp;"!$H:$H"),0,0)</f>
        <v>0</v>
      </c>
      <c r="AF145" s="204" cm="1">
        <f t="array" aca="1" ref="AF145" ca="1">_xlfn.XLOOKUP($A145,INDIRECT(AF$3&amp;"!$A:$A"),INDIRECT(AF$3&amp;"!$H:$H"),0,0)</f>
        <v>0</v>
      </c>
      <c r="AG145" s="204" cm="1">
        <f t="array" aca="1" ref="AG145" ca="1">_xlfn.XLOOKUP($A145,INDIRECT(AG$3&amp;"!$A:$A"),INDIRECT(AG$3&amp;"!$H:$H"),0,0)</f>
        <v>0</v>
      </c>
      <c r="AH145" s="204" cm="1">
        <f t="array" aca="1" ref="AH145" ca="1">_xlfn.XLOOKUP($A145,INDIRECT(AH$3&amp;"!$A:$A"),INDIRECT(AH$3&amp;"!$H:$H"),0,0)</f>
        <v>0</v>
      </c>
      <c r="AI145" s="204" cm="1">
        <f t="array" aca="1" ref="AI145" ca="1">_xlfn.XLOOKUP($A145,INDIRECT(AI$3&amp;"!$A:$A"),INDIRECT(AI$3&amp;"!$H:$H"),0,0)</f>
        <v>0</v>
      </c>
      <c r="AJ145" s="204" cm="1">
        <f t="array" aca="1" ref="AJ145" ca="1">_xlfn.XLOOKUP($A145,INDIRECT(AJ$3&amp;"!$A:$A"),INDIRECT(AJ$3&amp;"!$H:$H"),0,0)</f>
        <v>0</v>
      </c>
      <c r="AK145" s="204" cm="1">
        <f t="array" aca="1" ref="AK145" ca="1">_xlfn.XLOOKUP($A145,INDIRECT(AK$3&amp;"!$A:$A"),INDIRECT(AK$3&amp;"!$H:$H"),0,0)</f>
        <v>0</v>
      </c>
      <c r="AL145" s="204" cm="1">
        <f t="array" aca="1" ref="AL145" ca="1">_xlfn.XLOOKUP($A145,INDIRECT(AL$3&amp;"!$A:$A"),INDIRECT(AL$3&amp;"!$H:$H"),0,0)</f>
        <v>0</v>
      </c>
      <c r="AM145" s="204" cm="1">
        <f t="array" aca="1" ref="AM145" ca="1">_xlfn.XLOOKUP($A145,INDIRECT(AM$3&amp;"!$A:$A"),INDIRECT(AM$3&amp;"!$H:$H"),0,0)</f>
        <v>0</v>
      </c>
      <c r="AN145" s="204" cm="1">
        <f t="array" aca="1" ref="AN145" ca="1">_xlfn.XLOOKUP($A145,INDIRECT(AN$3&amp;"!$A:$A"),INDIRECT(AN$3&amp;"!$H:$H"),0,0)</f>
        <v>0</v>
      </c>
      <c r="AO145" s="204" cm="1">
        <f t="array" aca="1" ref="AO145" ca="1">_xlfn.XLOOKUP($A145,INDIRECT(AO$3&amp;"!$A:$A"),INDIRECT(AO$3&amp;"!$H:$H"),0,0)</f>
        <v>0</v>
      </c>
      <c r="AP145" s="204" cm="1">
        <f t="array" aca="1" ref="AP145" ca="1">_xlfn.XLOOKUP($A145,INDIRECT(AP$3&amp;"!$A:$A"),INDIRECT(AP$3&amp;"!$H:$H"),0,0)</f>
        <v>0</v>
      </c>
      <c r="AQ145" s="204" cm="1">
        <f t="array" aca="1" ref="AQ145" ca="1">_xlfn.XLOOKUP($A145,INDIRECT(AQ$3&amp;"!$A:$A"),INDIRECT(AQ$3&amp;"!$H:$H"),0,0)</f>
        <v>0</v>
      </c>
      <c r="AR145" s="204" cm="1">
        <f t="array" aca="1" ref="AR145" ca="1">_xlfn.XLOOKUP($A145,INDIRECT(AR$3&amp;"!$A:$A"),INDIRECT(AR$3&amp;"!$H:$H"),0,0)</f>
        <v>0</v>
      </c>
      <c r="AS145" s="204" cm="1">
        <f t="array" aca="1" ref="AS145" ca="1">_xlfn.XLOOKUP($A145,INDIRECT(AS$3&amp;"!$A:$A"),INDIRECT(AS$3&amp;"!$H:$H"),0,0)</f>
        <v>0</v>
      </c>
      <c r="AT145" s="204" cm="1">
        <f t="array" aca="1" ref="AT145" ca="1">_xlfn.XLOOKUP($A145,INDIRECT(AT$3&amp;"!$A:$A"),INDIRECT(AT$3&amp;"!$H:$H"),0,0)</f>
        <v>0</v>
      </c>
      <c r="AU145" s="204" cm="1">
        <f t="array" aca="1" ref="AU145" ca="1">_xlfn.XLOOKUP($A145,INDIRECT(AU$3&amp;"!$A:$A"),INDIRECT(AU$3&amp;"!$H:$H"),0,0)</f>
        <v>0</v>
      </c>
      <c r="AV145" s="204" cm="1">
        <f t="array" aca="1" ref="AV145" ca="1">_xlfn.XLOOKUP($A145,INDIRECT(AV$3&amp;"!$A:$A"),INDIRECT(AV$3&amp;"!$H:$H"),0,0)</f>
        <v>0</v>
      </c>
      <c r="AW145" s="204" cm="1">
        <f t="array" aca="1" ref="AW145" ca="1">_xlfn.XLOOKUP($A145,INDIRECT(AW$3&amp;"!$A:$A"),INDIRECT(AW$3&amp;"!$H:$H"),0,0)</f>
        <v>0</v>
      </c>
      <c r="AX145" s="204" cm="1">
        <f t="array" aca="1" ref="AX145" ca="1">_xlfn.XLOOKUP($A145,INDIRECT(AX$3&amp;"!$A:$A"),INDIRECT(AX$3&amp;"!$H:$H"),0,0)</f>
        <v>0</v>
      </c>
      <c r="AY145" s="204" cm="1">
        <f t="array" aca="1" ref="AY145" ca="1">_xlfn.XLOOKUP($A145,INDIRECT(AY$3&amp;"!$A:$A"),INDIRECT(AY$3&amp;"!$H:$H"),0,0)</f>
        <v>0</v>
      </c>
      <c r="AZ145" s="204" cm="1">
        <f t="array" aca="1" ref="AZ145" ca="1">_xlfn.XLOOKUP($A145,INDIRECT(AZ$3&amp;"!$A:$A"),INDIRECT(AZ$3&amp;"!$H:$H"),0,0)</f>
        <v>0</v>
      </c>
      <c r="BA145" s="204" cm="1">
        <f t="array" aca="1" ref="BA145" ca="1">_xlfn.XLOOKUP($A145,INDIRECT(BA$3&amp;"!$A:$A"),INDIRECT(BA$3&amp;"!$H:$H"),0,0)</f>
        <v>0</v>
      </c>
      <c r="BB145" s="204" cm="1">
        <f t="array" aca="1" ref="BB145" ca="1">_xlfn.XLOOKUP($A145,INDIRECT(BB$3&amp;"!$A:$A"),INDIRECT(BB$3&amp;"!$H:$H"),0,0)</f>
        <v>0</v>
      </c>
      <c r="BC145" s="204" cm="1">
        <f t="array" aca="1" ref="BC145" ca="1">_xlfn.XLOOKUP($A145,INDIRECT(BC$3&amp;"!$A:$A"),INDIRECT(BC$3&amp;"!$H:$H"),0,0)</f>
        <v>0</v>
      </c>
      <c r="BD145" s="204" cm="1">
        <f t="array" aca="1" ref="BD145" ca="1">_xlfn.XLOOKUP($A145,INDIRECT(BD$3&amp;"!$A:$A"),INDIRECT(BD$3&amp;"!$H:$H"),0,0)</f>
        <v>0</v>
      </c>
    </row>
    <row r="146" spans="1:56" ht="15.95" customHeight="1" x14ac:dyDescent="0.25">
      <c r="A146" s="3">
        <f t="shared" si="10"/>
        <v>186826338</v>
      </c>
      <c r="B146" s="3" t="str">
        <f t="shared" si="10"/>
        <v>ACRA7TB201BC</v>
      </c>
      <c r="C146" s="149" t="str">
        <f t="shared" si="10"/>
        <v>Таблетница прям 7*2 черн</v>
      </c>
      <c r="D146" s="204" cm="1">
        <f t="array" aca="1" ref="D146" ca="1">_xlfn.XLOOKUP($A146,INDIRECT(D$3&amp;"!$A:$A"),INDIRECT(D$3&amp;"!$H:$H"),0,0)</f>
        <v>766.25</v>
      </c>
      <c r="E146" s="204" cm="1">
        <f t="array" aca="1" ref="E146" ca="1">_xlfn.XLOOKUP($A146,INDIRECT(E$3&amp;"!$A:$A"),INDIRECT(E$3&amp;"!$H:$H"),0,0)</f>
        <v>235.76923076923077</v>
      </c>
      <c r="F146" s="204" cm="1">
        <f t="array" aca="1" ref="F146" ca="1">_xlfn.XLOOKUP($A146,INDIRECT(F$3&amp;"!$A:$A"),INDIRECT(F$3&amp;"!$H:$H"),0,0)</f>
        <v>183.07692307692309</v>
      </c>
      <c r="G146" s="204" cm="1">
        <f t="array" aca="1" ref="G146" ca="1">_xlfn.XLOOKUP($A146,INDIRECT(G$3&amp;"!$A:$A"),INDIRECT(G$3&amp;"!$H:$H"),0,0)</f>
        <v>0</v>
      </c>
      <c r="H146" s="204" cm="1">
        <f t="array" aca="1" ref="H146" ca="1">_xlfn.XLOOKUP($A146,INDIRECT(H$3&amp;"!$A:$A"),INDIRECT(H$3&amp;"!$H:$H"),0,0)</f>
        <v>0</v>
      </c>
      <c r="I146" s="204" cm="1">
        <f t="array" aca="1" ref="I146" ca="1">_xlfn.XLOOKUP($A146,INDIRECT(I$3&amp;"!$A:$A"),INDIRECT(I$3&amp;"!$H:$H"),0,0)</f>
        <v>0</v>
      </c>
      <c r="J146" s="204" cm="1">
        <f t="array" aca="1" ref="J146" ca="1">_xlfn.XLOOKUP($A146,INDIRECT(J$3&amp;"!$A:$A"),INDIRECT(J$3&amp;"!$H:$H"),0,0)</f>
        <v>0</v>
      </c>
      <c r="K146" s="204" cm="1">
        <f t="array" aca="1" ref="K146" ca="1">_xlfn.XLOOKUP($A146,INDIRECT(K$3&amp;"!$A:$A"),INDIRECT(K$3&amp;"!$H:$H"),0,0)</f>
        <v>0</v>
      </c>
      <c r="L146" s="204" cm="1">
        <f t="array" aca="1" ref="L146" ca="1">_xlfn.XLOOKUP($A146,INDIRECT(L$3&amp;"!$A:$A"),INDIRECT(L$3&amp;"!$H:$H"),0,0)</f>
        <v>0</v>
      </c>
      <c r="M146" s="204" cm="1">
        <f t="array" aca="1" ref="M146" ca="1">_xlfn.XLOOKUP($A146,INDIRECT(M$3&amp;"!$A:$A"),INDIRECT(M$3&amp;"!$H:$H"),0,0)</f>
        <v>0</v>
      </c>
      <c r="N146" s="204" cm="1">
        <f t="array" aca="1" ref="N146" ca="1">_xlfn.XLOOKUP($A146,INDIRECT(N$3&amp;"!$A:$A"),INDIRECT(N$3&amp;"!$H:$H"),0,0)</f>
        <v>0</v>
      </c>
      <c r="O146" s="204" cm="1">
        <f t="array" aca="1" ref="O146" ca="1">_xlfn.XLOOKUP($A146,INDIRECT(O$3&amp;"!$A:$A"),INDIRECT(O$3&amp;"!$H:$H"),0,0)</f>
        <v>0</v>
      </c>
      <c r="P146" s="204" cm="1">
        <f t="array" aca="1" ref="P146" ca="1">_xlfn.XLOOKUP($A146,INDIRECT(P$3&amp;"!$A:$A"),INDIRECT(P$3&amp;"!$H:$H"),0,0)</f>
        <v>0</v>
      </c>
      <c r="Q146" s="204" cm="1">
        <f t="array" aca="1" ref="Q146" ca="1">_xlfn.XLOOKUP($A146,INDIRECT(Q$3&amp;"!$A:$A"),INDIRECT(Q$3&amp;"!$H:$H"),0,0)</f>
        <v>0</v>
      </c>
      <c r="R146" s="204" cm="1">
        <f t="array" aca="1" ref="R146" ca="1">_xlfn.XLOOKUP($A146,INDIRECT(R$3&amp;"!$A:$A"),INDIRECT(R$3&amp;"!$H:$H"),0,0)</f>
        <v>0</v>
      </c>
      <c r="S146" s="204" cm="1">
        <f t="array" aca="1" ref="S146" ca="1">_xlfn.XLOOKUP($A146,INDIRECT(S$3&amp;"!$A:$A"),INDIRECT(S$3&amp;"!$H:$H"),0,0)</f>
        <v>0</v>
      </c>
      <c r="T146" s="204" cm="1">
        <f t="array" aca="1" ref="T146" ca="1">_xlfn.XLOOKUP($A146,INDIRECT(T$3&amp;"!$A:$A"),INDIRECT(T$3&amp;"!$H:$H"),0,0)</f>
        <v>0</v>
      </c>
      <c r="U146" s="204" cm="1">
        <f t="array" aca="1" ref="U146" ca="1">_xlfn.XLOOKUP($A146,INDIRECT(U$3&amp;"!$A:$A"),INDIRECT(U$3&amp;"!$H:$H"),0,0)</f>
        <v>0</v>
      </c>
      <c r="V146" s="204" cm="1">
        <f t="array" aca="1" ref="V146" ca="1">_xlfn.XLOOKUP($A146,INDIRECT(V$3&amp;"!$A:$A"),INDIRECT(V$3&amp;"!$H:$H"),0,0)</f>
        <v>0</v>
      </c>
      <c r="W146" s="204" cm="1">
        <f t="array" aca="1" ref="W146" ca="1">_xlfn.XLOOKUP($A146,INDIRECT(W$3&amp;"!$A:$A"),INDIRECT(W$3&amp;"!$H:$H"),0,0)</f>
        <v>0</v>
      </c>
      <c r="X146" s="204" cm="1">
        <f t="array" aca="1" ref="X146" ca="1">_xlfn.XLOOKUP($A146,INDIRECT(X$3&amp;"!$A:$A"),INDIRECT(X$3&amp;"!$H:$H"),0,0)</f>
        <v>0</v>
      </c>
      <c r="Y146" s="204" cm="1">
        <f t="array" aca="1" ref="Y146" ca="1">_xlfn.XLOOKUP($A146,INDIRECT(Y$3&amp;"!$A:$A"),INDIRECT(Y$3&amp;"!$H:$H"),0,0)</f>
        <v>0</v>
      </c>
      <c r="Z146" s="204" cm="1">
        <f t="array" aca="1" ref="Z146" ca="1">_xlfn.XLOOKUP($A146,INDIRECT(Z$3&amp;"!$A:$A"),INDIRECT(Z$3&amp;"!$H:$H"),0,0)</f>
        <v>0</v>
      </c>
      <c r="AA146" s="204" cm="1">
        <f t="array" aca="1" ref="AA146" ca="1">_xlfn.XLOOKUP($A146,INDIRECT(AA$3&amp;"!$A:$A"),INDIRECT(AA$3&amp;"!$H:$H"),0,0)</f>
        <v>0</v>
      </c>
      <c r="AB146" s="204" cm="1">
        <f t="array" aca="1" ref="AB146" ca="1">_xlfn.XLOOKUP($A146,INDIRECT(AB$3&amp;"!$A:$A"),INDIRECT(AB$3&amp;"!$H:$H"),0,0)</f>
        <v>0</v>
      </c>
      <c r="AC146" s="204" cm="1">
        <f t="array" aca="1" ref="AC146" ca="1">_xlfn.XLOOKUP($A146,INDIRECT(AC$3&amp;"!$A:$A"),INDIRECT(AC$3&amp;"!$H:$H"),0,0)</f>
        <v>0</v>
      </c>
      <c r="AD146" s="204" cm="1">
        <f t="array" aca="1" ref="AD146" ca="1">_xlfn.XLOOKUP($A146,INDIRECT(AD$3&amp;"!$A:$A"),INDIRECT(AD$3&amp;"!$H:$H"),0,0)</f>
        <v>0</v>
      </c>
      <c r="AE146" s="204" cm="1">
        <f t="array" aca="1" ref="AE146" ca="1">_xlfn.XLOOKUP($A146,INDIRECT(AE$3&amp;"!$A:$A"),INDIRECT(AE$3&amp;"!$H:$H"),0,0)</f>
        <v>0</v>
      </c>
      <c r="AF146" s="204" cm="1">
        <f t="array" aca="1" ref="AF146" ca="1">_xlfn.XLOOKUP($A146,INDIRECT(AF$3&amp;"!$A:$A"),INDIRECT(AF$3&amp;"!$H:$H"),0,0)</f>
        <v>0</v>
      </c>
      <c r="AG146" s="204" cm="1">
        <f t="array" aca="1" ref="AG146" ca="1">_xlfn.XLOOKUP($A146,INDIRECT(AG$3&amp;"!$A:$A"),INDIRECT(AG$3&amp;"!$H:$H"),0,0)</f>
        <v>0</v>
      </c>
      <c r="AH146" s="204" cm="1">
        <f t="array" aca="1" ref="AH146" ca="1">_xlfn.XLOOKUP($A146,INDIRECT(AH$3&amp;"!$A:$A"),INDIRECT(AH$3&amp;"!$H:$H"),0,0)</f>
        <v>0</v>
      </c>
      <c r="AI146" s="204" cm="1">
        <f t="array" aca="1" ref="AI146" ca="1">_xlfn.XLOOKUP($A146,INDIRECT(AI$3&amp;"!$A:$A"),INDIRECT(AI$3&amp;"!$H:$H"),0,0)</f>
        <v>0</v>
      </c>
      <c r="AJ146" s="204" cm="1">
        <f t="array" aca="1" ref="AJ146" ca="1">_xlfn.XLOOKUP($A146,INDIRECT(AJ$3&amp;"!$A:$A"),INDIRECT(AJ$3&amp;"!$H:$H"),0,0)</f>
        <v>0</v>
      </c>
      <c r="AK146" s="204" cm="1">
        <f t="array" aca="1" ref="AK146" ca="1">_xlfn.XLOOKUP($A146,INDIRECT(AK$3&amp;"!$A:$A"),INDIRECT(AK$3&amp;"!$H:$H"),0,0)</f>
        <v>0</v>
      </c>
      <c r="AL146" s="204" cm="1">
        <f t="array" aca="1" ref="AL146" ca="1">_xlfn.XLOOKUP($A146,INDIRECT(AL$3&amp;"!$A:$A"),INDIRECT(AL$3&amp;"!$H:$H"),0,0)</f>
        <v>0</v>
      </c>
      <c r="AM146" s="204" cm="1">
        <f t="array" aca="1" ref="AM146" ca="1">_xlfn.XLOOKUP($A146,INDIRECT(AM$3&amp;"!$A:$A"),INDIRECT(AM$3&amp;"!$H:$H"),0,0)</f>
        <v>0</v>
      </c>
      <c r="AN146" s="204" cm="1">
        <f t="array" aca="1" ref="AN146" ca="1">_xlfn.XLOOKUP($A146,INDIRECT(AN$3&amp;"!$A:$A"),INDIRECT(AN$3&amp;"!$H:$H"),0,0)</f>
        <v>0</v>
      </c>
      <c r="AO146" s="204" cm="1">
        <f t="array" aca="1" ref="AO146" ca="1">_xlfn.XLOOKUP($A146,INDIRECT(AO$3&amp;"!$A:$A"),INDIRECT(AO$3&amp;"!$H:$H"),0,0)</f>
        <v>0</v>
      </c>
      <c r="AP146" s="204" cm="1">
        <f t="array" aca="1" ref="AP146" ca="1">_xlfn.XLOOKUP($A146,INDIRECT(AP$3&amp;"!$A:$A"),INDIRECT(AP$3&amp;"!$H:$H"),0,0)</f>
        <v>0</v>
      </c>
      <c r="AQ146" s="204" cm="1">
        <f t="array" aca="1" ref="AQ146" ca="1">_xlfn.XLOOKUP($A146,INDIRECT(AQ$3&amp;"!$A:$A"),INDIRECT(AQ$3&amp;"!$H:$H"),0,0)</f>
        <v>0</v>
      </c>
      <c r="AR146" s="204" cm="1">
        <f t="array" aca="1" ref="AR146" ca="1">_xlfn.XLOOKUP($A146,INDIRECT(AR$3&amp;"!$A:$A"),INDIRECT(AR$3&amp;"!$H:$H"),0,0)</f>
        <v>0</v>
      </c>
      <c r="AS146" s="204" cm="1">
        <f t="array" aca="1" ref="AS146" ca="1">_xlfn.XLOOKUP($A146,INDIRECT(AS$3&amp;"!$A:$A"),INDIRECT(AS$3&amp;"!$H:$H"),0,0)</f>
        <v>0</v>
      </c>
      <c r="AT146" s="204" cm="1">
        <f t="array" aca="1" ref="AT146" ca="1">_xlfn.XLOOKUP($A146,INDIRECT(AT$3&amp;"!$A:$A"),INDIRECT(AT$3&amp;"!$H:$H"),0,0)</f>
        <v>0</v>
      </c>
      <c r="AU146" s="204" cm="1">
        <f t="array" aca="1" ref="AU146" ca="1">_xlfn.XLOOKUP($A146,INDIRECT(AU$3&amp;"!$A:$A"),INDIRECT(AU$3&amp;"!$H:$H"),0,0)</f>
        <v>0</v>
      </c>
      <c r="AV146" s="204" cm="1">
        <f t="array" aca="1" ref="AV146" ca="1">_xlfn.XLOOKUP($A146,INDIRECT(AV$3&amp;"!$A:$A"),INDIRECT(AV$3&amp;"!$H:$H"),0,0)</f>
        <v>0</v>
      </c>
      <c r="AW146" s="204" cm="1">
        <f t="array" aca="1" ref="AW146" ca="1">_xlfn.XLOOKUP($A146,INDIRECT(AW$3&amp;"!$A:$A"),INDIRECT(AW$3&amp;"!$H:$H"),0,0)</f>
        <v>0</v>
      </c>
      <c r="AX146" s="204" cm="1">
        <f t="array" aca="1" ref="AX146" ca="1">_xlfn.XLOOKUP($A146,INDIRECT(AX$3&amp;"!$A:$A"),INDIRECT(AX$3&amp;"!$H:$H"),0,0)</f>
        <v>0</v>
      </c>
      <c r="AY146" s="204" cm="1">
        <f t="array" aca="1" ref="AY146" ca="1">_xlfn.XLOOKUP($A146,INDIRECT(AY$3&amp;"!$A:$A"),INDIRECT(AY$3&amp;"!$H:$H"),0,0)</f>
        <v>0</v>
      </c>
      <c r="AZ146" s="204" cm="1">
        <f t="array" aca="1" ref="AZ146" ca="1">_xlfn.XLOOKUP($A146,INDIRECT(AZ$3&amp;"!$A:$A"),INDIRECT(AZ$3&amp;"!$H:$H"),0,0)</f>
        <v>0</v>
      </c>
      <c r="BA146" s="204" cm="1">
        <f t="array" aca="1" ref="BA146" ca="1">_xlfn.XLOOKUP($A146,INDIRECT(BA$3&amp;"!$A:$A"),INDIRECT(BA$3&amp;"!$H:$H"),0,0)</f>
        <v>0</v>
      </c>
      <c r="BB146" s="204" cm="1">
        <f t="array" aca="1" ref="BB146" ca="1">_xlfn.XLOOKUP($A146,INDIRECT(BB$3&amp;"!$A:$A"),INDIRECT(BB$3&amp;"!$H:$H"),0,0)</f>
        <v>0</v>
      </c>
      <c r="BC146" s="204" cm="1">
        <f t="array" aca="1" ref="BC146" ca="1">_xlfn.XLOOKUP($A146,INDIRECT(BC$3&amp;"!$A:$A"),INDIRECT(BC$3&amp;"!$H:$H"),0,0)</f>
        <v>0</v>
      </c>
      <c r="BD146" s="204" cm="1">
        <f t="array" aca="1" ref="BD146" ca="1">_xlfn.XLOOKUP($A146,INDIRECT(BD$3&amp;"!$A:$A"),INDIRECT(BD$3&amp;"!$H:$H"),0,0)</f>
        <v>0</v>
      </c>
    </row>
    <row r="147" spans="1:56" ht="15.95" customHeight="1" x14ac:dyDescent="0.25">
      <c r="A147" s="3">
        <f t="shared" si="10"/>
        <v>419130077</v>
      </c>
      <c r="B147" s="3" t="str">
        <f t="shared" si="10"/>
        <v>ACRA7TB201CL</v>
      </c>
      <c r="C147" s="149" t="str">
        <f t="shared" si="10"/>
        <v>Таблетница прям 7*2 черн/цветн</v>
      </c>
      <c r="D147" s="204" cm="1">
        <f t="array" aca="1" ref="D147" ca="1">_xlfn.XLOOKUP($A147,INDIRECT(D$3&amp;"!$A:$A"),INDIRECT(D$3&amp;"!$H:$H"),0,0)</f>
        <v>340</v>
      </c>
      <c r="E147" s="204" cm="1">
        <f t="array" aca="1" ref="E147" ca="1">_xlfn.XLOOKUP($A147,INDIRECT(E$3&amp;"!$A:$A"),INDIRECT(E$3&amp;"!$H:$H"),0,0)</f>
        <v>143.15789473684211</v>
      </c>
      <c r="F147" s="204" cm="1">
        <f t="array" aca="1" ref="F147" ca="1">_xlfn.XLOOKUP($A147,INDIRECT(F$3&amp;"!$A:$A"),INDIRECT(F$3&amp;"!$H:$H"),0,0)</f>
        <v>195</v>
      </c>
      <c r="G147" s="204" cm="1">
        <f t="array" aca="1" ref="G147" ca="1">_xlfn.XLOOKUP($A147,INDIRECT(G$3&amp;"!$A:$A"),INDIRECT(G$3&amp;"!$H:$H"),0,0)</f>
        <v>0</v>
      </c>
      <c r="H147" s="204" cm="1">
        <f t="array" aca="1" ref="H147" ca="1">_xlfn.XLOOKUP($A147,INDIRECT(H$3&amp;"!$A:$A"),INDIRECT(H$3&amp;"!$H:$H"),0,0)</f>
        <v>0</v>
      </c>
      <c r="I147" s="204" cm="1">
        <f t="array" aca="1" ref="I147" ca="1">_xlfn.XLOOKUP($A147,INDIRECT(I$3&amp;"!$A:$A"),INDIRECT(I$3&amp;"!$H:$H"),0,0)</f>
        <v>0</v>
      </c>
      <c r="J147" s="204" cm="1">
        <f t="array" aca="1" ref="J147" ca="1">_xlfn.XLOOKUP($A147,INDIRECT(J$3&amp;"!$A:$A"),INDIRECT(J$3&amp;"!$H:$H"),0,0)</f>
        <v>0</v>
      </c>
      <c r="K147" s="204" cm="1">
        <f t="array" aca="1" ref="K147" ca="1">_xlfn.XLOOKUP($A147,INDIRECT(K$3&amp;"!$A:$A"),INDIRECT(K$3&amp;"!$H:$H"),0,0)</f>
        <v>0</v>
      </c>
      <c r="L147" s="204" cm="1">
        <f t="array" aca="1" ref="L147" ca="1">_xlfn.XLOOKUP($A147,INDIRECT(L$3&amp;"!$A:$A"),INDIRECT(L$3&amp;"!$H:$H"),0,0)</f>
        <v>0</v>
      </c>
      <c r="M147" s="204" cm="1">
        <f t="array" aca="1" ref="M147" ca="1">_xlfn.XLOOKUP($A147,INDIRECT(M$3&amp;"!$A:$A"),INDIRECT(M$3&amp;"!$H:$H"),0,0)</f>
        <v>0</v>
      </c>
      <c r="N147" s="204" cm="1">
        <f t="array" aca="1" ref="N147" ca="1">_xlfn.XLOOKUP($A147,INDIRECT(N$3&amp;"!$A:$A"),INDIRECT(N$3&amp;"!$H:$H"),0,0)</f>
        <v>0</v>
      </c>
      <c r="O147" s="204" cm="1">
        <f t="array" aca="1" ref="O147" ca="1">_xlfn.XLOOKUP($A147,INDIRECT(O$3&amp;"!$A:$A"),INDIRECT(O$3&amp;"!$H:$H"),0,0)</f>
        <v>0</v>
      </c>
      <c r="P147" s="204" cm="1">
        <f t="array" aca="1" ref="P147" ca="1">_xlfn.XLOOKUP($A147,INDIRECT(P$3&amp;"!$A:$A"),INDIRECT(P$3&amp;"!$H:$H"),0,0)</f>
        <v>0</v>
      </c>
      <c r="Q147" s="204" cm="1">
        <f t="array" aca="1" ref="Q147" ca="1">_xlfn.XLOOKUP($A147,INDIRECT(Q$3&amp;"!$A:$A"),INDIRECT(Q$3&amp;"!$H:$H"),0,0)</f>
        <v>0</v>
      </c>
      <c r="R147" s="204" cm="1">
        <f t="array" aca="1" ref="R147" ca="1">_xlfn.XLOOKUP($A147,INDIRECT(R$3&amp;"!$A:$A"),INDIRECT(R$3&amp;"!$H:$H"),0,0)</f>
        <v>0</v>
      </c>
      <c r="S147" s="204" cm="1">
        <f t="array" aca="1" ref="S147" ca="1">_xlfn.XLOOKUP($A147,INDIRECT(S$3&amp;"!$A:$A"),INDIRECT(S$3&amp;"!$H:$H"),0,0)</f>
        <v>0</v>
      </c>
      <c r="T147" s="204" cm="1">
        <f t="array" aca="1" ref="T147" ca="1">_xlfn.XLOOKUP($A147,INDIRECT(T$3&amp;"!$A:$A"),INDIRECT(T$3&amp;"!$H:$H"),0,0)</f>
        <v>0</v>
      </c>
      <c r="U147" s="204" cm="1">
        <f t="array" aca="1" ref="U147" ca="1">_xlfn.XLOOKUP($A147,INDIRECT(U$3&amp;"!$A:$A"),INDIRECT(U$3&amp;"!$H:$H"),0,0)</f>
        <v>0</v>
      </c>
      <c r="V147" s="204" cm="1">
        <f t="array" aca="1" ref="V147" ca="1">_xlfn.XLOOKUP($A147,INDIRECT(V$3&amp;"!$A:$A"),INDIRECT(V$3&amp;"!$H:$H"),0,0)</f>
        <v>0</v>
      </c>
      <c r="W147" s="204" cm="1">
        <f t="array" aca="1" ref="W147" ca="1">_xlfn.XLOOKUP($A147,INDIRECT(W$3&amp;"!$A:$A"),INDIRECT(W$3&amp;"!$H:$H"),0,0)</f>
        <v>0</v>
      </c>
      <c r="X147" s="204" cm="1">
        <f t="array" aca="1" ref="X147" ca="1">_xlfn.XLOOKUP($A147,INDIRECT(X$3&amp;"!$A:$A"),INDIRECT(X$3&amp;"!$H:$H"),0,0)</f>
        <v>0</v>
      </c>
      <c r="Y147" s="204" cm="1">
        <f t="array" aca="1" ref="Y147" ca="1">_xlfn.XLOOKUP($A147,INDIRECT(Y$3&amp;"!$A:$A"),INDIRECT(Y$3&amp;"!$H:$H"),0,0)</f>
        <v>0</v>
      </c>
      <c r="Z147" s="204" cm="1">
        <f t="array" aca="1" ref="Z147" ca="1">_xlfn.XLOOKUP($A147,INDIRECT(Z$3&amp;"!$A:$A"),INDIRECT(Z$3&amp;"!$H:$H"),0,0)</f>
        <v>0</v>
      </c>
      <c r="AA147" s="204" cm="1">
        <f t="array" aca="1" ref="AA147" ca="1">_xlfn.XLOOKUP($A147,INDIRECT(AA$3&amp;"!$A:$A"),INDIRECT(AA$3&amp;"!$H:$H"),0,0)</f>
        <v>0</v>
      </c>
      <c r="AB147" s="204" cm="1">
        <f t="array" aca="1" ref="AB147" ca="1">_xlfn.XLOOKUP($A147,INDIRECT(AB$3&amp;"!$A:$A"),INDIRECT(AB$3&amp;"!$H:$H"),0,0)</f>
        <v>0</v>
      </c>
      <c r="AC147" s="204" cm="1">
        <f t="array" aca="1" ref="AC147" ca="1">_xlfn.XLOOKUP($A147,INDIRECT(AC$3&amp;"!$A:$A"),INDIRECT(AC$3&amp;"!$H:$H"),0,0)</f>
        <v>0</v>
      </c>
      <c r="AD147" s="204" cm="1">
        <f t="array" aca="1" ref="AD147" ca="1">_xlfn.XLOOKUP($A147,INDIRECT(AD$3&amp;"!$A:$A"),INDIRECT(AD$3&amp;"!$H:$H"),0,0)</f>
        <v>0</v>
      </c>
      <c r="AE147" s="204" cm="1">
        <f t="array" aca="1" ref="AE147" ca="1">_xlfn.XLOOKUP($A147,INDIRECT(AE$3&amp;"!$A:$A"),INDIRECT(AE$3&amp;"!$H:$H"),0,0)</f>
        <v>0</v>
      </c>
      <c r="AF147" s="204" cm="1">
        <f t="array" aca="1" ref="AF147" ca="1">_xlfn.XLOOKUP($A147,INDIRECT(AF$3&amp;"!$A:$A"),INDIRECT(AF$3&amp;"!$H:$H"),0,0)</f>
        <v>0</v>
      </c>
      <c r="AG147" s="204" cm="1">
        <f t="array" aca="1" ref="AG147" ca="1">_xlfn.XLOOKUP($A147,INDIRECT(AG$3&amp;"!$A:$A"),INDIRECT(AG$3&amp;"!$H:$H"),0,0)</f>
        <v>0</v>
      </c>
      <c r="AH147" s="204" cm="1">
        <f t="array" aca="1" ref="AH147" ca="1">_xlfn.XLOOKUP($A147,INDIRECT(AH$3&amp;"!$A:$A"),INDIRECT(AH$3&amp;"!$H:$H"),0,0)</f>
        <v>0</v>
      </c>
      <c r="AI147" s="204" cm="1">
        <f t="array" aca="1" ref="AI147" ca="1">_xlfn.XLOOKUP($A147,INDIRECT(AI$3&amp;"!$A:$A"),INDIRECT(AI$3&amp;"!$H:$H"),0,0)</f>
        <v>0</v>
      </c>
      <c r="AJ147" s="204" cm="1">
        <f t="array" aca="1" ref="AJ147" ca="1">_xlfn.XLOOKUP($A147,INDIRECT(AJ$3&amp;"!$A:$A"),INDIRECT(AJ$3&amp;"!$H:$H"),0,0)</f>
        <v>0</v>
      </c>
      <c r="AK147" s="204" cm="1">
        <f t="array" aca="1" ref="AK147" ca="1">_xlfn.XLOOKUP($A147,INDIRECT(AK$3&amp;"!$A:$A"),INDIRECT(AK$3&amp;"!$H:$H"),0,0)</f>
        <v>0</v>
      </c>
      <c r="AL147" s="204" cm="1">
        <f t="array" aca="1" ref="AL147" ca="1">_xlfn.XLOOKUP($A147,INDIRECT(AL$3&amp;"!$A:$A"),INDIRECT(AL$3&amp;"!$H:$H"),0,0)</f>
        <v>0</v>
      </c>
      <c r="AM147" s="204" cm="1">
        <f t="array" aca="1" ref="AM147" ca="1">_xlfn.XLOOKUP($A147,INDIRECT(AM$3&amp;"!$A:$A"),INDIRECT(AM$3&amp;"!$H:$H"),0,0)</f>
        <v>0</v>
      </c>
      <c r="AN147" s="204" cm="1">
        <f t="array" aca="1" ref="AN147" ca="1">_xlfn.XLOOKUP($A147,INDIRECT(AN$3&amp;"!$A:$A"),INDIRECT(AN$3&amp;"!$H:$H"),0,0)</f>
        <v>0</v>
      </c>
      <c r="AO147" s="204" cm="1">
        <f t="array" aca="1" ref="AO147" ca="1">_xlfn.XLOOKUP($A147,INDIRECT(AO$3&amp;"!$A:$A"),INDIRECT(AO$3&amp;"!$H:$H"),0,0)</f>
        <v>0</v>
      </c>
      <c r="AP147" s="204" cm="1">
        <f t="array" aca="1" ref="AP147" ca="1">_xlfn.XLOOKUP($A147,INDIRECT(AP$3&amp;"!$A:$A"),INDIRECT(AP$3&amp;"!$H:$H"),0,0)</f>
        <v>0</v>
      </c>
      <c r="AQ147" s="204" cm="1">
        <f t="array" aca="1" ref="AQ147" ca="1">_xlfn.XLOOKUP($A147,INDIRECT(AQ$3&amp;"!$A:$A"),INDIRECT(AQ$3&amp;"!$H:$H"),0,0)</f>
        <v>0</v>
      </c>
      <c r="AR147" s="204" cm="1">
        <f t="array" aca="1" ref="AR147" ca="1">_xlfn.XLOOKUP($A147,INDIRECT(AR$3&amp;"!$A:$A"),INDIRECT(AR$3&amp;"!$H:$H"),0,0)</f>
        <v>0</v>
      </c>
      <c r="AS147" s="204" cm="1">
        <f t="array" aca="1" ref="AS147" ca="1">_xlfn.XLOOKUP($A147,INDIRECT(AS$3&amp;"!$A:$A"),INDIRECT(AS$3&amp;"!$H:$H"),0,0)</f>
        <v>0</v>
      </c>
      <c r="AT147" s="204" cm="1">
        <f t="array" aca="1" ref="AT147" ca="1">_xlfn.XLOOKUP($A147,INDIRECT(AT$3&amp;"!$A:$A"),INDIRECT(AT$3&amp;"!$H:$H"),0,0)</f>
        <v>0</v>
      </c>
      <c r="AU147" s="204" cm="1">
        <f t="array" aca="1" ref="AU147" ca="1">_xlfn.XLOOKUP($A147,INDIRECT(AU$3&amp;"!$A:$A"),INDIRECT(AU$3&amp;"!$H:$H"),0,0)</f>
        <v>0</v>
      </c>
      <c r="AV147" s="204" cm="1">
        <f t="array" aca="1" ref="AV147" ca="1">_xlfn.XLOOKUP($A147,INDIRECT(AV$3&amp;"!$A:$A"),INDIRECT(AV$3&amp;"!$H:$H"),0,0)</f>
        <v>0</v>
      </c>
      <c r="AW147" s="204" cm="1">
        <f t="array" aca="1" ref="AW147" ca="1">_xlfn.XLOOKUP($A147,INDIRECT(AW$3&amp;"!$A:$A"),INDIRECT(AW$3&amp;"!$H:$H"),0,0)</f>
        <v>0</v>
      </c>
      <c r="AX147" s="204" cm="1">
        <f t="array" aca="1" ref="AX147" ca="1">_xlfn.XLOOKUP($A147,INDIRECT(AX$3&amp;"!$A:$A"),INDIRECT(AX$3&amp;"!$H:$H"),0,0)</f>
        <v>0</v>
      </c>
      <c r="AY147" s="204" cm="1">
        <f t="array" aca="1" ref="AY147" ca="1">_xlfn.XLOOKUP($A147,INDIRECT(AY$3&amp;"!$A:$A"),INDIRECT(AY$3&amp;"!$H:$H"),0,0)</f>
        <v>0</v>
      </c>
      <c r="AZ147" s="204" cm="1">
        <f t="array" aca="1" ref="AZ147" ca="1">_xlfn.XLOOKUP($A147,INDIRECT(AZ$3&amp;"!$A:$A"),INDIRECT(AZ$3&amp;"!$H:$H"),0,0)</f>
        <v>0</v>
      </c>
      <c r="BA147" s="204" cm="1">
        <f t="array" aca="1" ref="BA147" ca="1">_xlfn.XLOOKUP($A147,INDIRECT(BA$3&amp;"!$A:$A"),INDIRECT(BA$3&amp;"!$H:$H"),0,0)</f>
        <v>0</v>
      </c>
      <c r="BB147" s="204" cm="1">
        <f t="array" aca="1" ref="BB147" ca="1">_xlfn.XLOOKUP($A147,INDIRECT(BB$3&amp;"!$A:$A"),INDIRECT(BB$3&amp;"!$H:$H"),0,0)</f>
        <v>0</v>
      </c>
      <c r="BC147" s="204" cm="1">
        <f t="array" aca="1" ref="BC147" ca="1">_xlfn.XLOOKUP($A147,INDIRECT(BC$3&amp;"!$A:$A"),INDIRECT(BC$3&amp;"!$H:$H"),0,0)</f>
        <v>0</v>
      </c>
      <c r="BD147" s="204" cm="1">
        <f t="array" aca="1" ref="BD147" ca="1">_xlfn.XLOOKUP($A147,INDIRECT(BD$3&amp;"!$A:$A"),INDIRECT(BD$3&amp;"!$H:$H"),0,0)</f>
        <v>0</v>
      </c>
    </row>
    <row r="148" spans="1:56" ht="15.95" customHeight="1" x14ac:dyDescent="0.25">
      <c r="A148" s="3">
        <f t="shared" si="10"/>
        <v>448248943</v>
      </c>
      <c r="B148" s="3" t="str">
        <f t="shared" si="10"/>
        <v>ACRA7TB201WH</v>
      </c>
      <c r="C148" s="149" t="str">
        <f t="shared" si="10"/>
        <v>Таблетница прям 7*2 бел/цветн</v>
      </c>
      <c r="D148" s="204" cm="1">
        <f t="array" aca="1" ref="D148" ca="1">_xlfn.XLOOKUP($A148,INDIRECT(D$3&amp;"!$A:$A"),INDIRECT(D$3&amp;"!$H:$H"),0,0)</f>
        <v>138.66666666666666</v>
      </c>
      <c r="E148" s="204" cm="1">
        <f t="array" aca="1" ref="E148" ca="1">_xlfn.XLOOKUP($A148,INDIRECT(E$3&amp;"!$A:$A"),INDIRECT(E$3&amp;"!$H:$H"),0,0)</f>
        <v>231.11111111111111</v>
      </c>
      <c r="F148" s="204" cm="1">
        <f t="array" aca="1" ref="F148" ca="1">_xlfn.XLOOKUP($A148,INDIRECT(F$3&amp;"!$A:$A"),INDIRECT(F$3&amp;"!$H:$H"),0,0)</f>
        <v>256.66666666666669</v>
      </c>
      <c r="G148" s="204" cm="1">
        <f t="array" aca="1" ref="G148" ca="1">_xlfn.XLOOKUP($A148,INDIRECT(G$3&amp;"!$A:$A"),INDIRECT(G$3&amp;"!$H:$H"),0,0)</f>
        <v>0</v>
      </c>
      <c r="H148" s="204" cm="1">
        <f t="array" aca="1" ref="H148" ca="1">_xlfn.XLOOKUP($A148,INDIRECT(H$3&amp;"!$A:$A"),INDIRECT(H$3&amp;"!$H:$H"),0,0)</f>
        <v>0</v>
      </c>
      <c r="I148" s="204" cm="1">
        <f t="array" aca="1" ref="I148" ca="1">_xlfn.XLOOKUP($A148,INDIRECT(I$3&amp;"!$A:$A"),INDIRECT(I$3&amp;"!$H:$H"),0,0)</f>
        <v>0</v>
      </c>
      <c r="J148" s="204" cm="1">
        <f t="array" aca="1" ref="J148" ca="1">_xlfn.XLOOKUP($A148,INDIRECT(J$3&amp;"!$A:$A"),INDIRECT(J$3&amp;"!$H:$H"),0,0)</f>
        <v>0</v>
      </c>
      <c r="K148" s="204" cm="1">
        <f t="array" aca="1" ref="K148" ca="1">_xlfn.XLOOKUP($A148,INDIRECT(K$3&amp;"!$A:$A"),INDIRECT(K$3&amp;"!$H:$H"),0,0)</f>
        <v>0</v>
      </c>
      <c r="L148" s="204" cm="1">
        <f t="array" aca="1" ref="L148" ca="1">_xlfn.XLOOKUP($A148,INDIRECT(L$3&amp;"!$A:$A"),INDIRECT(L$3&amp;"!$H:$H"),0,0)</f>
        <v>0</v>
      </c>
      <c r="M148" s="204" cm="1">
        <f t="array" aca="1" ref="M148" ca="1">_xlfn.XLOOKUP($A148,INDIRECT(M$3&amp;"!$A:$A"),INDIRECT(M$3&amp;"!$H:$H"),0,0)</f>
        <v>0</v>
      </c>
      <c r="N148" s="204" cm="1">
        <f t="array" aca="1" ref="N148" ca="1">_xlfn.XLOOKUP($A148,INDIRECT(N$3&amp;"!$A:$A"),INDIRECT(N$3&amp;"!$H:$H"),0,0)</f>
        <v>0</v>
      </c>
      <c r="O148" s="204" cm="1">
        <f t="array" aca="1" ref="O148" ca="1">_xlfn.XLOOKUP($A148,INDIRECT(O$3&amp;"!$A:$A"),INDIRECT(O$3&amp;"!$H:$H"),0,0)</f>
        <v>0</v>
      </c>
      <c r="P148" s="204" cm="1">
        <f t="array" aca="1" ref="P148" ca="1">_xlfn.XLOOKUP($A148,INDIRECT(P$3&amp;"!$A:$A"),INDIRECT(P$3&amp;"!$H:$H"),0,0)</f>
        <v>0</v>
      </c>
      <c r="Q148" s="204" cm="1">
        <f t="array" aca="1" ref="Q148" ca="1">_xlfn.XLOOKUP($A148,INDIRECT(Q$3&amp;"!$A:$A"),INDIRECT(Q$3&amp;"!$H:$H"),0,0)</f>
        <v>0</v>
      </c>
      <c r="R148" s="204" cm="1">
        <f t="array" aca="1" ref="R148" ca="1">_xlfn.XLOOKUP($A148,INDIRECT(R$3&amp;"!$A:$A"),INDIRECT(R$3&amp;"!$H:$H"),0,0)</f>
        <v>0</v>
      </c>
      <c r="S148" s="204" cm="1">
        <f t="array" aca="1" ref="S148" ca="1">_xlfn.XLOOKUP($A148,INDIRECT(S$3&amp;"!$A:$A"),INDIRECT(S$3&amp;"!$H:$H"),0,0)</f>
        <v>0</v>
      </c>
      <c r="T148" s="204" cm="1">
        <f t="array" aca="1" ref="T148" ca="1">_xlfn.XLOOKUP($A148,INDIRECT(T$3&amp;"!$A:$A"),INDIRECT(T$3&amp;"!$H:$H"),0,0)</f>
        <v>0</v>
      </c>
      <c r="U148" s="204" cm="1">
        <f t="array" aca="1" ref="U148" ca="1">_xlfn.XLOOKUP($A148,INDIRECT(U$3&amp;"!$A:$A"),INDIRECT(U$3&amp;"!$H:$H"),0,0)</f>
        <v>0</v>
      </c>
      <c r="V148" s="204" cm="1">
        <f t="array" aca="1" ref="V148" ca="1">_xlfn.XLOOKUP($A148,INDIRECT(V$3&amp;"!$A:$A"),INDIRECT(V$3&amp;"!$H:$H"),0,0)</f>
        <v>0</v>
      </c>
      <c r="W148" s="204" cm="1">
        <f t="array" aca="1" ref="W148" ca="1">_xlfn.XLOOKUP($A148,INDIRECT(W$3&amp;"!$A:$A"),INDIRECT(W$3&amp;"!$H:$H"),0,0)</f>
        <v>0</v>
      </c>
      <c r="X148" s="204" cm="1">
        <f t="array" aca="1" ref="X148" ca="1">_xlfn.XLOOKUP($A148,INDIRECT(X$3&amp;"!$A:$A"),INDIRECT(X$3&amp;"!$H:$H"),0,0)</f>
        <v>0</v>
      </c>
      <c r="Y148" s="204" cm="1">
        <f t="array" aca="1" ref="Y148" ca="1">_xlfn.XLOOKUP($A148,INDIRECT(Y$3&amp;"!$A:$A"),INDIRECT(Y$3&amp;"!$H:$H"),0,0)</f>
        <v>0</v>
      </c>
      <c r="Z148" s="204" cm="1">
        <f t="array" aca="1" ref="Z148" ca="1">_xlfn.XLOOKUP($A148,INDIRECT(Z$3&amp;"!$A:$A"),INDIRECT(Z$3&amp;"!$H:$H"),0,0)</f>
        <v>0</v>
      </c>
      <c r="AA148" s="204" cm="1">
        <f t="array" aca="1" ref="AA148" ca="1">_xlfn.XLOOKUP($A148,INDIRECT(AA$3&amp;"!$A:$A"),INDIRECT(AA$3&amp;"!$H:$H"),0,0)</f>
        <v>0</v>
      </c>
      <c r="AB148" s="204" cm="1">
        <f t="array" aca="1" ref="AB148" ca="1">_xlfn.XLOOKUP($A148,INDIRECT(AB$3&amp;"!$A:$A"),INDIRECT(AB$3&amp;"!$H:$H"),0,0)</f>
        <v>0</v>
      </c>
      <c r="AC148" s="204" cm="1">
        <f t="array" aca="1" ref="AC148" ca="1">_xlfn.XLOOKUP($A148,INDIRECT(AC$3&amp;"!$A:$A"),INDIRECT(AC$3&amp;"!$H:$H"),0,0)</f>
        <v>0</v>
      </c>
      <c r="AD148" s="204" cm="1">
        <f t="array" aca="1" ref="AD148" ca="1">_xlfn.XLOOKUP($A148,INDIRECT(AD$3&amp;"!$A:$A"),INDIRECT(AD$3&amp;"!$H:$H"),0,0)</f>
        <v>0</v>
      </c>
      <c r="AE148" s="204" cm="1">
        <f t="array" aca="1" ref="AE148" ca="1">_xlfn.XLOOKUP($A148,INDIRECT(AE$3&amp;"!$A:$A"),INDIRECT(AE$3&amp;"!$H:$H"),0,0)</f>
        <v>0</v>
      </c>
      <c r="AF148" s="204" cm="1">
        <f t="array" aca="1" ref="AF148" ca="1">_xlfn.XLOOKUP($A148,INDIRECT(AF$3&amp;"!$A:$A"),INDIRECT(AF$3&amp;"!$H:$H"),0,0)</f>
        <v>0</v>
      </c>
      <c r="AG148" s="204" cm="1">
        <f t="array" aca="1" ref="AG148" ca="1">_xlfn.XLOOKUP($A148,INDIRECT(AG$3&amp;"!$A:$A"),INDIRECT(AG$3&amp;"!$H:$H"),0,0)</f>
        <v>0</v>
      </c>
      <c r="AH148" s="204" cm="1">
        <f t="array" aca="1" ref="AH148" ca="1">_xlfn.XLOOKUP($A148,INDIRECT(AH$3&amp;"!$A:$A"),INDIRECT(AH$3&amp;"!$H:$H"),0,0)</f>
        <v>0</v>
      </c>
      <c r="AI148" s="204" cm="1">
        <f t="array" aca="1" ref="AI148" ca="1">_xlfn.XLOOKUP($A148,INDIRECT(AI$3&amp;"!$A:$A"),INDIRECT(AI$3&amp;"!$H:$H"),0,0)</f>
        <v>0</v>
      </c>
      <c r="AJ148" s="204" cm="1">
        <f t="array" aca="1" ref="AJ148" ca="1">_xlfn.XLOOKUP($A148,INDIRECT(AJ$3&amp;"!$A:$A"),INDIRECT(AJ$3&amp;"!$H:$H"),0,0)</f>
        <v>0</v>
      </c>
      <c r="AK148" s="204" cm="1">
        <f t="array" aca="1" ref="AK148" ca="1">_xlfn.XLOOKUP($A148,INDIRECT(AK$3&amp;"!$A:$A"),INDIRECT(AK$3&amp;"!$H:$H"),0,0)</f>
        <v>0</v>
      </c>
      <c r="AL148" s="204" cm="1">
        <f t="array" aca="1" ref="AL148" ca="1">_xlfn.XLOOKUP($A148,INDIRECT(AL$3&amp;"!$A:$A"),INDIRECT(AL$3&amp;"!$H:$H"),0,0)</f>
        <v>0</v>
      </c>
      <c r="AM148" s="204" cm="1">
        <f t="array" aca="1" ref="AM148" ca="1">_xlfn.XLOOKUP($A148,INDIRECT(AM$3&amp;"!$A:$A"),INDIRECT(AM$3&amp;"!$H:$H"),0,0)</f>
        <v>0</v>
      </c>
      <c r="AN148" s="204" cm="1">
        <f t="array" aca="1" ref="AN148" ca="1">_xlfn.XLOOKUP($A148,INDIRECT(AN$3&amp;"!$A:$A"),INDIRECT(AN$3&amp;"!$H:$H"),0,0)</f>
        <v>0</v>
      </c>
      <c r="AO148" s="204" cm="1">
        <f t="array" aca="1" ref="AO148" ca="1">_xlfn.XLOOKUP($A148,INDIRECT(AO$3&amp;"!$A:$A"),INDIRECT(AO$3&amp;"!$H:$H"),0,0)</f>
        <v>0</v>
      </c>
      <c r="AP148" s="204" cm="1">
        <f t="array" aca="1" ref="AP148" ca="1">_xlfn.XLOOKUP($A148,INDIRECT(AP$3&amp;"!$A:$A"),INDIRECT(AP$3&amp;"!$H:$H"),0,0)</f>
        <v>0</v>
      </c>
      <c r="AQ148" s="204" cm="1">
        <f t="array" aca="1" ref="AQ148" ca="1">_xlfn.XLOOKUP($A148,INDIRECT(AQ$3&amp;"!$A:$A"),INDIRECT(AQ$3&amp;"!$H:$H"),0,0)</f>
        <v>0</v>
      </c>
      <c r="AR148" s="204" cm="1">
        <f t="array" aca="1" ref="AR148" ca="1">_xlfn.XLOOKUP($A148,INDIRECT(AR$3&amp;"!$A:$A"),INDIRECT(AR$3&amp;"!$H:$H"),0,0)</f>
        <v>0</v>
      </c>
      <c r="AS148" s="204" cm="1">
        <f t="array" aca="1" ref="AS148" ca="1">_xlfn.XLOOKUP($A148,INDIRECT(AS$3&amp;"!$A:$A"),INDIRECT(AS$3&amp;"!$H:$H"),0,0)</f>
        <v>0</v>
      </c>
      <c r="AT148" s="204" cm="1">
        <f t="array" aca="1" ref="AT148" ca="1">_xlfn.XLOOKUP($A148,INDIRECT(AT$3&amp;"!$A:$A"),INDIRECT(AT$3&amp;"!$H:$H"),0,0)</f>
        <v>0</v>
      </c>
      <c r="AU148" s="204" cm="1">
        <f t="array" aca="1" ref="AU148" ca="1">_xlfn.XLOOKUP($A148,INDIRECT(AU$3&amp;"!$A:$A"),INDIRECT(AU$3&amp;"!$H:$H"),0,0)</f>
        <v>0</v>
      </c>
      <c r="AV148" s="204" cm="1">
        <f t="array" aca="1" ref="AV148" ca="1">_xlfn.XLOOKUP($A148,INDIRECT(AV$3&amp;"!$A:$A"),INDIRECT(AV$3&amp;"!$H:$H"),0,0)</f>
        <v>0</v>
      </c>
      <c r="AW148" s="204" cm="1">
        <f t="array" aca="1" ref="AW148" ca="1">_xlfn.XLOOKUP($A148,INDIRECT(AW$3&amp;"!$A:$A"),INDIRECT(AW$3&amp;"!$H:$H"),0,0)</f>
        <v>0</v>
      </c>
      <c r="AX148" s="204" cm="1">
        <f t="array" aca="1" ref="AX148" ca="1">_xlfn.XLOOKUP($A148,INDIRECT(AX$3&amp;"!$A:$A"),INDIRECT(AX$3&amp;"!$H:$H"),0,0)</f>
        <v>0</v>
      </c>
      <c r="AY148" s="204" cm="1">
        <f t="array" aca="1" ref="AY148" ca="1">_xlfn.XLOOKUP($A148,INDIRECT(AY$3&amp;"!$A:$A"),INDIRECT(AY$3&amp;"!$H:$H"),0,0)</f>
        <v>0</v>
      </c>
      <c r="AZ148" s="204" cm="1">
        <f t="array" aca="1" ref="AZ148" ca="1">_xlfn.XLOOKUP($A148,INDIRECT(AZ$3&amp;"!$A:$A"),INDIRECT(AZ$3&amp;"!$H:$H"),0,0)</f>
        <v>0</v>
      </c>
      <c r="BA148" s="204" cm="1">
        <f t="array" aca="1" ref="BA148" ca="1">_xlfn.XLOOKUP($A148,INDIRECT(BA$3&amp;"!$A:$A"),INDIRECT(BA$3&amp;"!$H:$H"),0,0)</f>
        <v>0</v>
      </c>
      <c r="BB148" s="204" cm="1">
        <f t="array" aca="1" ref="BB148" ca="1">_xlfn.XLOOKUP($A148,INDIRECT(BB$3&amp;"!$A:$A"),INDIRECT(BB$3&amp;"!$H:$H"),0,0)</f>
        <v>0</v>
      </c>
      <c r="BC148" s="204" cm="1">
        <f t="array" aca="1" ref="BC148" ca="1">_xlfn.XLOOKUP($A148,INDIRECT(BC$3&amp;"!$A:$A"),INDIRECT(BC$3&amp;"!$H:$H"),0,0)</f>
        <v>0</v>
      </c>
      <c r="BD148" s="204" cm="1">
        <f t="array" aca="1" ref="BD148" ca="1">_xlfn.XLOOKUP($A148,INDIRECT(BD$3&amp;"!$A:$A"),INDIRECT(BD$3&amp;"!$H:$H"),0,0)</f>
        <v>0</v>
      </c>
    </row>
    <row r="149" spans="1:56" ht="15.95" customHeight="1" x14ac:dyDescent="0.25">
      <c r="A149" s="3">
        <f t="shared" si="10"/>
        <v>448254852</v>
      </c>
      <c r="B149" s="3" t="str">
        <f t="shared" si="10"/>
        <v>ACRA7TB201LI</v>
      </c>
      <c r="C149" s="149" t="str">
        <f t="shared" si="10"/>
        <v>Таблетница прям 7*2 сирен/цветн</v>
      </c>
      <c r="D149" s="204" cm="1">
        <f t="array" aca="1" ref="D149" ca="1">_xlfn.XLOOKUP($A149,INDIRECT(D$3&amp;"!$A:$A"),INDIRECT(D$3&amp;"!$H:$H"),0,0)</f>
        <v>999</v>
      </c>
      <c r="E149" s="204" cm="1">
        <f t="array" aca="1" ref="E149" ca="1">_xlfn.XLOOKUP($A149,INDIRECT(E$3&amp;"!$A:$A"),INDIRECT(E$3&amp;"!$H:$H"),0,0)</f>
        <v>353.33333333333337</v>
      </c>
      <c r="F149" s="204" cm="1">
        <f t="array" aca="1" ref="F149" ca="1">_xlfn.XLOOKUP($A149,INDIRECT(F$3&amp;"!$A:$A"),INDIRECT(F$3&amp;"!$H:$H"),0,0)</f>
        <v>999</v>
      </c>
      <c r="G149" s="204" cm="1">
        <f t="array" aca="1" ref="G149" ca="1">_xlfn.XLOOKUP($A149,INDIRECT(G$3&amp;"!$A:$A"),INDIRECT(G$3&amp;"!$H:$H"),0,0)</f>
        <v>0</v>
      </c>
      <c r="H149" s="204" cm="1">
        <f t="array" aca="1" ref="H149" ca="1">_xlfn.XLOOKUP($A149,INDIRECT(H$3&amp;"!$A:$A"),INDIRECT(H$3&amp;"!$H:$H"),0,0)</f>
        <v>0</v>
      </c>
      <c r="I149" s="204" cm="1">
        <f t="array" aca="1" ref="I149" ca="1">_xlfn.XLOOKUP($A149,INDIRECT(I$3&amp;"!$A:$A"),INDIRECT(I$3&amp;"!$H:$H"),0,0)</f>
        <v>0</v>
      </c>
      <c r="J149" s="204" cm="1">
        <f t="array" aca="1" ref="J149" ca="1">_xlfn.XLOOKUP($A149,INDIRECT(J$3&amp;"!$A:$A"),INDIRECT(J$3&amp;"!$H:$H"),0,0)</f>
        <v>0</v>
      </c>
      <c r="K149" s="204" cm="1">
        <f t="array" aca="1" ref="K149" ca="1">_xlfn.XLOOKUP($A149,INDIRECT(K$3&amp;"!$A:$A"),INDIRECT(K$3&amp;"!$H:$H"),0,0)</f>
        <v>0</v>
      </c>
      <c r="L149" s="204" cm="1">
        <f t="array" aca="1" ref="L149" ca="1">_xlfn.XLOOKUP($A149,INDIRECT(L$3&amp;"!$A:$A"),INDIRECT(L$3&amp;"!$H:$H"),0,0)</f>
        <v>0</v>
      </c>
      <c r="M149" s="204" cm="1">
        <f t="array" aca="1" ref="M149" ca="1">_xlfn.XLOOKUP($A149,INDIRECT(M$3&amp;"!$A:$A"),INDIRECT(M$3&amp;"!$H:$H"),0,0)</f>
        <v>0</v>
      </c>
      <c r="N149" s="204" cm="1">
        <f t="array" aca="1" ref="N149" ca="1">_xlfn.XLOOKUP($A149,INDIRECT(N$3&amp;"!$A:$A"),INDIRECT(N$3&amp;"!$H:$H"),0,0)</f>
        <v>0</v>
      </c>
      <c r="O149" s="204" cm="1">
        <f t="array" aca="1" ref="O149" ca="1">_xlfn.XLOOKUP($A149,INDIRECT(O$3&amp;"!$A:$A"),INDIRECT(O$3&amp;"!$H:$H"),0,0)</f>
        <v>0</v>
      </c>
      <c r="P149" s="204" cm="1">
        <f t="array" aca="1" ref="P149" ca="1">_xlfn.XLOOKUP($A149,INDIRECT(P$3&amp;"!$A:$A"),INDIRECT(P$3&amp;"!$H:$H"),0,0)</f>
        <v>0</v>
      </c>
      <c r="Q149" s="204" cm="1">
        <f t="array" aca="1" ref="Q149" ca="1">_xlfn.XLOOKUP($A149,INDIRECT(Q$3&amp;"!$A:$A"),INDIRECT(Q$3&amp;"!$H:$H"),0,0)</f>
        <v>0</v>
      </c>
      <c r="R149" s="204" cm="1">
        <f t="array" aca="1" ref="R149" ca="1">_xlfn.XLOOKUP($A149,INDIRECT(R$3&amp;"!$A:$A"),INDIRECT(R$3&amp;"!$H:$H"),0,0)</f>
        <v>0</v>
      </c>
      <c r="S149" s="204" cm="1">
        <f t="array" aca="1" ref="S149" ca="1">_xlfn.XLOOKUP($A149,INDIRECT(S$3&amp;"!$A:$A"),INDIRECT(S$3&amp;"!$H:$H"),0,0)</f>
        <v>0</v>
      </c>
      <c r="T149" s="204" cm="1">
        <f t="array" aca="1" ref="T149" ca="1">_xlfn.XLOOKUP($A149,INDIRECT(T$3&amp;"!$A:$A"),INDIRECT(T$3&amp;"!$H:$H"),0,0)</f>
        <v>0</v>
      </c>
      <c r="U149" s="204" cm="1">
        <f t="array" aca="1" ref="U149" ca="1">_xlfn.XLOOKUP($A149,INDIRECT(U$3&amp;"!$A:$A"),INDIRECT(U$3&amp;"!$H:$H"),0,0)</f>
        <v>0</v>
      </c>
      <c r="V149" s="204" cm="1">
        <f t="array" aca="1" ref="V149" ca="1">_xlfn.XLOOKUP($A149,INDIRECT(V$3&amp;"!$A:$A"),INDIRECT(V$3&amp;"!$H:$H"),0,0)</f>
        <v>0</v>
      </c>
      <c r="W149" s="204" cm="1">
        <f t="array" aca="1" ref="W149" ca="1">_xlfn.XLOOKUP($A149,INDIRECT(W$3&amp;"!$A:$A"),INDIRECT(W$3&amp;"!$H:$H"),0,0)</f>
        <v>0</v>
      </c>
      <c r="X149" s="204" cm="1">
        <f t="array" aca="1" ref="X149" ca="1">_xlfn.XLOOKUP($A149,INDIRECT(X$3&amp;"!$A:$A"),INDIRECT(X$3&amp;"!$H:$H"),0,0)</f>
        <v>0</v>
      </c>
      <c r="Y149" s="204" cm="1">
        <f t="array" aca="1" ref="Y149" ca="1">_xlfn.XLOOKUP($A149,INDIRECT(Y$3&amp;"!$A:$A"),INDIRECT(Y$3&amp;"!$H:$H"),0,0)</f>
        <v>0</v>
      </c>
      <c r="Z149" s="204" cm="1">
        <f t="array" aca="1" ref="Z149" ca="1">_xlfn.XLOOKUP($A149,INDIRECT(Z$3&amp;"!$A:$A"),INDIRECT(Z$3&amp;"!$H:$H"),0,0)</f>
        <v>0</v>
      </c>
      <c r="AA149" s="204" cm="1">
        <f t="array" aca="1" ref="AA149" ca="1">_xlfn.XLOOKUP($A149,INDIRECT(AA$3&amp;"!$A:$A"),INDIRECT(AA$3&amp;"!$H:$H"),0,0)</f>
        <v>0</v>
      </c>
      <c r="AB149" s="204" cm="1">
        <f t="array" aca="1" ref="AB149" ca="1">_xlfn.XLOOKUP($A149,INDIRECT(AB$3&amp;"!$A:$A"),INDIRECT(AB$3&amp;"!$H:$H"),0,0)</f>
        <v>0</v>
      </c>
      <c r="AC149" s="204" cm="1">
        <f t="array" aca="1" ref="AC149" ca="1">_xlfn.XLOOKUP($A149,INDIRECT(AC$3&amp;"!$A:$A"),INDIRECT(AC$3&amp;"!$H:$H"),0,0)</f>
        <v>0</v>
      </c>
      <c r="AD149" s="204" cm="1">
        <f t="array" aca="1" ref="AD149" ca="1">_xlfn.XLOOKUP($A149,INDIRECT(AD$3&amp;"!$A:$A"),INDIRECT(AD$3&amp;"!$H:$H"),0,0)</f>
        <v>0</v>
      </c>
      <c r="AE149" s="204" cm="1">
        <f t="array" aca="1" ref="AE149" ca="1">_xlfn.XLOOKUP($A149,INDIRECT(AE$3&amp;"!$A:$A"),INDIRECT(AE$3&amp;"!$H:$H"),0,0)</f>
        <v>0</v>
      </c>
      <c r="AF149" s="204" cm="1">
        <f t="array" aca="1" ref="AF149" ca="1">_xlfn.XLOOKUP($A149,INDIRECT(AF$3&amp;"!$A:$A"),INDIRECT(AF$3&amp;"!$H:$H"),0,0)</f>
        <v>0</v>
      </c>
      <c r="AG149" s="204" cm="1">
        <f t="array" aca="1" ref="AG149" ca="1">_xlfn.XLOOKUP($A149,INDIRECT(AG$3&amp;"!$A:$A"),INDIRECT(AG$3&amp;"!$H:$H"),0,0)</f>
        <v>0</v>
      </c>
      <c r="AH149" s="204" cm="1">
        <f t="array" aca="1" ref="AH149" ca="1">_xlfn.XLOOKUP($A149,INDIRECT(AH$3&amp;"!$A:$A"),INDIRECT(AH$3&amp;"!$H:$H"),0,0)</f>
        <v>0</v>
      </c>
      <c r="AI149" s="204" cm="1">
        <f t="array" aca="1" ref="AI149" ca="1">_xlfn.XLOOKUP($A149,INDIRECT(AI$3&amp;"!$A:$A"),INDIRECT(AI$3&amp;"!$H:$H"),0,0)</f>
        <v>0</v>
      </c>
      <c r="AJ149" s="204" cm="1">
        <f t="array" aca="1" ref="AJ149" ca="1">_xlfn.XLOOKUP($A149,INDIRECT(AJ$3&amp;"!$A:$A"),INDIRECT(AJ$3&amp;"!$H:$H"),0,0)</f>
        <v>0</v>
      </c>
      <c r="AK149" s="204" cm="1">
        <f t="array" aca="1" ref="AK149" ca="1">_xlfn.XLOOKUP($A149,INDIRECT(AK$3&amp;"!$A:$A"),INDIRECT(AK$3&amp;"!$H:$H"),0,0)</f>
        <v>0</v>
      </c>
      <c r="AL149" s="204" cm="1">
        <f t="array" aca="1" ref="AL149" ca="1">_xlfn.XLOOKUP($A149,INDIRECT(AL$3&amp;"!$A:$A"),INDIRECT(AL$3&amp;"!$H:$H"),0,0)</f>
        <v>0</v>
      </c>
      <c r="AM149" s="204" cm="1">
        <f t="array" aca="1" ref="AM149" ca="1">_xlfn.XLOOKUP($A149,INDIRECT(AM$3&amp;"!$A:$A"),INDIRECT(AM$3&amp;"!$H:$H"),0,0)</f>
        <v>0</v>
      </c>
      <c r="AN149" s="204" cm="1">
        <f t="array" aca="1" ref="AN149" ca="1">_xlfn.XLOOKUP($A149,INDIRECT(AN$3&amp;"!$A:$A"),INDIRECT(AN$3&amp;"!$H:$H"),0,0)</f>
        <v>0</v>
      </c>
      <c r="AO149" s="204" cm="1">
        <f t="array" aca="1" ref="AO149" ca="1">_xlfn.XLOOKUP($A149,INDIRECT(AO$3&amp;"!$A:$A"),INDIRECT(AO$3&amp;"!$H:$H"),0,0)</f>
        <v>0</v>
      </c>
      <c r="AP149" s="204" cm="1">
        <f t="array" aca="1" ref="AP149" ca="1">_xlfn.XLOOKUP($A149,INDIRECT(AP$3&amp;"!$A:$A"),INDIRECT(AP$3&amp;"!$H:$H"),0,0)</f>
        <v>0</v>
      </c>
      <c r="AQ149" s="204" cm="1">
        <f t="array" aca="1" ref="AQ149" ca="1">_xlfn.XLOOKUP($A149,INDIRECT(AQ$3&amp;"!$A:$A"),INDIRECT(AQ$3&amp;"!$H:$H"),0,0)</f>
        <v>0</v>
      </c>
      <c r="AR149" s="204" cm="1">
        <f t="array" aca="1" ref="AR149" ca="1">_xlfn.XLOOKUP($A149,INDIRECT(AR$3&amp;"!$A:$A"),INDIRECT(AR$3&amp;"!$H:$H"),0,0)</f>
        <v>0</v>
      </c>
      <c r="AS149" s="204" cm="1">
        <f t="array" aca="1" ref="AS149" ca="1">_xlfn.XLOOKUP($A149,INDIRECT(AS$3&amp;"!$A:$A"),INDIRECT(AS$3&amp;"!$H:$H"),0,0)</f>
        <v>0</v>
      </c>
      <c r="AT149" s="204" cm="1">
        <f t="array" aca="1" ref="AT149" ca="1">_xlfn.XLOOKUP($A149,INDIRECT(AT$3&amp;"!$A:$A"),INDIRECT(AT$3&amp;"!$H:$H"),0,0)</f>
        <v>0</v>
      </c>
      <c r="AU149" s="204" cm="1">
        <f t="array" aca="1" ref="AU149" ca="1">_xlfn.XLOOKUP($A149,INDIRECT(AU$3&amp;"!$A:$A"),INDIRECT(AU$3&amp;"!$H:$H"),0,0)</f>
        <v>0</v>
      </c>
      <c r="AV149" s="204" cm="1">
        <f t="array" aca="1" ref="AV149" ca="1">_xlfn.XLOOKUP($A149,INDIRECT(AV$3&amp;"!$A:$A"),INDIRECT(AV$3&amp;"!$H:$H"),0,0)</f>
        <v>0</v>
      </c>
      <c r="AW149" s="204" cm="1">
        <f t="array" aca="1" ref="AW149" ca="1">_xlfn.XLOOKUP($A149,INDIRECT(AW$3&amp;"!$A:$A"),INDIRECT(AW$3&amp;"!$H:$H"),0,0)</f>
        <v>0</v>
      </c>
      <c r="AX149" s="204" cm="1">
        <f t="array" aca="1" ref="AX149" ca="1">_xlfn.XLOOKUP($A149,INDIRECT(AX$3&amp;"!$A:$A"),INDIRECT(AX$3&amp;"!$H:$H"),0,0)</f>
        <v>0</v>
      </c>
      <c r="AY149" s="204" cm="1">
        <f t="array" aca="1" ref="AY149" ca="1">_xlfn.XLOOKUP($A149,INDIRECT(AY$3&amp;"!$A:$A"),INDIRECT(AY$3&amp;"!$H:$H"),0,0)</f>
        <v>0</v>
      </c>
      <c r="AZ149" s="204" cm="1">
        <f t="array" aca="1" ref="AZ149" ca="1">_xlfn.XLOOKUP($A149,INDIRECT(AZ$3&amp;"!$A:$A"),INDIRECT(AZ$3&amp;"!$H:$H"),0,0)</f>
        <v>0</v>
      </c>
      <c r="BA149" s="204" cm="1">
        <f t="array" aca="1" ref="BA149" ca="1">_xlfn.XLOOKUP($A149,INDIRECT(BA$3&amp;"!$A:$A"),INDIRECT(BA$3&amp;"!$H:$H"),0,0)</f>
        <v>0</v>
      </c>
      <c r="BB149" s="204" cm="1">
        <f t="array" aca="1" ref="BB149" ca="1">_xlfn.XLOOKUP($A149,INDIRECT(BB$3&amp;"!$A:$A"),INDIRECT(BB$3&amp;"!$H:$H"),0,0)</f>
        <v>0</v>
      </c>
      <c r="BC149" s="204" cm="1">
        <f t="array" aca="1" ref="BC149" ca="1">_xlfn.XLOOKUP($A149,INDIRECT(BC$3&amp;"!$A:$A"),INDIRECT(BC$3&amp;"!$H:$H"),0,0)</f>
        <v>0</v>
      </c>
      <c r="BD149" s="204" cm="1">
        <f t="array" aca="1" ref="BD149" ca="1">_xlfn.XLOOKUP($A149,INDIRECT(BD$3&amp;"!$A:$A"),INDIRECT(BD$3&amp;"!$H:$H"),0,0)</f>
        <v>0</v>
      </c>
    </row>
    <row r="150" spans="1:56" ht="15.95" customHeight="1" x14ac:dyDescent="0.25">
      <c r="A150" s="3">
        <f t="shared" si="10"/>
        <v>186800214</v>
      </c>
      <c r="B150" s="3" t="str">
        <f t="shared" si="10"/>
        <v>ACRA7TB101BC</v>
      </c>
      <c r="C150" s="149" t="str">
        <f t="shared" si="10"/>
        <v>Таблетница круглая 7*2 черн</v>
      </c>
      <c r="D150" s="204" cm="1">
        <f t="array" aca="1" ref="D150" ca="1">_xlfn.XLOOKUP($A150,INDIRECT(D$3&amp;"!$A:$A"),INDIRECT(D$3&amp;"!$H:$H"),0,0)</f>
        <v>999</v>
      </c>
      <c r="E150" s="204" cm="1">
        <f t="array" aca="1" ref="E150" ca="1">_xlfn.XLOOKUP($A150,INDIRECT(E$3&amp;"!$A:$A"),INDIRECT(E$3&amp;"!$H:$H"),0,0)</f>
        <v>2190</v>
      </c>
      <c r="F150" s="204" cm="1">
        <f t="array" aca="1" ref="F150" ca="1">_xlfn.XLOOKUP($A150,INDIRECT(F$3&amp;"!$A:$A"),INDIRECT(F$3&amp;"!$H:$H"),0,0)</f>
        <v>793.33333333333337</v>
      </c>
      <c r="G150" s="204" cm="1">
        <f t="array" aca="1" ref="G150" ca="1">_xlfn.XLOOKUP($A150,INDIRECT(G$3&amp;"!$A:$A"),INDIRECT(G$3&amp;"!$H:$H"),0,0)</f>
        <v>0</v>
      </c>
      <c r="H150" s="204" cm="1">
        <f t="array" aca="1" ref="H150" ca="1">_xlfn.XLOOKUP($A150,INDIRECT(H$3&amp;"!$A:$A"),INDIRECT(H$3&amp;"!$H:$H"),0,0)</f>
        <v>0</v>
      </c>
      <c r="I150" s="204" cm="1">
        <f t="array" aca="1" ref="I150" ca="1">_xlfn.XLOOKUP($A150,INDIRECT(I$3&amp;"!$A:$A"),INDIRECT(I$3&amp;"!$H:$H"),0,0)</f>
        <v>0</v>
      </c>
      <c r="J150" s="204" cm="1">
        <f t="array" aca="1" ref="J150" ca="1">_xlfn.XLOOKUP($A150,INDIRECT(J$3&amp;"!$A:$A"),INDIRECT(J$3&amp;"!$H:$H"),0,0)</f>
        <v>0</v>
      </c>
      <c r="K150" s="204" cm="1">
        <f t="array" aca="1" ref="K150" ca="1">_xlfn.XLOOKUP($A150,INDIRECT(K$3&amp;"!$A:$A"),INDIRECT(K$3&amp;"!$H:$H"),0,0)</f>
        <v>0</v>
      </c>
      <c r="L150" s="204" cm="1">
        <f t="array" aca="1" ref="L150" ca="1">_xlfn.XLOOKUP($A150,INDIRECT(L$3&amp;"!$A:$A"),INDIRECT(L$3&amp;"!$H:$H"),0,0)</f>
        <v>0</v>
      </c>
      <c r="M150" s="204" cm="1">
        <f t="array" aca="1" ref="M150" ca="1">_xlfn.XLOOKUP($A150,INDIRECT(M$3&amp;"!$A:$A"),INDIRECT(M$3&amp;"!$H:$H"),0,0)</f>
        <v>0</v>
      </c>
      <c r="N150" s="204" cm="1">
        <f t="array" aca="1" ref="N150" ca="1">_xlfn.XLOOKUP($A150,INDIRECT(N$3&amp;"!$A:$A"),INDIRECT(N$3&amp;"!$H:$H"),0,0)</f>
        <v>0</v>
      </c>
      <c r="O150" s="204" cm="1">
        <f t="array" aca="1" ref="O150" ca="1">_xlfn.XLOOKUP($A150,INDIRECT(O$3&amp;"!$A:$A"),INDIRECT(O$3&amp;"!$H:$H"),0,0)</f>
        <v>0</v>
      </c>
      <c r="P150" s="204" cm="1">
        <f t="array" aca="1" ref="P150" ca="1">_xlfn.XLOOKUP($A150,INDIRECT(P$3&amp;"!$A:$A"),INDIRECT(P$3&amp;"!$H:$H"),0,0)</f>
        <v>0</v>
      </c>
      <c r="Q150" s="204" cm="1">
        <f t="array" aca="1" ref="Q150" ca="1">_xlfn.XLOOKUP($A150,INDIRECT(Q$3&amp;"!$A:$A"),INDIRECT(Q$3&amp;"!$H:$H"),0,0)</f>
        <v>0</v>
      </c>
      <c r="R150" s="204" cm="1">
        <f t="array" aca="1" ref="R150" ca="1">_xlfn.XLOOKUP($A150,INDIRECT(R$3&amp;"!$A:$A"),INDIRECT(R$3&amp;"!$H:$H"),0,0)</f>
        <v>0</v>
      </c>
      <c r="S150" s="204" cm="1">
        <f t="array" aca="1" ref="S150" ca="1">_xlfn.XLOOKUP($A150,INDIRECT(S$3&amp;"!$A:$A"),INDIRECT(S$3&amp;"!$H:$H"),0,0)</f>
        <v>0</v>
      </c>
      <c r="T150" s="204" cm="1">
        <f t="array" aca="1" ref="T150" ca="1">_xlfn.XLOOKUP($A150,INDIRECT(T$3&amp;"!$A:$A"),INDIRECT(T$3&amp;"!$H:$H"),0,0)</f>
        <v>0</v>
      </c>
      <c r="U150" s="204" cm="1">
        <f t="array" aca="1" ref="U150" ca="1">_xlfn.XLOOKUP($A150,INDIRECT(U$3&amp;"!$A:$A"),INDIRECT(U$3&amp;"!$H:$H"),0,0)</f>
        <v>0</v>
      </c>
      <c r="V150" s="204" cm="1">
        <f t="array" aca="1" ref="V150" ca="1">_xlfn.XLOOKUP($A150,INDIRECT(V$3&amp;"!$A:$A"),INDIRECT(V$3&amp;"!$H:$H"),0,0)</f>
        <v>0</v>
      </c>
      <c r="W150" s="204" cm="1">
        <f t="array" aca="1" ref="W150" ca="1">_xlfn.XLOOKUP($A150,INDIRECT(W$3&amp;"!$A:$A"),INDIRECT(W$3&amp;"!$H:$H"),0,0)</f>
        <v>0</v>
      </c>
      <c r="X150" s="204" cm="1">
        <f t="array" aca="1" ref="X150" ca="1">_xlfn.XLOOKUP($A150,INDIRECT(X$3&amp;"!$A:$A"),INDIRECT(X$3&amp;"!$H:$H"),0,0)</f>
        <v>0</v>
      </c>
      <c r="Y150" s="204" cm="1">
        <f t="array" aca="1" ref="Y150" ca="1">_xlfn.XLOOKUP($A150,INDIRECT(Y$3&amp;"!$A:$A"),INDIRECT(Y$3&amp;"!$H:$H"),0,0)</f>
        <v>0</v>
      </c>
      <c r="Z150" s="204" cm="1">
        <f t="array" aca="1" ref="Z150" ca="1">_xlfn.XLOOKUP($A150,INDIRECT(Z$3&amp;"!$A:$A"),INDIRECT(Z$3&amp;"!$H:$H"),0,0)</f>
        <v>0</v>
      </c>
      <c r="AA150" s="204" cm="1">
        <f t="array" aca="1" ref="AA150" ca="1">_xlfn.XLOOKUP($A150,INDIRECT(AA$3&amp;"!$A:$A"),INDIRECT(AA$3&amp;"!$H:$H"),0,0)</f>
        <v>0</v>
      </c>
      <c r="AB150" s="204" cm="1">
        <f t="array" aca="1" ref="AB150" ca="1">_xlfn.XLOOKUP($A150,INDIRECT(AB$3&amp;"!$A:$A"),INDIRECT(AB$3&amp;"!$H:$H"),0,0)</f>
        <v>0</v>
      </c>
      <c r="AC150" s="204" cm="1">
        <f t="array" aca="1" ref="AC150" ca="1">_xlfn.XLOOKUP($A150,INDIRECT(AC$3&amp;"!$A:$A"),INDIRECT(AC$3&amp;"!$H:$H"),0,0)</f>
        <v>0</v>
      </c>
      <c r="AD150" s="204" cm="1">
        <f t="array" aca="1" ref="AD150" ca="1">_xlfn.XLOOKUP($A150,INDIRECT(AD$3&amp;"!$A:$A"),INDIRECT(AD$3&amp;"!$H:$H"),0,0)</f>
        <v>0</v>
      </c>
      <c r="AE150" s="204" cm="1">
        <f t="array" aca="1" ref="AE150" ca="1">_xlfn.XLOOKUP($A150,INDIRECT(AE$3&amp;"!$A:$A"),INDIRECT(AE$3&amp;"!$H:$H"),0,0)</f>
        <v>0</v>
      </c>
      <c r="AF150" s="204" cm="1">
        <f t="array" aca="1" ref="AF150" ca="1">_xlfn.XLOOKUP($A150,INDIRECT(AF$3&amp;"!$A:$A"),INDIRECT(AF$3&amp;"!$H:$H"),0,0)</f>
        <v>0</v>
      </c>
      <c r="AG150" s="204" cm="1">
        <f t="array" aca="1" ref="AG150" ca="1">_xlfn.XLOOKUP($A150,INDIRECT(AG$3&amp;"!$A:$A"),INDIRECT(AG$3&amp;"!$H:$H"),0,0)</f>
        <v>0</v>
      </c>
      <c r="AH150" s="204" cm="1">
        <f t="array" aca="1" ref="AH150" ca="1">_xlfn.XLOOKUP($A150,INDIRECT(AH$3&amp;"!$A:$A"),INDIRECT(AH$3&amp;"!$H:$H"),0,0)</f>
        <v>0</v>
      </c>
      <c r="AI150" s="204" cm="1">
        <f t="array" aca="1" ref="AI150" ca="1">_xlfn.XLOOKUP($A150,INDIRECT(AI$3&amp;"!$A:$A"),INDIRECT(AI$3&amp;"!$H:$H"),0,0)</f>
        <v>0</v>
      </c>
      <c r="AJ150" s="204" cm="1">
        <f t="array" aca="1" ref="AJ150" ca="1">_xlfn.XLOOKUP($A150,INDIRECT(AJ$3&amp;"!$A:$A"),INDIRECT(AJ$3&amp;"!$H:$H"),0,0)</f>
        <v>0</v>
      </c>
      <c r="AK150" s="204" cm="1">
        <f t="array" aca="1" ref="AK150" ca="1">_xlfn.XLOOKUP($A150,INDIRECT(AK$3&amp;"!$A:$A"),INDIRECT(AK$3&amp;"!$H:$H"),0,0)</f>
        <v>0</v>
      </c>
      <c r="AL150" s="204" cm="1">
        <f t="array" aca="1" ref="AL150" ca="1">_xlfn.XLOOKUP($A150,INDIRECT(AL$3&amp;"!$A:$A"),INDIRECT(AL$3&amp;"!$H:$H"),0,0)</f>
        <v>0</v>
      </c>
      <c r="AM150" s="204" cm="1">
        <f t="array" aca="1" ref="AM150" ca="1">_xlfn.XLOOKUP($A150,INDIRECT(AM$3&amp;"!$A:$A"),INDIRECT(AM$3&amp;"!$H:$H"),0,0)</f>
        <v>0</v>
      </c>
      <c r="AN150" s="204" cm="1">
        <f t="array" aca="1" ref="AN150" ca="1">_xlfn.XLOOKUP($A150,INDIRECT(AN$3&amp;"!$A:$A"),INDIRECT(AN$3&amp;"!$H:$H"),0,0)</f>
        <v>0</v>
      </c>
      <c r="AO150" s="204" cm="1">
        <f t="array" aca="1" ref="AO150" ca="1">_xlfn.XLOOKUP($A150,INDIRECT(AO$3&amp;"!$A:$A"),INDIRECT(AO$3&amp;"!$H:$H"),0,0)</f>
        <v>0</v>
      </c>
      <c r="AP150" s="204" cm="1">
        <f t="array" aca="1" ref="AP150" ca="1">_xlfn.XLOOKUP($A150,INDIRECT(AP$3&amp;"!$A:$A"),INDIRECT(AP$3&amp;"!$H:$H"),0,0)</f>
        <v>0</v>
      </c>
      <c r="AQ150" s="204" cm="1">
        <f t="array" aca="1" ref="AQ150" ca="1">_xlfn.XLOOKUP($A150,INDIRECT(AQ$3&amp;"!$A:$A"),INDIRECT(AQ$3&amp;"!$H:$H"),0,0)</f>
        <v>0</v>
      </c>
      <c r="AR150" s="204" cm="1">
        <f t="array" aca="1" ref="AR150" ca="1">_xlfn.XLOOKUP($A150,INDIRECT(AR$3&amp;"!$A:$A"),INDIRECT(AR$3&amp;"!$H:$H"),0,0)</f>
        <v>0</v>
      </c>
      <c r="AS150" s="204" cm="1">
        <f t="array" aca="1" ref="AS150" ca="1">_xlfn.XLOOKUP($A150,INDIRECT(AS$3&amp;"!$A:$A"),INDIRECT(AS$3&amp;"!$H:$H"),0,0)</f>
        <v>0</v>
      </c>
      <c r="AT150" s="204" cm="1">
        <f t="array" aca="1" ref="AT150" ca="1">_xlfn.XLOOKUP($A150,INDIRECT(AT$3&amp;"!$A:$A"),INDIRECT(AT$3&amp;"!$H:$H"),0,0)</f>
        <v>0</v>
      </c>
      <c r="AU150" s="204" cm="1">
        <f t="array" aca="1" ref="AU150" ca="1">_xlfn.XLOOKUP($A150,INDIRECT(AU$3&amp;"!$A:$A"),INDIRECT(AU$3&amp;"!$H:$H"),0,0)</f>
        <v>0</v>
      </c>
      <c r="AV150" s="204" cm="1">
        <f t="array" aca="1" ref="AV150" ca="1">_xlfn.XLOOKUP($A150,INDIRECT(AV$3&amp;"!$A:$A"),INDIRECT(AV$3&amp;"!$H:$H"),0,0)</f>
        <v>0</v>
      </c>
      <c r="AW150" s="204" cm="1">
        <f t="array" aca="1" ref="AW150" ca="1">_xlfn.XLOOKUP($A150,INDIRECT(AW$3&amp;"!$A:$A"),INDIRECT(AW$3&amp;"!$H:$H"),0,0)</f>
        <v>0</v>
      </c>
      <c r="AX150" s="204" cm="1">
        <f t="array" aca="1" ref="AX150" ca="1">_xlfn.XLOOKUP($A150,INDIRECT(AX$3&amp;"!$A:$A"),INDIRECT(AX$3&amp;"!$H:$H"),0,0)</f>
        <v>0</v>
      </c>
      <c r="AY150" s="204" cm="1">
        <f t="array" aca="1" ref="AY150" ca="1">_xlfn.XLOOKUP($A150,INDIRECT(AY$3&amp;"!$A:$A"),INDIRECT(AY$3&amp;"!$H:$H"),0,0)</f>
        <v>0</v>
      </c>
      <c r="AZ150" s="204" cm="1">
        <f t="array" aca="1" ref="AZ150" ca="1">_xlfn.XLOOKUP($A150,INDIRECT(AZ$3&amp;"!$A:$A"),INDIRECT(AZ$3&amp;"!$H:$H"),0,0)</f>
        <v>0</v>
      </c>
      <c r="BA150" s="204" cm="1">
        <f t="array" aca="1" ref="BA150" ca="1">_xlfn.XLOOKUP($A150,INDIRECT(BA$3&amp;"!$A:$A"),INDIRECT(BA$3&amp;"!$H:$H"),0,0)</f>
        <v>0</v>
      </c>
      <c r="BB150" s="204" cm="1">
        <f t="array" aca="1" ref="BB150" ca="1">_xlfn.XLOOKUP($A150,INDIRECT(BB$3&amp;"!$A:$A"),INDIRECT(BB$3&amp;"!$H:$H"),0,0)</f>
        <v>0</v>
      </c>
      <c r="BC150" s="204" cm="1">
        <f t="array" aca="1" ref="BC150" ca="1">_xlfn.XLOOKUP($A150,INDIRECT(BC$3&amp;"!$A:$A"),INDIRECT(BC$3&amp;"!$H:$H"),0,0)</f>
        <v>0</v>
      </c>
      <c r="BD150" s="204" cm="1">
        <f t="array" aca="1" ref="BD150" ca="1">_xlfn.XLOOKUP($A150,INDIRECT(BD$3&amp;"!$A:$A"),INDIRECT(BD$3&amp;"!$H:$H"),0,0)</f>
        <v>0</v>
      </c>
    </row>
    <row r="151" spans="1:56" ht="15.95" customHeight="1" x14ac:dyDescent="0.25">
      <c r="A151" s="3">
        <f t="shared" si="10"/>
        <v>298193176</v>
      </c>
      <c r="B151" s="3" t="str">
        <f t="shared" si="10"/>
        <v>ACRA7TB101CL</v>
      </c>
      <c r="C151" s="149" t="str">
        <f t="shared" si="10"/>
        <v>Таблетница круглая 7*2 черн/цвет</v>
      </c>
      <c r="D151" s="204" cm="1">
        <f t="array" aca="1" ref="D151" ca="1">_xlfn.XLOOKUP($A151,INDIRECT(D$3&amp;"!$A:$A"),INDIRECT(D$3&amp;"!$H:$H"),0,0)</f>
        <v>999</v>
      </c>
      <c r="E151" s="204" cm="1">
        <f t="array" aca="1" ref="E151" ca="1">_xlfn.XLOOKUP($A151,INDIRECT(E$3&amp;"!$A:$A"),INDIRECT(E$3&amp;"!$H:$H"),0,0)</f>
        <v>1740</v>
      </c>
      <c r="F151" s="204" cm="1">
        <f t="array" aca="1" ref="F151" ca="1">_xlfn.XLOOKUP($A151,INDIRECT(F$3&amp;"!$A:$A"),INDIRECT(F$3&amp;"!$H:$H"),0,0)</f>
        <v>1840</v>
      </c>
      <c r="G151" s="204" cm="1">
        <f t="array" aca="1" ref="G151" ca="1">_xlfn.XLOOKUP($A151,INDIRECT(G$3&amp;"!$A:$A"),INDIRECT(G$3&amp;"!$H:$H"),0,0)</f>
        <v>0</v>
      </c>
      <c r="H151" s="204" cm="1">
        <f t="array" aca="1" ref="H151" ca="1">_xlfn.XLOOKUP($A151,INDIRECT(H$3&amp;"!$A:$A"),INDIRECT(H$3&amp;"!$H:$H"),0,0)</f>
        <v>0</v>
      </c>
      <c r="I151" s="204" cm="1">
        <f t="array" aca="1" ref="I151" ca="1">_xlfn.XLOOKUP($A151,INDIRECT(I$3&amp;"!$A:$A"),INDIRECT(I$3&amp;"!$H:$H"),0,0)</f>
        <v>0</v>
      </c>
      <c r="J151" s="204" cm="1">
        <f t="array" aca="1" ref="J151" ca="1">_xlfn.XLOOKUP($A151,INDIRECT(J$3&amp;"!$A:$A"),INDIRECT(J$3&amp;"!$H:$H"),0,0)</f>
        <v>0</v>
      </c>
      <c r="K151" s="204" cm="1">
        <f t="array" aca="1" ref="K151" ca="1">_xlfn.XLOOKUP($A151,INDIRECT(K$3&amp;"!$A:$A"),INDIRECT(K$3&amp;"!$H:$H"),0,0)</f>
        <v>0</v>
      </c>
      <c r="L151" s="204" cm="1">
        <f t="array" aca="1" ref="L151" ca="1">_xlfn.XLOOKUP($A151,INDIRECT(L$3&amp;"!$A:$A"),INDIRECT(L$3&amp;"!$H:$H"),0,0)</f>
        <v>0</v>
      </c>
      <c r="M151" s="204" cm="1">
        <f t="array" aca="1" ref="M151" ca="1">_xlfn.XLOOKUP($A151,INDIRECT(M$3&amp;"!$A:$A"),INDIRECT(M$3&amp;"!$H:$H"),0,0)</f>
        <v>0</v>
      </c>
      <c r="N151" s="204" cm="1">
        <f t="array" aca="1" ref="N151" ca="1">_xlfn.XLOOKUP($A151,INDIRECT(N$3&amp;"!$A:$A"),INDIRECT(N$3&amp;"!$H:$H"),0,0)</f>
        <v>0</v>
      </c>
      <c r="O151" s="204" cm="1">
        <f t="array" aca="1" ref="O151" ca="1">_xlfn.XLOOKUP($A151,INDIRECT(O$3&amp;"!$A:$A"),INDIRECT(O$3&amp;"!$H:$H"),0,0)</f>
        <v>0</v>
      </c>
      <c r="P151" s="204" cm="1">
        <f t="array" aca="1" ref="P151" ca="1">_xlfn.XLOOKUP($A151,INDIRECT(P$3&amp;"!$A:$A"),INDIRECT(P$3&amp;"!$H:$H"),0,0)</f>
        <v>0</v>
      </c>
      <c r="Q151" s="204" cm="1">
        <f t="array" aca="1" ref="Q151" ca="1">_xlfn.XLOOKUP($A151,INDIRECT(Q$3&amp;"!$A:$A"),INDIRECT(Q$3&amp;"!$H:$H"),0,0)</f>
        <v>0</v>
      </c>
      <c r="R151" s="204" cm="1">
        <f t="array" aca="1" ref="R151" ca="1">_xlfn.XLOOKUP($A151,INDIRECT(R$3&amp;"!$A:$A"),INDIRECT(R$3&amp;"!$H:$H"),0,0)</f>
        <v>0</v>
      </c>
      <c r="S151" s="204" cm="1">
        <f t="array" aca="1" ref="S151" ca="1">_xlfn.XLOOKUP($A151,INDIRECT(S$3&amp;"!$A:$A"),INDIRECT(S$3&amp;"!$H:$H"),0,0)</f>
        <v>0</v>
      </c>
      <c r="T151" s="204" cm="1">
        <f t="array" aca="1" ref="T151" ca="1">_xlfn.XLOOKUP($A151,INDIRECT(T$3&amp;"!$A:$A"),INDIRECT(T$3&amp;"!$H:$H"),0,0)</f>
        <v>0</v>
      </c>
      <c r="U151" s="204" cm="1">
        <f t="array" aca="1" ref="U151" ca="1">_xlfn.XLOOKUP($A151,INDIRECT(U$3&amp;"!$A:$A"),INDIRECT(U$3&amp;"!$H:$H"),0,0)</f>
        <v>0</v>
      </c>
      <c r="V151" s="204" cm="1">
        <f t="array" aca="1" ref="V151" ca="1">_xlfn.XLOOKUP($A151,INDIRECT(V$3&amp;"!$A:$A"),INDIRECT(V$3&amp;"!$H:$H"),0,0)</f>
        <v>0</v>
      </c>
      <c r="W151" s="204" cm="1">
        <f t="array" aca="1" ref="W151" ca="1">_xlfn.XLOOKUP($A151,INDIRECT(W$3&amp;"!$A:$A"),INDIRECT(W$3&amp;"!$H:$H"),0,0)</f>
        <v>0</v>
      </c>
      <c r="X151" s="204" cm="1">
        <f t="array" aca="1" ref="X151" ca="1">_xlfn.XLOOKUP($A151,INDIRECT(X$3&amp;"!$A:$A"),INDIRECT(X$3&amp;"!$H:$H"),0,0)</f>
        <v>0</v>
      </c>
      <c r="Y151" s="204" cm="1">
        <f t="array" aca="1" ref="Y151" ca="1">_xlfn.XLOOKUP($A151,INDIRECT(Y$3&amp;"!$A:$A"),INDIRECT(Y$3&amp;"!$H:$H"),0,0)</f>
        <v>0</v>
      </c>
      <c r="Z151" s="204" cm="1">
        <f t="array" aca="1" ref="Z151" ca="1">_xlfn.XLOOKUP($A151,INDIRECT(Z$3&amp;"!$A:$A"),INDIRECT(Z$3&amp;"!$H:$H"),0,0)</f>
        <v>0</v>
      </c>
      <c r="AA151" s="204" cm="1">
        <f t="array" aca="1" ref="AA151" ca="1">_xlfn.XLOOKUP($A151,INDIRECT(AA$3&amp;"!$A:$A"),INDIRECT(AA$3&amp;"!$H:$H"),0,0)</f>
        <v>0</v>
      </c>
      <c r="AB151" s="204" cm="1">
        <f t="array" aca="1" ref="AB151" ca="1">_xlfn.XLOOKUP($A151,INDIRECT(AB$3&amp;"!$A:$A"),INDIRECT(AB$3&amp;"!$H:$H"),0,0)</f>
        <v>0</v>
      </c>
      <c r="AC151" s="204" cm="1">
        <f t="array" aca="1" ref="AC151" ca="1">_xlfn.XLOOKUP($A151,INDIRECT(AC$3&amp;"!$A:$A"),INDIRECT(AC$3&amp;"!$H:$H"),0,0)</f>
        <v>0</v>
      </c>
      <c r="AD151" s="204" cm="1">
        <f t="array" aca="1" ref="AD151" ca="1">_xlfn.XLOOKUP($A151,INDIRECT(AD$3&amp;"!$A:$A"),INDIRECT(AD$3&amp;"!$H:$H"),0,0)</f>
        <v>0</v>
      </c>
      <c r="AE151" s="204" cm="1">
        <f t="array" aca="1" ref="AE151" ca="1">_xlfn.XLOOKUP($A151,INDIRECT(AE$3&amp;"!$A:$A"),INDIRECT(AE$3&amp;"!$H:$H"),0,0)</f>
        <v>0</v>
      </c>
      <c r="AF151" s="204" cm="1">
        <f t="array" aca="1" ref="AF151" ca="1">_xlfn.XLOOKUP($A151,INDIRECT(AF$3&amp;"!$A:$A"),INDIRECT(AF$3&amp;"!$H:$H"),0,0)</f>
        <v>0</v>
      </c>
      <c r="AG151" s="204" cm="1">
        <f t="array" aca="1" ref="AG151" ca="1">_xlfn.XLOOKUP($A151,INDIRECT(AG$3&amp;"!$A:$A"),INDIRECT(AG$3&amp;"!$H:$H"),0,0)</f>
        <v>0</v>
      </c>
      <c r="AH151" s="204" cm="1">
        <f t="array" aca="1" ref="AH151" ca="1">_xlfn.XLOOKUP($A151,INDIRECT(AH$3&amp;"!$A:$A"),INDIRECT(AH$3&amp;"!$H:$H"),0,0)</f>
        <v>0</v>
      </c>
      <c r="AI151" s="204" cm="1">
        <f t="array" aca="1" ref="AI151" ca="1">_xlfn.XLOOKUP($A151,INDIRECT(AI$3&amp;"!$A:$A"),INDIRECT(AI$3&amp;"!$H:$H"),0,0)</f>
        <v>0</v>
      </c>
      <c r="AJ151" s="204" cm="1">
        <f t="array" aca="1" ref="AJ151" ca="1">_xlfn.XLOOKUP($A151,INDIRECT(AJ$3&amp;"!$A:$A"),INDIRECT(AJ$3&amp;"!$H:$H"),0,0)</f>
        <v>0</v>
      </c>
      <c r="AK151" s="204" cm="1">
        <f t="array" aca="1" ref="AK151" ca="1">_xlfn.XLOOKUP($A151,INDIRECT(AK$3&amp;"!$A:$A"),INDIRECT(AK$3&amp;"!$H:$H"),0,0)</f>
        <v>0</v>
      </c>
      <c r="AL151" s="204" cm="1">
        <f t="array" aca="1" ref="AL151" ca="1">_xlfn.XLOOKUP($A151,INDIRECT(AL$3&amp;"!$A:$A"),INDIRECT(AL$3&amp;"!$H:$H"),0,0)</f>
        <v>0</v>
      </c>
      <c r="AM151" s="204" cm="1">
        <f t="array" aca="1" ref="AM151" ca="1">_xlfn.XLOOKUP($A151,INDIRECT(AM$3&amp;"!$A:$A"),INDIRECT(AM$3&amp;"!$H:$H"),0,0)</f>
        <v>0</v>
      </c>
      <c r="AN151" s="204" cm="1">
        <f t="array" aca="1" ref="AN151" ca="1">_xlfn.XLOOKUP($A151,INDIRECT(AN$3&amp;"!$A:$A"),INDIRECT(AN$3&amp;"!$H:$H"),0,0)</f>
        <v>0</v>
      </c>
      <c r="AO151" s="204" cm="1">
        <f t="array" aca="1" ref="AO151" ca="1">_xlfn.XLOOKUP($A151,INDIRECT(AO$3&amp;"!$A:$A"),INDIRECT(AO$3&amp;"!$H:$H"),0,0)</f>
        <v>0</v>
      </c>
      <c r="AP151" s="204" cm="1">
        <f t="array" aca="1" ref="AP151" ca="1">_xlfn.XLOOKUP($A151,INDIRECT(AP$3&amp;"!$A:$A"),INDIRECT(AP$3&amp;"!$H:$H"),0,0)</f>
        <v>0</v>
      </c>
      <c r="AQ151" s="204" cm="1">
        <f t="array" aca="1" ref="AQ151" ca="1">_xlfn.XLOOKUP($A151,INDIRECT(AQ$3&amp;"!$A:$A"),INDIRECT(AQ$3&amp;"!$H:$H"),0,0)</f>
        <v>0</v>
      </c>
      <c r="AR151" s="204" cm="1">
        <f t="array" aca="1" ref="AR151" ca="1">_xlfn.XLOOKUP($A151,INDIRECT(AR$3&amp;"!$A:$A"),INDIRECT(AR$3&amp;"!$H:$H"),0,0)</f>
        <v>0</v>
      </c>
      <c r="AS151" s="204" cm="1">
        <f t="array" aca="1" ref="AS151" ca="1">_xlfn.XLOOKUP($A151,INDIRECT(AS$3&amp;"!$A:$A"),INDIRECT(AS$3&amp;"!$H:$H"),0,0)</f>
        <v>0</v>
      </c>
      <c r="AT151" s="204" cm="1">
        <f t="array" aca="1" ref="AT151" ca="1">_xlfn.XLOOKUP($A151,INDIRECT(AT$3&amp;"!$A:$A"),INDIRECT(AT$3&amp;"!$H:$H"),0,0)</f>
        <v>0</v>
      </c>
      <c r="AU151" s="204" cm="1">
        <f t="array" aca="1" ref="AU151" ca="1">_xlfn.XLOOKUP($A151,INDIRECT(AU$3&amp;"!$A:$A"),INDIRECT(AU$3&amp;"!$H:$H"),0,0)</f>
        <v>0</v>
      </c>
      <c r="AV151" s="204" cm="1">
        <f t="array" aca="1" ref="AV151" ca="1">_xlfn.XLOOKUP($A151,INDIRECT(AV$3&amp;"!$A:$A"),INDIRECT(AV$3&amp;"!$H:$H"),0,0)</f>
        <v>0</v>
      </c>
      <c r="AW151" s="204" cm="1">
        <f t="array" aca="1" ref="AW151" ca="1">_xlfn.XLOOKUP($A151,INDIRECT(AW$3&amp;"!$A:$A"),INDIRECT(AW$3&amp;"!$H:$H"),0,0)</f>
        <v>0</v>
      </c>
      <c r="AX151" s="204" cm="1">
        <f t="array" aca="1" ref="AX151" ca="1">_xlfn.XLOOKUP($A151,INDIRECT(AX$3&amp;"!$A:$A"),INDIRECT(AX$3&amp;"!$H:$H"),0,0)</f>
        <v>0</v>
      </c>
      <c r="AY151" s="204" cm="1">
        <f t="array" aca="1" ref="AY151" ca="1">_xlfn.XLOOKUP($A151,INDIRECT(AY$3&amp;"!$A:$A"),INDIRECT(AY$3&amp;"!$H:$H"),0,0)</f>
        <v>0</v>
      </c>
      <c r="AZ151" s="204" cm="1">
        <f t="array" aca="1" ref="AZ151" ca="1">_xlfn.XLOOKUP($A151,INDIRECT(AZ$3&amp;"!$A:$A"),INDIRECT(AZ$3&amp;"!$H:$H"),0,0)</f>
        <v>0</v>
      </c>
      <c r="BA151" s="204" cm="1">
        <f t="array" aca="1" ref="BA151" ca="1">_xlfn.XLOOKUP($A151,INDIRECT(BA$3&amp;"!$A:$A"),INDIRECT(BA$3&amp;"!$H:$H"),0,0)</f>
        <v>0</v>
      </c>
      <c r="BB151" s="204" cm="1">
        <f t="array" aca="1" ref="BB151" ca="1">_xlfn.XLOOKUP($A151,INDIRECT(BB$3&amp;"!$A:$A"),INDIRECT(BB$3&amp;"!$H:$H"),0,0)</f>
        <v>0</v>
      </c>
      <c r="BC151" s="204" cm="1">
        <f t="array" aca="1" ref="BC151" ca="1">_xlfn.XLOOKUP($A151,INDIRECT(BC$3&amp;"!$A:$A"),INDIRECT(BC$3&amp;"!$H:$H"),0,0)</f>
        <v>0</v>
      </c>
      <c r="BD151" s="204" cm="1">
        <f t="array" aca="1" ref="BD151" ca="1">_xlfn.XLOOKUP($A151,INDIRECT(BD$3&amp;"!$A:$A"),INDIRECT(BD$3&amp;"!$H:$H"),0,0)</f>
        <v>0</v>
      </c>
    </row>
    <row r="152" spans="1:56" ht="15.95" customHeight="1" x14ac:dyDescent="0.25">
      <c r="A152" s="3">
        <f t="shared" si="10"/>
        <v>278515093</v>
      </c>
      <c r="B152" s="3" t="str">
        <f t="shared" si="10"/>
        <v>ACRA7TB301GR</v>
      </c>
      <c r="C152" s="149" t="str">
        <f t="shared" si="10"/>
        <v>Таблетница круглая 7*2 сер</v>
      </c>
      <c r="D152" s="204" cm="1">
        <f t="array" aca="1" ref="D152" ca="1">_xlfn.XLOOKUP($A152,INDIRECT(D$3&amp;"!$A:$A"),INDIRECT(D$3&amp;"!$H:$H"),0,0)</f>
        <v>83.6</v>
      </c>
      <c r="E152" s="204" cm="1">
        <f t="array" aca="1" ref="E152" ca="1">_xlfn.XLOOKUP($A152,INDIRECT(E$3&amp;"!$A:$A"),INDIRECT(E$3&amp;"!$H:$H"),0,0)</f>
        <v>69.666666666666671</v>
      </c>
      <c r="F152" s="204" cm="1">
        <f t="array" aca="1" ref="F152" ca="1">_xlfn.XLOOKUP($A152,INDIRECT(F$3&amp;"!$A:$A"),INDIRECT(F$3&amp;"!$H:$H"),0,0)</f>
        <v>70.909090909090907</v>
      </c>
      <c r="G152" s="204" cm="1">
        <f t="array" aca="1" ref="G152" ca="1">_xlfn.XLOOKUP($A152,INDIRECT(G$3&amp;"!$A:$A"),INDIRECT(G$3&amp;"!$H:$H"),0,0)</f>
        <v>0</v>
      </c>
      <c r="H152" s="204" cm="1">
        <f t="array" aca="1" ref="H152" ca="1">_xlfn.XLOOKUP($A152,INDIRECT(H$3&amp;"!$A:$A"),INDIRECT(H$3&amp;"!$H:$H"),0,0)</f>
        <v>0</v>
      </c>
      <c r="I152" s="204" cm="1">
        <f t="array" aca="1" ref="I152" ca="1">_xlfn.XLOOKUP($A152,INDIRECT(I$3&amp;"!$A:$A"),INDIRECT(I$3&amp;"!$H:$H"),0,0)</f>
        <v>0</v>
      </c>
      <c r="J152" s="204" cm="1">
        <f t="array" aca="1" ref="J152" ca="1">_xlfn.XLOOKUP($A152,INDIRECT(J$3&amp;"!$A:$A"),INDIRECT(J$3&amp;"!$H:$H"),0,0)</f>
        <v>0</v>
      </c>
      <c r="K152" s="204" cm="1">
        <f t="array" aca="1" ref="K152" ca="1">_xlfn.XLOOKUP($A152,INDIRECT(K$3&amp;"!$A:$A"),INDIRECT(K$3&amp;"!$H:$H"),0,0)</f>
        <v>0</v>
      </c>
      <c r="L152" s="204" cm="1">
        <f t="array" aca="1" ref="L152" ca="1">_xlfn.XLOOKUP($A152,INDIRECT(L$3&amp;"!$A:$A"),INDIRECT(L$3&amp;"!$H:$H"),0,0)</f>
        <v>0</v>
      </c>
      <c r="M152" s="204" cm="1">
        <f t="array" aca="1" ref="M152" ca="1">_xlfn.XLOOKUP($A152,INDIRECT(M$3&amp;"!$A:$A"),INDIRECT(M$3&amp;"!$H:$H"),0,0)</f>
        <v>0</v>
      </c>
      <c r="N152" s="204" cm="1">
        <f t="array" aca="1" ref="N152" ca="1">_xlfn.XLOOKUP($A152,INDIRECT(N$3&amp;"!$A:$A"),INDIRECT(N$3&amp;"!$H:$H"),0,0)</f>
        <v>0</v>
      </c>
      <c r="O152" s="204" cm="1">
        <f t="array" aca="1" ref="O152" ca="1">_xlfn.XLOOKUP($A152,INDIRECT(O$3&amp;"!$A:$A"),INDIRECT(O$3&amp;"!$H:$H"),0,0)</f>
        <v>0</v>
      </c>
      <c r="P152" s="204" cm="1">
        <f t="array" aca="1" ref="P152" ca="1">_xlfn.XLOOKUP($A152,INDIRECT(P$3&amp;"!$A:$A"),INDIRECT(P$3&amp;"!$H:$H"),0,0)</f>
        <v>0</v>
      </c>
      <c r="Q152" s="204" cm="1">
        <f t="array" aca="1" ref="Q152" ca="1">_xlfn.XLOOKUP($A152,INDIRECT(Q$3&amp;"!$A:$A"),INDIRECT(Q$3&amp;"!$H:$H"),0,0)</f>
        <v>0</v>
      </c>
      <c r="R152" s="204" cm="1">
        <f t="array" aca="1" ref="R152" ca="1">_xlfn.XLOOKUP($A152,INDIRECT(R$3&amp;"!$A:$A"),INDIRECT(R$3&amp;"!$H:$H"),0,0)</f>
        <v>0</v>
      </c>
      <c r="S152" s="204" cm="1">
        <f t="array" aca="1" ref="S152" ca="1">_xlfn.XLOOKUP($A152,INDIRECT(S$3&amp;"!$A:$A"),INDIRECT(S$3&amp;"!$H:$H"),0,0)</f>
        <v>0</v>
      </c>
      <c r="T152" s="204" cm="1">
        <f t="array" aca="1" ref="T152" ca="1">_xlfn.XLOOKUP($A152,INDIRECT(T$3&amp;"!$A:$A"),INDIRECT(T$3&amp;"!$H:$H"),0,0)</f>
        <v>0</v>
      </c>
      <c r="U152" s="204" cm="1">
        <f t="array" aca="1" ref="U152" ca="1">_xlfn.XLOOKUP($A152,INDIRECT(U$3&amp;"!$A:$A"),INDIRECT(U$3&amp;"!$H:$H"),0,0)</f>
        <v>0</v>
      </c>
      <c r="V152" s="204" cm="1">
        <f t="array" aca="1" ref="V152" ca="1">_xlfn.XLOOKUP($A152,INDIRECT(V$3&amp;"!$A:$A"),INDIRECT(V$3&amp;"!$H:$H"),0,0)</f>
        <v>0</v>
      </c>
      <c r="W152" s="204" cm="1">
        <f t="array" aca="1" ref="W152" ca="1">_xlfn.XLOOKUP($A152,INDIRECT(W$3&amp;"!$A:$A"),INDIRECT(W$3&amp;"!$H:$H"),0,0)</f>
        <v>0</v>
      </c>
      <c r="X152" s="204" cm="1">
        <f t="array" aca="1" ref="X152" ca="1">_xlfn.XLOOKUP($A152,INDIRECT(X$3&amp;"!$A:$A"),INDIRECT(X$3&amp;"!$H:$H"),0,0)</f>
        <v>0</v>
      </c>
      <c r="Y152" s="204" cm="1">
        <f t="array" aca="1" ref="Y152" ca="1">_xlfn.XLOOKUP($A152,INDIRECT(Y$3&amp;"!$A:$A"),INDIRECT(Y$3&amp;"!$H:$H"),0,0)</f>
        <v>0</v>
      </c>
      <c r="Z152" s="204" cm="1">
        <f t="array" aca="1" ref="Z152" ca="1">_xlfn.XLOOKUP($A152,INDIRECT(Z$3&amp;"!$A:$A"),INDIRECT(Z$3&amp;"!$H:$H"),0,0)</f>
        <v>0</v>
      </c>
      <c r="AA152" s="204" cm="1">
        <f t="array" aca="1" ref="AA152" ca="1">_xlfn.XLOOKUP($A152,INDIRECT(AA$3&amp;"!$A:$A"),INDIRECT(AA$3&amp;"!$H:$H"),0,0)</f>
        <v>0</v>
      </c>
      <c r="AB152" s="204" cm="1">
        <f t="array" aca="1" ref="AB152" ca="1">_xlfn.XLOOKUP($A152,INDIRECT(AB$3&amp;"!$A:$A"),INDIRECT(AB$3&amp;"!$H:$H"),0,0)</f>
        <v>0</v>
      </c>
      <c r="AC152" s="204" cm="1">
        <f t="array" aca="1" ref="AC152" ca="1">_xlfn.XLOOKUP($A152,INDIRECT(AC$3&amp;"!$A:$A"),INDIRECT(AC$3&amp;"!$H:$H"),0,0)</f>
        <v>0</v>
      </c>
      <c r="AD152" s="204" cm="1">
        <f t="array" aca="1" ref="AD152" ca="1">_xlfn.XLOOKUP($A152,INDIRECT(AD$3&amp;"!$A:$A"),INDIRECT(AD$3&amp;"!$H:$H"),0,0)</f>
        <v>0</v>
      </c>
      <c r="AE152" s="204" cm="1">
        <f t="array" aca="1" ref="AE152" ca="1">_xlfn.XLOOKUP($A152,INDIRECT(AE$3&amp;"!$A:$A"),INDIRECT(AE$3&amp;"!$H:$H"),0,0)</f>
        <v>0</v>
      </c>
      <c r="AF152" s="204" cm="1">
        <f t="array" aca="1" ref="AF152" ca="1">_xlfn.XLOOKUP($A152,INDIRECT(AF$3&amp;"!$A:$A"),INDIRECT(AF$3&amp;"!$H:$H"),0,0)</f>
        <v>0</v>
      </c>
      <c r="AG152" s="204" cm="1">
        <f t="array" aca="1" ref="AG152" ca="1">_xlfn.XLOOKUP($A152,INDIRECT(AG$3&amp;"!$A:$A"),INDIRECT(AG$3&amp;"!$H:$H"),0,0)</f>
        <v>0</v>
      </c>
      <c r="AH152" s="204" cm="1">
        <f t="array" aca="1" ref="AH152" ca="1">_xlfn.XLOOKUP($A152,INDIRECT(AH$3&amp;"!$A:$A"),INDIRECT(AH$3&amp;"!$H:$H"),0,0)</f>
        <v>0</v>
      </c>
      <c r="AI152" s="204" cm="1">
        <f t="array" aca="1" ref="AI152" ca="1">_xlfn.XLOOKUP($A152,INDIRECT(AI$3&amp;"!$A:$A"),INDIRECT(AI$3&amp;"!$H:$H"),0,0)</f>
        <v>0</v>
      </c>
      <c r="AJ152" s="204" cm="1">
        <f t="array" aca="1" ref="AJ152" ca="1">_xlfn.XLOOKUP($A152,INDIRECT(AJ$3&amp;"!$A:$A"),INDIRECT(AJ$3&amp;"!$H:$H"),0,0)</f>
        <v>0</v>
      </c>
      <c r="AK152" s="204" cm="1">
        <f t="array" aca="1" ref="AK152" ca="1">_xlfn.XLOOKUP($A152,INDIRECT(AK$3&amp;"!$A:$A"),INDIRECT(AK$3&amp;"!$H:$H"),0,0)</f>
        <v>0</v>
      </c>
      <c r="AL152" s="204" cm="1">
        <f t="array" aca="1" ref="AL152" ca="1">_xlfn.XLOOKUP($A152,INDIRECT(AL$3&amp;"!$A:$A"),INDIRECT(AL$3&amp;"!$H:$H"),0,0)</f>
        <v>0</v>
      </c>
      <c r="AM152" s="204" cm="1">
        <f t="array" aca="1" ref="AM152" ca="1">_xlfn.XLOOKUP($A152,INDIRECT(AM$3&amp;"!$A:$A"),INDIRECT(AM$3&amp;"!$H:$H"),0,0)</f>
        <v>0</v>
      </c>
      <c r="AN152" s="204" cm="1">
        <f t="array" aca="1" ref="AN152" ca="1">_xlfn.XLOOKUP($A152,INDIRECT(AN$3&amp;"!$A:$A"),INDIRECT(AN$3&amp;"!$H:$H"),0,0)</f>
        <v>0</v>
      </c>
      <c r="AO152" s="204" cm="1">
        <f t="array" aca="1" ref="AO152" ca="1">_xlfn.XLOOKUP($A152,INDIRECT(AO$3&amp;"!$A:$A"),INDIRECT(AO$3&amp;"!$H:$H"),0,0)</f>
        <v>0</v>
      </c>
      <c r="AP152" s="204" cm="1">
        <f t="array" aca="1" ref="AP152" ca="1">_xlfn.XLOOKUP($A152,INDIRECT(AP$3&amp;"!$A:$A"),INDIRECT(AP$3&amp;"!$H:$H"),0,0)</f>
        <v>0</v>
      </c>
      <c r="AQ152" s="204" cm="1">
        <f t="array" aca="1" ref="AQ152" ca="1">_xlfn.XLOOKUP($A152,INDIRECT(AQ$3&amp;"!$A:$A"),INDIRECT(AQ$3&amp;"!$H:$H"),0,0)</f>
        <v>0</v>
      </c>
      <c r="AR152" s="204" cm="1">
        <f t="array" aca="1" ref="AR152" ca="1">_xlfn.XLOOKUP($A152,INDIRECT(AR$3&amp;"!$A:$A"),INDIRECT(AR$3&amp;"!$H:$H"),0,0)</f>
        <v>0</v>
      </c>
      <c r="AS152" s="204" cm="1">
        <f t="array" aca="1" ref="AS152" ca="1">_xlfn.XLOOKUP($A152,INDIRECT(AS$3&amp;"!$A:$A"),INDIRECT(AS$3&amp;"!$H:$H"),0,0)</f>
        <v>0</v>
      </c>
      <c r="AT152" s="204" cm="1">
        <f t="array" aca="1" ref="AT152" ca="1">_xlfn.XLOOKUP($A152,INDIRECT(AT$3&amp;"!$A:$A"),INDIRECT(AT$3&amp;"!$H:$H"),0,0)</f>
        <v>0</v>
      </c>
      <c r="AU152" s="204" cm="1">
        <f t="array" aca="1" ref="AU152" ca="1">_xlfn.XLOOKUP($A152,INDIRECT(AU$3&amp;"!$A:$A"),INDIRECT(AU$3&amp;"!$H:$H"),0,0)</f>
        <v>0</v>
      </c>
      <c r="AV152" s="204" cm="1">
        <f t="array" aca="1" ref="AV152" ca="1">_xlfn.XLOOKUP($A152,INDIRECT(AV$3&amp;"!$A:$A"),INDIRECT(AV$3&amp;"!$H:$H"),0,0)</f>
        <v>0</v>
      </c>
      <c r="AW152" s="204" cm="1">
        <f t="array" aca="1" ref="AW152" ca="1">_xlfn.XLOOKUP($A152,INDIRECT(AW$3&amp;"!$A:$A"),INDIRECT(AW$3&amp;"!$H:$H"),0,0)</f>
        <v>0</v>
      </c>
      <c r="AX152" s="204" cm="1">
        <f t="array" aca="1" ref="AX152" ca="1">_xlfn.XLOOKUP($A152,INDIRECT(AX$3&amp;"!$A:$A"),INDIRECT(AX$3&amp;"!$H:$H"),0,0)</f>
        <v>0</v>
      </c>
      <c r="AY152" s="204" cm="1">
        <f t="array" aca="1" ref="AY152" ca="1">_xlfn.XLOOKUP($A152,INDIRECT(AY$3&amp;"!$A:$A"),INDIRECT(AY$3&amp;"!$H:$H"),0,0)</f>
        <v>0</v>
      </c>
      <c r="AZ152" s="204" cm="1">
        <f t="array" aca="1" ref="AZ152" ca="1">_xlfn.XLOOKUP($A152,INDIRECT(AZ$3&amp;"!$A:$A"),INDIRECT(AZ$3&amp;"!$H:$H"),0,0)</f>
        <v>0</v>
      </c>
      <c r="BA152" s="204" cm="1">
        <f t="array" aca="1" ref="BA152" ca="1">_xlfn.XLOOKUP($A152,INDIRECT(BA$3&amp;"!$A:$A"),INDIRECT(BA$3&amp;"!$H:$H"),0,0)</f>
        <v>0</v>
      </c>
      <c r="BB152" s="204" cm="1">
        <f t="array" aca="1" ref="BB152" ca="1">_xlfn.XLOOKUP($A152,INDIRECT(BB$3&amp;"!$A:$A"),INDIRECT(BB$3&amp;"!$H:$H"),0,0)</f>
        <v>0</v>
      </c>
      <c r="BC152" s="204" cm="1">
        <f t="array" aca="1" ref="BC152" ca="1">_xlfn.XLOOKUP($A152,INDIRECT(BC$3&amp;"!$A:$A"),INDIRECT(BC$3&amp;"!$H:$H"),0,0)</f>
        <v>0</v>
      </c>
      <c r="BD152" s="204" cm="1">
        <f t="array" aca="1" ref="BD152" ca="1">_xlfn.XLOOKUP($A152,INDIRECT(BD$3&amp;"!$A:$A"),INDIRECT(BD$3&amp;"!$H:$H"),0,0)</f>
        <v>0</v>
      </c>
    </row>
    <row r="153" spans="1:56" ht="15.95" customHeight="1" x14ac:dyDescent="0.25">
      <c r="A153" s="3">
        <f t="shared" ref="A153:C156" si="11">A66</f>
        <v>345168494</v>
      </c>
      <c r="B153" s="3" t="str">
        <f t="shared" si="11"/>
        <v>ACRA7TB301CL</v>
      </c>
      <c r="C153" s="149" t="str">
        <f t="shared" si="11"/>
        <v>Таблетница круглая 7*2 сер /цвет</v>
      </c>
      <c r="D153" s="204" cm="1">
        <f t="array" aca="1" ref="D153" ca="1">_xlfn.XLOOKUP($A153,INDIRECT(D$3&amp;"!$A:$A"),INDIRECT(D$3&amp;"!$H:$H"),0,0)</f>
        <v>720</v>
      </c>
      <c r="E153" s="204" cm="1">
        <f t="array" aca="1" ref="E153" ca="1">_xlfn.XLOOKUP($A153,INDIRECT(E$3&amp;"!$A:$A"),INDIRECT(E$3&amp;"!$H:$H"),0,0)</f>
        <v>2160</v>
      </c>
      <c r="F153" s="204" cm="1">
        <f t="array" aca="1" ref="F153" ca="1">_xlfn.XLOOKUP($A153,INDIRECT(F$3&amp;"!$A:$A"),INDIRECT(F$3&amp;"!$H:$H"),0,0)</f>
        <v>813.33333333333337</v>
      </c>
      <c r="G153" s="204" cm="1">
        <f t="array" aca="1" ref="G153" ca="1">_xlfn.XLOOKUP($A153,INDIRECT(G$3&amp;"!$A:$A"),INDIRECT(G$3&amp;"!$H:$H"),0,0)</f>
        <v>0</v>
      </c>
      <c r="H153" s="204" cm="1">
        <f t="array" aca="1" ref="H153" ca="1">_xlfn.XLOOKUP($A153,INDIRECT(H$3&amp;"!$A:$A"),INDIRECT(H$3&amp;"!$H:$H"),0,0)</f>
        <v>0</v>
      </c>
      <c r="I153" s="204" cm="1">
        <f t="array" aca="1" ref="I153" ca="1">_xlfn.XLOOKUP($A153,INDIRECT(I$3&amp;"!$A:$A"),INDIRECT(I$3&amp;"!$H:$H"),0,0)</f>
        <v>0</v>
      </c>
      <c r="J153" s="204" cm="1">
        <f t="array" aca="1" ref="J153" ca="1">_xlfn.XLOOKUP($A153,INDIRECT(J$3&amp;"!$A:$A"),INDIRECT(J$3&amp;"!$H:$H"),0,0)</f>
        <v>0</v>
      </c>
      <c r="K153" s="204" cm="1">
        <f t="array" aca="1" ref="K153" ca="1">_xlfn.XLOOKUP($A153,INDIRECT(K$3&amp;"!$A:$A"),INDIRECT(K$3&amp;"!$H:$H"),0,0)</f>
        <v>0</v>
      </c>
      <c r="L153" s="204" cm="1">
        <f t="array" aca="1" ref="L153" ca="1">_xlfn.XLOOKUP($A153,INDIRECT(L$3&amp;"!$A:$A"),INDIRECT(L$3&amp;"!$H:$H"),0,0)</f>
        <v>0</v>
      </c>
      <c r="M153" s="204" cm="1">
        <f t="array" aca="1" ref="M153" ca="1">_xlfn.XLOOKUP($A153,INDIRECT(M$3&amp;"!$A:$A"),INDIRECT(M$3&amp;"!$H:$H"),0,0)</f>
        <v>0</v>
      </c>
      <c r="N153" s="204" cm="1">
        <f t="array" aca="1" ref="N153" ca="1">_xlfn.XLOOKUP($A153,INDIRECT(N$3&amp;"!$A:$A"),INDIRECT(N$3&amp;"!$H:$H"),0,0)</f>
        <v>0</v>
      </c>
      <c r="O153" s="204" cm="1">
        <f t="array" aca="1" ref="O153" ca="1">_xlfn.XLOOKUP($A153,INDIRECT(O$3&amp;"!$A:$A"),INDIRECT(O$3&amp;"!$H:$H"),0,0)</f>
        <v>0</v>
      </c>
      <c r="P153" s="204" cm="1">
        <f t="array" aca="1" ref="P153" ca="1">_xlfn.XLOOKUP($A153,INDIRECT(P$3&amp;"!$A:$A"),INDIRECT(P$3&amp;"!$H:$H"),0,0)</f>
        <v>0</v>
      </c>
      <c r="Q153" s="204" cm="1">
        <f t="array" aca="1" ref="Q153" ca="1">_xlfn.XLOOKUP($A153,INDIRECT(Q$3&amp;"!$A:$A"),INDIRECT(Q$3&amp;"!$H:$H"),0,0)</f>
        <v>0</v>
      </c>
      <c r="R153" s="204" cm="1">
        <f t="array" aca="1" ref="R153" ca="1">_xlfn.XLOOKUP($A153,INDIRECT(R$3&amp;"!$A:$A"),INDIRECT(R$3&amp;"!$H:$H"),0,0)</f>
        <v>0</v>
      </c>
      <c r="S153" s="204" cm="1">
        <f t="array" aca="1" ref="S153" ca="1">_xlfn.XLOOKUP($A153,INDIRECT(S$3&amp;"!$A:$A"),INDIRECT(S$3&amp;"!$H:$H"),0,0)</f>
        <v>0</v>
      </c>
      <c r="T153" s="204" cm="1">
        <f t="array" aca="1" ref="T153" ca="1">_xlfn.XLOOKUP($A153,INDIRECT(T$3&amp;"!$A:$A"),INDIRECT(T$3&amp;"!$H:$H"),0,0)</f>
        <v>0</v>
      </c>
      <c r="U153" s="204" cm="1">
        <f t="array" aca="1" ref="U153" ca="1">_xlfn.XLOOKUP($A153,INDIRECT(U$3&amp;"!$A:$A"),INDIRECT(U$3&amp;"!$H:$H"),0,0)</f>
        <v>0</v>
      </c>
      <c r="V153" s="204" cm="1">
        <f t="array" aca="1" ref="V153" ca="1">_xlfn.XLOOKUP($A153,INDIRECT(V$3&amp;"!$A:$A"),INDIRECT(V$3&amp;"!$H:$H"),0,0)</f>
        <v>0</v>
      </c>
      <c r="W153" s="204" cm="1">
        <f t="array" aca="1" ref="W153" ca="1">_xlfn.XLOOKUP($A153,INDIRECT(W$3&amp;"!$A:$A"),INDIRECT(W$3&amp;"!$H:$H"),0,0)</f>
        <v>0</v>
      </c>
      <c r="X153" s="204" cm="1">
        <f t="array" aca="1" ref="X153" ca="1">_xlfn.XLOOKUP($A153,INDIRECT(X$3&amp;"!$A:$A"),INDIRECT(X$3&amp;"!$H:$H"),0,0)</f>
        <v>0</v>
      </c>
      <c r="Y153" s="204" cm="1">
        <f t="array" aca="1" ref="Y153" ca="1">_xlfn.XLOOKUP($A153,INDIRECT(Y$3&amp;"!$A:$A"),INDIRECT(Y$3&amp;"!$H:$H"),0,0)</f>
        <v>0</v>
      </c>
      <c r="Z153" s="204" cm="1">
        <f t="array" aca="1" ref="Z153" ca="1">_xlfn.XLOOKUP($A153,INDIRECT(Z$3&amp;"!$A:$A"),INDIRECT(Z$3&amp;"!$H:$H"),0,0)</f>
        <v>0</v>
      </c>
      <c r="AA153" s="204" cm="1">
        <f t="array" aca="1" ref="AA153" ca="1">_xlfn.XLOOKUP($A153,INDIRECT(AA$3&amp;"!$A:$A"),INDIRECT(AA$3&amp;"!$H:$H"),0,0)</f>
        <v>0</v>
      </c>
      <c r="AB153" s="204" cm="1">
        <f t="array" aca="1" ref="AB153" ca="1">_xlfn.XLOOKUP($A153,INDIRECT(AB$3&amp;"!$A:$A"),INDIRECT(AB$3&amp;"!$H:$H"),0,0)</f>
        <v>0</v>
      </c>
      <c r="AC153" s="204" cm="1">
        <f t="array" aca="1" ref="AC153" ca="1">_xlfn.XLOOKUP($A153,INDIRECT(AC$3&amp;"!$A:$A"),INDIRECT(AC$3&amp;"!$H:$H"),0,0)</f>
        <v>0</v>
      </c>
      <c r="AD153" s="204" cm="1">
        <f t="array" aca="1" ref="AD153" ca="1">_xlfn.XLOOKUP($A153,INDIRECT(AD$3&amp;"!$A:$A"),INDIRECT(AD$3&amp;"!$H:$H"),0,0)</f>
        <v>0</v>
      </c>
      <c r="AE153" s="204" cm="1">
        <f t="array" aca="1" ref="AE153" ca="1">_xlfn.XLOOKUP($A153,INDIRECT(AE$3&amp;"!$A:$A"),INDIRECT(AE$3&amp;"!$H:$H"),0,0)</f>
        <v>0</v>
      </c>
      <c r="AF153" s="204" cm="1">
        <f t="array" aca="1" ref="AF153" ca="1">_xlfn.XLOOKUP($A153,INDIRECT(AF$3&amp;"!$A:$A"),INDIRECT(AF$3&amp;"!$H:$H"),0,0)</f>
        <v>0</v>
      </c>
      <c r="AG153" s="204" cm="1">
        <f t="array" aca="1" ref="AG153" ca="1">_xlfn.XLOOKUP($A153,INDIRECT(AG$3&amp;"!$A:$A"),INDIRECT(AG$3&amp;"!$H:$H"),0,0)</f>
        <v>0</v>
      </c>
      <c r="AH153" s="204" cm="1">
        <f t="array" aca="1" ref="AH153" ca="1">_xlfn.XLOOKUP($A153,INDIRECT(AH$3&amp;"!$A:$A"),INDIRECT(AH$3&amp;"!$H:$H"),0,0)</f>
        <v>0</v>
      </c>
      <c r="AI153" s="204" cm="1">
        <f t="array" aca="1" ref="AI153" ca="1">_xlfn.XLOOKUP($A153,INDIRECT(AI$3&amp;"!$A:$A"),INDIRECT(AI$3&amp;"!$H:$H"),0,0)</f>
        <v>0</v>
      </c>
      <c r="AJ153" s="204" cm="1">
        <f t="array" aca="1" ref="AJ153" ca="1">_xlfn.XLOOKUP($A153,INDIRECT(AJ$3&amp;"!$A:$A"),INDIRECT(AJ$3&amp;"!$H:$H"),0,0)</f>
        <v>0</v>
      </c>
      <c r="AK153" s="204" cm="1">
        <f t="array" aca="1" ref="AK153" ca="1">_xlfn.XLOOKUP($A153,INDIRECT(AK$3&amp;"!$A:$A"),INDIRECT(AK$3&amp;"!$H:$H"),0,0)</f>
        <v>0</v>
      </c>
      <c r="AL153" s="204" cm="1">
        <f t="array" aca="1" ref="AL153" ca="1">_xlfn.XLOOKUP($A153,INDIRECT(AL$3&amp;"!$A:$A"),INDIRECT(AL$3&amp;"!$H:$H"),0,0)</f>
        <v>0</v>
      </c>
      <c r="AM153" s="204" cm="1">
        <f t="array" aca="1" ref="AM153" ca="1">_xlfn.XLOOKUP($A153,INDIRECT(AM$3&amp;"!$A:$A"),INDIRECT(AM$3&amp;"!$H:$H"),0,0)</f>
        <v>0</v>
      </c>
      <c r="AN153" s="204" cm="1">
        <f t="array" aca="1" ref="AN153" ca="1">_xlfn.XLOOKUP($A153,INDIRECT(AN$3&amp;"!$A:$A"),INDIRECT(AN$3&amp;"!$H:$H"),0,0)</f>
        <v>0</v>
      </c>
      <c r="AO153" s="204" cm="1">
        <f t="array" aca="1" ref="AO153" ca="1">_xlfn.XLOOKUP($A153,INDIRECT(AO$3&amp;"!$A:$A"),INDIRECT(AO$3&amp;"!$H:$H"),0,0)</f>
        <v>0</v>
      </c>
      <c r="AP153" s="204" cm="1">
        <f t="array" aca="1" ref="AP153" ca="1">_xlfn.XLOOKUP($A153,INDIRECT(AP$3&amp;"!$A:$A"),INDIRECT(AP$3&amp;"!$H:$H"),0,0)</f>
        <v>0</v>
      </c>
      <c r="AQ153" s="204" cm="1">
        <f t="array" aca="1" ref="AQ153" ca="1">_xlfn.XLOOKUP($A153,INDIRECT(AQ$3&amp;"!$A:$A"),INDIRECT(AQ$3&amp;"!$H:$H"),0,0)</f>
        <v>0</v>
      </c>
      <c r="AR153" s="204" cm="1">
        <f t="array" aca="1" ref="AR153" ca="1">_xlfn.XLOOKUP($A153,INDIRECT(AR$3&amp;"!$A:$A"),INDIRECT(AR$3&amp;"!$H:$H"),0,0)</f>
        <v>0</v>
      </c>
      <c r="AS153" s="204" cm="1">
        <f t="array" aca="1" ref="AS153" ca="1">_xlfn.XLOOKUP($A153,INDIRECT(AS$3&amp;"!$A:$A"),INDIRECT(AS$3&amp;"!$H:$H"),0,0)</f>
        <v>0</v>
      </c>
      <c r="AT153" s="204" cm="1">
        <f t="array" aca="1" ref="AT153" ca="1">_xlfn.XLOOKUP($A153,INDIRECT(AT$3&amp;"!$A:$A"),INDIRECT(AT$3&amp;"!$H:$H"),0,0)</f>
        <v>0</v>
      </c>
      <c r="AU153" s="204" cm="1">
        <f t="array" aca="1" ref="AU153" ca="1">_xlfn.XLOOKUP($A153,INDIRECT(AU$3&amp;"!$A:$A"),INDIRECT(AU$3&amp;"!$H:$H"),0,0)</f>
        <v>0</v>
      </c>
      <c r="AV153" s="204" cm="1">
        <f t="array" aca="1" ref="AV153" ca="1">_xlfn.XLOOKUP($A153,INDIRECT(AV$3&amp;"!$A:$A"),INDIRECT(AV$3&amp;"!$H:$H"),0,0)</f>
        <v>0</v>
      </c>
      <c r="AW153" s="204" cm="1">
        <f t="array" aca="1" ref="AW153" ca="1">_xlfn.XLOOKUP($A153,INDIRECT(AW$3&amp;"!$A:$A"),INDIRECT(AW$3&amp;"!$H:$H"),0,0)</f>
        <v>0</v>
      </c>
      <c r="AX153" s="204" cm="1">
        <f t="array" aca="1" ref="AX153" ca="1">_xlfn.XLOOKUP($A153,INDIRECT(AX$3&amp;"!$A:$A"),INDIRECT(AX$3&amp;"!$H:$H"),0,0)</f>
        <v>0</v>
      </c>
      <c r="AY153" s="204" cm="1">
        <f t="array" aca="1" ref="AY153" ca="1">_xlfn.XLOOKUP($A153,INDIRECT(AY$3&amp;"!$A:$A"),INDIRECT(AY$3&amp;"!$H:$H"),0,0)</f>
        <v>0</v>
      </c>
      <c r="AZ153" s="204" cm="1">
        <f t="array" aca="1" ref="AZ153" ca="1">_xlfn.XLOOKUP($A153,INDIRECT(AZ$3&amp;"!$A:$A"),INDIRECT(AZ$3&amp;"!$H:$H"),0,0)</f>
        <v>0</v>
      </c>
      <c r="BA153" s="204" cm="1">
        <f t="array" aca="1" ref="BA153" ca="1">_xlfn.XLOOKUP($A153,INDIRECT(BA$3&amp;"!$A:$A"),INDIRECT(BA$3&amp;"!$H:$H"),0,0)</f>
        <v>0</v>
      </c>
      <c r="BB153" s="204" cm="1">
        <f t="array" aca="1" ref="BB153" ca="1">_xlfn.XLOOKUP($A153,INDIRECT(BB$3&amp;"!$A:$A"),INDIRECT(BB$3&amp;"!$H:$H"),0,0)</f>
        <v>0</v>
      </c>
      <c r="BC153" s="204" cm="1">
        <f t="array" aca="1" ref="BC153" ca="1">_xlfn.XLOOKUP($A153,INDIRECT(BC$3&amp;"!$A:$A"),INDIRECT(BC$3&amp;"!$H:$H"),0,0)</f>
        <v>0</v>
      </c>
      <c r="BD153" s="204" cm="1">
        <f t="array" aca="1" ref="BD153" ca="1">_xlfn.XLOOKUP($A153,INDIRECT(BD$3&amp;"!$A:$A"),INDIRECT(BD$3&amp;"!$H:$H"),0,0)</f>
        <v>0</v>
      </c>
    </row>
    <row r="154" spans="1:56" ht="15.95" customHeight="1" x14ac:dyDescent="0.25">
      <c r="A154" s="3">
        <f t="shared" si="11"/>
        <v>273516556</v>
      </c>
      <c r="B154" s="3" t="str">
        <f t="shared" si="11"/>
        <v>ACRA7TB301WH</v>
      </c>
      <c r="C154" s="149" t="str">
        <f t="shared" si="11"/>
        <v>Таблетница круглая 7*2 бел</v>
      </c>
      <c r="D154" s="204" cm="1">
        <f t="array" aca="1" ref="D154" ca="1">_xlfn.XLOOKUP($A154,INDIRECT(D$3&amp;"!$A:$A"),INDIRECT(D$3&amp;"!$H:$H"),0,0)</f>
        <v>356.66666666666669</v>
      </c>
      <c r="E154" s="204" cm="1">
        <f t="array" aca="1" ref="E154" ca="1">_xlfn.XLOOKUP($A154,INDIRECT(E$3&amp;"!$A:$A"),INDIRECT(E$3&amp;"!$H:$H"),0,0)</f>
        <v>356.66666666666669</v>
      </c>
      <c r="F154" s="204" cm="1">
        <f t="array" aca="1" ref="F154" ca="1">_xlfn.XLOOKUP($A154,INDIRECT(F$3&amp;"!$A:$A"),INDIRECT(F$3&amp;"!$H:$H"),0,0)</f>
        <v>193.33333333333334</v>
      </c>
      <c r="G154" s="204" cm="1">
        <f t="array" aca="1" ref="G154" ca="1">_xlfn.XLOOKUP($A154,INDIRECT(G$3&amp;"!$A:$A"),INDIRECT(G$3&amp;"!$H:$H"),0,0)</f>
        <v>0</v>
      </c>
      <c r="H154" s="204" cm="1">
        <f t="array" aca="1" ref="H154" ca="1">_xlfn.XLOOKUP($A154,INDIRECT(H$3&amp;"!$A:$A"),INDIRECT(H$3&amp;"!$H:$H"),0,0)</f>
        <v>0</v>
      </c>
      <c r="I154" s="204" cm="1">
        <f t="array" aca="1" ref="I154" ca="1">_xlfn.XLOOKUP($A154,INDIRECT(I$3&amp;"!$A:$A"),INDIRECT(I$3&amp;"!$H:$H"),0,0)</f>
        <v>0</v>
      </c>
      <c r="J154" s="204" cm="1">
        <f t="array" aca="1" ref="J154" ca="1">_xlfn.XLOOKUP($A154,INDIRECT(J$3&amp;"!$A:$A"),INDIRECT(J$3&amp;"!$H:$H"),0,0)</f>
        <v>0</v>
      </c>
      <c r="K154" s="204" cm="1">
        <f t="array" aca="1" ref="K154" ca="1">_xlfn.XLOOKUP($A154,INDIRECT(K$3&amp;"!$A:$A"),INDIRECT(K$3&amp;"!$H:$H"),0,0)</f>
        <v>0</v>
      </c>
      <c r="L154" s="204" cm="1">
        <f t="array" aca="1" ref="L154" ca="1">_xlfn.XLOOKUP($A154,INDIRECT(L$3&amp;"!$A:$A"),INDIRECT(L$3&amp;"!$H:$H"),0,0)</f>
        <v>0</v>
      </c>
      <c r="M154" s="204" cm="1">
        <f t="array" aca="1" ref="M154" ca="1">_xlfn.XLOOKUP($A154,INDIRECT(M$3&amp;"!$A:$A"),INDIRECT(M$3&amp;"!$H:$H"),0,0)</f>
        <v>0</v>
      </c>
      <c r="N154" s="204" cm="1">
        <f t="array" aca="1" ref="N154" ca="1">_xlfn.XLOOKUP($A154,INDIRECT(N$3&amp;"!$A:$A"),INDIRECT(N$3&amp;"!$H:$H"),0,0)</f>
        <v>0</v>
      </c>
      <c r="O154" s="204" cm="1">
        <f t="array" aca="1" ref="O154" ca="1">_xlfn.XLOOKUP($A154,INDIRECT(O$3&amp;"!$A:$A"),INDIRECT(O$3&amp;"!$H:$H"),0,0)</f>
        <v>0</v>
      </c>
      <c r="P154" s="204" cm="1">
        <f t="array" aca="1" ref="P154" ca="1">_xlfn.XLOOKUP($A154,INDIRECT(P$3&amp;"!$A:$A"),INDIRECT(P$3&amp;"!$H:$H"),0,0)</f>
        <v>0</v>
      </c>
      <c r="Q154" s="204" cm="1">
        <f t="array" aca="1" ref="Q154" ca="1">_xlfn.XLOOKUP($A154,INDIRECT(Q$3&amp;"!$A:$A"),INDIRECT(Q$3&amp;"!$H:$H"),0,0)</f>
        <v>0</v>
      </c>
      <c r="R154" s="204" cm="1">
        <f t="array" aca="1" ref="R154" ca="1">_xlfn.XLOOKUP($A154,INDIRECT(R$3&amp;"!$A:$A"),INDIRECT(R$3&amp;"!$H:$H"),0,0)</f>
        <v>0</v>
      </c>
      <c r="S154" s="204" cm="1">
        <f t="array" aca="1" ref="S154" ca="1">_xlfn.XLOOKUP($A154,INDIRECT(S$3&amp;"!$A:$A"),INDIRECT(S$3&amp;"!$H:$H"),0,0)</f>
        <v>0</v>
      </c>
      <c r="T154" s="204" cm="1">
        <f t="array" aca="1" ref="T154" ca="1">_xlfn.XLOOKUP($A154,INDIRECT(T$3&amp;"!$A:$A"),INDIRECT(T$3&amp;"!$H:$H"),0,0)</f>
        <v>0</v>
      </c>
      <c r="U154" s="204" cm="1">
        <f t="array" aca="1" ref="U154" ca="1">_xlfn.XLOOKUP($A154,INDIRECT(U$3&amp;"!$A:$A"),INDIRECT(U$3&amp;"!$H:$H"),0,0)</f>
        <v>0</v>
      </c>
      <c r="V154" s="204" cm="1">
        <f t="array" aca="1" ref="V154" ca="1">_xlfn.XLOOKUP($A154,INDIRECT(V$3&amp;"!$A:$A"),INDIRECT(V$3&amp;"!$H:$H"),0,0)</f>
        <v>0</v>
      </c>
      <c r="W154" s="204" cm="1">
        <f t="array" aca="1" ref="W154" ca="1">_xlfn.XLOOKUP($A154,INDIRECT(W$3&amp;"!$A:$A"),INDIRECT(W$3&amp;"!$H:$H"),0,0)</f>
        <v>0</v>
      </c>
      <c r="X154" s="204" cm="1">
        <f t="array" aca="1" ref="X154" ca="1">_xlfn.XLOOKUP($A154,INDIRECT(X$3&amp;"!$A:$A"),INDIRECT(X$3&amp;"!$H:$H"),0,0)</f>
        <v>0</v>
      </c>
      <c r="Y154" s="204" cm="1">
        <f t="array" aca="1" ref="Y154" ca="1">_xlfn.XLOOKUP($A154,INDIRECT(Y$3&amp;"!$A:$A"),INDIRECT(Y$3&amp;"!$H:$H"),0,0)</f>
        <v>0</v>
      </c>
      <c r="Z154" s="204" cm="1">
        <f t="array" aca="1" ref="Z154" ca="1">_xlfn.XLOOKUP($A154,INDIRECT(Z$3&amp;"!$A:$A"),INDIRECT(Z$3&amp;"!$H:$H"),0,0)</f>
        <v>0</v>
      </c>
      <c r="AA154" s="204" cm="1">
        <f t="array" aca="1" ref="AA154" ca="1">_xlfn.XLOOKUP($A154,INDIRECT(AA$3&amp;"!$A:$A"),INDIRECT(AA$3&amp;"!$H:$H"),0,0)</f>
        <v>0</v>
      </c>
      <c r="AB154" s="204" cm="1">
        <f t="array" aca="1" ref="AB154" ca="1">_xlfn.XLOOKUP($A154,INDIRECT(AB$3&amp;"!$A:$A"),INDIRECT(AB$3&amp;"!$H:$H"),0,0)</f>
        <v>0</v>
      </c>
      <c r="AC154" s="204" cm="1">
        <f t="array" aca="1" ref="AC154" ca="1">_xlfn.XLOOKUP($A154,INDIRECT(AC$3&amp;"!$A:$A"),INDIRECT(AC$3&amp;"!$H:$H"),0,0)</f>
        <v>0</v>
      </c>
      <c r="AD154" s="204" cm="1">
        <f t="array" aca="1" ref="AD154" ca="1">_xlfn.XLOOKUP($A154,INDIRECT(AD$3&amp;"!$A:$A"),INDIRECT(AD$3&amp;"!$H:$H"),0,0)</f>
        <v>0</v>
      </c>
      <c r="AE154" s="204" cm="1">
        <f t="array" aca="1" ref="AE154" ca="1">_xlfn.XLOOKUP($A154,INDIRECT(AE$3&amp;"!$A:$A"),INDIRECT(AE$3&amp;"!$H:$H"),0,0)</f>
        <v>0</v>
      </c>
      <c r="AF154" s="204" cm="1">
        <f t="array" aca="1" ref="AF154" ca="1">_xlfn.XLOOKUP($A154,INDIRECT(AF$3&amp;"!$A:$A"),INDIRECT(AF$3&amp;"!$H:$H"),0,0)</f>
        <v>0</v>
      </c>
      <c r="AG154" s="204" cm="1">
        <f t="array" aca="1" ref="AG154" ca="1">_xlfn.XLOOKUP($A154,INDIRECT(AG$3&amp;"!$A:$A"),INDIRECT(AG$3&amp;"!$H:$H"),0,0)</f>
        <v>0</v>
      </c>
      <c r="AH154" s="204" cm="1">
        <f t="array" aca="1" ref="AH154" ca="1">_xlfn.XLOOKUP($A154,INDIRECT(AH$3&amp;"!$A:$A"),INDIRECT(AH$3&amp;"!$H:$H"),0,0)</f>
        <v>0</v>
      </c>
      <c r="AI154" s="204" cm="1">
        <f t="array" aca="1" ref="AI154" ca="1">_xlfn.XLOOKUP($A154,INDIRECT(AI$3&amp;"!$A:$A"),INDIRECT(AI$3&amp;"!$H:$H"),0,0)</f>
        <v>0</v>
      </c>
      <c r="AJ154" s="204" cm="1">
        <f t="array" aca="1" ref="AJ154" ca="1">_xlfn.XLOOKUP($A154,INDIRECT(AJ$3&amp;"!$A:$A"),INDIRECT(AJ$3&amp;"!$H:$H"),0,0)</f>
        <v>0</v>
      </c>
      <c r="AK154" s="204" cm="1">
        <f t="array" aca="1" ref="AK154" ca="1">_xlfn.XLOOKUP($A154,INDIRECT(AK$3&amp;"!$A:$A"),INDIRECT(AK$3&amp;"!$H:$H"),0,0)</f>
        <v>0</v>
      </c>
      <c r="AL154" s="204" cm="1">
        <f t="array" aca="1" ref="AL154" ca="1">_xlfn.XLOOKUP($A154,INDIRECT(AL$3&amp;"!$A:$A"),INDIRECT(AL$3&amp;"!$H:$H"),0,0)</f>
        <v>0</v>
      </c>
      <c r="AM154" s="204" cm="1">
        <f t="array" aca="1" ref="AM154" ca="1">_xlfn.XLOOKUP($A154,INDIRECT(AM$3&amp;"!$A:$A"),INDIRECT(AM$3&amp;"!$H:$H"),0,0)</f>
        <v>0</v>
      </c>
      <c r="AN154" s="204" cm="1">
        <f t="array" aca="1" ref="AN154" ca="1">_xlfn.XLOOKUP($A154,INDIRECT(AN$3&amp;"!$A:$A"),INDIRECT(AN$3&amp;"!$H:$H"),0,0)</f>
        <v>0</v>
      </c>
      <c r="AO154" s="204" cm="1">
        <f t="array" aca="1" ref="AO154" ca="1">_xlfn.XLOOKUP($A154,INDIRECT(AO$3&amp;"!$A:$A"),INDIRECT(AO$3&amp;"!$H:$H"),0,0)</f>
        <v>0</v>
      </c>
      <c r="AP154" s="204" cm="1">
        <f t="array" aca="1" ref="AP154" ca="1">_xlfn.XLOOKUP($A154,INDIRECT(AP$3&amp;"!$A:$A"),INDIRECT(AP$3&amp;"!$H:$H"),0,0)</f>
        <v>0</v>
      </c>
      <c r="AQ154" s="204" cm="1">
        <f t="array" aca="1" ref="AQ154" ca="1">_xlfn.XLOOKUP($A154,INDIRECT(AQ$3&amp;"!$A:$A"),INDIRECT(AQ$3&amp;"!$H:$H"),0,0)</f>
        <v>0</v>
      </c>
      <c r="AR154" s="204" cm="1">
        <f t="array" aca="1" ref="AR154" ca="1">_xlfn.XLOOKUP($A154,INDIRECT(AR$3&amp;"!$A:$A"),INDIRECT(AR$3&amp;"!$H:$H"),0,0)</f>
        <v>0</v>
      </c>
      <c r="AS154" s="204" cm="1">
        <f t="array" aca="1" ref="AS154" ca="1">_xlfn.XLOOKUP($A154,INDIRECT(AS$3&amp;"!$A:$A"),INDIRECT(AS$3&amp;"!$H:$H"),0,0)</f>
        <v>0</v>
      </c>
      <c r="AT154" s="204" cm="1">
        <f t="array" aca="1" ref="AT154" ca="1">_xlfn.XLOOKUP($A154,INDIRECT(AT$3&amp;"!$A:$A"),INDIRECT(AT$3&amp;"!$H:$H"),0,0)</f>
        <v>0</v>
      </c>
      <c r="AU154" s="204" cm="1">
        <f t="array" aca="1" ref="AU154" ca="1">_xlfn.XLOOKUP($A154,INDIRECT(AU$3&amp;"!$A:$A"),INDIRECT(AU$3&amp;"!$H:$H"),0,0)</f>
        <v>0</v>
      </c>
      <c r="AV154" s="204" cm="1">
        <f t="array" aca="1" ref="AV154" ca="1">_xlfn.XLOOKUP($A154,INDIRECT(AV$3&amp;"!$A:$A"),INDIRECT(AV$3&amp;"!$H:$H"),0,0)</f>
        <v>0</v>
      </c>
      <c r="AW154" s="204" cm="1">
        <f t="array" aca="1" ref="AW154" ca="1">_xlfn.XLOOKUP($A154,INDIRECT(AW$3&amp;"!$A:$A"),INDIRECT(AW$3&amp;"!$H:$H"),0,0)</f>
        <v>0</v>
      </c>
      <c r="AX154" s="204" cm="1">
        <f t="array" aca="1" ref="AX154" ca="1">_xlfn.XLOOKUP($A154,INDIRECT(AX$3&amp;"!$A:$A"),INDIRECT(AX$3&amp;"!$H:$H"),0,0)</f>
        <v>0</v>
      </c>
      <c r="AY154" s="204" cm="1">
        <f t="array" aca="1" ref="AY154" ca="1">_xlfn.XLOOKUP($A154,INDIRECT(AY$3&amp;"!$A:$A"),INDIRECT(AY$3&amp;"!$H:$H"),0,0)</f>
        <v>0</v>
      </c>
      <c r="AZ154" s="204" cm="1">
        <f t="array" aca="1" ref="AZ154" ca="1">_xlfn.XLOOKUP($A154,INDIRECT(AZ$3&amp;"!$A:$A"),INDIRECT(AZ$3&amp;"!$H:$H"),0,0)</f>
        <v>0</v>
      </c>
      <c r="BA154" s="204" cm="1">
        <f t="array" aca="1" ref="BA154" ca="1">_xlfn.XLOOKUP($A154,INDIRECT(BA$3&amp;"!$A:$A"),INDIRECT(BA$3&amp;"!$H:$H"),0,0)</f>
        <v>0</v>
      </c>
      <c r="BB154" s="204" cm="1">
        <f t="array" aca="1" ref="BB154" ca="1">_xlfn.XLOOKUP($A154,INDIRECT(BB$3&amp;"!$A:$A"),INDIRECT(BB$3&amp;"!$H:$H"),0,0)</f>
        <v>0</v>
      </c>
      <c r="BC154" s="204" cm="1">
        <f t="array" aca="1" ref="BC154" ca="1">_xlfn.XLOOKUP($A154,INDIRECT(BC$3&amp;"!$A:$A"),INDIRECT(BC$3&amp;"!$H:$H"),0,0)</f>
        <v>0</v>
      </c>
      <c r="BD154" s="204" cm="1">
        <f t="array" aca="1" ref="BD154" ca="1">_xlfn.XLOOKUP($A154,INDIRECT(BD$3&amp;"!$A:$A"),INDIRECT(BD$3&amp;"!$H:$H"),0,0)</f>
        <v>0</v>
      </c>
    </row>
    <row r="155" spans="1:56" ht="15.75" customHeight="1" x14ac:dyDescent="0.25">
      <c r="A155" s="3">
        <f t="shared" si="11"/>
        <v>321907864</v>
      </c>
      <c r="B155" s="3" t="str">
        <f t="shared" si="11"/>
        <v>ACRA7TB401BC</v>
      </c>
      <c r="C155" s="149" t="str">
        <f t="shared" si="11"/>
        <v>Таблетница автомат 7*2 черн</v>
      </c>
      <c r="D155" s="204" cm="1">
        <f t="array" aca="1" ref="D155" ca="1">_xlfn.XLOOKUP($A155,INDIRECT(D$3&amp;"!$A:$A"),INDIRECT(D$3&amp;"!$H:$H"),0,0)</f>
        <v>0</v>
      </c>
      <c r="E155" s="204" cm="1">
        <f t="array" aca="1" ref="E155" ca="1">_xlfn.XLOOKUP($A155,INDIRECT(E$3&amp;"!$A:$A"),INDIRECT(E$3&amp;"!$H:$H"),0,0)</f>
        <v>0</v>
      </c>
      <c r="F155" s="204" cm="1">
        <f t="array" aca="1" ref="F155" ca="1">_xlfn.XLOOKUP($A155,INDIRECT(F$3&amp;"!$A:$A"),INDIRECT(F$3&amp;"!$H:$H"),0,0)</f>
        <v>0</v>
      </c>
      <c r="G155" s="204" cm="1">
        <f t="array" aca="1" ref="G155" ca="1">_xlfn.XLOOKUP($A155,INDIRECT(G$3&amp;"!$A:$A"),INDIRECT(G$3&amp;"!$H:$H"),0,0)</f>
        <v>0</v>
      </c>
      <c r="H155" s="204" cm="1">
        <f t="array" aca="1" ref="H155" ca="1">_xlfn.XLOOKUP($A155,INDIRECT(H$3&amp;"!$A:$A"),INDIRECT(H$3&amp;"!$H:$H"),0,0)</f>
        <v>0</v>
      </c>
      <c r="I155" s="204" cm="1">
        <f t="array" aca="1" ref="I155" ca="1">_xlfn.XLOOKUP($A155,INDIRECT(I$3&amp;"!$A:$A"),INDIRECT(I$3&amp;"!$H:$H"),0,0)</f>
        <v>0</v>
      </c>
      <c r="J155" s="204" cm="1">
        <f t="array" aca="1" ref="J155" ca="1">_xlfn.XLOOKUP($A155,INDIRECT(J$3&amp;"!$A:$A"),INDIRECT(J$3&amp;"!$H:$H"),0,0)</f>
        <v>0</v>
      </c>
      <c r="K155" s="204" cm="1">
        <f t="array" aca="1" ref="K155" ca="1">_xlfn.XLOOKUP($A155,INDIRECT(K$3&amp;"!$A:$A"),INDIRECT(K$3&amp;"!$H:$H"),0,0)</f>
        <v>0</v>
      </c>
      <c r="L155" s="204" cm="1">
        <f t="array" aca="1" ref="L155" ca="1">_xlfn.XLOOKUP($A155,INDIRECT(L$3&amp;"!$A:$A"),INDIRECT(L$3&amp;"!$H:$H"),0,0)</f>
        <v>0</v>
      </c>
      <c r="M155" s="204" cm="1">
        <f t="array" aca="1" ref="M155" ca="1">_xlfn.XLOOKUP($A155,INDIRECT(M$3&amp;"!$A:$A"),INDIRECT(M$3&amp;"!$H:$H"),0,0)</f>
        <v>0</v>
      </c>
      <c r="N155" s="204" cm="1">
        <f t="array" aca="1" ref="N155" ca="1">_xlfn.XLOOKUP($A155,INDIRECT(N$3&amp;"!$A:$A"),INDIRECT(N$3&amp;"!$H:$H"),0,0)</f>
        <v>0</v>
      </c>
      <c r="O155" s="204" cm="1">
        <f t="array" aca="1" ref="O155" ca="1">_xlfn.XLOOKUP($A155,INDIRECT(O$3&amp;"!$A:$A"),INDIRECT(O$3&amp;"!$H:$H"),0,0)</f>
        <v>0</v>
      </c>
      <c r="P155" s="204" cm="1">
        <f t="array" aca="1" ref="P155" ca="1">_xlfn.XLOOKUP($A155,INDIRECT(P$3&amp;"!$A:$A"),INDIRECT(P$3&amp;"!$H:$H"),0,0)</f>
        <v>0</v>
      </c>
      <c r="Q155" s="204" cm="1">
        <f t="array" aca="1" ref="Q155" ca="1">_xlfn.XLOOKUP($A155,INDIRECT(Q$3&amp;"!$A:$A"),INDIRECT(Q$3&amp;"!$H:$H"),0,0)</f>
        <v>0</v>
      </c>
      <c r="R155" s="204" cm="1">
        <f t="array" aca="1" ref="R155" ca="1">_xlfn.XLOOKUP($A155,INDIRECT(R$3&amp;"!$A:$A"),INDIRECT(R$3&amp;"!$H:$H"),0,0)</f>
        <v>0</v>
      </c>
      <c r="S155" s="204" cm="1">
        <f t="array" aca="1" ref="S155" ca="1">_xlfn.XLOOKUP($A155,INDIRECT(S$3&amp;"!$A:$A"),INDIRECT(S$3&amp;"!$H:$H"),0,0)</f>
        <v>0</v>
      </c>
      <c r="T155" s="204" cm="1">
        <f t="array" aca="1" ref="T155" ca="1">_xlfn.XLOOKUP($A155,INDIRECT(T$3&amp;"!$A:$A"),INDIRECT(T$3&amp;"!$H:$H"),0,0)</f>
        <v>0</v>
      </c>
      <c r="U155" s="204" cm="1">
        <f t="array" aca="1" ref="U155" ca="1">_xlfn.XLOOKUP($A155,INDIRECT(U$3&amp;"!$A:$A"),INDIRECT(U$3&amp;"!$H:$H"),0,0)</f>
        <v>0</v>
      </c>
      <c r="V155" s="204" cm="1">
        <f t="array" aca="1" ref="V155" ca="1">_xlfn.XLOOKUP($A155,INDIRECT(V$3&amp;"!$A:$A"),INDIRECT(V$3&amp;"!$H:$H"),0,0)</f>
        <v>0</v>
      </c>
      <c r="W155" s="204" cm="1">
        <f t="array" aca="1" ref="W155" ca="1">_xlfn.XLOOKUP($A155,INDIRECT(W$3&amp;"!$A:$A"),INDIRECT(W$3&amp;"!$H:$H"),0,0)</f>
        <v>0</v>
      </c>
      <c r="X155" s="204" cm="1">
        <f t="array" aca="1" ref="X155" ca="1">_xlfn.XLOOKUP($A155,INDIRECT(X$3&amp;"!$A:$A"),INDIRECT(X$3&amp;"!$H:$H"),0,0)</f>
        <v>0</v>
      </c>
      <c r="Y155" s="204" cm="1">
        <f t="array" aca="1" ref="Y155" ca="1">_xlfn.XLOOKUP($A155,INDIRECT(Y$3&amp;"!$A:$A"),INDIRECT(Y$3&amp;"!$H:$H"),0,0)</f>
        <v>0</v>
      </c>
      <c r="Z155" s="204" cm="1">
        <f t="array" aca="1" ref="Z155" ca="1">_xlfn.XLOOKUP($A155,INDIRECT(Z$3&amp;"!$A:$A"),INDIRECT(Z$3&amp;"!$H:$H"),0,0)</f>
        <v>0</v>
      </c>
      <c r="AA155" s="204" cm="1">
        <f t="array" aca="1" ref="AA155" ca="1">_xlfn.XLOOKUP($A155,INDIRECT(AA$3&amp;"!$A:$A"),INDIRECT(AA$3&amp;"!$H:$H"),0,0)</f>
        <v>0</v>
      </c>
      <c r="AB155" s="204" cm="1">
        <f t="array" aca="1" ref="AB155" ca="1">_xlfn.XLOOKUP($A155,INDIRECT(AB$3&amp;"!$A:$A"),INDIRECT(AB$3&amp;"!$H:$H"),0,0)</f>
        <v>0</v>
      </c>
      <c r="AC155" s="204" cm="1">
        <f t="array" aca="1" ref="AC155" ca="1">_xlfn.XLOOKUP($A155,INDIRECT(AC$3&amp;"!$A:$A"),INDIRECT(AC$3&amp;"!$H:$H"),0,0)</f>
        <v>0</v>
      </c>
      <c r="AD155" s="204" cm="1">
        <f t="array" aca="1" ref="AD155" ca="1">_xlfn.XLOOKUP($A155,INDIRECT(AD$3&amp;"!$A:$A"),INDIRECT(AD$3&amp;"!$H:$H"),0,0)</f>
        <v>0</v>
      </c>
      <c r="AE155" s="204" cm="1">
        <f t="array" aca="1" ref="AE155" ca="1">_xlfn.XLOOKUP($A155,INDIRECT(AE$3&amp;"!$A:$A"),INDIRECT(AE$3&amp;"!$H:$H"),0,0)</f>
        <v>0</v>
      </c>
      <c r="AF155" s="204" cm="1">
        <f t="array" aca="1" ref="AF155" ca="1">_xlfn.XLOOKUP($A155,INDIRECT(AF$3&amp;"!$A:$A"),INDIRECT(AF$3&amp;"!$H:$H"),0,0)</f>
        <v>0</v>
      </c>
      <c r="AG155" s="204" cm="1">
        <f t="array" aca="1" ref="AG155" ca="1">_xlfn.XLOOKUP($A155,INDIRECT(AG$3&amp;"!$A:$A"),INDIRECT(AG$3&amp;"!$H:$H"),0,0)</f>
        <v>0</v>
      </c>
      <c r="AH155" s="204" cm="1">
        <f t="array" aca="1" ref="AH155" ca="1">_xlfn.XLOOKUP($A155,INDIRECT(AH$3&amp;"!$A:$A"),INDIRECT(AH$3&amp;"!$H:$H"),0,0)</f>
        <v>0</v>
      </c>
      <c r="AI155" s="204" cm="1">
        <f t="array" aca="1" ref="AI155" ca="1">_xlfn.XLOOKUP($A155,INDIRECT(AI$3&amp;"!$A:$A"),INDIRECT(AI$3&amp;"!$H:$H"),0,0)</f>
        <v>0</v>
      </c>
      <c r="AJ155" s="204" cm="1">
        <f t="array" aca="1" ref="AJ155" ca="1">_xlfn.XLOOKUP($A155,INDIRECT(AJ$3&amp;"!$A:$A"),INDIRECT(AJ$3&amp;"!$H:$H"),0,0)</f>
        <v>0</v>
      </c>
      <c r="AK155" s="204" cm="1">
        <f t="array" aca="1" ref="AK155" ca="1">_xlfn.XLOOKUP($A155,INDIRECT(AK$3&amp;"!$A:$A"),INDIRECT(AK$3&amp;"!$H:$H"),0,0)</f>
        <v>0</v>
      </c>
      <c r="AL155" s="204" cm="1">
        <f t="array" aca="1" ref="AL155" ca="1">_xlfn.XLOOKUP($A155,INDIRECT(AL$3&amp;"!$A:$A"),INDIRECT(AL$3&amp;"!$H:$H"),0,0)</f>
        <v>0</v>
      </c>
      <c r="AM155" s="204" cm="1">
        <f t="array" aca="1" ref="AM155" ca="1">_xlfn.XLOOKUP($A155,INDIRECT(AM$3&amp;"!$A:$A"),INDIRECT(AM$3&amp;"!$H:$H"),0,0)</f>
        <v>0</v>
      </c>
      <c r="AN155" s="204" cm="1">
        <f t="array" aca="1" ref="AN155" ca="1">_xlfn.XLOOKUP($A155,INDIRECT(AN$3&amp;"!$A:$A"),INDIRECT(AN$3&amp;"!$H:$H"),0,0)</f>
        <v>0</v>
      </c>
      <c r="AO155" s="204" cm="1">
        <f t="array" aca="1" ref="AO155" ca="1">_xlfn.XLOOKUP($A155,INDIRECT(AO$3&amp;"!$A:$A"),INDIRECT(AO$3&amp;"!$H:$H"),0,0)</f>
        <v>0</v>
      </c>
      <c r="AP155" s="204" cm="1">
        <f t="array" aca="1" ref="AP155" ca="1">_xlfn.XLOOKUP($A155,INDIRECT(AP$3&amp;"!$A:$A"),INDIRECT(AP$3&amp;"!$H:$H"),0,0)</f>
        <v>0</v>
      </c>
      <c r="AQ155" s="204" cm="1">
        <f t="array" aca="1" ref="AQ155" ca="1">_xlfn.XLOOKUP($A155,INDIRECT(AQ$3&amp;"!$A:$A"),INDIRECT(AQ$3&amp;"!$H:$H"),0,0)</f>
        <v>0</v>
      </c>
      <c r="AR155" s="204" cm="1">
        <f t="array" aca="1" ref="AR155" ca="1">_xlfn.XLOOKUP($A155,INDIRECT(AR$3&amp;"!$A:$A"),INDIRECT(AR$3&amp;"!$H:$H"),0,0)</f>
        <v>0</v>
      </c>
      <c r="AS155" s="204" cm="1">
        <f t="array" aca="1" ref="AS155" ca="1">_xlfn.XLOOKUP($A155,INDIRECT(AS$3&amp;"!$A:$A"),INDIRECT(AS$3&amp;"!$H:$H"),0,0)</f>
        <v>0</v>
      </c>
      <c r="AT155" s="204" cm="1">
        <f t="array" aca="1" ref="AT155" ca="1">_xlfn.XLOOKUP($A155,INDIRECT(AT$3&amp;"!$A:$A"),INDIRECT(AT$3&amp;"!$H:$H"),0,0)</f>
        <v>0</v>
      </c>
      <c r="AU155" s="204" cm="1">
        <f t="array" aca="1" ref="AU155" ca="1">_xlfn.XLOOKUP($A155,INDIRECT(AU$3&amp;"!$A:$A"),INDIRECT(AU$3&amp;"!$H:$H"),0,0)</f>
        <v>0</v>
      </c>
      <c r="AV155" s="204" cm="1">
        <f t="array" aca="1" ref="AV155" ca="1">_xlfn.XLOOKUP($A155,INDIRECT(AV$3&amp;"!$A:$A"),INDIRECT(AV$3&amp;"!$H:$H"),0,0)</f>
        <v>0</v>
      </c>
      <c r="AW155" s="204" cm="1">
        <f t="array" aca="1" ref="AW155" ca="1">_xlfn.XLOOKUP($A155,INDIRECT(AW$3&amp;"!$A:$A"),INDIRECT(AW$3&amp;"!$H:$H"),0,0)</f>
        <v>0</v>
      </c>
      <c r="AX155" s="204" cm="1">
        <f t="array" aca="1" ref="AX155" ca="1">_xlfn.XLOOKUP($A155,INDIRECT(AX$3&amp;"!$A:$A"),INDIRECT(AX$3&amp;"!$H:$H"),0,0)</f>
        <v>0</v>
      </c>
      <c r="AY155" s="204" cm="1">
        <f t="array" aca="1" ref="AY155" ca="1">_xlfn.XLOOKUP($A155,INDIRECT(AY$3&amp;"!$A:$A"),INDIRECT(AY$3&amp;"!$H:$H"),0,0)</f>
        <v>0</v>
      </c>
      <c r="AZ155" s="204" cm="1">
        <f t="array" aca="1" ref="AZ155" ca="1">_xlfn.XLOOKUP($A155,INDIRECT(AZ$3&amp;"!$A:$A"),INDIRECT(AZ$3&amp;"!$H:$H"),0,0)</f>
        <v>0</v>
      </c>
      <c r="BA155" s="204" cm="1">
        <f t="array" aca="1" ref="BA155" ca="1">_xlfn.XLOOKUP($A155,INDIRECT(BA$3&amp;"!$A:$A"),INDIRECT(BA$3&amp;"!$H:$H"),0,0)</f>
        <v>0</v>
      </c>
      <c r="BB155" s="204" cm="1">
        <f t="array" aca="1" ref="BB155" ca="1">_xlfn.XLOOKUP($A155,INDIRECT(BB$3&amp;"!$A:$A"),INDIRECT(BB$3&amp;"!$H:$H"),0,0)</f>
        <v>0</v>
      </c>
      <c r="BC155" s="204" cm="1">
        <f t="array" aca="1" ref="BC155" ca="1">_xlfn.XLOOKUP($A155,INDIRECT(BC$3&amp;"!$A:$A"),INDIRECT(BC$3&amp;"!$H:$H"),0,0)</f>
        <v>0</v>
      </c>
      <c r="BD155" s="204" cm="1">
        <f t="array" aca="1" ref="BD155" ca="1">_xlfn.XLOOKUP($A155,INDIRECT(BD$3&amp;"!$A:$A"),INDIRECT(BD$3&amp;"!$H:$H"),0,0)</f>
        <v>0</v>
      </c>
    </row>
    <row r="156" spans="1:56" ht="15.75" customHeight="1" x14ac:dyDescent="0.25">
      <c r="A156" s="3">
        <f t="shared" si="11"/>
        <v>271441230</v>
      </c>
      <c r="B156" s="3" t="str">
        <f t="shared" si="11"/>
        <v>ACRB1SK201BC</v>
      </c>
      <c r="C156" s="149" t="str">
        <f t="shared" si="11"/>
        <v>Скакалка со счетчиком</v>
      </c>
      <c r="D156" s="204" cm="1">
        <f t="array" aca="1" ref="D156" ca="1">_xlfn.XLOOKUP($A156,INDIRECT(D$3&amp;"!$A:$A"),INDIRECT(D$3&amp;"!$H:$H"),0,0)</f>
        <v>0</v>
      </c>
      <c r="E156" s="204" cm="1">
        <f t="array" aca="1" ref="E156" ca="1">_xlfn.XLOOKUP($A156,INDIRECT(E$3&amp;"!$A:$A"),INDIRECT(E$3&amp;"!$H:$H"),0,0)</f>
        <v>0</v>
      </c>
      <c r="F156" s="204" cm="1">
        <f t="array" aca="1" ref="F156" ca="1">_xlfn.XLOOKUP($A156,INDIRECT(F$3&amp;"!$A:$A"),INDIRECT(F$3&amp;"!$H:$H"),0,0)</f>
        <v>0</v>
      </c>
      <c r="G156" s="204" cm="1">
        <f t="array" aca="1" ref="G156" ca="1">_xlfn.XLOOKUP($A156,INDIRECT(G$3&amp;"!$A:$A"),INDIRECT(G$3&amp;"!$H:$H"),0,0)</f>
        <v>0</v>
      </c>
      <c r="H156" s="204" cm="1">
        <f t="array" aca="1" ref="H156" ca="1">_xlfn.XLOOKUP($A156,INDIRECT(H$3&amp;"!$A:$A"),INDIRECT(H$3&amp;"!$H:$H"),0,0)</f>
        <v>0</v>
      </c>
      <c r="I156" s="204" cm="1">
        <f t="array" aca="1" ref="I156" ca="1">_xlfn.XLOOKUP($A156,INDIRECT(I$3&amp;"!$A:$A"),INDIRECT(I$3&amp;"!$H:$H"),0,0)</f>
        <v>0</v>
      </c>
      <c r="J156" s="204" cm="1">
        <f t="array" aca="1" ref="J156" ca="1">_xlfn.XLOOKUP($A156,INDIRECT(J$3&amp;"!$A:$A"),INDIRECT(J$3&amp;"!$H:$H"),0,0)</f>
        <v>0</v>
      </c>
      <c r="K156" s="204" cm="1">
        <f t="array" aca="1" ref="K156" ca="1">_xlfn.XLOOKUP($A156,INDIRECT(K$3&amp;"!$A:$A"),INDIRECT(K$3&amp;"!$H:$H"),0,0)</f>
        <v>0</v>
      </c>
      <c r="L156" s="204" cm="1">
        <f t="array" aca="1" ref="L156" ca="1">_xlfn.XLOOKUP($A156,INDIRECT(L$3&amp;"!$A:$A"),INDIRECT(L$3&amp;"!$H:$H"),0,0)</f>
        <v>0</v>
      </c>
      <c r="M156" s="204" cm="1">
        <f t="array" aca="1" ref="M156" ca="1">_xlfn.XLOOKUP($A156,INDIRECT(M$3&amp;"!$A:$A"),INDIRECT(M$3&amp;"!$H:$H"),0,0)</f>
        <v>0</v>
      </c>
      <c r="N156" s="204" cm="1">
        <f t="array" aca="1" ref="N156" ca="1">_xlfn.XLOOKUP($A156,INDIRECT(N$3&amp;"!$A:$A"),INDIRECT(N$3&amp;"!$H:$H"),0,0)</f>
        <v>0</v>
      </c>
      <c r="O156" s="204" cm="1">
        <f t="array" aca="1" ref="O156" ca="1">_xlfn.XLOOKUP($A156,INDIRECT(O$3&amp;"!$A:$A"),INDIRECT(O$3&amp;"!$H:$H"),0,0)</f>
        <v>0</v>
      </c>
      <c r="P156" s="204" cm="1">
        <f t="array" aca="1" ref="P156" ca="1">_xlfn.XLOOKUP($A156,INDIRECT(P$3&amp;"!$A:$A"),INDIRECT(P$3&amp;"!$H:$H"),0,0)</f>
        <v>0</v>
      </c>
      <c r="Q156" s="204" cm="1">
        <f t="array" aca="1" ref="Q156" ca="1">_xlfn.XLOOKUP($A156,INDIRECT(Q$3&amp;"!$A:$A"),INDIRECT(Q$3&amp;"!$H:$H"),0,0)</f>
        <v>0</v>
      </c>
      <c r="R156" s="204" cm="1">
        <f t="array" aca="1" ref="R156" ca="1">_xlfn.XLOOKUP($A156,INDIRECT(R$3&amp;"!$A:$A"),INDIRECT(R$3&amp;"!$H:$H"),0,0)</f>
        <v>0</v>
      </c>
      <c r="S156" s="204" cm="1">
        <f t="array" aca="1" ref="S156" ca="1">_xlfn.XLOOKUP($A156,INDIRECT(S$3&amp;"!$A:$A"),INDIRECT(S$3&amp;"!$H:$H"),0,0)</f>
        <v>0</v>
      </c>
      <c r="T156" s="204" cm="1">
        <f t="array" aca="1" ref="T156" ca="1">_xlfn.XLOOKUP($A156,INDIRECT(T$3&amp;"!$A:$A"),INDIRECT(T$3&amp;"!$H:$H"),0,0)</f>
        <v>0</v>
      </c>
      <c r="U156" s="204" cm="1">
        <f t="array" aca="1" ref="U156" ca="1">_xlfn.XLOOKUP($A156,INDIRECT(U$3&amp;"!$A:$A"),INDIRECT(U$3&amp;"!$H:$H"),0,0)</f>
        <v>0</v>
      </c>
      <c r="V156" s="204" cm="1">
        <f t="array" aca="1" ref="V156" ca="1">_xlfn.XLOOKUP($A156,INDIRECT(V$3&amp;"!$A:$A"),INDIRECT(V$3&amp;"!$H:$H"),0,0)</f>
        <v>0</v>
      </c>
      <c r="W156" s="204" cm="1">
        <f t="array" aca="1" ref="W156" ca="1">_xlfn.XLOOKUP($A156,INDIRECT(W$3&amp;"!$A:$A"),INDIRECT(W$3&amp;"!$H:$H"),0,0)</f>
        <v>0</v>
      </c>
      <c r="X156" s="204" cm="1">
        <f t="array" aca="1" ref="X156" ca="1">_xlfn.XLOOKUP($A156,INDIRECT(X$3&amp;"!$A:$A"),INDIRECT(X$3&amp;"!$H:$H"),0,0)</f>
        <v>0</v>
      </c>
      <c r="Y156" s="204" cm="1">
        <f t="array" aca="1" ref="Y156" ca="1">_xlfn.XLOOKUP($A156,INDIRECT(Y$3&amp;"!$A:$A"),INDIRECT(Y$3&amp;"!$H:$H"),0,0)</f>
        <v>0</v>
      </c>
      <c r="Z156" s="204" cm="1">
        <f t="array" aca="1" ref="Z156" ca="1">_xlfn.XLOOKUP($A156,INDIRECT(Z$3&amp;"!$A:$A"),INDIRECT(Z$3&amp;"!$H:$H"),0,0)</f>
        <v>0</v>
      </c>
      <c r="AA156" s="204" cm="1">
        <f t="array" aca="1" ref="AA156" ca="1">_xlfn.XLOOKUP($A156,INDIRECT(AA$3&amp;"!$A:$A"),INDIRECT(AA$3&amp;"!$H:$H"),0,0)</f>
        <v>0</v>
      </c>
      <c r="AB156" s="204" cm="1">
        <f t="array" aca="1" ref="AB156" ca="1">_xlfn.XLOOKUP($A156,INDIRECT(AB$3&amp;"!$A:$A"),INDIRECT(AB$3&amp;"!$H:$H"),0,0)</f>
        <v>0</v>
      </c>
      <c r="AC156" s="204" cm="1">
        <f t="array" aca="1" ref="AC156" ca="1">_xlfn.XLOOKUP($A156,INDIRECT(AC$3&amp;"!$A:$A"),INDIRECT(AC$3&amp;"!$H:$H"),0,0)</f>
        <v>0</v>
      </c>
      <c r="AD156" s="204" cm="1">
        <f t="array" aca="1" ref="AD156" ca="1">_xlfn.XLOOKUP($A156,INDIRECT(AD$3&amp;"!$A:$A"),INDIRECT(AD$3&amp;"!$H:$H"),0,0)</f>
        <v>0</v>
      </c>
      <c r="AE156" s="204" cm="1">
        <f t="array" aca="1" ref="AE156" ca="1">_xlfn.XLOOKUP($A156,INDIRECT(AE$3&amp;"!$A:$A"),INDIRECT(AE$3&amp;"!$H:$H"),0,0)</f>
        <v>0</v>
      </c>
      <c r="AF156" s="204" cm="1">
        <f t="array" aca="1" ref="AF156" ca="1">_xlfn.XLOOKUP($A156,INDIRECT(AF$3&amp;"!$A:$A"),INDIRECT(AF$3&amp;"!$H:$H"),0,0)</f>
        <v>0</v>
      </c>
      <c r="AG156" s="204" cm="1">
        <f t="array" aca="1" ref="AG156" ca="1">_xlfn.XLOOKUP($A156,INDIRECT(AG$3&amp;"!$A:$A"),INDIRECT(AG$3&amp;"!$H:$H"),0,0)</f>
        <v>0</v>
      </c>
      <c r="AH156" s="204" cm="1">
        <f t="array" aca="1" ref="AH156" ca="1">_xlfn.XLOOKUP($A156,INDIRECT(AH$3&amp;"!$A:$A"),INDIRECT(AH$3&amp;"!$H:$H"),0,0)</f>
        <v>0</v>
      </c>
      <c r="AI156" s="204" cm="1">
        <f t="array" aca="1" ref="AI156" ca="1">_xlfn.XLOOKUP($A156,INDIRECT(AI$3&amp;"!$A:$A"),INDIRECT(AI$3&amp;"!$H:$H"),0,0)</f>
        <v>0</v>
      </c>
      <c r="AJ156" s="204" cm="1">
        <f t="array" aca="1" ref="AJ156" ca="1">_xlfn.XLOOKUP($A156,INDIRECT(AJ$3&amp;"!$A:$A"),INDIRECT(AJ$3&amp;"!$H:$H"),0,0)</f>
        <v>0</v>
      </c>
      <c r="AK156" s="204" cm="1">
        <f t="array" aca="1" ref="AK156" ca="1">_xlfn.XLOOKUP($A156,INDIRECT(AK$3&amp;"!$A:$A"),INDIRECT(AK$3&amp;"!$H:$H"),0,0)</f>
        <v>0</v>
      </c>
      <c r="AL156" s="204" cm="1">
        <f t="array" aca="1" ref="AL156" ca="1">_xlfn.XLOOKUP($A156,INDIRECT(AL$3&amp;"!$A:$A"),INDIRECT(AL$3&amp;"!$H:$H"),0,0)</f>
        <v>0</v>
      </c>
      <c r="AM156" s="204" cm="1">
        <f t="array" aca="1" ref="AM156" ca="1">_xlfn.XLOOKUP($A156,INDIRECT(AM$3&amp;"!$A:$A"),INDIRECT(AM$3&amp;"!$H:$H"),0,0)</f>
        <v>0</v>
      </c>
      <c r="AN156" s="204" cm="1">
        <f t="array" aca="1" ref="AN156" ca="1">_xlfn.XLOOKUP($A156,INDIRECT(AN$3&amp;"!$A:$A"),INDIRECT(AN$3&amp;"!$H:$H"),0,0)</f>
        <v>0</v>
      </c>
      <c r="AO156" s="204" cm="1">
        <f t="array" aca="1" ref="AO156" ca="1">_xlfn.XLOOKUP($A156,INDIRECT(AO$3&amp;"!$A:$A"),INDIRECT(AO$3&amp;"!$H:$H"),0,0)</f>
        <v>0</v>
      </c>
      <c r="AP156" s="204" cm="1">
        <f t="array" aca="1" ref="AP156" ca="1">_xlfn.XLOOKUP($A156,INDIRECT(AP$3&amp;"!$A:$A"),INDIRECT(AP$3&amp;"!$H:$H"),0,0)</f>
        <v>0</v>
      </c>
      <c r="AQ156" s="204" cm="1">
        <f t="array" aca="1" ref="AQ156" ca="1">_xlfn.XLOOKUP($A156,INDIRECT(AQ$3&amp;"!$A:$A"),INDIRECT(AQ$3&amp;"!$H:$H"),0,0)</f>
        <v>0</v>
      </c>
      <c r="AR156" s="204" cm="1">
        <f t="array" aca="1" ref="AR156" ca="1">_xlfn.XLOOKUP($A156,INDIRECT(AR$3&amp;"!$A:$A"),INDIRECT(AR$3&amp;"!$H:$H"),0,0)</f>
        <v>0</v>
      </c>
      <c r="AS156" s="204" cm="1">
        <f t="array" aca="1" ref="AS156" ca="1">_xlfn.XLOOKUP($A156,INDIRECT(AS$3&amp;"!$A:$A"),INDIRECT(AS$3&amp;"!$H:$H"),0,0)</f>
        <v>0</v>
      </c>
      <c r="AT156" s="204" cm="1">
        <f t="array" aca="1" ref="AT156" ca="1">_xlfn.XLOOKUP($A156,INDIRECT(AT$3&amp;"!$A:$A"),INDIRECT(AT$3&amp;"!$H:$H"),0,0)</f>
        <v>0</v>
      </c>
      <c r="AU156" s="204" cm="1">
        <f t="array" aca="1" ref="AU156" ca="1">_xlfn.XLOOKUP($A156,INDIRECT(AU$3&amp;"!$A:$A"),INDIRECT(AU$3&amp;"!$H:$H"),0,0)</f>
        <v>0</v>
      </c>
      <c r="AV156" s="204" cm="1">
        <f t="array" aca="1" ref="AV156" ca="1">_xlfn.XLOOKUP($A156,INDIRECT(AV$3&amp;"!$A:$A"),INDIRECT(AV$3&amp;"!$H:$H"),0,0)</f>
        <v>0</v>
      </c>
      <c r="AW156" s="204" cm="1">
        <f t="array" aca="1" ref="AW156" ca="1">_xlfn.XLOOKUP($A156,INDIRECT(AW$3&amp;"!$A:$A"),INDIRECT(AW$3&amp;"!$H:$H"),0,0)</f>
        <v>0</v>
      </c>
      <c r="AX156" s="204" cm="1">
        <f t="array" aca="1" ref="AX156" ca="1">_xlfn.XLOOKUP($A156,INDIRECT(AX$3&amp;"!$A:$A"),INDIRECT(AX$3&amp;"!$H:$H"),0,0)</f>
        <v>0</v>
      </c>
      <c r="AY156" s="204" cm="1">
        <f t="array" aca="1" ref="AY156" ca="1">_xlfn.XLOOKUP($A156,INDIRECT(AY$3&amp;"!$A:$A"),INDIRECT(AY$3&amp;"!$H:$H"),0,0)</f>
        <v>0</v>
      </c>
      <c r="AZ156" s="204" cm="1">
        <f t="array" aca="1" ref="AZ156" ca="1">_xlfn.XLOOKUP($A156,INDIRECT(AZ$3&amp;"!$A:$A"),INDIRECT(AZ$3&amp;"!$H:$H"),0,0)</f>
        <v>0</v>
      </c>
      <c r="BA156" s="204" cm="1">
        <f t="array" aca="1" ref="BA156" ca="1">_xlfn.XLOOKUP($A156,INDIRECT(BA$3&amp;"!$A:$A"),INDIRECT(BA$3&amp;"!$H:$H"),0,0)</f>
        <v>0</v>
      </c>
      <c r="BB156" s="204" cm="1">
        <f t="array" aca="1" ref="BB156" ca="1">_xlfn.XLOOKUP($A156,INDIRECT(BB$3&amp;"!$A:$A"),INDIRECT(BB$3&amp;"!$H:$H"),0,0)</f>
        <v>0</v>
      </c>
      <c r="BC156" s="204" cm="1">
        <f t="array" aca="1" ref="BC156" ca="1">_xlfn.XLOOKUP($A156,INDIRECT(BC$3&amp;"!$A:$A"),INDIRECT(BC$3&amp;"!$H:$H"),0,0)</f>
        <v>0</v>
      </c>
      <c r="BD156" s="204" cm="1">
        <f t="array" aca="1" ref="BD156" ca="1">_xlfn.XLOOKUP($A156,INDIRECT(BD$3&amp;"!$A:$A"),INDIRECT(BD$3&amp;"!$H:$H"),0,0)</f>
        <v>0</v>
      </c>
    </row>
    <row r="157" spans="1:56" ht="15.75" customHeight="1" x14ac:dyDescent="0.25">
      <c r="A157" s="3">
        <f t="shared" ref="A157:C157" si="12">A70</f>
        <v>251537223</v>
      </c>
      <c r="B157" s="3" t="str">
        <f t="shared" si="12"/>
        <v>AAND1BL101RD</v>
      </c>
      <c r="C157" s="149" t="str">
        <f t="shared" si="12"/>
        <v>Мяч регби красный</v>
      </c>
      <c r="D157" s="204" cm="1">
        <f t="array" aca="1" ref="D157" ca="1">_xlfn.XLOOKUP($A157,INDIRECT(D$3&amp;"!$A:$A"),INDIRECT(D$3&amp;"!$H:$H"),0,0)</f>
        <v>131.33333333333334</v>
      </c>
      <c r="E157" s="204" cm="1">
        <f t="array" aca="1" ref="E157" ca="1">_xlfn.XLOOKUP($A157,INDIRECT(E$3&amp;"!$A:$A"),INDIRECT(E$3&amp;"!$H:$H"),0,0)</f>
        <v>63.548387096774192</v>
      </c>
      <c r="F157" s="204" cm="1">
        <f t="array" aca="1" ref="F157" ca="1">_xlfn.XLOOKUP($A157,INDIRECT(F$3&amp;"!$A:$A"),INDIRECT(F$3&amp;"!$H:$H"),0,0)</f>
        <v>48.205128205128204</v>
      </c>
      <c r="G157" s="204" cm="1">
        <f t="array" aca="1" ref="G157" ca="1">_xlfn.XLOOKUP($A157,INDIRECT(G$3&amp;"!$A:$A"),INDIRECT(G$3&amp;"!$H:$H"),0,0)</f>
        <v>0</v>
      </c>
      <c r="H157" s="204" cm="1">
        <f t="array" aca="1" ref="H157" ca="1">_xlfn.XLOOKUP($A157,INDIRECT(H$3&amp;"!$A:$A"),INDIRECT(H$3&amp;"!$H:$H"),0,0)</f>
        <v>0</v>
      </c>
      <c r="I157" s="204" cm="1">
        <f t="array" aca="1" ref="I157" ca="1">_xlfn.XLOOKUP($A157,INDIRECT(I$3&amp;"!$A:$A"),INDIRECT(I$3&amp;"!$H:$H"),0,0)</f>
        <v>0</v>
      </c>
      <c r="J157" s="204" cm="1">
        <f t="array" aca="1" ref="J157" ca="1">_xlfn.XLOOKUP($A157,INDIRECT(J$3&amp;"!$A:$A"),INDIRECT(J$3&amp;"!$H:$H"),0,0)</f>
        <v>0</v>
      </c>
      <c r="K157" s="204" cm="1">
        <f t="array" aca="1" ref="K157" ca="1">_xlfn.XLOOKUP($A157,INDIRECT(K$3&amp;"!$A:$A"),INDIRECT(K$3&amp;"!$H:$H"),0,0)</f>
        <v>0</v>
      </c>
      <c r="L157" s="204" cm="1">
        <f t="array" aca="1" ref="L157" ca="1">_xlfn.XLOOKUP($A157,INDIRECT(L$3&amp;"!$A:$A"),INDIRECT(L$3&amp;"!$H:$H"),0,0)</f>
        <v>0</v>
      </c>
      <c r="M157" s="204" cm="1">
        <f t="array" aca="1" ref="M157" ca="1">_xlfn.XLOOKUP($A157,INDIRECT(M$3&amp;"!$A:$A"),INDIRECT(M$3&amp;"!$H:$H"),0,0)</f>
        <v>0</v>
      </c>
      <c r="N157" s="204" cm="1">
        <f t="array" aca="1" ref="N157" ca="1">_xlfn.XLOOKUP($A157,INDIRECT(N$3&amp;"!$A:$A"),INDIRECT(N$3&amp;"!$H:$H"),0,0)</f>
        <v>0</v>
      </c>
      <c r="O157" s="204" cm="1">
        <f t="array" aca="1" ref="O157" ca="1">_xlfn.XLOOKUP($A157,INDIRECT(O$3&amp;"!$A:$A"),INDIRECT(O$3&amp;"!$H:$H"),0,0)</f>
        <v>0</v>
      </c>
      <c r="P157" s="204" cm="1">
        <f t="array" aca="1" ref="P157" ca="1">_xlfn.XLOOKUP($A157,INDIRECT(P$3&amp;"!$A:$A"),INDIRECT(P$3&amp;"!$H:$H"),0,0)</f>
        <v>0</v>
      </c>
      <c r="Q157" s="204" cm="1">
        <f t="array" aca="1" ref="Q157" ca="1">_xlfn.XLOOKUP($A157,INDIRECT(Q$3&amp;"!$A:$A"),INDIRECT(Q$3&amp;"!$H:$H"),0,0)</f>
        <v>0</v>
      </c>
      <c r="R157" s="204" cm="1">
        <f t="array" aca="1" ref="R157" ca="1">_xlfn.XLOOKUP($A157,INDIRECT(R$3&amp;"!$A:$A"),INDIRECT(R$3&amp;"!$H:$H"),0,0)</f>
        <v>0</v>
      </c>
      <c r="S157" s="204" cm="1">
        <f t="array" aca="1" ref="S157" ca="1">_xlfn.XLOOKUP($A157,INDIRECT(S$3&amp;"!$A:$A"),INDIRECT(S$3&amp;"!$H:$H"),0,0)</f>
        <v>0</v>
      </c>
      <c r="T157" s="204" cm="1">
        <f t="array" aca="1" ref="T157" ca="1">_xlfn.XLOOKUP($A157,INDIRECT(T$3&amp;"!$A:$A"),INDIRECT(T$3&amp;"!$H:$H"),0,0)</f>
        <v>0</v>
      </c>
      <c r="U157" s="204" cm="1">
        <f t="array" aca="1" ref="U157" ca="1">_xlfn.XLOOKUP($A157,INDIRECT(U$3&amp;"!$A:$A"),INDIRECT(U$3&amp;"!$H:$H"),0,0)</f>
        <v>0</v>
      </c>
      <c r="V157" s="204" cm="1">
        <f t="array" aca="1" ref="V157" ca="1">_xlfn.XLOOKUP($A157,INDIRECT(V$3&amp;"!$A:$A"),INDIRECT(V$3&amp;"!$H:$H"),0,0)</f>
        <v>0</v>
      </c>
      <c r="W157" s="204" cm="1">
        <f t="array" aca="1" ref="W157" ca="1">_xlfn.XLOOKUP($A157,INDIRECT(W$3&amp;"!$A:$A"),INDIRECT(W$3&amp;"!$H:$H"),0,0)</f>
        <v>0</v>
      </c>
      <c r="X157" s="204" cm="1">
        <f t="array" aca="1" ref="X157" ca="1">_xlfn.XLOOKUP($A157,INDIRECT(X$3&amp;"!$A:$A"),INDIRECT(X$3&amp;"!$H:$H"),0,0)</f>
        <v>0</v>
      </c>
      <c r="Y157" s="204" cm="1">
        <f t="array" aca="1" ref="Y157" ca="1">_xlfn.XLOOKUP($A157,INDIRECT(Y$3&amp;"!$A:$A"),INDIRECT(Y$3&amp;"!$H:$H"),0,0)</f>
        <v>0</v>
      </c>
      <c r="Z157" s="204" cm="1">
        <f t="array" aca="1" ref="Z157" ca="1">_xlfn.XLOOKUP($A157,INDIRECT(Z$3&amp;"!$A:$A"),INDIRECT(Z$3&amp;"!$H:$H"),0,0)</f>
        <v>0</v>
      </c>
      <c r="AA157" s="204" cm="1">
        <f t="array" aca="1" ref="AA157" ca="1">_xlfn.XLOOKUP($A157,INDIRECT(AA$3&amp;"!$A:$A"),INDIRECT(AA$3&amp;"!$H:$H"),0,0)</f>
        <v>0</v>
      </c>
      <c r="AB157" s="204" cm="1">
        <f t="array" aca="1" ref="AB157" ca="1">_xlfn.XLOOKUP($A157,INDIRECT(AB$3&amp;"!$A:$A"),INDIRECT(AB$3&amp;"!$H:$H"),0,0)</f>
        <v>0</v>
      </c>
      <c r="AC157" s="204" cm="1">
        <f t="array" aca="1" ref="AC157" ca="1">_xlfn.XLOOKUP($A157,INDIRECT(AC$3&amp;"!$A:$A"),INDIRECT(AC$3&amp;"!$H:$H"),0,0)</f>
        <v>0</v>
      </c>
      <c r="AD157" s="204" cm="1">
        <f t="array" aca="1" ref="AD157" ca="1">_xlfn.XLOOKUP($A157,INDIRECT(AD$3&amp;"!$A:$A"),INDIRECT(AD$3&amp;"!$H:$H"),0,0)</f>
        <v>0</v>
      </c>
      <c r="AE157" s="204" cm="1">
        <f t="array" aca="1" ref="AE157" ca="1">_xlfn.XLOOKUP($A157,INDIRECT(AE$3&amp;"!$A:$A"),INDIRECT(AE$3&amp;"!$H:$H"),0,0)</f>
        <v>0</v>
      </c>
      <c r="AF157" s="204" cm="1">
        <f t="array" aca="1" ref="AF157" ca="1">_xlfn.XLOOKUP($A157,INDIRECT(AF$3&amp;"!$A:$A"),INDIRECT(AF$3&amp;"!$H:$H"),0,0)</f>
        <v>0</v>
      </c>
      <c r="AG157" s="204" cm="1">
        <f t="array" aca="1" ref="AG157" ca="1">_xlfn.XLOOKUP($A157,INDIRECT(AG$3&amp;"!$A:$A"),INDIRECT(AG$3&amp;"!$H:$H"),0,0)</f>
        <v>0</v>
      </c>
      <c r="AH157" s="204" cm="1">
        <f t="array" aca="1" ref="AH157" ca="1">_xlfn.XLOOKUP($A157,INDIRECT(AH$3&amp;"!$A:$A"),INDIRECT(AH$3&amp;"!$H:$H"),0,0)</f>
        <v>0</v>
      </c>
      <c r="AI157" s="204" cm="1">
        <f t="array" aca="1" ref="AI157" ca="1">_xlfn.XLOOKUP($A157,INDIRECT(AI$3&amp;"!$A:$A"),INDIRECT(AI$3&amp;"!$H:$H"),0,0)</f>
        <v>0</v>
      </c>
      <c r="AJ157" s="204" cm="1">
        <f t="array" aca="1" ref="AJ157" ca="1">_xlfn.XLOOKUP($A157,INDIRECT(AJ$3&amp;"!$A:$A"),INDIRECT(AJ$3&amp;"!$H:$H"),0,0)</f>
        <v>0</v>
      </c>
      <c r="AK157" s="204" cm="1">
        <f t="array" aca="1" ref="AK157" ca="1">_xlfn.XLOOKUP($A157,INDIRECT(AK$3&amp;"!$A:$A"),INDIRECT(AK$3&amp;"!$H:$H"),0,0)</f>
        <v>0</v>
      </c>
      <c r="AL157" s="204" cm="1">
        <f t="array" aca="1" ref="AL157" ca="1">_xlfn.XLOOKUP($A157,INDIRECT(AL$3&amp;"!$A:$A"),INDIRECT(AL$3&amp;"!$H:$H"),0,0)</f>
        <v>0</v>
      </c>
      <c r="AM157" s="204" cm="1">
        <f t="array" aca="1" ref="AM157" ca="1">_xlfn.XLOOKUP($A157,INDIRECT(AM$3&amp;"!$A:$A"),INDIRECT(AM$3&amp;"!$H:$H"),0,0)</f>
        <v>0</v>
      </c>
      <c r="AN157" s="204" cm="1">
        <f t="array" aca="1" ref="AN157" ca="1">_xlfn.XLOOKUP($A157,INDIRECT(AN$3&amp;"!$A:$A"),INDIRECT(AN$3&amp;"!$H:$H"),0,0)</f>
        <v>0</v>
      </c>
      <c r="AO157" s="204" cm="1">
        <f t="array" aca="1" ref="AO157" ca="1">_xlfn.XLOOKUP($A157,INDIRECT(AO$3&amp;"!$A:$A"),INDIRECT(AO$3&amp;"!$H:$H"),0,0)</f>
        <v>0</v>
      </c>
      <c r="AP157" s="204" cm="1">
        <f t="array" aca="1" ref="AP157" ca="1">_xlfn.XLOOKUP($A157,INDIRECT(AP$3&amp;"!$A:$A"),INDIRECT(AP$3&amp;"!$H:$H"),0,0)</f>
        <v>0</v>
      </c>
      <c r="AQ157" s="204" cm="1">
        <f t="array" aca="1" ref="AQ157" ca="1">_xlfn.XLOOKUP($A157,INDIRECT(AQ$3&amp;"!$A:$A"),INDIRECT(AQ$3&amp;"!$H:$H"),0,0)</f>
        <v>0</v>
      </c>
      <c r="AR157" s="204" cm="1">
        <f t="array" aca="1" ref="AR157" ca="1">_xlfn.XLOOKUP($A157,INDIRECT(AR$3&amp;"!$A:$A"),INDIRECT(AR$3&amp;"!$H:$H"),0,0)</f>
        <v>0</v>
      </c>
      <c r="AS157" s="204" cm="1">
        <f t="array" aca="1" ref="AS157" ca="1">_xlfn.XLOOKUP($A157,INDIRECT(AS$3&amp;"!$A:$A"),INDIRECT(AS$3&amp;"!$H:$H"),0,0)</f>
        <v>0</v>
      </c>
      <c r="AT157" s="204" cm="1">
        <f t="array" aca="1" ref="AT157" ca="1">_xlfn.XLOOKUP($A157,INDIRECT(AT$3&amp;"!$A:$A"),INDIRECT(AT$3&amp;"!$H:$H"),0,0)</f>
        <v>0</v>
      </c>
      <c r="AU157" s="204" cm="1">
        <f t="array" aca="1" ref="AU157" ca="1">_xlfn.XLOOKUP($A157,INDIRECT(AU$3&amp;"!$A:$A"),INDIRECT(AU$3&amp;"!$H:$H"),0,0)</f>
        <v>0</v>
      </c>
      <c r="AV157" s="204" cm="1">
        <f t="array" aca="1" ref="AV157" ca="1">_xlfn.XLOOKUP($A157,INDIRECT(AV$3&amp;"!$A:$A"),INDIRECT(AV$3&amp;"!$H:$H"),0,0)</f>
        <v>0</v>
      </c>
      <c r="AW157" s="204" cm="1">
        <f t="array" aca="1" ref="AW157" ca="1">_xlfn.XLOOKUP($A157,INDIRECT(AW$3&amp;"!$A:$A"),INDIRECT(AW$3&amp;"!$H:$H"),0,0)</f>
        <v>0</v>
      </c>
      <c r="AX157" s="204" cm="1">
        <f t="array" aca="1" ref="AX157" ca="1">_xlfn.XLOOKUP($A157,INDIRECT(AX$3&amp;"!$A:$A"),INDIRECT(AX$3&amp;"!$H:$H"),0,0)</f>
        <v>0</v>
      </c>
      <c r="AY157" s="204" cm="1">
        <f t="array" aca="1" ref="AY157" ca="1">_xlfn.XLOOKUP($A157,INDIRECT(AY$3&amp;"!$A:$A"),INDIRECT(AY$3&amp;"!$H:$H"),0,0)</f>
        <v>0</v>
      </c>
      <c r="AZ157" s="204" cm="1">
        <f t="array" aca="1" ref="AZ157" ca="1">_xlfn.XLOOKUP($A157,INDIRECT(AZ$3&amp;"!$A:$A"),INDIRECT(AZ$3&amp;"!$H:$H"),0,0)</f>
        <v>0</v>
      </c>
      <c r="BA157" s="204" cm="1">
        <f t="array" aca="1" ref="BA157" ca="1">_xlfn.XLOOKUP($A157,INDIRECT(BA$3&amp;"!$A:$A"),INDIRECT(BA$3&amp;"!$H:$H"),0,0)</f>
        <v>0</v>
      </c>
      <c r="BB157" s="204" cm="1">
        <f t="array" aca="1" ref="BB157" ca="1">_xlfn.XLOOKUP($A157,INDIRECT(BB$3&amp;"!$A:$A"),INDIRECT(BB$3&amp;"!$H:$H"),0,0)</f>
        <v>0</v>
      </c>
      <c r="BC157" s="204" cm="1">
        <f t="array" aca="1" ref="BC157" ca="1">_xlfn.XLOOKUP($A157,INDIRECT(BC$3&amp;"!$A:$A"),INDIRECT(BC$3&amp;"!$H:$H"),0,0)</f>
        <v>0</v>
      </c>
      <c r="BD157" s="204" cm="1">
        <f t="array" aca="1" ref="BD157" ca="1">_xlfn.XLOOKUP($A157,INDIRECT(BD$3&amp;"!$A:$A"),INDIRECT(BD$3&amp;"!$H:$H"),0,0)</f>
        <v>0</v>
      </c>
    </row>
    <row r="158" spans="1:56" ht="15.75" customHeight="1" x14ac:dyDescent="0.25">
      <c r="A158" s="3">
        <f t="shared" ref="A158:C158" si="13">A71</f>
        <v>251537413</v>
      </c>
      <c r="B158" s="3" t="str">
        <f t="shared" si="13"/>
        <v>AAND1BL101BL</v>
      </c>
      <c r="C158" s="149" t="str">
        <f t="shared" si="13"/>
        <v>Мяч регби синий</v>
      </c>
      <c r="D158" s="204" cm="1">
        <f t="array" aca="1" ref="D158" ca="1">_xlfn.XLOOKUP($A158,INDIRECT(D$3&amp;"!$A:$A"),INDIRECT(D$3&amp;"!$H:$H"),0,0)</f>
        <v>218</v>
      </c>
      <c r="E158" s="204" cm="1">
        <f t="array" aca="1" ref="E158" ca="1">_xlfn.XLOOKUP($A158,INDIRECT(E$3&amp;"!$A:$A"),INDIRECT(E$3&amp;"!$H:$H"),0,0)</f>
        <v>167.69230769230768</v>
      </c>
      <c r="F158" s="204" cm="1">
        <f t="array" aca="1" ref="F158" ca="1">_xlfn.XLOOKUP($A158,INDIRECT(F$3&amp;"!$A:$A"),INDIRECT(F$3&amp;"!$H:$H"),0,0)</f>
        <v>216</v>
      </c>
      <c r="G158" s="204" cm="1">
        <f t="array" aca="1" ref="G158" ca="1">_xlfn.XLOOKUP($A158,INDIRECT(G$3&amp;"!$A:$A"),INDIRECT(G$3&amp;"!$H:$H"),0,0)</f>
        <v>0</v>
      </c>
      <c r="H158" s="204" cm="1">
        <f t="array" aca="1" ref="H158" ca="1">_xlfn.XLOOKUP($A158,INDIRECT(H$3&amp;"!$A:$A"),INDIRECT(H$3&amp;"!$H:$H"),0,0)</f>
        <v>0</v>
      </c>
      <c r="I158" s="204" cm="1">
        <f t="array" aca="1" ref="I158" ca="1">_xlfn.XLOOKUP($A158,INDIRECT(I$3&amp;"!$A:$A"),INDIRECT(I$3&amp;"!$H:$H"),0,0)</f>
        <v>0</v>
      </c>
      <c r="J158" s="204" cm="1">
        <f t="array" aca="1" ref="J158" ca="1">_xlfn.XLOOKUP($A158,INDIRECT(J$3&amp;"!$A:$A"),INDIRECT(J$3&amp;"!$H:$H"),0,0)</f>
        <v>0</v>
      </c>
      <c r="K158" s="204" cm="1">
        <f t="array" aca="1" ref="K158" ca="1">_xlfn.XLOOKUP($A158,INDIRECT(K$3&amp;"!$A:$A"),INDIRECT(K$3&amp;"!$H:$H"),0,0)</f>
        <v>0</v>
      </c>
      <c r="L158" s="204" cm="1">
        <f t="array" aca="1" ref="L158" ca="1">_xlfn.XLOOKUP($A158,INDIRECT(L$3&amp;"!$A:$A"),INDIRECT(L$3&amp;"!$H:$H"),0,0)</f>
        <v>0</v>
      </c>
      <c r="M158" s="204" cm="1">
        <f t="array" aca="1" ref="M158" ca="1">_xlfn.XLOOKUP($A158,INDIRECT(M$3&amp;"!$A:$A"),INDIRECT(M$3&amp;"!$H:$H"),0,0)</f>
        <v>0</v>
      </c>
      <c r="N158" s="204" cm="1">
        <f t="array" aca="1" ref="N158" ca="1">_xlfn.XLOOKUP($A158,INDIRECT(N$3&amp;"!$A:$A"),INDIRECT(N$3&amp;"!$H:$H"),0,0)</f>
        <v>0</v>
      </c>
      <c r="O158" s="204" cm="1">
        <f t="array" aca="1" ref="O158" ca="1">_xlfn.XLOOKUP($A158,INDIRECT(O$3&amp;"!$A:$A"),INDIRECT(O$3&amp;"!$H:$H"),0,0)</f>
        <v>0</v>
      </c>
      <c r="P158" s="204" cm="1">
        <f t="array" aca="1" ref="P158" ca="1">_xlfn.XLOOKUP($A158,INDIRECT(P$3&amp;"!$A:$A"),INDIRECT(P$3&amp;"!$H:$H"),0,0)</f>
        <v>0</v>
      </c>
      <c r="Q158" s="204" cm="1">
        <f t="array" aca="1" ref="Q158" ca="1">_xlfn.XLOOKUP($A158,INDIRECT(Q$3&amp;"!$A:$A"),INDIRECT(Q$3&amp;"!$H:$H"),0,0)</f>
        <v>0</v>
      </c>
      <c r="R158" s="204" cm="1">
        <f t="array" aca="1" ref="R158" ca="1">_xlfn.XLOOKUP($A158,INDIRECT(R$3&amp;"!$A:$A"),INDIRECT(R$3&amp;"!$H:$H"),0,0)</f>
        <v>0</v>
      </c>
      <c r="S158" s="204" cm="1">
        <f t="array" aca="1" ref="S158" ca="1">_xlfn.XLOOKUP($A158,INDIRECT(S$3&amp;"!$A:$A"),INDIRECT(S$3&amp;"!$H:$H"),0,0)</f>
        <v>0</v>
      </c>
      <c r="T158" s="204" cm="1">
        <f t="array" aca="1" ref="T158" ca="1">_xlfn.XLOOKUP($A158,INDIRECT(T$3&amp;"!$A:$A"),INDIRECT(T$3&amp;"!$H:$H"),0,0)</f>
        <v>0</v>
      </c>
      <c r="U158" s="204" cm="1">
        <f t="array" aca="1" ref="U158" ca="1">_xlfn.XLOOKUP($A158,INDIRECT(U$3&amp;"!$A:$A"),INDIRECT(U$3&amp;"!$H:$H"),0,0)</f>
        <v>0</v>
      </c>
      <c r="V158" s="204" cm="1">
        <f t="array" aca="1" ref="V158" ca="1">_xlfn.XLOOKUP($A158,INDIRECT(V$3&amp;"!$A:$A"),INDIRECT(V$3&amp;"!$H:$H"),0,0)</f>
        <v>0</v>
      </c>
      <c r="W158" s="204" cm="1">
        <f t="array" aca="1" ref="W158" ca="1">_xlfn.XLOOKUP($A158,INDIRECT(W$3&amp;"!$A:$A"),INDIRECT(W$3&amp;"!$H:$H"),0,0)</f>
        <v>0</v>
      </c>
      <c r="X158" s="204" cm="1">
        <f t="array" aca="1" ref="X158" ca="1">_xlfn.XLOOKUP($A158,INDIRECT(X$3&amp;"!$A:$A"),INDIRECT(X$3&amp;"!$H:$H"),0,0)</f>
        <v>0</v>
      </c>
      <c r="Y158" s="204" cm="1">
        <f t="array" aca="1" ref="Y158" ca="1">_xlfn.XLOOKUP($A158,INDIRECT(Y$3&amp;"!$A:$A"),INDIRECT(Y$3&amp;"!$H:$H"),0,0)</f>
        <v>0</v>
      </c>
      <c r="Z158" s="204" cm="1">
        <f t="array" aca="1" ref="Z158" ca="1">_xlfn.XLOOKUP($A158,INDIRECT(Z$3&amp;"!$A:$A"),INDIRECT(Z$3&amp;"!$H:$H"),0,0)</f>
        <v>0</v>
      </c>
      <c r="AA158" s="204" cm="1">
        <f t="array" aca="1" ref="AA158" ca="1">_xlfn.XLOOKUP($A158,INDIRECT(AA$3&amp;"!$A:$A"),INDIRECT(AA$3&amp;"!$H:$H"),0,0)</f>
        <v>0</v>
      </c>
      <c r="AB158" s="204" cm="1">
        <f t="array" aca="1" ref="AB158" ca="1">_xlfn.XLOOKUP($A158,INDIRECT(AB$3&amp;"!$A:$A"),INDIRECT(AB$3&amp;"!$H:$H"),0,0)</f>
        <v>0</v>
      </c>
      <c r="AC158" s="204" cm="1">
        <f t="array" aca="1" ref="AC158" ca="1">_xlfn.XLOOKUP($A158,INDIRECT(AC$3&amp;"!$A:$A"),INDIRECT(AC$3&amp;"!$H:$H"),0,0)</f>
        <v>0</v>
      </c>
      <c r="AD158" s="204" cm="1">
        <f t="array" aca="1" ref="AD158" ca="1">_xlfn.XLOOKUP($A158,INDIRECT(AD$3&amp;"!$A:$A"),INDIRECT(AD$3&amp;"!$H:$H"),0,0)</f>
        <v>0</v>
      </c>
      <c r="AE158" s="204" cm="1">
        <f t="array" aca="1" ref="AE158" ca="1">_xlfn.XLOOKUP($A158,INDIRECT(AE$3&amp;"!$A:$A"),INDIRECT(AE$3&amp;"!$H:$H"),0,0)</f>
        <v>0</v>
      </c>
      <c r="AF158" s="204" cm="1">
        <f t="array" aca="1" ref="AF158" ca="1">_xlfn.XLOOKUP($A158,INDIRECT(AF$3&amp;"!$A:$A"),INDIRECT(AF$3&amp;"!$H:$H"),0,0)</f>
        <v>0</v>
      </c>
      <c r="AG158" s="204" cm="1">
        <f t="array" aca="1" ref="AG158" ca="1">_xlfn.XLOOKUP($A158,INDIRECT(AG$3&amp;"!$A:$A"),INDIRECT(AG$3&amp;"!$H:$H"),0,0)</f>
        <v>0</v>
      </c>
      <c r="AH158" s="204" cm="1">
        <f t="array" aca="1" ref="AH158" ca="1">_xlfn.XLOOKUP($A158,INDIRECT(AH$3&amp;"!$A:$A"),INDIRECT(AH$3&amp;"!$H:$H"),0,0)</f>
        <v>0</v>
      </c>
      <c r="AI158" s="204" cm="1">
        <f t="array" aca="1" ref="AI158" ca="1">_xlfn.XLOOKUP($A158,INDIRECT(AI$3&amp;"!$A:$A"),INDIRECT(AI$3&amp;"!$H:$H"),0,0)</f>
        <v>0</v>
      </c>
      <c r="AJ158" s="204" cm="1">
        <f t="array" aca="1" ref="AJ158" ca="1">_xlfn.XLOOKUP($A158,INDIRECT(AJ$3&amp;"!$A:$A"),INDIRECT(AJ$3&amp;"!$H:$H"),0,0)</f>
        <v>0</v>
      </c>
      <c r="AK158" s="204" cm="1">
        <f t="array" aca="1" ref="AK158" ca="1">_xlfn.XLOOKUP($A158,INDIRECT(AK$3&amp;"!$A:$A"),INDIRECT(AK$3&amp;"!$H:$H"),0,0)</f>
        <v>0</v>
      </c>
      <c r="AL158" s="204" cm="1">
        <f t="array" aca="1" ref="AL158" ca="1">_xlfn.XLOOKUP($A158,INDIRECT(AL$3&amp;"!$A:$A"),INDIRECT(AL$3&amp;"!$H:$H"),0,0)</f>
        <v>0</v>
      </c>
      <c r="AM158" s="204" cm="1">
        <f t="array" aca="1" ref="AM158" ca="1">_xlfn.XLOOKUP($A158,INDIRECT(AM$3&amp;"!$A:$A"),INDIRECT(AM$3&amp;"!$H:$H"),0,0)</f>
        <v>0</v>
      </c>
      <c r="AN158" s="204" cm="1">
        <f t="array" aca="1" ref="AN158" ca="1">_xlfn.XLOOKUP($A158,INDIRECT(AN$3&amp;"!$A:$A"),INDIRECT(AN$3&amp;"!$H:$H"),0,0)</f>
        <v>0</v>
      </c>
      <c r="AO158" s="204" cm="1">
        <f t="array" aca="1" ref="AO158" ca="1">_xlfn.XLOOKUP($A158,INDIRECT(AO$3&amp;"!$A:$A"),INDIRECT(AO$3&amp;"!$H:$H"),0,0)</f>
        <v>0</v>
      </c>
      <c r="AP158" s="204" cm="1">
        <f t="array" aca="1" ref="AP158" ca="1">_xlfn.XLOOKUP($A158,INDIRECT(AP$3&amp;"!$A:$A"),INDIRECT(AP$3&amp;"!$H:$H"),0,0)</f>
        <v>0</v>
      </c>
      <c r="AQ158" s="204" cm="1">
        <f t="array" aca="1" ref="AQ158" ca="1">_xlfn.XLOOKUP($A158,INDIRECT(AQ$3&amp;"!$A:$A"),INDIRECT(AQ$3&amp;"!$H:$H"),0,0)</f>
        <v>0</v>
      </c>
      <c r="AR158" s="204" cm="1">
        <f t="array" aca="1" ref="AR158" ca="1">_xlfn.XLOOKUP($A158,INDIRECT(AR$3&amp;"!$A:$A"),INDIRECT(AR$3&amp;"!$H:$H"),0,0)</f>
        <v>0</v>
      </c>
      <c r="AS158" s="204" cm="1">
        <f t="array" aca="1" ref="AS158" ca="1">_xlfn.XLOOKUP($A158,INDIRECT(AS$3&amp;"!$A:$A"),INDIRECT(AS$3&amp;"!$H:$H"),0,0)</f>
        <v>0</v>
      </c>
      <c r="AT158" s="204" cm="1">
        <f t="array" aca="1" ref="AT158" ca="1">_xlfn.XLOOKUP($A158,INDIRECT(AT$3&amp;"!$A:$A"),INDIRECT(AT$3&amp;"!$H:$H"),0,0)</f>
        <v>0</v>
      </c>
      <c r="AU158" s="204" cm="1">
        <f t="array" aca="1" ref="AU158" ca="1">_xlfn.XLOOKUP($A158,INDIRECT(AU$3&amp;"!$A:$A"),INDIRECT(AU$3&amp;"!$H:$H"),0,0)</f>
        <v>0</v>
      </c>
      <c r="AV158" s="204" cm="1">
        <f t="array" aca="1" ref="AV158" ca="1">_xlfn.XLOOKUP($A158,INDIRECT(AV$3&amp;"!$A:$A"),INDIRECT(AV$3&amp;"!$H:$H"),0,0)</f>
        <v>0</v>
      </c>
      <c r="AW158" s="204" cm="1">
        <f t="array" aca="1" ref="AW158" ca="1">_xlfn.XLOOKUP($A158,INDIRECT(AW$3&amp;"!$A:$A"),INDIRECT(AW$3&amp;"!$H:$H"),0,0)</f>
        <v>0</v>
      </c>
      <c r="AX158" s="204" cm="1">
        <f t="array" aca="1" ref="AX158" ca="1">_xlfn.XLOOKUP($A158,INDIRECT(AX$3&amp;"!$A:$A"),INDIRECT(AX$3&amp;"!$H:$H"),0,0)</f>
        <v>0</v>
      </c>
      <c r="AY158" s="204" cm="1">
        <f t="array" aca="1" ref="AY158" ca="1">_xlfn.XLOOKUP($A158,INDIRECT(AY$3&amp;"!$A:$A"),INDIRECT(AY$3&amp;"!$H:$H"),0,0)</f>
        <v>0</v>
      </c>
      <c r="AZ158" s="204" cm="1">
        <f t="array" aca="1" ref="AZ158" ca="1">_xlfn.XLOOKUP($A158,INDIRECT(AZ$3&amp;"!$A:$A"),INDIRECT(AZ$3&amp;"!$H:$H"),0,0)</f>
        <v>0</v>
      </c>
      <c r="BA158" s="204" cm="1">
        <f t="array" aca="1" ref="BA158" ca="1">_xlfn.XLOOKUP($A158,INDIRECT(BA$3&amp;"!$A:$A"),INDIRECT(BA$3&amp;"!$H:$H"),0,0)</f>
        <v>0</v>
      </c>
      <c r="BB158" s="204" cm="1">
        <f t="array" aca="1" ref="BB158" ca="1">_xlfn.XLOOKUP($A158,INDIRECT(BB$3&amp;"!$A:$A"),INDIRECT(BB$3&amp;"!$H:$H"),0,0)</f>
        <v>0</v>
      </c>
      <c r="BC158" s="204" cm="1">
        <f t="array" aca="1" ref="BC158" ca="1">_xlfn.XLOOKUP($A158,INDIRECT(BC$3&amp;"!$A:$A"),INDIRECT(BC$3&amp;"!$H:$H"),0,0)</f>
        <v>0</v>
      </c>
      <c r="BD158" s="204" cm="1">
        <f t="array" aca="1" ref="BD158" ca="1">_xlfn.XLOOKUP($A158,INDIRECT(BD$3&amp;"!$A:$A"),INDIRECT(BD$3&amp;"!$H:$H"),0,0)</f>
        <v>0</v>
      </c>
    </row>
    <row r="159" spans="1:56" ht="15.75" customHeight="1" x14ac:dyDescent="0.25">
      <c r="A159" s="3">
        <f t="shared" ref="A159:C159" si="14">A72</f>
        <v>251516159</v>
      </c>
      <c r="B159" s="3" t="str">
        <f t="shared" si="14"/>
        <v>AAND1BL102RD</v>
      </c>
      <c r="C159" s="149" t="str">
        <f t="shared" si="14"/>
        <v>Мяч шина красный</v>
      </c>
      <c r="D159" s="204" cm="1">
        <f t="array" aca="1" ref="D159" ca="1">_xlfn.XLOOKUP($A159,INDIRECT(D$3&amp;"!$A:$A"),INDIRECT(D$3&amp;"!$H:$H"),0,0)</f>
        <v>278</v>
      </c>
      <c r="E159" s="204" cm="1">
        <f t="array" aca="1" ref="E159" ca="1">_xlfn.XLOOKUP($A159,INDIRECT(E$3&amp;"!$A:$A"),INDIRECT(E$3&amp;"!$H:$H"),0,0)</f>
        <v>51.481481481481481</v>
      </c>
      <c r="F159" s="204" cm="1">
        <f t="array" aca="1" ref="F159" ca="1">_xlfn.XLOOKUP($A159,INDIRECT(F$3&amp;"!$A:$A"),INDIRECT(F$3&amp;"!$H:$H"),0,0)</f>
        <v>73</v>
      </c>
      <c r="G159" s="204" cm="1">
        <f t="array" aca="1" ref="G159" ca="1">_xlfn.XLOOKUP($A159,INDIRECT(G$3&amp;"!$A:$A"),INDIRECT(G$3&amp;"!$H:$H"),0,0)</f>
        <v>0</v>
      </c>
      <c r="H159" s="204" cm="1">
        <f t="array" aca="1" ref="H159" ca="1">_xlfn.XLOOKUP($A159,INDIRECT(H$3&amp;"!$A:$A"),INDIRECT(H$3&amp;"!$H:$H"),0,0)</f>
        <v>0</v>
      </c>
      <c r="I159" s="204" cm="1">
        <f t="array" aca="1" ref="I159" ca="1">_xlfn.XLOOKUP($A159,INDIRECT(I$3&amp;"!$A:$A"),INDIRECT(I$3&amp;"!$H:$H"),0,0)</f>
        <v>0</v>
      </c>
      <c r="J159" s="204" cm="1">
        <f t="array" aca="1" ref="J159" ca="1">_xlfn.XLOOKUP($A159,INDIRECT(J$3&amp;"!$A:$A"),INDIRECT(J$3&amp;"!$H:$H"),0,0)</f>
        <v>0</v>
      </c>
      <c r="K159" s="204" cm="1">
        <f t="array" aca="1" ref="K159" ca="1">_xlfn.XLOOKUP($A159,INDIRECT(K$3&amp;"!$A:$A"),INDIRECT(K$3&amp;"!$H:$H"),0,0)</f>
        <v>0</v>
      </c>
      <c r="L159" s="204" cm="1">
        <f t="array" aca="1" ref="L159" ca="1">_xlfn.XLOOKUP($A159,INDIRECT(L$3&amp;"!$A:$A"),INDIRECT(L$3&amp;"!$H:$H"),0,0)</f>
        <v>0</v>
      </c>
      <c r="M159" s="204" cm="1">
        <f t="array" aca="1" ref="M159" ca="1">_xlfn.XLOOKUP($A159,INDIRECT(M$3&amp;"!$A:$A"),INDIRECT(M$3&amp;"!$H:$H"),0,0)</f>
        <v>0</v>
      </c>
      <c r="N159" s="204" cm="1">
        <f t="array" aca="1" ref="N159" ca="1">_xlfn.XLOOKUP($A159,INDIRECT(N$3&amp;"!$A:$A"),INDIRECT(N$3&amp;"!$H:$H"),0,0)</f>
        <v>0</v>
      </c>
      <c r="O159" s="204" cm="1">
        <f t="array" aca="1" ref="O159" ca="1">_xlfn.XLOOKUP($A159,INDIRECT(O$3&amp;"!$A:$A"),INDIRECT(O$3&amp;"!$H:$H"),0,0)</f>
        <v>0</v>
      </c>
      <c r="P159" s="204" cm="1">
        <f t="array" aca="1" ref="P159" ca="1">_xlfn.XLOOKUP($A159,INDIRECT(P$3&amp;"!$A:$A"),INDIRECT(P$3&amp;"!$H:$H"),0,0)</f>
        <v>0</v>
      </c>
      <c r="Q159" s="204" cm="1">
        <f t="array" aca="1" ref="Q159" ca="1">_xlfn.XLOOKUP($A159,INDIRECT(Q$3&amp;"!$A:$A"),INDIRECT(Q$3&amp;"!$H:$H"),0,0)</f>
        <v>0</v>
      </c>
      <c r="R159" s="204" cm="1">
        <f t="array" aca="1" ref="R159" ca="1">_xlfn.XLOOKUP($A159,INDIRECT(R$3&amp;"!$A:$A"),INDIRECT(R$3&amp;"!$H:$H"),0,0)</f>
        <v>0</v>
      </c>
      <c r="S159" s="204" cm="1">
        <f t="array" aca="1" ref="S159" ca="1">_xlfn.XLOOKUP($A159,INDIRECT(S$3&amp;"!$A:$A"),INDIRECT(S$3&amp;"!$H:$H"),0,0)</f>
        <v>0</v>
      </c>
      <c r="T159" s="204" cm="1">
        <f t="array" aca="1" ref="T159" ca="1">_xlfn.XLOOKUP($A159,INDIRECT(T$3&amp;"!$A:$A"),INDIRECT(T$3&amp;"!$H:$H"),0,0)</f>
        <v>0</v>
      </c>
      <c r="U159" s="204" cm="1">
        <f t="array" aca="1" ref="U159" ca="1">_xlfn.XLOOKUP($A159,INDIRECT(U$3&amp;"!$A:$A"),INDIRECT(U$3&amp;"!$H:$H"),0,0)</f>
        <v>0</v>
      </c>
      <c r="V159" s="204" cm="1">
        <f t="array" aca="1" ref="V159" ca="1">_xlfn.XLOOKUP($A159,INDIRECT(V$3&amp;"!$A:$A"),INDIRECT(V$3&amp;"!$H:$H"),0,0)</f>
        <v>0</v>
      </c>
      <c r="W159" s="204" cm="1">
        <f t="array" aca="1" ref="W159" ca="1">_xlfn.XLOOKUP($A159,INDIRECT(W$3&amp;"!$A:$A"),INDIRECT(W$3&amp;"!$H:$H"),0,0)</f>
        <v>0</v>
      </c>
      <c r="X159" s="204" cm="1">
        <f t="array" aca="1" ref="X159" ca="1">_xlfn.XLOOKUP($A159,INDIRECT(X$3&amp;"!$A:$A"),INDIRECT(X$3&amp;"!$H:$H"),0,0)</f>
        <v>0</v>
      </c>
      <c r="Y159" s="204" cm="1">
        <f t="array" aca="1" ref="Y159" ca="1">_xlfn.XLOOKUP($A159,INDIRECT(Y$3&amp;"!$A:$A"),INDIRECT(Y$3&amp;"!$H:$H"),0,0)</f>
        <v>0</v>
      </c>
      <c r="Z159" s="204" cm="1">
        <f t="array" aca="1" ref="Z159" ca="1">_xlfn.XLOOKUP($A159,INDIRECT(Z$3&amp;"!$A:$A"),INDIRECT(Z$3&amp;"!$H:$H"),0,0)</f>
        <v>0</v>
      </c>
      <c r="AA159" s="204" cm="1">
        <f t="array" aca="1" ref="AA159" ca="1">_xlfn.XLOOKUP($A159,INDIRECT(AA$3&amp;"!$A:$A"),INDIRECT(AA$3&amp;"!$H:$H"),0,0)</f>
        <v>0</v>
      </c>
      <c r="AB159" s="204" cm="1">
        <f t="array" aca="1" ref="AB159" ca="1">_xlfn.XLOOKUP($A159,INDIRECT(AB$3&amp;"!$A:$A"),INDIRECT(AB$3&amp;"!$H:$H"),0,0)</f>
        <v>0</v>
      </c>
      <c r="AC159" s="204" cm="1">
        <f t="array" aca="1" ref="AC159" ca="1">_xlfn.XLOOKUP($A159,INDIRECT(AC$3&amp;"!$A:$A"),INDIRECT(AC$3&amp;"!$H:$H"),0,0)</f>
        <v>0</v>
      </c>
      <c r="AD159" s="204" cm="1">
        <f t="array" aca="1" ref="AD159" ca="1">_xlfn.XLOOKUP($A159,INDIRECT(AD$3&amp;"!$A:$A"),INDIRECT(AD$3&amp;"!$H:$H"),0,0)</f>
        <v>0</v>
      </c>
      <c r="AE159" s="204" cm="1">
        <f t="array" aca="1" ref="AE159" ca="1">_xlfn.XLOOKUP($A159,INDIRECT(AE$3&amp;"!$A:$A"),INDIRECT(AE$3&amp;"!$H:$H"),0,0)</f>
        <v>0</v>
      </c>
      <c r="AF159" s="204" cm="1">
        <f t="array" aca="1" ref="AF159" ca="1">_xlfn.XLOOKUP($A159,INDIRECT(AF$3&amp;"!$A:$A"),INDIRECT(AF$3&amp;"!$H:$H"),0,0)</f>
        <v>0</v>
      </c>
      <c r="AG159" s="204" cm="1">
        <f t="array" aca="1" ref="AG159" ca="1">_xlfn.XLOOKUP($A159,INDIRECT(AG$3&amp;"!$A:$A"),INDIRECT(AG$3&amp;"!$H:$H"),0,0)</f>
        <v>0</v>
      </c>
      <c r="AH159" s="204" cm="1">
        <f t="array" aca="1" ref="AH159" ca="1">_xlfn.XLOOKUP($A159,INDIRECT(AH$3&amp;"!$A:$A"),INDIRECT(AH$3&amp;"!$H:$H"),0,0)</f>
        <v>0</v>
      </c>
      <c r="AI159" s="204" cm="1">
        <f t="array" aca="1" ref="AI159" ca="1">_xlfn.XLOOKUP($A159,INDIRECT(AI$3&amp;"!$A:$A"),INDIRECT(AI$3&amp;"!$H:$H"),0,0)</f>
        <v>0</v>
      </c>
      <c r="AJ159" s="204" cm="1">
        <f t="array" aca="1" ref="AJ159" ca="1">_xlfn.XLOOKUP($A159,INDIRECT(AJ$3&amp;"!$A:$A"),INDIRECT(AJ$3&amp;"!$H:$H"),0,0)</f>
        <v>0</v>
      </c>
      <c r="AK159" s="204" cm="1">
        <f t="array" aca="1" ref="AK159" ca="1">_xlfn.XLOOKUP($A159,INDIRECT(AK$3&amp;"!$A:$A"),INDIRECT(AK$3&amp;"!$H:$H"),0,0)</f>
        <v>0</v>
      </c>
      <c r="AL159" s="204" cm="1">
        <f t="array" aca="1" ref="AL159" ca="1">_xlfn.XLOOKUP($A159,INDIRECT(AL$3&amp;"!$A:$A"),INDIRECT(AL$3&amp;"!$H:$H"),0,0)</f>
        <v>0</v>
      </c>
      <c r="AM159" s="204" cm="1">
        <f t="array" aca="1" ref="AM159" ca="1">_xlfn.XLOOKUP($A159,INDIRECT(AM$3&amp;"!$A:$A"),INDIRECT(AM$3&amp;"!$H:$H"),0,0)</f>
        <v>0</v>
      </c>
      <c r="AN159" s="204" cm="1">
        <f t="array" aca="1" ref="AN159" ca="1">_xlfn.XLOOKUP($A159,INDIRECT(AN$3&amp;"!$A:$A"),INDIRECT(AN$3&amp;"!$H:$H"),0,0)</f>
        <v>0</v>
      </c>
      <c r="AO159" s="204" cm="1">
        <f t="array" aca="1" ref="AO159" ca="1">_xlfn.XLOOKUP($A159,INDIRECT(AO$3&amp;"!$A:$A"),INDIRECT(AO$3&amp;"!$H:$H"),0,0)</f>
        <v>0</v>
      </c>
      <c r="AP159" s="204" cm="1">
        <f t="array" aca="1" ref="AP159" ca="1">_xlfn.XLOOKUP($A159,INDIRECT(AP$3&amp;"!$A:$A"),INDIRECT(AP$3&amp;"!$H:$H"),0,0)</f>
        <v>0</v>
      </c>
      <c r="AQ159" s="204" cm="1">
        <f t="array" aca="1" ref="AQ159" ca="1">_xlfn.XLOOKUP($A159,INDIRECT(AQ$3&amp;"!$A:$A"),INDIRECT(AQ$3&amp;"!$H:$H"),0,0)</f>
        <v>0</v>
      </c>
      <c r="AR159" s="204" cm="1">
        <f t="array" aca="1" ref="AR159" ca="1">_xlfn.XLOOKUP($A159,INDIRECT(AR$3&amp;"!$A:$A"),INDIRECT(AR$3&amp;"!$H:$H"),0,0)</f>
        <v>0</v>
      </c>
      <c r="AS159" s="204" cm="1">
        <f t="array" aca="1" ref="AS159" ca="1">_xlfn.XLOOKUP($A159,INDIRECT(AS$3&amp;"!$A:$A"),INDIRECT(AS$3&amp;"!$H:$H"),0,0)</f>
        <v>0</v>
      </c>
      <c r="AT159" s="204" cm="1">
        <f t="array" aca="1" ref="AT159" ca="1">_xlfn.XLOOKUP($A159,INDIRECT(AT$3&amp;"!$A:$A"),INDIRECT(AT$3&amp;"!$H:$H"),0,0)</f>
        <v>0</v>
      </c>
      <c r="AU159" s="204" cm="1">
        <f t="array" aca="1" ref="AU159" ca="1">_xlfn.XLOOKUP($A159,INDIRECT(AU$3&amp;"!$A:$A"),INDIRECT(AU$3&amp;"!$H:$H"),0,0)</f>
        <v>0</v>
      </c>
      <c r="AV159" s="204" cm="1">
        <f t="array" aca="1" ref="AV159" ca="1">_xlfn.XLOOKUP($A159,INDIRECT(AV$3&amp;"!$A:$A"),INDIRECT(AV$3&amp;"!$H:$H"),0,0)</f>
        <v>0</v>
      </c>
      <c r="AW159" s="204" cm="1">
        <f t="array" aca="1" ref="AW159" ca="1">_xlfn.XLOOKUP($A159,INDIRECT(AW$3&amp;"!$A:$A"),INDIRECT(AW$3&amp;"!$H:$H"),0,0)</f>
        <v>0</v>
      </c>
      <c r="AX159" s="204" cm="1">
        <f t="array" aca="1" ref="AX159" ca="1">_xlfn.XLOOKUP($A159,INDIRECT(AX$3&amp;"!$A:$A"),INDIRECT(AX$3&amp;"!$H:$H"),0,0)</f>
        <v>0</v>
      </c>
      <c r="AY159" s="204" cm="1">
        <f t="array" aca="1" ref="AY159" ca="1">_xlfn.XLOOKUP($A159,INDIRECT(AY$3&amp;"!$A:$A"),INDIRECT(AY$3&amp;"!$H:$H"),0,0)</f>
        <v>0</v>
      </c>
      <c r="AZ159" s="204" cm="1">
        <f t="array" aca="1" ref="AZ159" ca="1">_xlfn.XLOOKUP($A159,INDIRECT(AZ$3&amp;"!$A:$A"),INDIRECT(AZ$3&amp;"!$H:$H"),0,0)</f>
        <v>0</v>
      </c>
      <c r="BA159" s="204" cm="1">
        <f t="array" aca="1" ref="BA159" ca="1">_xlfn.XLOOKUP($A159,INDIRECT(BA$3&amp;"!$A:$A"),INDIRECT(BA$3&amp;"!$H:$H"),0,0)</f>
        <v>0</v>
      </c>
      <c r="BB159" s="204" cm="1">
        <f t="array" aca="1" ref="BB159" ca="1">_xlfn.XLOOKUP($A159,INDIRECT(BB$3&amp;"!$A:$A"),INDIRECT(BB$3&amp;"!$H:$H"),0,0)</f>
        <v>0</v>
      </c>
      <c r="BC159" s="204" cm="1">
        <f t="array" aca="1" ref="BC159" ca="1">_xlfn.XLOOKUP($A159,INDIRECT(BC$3&amp;"!$A:$A"),INDIRECT(BC$3&amp;"!$H:$H"),0,0)</f>
        <v>0</v>
      </c>
      <c r="BD159" s="204" cm="1">
        <f t="array" aca="1" ref="BD159" ca="1">_xlfn.XLOOKUP($A159,INDIRECT(BD$3&amp;"!$A:$A"),INDIRECT(BD$3&amp;"!$H:$H"),0,0)</f>
        <v>0</v>
      </c>
    </row>
    <row r="160" spans="1:56" ht="15.75" customHeight="1" x14ac:dyDescent="0.25">
      <c r="A160" s="3">
        <f t="shared" ref="A160:C160" si="15">A73</f>
        <v>251407392</v>
      </c>
      <c r="B160" s="3" t="str">
        <f t="shared" si="15"/>
        <v>AAND1BL102BL</v>
      </c>
      <c r="C160" s="149" t="str">
        <f t="shared" si="15"/>
        <v>Мяч шина синий</v>
      </c>
      <c r="D160" s="204" cm="1">
        <f t="array" aca="1" ref="D160" ca="1">_xlfn.XLOOKUP($A160,INDIRECT(D$3&amp;"!$A:$A"),INDIRECT(D$3&amp;"!$H:$H"),0,0)</f>
        <v>57.5</v>
      </c>
      <c r="E160" s="204" cm="1">
        <f t="array" aca="1" ref="E160" ca="1">_xlfn.XLOOKUP($A160,INDIRECT(E$3&amp;"!$A:$A"),INDIRECT(E$3&amp;"!$H:$H"),0,0)</f>
        <v>54.761904761904759</v>
      </c>
      <c r="F160" s="204" cm="1">
        <f t="array" aca="1" ref="F160" ca="1">_xlfn.XLOOKUP($A160,INDIRECT(F$3&amp;"!$A:$A"),INDIRECT(F$3&amp;"!$H:$H"),0,0)</f>
        <v>38.787878787878789</v>
      </c>
      <c r="G160" s="204" cm="1">
        <f t="array" aca="1" ref="G160" ca="1">_xlfn.XLOOKUP($A160,INDIRECT(G$3&amp;"!$A:$A"),INDIRECT(G$3&amp;"!$H:$H"),0,0)</f>
        <v>0</v>
      </c>
      <c r="H160" s="204" cm="1">
        <f t="array" aca="1" ref="H160" ca="1">_xlfn.XLOOKUP($A160,INDIRECT(H$3&amp;"!$A:$A"),INDIRECT(H$3&amp;"!$H:$H"),0,0)</f>
        <v>0</v>
      </c>
      <c r="I160" s="204" cm="1">
        <f t="array" aca="1" ref="I160" ca="1">_xlfn.XLOOKUP($A160,INDIRECT(I$3&amp;"!$A:$A"),INDIRECT(I$3&amp;"!$H:$H"),0,0)</f>
        <v>0</v>
      </c>
      <c r="J160" s="204" cm="1">
        <f t="array" aca="1" ref="J160" ca="1">_xlfn.XLOOKUP($A160,INDIRECT(J$3&amp;"!$A:$A"),INDIRECT(J$3&amp;"!$H:$H"),0,0)</f>
        <v>0</v>
      </c>
      <c r="K160" s="204" cm="1">
        <f t="array" aca="1" ref="K160" ca="1">_xlfn.XLOOKUP($A160,INDIRECT(K$3&amp;"!$A:$A"),INDIRECT(K$3&amp;"!$H:$H"),0,0)</f>
        <v>0</v>
      </c>
      <c r="L160" s="204" cm="1">
        <f t="array" aca="1" ref="L160" ca="1">_xlfn.XLOOKUP($A160,INDIRECT(L$3&amp;"!$A:$A"),INDIRECT(L$3&amp;"!$H:$H"),0,0)</f>
        <v>0</v>
      </c>
      <c r="M160" s="204" cm="1">
        <f t="array" aca="1" ref="M160" ca="1">_xlfn.XLOOKUP($A160,INDIRECT(M$3&amp;"!$A:$A"),INDIRECT(M$3&amp;"!$H:$H"),0,0)</f>
        <v>0</v>
      </c>
      <c r="N160" s="204" cm="1">
        <f t="array" aca="1" ref="N160" ca="1">_xlfn.XLOOKUP($A160,INDIRECT(N$3&amp;"!$A:$A"),INDIRECT(N$3&amp;"!$H:$H"),0,0)</f>
        <v>0</v>
      </c>
      <c r="O160" s="204" cm="1">
        <f t="array" aca="1" ref="O160" ca="1">_xlfn.XLOOKUP($A160,INDIRECT(O$3&amp;"!$A:$A"),INDIRECT(O$3&amp;"!$H:$H"),0,0)</f>
        <v>0</v>
      </c>
      <c r="P160" s="204" cm="1">
        <f t="array" aca="1" ref="P160" ca="1">_xlfn.XLOOKUP($A160,INDIRECT(P$3&amp;"!$A:$A"),INDIRECT(P$3&amp;"!$H:$H"),0,0)</f>
        <v>0</v>
      </c>
      <c r="Q160" s="204" cm="1">
        <f t="array" aca="1" ref="Q160" ca="1">_xlfn.XLOOKUP($A160,INDIRECT(Q$3&amp;"!$A:$A"),INDIRECT(Q$3&amp;"!$H:$H"),0,0)</f>
        <v>0</v>
      </c>
      <c r="R160" s="204" cm="1">
        <f t="array" aca="1" ref="R160" ca="1">_xlfn.XLOOKUP($A160,INDIRECT(R$3&amp;"!$A:$A"),INDIRECT(R$3&amp;"!$H:$H"),0,0)</f>
        <v>0</v>
      </c>
      <c r="S160" s="204" cm="1">
        <f t="array" aca="1" ref="S160" ca="1">_xlfn.XLOOKUP($A160,INDIRECT(S$3&amp;"!$A:$A"),INDIRECT(S$3&amp;"!$H:$H"),0,0)</f>
        <v>0</v>
      </c>
      <c r="T160" s="204" cm="1">
        <f t="array" aca="1" ref="T160" ca="1">_xlfn.XLOOKUP($A160,INDIRECT(T$3&amp;"!$A:$A"),INDIRECT(T$3&amp;"!$H:$H"),0,0)</f>
        <v>0</v>
      </c>
      <c r="U160" s="204" cm="1">
        <f t="array" aca="1" ref="U160" ca="1">_xlfn.XLOOKUP($A160,INDIRECT(U$3&amp;"!$A:$A"),INDIRECT(U$3&amp;"!$H:$H"),0,0)</f>
        <v>0</v>
      </c>
      <c r="V160" s="204" cm="1">
        <f t="array" aca="1" ref="V160" ca="1">_xlfn.XLOOKUP($A160,INDIRECT(V$3&amp;"!$A:$A"),INDIRECT(V$3&amp;"!$H:$H"),0,0)</f>
        <v>0</v>
      </c>
      <c r="W160" s="204" cm="1">
        <f t="array" aca="1" ref="W160" ca="1">_xlfn.XLOOKUP($A160,INDIRECT(W$3&amp;"!$A:$A"),INDIRECT(W$3&amp;"!$H:$H"),0,0)</f>
        <v>0</v>
      </c>
      <c r="X160" s="204" cm="1">
        <f t="array" aca="1" ref="X160" ca="1">_xlfn.XLOOKUP($A160,INDIRECT(X$3&amp;"!$A:$A"),INDIRECT(X$3&amp;"!$H:$H"),0,0)</f>
        <v>0</v>
      </c>
      <c r="Y160" s="204" cm="1">
        <f t="array" aca="1" ref="Y160" ca="1">_xlfn.XLOOKUP($A160,INDIRECT(Y$3&amp;"!$A:$A"),INDIRECT(Y$3&amp;"!$H:$H"),0,0)</f>
        <v>0</v>
      </c>
      <c r="Z160" s="204" cm="1">
        <f t="array" aca="1" ref="Z160" ca="1">_xlfn.XLOOKUP($A160,INDIRECT(Z$3&amp;"!$A:$A"),INDIRECT(Z$3&amp;"!$H:$H"),0,0)</f>
        <v>0</v>
      </c>
      <c r="AA160" s="204" cm="1">
        <f t="array" aca="1" ref="AA160" ca="1">_xlfn.XLOOKUP($A160,INDIRECT(AA$3&amp;"!$A:$A"),INDIRECT(AA$3&amp;"!$H:$H"),0,0)</f>
        <v>0</v>
      </c>
      <c r="AB160" s="204" cm="1">
        <f t="array" aca="1" ref="AB160" ca="1">_xlfn.XLOOKUP($A160,INDIRECT(AB$3&amp;"!$A:$A"),INDIRECT(AB$3&amp;"!$H:$H"),0,0)</f>
        <v>0</v>
      </c>
      <c r="AC160" s="204" cm="1">
        <f t="array" aca="1" ref="AC160" ca="1">_xlfn.XLOOKUP($A160,INDIRECT(AC$3&amp;"!$A:$A"),INDIRECT(AC$3&amp;"!$H:$H"),0,0)</f>
        <v>0</v>
      </c>
      <c r="AD160" s="204" cm="1">
        <f t="array" aca="1" ref="AD160" ca="1">_xlfn.XLOOKUP($A160,INDIRECT(AD$3&amp;"!$A:$A"),INDIRECT(AD$3&amp;"!$H:$H"),0,0)</f>
        <v>0</v>
      </c>
      <c r="AE160" s="204" cm="1">
        <f t="array" aca="1" ref="AE160" ca="1">_xlfn.XLOOKUP($A160,INDIRECT(AE$3&amp;"!$A:$A"),INDIRECT(AE$3&amp;"!$H:$H"),0,0)</f>
        <v>0</v>
      </c>
      <c r="AF160" s="204" cm="1">
        <f t="array" aca="1" ref="AF160" ca="1">_xlfn.XLOOKUP($A160,INDIRECT(AF$3&amp;"!$A:$A"),INDIRECT(AF$3&amp;"!$H:$H"),0,0)</f>
        <v>0</v>
      </c>
      <c r="AG160" s="204" cm="1">
        <f t="array" aca="1" ref="AG160" ca="1">_xlfn.XLOOKUP($A160,INDIRECT(AG$3&amp;"!$A:$A"),INDIRECT(AG$3&amp;"!$H:$H"),0,0)</f>
        <v>0</v>
      </c>
      <c r="AH160" s="204" cm="1">
        <f t="array" aca="1" ref="AH160" ca="1">_xlfn.XLOOKUP($A160,INDIRECT(AH$3&amp;"!$A:$A"),INDIRECT(AH$3&amp;"!$H:$H"),0,0)</f>
        <v>0</v>
      </c>
      <c r="AI160" s="204" cm="1">
        <f t="array" aca="1" ref="AI160" ca="1">_xlfn.XLOOKUP($A160,INDIRECT(AI$3&amp;"!$A:$A"),INDIRECT(AI$3&amp;"!$H:$H"),0,0)</f>
        <v>0</v>
      </c>
      <c r="AJ160" s="204" cm="1">
        <f t="array" aca="1" ref="AJ160" ca="1">_xlfn.XLOOKUP($A160,INDIRECT(AJ$3&amp;"!$A:$A"),INDIRECT(AJ$3&amp;"!$H:$H"),0,0)</f>
        <v>0</v>
      </c>
      <c r="AK160" s="204" cm="1">
        <f t="array" aca="1" ref="AK160" ca="1">_xlfn.XLOOKUP($A160,INDIRECT(AK$3&amp;"!$A:$A"),INDIRECT(AK$3&amp;"!$H:$H"),0,0)</f>
        <v>0</v>
      </c>
      <c r="AL160" s="204" cm="1">
        <f t="array" aca="1" ref="AL160" ca="1">_xlfn.XLOOKUP($A160,INDIRECT(AL$3&amp;"!$A:$A"),INDIRECT(AL$3&amp;"!$H:$H"),0,0)</f>
        <v>0</v>
      </c>
      <c r="AM160" s="204" cm="1">
        <f t="array" aca="1" ref="AM160" ca="1">_xlfn.XLOOKUP($A160,INDIRECT(AM$3&amp;"!$A:$A"),INDIRECT(AM$3&amp;"!$H:$H"),0,0)</f>
        <v>0</v>
      </c>
      <c r="AN160" s="204" cm="1">
        <f t="array" aca="1" ref="AN160" ca="1">_xlfn.XLOOKUP($A160,INDIRECT(AN$3&amp;"!$A:$A"),INDIRECT(AN$3&amp;"!$H:$H"),0,0)</f>
        <v>0</v>
      </c>
      <c r="AO160" s="204" cm="1">
        <f t="array" aca="1" ref="AO160" ca="1">_xlfn.XLOOKUP($A160,INDIRECT(AO$3&amp;"!$A:$A"),INDIRECT(AO$3&amp;"!$H:$H"),0,0)</f>
        <v>0</v>
      </c>
      <c r="AP160" s="204" cm="1">
        <f t="array" aca="1" ref="AP160" ca="1">_xlfn.XLOOKUP($A160,INDIRECT(AP$3&amp;"!$A:$A"),INDIRECT(AP$3&amp;"!$H:$H"),0,0)</f>
        <v>0</v>
      </c>
      <c r="AQ160" s="204" cm="1">
        <f t="array" aca="1" ref="AQ160" ca="1">_xlfn.XLOOKUP($A160,INDIRECT(AQ$3&amp;"!$A:$A"),INDIRECT(AQ$3&amp;"!$H:$H"),0,0)</f>
        <v>0</v>
      </c>
      <c r="AR160" s="204" cm="1">
        <f t="array" aca="1" ref="AR160" ca="1">_xlfn.XLOOKUP($A160,INDIRECT(AR$3&amp;"!$A:$A"),INDIRECT(AR$3&amp;"!$H:$H"),0,0)</f>
        <v>0</v>
      </c>
      <c r="AS160" s="204" cm="1">
        <f t="array" aca="1" ref="AS160" ca="1">_xlfn.XLOOKUP($A160,INDIRECT(AS$3&amp;"!$A:$A"),INDIRECT(AS$3&amp;"!$H:$H"),0,0)</f>
        <v>0</v>
      </c>
      <c r="AT160" s="204" cm="1">
        <f t="array" aca="1" ref="AT160" ca="1">_xlfn.XLOOKUP($A160,INDIRECT(AT$3&amp;"!$A:$A"),INDIRECT(AT$3&amp;"!$H:$H"),0,0)</f>
        <v>0</v>
      </c>
      <c r="AU160" s="204" cm="1">
        <f t="array" aca="1" ref="AU160" ca="1">_xlfn.XLOOKUP($A160,INDIRECT(AU$3&amp;"!$A:$A"),INDIRECT(AU$3&amp;"!$H:$H"),0,0)</f>
        <v>0</v>
      </c>
      <c r="AV160" s="204" cm="1">
        <f t="array" aca="1" ref="AV160" ca="1">_xlfn.XLOOKUP($A160,INDIRECT(AV$3&amp;"!$A:$A"),INDIRECT(AV$3&amp;"!$H:$H"),0,0)</f>
        <v>0</v>
      </c>
      <c r="AW160" s="204" cm="1">
        <f t="array" aca="1" ref="AW160" ca="1">_xlfn.XLOOKUP($A160,INDIRECT(AW$3&amp;"!$A:$A"),INDIRECT(AW$3&amp;"!$H:$H"),0,0)</f>
        <v>0</v>
      </c>
      <c r="AX160" s="204" cm="1">
        <f t="array" aca="1" ref="AX160" ca="1">_xlfn.XLOOKUP($A160,INDIRECT(AX$3&amp;"!$A:$A"),INDIRECT(AX$3&amp;"!$H:$H"),0,0)</f>
        <v>0</v>
      </c>
      <c r="AY160" s="204" cm="1">
        <f t="array" aca="1" ref="AY160" ca="1">_xlfn.XLOOKUP($A160,INDIRECT(AY$3&amp;"!$A:$A"),INDIRECT(AY$3&amp;"!$H:$H"),0,0)</f>
        <v>0</v>
      </c>
      <c r="AZ160" s="204" cm="1">
        <f t="array" aca="1" ref="AZ160" ca="1">_xlfn.XLOOKUP($A160,INDIRECT(AZ$3&amp;"!$A:$A"),INDIRECT(AZ$3&amp;"!$H:$H"),0,0)</f>
        <v>0</v>
      </c>
      <c r="BA160" s="204" cm="1">
        <f t="array" aca="1" ref="BA160" ca="1">_xlfn.XLOOKUP($A160,INDIRECT(BA$3&amp;"!$A:$A"),INDIRECT(BA$3&amp;"!$H:$H"),0,0)</f>
        <v>0</v>
      </c>
      <c r="BB160" s="204" cm="1">
        <f t="array" aca="1" ref="BB160" ca="1">_xlfn.XLOOKUP($A160,INDIRECT(BB$3&amp;"!$A:$A"),INDIRECT(BB$3&amp;"!$H:$H"),0,0)</f>
        <v>0</v>
      </c>
      <c r="BC160" s="204" cm="1">
        <f t="array" aca="1" ref="BC160" ca="1">_xlfn.XLOOKUP($A160,INDIRECT(BC$3&amp;"!$A:$A"),INDIRECT(BC$3&amp;"!$H:$H"),0,0)</f>
        <v>0</v>
      </c>
      <c r="BD160" s="204" cm="1">
        <f t="array" aca="1" ref="BD160" ca="1">_xlfn.XLOOKUP($A160,INDIRECT(BD$3&amp;"!$A:$A"),INDIRECT(BD$3&amp;"!$H:$H"),0,0)</f>
        <v>0</v>
      </c>
    </row>
    <row r="161" spans="1:56" ht="15.75" customHeight="1" x14ac:dyDescent="0.25">
      <c r="A161" s="3">
        <f t="shared" ref="A161:C161" si="16">A74</f>
        <v>302564795</v>
      </c>
      <c r="B161" s="3" t="str">
        <f t="shared" si="16"/>
        <v>AAND1ST202BL</v>
      </c>
      <c r="C161" s="149" t="str">
        <f t="shared" si="16"/>
        <v>Палочка для жевания</v>
      </c>
      <c r="D161" s="204" cm="1">
        <f t="array" aca="1" ref="D161" ca="1">_xlfn.XLOOKUP($A161,INDIRECT(D$3&amp;"!$A:$A"),INDIRECT(D$3&amp;"!$H:$H"),0,0)</f>
        <v>0</v>
      </c>
      <c r="E161" s="204" cm="1">
        <f t="array" aca="1" ref="E161" ca="1">_xlfn.XLOOKUP($A161,INDIRECT(E$3&amp;"!$A:$A"),INDIRECT(E$3&amp;"!$H:$H"),0,0)</f>
        <v>0</v>
      </c>
      <c r="F161" s="204" cm="1">
        <f t="array" aca="1" ref="F161" ca="1">_xlfn.XLOOKUP($A161,INDIRECT(F$3&amp;"!$A:$A"),INDIRECT(F$3&amp;"!$H:$H"),0,0)</f>
        <v>0</v>
      </c>
      <c r="G161" s="204" cm="1">
        <f t="array" aca="1" ref="G161" ca="1">_xlfn.XLOOKUP($A161,INDIRECT(G$3&amp;"!$A:$A"),INDIRECT(G$3&amp;"!$H:$H"),0,0)</f>
        <v>0</v>
      </c>
      <c r="H161" s="204" cm="1">
        <f t="array" aca="1" ref="H161" ca="1">_xlfn.XLOOKUP($A161,INDIRECT(H$3&amp;"!$A:$A"),INDIRECT(H$3&amp;"!$H:$H"),0,0)</f>
        <v>0</v>
      </c>
      <c r="I161" s="204" cm="1">
        <f t="array" aca="1" ref="I161" ca="1">_xlfn.XLOOKUP($A161,INDIRECT(I$3&amp;"!$A:$A"),INDIRECT(I$3&amp;"!$H:$H"),0,0)</f>
        <v>0</v>
      </c>
      <c r="J161" s="204" cm="1">
        <f t="array" aca="1" ref="J161" ca="1">_xlfn.XLOOKUP($A161,INDIRECT(J$3&amp;"!$A:$A"),INDIRECT(J$3&amp;"!$H:$H"),0,0)</f>
        <v>0</v>
      </c>
      <c r="K161" s="204" cm="1">
        <f t="array" aca="1" ref="K161" ca="1">_xlfn.XLOOKUP($A161,INDIRECT(K$3&amp;"!$A:$A"),INDIRECT(K$3&amp;"!$H:$H"),0,0)</f>
        <v>0</v>
      </c>
      <c r="L161" s="204" cm="1">
        <f t="array" aca="1" ref="L161" ca="1">_xlfn.XLOOKUP($A161,INDIRECT(L$3&amp;"!$A:$A"),INDIRECT(L$3&amp;"!$H:$H"),0,0)</f>
        <v>0</v>
      </c>
      <c r="M161" s="204" cm="1">
        <f t="array" aca="1" ref="M161" ca="1">_xlfn.XLOOKUP($A161,INDIRECT(M$3&amp;"!$A:$A"),INDIRECT(M$3&amp;"!$H:$H"),0,0)</f>
        <v>0</v>
      </c>
      <c r="N161" s="204" cm="1">
        <f t="array" aca="1" ref="N161" ca="1">_xlfn.XLOOKUP($A161,INDIRECT(N$3&amp;"!$A:$A"),INDIRECT(N$3&amp;"!$H:$H"),0,0)</f>
        <v>0</v>
      </c>
      <c r="O161" s="204" cm="1">
        <f t="array" aca="1" ref="O161" ca="1">_xlfn.XLOOKUP($A161,INDIRECT(O$3&amp;"!$A:$A"),INDIRECT(O$3&amp;"!$H:$H"),0,0)</f>
        <v>0</v>
      </c>
      <c r="P161" s="204" cm="1">
        <f t="array" aca="1" ref="P161" ca="1">_xlfn.XLOOKUP($A161,INDIRECT(P$3&amp;"!$A:$A"),INDIRECT(P$3&amp;"!$H:$H"),0,0)</f>
        <v>0</v>
      </c>
      <c r="Q161" s="204" cm="1">
        <f t="array" aca="1" ref="Q161" ca="1">_xlfn.XLOOKUP($A161,INDIRECT(Q$3&amp;"!$A:$A"),INDIRECT(Q$3&amp;"!$H:$H"),0,0)</f>
        <v>0</v>
      </c>
      <c r="R161" s="204" cm="1">
        <f t="array" aca="1" ref="R161" ca="1">_xlfn.XLOOKUP($A161,INDIRECT(R$3&amp;"!$A:$A"),INDIRECT(R$3&amp;"!$H:$H"),0,0)</f>
        <v>0</v>
      </c>
      <c r="S161" s="204" cm="1">
        <f t="array" aca="1" ref="S161" ca="1">_xlfn.XLOOKUP($A161,INDIRECT(S$3&amp;"!$A:$A"),INDIRECT(S$3&amp;"!$H:$H"),0,0)</f>
        <v>0</v>
      </c>
      <c r="T161" s="204" cm="1">
        <f t="array" aca="1" ref="T161" ca="1">_xlfn.XLOOKUP($A161,INDIRECT(T$3&amp;"!$A:$A"),INDIRECT(T$3&amp;"!$H:$H"),0,0)</f>
        <v>0</v>
      </c>
      <c r="U161" s="204" cm="1">
        <f t="array" aca="1" ref="U161" ca="1">_xlfn.XLOOKUP($A161,INDIRECT(U$3&amp;"!$A:$A"),INDIRECT(U$3&amp;"!$H:$H"),0,0)</f>
        <v>0</v>
      </c>
      <c r="V161" s="204" cm="1">
        <f t="array" aca="1" ref="V161" ca="1">_xlfn.XLOOKUP($A161,INDIRECT(V$3&amp;"!$A:$A"),INDIRECT(V$3&amp;"!$H:$H"),0,0)</f>
        <v>0</v>
      </c>
      <c r="W161" s="204" cm="1">
        <f t="array" aca="1" ref="W161" ca="1">_xlfn.XLOOKUP($A161,INDIRECT(W$3&amp;"!$A:$A"),INDIRECT(W$3&amp;"!$H:$H"),0,0)</f>
        <v>0</v>
      </c>
      <c r="X161" s="204" cm="1">
        <f t="array" aca="1" ref="X161" ca="1">_xlfn.XLOOKUP($A161,INDIRECT(X$3&amp;"!$A:$A"),INDIRECT(X$3&amp;"!$H:$H"),0,0)</f>
        <v>0</v>
      </c>
      <c r="Y161" s="204" cm="1">
        <f t="array" aca="1" ref="Y161" ca="1">_xlfn.XLOOKUP($A161,INDIRECT(Y$3&amp;"!$A:$A"),INDIRECT(Y$3&amp;"!$H:$H"),0,0)</f>
        <v>0</v>
      </c>
      <c r="Z161" s="204" cm="1">
        <f t="array" aca="1" ref="Z161" ca="1">_xlfn.XLOOKUP($A161,INDIRECT(Z$3&amp;"!$A:$A"),INDIRECT(Z$3&amp;"!$H:$H"),0,0)</f>
        <v>0</v>
      </c>
      <c r="AA161" s="204" cm="1">
        <f t="array" aca="1" ref="AA161" ca="1">_xlfn.XLOOKUP($A161,INDIRECT(AA$3&amp;"!$A:$A"),INDIRECT(AA$3&amp;"!$H:$H"),0,0)</f>
        <v>0</v>
      </c>
      <c r="AB161" s="204" cm="1">
        <f t="array" aca="1" ref="AB161" ca="1">_xlfn.XLOOKUP($A161,INDIRECT(AB$3&amp;"!$A:$A"),INDIRECT(AB$3&amp;"!$H:$H"),0,0)</f>
        <v>0</v>
      </c>
      <c r="AC161" s="204" cm="1">
        <f t="array" aca="1" ref="AC161" ca="1">_xlfn.XLOOKUP($A161,INDIRECT(AC$3&amp;"!$A:$A"),INDIRECT(AC$3&amp;"!$H:$H"),0,0)</f>
        <v>0</v>
      </c>
      <c r="AD161" s="204" cm="1">
        <f t="array" aca="1" ref="AD161" ca="1">_xlfn.XLOOKUP($A161,INDIRECT(AD$3&amp;"!$A:$A"),INDIRECT(AD$3&amp;"!$H:$H"),0,0)</f>
        <v>0</v>
      </c>
      <c r="AE161" s="204" cm="1">
        <f t="array" aca="1" ref="AE161" ca="1">_xlfn.XLOOKUP($A161,INDIRECT(AE$3&amp;"!$A:$A"),INDIRECT(AE$3&amp;"!$H:$H"),0,0)</f>
        <v>0</v>
      </c>
      <c r="AF161" s="204" cm="1">
        <f t="array" aca="1" ref="AF161" ca="1">_xlfn.XLOOKUP($A161,INDIRECT(AF$3&amp;"!$A:$A"),INDIRECT(AF$3&amp;"!$H:$H"),0,0)</f>
        <v>0</v>
      </c>
      <c r="AG161" s="204" cm="1">
        <f t="array" aca="1" ref="AG161" ca="1">_xlfn.XLOOKUP($A161,INDIRECT(AG$3&amp;"!$A:$A"),INDIRECT(AG$3&amp;"!$H:$H"),0,0)</f>
        <v>0</v>
      </c>
      <c r="AH161" s="204" cm="1">
        <f t="array" aca="1" ref="AH161" ca="1">_xlfn.XLOOKUP($A161,INDIRECT(AH$3&amp;"!$A:$A"),INDIRECT(AH$3&amp;"!$H:$H"),0,0)</f>
        <v>0</v>
      </c>
      <c r="AI161" s="204" cm="1">
        <f t="array" aca="1" ref="AI161" ca="1">_xlfn.XLOOKUP($A161,INDIRECT(AI$3&amp;"!$A:$A"),INDIRECT(AI$3&amp;"!$H:$H"),0,0)</f>
        <v>0</v>
      </c>
      <c r="AJ161" s="204" cm="1">
        <f t="array" aca="1" ref="AJ161" ca="1">_xlfn.XLOOKUP($A161,INDIRECT(AJ$3&amp;"!$A:$A"),INDIRECT(AJ$3&amp;"!$H:$H"),0,0)</f>
        <v>0</v>
      </c>
      <c r="AK161" s="204" cm="1">
        <f t="array" aca="1" ref="AK161" ca="1">_xlfn.XLOOKUP($A161,INDIRECT(AK$3&amp;"!$A:$A"),INDIRECT(AK$3&amp;"!$H:$H"),0,0)</f>
        <v>0</v>
      </c>
      <c r="AL161" s="204" cm="1">
        <f t="array" aca="1" ref="AL161" ca="1">_xlfn.XLOOKUP($A161,INDIRECT(AL$3&amp;"!$A:$A"),INDIRECT(AL$3&amp;"!$H:$H"),0,0)</f>
        <v>0</v>
      </c>
      <c r="AM161" s="204" cm="1">
        <f t="array" aca="1" ref="AM161" ca="1">_xlfn.XLOOKUP($A161,INDIRECT(AM$3&amp;"!$A:$A"),INDIRECT(AM$3&amp;"!$H:$H"),0,0)</f>
        <v>0</v>
      </c>
      <c r="AN161" s="204" cm="1">
        <f t="array" aca="1" ref="AN161" ca="1">_xlfn.XLOOKUP($A161,INDIRECT(AN$3&amp;"!$A:$A"),INDIRECT(AN$3&amp;"!$H:$H"),0,0)</f>
        <v>0</v>
      </c>
      <c r="AO161" s="204" cm="1">
        <f t="array" aca="1" ref="AO161" ca="1">_xlfn.XLOOKUP($A161,INDIRECT(AO$3&amp;"!$A:$A"),INDIRECT(AO$3&amp;"!$H:$H"),0,0)</f>
        <v>0</v>
      </c>
      <c r="AP161" s="204" cm="1">
        <f t="array" aca="1" ref="AP161" ca="1">_xlfn.XLOOKUP($A161,INDIRECT(AP$3&amp;"!$A:$A"),INDIRECT(AP$3&amp;"!$H:$H"),0,0)</f>
        <v>0</v>
      </c>
      <c r="AQ161" s="204" cm="1">
        <f t="array" aca="1" ref="AQ161" ca="1">_xlfn.XLOOKUP($A161,INDIRECT(AQ$3&amp;"!$A:$A"),INDIRECT(AQ$3&amp;"!$H:$H"),0,0)</f>
        <v>0</v>
      </c>
      <c r="AR161" s="204" cm="1">
        <f t="array" aca="1" ref="AR161" ca="1">_xlfn.XLOOKUP($A161,INDIRECT(AR$3&amp;"!$A:$A"),INDIRECT(AR$3&amp;"!$H:$H"),0,0)</f>
        <v>0</v>
      </c>
      <c r="AS161" s="204" cm="1">
        <f t="array" aca="1" ref="AS161" ca="1">_xlfn.XLOOKUP($A161,INDIRECT(AS$3&amp;"!$A:$A"),INDIRECT(AS$3&amp;"!$H:$H"),0,0)</f>
        <v>0</v>
      </c>
      <c r="AT161" s="204" cm="1">
        <f t="array" aca="1" ref="AT161" ca="1">_xlfn.XLOOKUP($A161,INDIRECT(AT$3&amp;"!$A:$A"),INDIRECT(AT$3&amp;"!$H:$H"),0,0)</f>
        <v>0</v>
      </c>
      <c r="AU161" s="204" cm="1">
        <f t="array" aca="1" ref="AU161" ca="1">_xlfn.XLOOKUP($A161,INDIRECT(AU$3&amp;"!$A:$A"),INDIRECT(AU$3&amp;"!$H:$H"),0,0)</f>
        <v>0</v>
      </c>
      <c r="AV161" s="204" cm="1">
        <f t="array" aca="1" ref="AV161" ca="1">_xlfn.XLOOKUP($A161,INDIRECT(AV$3&amp;"!$A:$A"),INDIRECT(AV$3&amp;"!$H:$H"),0,0)</f>
        <v>0</v>
      </c>
      <c r="AW161" s="204" cm="1">
        <f t="array" aca="1" ref="AW161" ca="1">_xlfn.XLOOKUP($A161,INDIRECT(AW$3&amp;"!$A:$A"),INDIRECT(AW$3&amp;"!$H:$H"),0,0)</f>
        <v>0</v>
      </c>
      <c r="AX161" s="204" cm="1">
        <f t="array" aca="1" ref="AX161" ca="1">_xlfn.XLOOKUP($A161,INDIRECT(AX$3&amp;"!$A:$A"),INDIRECT(AX$3&amp;"!$H:$H"),0,0)</f>
        <v>0</v>
      </c>
      <c r="AY161" s="204" cm="1">
        <f t="array" aca="1" ref="AY161" ca="1">_xlfn.XLOOKUP($A161,INDIRECT(AY$3&amp;"!$A:$A"),INDIRECT(AY$3&amp;"!$H:$H"),0,0)</f>
        <v>0</v>
      </c>
      <c r="AZ161" s="204" cm="1">
        <f t="array" aca="1" ref="AZ161" ca="1">_xlfn.XLOOKUP($A161,INDIRECT(AZ$3&amp;"!$A:$A"),INDIRECT(AZ$3&amp;"!$H:$H"),0,0)</f>
        <v>0</v>
      </c>
      <c r="BA161" s="204" cm="1">
        <f t="array" aca="1" ref="BA161" ca="1">_xlfn.XLOOKUP($A161,INDIRECT(BA$3&amp;"!$A:$A"),INDIRECT(BA$3&amp;"!$H:$H"),0,0)</f>
        <v>0</v>
      </c>
      <c r="BB161" s="204" cm="1">
        <f t="array" aca="1" ref="BB161" ca="1">_xlfn.XLOOKUP($A161,INDIRECT(BB$3&amp;"!$A:$A"),INDIRECT(BB$3&amp;"!$H:$H"),0,0)</f>
        <v>0</v>
      </c>
      <c r="BC161" s="204" cm="1">
        <f t="array" aca="1" ref="BC161" ca="1">_xlfn.XLOOKUP($A161,INDIRECT(BC$3&amp;"!$A:$A"),INDIRECT(BC$3&amp;"!$H:$H"),0,0)</f>
        <v>0</v>
      </c>
      <c r="BD161" s="204" cm="1">
        <f t="array" aca="1" ref="BD161" ca="1">_xlfn.XLOOKUP($A161,INDIRECT(BD$3&amp;"!$A:$A"),INDIRECT(BD$3&amp;"!$H:$H"),0,0)</f>
        <v>0</v>
      </c>
    </row>
    <row r="162" spans="1:56" ht="15.75" customHeight="1" x14ac:dyDescent="0.25">
      <c r="A162" s="3">
        <f t="shared" ref="A162:C162" si="17">A75</f>
        <v>273588520</v>
      </c>
      <c r="B162" s="3" t="str">
        <f t="shared" si="17"/>
        <v>AAND1RP301BG</v>
      </c>
      <c r="C162" s="149" t="str">
        <f t="shared" si="17"/>
        <v>Канат бол бежевый 55см/520гр</v>
      </c>
      <c r="D162" s="204" cm="1">
        <f t="array" aca="1" ref="D162" ca="1">_xlfn.XLOOKUP($A162,INDIRECT(D$3&amp;"!$A:$A"),INDIRECT(D$3&amp;"!$H:$H"),0,0)</f>
        <v>999</v>
      </c>
      <c r="E162" s="204" cm="1">
        <f t="array" aca="1" ref="E162" ca="1">_xlfn.XLOOKUP($A162,INDIRECT(E$3&amp;"!$A:$A"),INDIRECT(E$3&amp;"!$H:$H"),0,0)</f>
        <v>999</v>
      </c>
      <c r="F162" s="204" cm="1">
        <f t="array" aca="1" ref="F162" ca="1">_xlfn.XLOOKUP($A162,INDIRECT(F$3&amp;"!$A:$A"),INDIRECT(F$3&amp;"!$H:$H"),0,0)</f>
        <v>53.333333333333336</v>
      </c>
      <c r="G162" s="204" cm="1">
        <f t="array" aca="1" ref="G162" ca="1">_xlfn.XLOOKUP($A162,INDIRECT(G$3&amp;"!$A:$A"),INDIRECT(G$3&amp;"!$H:$H"),0,0)</f>
        <v>0</v>
      </c>
      <c r="H162" s="204" cm="1">
        <f t="array" aca="1" ref="H162" ca="1">_xlfn.XLOOKUP($A162,INDIRECT(H$3&amp;"!$A:$A"),INDIRECT(H$3&amp;"!$H:$H"),0,0)</f>
        <v>0</v>
      </c>
      <c r="I162" s="204" cm="1">
        <f t="array" aca="1" ref="I162" ca="1">_xlfn.XLOOKUP($A162,INDIRECT(I$3&amp;"!$A:$A"),INDIRECT(I$3&amp;"!$H:$H"),0,0)</f>
        <v>0</v>
      </c>
      <c r="J162" s="204" cm="1">
        <f t="array" aca="1" ref="J162" ca="1">_xlfn.XLOOKUP($A162,INDIRECT(J$3&amp;"!$A:$A"),INDIRECT(J$3&amp;"!$H:$H"),0,0)</f>
        <v>0</v>
      </c>
      <c r="K162" s="204" cm="1">
        <f t="array" aca="1" ref="K162" ca="1">_xlfn.XLOOKUP($A162,INDIRECT(K$3&amp;"!$A:$A"),INDIRECT(K$3&amp;"!$H:$H"),0,0)</f>
        <v>0</v>
      </c>
      <c r="L162" s="204" cm="1">
        <f t="array" aca="1" ref="L162" ca="1">_xlfn.XLOOKUP($A162,INDIRECT(L$3&amp;"!$A:$A"),INDIRECT(L$3&amp;"!$H:$H"),0,0)</f>
        <v>0</v>
      </c>
      <c r="M162" s="204" cm="1">
        <f t="array" aca="1" ref="M162" ca="1">_xlfn.XLOOKUP($A162,INDIRECT(M$3&amp;"!$A:$A"),INDIRECT(M$3&amp;"!$H:$H"),0,0)</f>
        <v>0</v>
      </c>
      <c r="N162" s="204" cm="1">
        <f t="array" aca="1" ref="N162" ca="1">_xlfn.XLOOKUP($A162,INDIRECT(N$3&amp;"!$A:$A"),INDIRECT(N$3&amp;"!$H:$H"),0,0)</f>
        <v>0</v>
      </c>
      <c r="O162" s="204" cm="1">
        <f t="array" aca="1" ref="O162" ca="1">_xlfn.XLOOKUP($A162,INDIRECT(O$3&amp;"!$A:$A"),INDIRECT(O$3&amp;"!$H:$H"),0,0)</f>
        <v>0</v>
      </c>
      <c r="P162" s="204" cm="1">
        <f t="array" aca="1" ref="P162" ca="1">_xlfn.XLOOKUP($A162,INDIRECT(P$3&amp;"!$A:$A"),INDIRECT(P$3&amp;"!$H:$H"),0,0)</f>
        <v>0</v>
      </c>
      <c r="Q162" s="204" cm="1">
        <f t="array" aca="1" ref="Q162" ca="1">_xlfn.XLOOKUP($A162,INDIRECT(Q$3&amp;"!$A:$A"),INDIRECT(Q$3&amp;"!$H:$H"),0,0)</f>
        <v>0</v>
      </c>
      <c r="R162" s="204" cm="1">
        <f t="array" aca="1" ref="R162" ca="1">_xlfn.XLOOKUP($A162,INDIRECT(R$3&amp;"!$A:$A"),INDIRECT(R$3&amp;"!$H:$H"),0,0)</f>
        <v>0</v>
      </c>
      <c r="S162" s="204" cm="1">
        <f t="array" aca="1" ref="S162" ca="1">_xlfn.XLOOKUP($A162,INDIRECT(S$3&amp;"!$A:$A"),INDIRECT(S$3&amp;"!$H:$H"),0,0)</f>
        <v>0</v>
      </c>
      <c r="T162" s="204" cm="1">
        <f t="array" aca="1" ref="T162" ca="1">_xlfn.XLOOKUP($A162,INDIRECT(T$3&amp;"!$A:$A"),INDIRECT(T$3&amp;"!$H:$H"),0,0)</f>
        <v>0</v>
      </c>
      <c r="U162" s="204" cm="1">
        <f t="array" aca="1" ref="U162" ca="1">_xlfn.XLOOKUP($A162,INDIRECT(U$3&amp;"!$A:$A"),INDIRECT(U$3&amp;"!$H:$H"),0,0)</f>
        <v>0</v>
      </c>
      <c r="V162" s="204" cm="1">
        <f t="array" aca="1" ref="V162" ca="1">_xlfn.XLOOKUP($A162,INDIRECT(V$3&amp;"!$A:$A"),INDIRECT(V$3&amp;"!$H:$H"),0,0)</f>
        <v>0</v>
      </c>
      <c r="W162" s="204" cm="1">
        <f t="array" aca="1" ref="W162" ca="1">_xlfn.XLOOKUP($A162,INDIRECT(W$3&amp;"!$A:$A"),INDIRECT(W$3&amp;"!$H:$H"),0,0)</f>
        <v>0</v>
      </c>
      <c r="X162" s="204" cm="1">
        <f t="array" aca="1" ref="X162" ca="1">_xlfn.XLOOKUP($A162,INDIRECT(X$3&amp;"!$A:$A"),INDIRECT(X$3&amp;"!$H:$H"),0,0)</f>
        <v>0</v>
      </c>
      <c r="Y162" s="204" cm="1">
        <f t="array" aca="1" ref="Y162" ca="1">_xlfn.XLOOKUP($A162,INDIRECT(Y$3&amp;"!$A:$A"),INDIRECT(Y$3&amp;"!$H:$H"),0,0)</f>
        <v>0</v>
      </c>
      <c r="Z162" s="204" cm="1">
        <f t="array" aca="1" ref="Z162" ca="1">_xlfn.XLOOKUP($A162,INDIRECT(Z$3&amp;"!$A:$A"),INDIRECT(Z$3&amp;"!$H:$H"),0,0)</f>
        <v>0</v>
      </c>
      <c r="AA162" s="204" cm="1">
        <f t="array" aca="1" ref="AA162" ca="1">_xlfn.XLOOKUP($A162,INDIRECT(AA$3&amp;"!$A:$A"),INDIRECT(AA$3&amp;"!$H:$H"),0,0)</f>
        <v>0</v>
      </c>
      <c r="AB162" s="204" cm="1">
        <f t="array" aca="1" ref="AB162" ca="1">_xlfn.XLOOKUP($A162,INDIRECT(AB$3&amp;"!$A:$A"),INDIRECT(AB$3&amp;"!$H:$H"),0,0)</f>
        <v>0</v>
      </c>
      <c r="AC162" s="204" cm="1">
        <f t="array" aca="1" ref="AC162" ca="1">_xlfn.XLOOKUP($A162,INDIRECT(AC$3&amp;"!$A:$A"),INDIRECT(AC$3&amp;"!$H:$H"),0,0)</f>
        <v>0</v>
      </c>
      <c r="AD162" s="204" cm="1">
        <f t="array" aca="1" ref="AD162" ca="1">_xlfn.XLOOKUP($A162,INDIRECT(AD$3&amp;"!$A:$A"),INDIRECT(AD$3&amp;"!$H:$H"),0,0)</f>
        <v>0</v>
      </c>
      <c r="AE162" s="204" cm="1">
        <f t="array" aca="1" ref="AE162" ca="1">_xlfn.XLOOKUP($A162,INDIRECT(AE$3&amp;"!$A:$A"),INDIRECT(AE$3&amp;"!$H:$H"),0,0)</f>
        <v>0</v>
      </c>
      <c r="AF162" s="204" cm="1">
        <f t="array" aca="1" ref="AF162" ca="1">_xlfn.XLOOKUP($A162,INDIRECT(AF$3&amp;"!$A:$A"),INDIRECT(AF$3&amp;"!$H:$H"),0,0)</f>
        <v>0</v>
      </c>
      <c r="AG162" s="204" cm="1">
        <f t="array" aca="1" ref="AG162" ca="1">_xlfn.XLOOKUP($A162,INDIRECT(AG$3&amp;"!$A:$A"),INDIRECT(AG$3&amp;"!$H:$H"),0,0)</f>
        <v>0</v>
      </c>
      <c r="AH162" s="204" cm="1">
        <f t="array" aca="1" ref="AH162" ca="1">_xlfn.XLOOKUP($A162,INDIRECT(AH$3&amp;"!$A:$A"),INDIRECT(AH$3&amp;"!$H:$H"),0,0)</f>
        <v>0</v>
      </c>
      <c r="AI162" s="204" cm="1">
        <f t="array" aca="1" ref="AI162" ca="1">_xlfn.XLOOKUP($A162,INDIRECT(AI$3&amp;"!$A:$A"),INDIRECT(AI$3&amp;"!$H:$H"),0,0)</f>
        <v>0</v>
      </c>
      <c r="AJ162" s="204" cm="1">
        <f t="array" aca="1" ref="AJ162" ca="1">_xlfn.XLOOKUP($A162,INDIRECT(AJ$3&amp;"!$A:$A"),INDIRECT(AJ$3&amp;"!$H:$H"),0,0)</f>
        <v>0</v>
      </c>
      <c r="AK162" s="204" cm="1">
        <f t="array" aca="1" ref="AK162" ca="1">_xlfn.XLOOKUP($A162,INDIRECT(AK$3&amp;"!$A:$A"),INDIRECT(AK$3&amp;"!$H:$H"),0,0)</f>
        <v>0</v>
      </c>
      <c r="AL162" s="204" cm="1">
        <f t="array" aca="1" ref="AL162" ca="1">_xlfn.XLOOKUP($A162,INDIRECT(AL$3&amp;"!$A:$A"),INDIRECT(AL$3&amp;"!$H:$H"),0,0)</f>
        <v>0</v>
      </c>
      <c r="AM162" s="204" cm="1">
        <f t="array" aca="1" ref="AM162" ca="1">_xlfn.XLOOKUP($A162,INDIRECT(AM$3&amp;"!$A:$A"),INDIRECT(AM$3&amp;"!$H:$H"),0,0)</f>
        <v>0</v>
      </c>
      <c r="AN162" s="204" cm="1">
        <f t="array" aca="1" ref="AN162" ca="1">_xlfn.XLOOKUP($A162,INDIRECT(AN$3&amp;"!$A:$A"),INDIRECT(AN$3&amp;"!$H:$H"),0,0)</f>
        <v>0</v>
      </c>
      <c r="AO162" s="204" cm="1">
        <f t="array" aca="1" ref="AO162" ca="1">_xlfn.XLOOKUP($A162,INDIRECT(AO$3&amp;"!$A:$A"),INDIRECT(AO$3&amp;"!$H:$H"),0,0)</f>
        <v>0</v>
      </c>
      <c r="AP162" s="204" cm="1">
        <f t="array" aca="1" ref="AP162" ca="1">_xlfn.XLOOKUP($A162,INDIRECT(AP$3&amp;"!$A:$A"),INDIRECT(AP$3&amp;"!$H:$H"),0,0)</f>
        <v>0</v>
      </c>
      <c r="AQ162" s="204" cm="1">
        <f t="array" aca="1" ref="AQ162" ca="1">_xlfn.XLOOKUP($A162,INDIRECT(AQ$3&amp;"!$A:$A"),INDIRECT(AQ$3&amp;"!$H:$H"),0,0)</f>
        <v>0</v>
      </c>
      <c r="AR162" s="204" cm="1">
        <f t="array" aca="1" ref="AR162" ca="1">_xlfn.XLOOKUP($A162,INDIRECT(AR$3&amp;"!$A:$A"),INDIRECT(AR$3&amp;"!$H:$H"),0,0)</f>
        <v>0</v>
      </c>
      <c r="AS162" s="204" cm="1">
        <f t="array" aca="1" ref="AS162" ca="1">_xlfn.XLOOKUP($A162,INDIRECT(AS$3&amp;"!$A:$A"),INDIRECT(AS$3&amp;"!$H:$H"),0,0)</f>
        <v>0</v>
      </c>
      <c r="AT162" s="204" cm="1">
        <f t="array" aca="1" ref="AT162" ca="1">_xlfn.XLOOKUP($A162,INDIRECT(AT$3&amp;"!$A:$A"),INDIRECT(AT$3&amp;"!$H:$H"),0,0)</f>
        <v>0</v>
      </c>
      <c r="AU162" s="204" cm="1">
        <f t="array" aca="1" ref="AU162" ca="1">_xlfn.XLOOKUP($A162,INDIRECT(AU$3&amp;"!$A:$A"),INDIRECT(AU$3&amp;"!$H:$H"),0,0)</f>
        <v>0</v>
      </c>
      <c r="AV162" s="204" cm="1">
        <f t="array" aca="1" ref="AV162" ca="1">_xlfn.XLOOKUP($A162,INDIRECT(AV$3&amp;"!$A:$A"),INDIRECT(AV$3&amp;"!$H:$H"),0,0)</f>
        <v>0</v>
      </c>
      <c r="AW162" s="204" cm="1">
        <f t="array" aca="1" ref="AW162" ca="1">_xlfn.XLOOKUP($A162,INDIRECT(AW$3&amp;"!$A:$A"),INDIRECT(AW$3&amp;"!$H:$H"),0,0)</f>
        <v>0</v>
      </c>
      <c r="AX162" s="204" cm="1">
        <f t="array" aca="1" ref="AX162" ca="1">_xlfn.XLOOKUP($A162,INDIRECT(AX$3&amp;"!$A:$A"),INDIRECT(AX$3&amp;"!$H:$H"),0,0)</f>
        <v>0</v>
      </c>
      <c r="AY162" s="204" cm="1">
        <f t="array" aca="1" ref="AY162" ca="1">_xlfn.XLOOKUP($A162,INDIRECT(AY$3&amp;"!$A:$A"),INDIRECT(AY$3&amp;"!$H:$H"),0,0)</f>
        <v>0</v>
      </c>
      <c r="AZ162" s="204" cm="1">
        <f t="array" aca="1" ref="AZ162" ca="1">_xlfn.XLOOKUP($A162,INDIRECT(AZ$3&amp;"!$A:$A"),INDIRECT(AZ$3&amp;"!$H:$H"),0,0)</f>
        <v>0</v>
      </c>
      <c r="BA162" s="204" cm="1">
        <f t="array" aca="1" ref="BA162" ca="1">_xlfn.XLOOKUP($A162,INDIRECT(BA$3&amp;"!$A:$A"),INDIRECT(BA$3&amp;"!$H:$H"),0,0)</f>
        <v>0</v>
      </c>
      <c r="BB162" s="204" cm="1">
        <f t="array" aca="1" ref="BB162" ca="1">_xlfn.XLOOKUP($A162,INDIRECT(BB$3&amp;"!$A:$A"),INDIRECT(BB$3&amp;"!$H:$H"),0,0)</f>
        <v>0</v>
      </c>
      <c r="BC162" s="204" cm="1">
        <f t="array" aca="1" ref="BC162" ca="1">_xlfn.XLOOKUP($A162,INDIRECT(BC$3&amp;"!$A:$A"),INDIRECT(BC$3&amp;"!$H:$H"),0,0)</f>
        <v>0</v>
      </c>
      <c r="BD162" s="204" cm="1">
        <f t="array" aca="1" ref="BD162" ca="1">_xlfn.XLOOKUP($A162,INDIRECT(BD$3&amp;"!$A:$A"),INDIRECT(BD$3&amp;"!$H:$H"),0,0)</f>
        <v>0</v>
      </c>
    </row>
    <row r="163" spans="1:56" ht="15.75" customHeight="1" x14ac:dyDescent="0.25">
      <c r="A163" s="3">
        <f t="shared" ref="A163:C163" si="18">A76</f>
        <v>273589771</v>
      </c>
      <c r="B163" s="3" t="str">
        <f t="shared" si="18"/>
        <v>AAND1RP301YL</v>
      </c>
      <c r="C163" s="149" t="str">
        <f t="shared" si="18"/>
        <v>Канат мал желтый 55см/330гр</v>
      </c>
      <c r="D163" s="204" cm="1">
        <f t="array" aca="1" ref="D163" ca="1">_xlfn.XLOOKUP($A163,INDIRECT(D$3&amp;"!$A:$A"),INDIRECT(D$3&amp;"!$H:$H"),0,0)</f>
        <v>999</v>
      </c>
      <c r="E163" s="204" cm="1">
        <f t="array" aca="1" ref="E163" ca="1">_xlfn.XLOOKUP($A163,INDIRECT(E$3&amp;"!$A:$A"),INDIRECT(E$3&amp;"!$H:$H"),0,0)</f>
        <v>150</v>
      </c>
      <c r="F163" s="204" cm="1">
        <f t="array" aca="1" ref="F163" ca="1">_xlfn.XLOOKUP($A163,INDIRECT(F$3&amp;"!$A:$A"),INDIRECT(F$3&amp;"!$H:$H"),0,0)</f>
        <v>999</v>
      </c>
      <c r="G163" s="204" cm="1">
        <f t="array" aca="1" ref="G163" ca="1">_xlfn.XLOOKUP($A163,INDIRECT(G$3&amp;"!$A:$A"),INDIRECT(G$3&amp;"!$H:$H"),0,0)</f>
        <v>0</v>
      </c>
      <c r="H163" s="204" cm="1">
        <f t="array" aca="1" ref="H163" ca="1">_xlfn.XLOOKUP($A163,INDIRECT(H$3&amp;"!$A:$A"),INDIRECT(H$3&amp;"!$H:$H"),0,0)</f>
        <v>0</v>
      </c>
      <c r="I163" s="204" cm="1">
        <f t="array" aca="1" ref="I163" ca="1">_xlfn.XLOOKUP($A163,INDIRECT(I$3&amp;"!$A:$A"),INDIRECT(I$3&amp;"!$H:$H"),0,0)</f>
        <v>0</v>
      </c>
      <c r="J163" s="204" cm="1">
        <f t="array" aca="1" ref="J163" ca="1">_xlfn.XLOOKUP($A163,INDIRECT(J$3&amp;"!$A:$A"),INDIRECT(J$3&amp;"!$H:$H"),0,0)</f>
        <v>0</v>
      </c>
      <c r="K163" s="204" cm="1">
        <f t="array" aca="1" ref="K163" ca="1">_xlfn.XLOOKUP($A163,INDIRECT(K$3&amp;"!$A:$A"),INDIRECT(K$3&amp;"!$H:$H"),0,0)</f>
        <v>0</v>
      </c>
      <c r="L163" s="204" cm="1">
        <f t="array" aca="1" ref="L163" ca="1">_xlfn.XLOOKUP($A163,INDIRECT(L$3&amp;"!$A:$A"),INDIRECT(L$3&amp;"!$H:$H"),0,0)</f>
        <v>0</v>
      </c>
      <c r="M163" s="204" cm="1">
        <f t="array" aca="1" ref="M163" ca="1">_xlfn.XLOOKUP($A163,INDIRECT(M$3&amp;"!$A:$A"),INDIRECT(M$3&amp;"!$H:$H"),0,0)</f>
        <v>0</v>
      </c>
      <c r="N163" s="204" cm="1">
        <f t="array" aca="1" ref="N163" ca="1">_xlfn.XLOOKUP($A163,INDIRECT(N$3&amp;"!$A:$A"),INDIRECT(N$3&amp;"!$H:$H"),0,0)</f>
        <v>0</v>
      </c>
      <c r="O163" s="204" cm="1">
        <f t="array" aca="1" ref="O163" ca="1">_xlfn.XLOOKUP($A163,INDIRECT(O$3&amp;"!$A:$A"),INDIRECT(O$3&amp;"!$H:$H"),0,0)</f>
        <v>0</v>
      </c>
      <c r="P163" s="204" cm="1">
        <f t="array" aca="1" ref="P163" ca="1">_xlfn.XLOOKUP($A163,INDIRECT(P$3&amp;"!$A:$A"),INDIRECT(P$3&amp;"!$H:$H"),0,0)</f>
        <v>0</v>
      </c>
      <c r="Q163" s="204" cm="1">
        <f t="array" aca="1" ref="Q163" ca="1">_xlfn.XLOOKUP($A163,INDIRECT(Q$3&amp;"!$A:$A"),INDIRECT(Q$3&amp;"!$H:$H"),0,0)</f>
        <v>0</v>
      </c>
      <c r="R163" s="204" cm="1">
        <f t="array" aca="1" ref="R163" ca="1">_xlfn.XLOOKUP($A163,INDIRECT(R$3&amp;"!$A:$A"),INDIRECT(R$3&amp;"!$H:$H"),0,0)</f>
        <v>0</v>
      </c>
      <c r="S163" s="204" cm="1">
        <f t="array" aca="1" ref="S163" ca="1">_xlfn.XLOOKUP($A163,INDIRECT(S$3&amp;"!$A:$A"),INDIRECT(S$3&amp;"!$H:$H"),0,0)</f>
        <v>0</v>
      </c>
      <c r="T163" s="204" cm="1">
        <f t="array" aca="1" ref="T163" ca="1">_xlfn.XLOOKUP($A163,INDIRECT(T$3&amp;"!$A:$A"),INDIRECT(T$3&amp;"!$H:$H"),0,0)</f>
        <v>0</v>
      </c>
      <c r="U163" s="204" cm="1">
        <f t="array" aca="1" ref="U163" ca="1">_xlfn.XLOOKUP($A163,INDIRECT(U$3&amp;"!$A:$A"),INDIRECT(U$3&amp;"!$H:$H"),0,0)</f>
        <v>0</v>
      </c>
      <c r="V163" s="204" cm="1">
        <f t="array" aca="1" ref="V163" ca="1">_xlfn.XLOOKUP($A163,INDIRECT(V$3&amp;"!$A:$A"),INDIRECT(V$3&amp;"!$H:$H"),0,0)</f>
        <v>0</v>
      </c>
      <c r="W163" s="204" cm="1">
        <f t="array" aca="1" ref="W163" ca="1">_xlfn.XLOOKUP($A163,INDIRECT(W$3&amp;"!$A:$A"),INDIRECT(W$3&amp;"!$H:$H"),0,0)</f>
        <v>0</v>
      </c>
      <c r="X163" s="204" cm="1">
        <f t="array" aca="1" ref="X163" ca="1">_xlfn.XLOOKUP($A163,INDIRECT(X$3&amp;"!$A:$A"),INDIRECT(X$3&amp;"!$H:$H"),0,0)</f>
        <v>0</v>
      </c>
      <c r="Y163" s="204" cm="1">
        <f t="array" aca="1" ref="Y163" ca="1">_xlfn.XLOOKUP($A163,INDIRECT(Y$3&amp;"!$A:$A"),INDIRECT(Y$3&amp;"!$H:$H"),0,0)</f>
        <v>0</v>
      </c>
      <c r="Z163" s="204" cm="1">
        <f t="array" aca="1" ref="Z163" ca="1">_xlfn.XLOOKUP($A163,INDIRECT(Z$3&amp;"!$A:$A"),INDIRECT(Z$3&amp;"!$H:$H"),0,0)</f>
        <v>0</v>
      </c>
      <c r="AA163" s="204" cm="1">
        <f t="array" aca="1" ref="AA163" ca="1">_xlfn.XLOOKUP($A163,INDIRECT(AA$3&amp;"!$A:$A"),INDIRECT(AA$3&amp;"!$H:$H"),0,0)</f>
        <v>0</v>
      </c>
      <c r="AB163" s="204" cm="1">
        <f t="array" aca="1" ref="AB163" ca="1">_xlfn.XLOOKUP($A163,INDIRECT(AB$3&amp;"!$A:$A"),INDIRECT(AB$3&amp;"!$H:$H"),0,0)</f>
        <v>0</v>
      </c>
      <c r="AC163" s="204" cm="1">
        <f t="array" aca="1" ref="AC163" ca="1">_xlfn.XLOOKUP($A163,INDIRECT(AC$3&amp;"!$A:$A"),INDIRECT(AC$3&amp;"!$H:$H"),0,0)</f>
        <v>0</v>
      </c>
      <c r="AD163" s="204" cm="1">
        <f t="array" aca="1" ref="AD163" ca="1">_xlfn.XLOOKUP($A163,INDIRECT(AD$3&amp;"!$A:$A"),INDIRECT(AD$3&amp;"!$H:$H"),0,0)</f>
        <v>0</v>
      </c>
      <c r="AE163" s="204" cm="1">
        <f t="array" aca="1" ref="AE163" ca="1">_xlfn.XLOOKUP($A163,INDIRECT(AE$3&amp;"!$A:$A"),INDIRECT(AE$3&amp;"!$H:$H"),0,0)</f>
        <v>0</v>
      </c>
      <c r="AF163" s="204" cm="1">
        <f t="array" aca="1" ref="AF163" ca="1">_xlfn.XLOOKUP($A163,INDIRECT(AF$3&amp;"!$A:$A"),INDIRECT(AF$3&amp;"!$H:$H"),0,0)</f>
        <v>0</v>
      </c>
      <c r="AG163" s="204" cm="1">
        <f t="array" aca="1" ref="AG163" ca="1">_xlfn.XLOOKUP($A163,INDIRECT(AG$3&amp;"!$A:$A"),INDIRECT(AG$3&amp;"!$H:$H"),0,0)</f>
        <v>0</v>
      </c>
      <c r="AH163" s="204" cm="1">
        <f t="array" aca="1" ref="AH163" ca="1">_xlfn.XLOOKUP($A163,INDIRECT(AH$3&amp;"!$A:$A"),INDIRECT(AH$3&amp;"!$H:$H"),0,0)</f>
        <v>0</v>
      </c>
      <c r="AI163" s="204" cm="1">
        <f t="array" aca="1" ref="AI163" ca="1">_xlfn.XLOOKUP($A163,INDIRECT(AI$3&amp;"!$A:$A"),INDIRECT(AI$3&amp;"!$H:$H"),0,0)</f>
        <v>0</v>
      </c>
      <c r="AJ163" s="204" cm="1">
        <f t="array" aca="1" ref="AJ163" ca="1">_xlfn.XLOOKUP($A163,INDIRECT(AJ$3&amp;"!$A:$A"),INDIRECT(AJ$3&amp;"!$H:$H"),0,0)</f>
        <v>0</v>
      </c>
      <c r="AK163" s="204" cm="1">
        <f t="array" aca="1" ref="AK163" ca="1">_xlfn.XLOOKUP($A163,INDIRECT(AK$3&amp;"!$A:$A"),INDIRECT(AK$3&amp;"!$H:$H"),0,0)</f>
        <v>0</v>
      </c>
      <c r="AL163" s="204" cm="1">
        <f t="array" aca="1" ref="AL163" ca="1">_xlfn.XLOOKUP($A163,INDIRECT(AL$3&amp;"!$A:$A"),INDIRECT(AL$3&amp;"!$H:$H"),0,0)</f>
        <v>0</v>
      </c>
      <c r="AM163" s="204" cm="1">
        <f t="array" aca="1" ref="AM163" ca="1">_xlfn.XLOOKUP($A163,INDIRECT(AM$3&amp;"!$A:$A"),INDIRECT(AM$3&amp;"!$H:$H"),0,0)</f>
        <v>0</v>
      </c>
      <c r="AN163" s="204" cm="1">
        <f t="array" aca="1" ref="AN163" ca="1">_xlfn.XLOOKUP($A163,INDIRECT(AN$3&amp;"!$A:$A"),INDIRECT(AN$3&amp;"!$H:$H"),0,0)</f>
        <v>0</v>
      </c>
      <c r="AO163" s="204" cm="1">
        <f t="array" aca="1" ref="AO163" ca="1">_xlfn.XLOOKUP($A163,INDIRECT(AO$3&amp;"!$A:$A"),INDIRECT(AO$3&amp;"!$H:$H"),0,0)</f>
        <v>0</v>
      </c>
      <c r="AP163" s="204" cm="1">
        <f t="array" aca="1" ref="AP163" ca="1">_xlfn.XLOOKUP($A163,INDIRECT(AP$3&amp;"!$A:$A"),INDIRECT(AP$3&amp;"!$H:$H"),0,0)</f>
        <v>0</v>
      </c>
      <c r="AQ163" s="204" cm="1">
        <f t="array" aca="1" ref="AQ163" ca="1">_xlfn.XLOOKUP($A163,INDIRECT(AQ$3&amp;"!$A:$A"),INDIRECT(AQ$3&amp;"!$H:$H"),0,0)</f>
        <v>0</v>
      </c>
      <c r="AR163" s="204" cm="1">
        <f t="array" aca="1" ref="AR163" ca="1">_xlfn.XLOOKUP($A163,INDIRECT(AR$3&amp;"!$A:$A"),INDIRECT(AR$3&amp;"!$H:$H"),0,0)</f>
        <v>0</v>
      </c>
      <c r="AS163" s="204" cm="1">
        <f t="array" aca="1" ref="AS163" ca="1">_xlfn.XLOOKUP($A163,INDIRECT(AS$3&amp;"!$A:$A"),INDIRECT(AS$3&amp;"!$H:$H"),0,0)</f>
        <v>0</v>
      </c>
      <c r="AT163" s="204" cm="1">
        <f t="array" aca="1" ref="AT163" ca="1">_xlfn.XLOOKUP($A163,INDIRECT(AT$3&amp;"!$A:$A"),INDIRECT(AT$3&amp;"!$H:$H"),0,0)</f>
        <v>0</v>
      </c>
      <c r="AU163" s="204" cm="1">
        <f t="array" aca="1" ref="AU163" ca="1">_xlfn.XLOOKUP($A163,INDIRECT(AU$3&amp;"!$A:$A"),INDIRECT(AU$3&amp;"!$H:$H"),0,0)</f>
        <v>0</v>
      </c>
      <c r="AV163" s="204" cm="1">
        <f t="array" aca="1" ref="AV163" ca="1">_xlfn.XLOOKUP($A163,INDIRECT(AV$3&amp;"!$A:$A"),INDIRECT(AV$3&amp;"!$H:$H"),0,0)</f>
        <v>0</v>
      </c>
      <c r="AW163" s="204" cm="1">
        <f t="array" aca="1" ref="AW163" ca="1">_xlfn.XLOOKUP($A163,INDIRECT(AW$3&amp;"!$A:$A"),INDIRECT(AW$3&amp;"!$H:$H"),0,0)</f>
        <v>0</v>
      </c>
      <c r="AX163" s="204" cm="1">
        <f t="array" aca="1" ref="AX163" ca="1">_xlfn.XLOOKUP($A163,INDIRECT(AX$3&amp;"!$A:$A"),INDIRECT(AX$3&amp;"!$H:$H"),0,0)</f>
        <v>0</v>
      </c>
      <c r="AY163" s="204" cm="1">
        <f t="array" aca="1" ref="AY163" ca="1">_xlfn.XLOOKUP($A163,INDIRECT(AY$3&amp;"!$A:$A"),INDIRECT(AY$3&amp;"!$H:$H"),0,0)</f>
        <v>0</v>
      </c>
      <c r="AZ163" s="204" cm="1">
        <f t="array" aca="1" ref="AZ163" ca="1">_xlfn.XLOOKUP($A163,INDIRECT(AZ$3&amp;"!$A:$A"),INDIRECT(AZ$3&amp;"!$H:$H"),0,0)</f>
        <v>0</v>
      </c>
      <c r="BA163" s="204" cm="1">
        <f t="array" aca="1" ref="BA163" ca="1">_xlfn.XLOOKUP($A163,INDIRECT(BA$3&amp;"!$A:$A"),INDIRECT(BA$3&amp;"!$H:$H"),0,0)</f>
        <v>0</v>
      </c>
      <c r="BB163" s="204" cm="1">
        <f t="array" aca="1" ref="BB163" ca="1">_xlfn.XLOOKUP($A163,INDIRECT(BB$3&amp;"!$A:$A"),INDIRECT(BB$3&amp;"!$H:$H"),0,0)</f>
        <v>0</v>
      </c>
      <c r="BC163" s="204" cm="1">
        <f t="array" aca="1" ref="BC163" ca="1">_xlfn.XLOOKUP($A163,INDIRECT(BC$3&amp;"!$A:$A"),INDIRECT(BC$3&amp;"!$H:$H"),0,0)</f>
        <v>0</v>
      </c>
      <c r="BD163" s="204" cm="1">
        <f t="array" aca="1" ref="BD163" ca="1">_xlfn.XLOOKUP($A163,INDIRECT(BD$3&amp;"!$A:$A"),INDIRECT(BD$3&amp;"!$H:$H"),0,0)</f>
        <v>0</v>
      </c>
    </row>
    <row r="164" spans="1:56" ht="15.75" customHeight="1" x14ac:dyDescent="0.25">
      <c r="A164" s="3">
        <f t="shared" ref="A164:C164" si="19">A77</f>
        <v>273556717</v>
      </c>
      <c r="B164" s="3" t="str">
        <f t="shared" si="19"/>
        <v>AKTA4ST101CL</v>
      </c>
      <c r="C164" s="149" t="str">
        <f t="shared" si="19"/>
        <v>Набор пробок 4 шт. в коробке нежн</v>
      </c>
      <c r="D164" s="204" cm="1">
        <f t="array" aca="1" ref="D164" ca="1">_xlfn.XLOOKUP($A164,INDIRECT(D$3&amp;"!$A:$A"),INDIRECT(D$3&amp;"!$H:$H"),0,0)</f>
        <v>84.5</v>
      </c>
      <c r="E164" s="204" cm="1">
        <f t="array" aca="1" ref="E164" ca="1">_xlfn.XLOOKUP($A164,INDIRECT(E$3&amp;"!$A:$A"),INDIRECT(E$3&amp;"!$H:$H"),0,0)</f>
        <v>73.478260869565219</v>
      </c>
      <c r="F164" s="204" cm="1">
        <f t="array" aca="1" ref="F164" ca="1">_xlfn.XLOOKUP($A164,INDIRECT(F$3&amp;"!$A:$A"),INDIRECT(F$3&amp;"!$H:$H"),0,0)</f>
        <v>98.75</v>
      </c>
      <c r="G164" s="204" cm="1">
        <f t="array" aca="1" ref="G164" ca="1">_xlfn.XLOOKUP($A164,INDIRECT(G$3&amp;"!$A:$A"),INDIRECT(G$3&amp;"!$H:$H"),0,0)</f>
        <v>0</v>
      </c>
      <c r="H164" s="204" cm="1">
        <f t="array" aca="1" ref="H164" ca="1">_xlfn.XLOOKUP($A164,INDIRECT(H$3&amp;"!$A:$A"),INDIRECT(H$3&amp;"!$H:$H"),0,0)</f>
        <v>0</v>
      </c>
      <c r="I164" s="204" cm="1">
        <f t="array" aca="1" ref="I164" ca="1">_xlfn.XLOOKUP($A164,INDIRECT(I$3&amp;"!$A:$A"),INDIRECT(I$3&amp;"!$H:$H"),0,0)</f>
        <v>0</v>
      </c>
      <c r="J164" s="204" cm="1">
        <f t="array" aca="1" ref="J164" ca="1">_xlfn.XLOOKUP($A164,INDIRECT(J$3&amp;"!$A:$A"),INDIRECT(J$3&amp;"!$H:$H"),0,0)</f>
        <v>0</v>
      </c>
      <c r="K164" s="204" cm="1">
        <f t="array" aca="1" ref="K164" ca="1">_xlfn.XLOOKUP($A164,INDIRECT(K$3&amp;"!$A:$A"),INDIRECT(K$3&amp;"!$H:$H"),0,0)</f>
        <v>0</v>
      </c>
      <c r="L164" s="204" cm="1">
        <f t="array" aca="1" ref="L164" ca="1">_xlfn.XLOOKUP($A164,INDIRECT(L$3&amp;"!$A:$A"),INDIRECT(L$3&amp;"!$H:$H"),0,0)</f>
        <v>0</v>
      </c>
      <c r="M164" s="204" cm="1">
        <f t="array" aca="1" ref="M164" ca="1">_xlfn.XLOOKUP($A164,INDIRECT(M$3&amp;"!$A:$A"),INDIRECT(M$3&amp;"!$H:$H"),0,0)</f>
        <v>0</v>
      </c>
      <c r="N164" s="204" cm="1">
        <f t="array" aca="1" ref="N164" ca="1">_xlfn.XLOOKUP($A164,INDIRECT(N$3&amp;"!$A:$A"),INDIRECT(N$3&amp;"!$H:$H"),0,0)</f>
        <v>0</v>
      </c>
      <c r="O164" s="204" cm="1">
        <f t="array" aca="1" ref="O164" ca="1">_xlfn.XLOOKUP($A164,INDIRECT(O$3&amp;"!$A:$A"),INDIRECT(O$3&amp;"!$H:$H"),0,0)</f>
        <v>0</v>
      </c>
      <c r="P164" s="204" cm="1">
        <f t="array" aca="1" ref="P164" ca="1">_xlfn.XLOOKUP($A164,INDIRECT(P$3&amp;"!$A:$A"),INDIRECT(P$3&amp;"!$H:$H"),0,0)</f>
        <v>0</v>
      </c>
      <c r="Q164" s="204" cm="1">
        <f t="array" aca="1" ref="Q164" ca="1">_xlfn.XLOOKUP($A164,INDIRECT(Q$3&amp;"!$A:$A"),INDIRECT(Q$3&amp;"!$H:$H"),0,0)</f>
        <v>0</v>
      </c>
      <c r="R164" s="204" cm="1">
        <f t="array" aca="1" ref="R164" ca="1">_xlfn.XLOOKUP($A164,INDIRECT(R$3&amp;"!$A:$A"),INDIRECT(R$3&amp;"!$H:$H"),0,0)</f>
        <v>0</v>
      </c>
      <c r="S164" s="204" cm="1">
        <f t="array" aca="1" ref="S164" ca="1">_xlfn.XLOOKUP($A164,INDIRECT(S$3&amp;"!$A:$A"),INDIRECT(S$3&amp;"!$H:$H"),0,0)</f>
        <v>0</v>
      </c>
      <c r="T164" s="204" cm="1">
        <f t="array" aca="1" ref="T164" ca="1">_xlfn.XLOOKUP($A164,INDIRECT(T$3&amp;"!$A:$A"),INDIRECT(T$3&amp;"!$H:$H"),0,0)</f>
        <v>0</v>
      </c>
      <c r="U164" s="204" cm="1">
        <f t="array" aca="1" ref="U164" ca="1">_xlfn.XLOOKUP($A164,INDIRECT(U$3&amp;"!$A:$A"),INDIRECT(U$3&amp;"!$H:$H"),0,0)</f>
        <v>0</v>
      </c>
      <c r="V164" s="204" cm="1">
        <f t="array" aca="1" ref="V164" ca="1">_xlfn.XLOOKUP($A164,INDIRECT(V$3&amp;"!$A:$A"),INDIRECT(V$3&amp;"!$H:$H"),0,0)</f>
        <v>0</v>
      </c>
      <c r="W164" s="204" cm="1">
        <f t="array" aca="1" ref="W164" ca="1">_xlfn.XLOOKUP($A164,INDIRECT(W$3&amp;"!$A:$A"),INDIRECT(W$3&amp;"!$H:$H"),0,0)</f>
        <v>0</v>
      </c>
      <c r="X164" s="204" cm="1">
        <f t="array" aca="1" ref="X164" ca="1">_xlfn.XLOOKUP($A164,INDIRECT(X$3&amp;"!$A:$A"),INDIRECT(X$3&amp;"!$H:$H"),0,0)</f>
        <v>0</v>
      </c>
      <c r="Y164" s="204" cm="1">
        <f t="array" aca="1" ref="Y164" ca="1">_xlfn.XLOOKUP($A164,INDIRECT(Y$3&amp;"!$A:$A"),INDIRECT(Y$3&amp;"!$H:$H"),0,0)</f>
        <v>0</v>
      </c>
      <c r="Z164" s="204" cm="1">
        <f t="array" aca="1" ref="Z164" ca="1">_xlfn.XLOOKUP($A164,INDIRECT(Z$3&amp;"!$A:$A"),INDIRECT(Z$3&amp;"!$H:$H"),0,0)</f>
        <v>0</v>
      </c>
      <c r="AA164" s="204" cm="1">
        <f t="array" aca="1" ref="AA164" ca="1">_xlfn.XLOOKUP($A164,INDIRECT(AA$3&amp;"!$A:$A"),INDIRECT(AA$3&amp;"!$H:$H"),0,0)</f>
        <v>0</v>
      </c>
      <c r="AB164" s="204" cm="1">
        <f t="array" aca="1" ref="AB164" ca="1">_xlfn.XLOOKUP($A164,INDIRECT(AB$3&amp;"!$A:$A"),INDIRECT(AB$3&amp;"!$H:$H"),0,0)</f>
        <v>0</v>
      </c>
      <c r="AC164" s="204" cm="1">
        <f t="array" aca="1" ref="AC164" ca="1">_xlfn.XLOOKUP($A164,INDIRECT(AC$3&amp;"!$A:$A"),INDIRECT(AC$3&amp;"!$H:$H"),0,0)</f>
        <v>0</v>
      </c>
      <c r="AD164" s="204" cm="1">
        <f t="array" aca="1" ref="AD164" ca="1">_xlfn.XLOOKUP($A164,INDIRECT(AD$3&amp;"!$A:$A"),INDIRECT(AD$3&amp;"!$H:$H"),0,0)</f>
        <v>0</v>
      </c>
      <c r="AE164" s="204" cm="1">
        <f t="array" aca="1" ref="AE164" ca="1">_xlfn.XLOOKUP($A164,INDIRECT(AE$3&amp;"!$A:$A"),INDIRECT(AE$3&amp;"!$H:$H"),0,0)</f>
        <v>0</v>
      </c>
      <c r="AF164" s="204" cm="1">
        <f t="array" aca="1" ref="AF164" ca="1">_xlfn.XLOOKUP($A164,INDIRECT(AF$3&amp;"!$A:$A"),INDIRECT(AF$3&amp;"!$H:$H"),0,0)</f>
        <v>0</v>
      </c>
      <c r="AG164" s="204" cm="1">
        <f t="array" aca="1" ref="AG164" ca="1">_xlfn.XLOOKUP($A164,INDIRECT(AG$3&amp;"!$A:$A"),INDIRECT(AG$3&amp;"!$H:$H"),0,0)</f>
        <v>0</v>
      </c>
      <c r="AH164" s="204" cm="1">
        <f t="array" aca="1" ref="AH164" ca="1">_xlfn.XLOOKUP($A164,INDIRECT(AH$3&amp;"!$A:$A"),INDIRECT(AH$3&amp;"!$H:$H"),0,0)</f>
        <v>0</v>
      </c>
      <c r="AI164" s="204" cm="1">
        <f t="array" aca="1" ref="AI164" ca="1">_xlfn.XLOOKUP($A164,INDIRECT(AI$3&amp;"!$A:$A"),INDIRECT(AI$3&amp;"!$H:$H"),0,0)</f>
        <v>0</v>
      </c>
      <c r="AJ164" s="204" cm="1">
        <f t="array" aca="1" ref="AJ164" ca="1">_xlfn.XLOOKUP($A164,INDIRECT(AJ$3&amp;"!$A:$A"),INDIRECT(AJ$3&amp;"!$H:$H"),0,0)</f>
        <v>0</v>
      </c>
      <c r="AK164" s="204" cm="1">
        <f t="array" aca="1" ref="AK164" ca="1">_xlfn.XLOOKUP($A164,INDIRECT(AK$3&amp;"!$A:$A"),INDIRECT(AK$3&amp;"!$H:$H"),0,0)</f>
        <v>0</v>
      </c>
      <c r="AL164" s="204" cm="1">
        <f t="array" aca="1" ref="AL164" ca="1">_xlfn.XLOOKUP($A164,INDIRECT(AL$3&amp;"!$A:$A"),INDIRECT(AL$3&amp;"!$H:$H"),0,0)</f>
        <v>0</v>
      </c>
      <c r="AM164" s="204" cm="1">
        <f t="array" aca="1" ref="AM164" ca="1">_xlfn.XLOOKUP($A164,INDIRECT(AM$3&amp;"!$A:$A"),INDIRECT(AM$3&amp;"!$H:$H"),0,0)</f>
        <v>0</v>
      </c>
      <c r="AN164" s="204" cm="1">
        <f t="array" aca="1" ref="AN164" ca="1">_xlfn.XLOOKUP($A164,INDIRECT(AN$3&amp;"!$A:$A"),INDIRECT(AN$3&amp;"!$H:$H"),0,0)</f>
        <v>0</v>
      </c>
      <c r="AO164" s="204" cm="1">
        <f t="array" aca="1" ref="AO164" ca="1">_xlfn.XLOOKUP($A164,INDIRECT(AO$3&amp;"!$A:$A"),INDIRECT(AO$3&amp;"!$H:$H"),0,0)</f>
        <v>0</v>
      </c>
      <c r="AP164" s="204" cm="1">
        <f t="array" aca="1" ref="AP164" ca="1">_xlfn.XLOOKUP($A164,INDIRECT(AP$3&amp;"!$A:$A"),INDIRECT(AP$3&amp;"!$H:$H"),0,0)</f>
        <v>0</v>
      </c>
      <c r="AQ164" s="204" cm="1">
        <f t="array" aca="1" ref="AQ164" ca="1">_xlfn.XLOOKUP($A164,INDIRECT(AQ$3&amp;"!$A:$A"),INDIRECT(AQ$3&amp;"!$H:$H"),0,0)</f>
        <v>0</v>
      </c>
      <c r="AR164" s="204" cm="1">
        <f t="array" aca="1" ref="AR164" ca="1">_xlfn.XLOOKUP($A164,INDIRECT(AR$3&amp;"!$A:$A"),INDIRECT(AR$3&amp;"!$H:$H"),0,0)</f>
        <v>0</v>
      </c>
      <c r="AS164" s="204" cm="1">
        <f t="array" aca="1" ref="AS164" ca="1">_xlfn.XLOOKUP($A164,INDIRECT(AS$3&amp;"!$A:$A"),INDIRECT(AS$3&amp;"!$H:$H"),0,0)</f>
        <v>0</v>
      </c>
      <c r="AT164" s="204" cm="1">
        <f t="array" aca="1" ref="AT164" ca="1">_xlfn.XLOOKUP($A164,INDIRECT(AT$3&amp;"!$A:$A"),INDIRECT(AT$3&amp;"!$H:$H"),0,0)</f>
        <v>0</v>
      </c>
      <c r="AU164" s="204" cm="1">
        <f t="array" aca="1" ref="AU164" ca="1">_xlfn.XLOOKUP($A164,INDIRECT(AU$3&amp;"!$A:$A"),INDIRECT(AU$3&amp;"!$H:$H"),0,0)</f>
        <v>0</v>
      </c>
      <c r="AV164" s="204" cm="1">
        <f t="array" aca="1" ref="AV164" ca="1">_xlfn.XLOOKUP($A164,INDIRECT(AV$3&amp;"!$A:$A"),INDIRECT(AV$3&amp;"!$H:$H"),0,0)</f>
        <v>0</v>
      </c>
      <c r="AW164" s="204" cm="1">
        <f t="array" aca="1" ref="AW164" ca="1">_xlfn.XLOOKUP($A164,INDIRECT(AW$3&amp;"!$A:$A"),INDIRECT(AW$3&amp;"!$H:$H"),0,0)</f>
        <v>0</v>
      </c>
      <c r="AX164" s="204" cm="1">
        <f t="array" aca="1" ref="AX164" ca="1">_xlfn.XLOOKUP($A164,INDIRECT(AX$3&amp;"!$A:$A"),INDIRECT(AX$3&amp;"!$H:$H"),0,0)</f>
        <v>0</v>
      </c>
      <c r="AY164" s="204" cm="1">
        <f t="array" aca="1" ref="AY164" ca="1">_xlfn.XLOOKUP($A164,INDIRECT(AY$3&amp;"!$A:$A"),INDIRECT(AY$3&amp;"!$H:$H"),0,0)</f>
        <v>0</v>
      </c>
      <c r="AZ164" s="204" cm="1">
        <f t="array" aca="1" ref="AZ164" ca="1">_xlfn.XLOOKUP($A164,INDIRECT(AZ$3&amp;"!$A:$A"),INDIRECT(AZ$3&amp;"!$H:$H"),0,0)</f>
        <v>0</v>
      </c>
      <c r="BA164" s="204" cm="1">
        <f t="array" aca="1" ref="BA164" ca="1">_xlfn.XLOOKUP($A164,INDIRECT(BA$3&amp;"!$A:$A"),INDIRECT(BA$3&amp;"!$H:$H"),0,0)</f>
        <v>0</v>
      </c>
      <c r="BB164" s="204" cm="1">
        <f t="array" aca="1" ref="BB164" ca="1">_xlfn.XLOOKUP($A164,INDIRECT(BB$3&amp;"!$A:$A"),INDIRECT(BB$3&amp;"!$H:$H"),0,0)</f>
        <v>0</v>
      </c>
      <c r="BC164" s="204" cm="1">
        <f t="array" aca="1" ref="BC164" ca="1">_xlfn.XLOOKUP($A164,INDIRECT(BC$3&amp;"!$A:$A"),INDIRECT(BC$3&amp;"!$H:$H"),0,0)</f>
        <v>0</v>
      </c>
      <c r="BD164" s="204" cm="1">
        <f t="array" aca="1" ref="BD164" ca="1">_xlfn.XLOOKUP($A164,INDIRECT(BD$3&amp;"!$A:$A"),INDIRECT(BD$3&amp;"!$H:$H"),0,0)</f>
        <v>0</v>
      </c>
    </row>
    <row r="165" spans="1:56" ht="15.75" customHeight="1" x14ac:dyDescent="0.25">
      <c r="A165" s="3">
        <f t="shared" ref="A165:C165" si="20">A78</f>
        <v>370594147</v>
      </c>
      <c r="B165" s="3" t="str">
        <f t="shared" si="20"/>
        <v>AKTA4ST103CL</v>
      </c>
      <c r="C165" s="149" t="str">
        <f t="shared" si="20"/>
        <v>Набор пробок 4 шт. в коробке ярк</v>
      </c>
      <c r="D165" s="204" cm="1">
        <f t="array" aca="1" ref="D165" ca="1">_xlfn.XLOOKUP($A165,INDIRECT(D$3&amp;"!$A:$A"),INDIRECT(D$3&amp;"!$H:$H"),0,0)</f>
        <v>81</v>
      </c>
      <c r="E165" s="204" cm="1">
        <f t="array" aca="1" ref="E165" ca="1">_xlfn.XLOOKUP($A165,INDIRECT(E$3&amp;"!$A:$A"),INDIRECT(E$3&amp;"!$H:$H"),0,0)</f>
        <v>42.631578947368425</v>
      </c>
      <c r="F165" s="204" cm="1">
        <f t="array" aca="1" ref="F165" ca="1">_xlfn.XLOOKUP($A165,INDIRECT(F$3&amp;"!$A:$A"),INDIRECT(F$3&amp;"!$H:$H"),0,0)</f>
        <v>71.818181818181813</v>
      </c>
      <c r="G165" s="204" cm="1">
        <f t="array" aca="1" ref="G165" ca="1">_xlfn.XLOOKUP($A165,INDIRECT(G$3&amp;"!$A:$A"),INDIRECT(G$3&amp;"!$H:$H"),0,0)</f>
        <v>0</v>
      </c>
      <c r="H165" s="204" cm="1">
        <f t="array" aca="1" ref="H165" ca="1">_xlfn.XLOOKUP($A165,INDIRECT(H$3&amp;"!$A:$A"),INDIRECT(H$3&amp;"!$H:$H"),0,0)</f>
        <v>0</v>
      </c>
      <c r="I165" s="204" cm="1">
        <f t="array" aca="1" ref="I165" ca="1">_xlfn.XLOOKUP($A165,INDIRECT(I$3&amp;"!$A:$A"),INDIRECT(I$3&amp;"!$H:$H"),0,0)</f>
        <v>0</v>
      </c>
      <c r="J165" s="204" cm="1">
        <f t="array" aca="1" ref="J165" ca="1">_xlfn.XLOOKUP($A165,INDIRECT(J$3&amp;"!$A:$A"),INDIRECT(J$3&amp;"!$H:$H"),0,0)</f>
        <v>0</v>
      </c>
      <c r="K165" s="204" cm="1">
        <f t="array" aca="1" ref="K165" ca="1">_xlfn.XLOOKUP($A165,INDIRECT(K$3&amp;"!$A:$A"),INDIRECT(K$3&amp;"!$H:$H"),0,0)</f>
        <v>0</v>
      </c>
      <c r="L165" s="204" cm="1">
        <f t="array" aca="1" ref="L165" ca="1">_xlfn.XLOOKUP($A165,INDIRECT(L$3&amp;"!$A:$A"),INDIRECT(L$3&amp;"!$H:$H"),0,0)</f>
        <v>0</v>
      </c>
      <c r="M165" s="204" cm="1">
        <f t="array" aca="1" ref="M165" ca="1">_xlfn.XLOOKUP($A165,INDIRECT(M$3&amp;"!$A:$A"),INDIRECT(M$3&amp;"!$H:$H"),0,0)</f>
        <v>0</v>
      </c>
      <c r="N165" s="204" cm="1">
        <f t="array" aca="1" ref="N165" ca="1">_xlfn.XLOOKUP($A165,INDIRECT(N$3&amp;"!$A:$A"),INDIRECT(N$3&amp;"!$H:$H"),0,0)</f>
        <v>0</v>
      </c>
      <c r="O165" s="204" cm="1">
        <f t="array" aca="1" ref="O165" ca="1">_xlfn.XLOOKUP($A165,INDIRECT(O$3&amp;"!$A:$A"),INDIRECT(O$3&amp;"!$H:$H"),0,0)</f>
        <v>0</v>
      </c>
      <c r="P165" s="204" cm="1">
        <f t="array" aca="1" ref="P165" ca="1">_xlfn.XLOOKUP($A165,INDIRECT(P$3&amp;"!$A:$A"),INDIRECT(P$3&amp;"!$H:$H"),0,0)</f>
        <v>0</v>
      </c>
      <c r="Q165" s="204" cm="1">
        <f t="array" aca="1" ref="Q165" ca="1">_xlfn.XLOOKUP($A165,INDIRECT(Q$3&amp;"!$A:$A"),INDIRECT(Q$3&amp;"!$H:$H"),0,0)</f>
        <v>0</v>
      </c>
      <c r="R165" s="204" cm="1">
        <f t="array" aca="1" ref="R165" ca="1">_xlfn.XLOOKUP($A165,INDIRECT(R$3&amp;"!$A:$A"),INDIRECT(R$3&amp;"!$H:$H"),0,0)</f>
        <v>0</v>
      </c>
      <c r="S165" s="204" cm="1">
        <f t="array" aca="1" ref="S165" ca="1">_xlfn.XLOOKUP($A165,INDIRECT(S$3&amp;"!$A:$A"),INDIRECT(S$3&amp;"!$H:$H"),0,0)</f>
        <v>0</v>
      </c>
      <c r="T165" s="204" cm="1">
        <f t="array" aca="1" ref="T165" ca="1">_xlfn.XLOOKUP($A165,INDIRECT(T$3&amp;"!$A:$A"),INDIRECT(T$3&amp;"!$H:$H"),0,0)</f>
        <v>0</v>
      </c>
      <c r="U165" s="204" cm="1">
        <f t="array" aca="1" ref="U165" ca="1">_xlfn.XLOOKUP($A165,INDIRECT(U$3&amp;"!$A:$A"),INDIRECT(U$3&amp;"!$H:$H"),0,0)</f>
        <v>0</v>
      </c>
      <c r="V165" s="204" cm="1">
        <f t="array" aca="1" ref="V165" ca="1">_xlfn.XLOOKUP($A165,INDIRECT(V$3&amp;"!$A:$A"),INDIRECT(V$3&amp;"!$H:$H"),0,0)</f>
        <v>0</v>
      </c>
      <c r="W165" s="204" cm="1">
        <f t="array" aca="1" ref="W165" ca="1">_xlfn.XLOOKUP($A165,INDIRECT(W$3&amp;"!$A:$A"),INDIRECT(W$3&amp;"!$H:$H"),0,0)</f>
        <v>0</v>
      </c>
      <c r="X165" s="204" cm="1">
        <f t="array" aca="1" ref="X165" ca="1">_xlfn.XLOOKUP($A165,INDIRECT(X$3&amp;"!$A:$A"),INDIRECT(X$3&amp;"!$H:$H"),0,0)</f>
        <v>0</v>
      </c>
      <c r="Y165" s="204" cm="1">
        <f t="array" aca="1" ref="Y165" ca="1">_xlfn.XLOOKUP($A165,INDIRECT(Y$3&amp;"!$A:$A"),INDIRECT(Y$3&amp;"!$H:$H"),0,0)</f>
        <v>0</v>
      </c>
      <c r="Z165" s="204" cm="1">
        <f t="array" aca="1" ref="Z165" ca="1">_xlfn.XLOOKUP($A165,INDIRECT(Z$3&amp;"!$A:$A"),INDIRECT(Z$3&amp;"!$H:$H"),0,0)</f>
        <v>0</v>
      </c>
      <c r="AA165" s="204" cm="1">
        <f t="array" aca="1" ref="AA165" ca="1">_xlfn.XLOOKUP($A165,INDIRECT(AA$3&amp;"!$A:$A"),INDIRECT(AA$3&amp;"!$H:$H"),0,0)</f>
        <v>0</v>
      </c>
      <c r="AB165" s="204" cm="1">
        <f t="array" aca="1" ref="AB165" ca="1">_xlfn.XLOOKUP($A165,INDIRECT(AB$3&amp;"!$A:$A"),INDIRECT(AB$3&amp;"!$H:$H"),0,0)</f>
        <v>0</v>
      </c>
      <c r="AC165" s="204" cm="1">
        <f t="array" aca="1" ref="AC165" ca="1">_xlfn.XLOOKUP($A165,INDIRECT(AC$3&amp;"!$A:$A"),INDIRECT(AC$3&amp;"!$H:$H"),0,0)</f>
        <v>0</v>
      </c>
      <c r="AD165" s="204" cm="1">
        <f t="array" aca="1" ref="AD165" ca="1">_xlfn.XLOOKUP($A165,INDIRECT(AD$3&amp;"!$A:$A"),INDIRECT(AD$3&amp;"!$H:$H"),0,0)</f>
        <v>0</v>
      </c>
      <c r="AE165" s="204" cm="1">
        <f t="array" aca="1" ref="AE165" ca="1">_xlfn.XLOOKUP($A165,INDIRECT(AE$3&amp;"!$A:$A"),INDIRECT(AE$3&amp;"!$H:$H"),0,0)</f>
        <v>0</v>
      </c>
      <c r="AF165" s="204" cm="1">
        <f t="array" aca="1" ref="AF165" ca="1">_xlfn.XLOOKUP($A165,INDIRECT(AF$3&amp;"!$A:$A"),INDIRECT(AF$3&amp;"!$H:$H"),0,0)</f>
        <v>0</v>
      </c>
      <c r="AG165" s="204" cm="1">
        <f t="array" aca="1" ref="AG165" ca="1">_xlfn.XLOOKUP($A165,INDIRECT(AG$3&amp;"!$A:$A"),INDIRECT(AG$3&amp;"!$H:$H"),0,0)</f>
        <v>0</v>
      </c>
      <c r="AH165" s="204" cm="1">
        <f t="array" aca="1" ref="AH165" ca="1">_xlfn.XLOOKUP($A165,INDIRECT(AH$3&amp;"!$A:$A"),INDIRECT(AH$3&amp;"!$H:$H"),0,0)</f>
        <v>0</v>
      </c>
      <c r="AI165" s="204" cm="1">
        <f t="array" aca="1" ref="AI165" ca="1">_xlfn.XLOOKUP($A165,INDIRECT(AI$3&amp;"!$A:$A"),INDIRECT(AI$3&amp;"!$H:$H"),0,0)</f>
        <v>0</v>
      </c>
      <c r="AJ165" s="204" cm="1">
        <f t="array" aca="1" ref="AJ165" ca="1">_xlfn.XLOOKUP($A165,INDIRECT(AJ$3&amp;"!$A:$A"),INDIRECT(AJ$3&amp;"!$H:$H"),0,0)</f>
        <v>0</v>
      </c>
      <c r="AK165" s="204" cm="1">
        <f t="array" aca="1" ref="AK165" ca="1">_xlfn.XLOOKUP($A165,INDIRECT(AK$3&amp;"!$A:$A"),INDIRECT(AK$3&amp;"!$H:$H"),0,0)</f>
        <v>0</v>
      </c>
      <c r="AL165" s="204" cm="1">
        <f t="array" aca="1" ref="AL165" ca="1">_xlfn.XLOOKUP($A165,INDIRECT(AL$3&amp;"!$A:$A"),INDIRECT(AL$3&amp;"!$H:$H"),0,0)</f>
        <v>0</v>
      </c>
      <c r="AM165" s="204" cm="1">
        <f t="array" aca="1" ref="AM165" ca="1">_xlfn.XLOOKUP($A165,INDIRECT(AM$3&amp;"!$A:$A"),INDIRECT(AM$3&amp;"!$H:$H"),0,0)</f>
        <v>0</v>
      </c>
      <c r="AN165" s="204" cm="1">
        <f t="array" aca="1" ref="AN165" ca="1">_xlfn.XLOOKUP($A165,INDIRECT(AN$3&amp;"!$A:$A"),INDIRECT(AN$3&amp;"!$H:$H"),0,0)</f>
        <v>0</v>
      </c>
      <c r="AO165" s="204" cm="1">
        <f t="array" aca="1" ref="AO165" ca="1">_xlfn.XLOOKUP($A165,INDIRECT(AO$3&amp;"!$A:$A"),INDIRECT(AO$3&amp;"!$H:$H"),0,0)</f>
        <v>0</v>
      </c>
      <c r="AP165" s="204" cm="1">
        <f t="array" aca="1" ref="AP165" ca="1">_xlfn.XLOOKUP($A165,INDIRECT(AP$3&amp;"!$A:$A"),INDIRECT(AP$3&amp;"!$H:$H"),0,0)</f>
        <v>0</v>
      </c>
      <c r="AQ165" s="204" cm="1">
        <f t="array" aca="1" ref="AQ165" ca="1">_xlfn.XLOOKUP($A165,INDIRECT(AQ$3&amp;"!$A:$A"),INDIRECT(AQ$3&amp;"!$H:$H"),0,0)</f>
        <v>0</v>
      </c>
      <c r="AR165" s="204" cm="1">
        <f t="array" aca="1" ref="AR165" ca="1">_xlfn.XLOOKUP($A165,INDIRECT(AR$3&amp;"!$A:$A"),INDIRECT(AR$3&amp;"!$H:$H"),0,0)</f>
        <v>0</v>
      </c>
      <c r="AS165" s="204" cm="1">
        <f t="array" aca="1" ref="AS165" ca="1">_xlfn.XLOOKUP($A165,INDIRECT(AS$3&amp;"!$A:$A"),INDIRECT(AS$3&amp;"!$H:$H"),0,0)</f>
        <v>0</v>
      </c>
      <c r="AT165" s="204" cm="1">
        <f t="array" aca="1" ref="AT165" ca="1">_xlfn.XLOOKUP($A165,INDIRECT(AT$3&amp;"!$A:$A"),INDIRECT(AT$3&amp;"!$H:$H"),0,0)</f>
        <v>0</v>
      </c>
      <c r="AU165" s="204" cm="1">
        <f t="array" aca="1" ref="AU165" ca="1">_xlfn.XLOOKUP($A165,INDIRECT(AU$3&amp;"!$A:$A"),INDIRECT(AU$3&amp;"!$H:$H"),0,0)</f>
        <v>0</v>
      </c>
      <c r="AV165" s="204" cm="1">
        <f t="array" aca="1" ref="AV165" ca="1">_xlfn.XLOOKUP($A165,INDIRECT(AV$3&amp;"!$A:$A"),INDIRECT(AV$3&amp;"!$H:$H"),0,0)</f>
        <v>0</v>
      </c>
      <c r="AW165" s="204" cm="1">
        <f t="array" aca="1" ref="AW165" ca="1">_xlfn.XLOOKUP($A165,INDIRECT(AW$3&amp;"!$A:$A"),INDIRECT(AW$3&amp;"!$H:$H"),0,0)</f>
        <v>0</v>
      </c>
      <c r="AX165" s="204" cm="1">
        <f t="array" aca="1" ref="AX165" ca="1">_xlfn.XLOOKUP($A165,INDIRECT(AX$3&amp;"!$A:$A"),INDIRECT(AX$3&amp;"!$H:$H"),0,0)</f>
        <v>0</v>
      </c>
      <c r="AY165" s="204" cm="1">
        <f t="array" aca="1" ref="AY165" ca="1">_xlfn.XLOOKUP($A165,INDIRECT(AY$3&amp;"!$A:$A"),INDIRECT(AY$3&amp;"!$H:$H"),0,0)</f>
        <v>0</v>
      </c>
      <c r="AZ165" s="204" cm="1">
        <f t="array" aca="1" ref="AZ165" ca="1">_xlfn.XLOOKUP($A165,INDIRECT(AZ$3&amp;"!$A:$A"),INDIRECT(AZ$3&amp;"!$H:$H"),0,0)</f>
        <v>0</v>
      </c>
      <c r="BA165" s="204" cm="1">
        <f t="array" aca="1" ref="BA165" ca="1">_xlfn.XLOOKUP($A165,INDIRECT(BA$3&amp;"!$A:$A"),INDIRECT(BA$3&amp;"!$H:$H"),0,0)</f>
        <v>0</v>
      </c>
      <c r="BB165" s="204" cm="1">
        <f t="array" aca="1" ref="BB165" ca="1">_xlfn.XLOOKUP($A165,INDIRECT(BB$3&amp;"!$A:$A"),INDIRECT(BB$3&amp;"!$H:$H"),0,0)</f>
        <v>0</v>
      </c>
      <c r="BC165" s="204" cm="1">
        <f t="array" aca="1" ref="BC165" ca="1">_xlfn.XLOOKUP($A165,INDIRECT(BC$3&amp;"!$A:$A"),INDIRECT(BC$3&amp;"!$H:$H"),0,0)</f>
        <v>0</v>
      </c>
      <c r="BD165" s="204" cm="1">
        <f t="array" aca="1" ref="BD165" ca="1">_xlfn.XLOOKUP($A165,INDIRECT(BD$3&amp;"!$A:$A"),INDIRECT(BD$3&amp;"!$H:$H"),0,0)</f>
        <v>0</v>
      </c>
    </row>
    <row r="166" spans="1:56" ht="15.75" customHeight="1" x14ac:dyDescent="0.25">
      <c r="A166" s="3">
        <f t="shared" ref="A166:C166" si="21">A79</f>
        <v>321959186</v>
      </c>
      <c r="B166" s="3" t="str">
        <f t="shared" si="21"/>
        <v>AKTA4ST102CL</v>
      </c>
      <c r="C166" s="149" t="str">
        <f t="shared" si="21"/>
        <v>Набор пробок 4 шт.</v>
      </c>
      <c r="D166" s="204" cm="1">
        <f t="array" aca="1" ref="D166" ca="1">_xlfn.XLOOKUP($A166,INDIRECT(D$3&amp;"!$A:$A"),INDIRECT(D$3&amp;"!$H:$H"),0,0)</f>
        <v>44.615384615384613</v>
      </c>
      <c r="E166" s="204" cm="1">
        <f t="array" aca="1" ref="E166" ca="1">_xlfn.XLOOKUP($A166,INDIRECT(E$3&amp;"!$A:$A"),INDIRECT(E$3&amp;"!$H:$H"),0,0)</f>
        <v>52.72727272727272</v>
      </c>
      <c r="F166" s="204" cm="1">
        <f t="array" aca="1" ref="F166" ca="1">_xlfn.XLOOKUP($A166,INDIRECT(F$3&amp;"!$A:$A"),INDIRECT(F$3&amp;"!$H:$H"),0,0)</f>
        <v>91.666666666666671</v>
      </c>
      <c r="G166" s="204" cm="1">
        <f t="array" aca="1" ref="G166" ca="1">_xlfn.XLOOKUP($A166,INDIRECT(G$3&amp;"!$A:$A"),INDIRECT(G$3&amp;"!$H:$H"),0,0)</f>
        <v>0</v>
      </c>
      <c r="H166" s="204" cm="1">
        <f t="array" aca="1" ref="H166" ca="1">_xlfn.XLOOKUP($A166,INDIRECT(H$3&amp;"!$A:$A"),INDIRECT(H$3&amp;"!$H:$H"),0,0)</f>
        <v>0</v>
      </c>
      <c r="I166" s="204" cm="1">
        <f t="array" aca="1" ref="I166" ca="1">_xlfn.XLOOKUP($A166,INDIRECT(I$3&amp;"!$A:$A"),INDIRECT(I$3&amp;"!$H:$H"),0,0)</f>
        <v>0</v>
      </c>
      <c r="J166" s="204" cm="1">
        <f t="array" aca="1" ref="J166" ca="1">_xlfn.XLOOKUP($A166,INDIRECT(J$3&amp;"!$A:$A"),INDIRECT(J$3&amp;"!$H:$H"),0,0)</f>
        <v>0</v>
      </c>
      <c r="K166" s="204" cm="1">
        <f t="array" aca="1" ref="K166" ca="1">_xlfn.XLOOKUP($A166,INDIRECT(K$3&amp;"!$A:$A"),INDIRECT(K$3&amp;"!$H:$H"),0,0)</f>
        <v>0</v>
      </c>
      <c r="L166" s="204" cm="1">
        <f t="array" aca="1" ref="L166" ca="1">_xlfn.XLOOKUP($A166,INDIRECT(L$3&amp;"!$A:$A"),INDIRECT(L$3&amp;"!$H:$H"),0,0)</f>
        <v>0</v>
      </c>
      <c r="M166" s="204" cm="1">
        <f t="array" aca="1" ref="M166" ca="1">_xlfn.XLOOKUP($A166,INDIRECT(M$3&amp;"!$A:$A"),INDIRECT(M$3&amp;"!$H:$H"),0,0)</f>
        <v>0</v>
      </c>
      <c r="N166" s="204" cm="1">
        <f t="array" aca="1" ref="N166" ca="1">_xlfn.XLOOKUP($A166,INDIRECT(N$3&amp;"!$A:$A"),INDIRECT(N$3&amp;"!$H:$H"),0,0)</f>
        <v>0</v>
      </c>
      <c r="O166" s="204" cm="1">
        <f t="array" aca="1" ref="O166" ca="1">_xlfn.XLOOKUP($A166,INDIRECT(O$3&amp;"!$A:$A"),INDIRECT(O$3&amp;"!$H:$H"),0,0)</f>
        <v>0</v>
      </c>
      <c r="P166" s="204" cm="1">
        <f t="array" aca="1" ref="P166" ca="1">_xlfn.XLOOKUP($A166,INDIRECT(P$3&amp;"!$A:$A"),INDIRECT(P$3&amp;"!$H:$H"),0,0)</f>
        <v>0</v>
      </c>
      <c r="Q166" s="204" cm="1">
        <f t="array" aca="1" ref="Q166" ca="1">_xlfn.XLOOKUP($A166,INDIRECT(Q$3&amp;"!$A:$A"),INDIRECT(Q$3&amp;"!$H:$H"),0,0)</f>
        <v>0</v>
      </c>
      <c r="R166" s="204" cm="1">
        <f t="array" aca="1" ref="R166" ca="1">_xlfn.XLOOKUP($A166,INDIRECT(R$3&amp;"!$A:$A"),INDIRECT(R$3&amp;"!$H:$H"),0,0)</f>
        <v>0</v>
      </c>
      <c r="S166" s="204" cm="1">
        <f t="array" aca="1" ref="S166" ca="1">_xlfn.XLOOKUP($A166,INDIRECT(S$3&amp;"!$A:$A"),INDIRECT(S$3&amp;"!$H:$H"),0,0)</f>
        <v>0</v>
      </c>
      <c r="T166" s="204" cm="1">
        <f t="array" aca="1" ref="T166" ca="1">_xlfn.XLOOKUP($A166,INDIRECT(T$3&amp;"!$A:$A"),INDIRECT(T$3&amp;"!$H:$H"),0,0)</f>
        <v>0</v>
      </c>
      <c r="U166" s="204" cm="1">
        <f t="array" aca="1" ref="U166" ca="1">_xlfn.XLOOKUP($A166,INDIRECT(U$3&amp;"!$A:$A"),INDIRECT(U$3&amp;"!$H:$H"),0,0)</f>
        <v>0</v>
      </c>
      <c r="V166" s="204" cm="1">
        <f t="array" aca="1" ref="V166" ca="1">_xlfn.XLOOKUP($A166,INDIRECT(V$3&amp;"!$A:$A"),INDIRECT(V$3&amp;"!$H:$H"),0,0)</f>
        <v>0</v>
      </c>
      <c r="W166" s="204" cm="1">
        <f t="array" aca="1" ref="W166" ca="1">_xlfn.XLOOKUP($A166,INDIRECT(W$3&amp;"!$A:$A"),INDIRECT(W$3&amp;"!$H:$H"),0,0)</f>
        <v>0</v>
      </c>
      <c r="X166" s="204" cm="1">
        <f t="array" aca="1" ref="X166" ca="1">_xlfn.XLOOKUP($A166,INDIRECT(X$3&amp;"!$A:$A"),INDIRECT(X$3&amp;"!$H:$H"),0,0)</f>
        <v>0</v>
      </c>
      <c r="Y166" s="204" cm="1">
        <f t="array" aca="1" ref="Y166" ca="1">_xlfn.XLOOKUP($A166,INDIRECT(Y$3&amp;"!$A:$A"),INDIRECT(Y$3&amp;"!$H:$H"),0,0)</f>
        <v>0</v>
      </c>
      <c r="Z166" s="204" cm="1">
        <f t="array" aca="1" ref="Z166" ca="1">_xlfn.XLOOKUP($A166,INDIRECT(Z$3&amp;"!$A:$A"),INDIRECT(Z$3&amp;"!$H:$H"),0,0)</f>
        <v>0</v>
      </c>
      <c r="AA166" s="204" cm="1">
        <f t="array" aca="1" ref="AA166" ca="1">_xlfn.XLOOKUP($A166,INDIRECT(AA$3&amp;"!$A:$A"),INDIRECT(AA$3&amp;"!$H:$H"),0,0)</f>
        <v>0</v>
      </c>
      <c r="AB166" s="204" cm="1">
        <f t="array" aca="1" ref="AB166" ca="1">_xlfn.XLOOKUP($A166,INDIRECT(AB$3&amp;"!$A:$A"),INDIRECT(AB$3&amp;"!$H:$H"),0,0)</f>
        <v>0</v>
      </c>
      <c r="AC166" s="204" cm="1">
        <f t="array" aca="1" ref="AC166" ca="1">_xlfn.XLOOKUP($A166,INDIRECT(AC$3&amp;"!$A:$A"),INDIRECT(AC$3&amp;"!$H:$H"),0,0)</f>
        <v>0</v>
      </c>
      <c r="AD166" s="204" cm="1">
        <f t="array" aca="1" ref="AD166" ca="1">_xlfn.XLOOKUP($A166,INDIRECT(AD$3&amp;"!$A:$A"),INDIRECT(AD$3&amp;"!$H:$H"),0,0)</f>
        <v>0</v>
      </c>
      <c r="AE166" s="204" cm="1">
        <f t="array" aca="1" ref="AE166" ca="1">_xlfn.XLOOKUP($A166,INDIRECT(AE$3&amp;"!$A:$A"),INDIRECT(AE$3&amp;"!$H:$H"),0,0)</f>
        <v>0</v>
      </c>
      <c r="AF166" s="204" cm="1">
        <f t="array" aca="1" ref="AF166" ca="1">_xlfn.XLOOKUP($A166,INDIRECT(AF$3&amp;"!$A:$A"),INDIRECT(AF$3&amp;"!$H:$H"),0,0)</f>
        <v>0</v>
      </c>
      <c r="AG166" s="204" cm="1">
        <f t="array" aca="1" ref="AG166" ca="1">_xlfn.XLOOKUP($A166,INDIRECT(AG$3&amp;"!$A:$A"),INDIRECT(AG$3&amp;"!$H:$H"),0,0)</f>
        <v>0</v>
      </c>
      <c r="AH166" s="204" cm="1">
        <f t="array" aca="1" ref="AH166" ca="1">_xlfn.XLOOKUP($A166,INDIRECT(AH$3&amp;"!$A:$A"),INDIRECT(AH$3&amp;"!$H:$H"),0,0)</f>
        <v>0</v>
      </c>
      <c r="AI166" s="204" cm="1">
        <f t="array" aca="1" ref="AI166" ca="1">_xlfn.XLOOKUP($A166,INDIRECT(AI$3&amp;"!$A:$A"),INDIRECT(AI$3&amp;"!$H:$H"),0,0)</f>
        <v>0</v>
      </c>
      <c r="AJ166" s="204" cm="1">
        <f t="array" aca="1" ref="AJ166" ca="1">_xlfn.XLOOKUP($A166,INDIRECT(AJ$3&amp;"!$A:$A"),INDIRECT(AJ$3&amp;"!$H:$H"),0,0)</f>
        <v>0</v>
      </c>
      <c r="AK166" s="204" cm="1">
        <f t="array" aca="1" ref="AK166" ca="1">_xlfn.XLOOKUP($A166,INDIRECT(AK$3&amp;"!$A:$A"),INDIRECT(AK$3&amp;"!$H:$H"),0,0)</f>
        <v>0</v>
      </c>
      <c r="AL166" s="204" cm="1">
        <f t="array" aca="1" ref="AL166" ca="1">_xlfn.XLOOKUP($A166,INDIRECT(AL$3&amp;"!$A:$A"),INDIRECT(AL$3&amp;"!$H:$H"),0,0)</f>
        <v>0</v>
      </c>
      <c r="AM166" s="204" cm="1">
        <f t="array" aca="1" ref="AM166" ca="1">_xlfn.XLOOKUP($A166,INDIRECT(AM$3&amp;"!$A:$A"),INDIRECT(AM$3&amp;"!$H:$H"),0,0)</f>
        <v>0</v>
      </c>
      <c r="AN166" s="204" cm="1">
        <f t="array" aca="1" ref="AN166" ca="1">_xlfn.XLOOKUP($A166,INDIRECT(AN$3&amp;"!$A:$A"),INDIRECT(AN$3&amp;"!$H:$H"),0,0)</f>
        <v>0</v>
      </c>
      <c r="AO166" s="204" cm="1">
        <f t="array" aca="1" ref="AO166" ca="1">_xlfn.XLOOKUP($A166,INDIRECT(AO$3&amp;"!$A:$A"),INDIRECT(AO$3&amp;"!$H:$H"),0,0)</f>
        <v>0</v>
      </c>
      <c r="AP166" s="204" cm="1">
        <f t="array" aca="1" ref="AP166" ca="1">_xlfn.XLOOKUP($A166,INDIRECT(AP$3&amp;"!$A:$A"),INDIRECT(AP$3&amp;"!$H:$H"),0,0)</f>
        <v>0</v>
      </c>
      <c r="AQ166" s="204" cm="1">
        <f t="array" aca="1" ref="AQ166" ca="1">_xlfn.XLOOKUP($A166,INDIRECT(AQ$3&amp;"!$A:$A"),INDIRECT(AQ$3&amp;"!$H:$H"),0,0)</f>
        <v>0</v>
      </c>
      <c r="AR166" s="204" cm="1">
        <f t="array" aca="1" ref="AR166" ca="1">_xlfn.XLOOKUP($A166,INDIRECT(AR$3&amp;"!$A:$A"),INDIRECT(AR$3&amp;"!$H:$H"),0,0)</f>
        <v>0</v>
      </c>
      <c r="AS166" s="204" cm="1">
        <f t="array" aca="1" ref="AS166" ca="1">_xlfn.XLOOKUP($A166,INDIRECT(AS$3&amp;"!$A:$A"),INDIRECT(AS$3&amp;"!$H:$H"),0,0)</f>
        <v>0</v>
      </c>
      <c r="AT166" s="204" cm="1">
        <f t="array" aca="1" ref="AT166" ca="1">_xlfn.XLOOKUP($A166,INDIRECT(AT$3&amp;"!$A:$A"),INDIRECT(AT$3&amp;"!$H:$H"),0,0)</f>
        <v>0</v>
      </c>
      <c r="AU166" s="204" cm="1">
        <f t="array" aca="1" ref="AU166" ca="1">_xlfn.XLOOKUP($A166,INDIRECT(AU$3&amp;"!$A:$A"),INDIRECT(AU$3&amp;"!$H:$H"),0,0)</f>
        <v>0</v>
      </c>
      <c r="AV166" s="204" cm="1">
        <f t="array" aca="1" ref="AV166" ca="1">_xlfn.XLOOKUP($A166,INDIRECT(AV$3&amp;"!$A:$A"),INDIRECT(AV$3&amp;"!$H:$H"),0,0)</f>
        <v>0</v>
      </c>
      <c r="AW166" s="204" cm="1">
        <f t="array" aca="1" ref="AW166" ca="1">_xlfn.XLOOKUP($A166,INDIRECT(AW$3&amp;"!$A:$A"),INDIRECT(AW$3&amp;"!$H:$H"),0,0)</f>
        <v>0</v>
      </c>
      <c r="AX166" s="204" cm="1">
        <f t="array" aca="1" ref="AX166" ca="1">_xlfn.XLOOKUP($A166,INDIRECT(AX$3&amp;"!$A:$A"),INDIRECT(AX$3&amp;"!$H:$H"),0,0)</f>
        <v>0</v>
      </c>
      <c r="AY166" s="204" cm="1">
        <f t="array" aca="1" ref="AY166" ca="1">_xlfn.XLOOKUP($A166,INDIRECT(AY$3&amp;"!$A:$A"),INDIRECT(AY$3&amp;"!$H:$H"),0,0)</f>
        <v>0</v>
      </c>
      <c r="AZ166" s="204" cm="1">
        <f t="array" aca="1" ref="AZ166" ca="1">_xlfn.XLOOKUP($A166,INDIRECT(AZ$3&amp;"!$A:$A"),INDIRECT(AZ$3&amp;"!$H:$H"),0,0)</f>
        <v>0</v>
      </c>
      <c r="BA166" s="204" cm="1">
        <f t="array" aca="1" ref="BA166" ca="1">_xlfn.XLOOKUP($A166,INDIRECT(BA$3&amp;"!$A:$A"),INDIRECT(BA$3&amp;"!$H:$H"),0,0)</f>
        <v>0</v>
      </c>
      <c r="BB166" s="204" cm="1">
        <f t="array" aca="1" ref="BB166" ca="1">_xlfn.XLOOKUP($A166,INDIRECT(BB$3&amp;"!$A:$A"),INDIRECT(BB$3&amp;"!$H:$H"),0,0)</f>
        <v>0</v>
      </c>
      <c r="BC166" s="204" cm="1">
        <f t="array" aca="1" ref="BC166" ca="1">_xlfn.XLOOKUP($A166,INDIRECT(BC$3&amp;"!$A:$A"),INDIRECT(BC$3&amp;"!$H:$H"),0,0)</f>
        <v>0</v>
      </c>
      <c r="BD166" s="204" cm="1">
        <f t="array" aca="1" ref="BD166" ca="1">_xlfn.XLOOKUP($A166,INDIRECT(BD$3&amp;"!$A:$A"),INDIRECT(BD$3&amp;"!$H:$H"),0,0)</f>
        <v>0</v>
      </c>
    </row>
    <row r="167" spans="1:56" ht="15.75" customHeight="1" x14ac:dyDescent="0.25">
      <c r="A167" s="3">
        <f t="shared" ref="A167:C167" si="22">A80</f>
        <v>273546535</v>
      </c>
      <c r="B167" s="3" t="str">
        <f t="shared" si="22"/>
        <v>AKTA2KN101YL</v>
      </c>
      <c r="C167" s="149" t="str">
        <f t="shared" si="22"/>
        <v>Шпатель желтый</v>
      </c>
      <c r="D167" s="204" cm="1">
        <f t="array" aca="1" ref="D167" ca="1">_xlfn.XLOOKUP($A167,INDIRECT(D$3&amp;"!$A:$A"),INDIRECT(D$3&amp;"!$H:$H"),0,0)</f>
        <v>999</v>
      </c>
      <c r="E167" s="204" cm="1">
        <f t="array" aca="1" ref="E167" ca="1">_xlfn.XLOOKUP($A167,INDIRECT(E$3&amp;"!$A:$A"),INDIRECT(E$3&amp;"!$H:$H"),0,0)</f>
        <v>233.33333333333334</v>
      </c>
      <c r="F167" s="204" cm="1">
        <f t="array" aca="1" ref="F167" ca="1">_xlfn.XLOOKUP($A167,INDIRECT(F$3&amp;"!$A:$A"),INDIRECT(F$3&amp;"!$H:$H"),0,0)</f>
        <v>900</v>
      </c>
      <c r="G167" s="204" cm="1">
        <f t="array" aca="1" ref="G167" ca="1">_xlfn.XLOOKUP($A167,INDIRECT(G$3&amp;"!$A:$A"),INDIRECT(G$3&amp;"!$H:$H"),0,0)</f>
        <v>0</v>
      </c>
      <c r="H167" s="204" cm="1">
        <f t="array" aca="1" ref="H167" ca="1">_xlfn.XLOOKUP($A167,INDIRECT(H$3&amp;"!$A:$A"),INDIRECT(H$3&amp;"!$H:$H"),0,0)</f>
        <v>0</v>
      </c>
      <c r="I167" s="204" cm="1">
        <f t="array" aca="1" ref="I167" ca="1">_xlfn.XLOOKUP($A167,INDIRECT(I$3&amp;"!$A:$A"),INDIRECT(I$3&amp;"!$H:$H"),0,0)</f>
        <v>0</v>
      </c>
      <c r="J167" s="204" cm="1">
        <f t="array" aca="1" ref="J167" ca="1">_xlfn.XLOOKUP($A167,INDIRECT(J$3&amp;"!$A:$A"),INDIRECT(J$3&amp;"!$H:$H"),0,0)</f>
        <v>0</v>
      </c>
      <c r="K167" s="204" cm="1">
        <f t="array" aca="1" ref="K167" ca="1">_xlfn.XLOOKUP($A167,INDIRECT(K$3&amp;"!$A:$A"),INDIRECT(K$3&amp;"!$H:$H"),0,0)</f>
        <v>0</v>
      </c>
      <c r="L167" s="204" cm="1">
        <f t="array" aca="1" ref="L167" ca="1">_xlfn.XLOOKUP($A167,INDIRECT(L$3&amp;"!$A:$A"),INDIRECT(L$3&amp;"!$H:$H"),0,0)</f>
        <v>0</v>
      </c>
      <c r="M167" s="204" cm="1">
        <f t="array" aca="1" ref="M167" ca="1">_xlfn.XLOOKUP($A167,INDIRECT(M$3&amp;"!$A:$A"),INDIRECT(M$3&amp;"!$H:$H"),0,0)</f>
        <v>0</v>
      </c>
      <c r="N167" s="204" cm="1">
        <f t="array" aca="1" ref="N167" ca="1">_xlfn.XLOOKUP($A167,INDIRECT(N$3&amp;"!$A:$A"),INDIRECT(N$3&amp;"!$H:$H"),0,0)</f>
        <v>0</v>
      </c>
      <c r="O167" s="204" cm="1">
        <f t="array" aca="1" ref="O167" ca="1">_xlfn.XLOOKUP($A167,INDIRECT(O$3&amp;"!$A:$A"),INDIRECT(O$3&amp;"!$H:$H"),0,0)</f>
        <v>0</v>
      </c>
      <c r="P167" s="204" cm="1">
        <f t="array" aca="1" ref="P167" ca="1">_xlfn.XLOOKUP($A167,INDIRECT(P$3&amp;"!$A:$A"),INDIRECT(P$3&amp;"!$H:$H"),0,0)</f>
        <v>0</v>
      </c>
      <c r="Q167" s="204" cm="1">
        <f t="array" aca="1" ref="Q167" ca="1">_xlfn.XLOOKUP($A167,INDIRECT(Q$3&amp;"!$A:$A"),INDIRECT(Q$3&amp;"!$H:$H"),0,0)</f>
        <v>0</v>
      </c>
      <c r="R167" s="204" cm="1">
        <f t="array" aca="1" ref="R167" ca="1">_xlfn.XLOOKUP($A167,INDIRECT(R$3&amp;"!$A:$A"),INDIRECT(R$3&amp;"!$H:$H"),0,0)</f>
        <v>0</v>
      </c>
      <c r="S167" s="204" cm="1">
        <f t="array" aca="1" ref="S167" ca="1">_xlfn.XLOOKUP($A167,INDIRECT(S$3&amp;"!$A:$A"),INDIRECT(S$3&amp;"!$H:$H"),0,0)</f>
        <v>0</v>
      </c>
      <c r="T167" s="204" cm="1">
        <f t="array" aca="1" ref="T167" ca="1">_xlfn.XLOOKUP($A167,INDIRECT(T$3&amp;"!$A:$A"),INDIRECT(T$3&amp;"!$H:$H"),0,0)</f>
        <v>0</v>
      </c>
      <c r="U167" s="204" cm="1">
        <f t="array" aca="1" ref="U167" ca="1">_xlfn.XLOOKUP($A167,INDIRECT(U$3&amp;"!$A:$A"),INDIRECT(U$3&amp;"!$H:$H"),0,0)</f>
        <v>0</v>
      </c>
      <c r="V167" s="204" cm="1">
        <f t="array" aca="1" ref="V167" ca="1">_xlfn.XLOOKUP($A167,INDIRECT(V$3&amp;"!$A:$A"),INDIRECT(V$3&amp;"!$H:$H"),0,0)</f>
        <v>0</v>
      </c>
      <c r="W167" s="204" cm="1">
        <f t="array" aca="1" ref="W167" ca="1">_xlfn.XLOOKUP($A167,INDIRECT(W$3&amp;"!$A:$A"),INDIRECT(W$3&amp;"!$H:$H"),0,0)</f>
        <v>0</v>
      </c>
      <c r="X167" s="204" cm="1">
        <f t="array" aca="1" ref="X167" ca="1">_xlfn.XLOOKUP($A167,INDIRECT(X$3&amp;"!$A:$A"),INDIRECT(X$3&amp;"!$H:$H"),0,0)</f>
        <v>0</v>
      </c>
      <c r="Y167" s="204" cm="1">
        <f t="array" aca="1" ref="Y167" ca="1">_xlfn.XLOOKUP($A167,INDIRECT(Y$3&amp;"!$A:$A"),INDIRECT(Y$3&amp;"!$H:$H"),0,0)</f>
        <v>0</v>
      </c>
      <c r="Z167" s="204" cm="1">
        <f t="array" aca="1" ref="Z167" ca="1">_xlfn.XLOOKUP($A167,INDIRECT(Z$3&amp;"!$A:$A"),INDIRECT(Z$3&amp;"!$H:$H"),0,0)</f>
        <v>0</v>
      </c>
      <c r="AA167" s="204" cm="1">
        <f t="array" aca="1" ref="AA167" ca="1">_xlfn.XLOOKUP($A167,INDIRECT(AA$3&amp;"!$A:$A"),INDIRECT(AA$3&amp;"!$H:$H"),0,0)</f>
        <v>0</v>
      </c>
      <c r="AB167" s="204" cm="1">
        <f t="array" aca="1" ref="AB167" ca="1">_xlfn.XLOOKUP($A167,INDIRECT(AB$3&amp;"!$A:$A"),INDIRECT(AB$3&amp;"!$H:$H"),0,0)</f>
        <v>0</v>
      </c>
      <c r="AC167" s="204" cm="1">
        <f t="array" aca="1" ref="AC167" ca="1">_xlfn.XLOOKUP($A167,INDIRECT(AC$3&amp;"!$A:$A"),INDIRECT(AC$3&amp;"!$H:$H"),0,0)</f>
        <v>0</v>
      </c>
      <c r="AD167" s="204" cm="1">
        <f t="array" aca="1" ref="AD167" ca="1">_xlfn.XLOOKUP($A167,INDIRECT(AD$3&amp;"!$A:$A"),INDIRECT(AD$3&amp;"!$H:$H"),0,0)</f>
        <v>0</v>
      </c>
      <c r="AE167" s="204" cm="1">
        <f t="array" aca="1" ref="AE167" ca="1">_xlfn.XLOOKUP($A167,INDIRECT(AE$3&amp;"!$A:$A"),INDIRECT(AE$3&amp;"!$H:$H"),0,0)</f>
        <v>0</v>
      </c>
      <c r="AF167" s="204" cm="1">
        <f t="array" aca="1" ref="AF167" ca="1">_xlfn.XLOOKUP($A167,INDIRECT(AF$3&amp;"!$A:$A"),INDIRECT(AF$3&amp;"!$H:$H"),0,0)</f>
        <v>0</v>
      </c>
      <c r="AG167" s="204" cm="1">
        <f t="array" aca="1" ref="AG167" ca="1">_xlfn.XLOOKUP($A167,INDIRECT(AG$3&amp;"!$A:$A"),INDIRECT(AG$3&amp;"!$H:$H"),0,0)</f>
        <v>0</v>
      </c>
      <c r="AH167" s="204" cm="1">
        <f t="array" aca="1" ref="AH167" ca="1">_xlfn.XLOOKUP($A167,INDIRECT(AH$3&amp;"!$A:$A"),INDIRECT(AH$3&amp;"!$H:$H"),0,0)</f>
        <v>0</v>
      </c>
      <c r="AI167" s="204" cm="1">
        <f t="array" aca="1" ref="AI167" ca="1">_xlfn.XLOOKUP($A167,INDIRECT(AI$3&amp;"!$A:$A"),INDIRECT(AI$3&amp;"!$H:$H"),0,0)</f>
        <v>0</v>
      </c>
      <c r="AJ167" s="204" cm="1">
        <f t="array" aca="1" ref="AJ167" ca="1">_xlfn.XLOOKUP($A167,INDIRECT(AJ$3&amp;"!$A:$A"),INDIRECT(AJ$3&amp;"!$H:$H"),0,0)</f>
        <v>0</v>
      </c>
      <c r="AK167" s="204" cm="1">
        <f t="array" aca="1" ref="AK167" ca="1">_xlfn.XLOOKUP($A167,INDIRECT(AK$3&amp;"!$A:$A"),INDIRECT(AK$3&amp;"!$H:$H"),0,0)</f>
        <v>0</v>
      </c>
      <c r="AL167" s="204" cm="1">
        <f t="array" aca="1" ref="AL167" ca="1">_xlfn.XLOOKUP($A167,INDIRECT(AL$3&amp;"!$A:$A"),INDIRECT(AL$3&amp;"!$H:$H"),0,0)</f>
        <v>0</v>
      </c>
      <c r="AM167" s="204" cm="1">
        <f t="array" aca="1" ref="AM167" ca="1">_xlfn.XLOOKUP($A167,INDIRECT(AM$3&amp;"!$A:$A"),INDIRECT(AM$3&amp;"!$H:$H"),0,0)</f>
        <v>0</v>
      </c>
      <c r="AN167" s="204" cm="1">
        <f t="array" aca="1" ref="AN167" ca="1">_xlfn.XLOOKUP($A167,INDIRECT(AN$3&amp;"!$A:$A"),INDIRECT(AN$3&amp;"!$H:$H"),0,0)</f>
        <v>0</v>
      </c>
      <c r="AO167" s="204" cm="1">
        <f t="array" aca="1" ref="AO167" ca="1">_xlfn.XLOOKUP($A167,INDIRECT(AO$3&amp;"!$A:$A"),INDIRECT(AO$3&amp;"!$H:$H"),0,0)</f>
        <v>0</v>
      </c>
      <c r="AP167" s="204" cm="1">
        <f t="array" aca="1" ref="AP167" ca="1">_xlfn.XLOOKUP($A167,INDIRECT(AP$3&amp;"!$A:$A"),INDIRECT(AP$3&amp;"!$H:$H"),0,0)</f>
        <v>0</v>
      </c>
      <c r="AQ167" s="204" cm="1">
        <f t="array" aca="1" ref="AQ167" ca="1">_xlfn.XLOOKUP($A167,INDIRECT(AQ$3&amp;"!$A:$A"),INDIRECT(AQ$3&amp;"!$H:$H"),0,0)</f>
        <v>0</v>
      </c>
      <c r="AR167" s="204" cm="1">
        <f t="array" aca="1" ref="AR167" ca="1">_xlfn.XLOOKUP($A167,INDIRECT(AR$3&amp;"!$A:$A"),INDIRECT(AR$3&amp;"!$H:$H"),0,0)</f>
        <v>0</v>
      </c>
      <c r="AS167" s="204" cm="1">
        <f t="array" aca="1" ref="AS167" ca="1">_xlfn.XLOOKUP($A167,INDIRECT(AS$3&amp;"!$A:$A"),INDIRECT(AS$3&amp;"!$H:$H"),0,0)</f>
        <v>0</v>
      </c>
      <c r="AT167" s="204" cm="1">
        <f t="array" aca="1" ref="AT167" ca="1">_xlfn.XLOOKUP($A167,INDIRECT(AT$3&amp;"!$A:$A"),INDIRECT(AT$3&amp;"!$H:$H"),0,0)</f>
        <v>0</v>
      </c>
      <c r="AU167" s="204" cm="1">
        <f t="array" aca="1" ref="AU167" ca="1">_xlfn.XLOOKUP($A167,INDIRECT(AU$3&amp;"!$A:$A"),INDIRECT(AU$3&amp;"!$H:$H"),0,0)</f>
        <v>0</v>
      </c>
      <c r="AV167" s="204" cm="1">
        <f t="array" aca="1" ref="AV167" ca="1">_xlfn.XLOOKUP($A167,INDIRECT(AV$3&amp;"!$A:$A"),INDIRECT(AV$3&amp;"!$H:$H"),0,0)</f>
        <v>0</v>
      </c>
      <c r="AW167" s="204" cm="1">
        <f t="array" aca="1" ref="AW167" ca="1">_xlfn.XLOOKUP($A167,INDIRECT(AW$3&amp;"!$A:$A"),INDIRECT(AW$3&amp;"!$H:$H"),0,0)</f>
        <v>0</v>
      </c>
      <c r="AX167" s="204" cm="1">
        <f t="array" aca="1" ref="AX167" ca="1">_xlfn.XLOOKUP($A167,INDIRECT(AX$3&amp;"!$A:$A"),INDIRECT(AX$3&amp;"!$H:$H"),0,0)</f>
        <v>0</v>
      </c>
      <c r="AY167" s="204" cm="1">
        <f t="array" aca="1" ref="AY167" ca="1">_xlfn.XLOOKUP($A167,INDIRECT(AY$3&amp;"!$A:$A"),INDIRECT(AY$3&amp;"!$H:$H"),0,0)</f>
        <v>0</v>
      </c>
      <c r="AZ167" s="204" cm="1">
        <f t="array" aca="1" ref="AZ167" ca="1">_xlfn.XLOOKUP($A167,INDIRECT(AZ$3&amp;"!$A:$A"),INDIRECT(AZ$3&amp;"!$H:$H"),0,0)</f>
        <v>0</v>
      </c>
      <c r="BA167" s="204" cm="1">
        <f t="array" aca="1" ref="BA167" ca="1">_xlfn.XLOOKUP($A167,INDIRECT(BA$3&amp;"!$A:$A"),INDIRECT(BA$3&amp;"!$H:$H"),0,0)</f>
        <v>0</v>
      </c>
      <c r="BB167" s="204" cm="1">
        <f t="array" aca="1" ref="BB167" ca="1">_xlfn.XLOOKUP($A167,INDIRECT(BB$3&amp;"!$A:$A"),INDIRECT(BB$3&amp;"!$H:$H"),0,0)</f>
        <v>0</v>
      </c>
      <c r="BC167" s="204" cm="1">
        <f t="array" aca="1" ref="BC167" ca="1">_xlfn.XLOOKUP($A167,INDIRECT(BC$3&amp;"!$A:$A"),INDIRECT(BC$3&amp;"!$H:$H"),0,0)</f>
        <v>0</v>
      </c>
      <c r="BD167" s="204" cm="1">
        <f t="array" aca="1" ref="BD167" ca="1">_xlfn.XLOOKUP($A167,INDIRECT(BD$3&amp;"!$A:$A"),INDIRECT(BD$3&amp;"!$H:$H"),0,0)</f>
        <v>0</v>
      </c>
    </row>
    <row r="168" spans="1:56" ht="15.75" customHeight="1" x14ac:dyDescent="0.25">
      <c r="A168" s="3">
        <f t="shared" ref="A168:C168" si="23">A81</f>
        <v>273551028</v>
      </c>
      <c r="B168" s="3" t="str">
        <f t="shared" si="23"/>
        <v>AKTA2KN101BL</v>
      </c>
      <c r="C168" s="149" t="str">
        <f t="shared" si="23"/>
        <v>Шпатель голубой</v>
      </c>
      <c r="D168" s="204" cm="1">
        <f t="array" aca="1" ref="D168" ca="1">_xlfn.XLOOKUP($A168,INDIRECT(D$3&amp;"!$A:$A"),INDIRECT(D$3&amp;"!$H:$H"),0,0)</f>
        <v>0</v>
      </c>
      <c r="E168" s="204" cm="1">
        <f t="array" aca="1" ref="E168" ca="1">_xlfn.XLOOKUP($A168,INDIRECT(E$3&amp;"!$A:$A"),INDIRECT(E$3&amp;"!$H:$H"),0,0)</f>
        <v>0</v>
      </c>
      <c r="F168" s="204" cm="1">
        <f t="array" aca="1" ref="F168" ca="1">_xlfn.XLOOKUP($A168,INDIRECT(F$3&amp;"!$A:$A"),INDIRECT(F$3&amp;"!$H:$H"),0,0)</f>
        <v>0</v>
      </c>
      <c r="G168" s="204" cm="1">
        <f t="array" aca="1" ref="G168" ca="1">_xlfn.XLOOKUP($A168,INDIRECT(G$3&amp;"!$A:$A"),INDIRECT(G$3&amp;"!$H:$H"),0,0)</f>
        <v>0</v>
      </c>
      <c r="H168" s="204" cm="1">
        <f t="array" aca="1" ref="H168" ca="1">_xlfn.XLOOKUP($A168,INDIRECT(H$3&amp;"!$A:$A"),INDIRECT(H$3&amp;"!$H:$H"),0,0)</f>
        <v>0</v>
      </c>
      <c r="I168" s="204" cm="1">
        <f t="array" aca="1" ref="I168" ca="1">_xlfn.XLOOKUP($A168,INDIRECT(I$3&amp;"!$A:$A"),INDIRECT(I$3&amp;"!$H:$H"),0,0)</f>
        <v>0</v>
      </c>
      <c r="J168" s="204" cm="1">
        <f t="array" aca="1" ref="J168" ca="1">_xlfn.XLOOKUP($A168,INDIRECT(J$3&amp;"!$A:$A"),INDIRECT(J$3&amp;"!$H:$H"),0,0)</f>
        <v>0</v>
      </c>
      <c r="K168" s="204" cm="1">
        <f t="array" aca="1" ref="K168" ca="1">_xlfn.XLOOKUP($A168,INDIRECT(K$3&amp;"!$A:$A"),INDIRECT(K$3&amp;"!$H:$H"),0,0)</f>
        <v>0</v>
      </c>
      <c r="L168" s="204" cm="1">
        <f t="array" aca="1" ref="L168" ca="1">_xlfn.XLOOKUP($A168,INDIRECT(L$3&amp;"!$A:$A"),INDIRECT(L$3&amp;"!$H:$H"),0,0)</f>
        <v>0</v>
      </c>
      <c r="M168" s="204" cm="1">
        <f t="array" aca="1" ref="M168" ca="1">_xlfn.XLOOKUP($A168,INDIRECT(M$3&amp;"!$A:$A"),INDIRECT(M$3&amp;"!$H:$H"),0,0)</f>
        <v>0</v>
      </c>
      <c r="N168" s="204" cm="1">
        <f t="array" aca="1" ref="N168" ca="1">_xlfn.XLOOKUP($A168,INDIRECT(N$3&amp;"!$A:$A"),INDIRECT(N$3&amp;"!$H:$H"),0,0)</f>
        <v>0</v>
      </c>
      <c r="O168" s="204" cm="1">
        <f t="array" aca="1" ref="O168" ca="1">_xlfn.XLOOKUP($A168,INDIRECT(O$3&amp;"!$A:$A"),INDIRECT(O$3&amp;"!$H:$H"),0,0)</f>
        <v>0</v>
      </c>
      <c r="P168" s="204" cm="1">
        <f t="array" aca="1" ref="P168" ca="1">_xlfn.XLOOKUP($A168,INDIRECT(P$3&amp;"!$A:$A"),INDIRECT(P$3&amp;"!$H:$H"),0,0)</f>
        <v>0</v>
      </c>
      <c r="Q168" s="204" cm="1">
        <f t="array" aca="1" ref="Q168" ca="1">_xlfn.XLOOKUP($A168,INDIRECT(Q$3&amp;"!$A:$A"),INDIRECT(Q$3&amp;"!$H:$H"),0,0)</f>
        <v>0</v>
      </c>
      <c r="R168" s="204" cm="1">
        <f t="array" aca="1" ref="R168" ca="1">_xlfn.XLOOKUP($A168,INDIRECT(R$3&amp;"!$A:$A"),INDIRECT(R$3&amp;"!$H:$H"),0,0)</f>
        <v>0</v>
      </c>
      <c r="S168" s="204" cm="1">
        <f t="array" aca="1" ref="S168" ca="1">_xlfn.XLOOKUP($A168,INDIRECT(S$3&amp;"!$A:$A"),INDIRECT(S$3&amp;"!$H:$H"),0,0)</f>
        <v>0</v>
      </c>
      <c r="T168" s="204" cm="1">
        <f t="array" aca="1" ref="T168" ca="1">_xlfn.XLOOKUP($A168,INDIRECT(T$3&amp;"!$A:$A"),INDIRECT(T$3&amp;"!$H:$H"),0,0)</f>
        <v>0</v>
      </c>
      <c r="U168" s="204" cm="1">
        <f t="array" aca="1" ref="U168" ca="1">_xlfn.XLOOKUP($A168,INDIRECT(U$3&amp;"!$A:$A"),INDIRECT(U$3&amp;"!$H:$H"),0,0)</f>
        <v>0</v>
      </c>
      <c r="V168" s="204" cm="1">
        <f t="array" aca="1" ref="V168" ca="1">_xlfn.XLOOKUP($A168,INDIRECT(V$3&amp;"!$A:$A"),INDIRECT(V$3&amp;"!$H:$H"),0,0)</f>
        <v>0</v>
      </c>
      <c r="W168" s="204" cm="1">
        <f t="array" aca="1" ref="W168" ca="1">_xlfn.XLOOKUP($A168,INDIRECT(W$3&amp;"!$A:$A"),INDIRECT(W$3&amp;"!$H:$H"),0,0)</f>
        <v>0</v>
      </c>
      <c r="X168" s="204" cm="1">
        <f t="array" aca="1" ref="X168" ca="1">_xlfn.XLOOKUP($A168,INDIRECT(X$3&amp;"!$A:$A"),INDIRECT(X$3&amp;"!$H:$H"),0,0)</f>
        <v>0</v>
      </c>
      <c r="Y168" s="204" cm="1">
        <f t="array" aca="1" ref="Y168" ca="1">_xlfn.XLOOKUP($A168,INDIRECT(Y$3&amp;"!$A:$A"),INDIRECT(Y$3&amp;"!$H:$H"),0,0)</f>
        <v>0</v>
      </c>
      <c r="Z168" s="204" cm="1">
        <f t="array" aca="1" ref="Z168" ca="1">_xlfn.XLOOKUP($A168,INDIRECT(Z$3&amp;"!$A:$A"),INDIRECT(Z$3&amp;"!$H:$H"),0,0)</f>
        <v>0</v>
      </c>
      <c r="AA168" s="204" cm="1">
        <f t="array" aca="1" ref="AA168" ca="1">_xlfn.XLOOKUP($A168,INDIRECT(AA$3&amp;"!$A:$A"),INDIRECT(AA$3&amp;"!$H:$H"),0,0)</f>
        <v>0</v>
      </c>
      <c r="AB168" s="204" cm="1">
        <f t="array" aca="1" ref="AB168" ca="1">_xlfn.XLOOKUP($A168,INDIRECT(AB$3&amp;"!$A:$A"),INDIRECT(AB$3&amp;"!$H:$H"),0,0)</f>
        <v>0</v>
      </c>
      <c r="AC168" s="204" cm="1">
        <f t="array" aca="1" ref="AC168" ca="1">_xlfn.XLOOKUP($A168,INDIRECT(AC$3&amp;"!$A:$A"),INDIRECT(AC$3&amp;"!$H:$H"),0,0)</f>
        <v>0</v>
      </c>
      <c r="AD168" s="204" cm="1">
        <f t="array" aca="1" ref="AD168" ca="1">_xlfn.XLOOKUP($A168,INDIRECT(AD$3&amp;"!$A:$A"),INDIRECT(AD$3&amp;"!$H:$H"),0,0)</f>
        <v>0</v>
      </c>
      <c r="AE168" s="204" cm="1">
        <f t="array" aca="1" ref="AE168" ca="1">_xlfn.XLOOKUP($A168,INDIRECT(AE$3&amp;"!$A:$A"),INDIRECT(AE$3&amp;"!$H:$H"),0,0)</f>
        <v>0</v>
      </c>
      <c r="AF168" s="204" cm="1">
        <f t="array" aca="1" ref="AF168" ca="1">_xlfn.XLOOKUP($A168,INDIRECT(AF$3&amp;"!$A:$A"),INDIRECT(AF$3&amp;"!$H:$H"),0,0)</f>
        <v>0</v>
      </c>
      <c r="AG168" s="204" cm="1">
        <f t="array" aca="1" ref="AG168" ca="1">_xlfn.XLOOKUP($A168,INDIRECT(AG$3&amp;"!$A:$A"),INDIRECT(AG$3&amp;"!$H:$H"),0,0)</f>
        <v>0</v>
      </c>
      <c r="AH168" s="204" cm="1">
        <f t="array" aca="1" ref="AH168" ca="1">_xlfn.XLOOKUP($A168,INDIRECT(AH$3&amp;"!$A:$A"),INDIRECT(AH$3&amp;"!$H:$H"),0,0)</f>
        <v>0</v>
      </c>
      <c r="AI168" s="204" cm="1">
        <f t="array" aca="1" ref="AI168" ca="1">_xlfn.XLOOKUP($A168,INDIRECT(AI$3&amp;"!$A:$A"),INDIRECT(AI$3&amp;"!$H:$H"),0,0)</f>
        <v>0</v>
      </c>
      <c r="AJ168" s="204" cm="1">
        <f t="array" aca="1" ref="AJ168" ca="1">_xlfn.XLOOKUP($A168,INDIRECT(AJ$3&amp;"!$A:$A"),INDIRECT(AJ$3&amp;"!$H:$H"),0,0)</f>
        <v>0</v>
      </c>
      <c r="AK168" s="204" cm="1">
        <f t="array" aca="1" ref="AK168" ca="1">_xlfn.XLOOKUP($A168,INDIRECT(AK$3&amp;"!$A:$A"),INDIRECT(AK$3&amp;"!$H:$H"),0,0)</f>
        <v>0</v>
      </c>
      <c r="AL168" s="204" cm="1">
        <f t="array" aca="1" ref="AL168" ca="1">_xlfn.XLOOKUP($A168,INDIRECT(AL$3&amp;"!$A:$A"),INDIRECT(AL$3&amp;"!$H:$H"),0,0)</f>
        <v>0</v>
      </c>
      <c r="AM168" s="204" cm="1">
        <f t="array" aca="1" ref="AM168" ca="1">_xlfn.XLOOKUP($A168,INDIRECT(AM$3&amp;"!$A:$A"),INDIRECT(AM$3&amp;"!$H:$H"),0,0)</f>
        <v>0</v>
      </c>
      <c r="AN168" s="204" cm="1">
        <f t="array" aca="1" ref="AN168" ca="1">_xlfn.XLOOKUP($A168,INDIRECT(AN$3&amp;"!$A:$A"),INDIRECT(AN$3&amp;"!$H:$H"),0,0)</f>
        <v>0</v>
      </c>
      <c r="AO168" s="204" cm="1">
        <f t="array" aca="1" ref="AO168" ca="1">_xlfn.XLOOKUP($A168,INDIRECT(AO$3&amp;"!$A:$A"),INDIRECT(AO$3&amp;"!$H:$H"),0,0)</f>
        <v>0</v>
      </c>
      <c r="AP168" s="204" cm="1">
        <f t="array" aca="1" ref="AP168" ca="1">_xlfn.XLOOKUP($A168,INDIRECT(AP$3&amp;"!$A:$A"),INDIRECT(AP$3&amp;"!$H:$H"),0,0)</f>
        <v>0</v>
      </c>
      <c r="AQ168" s="204" cm="1">
        <f t="array" aca="1" ref="AQ168" ca="1">_xlfn.XLOOKUP($A168,INDIRECT(AQ$3&amp;"!$A:$A"),INDIRECT(AQ$3&amp;"!$H:$H"),0,0)</f>
        <v>0</v>
      </c>
      <c r="AR168" s="204" cm="1">
        <f t="array" aca="1" ref="AR168" ca="1">_xlfn.XLOOKUP($A168,INDIRECT(AR$3&amp;"!$A:$A"),INDIRECT(AR$3&amp;"!$H:$H"),0,0)</f>
        <v>0</v>
      </c>
      <c r="AS168" s="204" cm="1">
        <f t="array" aca="1" ref="AS168" ca="1">_xlfn.XLOOKUP($A168,INDIRECT(AS$3&amp;"!$A:$A"),INDIRECT(AS$3&amp;"!$H:$H"),0,0)</f>
        <v>0</v>
      </c>
      <c r="AT168" s="204" cm="1">
        <f t="array" aca="1" ref="AT168" ca="1">_xlfn.XLOOKUP($A168,INDIRECT(AT$3&amp;"!$A:$A"),INDIRECT(AT$3&amp;"!$H:$H"),0,0)</f>
        <v>0</v>
      </c>
      <c r="AU168" s="204" cm="1">
        <f t="array" aca="1" ref="AU168" ca="1">_xlfn.XLOOKUP($A168,INDIRECT(AU$3&amp;"!$A:$A"),INDIRECT(AU$3&amp;"!$H:$H"),0,0)</f>
        <v>0</v>
      </c>
      <c r="AV168" s="204" cm="1">
        <f t="array" aca="1" ref="AV168" ca="1">_xlfn.XLOOKUP($A168,INDIRECT(AV$3&amp;"!$A:$A"),INDIRECT(AV$3&amp;"!$H:$H"),0,0)</f>
        <v>0</v>
      </c>
      <c r="AW168" s="204" cm="1">
        <f t="array" aca="1" ref="AW168" ca="1">_xlfn.XLOOKUP($A168,INDIRECT(AW$3&amp;"!$A:$A"),INDIRECT(AW$3&amp;"!$H:$H"),0,0)</f>
        <v>0</v>
      </c>
      <c r="AX168" s="204" cm="1">
        <f t="array" aca="1" ref="AX168" ca="1">_xlfn.XLOOKUP($A168,INDIRECT(AX$3&amp;"!$A:$A"),INDIRECT(AX$3&amp;"!$H:$H"),0,0)</f>
        <v>0</v>
      </c>
      <c r="AY168" s="204" cm="1">
        <f t="array" aca="1" ref="AY168" ca="1">_xlfn.XLOOKUP($A168,INDIRECT(AY$3&amp;"!$A:$A"),INDIRECT(AY$3&amp;"!$H:$H"),0,0)</f>
        <v>0</v>
      </c>
      <c r="AZ168" s="204" cm="1">
        <f t="array" aca="1" ref="AZ168" ca="1">_xlfn.XLOOKUP($A168,INDIRECT(AZ$3&amp;"!$A:$A"),INDIRECT(AZ$3&amp;"!$H:$H"),0,0)</f>
        <v>0</v>
      </c>
      <c r="BA168" s="204" cm="1">
        <f t="array" aca="1" ref="BA168" ca="1">_xlfn.XLOOKUP($A168,INDIRECT(BA$3&amp;"!$A:$A"),INDIRECT(BA$3&amp;"!$H:$H"),0,0)</f>
        <v>0</v>
      </c>
      <c r="BB168" s="204" cm="1">
        <f t="array" aca="1" ref="BB168" ca="1">_xlfn.XLOOKUP($A168,INDIRECT(BB$3&amp;"!$A:$A"),INDIRECT(BB$3&amp;"!$H:$H"),0,0)</f>
        <v>0</v>
      </c>
      <c r="BC168" s="204" cm="1">
        <f t="array" aca="1" ref="BC168" ca="1">_xlfn.XLOOKUP($A168,INDIRECT(BC$3&amp;"!$A:$A"),INDIRECT(BC$3&amp;"!$H:$H"),0,0)</f>
        <v>0</v>
      </c>
      <c r="BD168" s="204" cm="1">
        <f t="array" aca="1" ref="BD168" ca="1">_xlfn.XLOOKUP($A168,INDIRECT(BD$3&amp;"!$A:$A"),INDIRECT(BD$3&amp;"!$H:$H"),0,0)</f>
        <v>0</v>
      </c>
    </row>
    <row r="169" spans="1:56" ht="15.75" customHeight="1" x14ac:dyDescent="0.25">
      <c r="A169" s="3">
        <f t="shared" ref="A169:C169" si="24">A82</f>
        <v>273527791</v>
      </c>
      <c r="B169" s="3" t="str">
        <f t="shared" si="24"/>
        <v>AKTA2KN102YL</v>
      </c>
      <c r="C169" s="149" t="str">
        <f t="shared" si="24"/>
        <v>Нож для пиццы желтый</v>
      </c>
      <c r="D169" s="204" cm="1">
        <f t="array" aca="1" ref="D169" ca="1">_xlfn.XLOOKUP($A169,INDIRECT(D$3&amp;"!$A:$A"),INDIRECT(D$3&amp;"!$H:$H"),0,0)</f>
        <v>999</v>
      </c>
      <c r="E169" s="204" cm="1">
        <f t="array" aca="1" ref="E169" ca="1">_xlfn.XLOOKUP($A169,INDIRECT(E$3&amp;"!$A:$A"),INDIRECT(E$3&amp;"!$H:$H"),0,0)</f>
        <v>1290</v>
      </c>
      <c r="F169" s="204" cm="1">
        <f t="array" aca="1" ref="F169" ca="1">_xlfn.XLOOKUP($A169,INDIRECT(F$3&amp;"!$A:$A"),INDIRECT(F$3&amp;"!$H:$H"),0,0)</f>
        <v>1310</v>
      </c>
      <c r="G169" s="204" cm="1">
        <f t="array" aca="1" ref="G169" ca="1">_xlfn.XLOOKUP($A169,INDIRECT(G$3&amp;"!$A:$A"),INDIRECT(G$3&amp;"!$H:$H"),0,0)</f>
        <v>0</v>
      </c>
      <c r="H169" s="204" cm="1">
        <f t="array" aca="1" ref="H169" ca="1">_xlfn.XLOOKUP($A169,INDIRECT(H$3&amp;"!$A:$A"),INDIRECT(H$3&amp;"!$H:$H"),0,0)</f>
        <v>0</v>
      </c>
      <c r="I169" s="204" cm="1">
        <f t="array" aca="1" ref="I169" ca="1">_xlfn.XLOOKUP($A169,INDIRECT(I$3&amp;"!$A:$A"),INDIRECT(I$3&amp;"!$H:$H"),0,0)</f>
        <v>0</v>
      </c>
      <c r="J169" s="204" cm="1">
        <f t="array" aca="1" ref="J169" ca="1">_xlfn.XLOOKUP($A169,INDIRECT(J$3&amp;"!$A:$A"),INDIRECT(J$3&amp;"!$H:$H"),0,0)</f>
        <v>0</v>
      </c>
      <c r="K169" s="204" cm="1">
        <f t="array" aca="1" ref="K169" ca="1">_xlfn.XLOOKUP($A169,INDIRECT(K$3&amp;"!$A:$A"),INDIRECT(K$3&amp;"!$H:$H"),0,0)</f>
        <v>0</v>
      </c>
      <c r="L169" s="204" cm="1">
        <f t="array" aca="1" ref="L169" ca="1">_xlfn.XLOOKUP($A169,INDIRECT(L$3&amp;"!$A:$A"),INDIRECT(L$3&amp;"!$H:$H"),0,0)</f>
        <v>0</v>
      </c>
      <c r="M169" s="204" cm="1">
        <f t="array" aca="1" ref="M169" ca="1">_xlfn.XLOOKUP($A169,INDIRECT(M$3&amp;"!$A:$A"),INDIRECT(M$3&amp;"!$H:$H"),0,0)</f>
        <v>0</v>
      </c>
      <c r="N169" s="204" cm="1">
        <f t="array" aca="1" ref="N169" ca="1">_xlfn.XLOOKUP($A169,INDIRECT(N$3&amp;"!$A:$A"),INDIRECT(N$3&amp;"!$H:$H"),0,0)</f>
        <v>0</v>
      </c>
      <c r="O169" s="204" cm="1">
        <f t="array" aca="1" ref="O169" ca="1">_xlfn.XLOOKUP($A169,INDIRECT(O$3&amp;"!$A:$A"),INDIRECT(O$3&amp;"!$H:$H"),0,0)</f>
        <v>0</v>
      </c>
      <c r="P169" s="204" cm="1">
        <f t="array" aca="1" ref="P169" ca="1">_xlfn.XLOOKUP($A169,INDIRECT(P$3&amp;"!$A:$A"),INDIRECT(P$3&amp;"!$H:$H"),0,0)</f>
        <v>0</v>
      </c>
      <c r="Q169" s="204" cm="1">
        <f t="array" aca="1" ref="Q169" ca="1">_xlfn.XLOOKUP($A169,INDIRECT(Q$3&amp;"!$A:$A"),INDIRECT(Q$3&amp;"!$H:$H"),0,0)</f>
        <v>0</v>
      </c>
      <c r="R169" s="204" cm="1">
        <f t="array" aca="1" ref="R169" ca="1">_xlfn.XLOOKUP($A169,INDIRECT(R$3&amp;"!$A:$A"),INDIRECT(R$3&amp;"!$H:$H"),0,0)</f>
        <v>0</v>
      </c>
      <c r="S169" s="204" cm="1">
        <f t="array" aca="1" ref="S169" ca="1">_xlfn.XLOOKUP($A169,INDIRECT(S$3&amp;"!$A:$A"),INDIRECT(S$3&amp;"!$H:$H"),0,0)</f>
        <v>0</v>
      </c>
      <c r="T169" s="204" cm="1">
        <f t="array" aca="1" ref="T169" ca="1">_xlfn.XLOOKUP($A169,INDIRECT(T$3&amp;"!$A:$A"),INDIRECT(T$3&amp;"!$H:$H"),0,0)</f>
        <v>0</v>
      </c>
      <c r="U169" s="204" cm="1">
        <f t="array" aca="1" ref="U169" ca="1">_xlfn.XLOOKUP($A169,INDIRECT(U$3&amp;"!$A:$A"),INDIRECT(U$3&amp;"!$H:$H"),0,0)</f>
        <v>0</v>
      </c>
      <c r="V169" s="204" cm="1">
        <f t="array" aca="1" ref="V169" ca="1">_xlfn.XLOOKUP($A169,INDIRECT(V$3&amp;"!$A:$A"),INDIRECT(V$3&amp;"!$H:$H"),0,0)</f>
        <v>0</v>
      </c>
      <c r="W169" s="204" cm="1">
        <f t="array" aca="1" ref="W169" ca="1">_xlfn.XLOOKUP($A169,INDIRECT(W$3&amp;"!$A:$A"),INDIRECT(W$3&amp;"!$H:$H"),0,0)</f>
        <v>0</v>
      </c>
      <c r="X169" s="204" cm="1">
        <f t="array" aca="1" ref="X169" ca="1">_xlfn.XLOOKUP($A169,INDIRECT(X$3&amp;"!$A:$A"),INDIRECT(X$3&amp;"!$H:$H"),0,0)</f>
        <v>0</v>
      </c>
      <c r="Y169" s="204" cm="1">
        <f t="array" aca="1" ref="Y169" ca="1">_xlfn.XLOOKUP($A169,INDIRECT(Y$3&amp;"!$A:$A"),INDIRECT(Y$3&amp;"!$H:$H"),0,0)</f>
        <v>0</v>
      </c>
      <c r="Z169" s="204" cm="1">
        <f t="array" aca="1" ref="Z169" ca="1">_xlfn.XLOOKUP($A169,INDIRECT(Z$3&amp;"!$A:$A"),INDIRECT(Z$3&amp;"!$H:$H"),0,0)</f>
        <v>0</v>
      </c>
      <c r="AA169" s="204" cm="1">
        <f t="array" aca="1" ref="AA169" ca="1">_xlfn.XLOOKUP($A169,INDIRECT(AA$3&amp;"!$A:$A"),INDIRECT(AA$3&amp;"!$H:$H"),0,0)</f>
        <v>0</v>
      </c>
      <c r="AB169" s="204" cm="1">
        <f t="array" aca="1" ref="AB169" ca="1">_xlfn.XLOOKUP($A169,INDIRECT(AB$3&amp;"!$A:$A"),INDIRECT(AB$3&amp;"!$H:$H"),0,0)</f>
        <v>0</v>
      </c>
      <c r="AC169" s="204" cm="1">
        <f t="array" aca="1" ref="AC169" ca="1">_xlfn.XLOOKUP($A169,INDIRECT(AC$3&amp;"!$A:$A"),INDIRECT(AC$3&amp;"!$H:$H"),0,0)</f>
        <v>0</v>
      </c>
      <c r="AD169" s="204" cm="1">
        <f t="array" aca="1" ref="AD169" ca="1">_xlfn.XLOOKUP($A169,INDIRECT(AD$3&amp;"!$A:$A"),INDIRECT(AD$3&amp;"!$H:$H"),0,0)</f>
        <v>0</v>
      </c>
      <c r="AE169" s="204" cm="1">
        <f t="array" aca="1" ref="AE169" ca="1">_xlfn.XLOOKUP($A169,INDIRECT(AE$3&amp;"!$A:$A"),INDIRECT(AE$3&amp;"!$H:$H"),0,0)</f>
        <v>0</v>
      </c>
      <c r="AF169" s="204" cm="1">
        <f t="array" aca="1" ref="AF169" ca="1">_xlfn.XLOOKUP($A169,INDIRECT(AF$3&amp;"!$A:$A"),INDIRECT(AF$3&amp;"!$H:$H"),0,0)</f>
        <v>0</v>
      </c>
      <c r="AG169" s="204" cm="1">
        <f t="array" aca="1" ref="AG169" ca="1">_xlfn.XLOOKUP($A169,INDIRECT(AG$3&amp;"!$A:$A"),INDIRECT(AG$3&amp;"!$H:$H"),0,0)</f>
        <v>0</v>
      </c>
      <c r="AH169" s="204" cm="1">
        <f t="array" aca="1" ref="AH169" ca="1">_xlfn.XLOOKUP($A169,INDIRECT(AH$3&amp;"!$A:$A"),INDIRECT(AH$3&amp;"!$H:$H"),0,0)</f>
        <v>0</v>
      </c>
      <c r="AI169" s="204" cm="1">
        <f t="array" aca="1" ref="AI169" ca="1">_xlfn.XLOOKUP($A169,INDIRECT(AI$3&amp;"!$A:$A"),INDIRECT(AI$3&amp;"!$H:$H"),0,0)</f>
        <v>0</v>
      </c>
      <c r="AJ169" s="204" cm="1">
        <f t="array" aca="1" ref="AJ169" ca="1">_xlfn.XLOOKUP($A169,INDIRECT(AJ$3&amp;"!$A:$A"),INDIRECT(AJ$3&amp;"!$H:$H"),0,0)</f>
        <v>0</v>
      </c>
      <c r="AK169" s="204" cm="1">
        <f t="array" aca="1" ref="AK169" ca="1">_xlfn.XLOOKUP($A169,INDIRECT(AK$3&amp;"!$A:$A"),INDIRECT(AK$3&amp;"!$H:$H"),0,0)</f>
        <v>0</v>
      </c>
      <c r="AL169" s="204" cm="1">
        <f t="array" aca="1" ref="AL169" ca="1">_xlfn.XLOOKUP($A169,INDIRECT(AL$3&amp;"!$A:$A"),INDIRECT(AL$3&amp;"!$H:$H"),0,0)</f>
        <v>0</v>
      </c>
      <c r="AM169" s="204" cm="1">
        <f t="array" aca="1" ref="AM169" ca="1">_xlfn.XLOOKUP($A169,INDIRECT(AM$3&amp;"!$A:$A"),INDIRECT(AM$3&amp;"!$H:$H"),0,0)</f>
        <v>0</v>
      </c>
      <c r="AN169" s="204" cm="1">
        <f t="array" aca="1" ref="AN169" ca="1">_xlfn.XLOOKUP($A169,INDIRECT(AN$3&amp;"!$A:$A"),INDIRECT(AN$3&amp;"!$H:$H"),0,0)</f>
        <v>0</v>
      </c>
      <c r="AO169" s="204" cm="1">
        <f t="array" aca="1" ref="AO169" ca="1">_xlfn.XLOOKUP($A169,INDIRECT(AO$3&amp;"!$A:$A"),INDIRECT(AO$3&amp;"!$H:$H"),0,0)</f>
        <v>0</v>
      </c>
      <c r="AP169" s="204" cm="1">
        <f t="array" aca="1" ref="AP169" ca="1">_xlfn.XLOOKUP($A169,INDIRECT(AP$3&amp;"!$A:$A"),INDIRECT(AP$3&amp;"!$H:$H"),0,0)</f>
        <v>0</v>
      </c>
      <c r="AQ169" s="204" cm="1">
        <f t="array" aca="1" ref="AQ169" ca="1">_xlfn.XLOOKUP($A169,INDIRECT(AQ$3&amp;"!$A:$A"),INDIRECT(AQ$3&amp;"!$H:$H"),0,0)</f>
        <v>0</v>
      </c>
      <c r="AR169" s="204" cm="1">
        <f t="array" aca="1" ref="AR169" ca="1">_xlfn.XLOOKUP($A169,INDIRECT(AR$3&amp;"!$A:$A"),INDIRECT(AR$3&amp;"!$H:$H"),0,0)</f>
        <v>0</v>
      </c>
      <c r="AS169" s="204" cm="1">
        <f t="array" aca="1" ref="AS169" ca="1">_xlfn.XLOOKUP($A169,INDIRECT(AS$3&amp;"!$A:$A"),INDIRECT(AS$3&amp;"!$H:$H"),0,0)</f>
        <v>0</v>
      </c>
      <c r="AT169" s="204" cm="1">
        <f t="array" aca="1" ref="AT169" ca="1">_xlfn.XLOOKUP($A169,INDIRECT(AT$3&amp;"!$A:$A"),INDIRECT(AT$3&amp;"!$H:$H"),0,0)</f>
        <v>0</v>
      </c>
      <c r="AU169" s="204" cm="1">
        <f t="array" aca="1" ref="AU169" ca="1">_xlfn.XLOOKUP($A169,INDIRECT(AU$3&amp;"!$A:$A"),INDIRECT(AU$3&amp;"!$H:$H"),0,0)</f>
        <v>0</v>
      </c>
      <c r="AV169" s="204" cm="1">
        <f t="array" aca="1" ref="AV169" ca="1">_xlfn.XLOOKUP($A169,INDIRECT(AV$3&amp;"!$A:$A"),INDIRECT(AV$3&amp;"!$H:$H"),0,0)</f>
        <v>0</v>
      </c>
      <c r="AW169" s="204" cm="1">
        <f t="array" aca="1" ref="AW169" ca="1">_xlfn.XLOOKUP($A169,INDIRECT(AW$3&amp;"!$A:$A"),INDIRECT(AW$3&amp;"!$H:$H"),0,0)</f>
        <v>0</v>
      </c>
      <c r="AX169" s="204" cm="1">
        <f t="array" aca="1" ref="AX169" ca="1">_xlfn.XLOOKUP($A169,INDIRECT(AX$3&amp;"!$A:$A"),INDIRECT(AX$3&amp;"!$H:$H"),0,0)</f>
        <v>0</v>
      </c>
      <c r="AY169" s="204" cm="1">
        <f t="array" aca="1" ref="AY169" ca="1">_xlfn.XLOOKUP($A169,INDIRECT(AY$3&amp;"!$A:$A"),INDIRECT(AY$3&amp;"!$H:$H"),0,0)</f>
        <v>0</v>
      </c>
      <c r="AZ169" s="204" cm="1">
        <f t="array" aca="1" ref="AZ169" ca="1">_xlfn.XLOOKUP($A169,INDIRECT(AZ$3&amp;"!$A:$A"),INDIRECT(AZ$3&amp;"!$H:$H"),0,0)</f>
        <v>0</v>
      </c>
      <c r="BA169" s="204" cm="1">
        <f t="array" aca="1" ref="BA169" ca="1">_xlfn.XLOOKUP($A169,INDIRECT(BA$3&amp;"!$A:$A"),INDIRECT(BA$3&amp;"!$H:$H"),0,0)</f>
        <v>0</v>
      </c>
      <c r="BB169" s="204" cm="1">
        <f t="array" aca="1" ref="BB169" ca="1">_xlfn.XLOOKUP($A169,INDIRECT(BB$3&amp;"!$A:$A"),INDIRECT(BB$3&amp;"!$H:$H"),0,0)</f>
        <v>0</v>
      </c>
      <c r="BC169" s="204" cm="1">
        <f t="array" aca="1" ref="BC169" ca="1">_xlfn.XLOOKUP($A169,INDIRECT(BC$3&amp;"!$A:$A"),INDIRECT(BC$3&amp;"!$H:$H"),0,0)</f>
        <v>0</v>
      </c>
      <c r="BD169" s="204" cm="1">
        <f t="array" aca="1" ref="BD169" ca="1">_xlfn.XLOOKUP($A169,INDIRECT(BD$3&amp;"!$A:$A"),INDIRECT(BD$3&amp;"!$H:$H"),0,0)</f>
        <v>0</v>
      </c>
    </row>
    <row r="170" spans="1:56" ht="15.75" customHeight="1" x14ac:dyDescent="0.25">
      <c r="A170" s="3">
        <f t="shared" ref="A170:C170" si="25">A83</f>
        <v>327442631</v>
      </c>
      <c r="B170" s="3" t="str">
        <f t="shared" si="25"/>
        <v>AKTA2KN102GN</v>
      </c>
      <c r="C170" s="149" t="str">
        <f t="shared" si="25"/>
        <v>Нож для пиццы зеленый</v>
      </c>
      <c r="D170" s="204" cm="1">
        <f t="array" aca="1" ref="D170" ca="1">_xlfn.XLOOKUP($A170,INDIRECT(D$3&amp;"!$A:$A"),INDIRECT(D$3&amp;"!$H:$H"),0,0)</f>
        <v>999</v>
      </c>
      <c r="E170" s="204" cm="1">
        <f t="array" aca="1" ref="E170" ca="1">_xlfn.XLOOKUP($A170,INDIRECT(E$3&amp;"!$A:$A"),INDIRECT(E$3&amp;"!$H:$H"),0,0)</f>
        <v>283.33333333333337</v>
      </c>
      <c r="F170" s="204" cm="1">
        <f t="array" aca="1" ref="F170" ca="1">_xlfn.XLOOKUP($A170,INDIRECT(F$3&amp;"!$A:$A"),INDIRECT(F$3&amp;"!$H:$H"),0,0)</f>
        <v>999</v>
      </c>
      <c r="G170" s="204" cm="1">
        <f t="array" aca="1" ref="G170" ca="1">_xlfn.XLOOKUP($A170,INDIRECT(G$3&amp;"!$A:$A"),INDIRECT(G$3&amp;"!$H:$H"),0,0)</f>
        <v>0</v>
      </c>
      <c r="H170" s="204" cm="1">
        <f t="array" aca="1" ref="H170" ca="1">_xlfn.XLOOKUP($A170,INDIRECT(H$3&amp;"!$A:$A"),INDIRECT(H$3&amp;"!$H:$H"),0,0)</f>
        <v>0</v>
      </c>
      <c r="I170" s="204" cm="1">
        <f t="array" aca="1" ref="I170" ca="1">_xlfn.XLOOKUP($A170,INDIRECT(I$3&amp;"!$A:$A"),INDIRECT(I$3&amp;"!$H:$H"),0,0)</f>
        <v>0</v>
      </c>
      <c r="J170" s="204" cm="1">
        <f t="array" aca="1" ref="J170" ca="1">_xlfn.XLOOKUP($A170,INDIRECT(J$3&amp;"!$A:$A"),INDIRECT(J$3&amp;"!$H:$H"),0,0)</f>
        <v>0</v>
      </c>
      <c r="K170" s="204" cm="1">
        <f t="array" aca="1" ref="K170" ca="1">_xlfn.XLOOKUP($A170,INDIRECT(K$3&amp;"!$A:$A"),INDIRECT(K$3&amp;"!$H:$H"),0,0)</f>
        <v>0</v>
      </c>
      <c r="L170" s="204" cm="1">
        <f t="array" aca="1" ref="L170" ca="1">_xlfn.XLOOKUP($A170,INDIRECT(L$3&amp;"!$A:$A"),INDIRECT(L$3&amp;"!$H:$H"),0,0)</f>
        <v>0</v>
      </c>
      <c r="M170" s="204" cm="1">
        <f t="array" aca="1" ref="M170" ca="1">_xlfn.XLOOKUP($A170,INDIRECT(M$3&amp;"!$A:$A"),INDIRECT(M$3&amp;"!$H:$H"),0,0)</f>
        <v>0</v>
      </c>
      <c r="N170" s="204" cm="1">
        <f t="array" aca="1" ref="N170" ca="1">_xlfn.XLOOKUP($A170,INDIRECT(N$3&amp;"!$A:$A"),INDIRECT(N$3&amp;"!$H:$H"),0,0)</f>
        <v>0</v>
      </c>
      <c r="O170" s="204" cm="1">
        <f t="array" aca="1" ref="O170" ca="1">_xlfn.XLOOKUP($A170,INDIRECT(O$3&amp;"!$A:$A"),INDIRECT(O$3&amp;"!$H:$H"),0,0)</f>
        <v>0</v>
      </c>
      <c r="P170" s="204" cm="1">
        <f t="array" aca="1" ref="P170" ca="1">_xlfn.XLOOKUP($A170,INDIRECT(P$3&amp;"!$A:$A"),INDIRECT(P$3&amp;"!$H:$H"),0,0)</f>
        <v>0</v>
      </c>
      <c r="Q170" s="204" cm="1">
        <f t="array" aca="1" ref="Q170" ca="1">_xlfn.XLOOKUP($A170,INDIRECT(Q$3&amp;"!$A:$A"),INDIRECT(Q$3&amp;"!$H:$H"),0,0)</f>
        <v>0</v>
      </c>
      <c r="R170" s="204" cm="1">
        <f t="array" aca="1" ref="R170" ca="1">_xlfn.XLOOKUP($A170,INDIRECT(R$3&amp;"!$A:$A"),INDIRECT(R$3&amp;"!$H:$H"),0,0)</f>
        <v>0</v>
      </c>
      <c r="S170" s="204" cm="1">
        <f t="array" aca="1" ref="S170" ca="1">_xlfn.XLOOKUP($A170,INDIRECT(S$3&amp;"!$A:$A"),INDIRECT(S$3&amp;"!$H:$H"),0,0)</f>
        <v>0</v>
      </c>
      <c r="T170" s="204" cm="1">
        <f t="array" aca="1" ref="T170" ca="1">_xlfn.XLOOKUP($A170,INDIRECT(T$3&amp;"!$A:$A"),INDIRECT(T$3&amp;"!$H:$H"),0,0)</f>
        <v>0</v>
      </c>
      <c r="U170" s="204" cm="1">
        <f t="array" aca="1" ref="U170" ca="1">_xlfn.XLOOKUP($A170,INDIRECT(U$3&amp;"!$A:$A"),INDIRECT(U$3&amp;"!$H:$H"),0,0)</f>
        <v>0</v>
      </c>
      <c r="V170" s="204" cm="1">
        <f t="array" aca="1" ref="V170" ca="1">_xlfn.XLOOKUP($A170,INDIRECT(V$3&amp;"!$A:$A"),INDIRECT(V$3&amp;"!$H:$H"),0,0)</f>
        <v>0</v>
      </c>
      <c r="W170" s="204" cm="1">
        <f t="array" aca="1" ref="W170" ca="1">_xlfn.XLOOKUP($A170,INDIRECT(W$3&amp;"!$A:$A"),INDIRECT(W$3&amp;"!$H:$H"),0,0)</f>
        <v>0</v>
      </c>
      <c r="X170" s="204" cm="1">
        <f t="array" aca="1" ref="X170" ca="1">_xlfn.XLOOKUP($A170,INDIRECT(X$3&amp;"!$A:$A"),INDIRECT(X$3&amp;"!$H:$H"),0,0)</f>
        <v>0</v>
      </c>
      <c r="Y170" s="204" cm="1">
        <f t="array" aca="1" ref="Y170" ca="1">_xlfn.XLOOKUP($A170,INDIRECT(Y$3&amp;"!$A:$A"),INDIRECT(Y$3&amp;"!$H:$H"),0,0)</f>
        <v>0</v>
      </c>
      <c r="Z170" s="204" cm="1">
        <f t="array" aca="1" ref="Z170" ca="1">_xlfn.XLOOKUP($A170,INDIRECT(Z$3&amp;"!$A:$A"),INDIRECT(Z$3&amp;"!$H:$H"),0,0)</f>
        <v>0</v>
      </c>
      <c r="AA170" s="204" cm="1">
        <f t="array" aca="1" ref="AA170" ca="1">_xlfn.XLOOKUP($A170,INDIRECT(AA$3&amp;"!$A:$A"),INDIRECT(AA$3&amp;"!$H:$H"),0,0)</f>
        <v>0</v>
      </c>
      <c r="AB170" s="204" cm="1">
        <f t="array" aca="1" ref="AB170" ca="1">_xlfn.XLOOKUP($A170,INDIRECT(AB$3&amp;"!$A:$A"),INDIRECT(AB$3&amp;"!$H:$H"),0,0)</f>
        <v>0</v>
      </c>
      <c r="AC170" s="204" cm="1">
        <f t="array" aca="1" ref="AC170" ca="1">_xlfn.XLOOKUP($A170,INDIRECT(AC$3&amp;"!$A:$A"),INDIRECT(AC$3&amp;"!$H:$H"),0,0)</f>
        <v>0</v>
      </c>
      <c r="AD170" s="204" cm="1">
        <f t="array" aca="1" ref="AD170" ca="1">_xlfn.XLOOKUP($A170,INDIRECT(AD$3&amp;"!$A:$A"),INDIRECT(AD$3&amp;"!$H:$H"),0,0)</f>
        <v>0</v>
      </c>
      <c r="AE170" s="204" cm="1">
        <f t="array" aca="1" ref="AE170" ca="1">_xlfn.XLOOKUP($A170,INDIRECT(AE$3&amp;"!$A:$A"),INDIRECT(AE$3&amp;"!$H:$H"),0,0)</f>
        <v>0</v>
      </c>
      <c r="AF170" s="204" cm="1">
        <f t="array" aca="1" ref="AF170" ca="1">_xlfn.XLOOKUP($A170,INDIRECT(AF$3&amp;"!$A:$A"),INDIRECT(AF$3&amp;"!$H:$H"),0,0)</f>
        <v>0</v>
      </c>
      <c r="AG170" s="204" cm="1">
        <f t="array" aca="1" ref="AG170" ca="1">_xlfn.XLOOKUP($A170,INDIRECT(AG$3&amp;"!$A:$A"),INDIRECT(AG$3&amp;"!$H:$H"),0,0)</f>
        <v>0</v>
      </c>
      <c r="AH170" s="204" cm="1">
        <f t="array" aca="1" ref="AH170" ca="1">_xlfn.XLOOKUP($A170,INDIRECT(AH$3&amp;"!$A:$A"),INDIRECT(AH$3&amp;"!$H:$H"),0,0)</f>
        <v>0</v>
      </c>
      <c r="AI170" s="204" cm="1">
        <f t="array" aca="1" ref="AI170" ca="1">_xlfn.XLOOKUP($A170,INDIRECT(AI$3&amp;"!$A:$A"),INDIRECT(AI$3&amp;"!$H:$H"),0,0)</f>
        <v>0</v>
      </c>
      <c r="AJ170" s="204" cm="1">
        <f t="array" aca="1" ref="AJ170" ca="1">_xlfn.XLOOKUP($A170,INDIRECT(AJ$3&amp;"!$A:$A"),INDIRECT(AJ$3&amp;"!$H:$H"),0,0)</f>
        <v>0</v>
      </c>
      <c r="AK170" s="204" cm="1">
        <f t="array" aca="1" ref="AK170" ca="1">_xlfn.XLOOKUP($A170,INDIRECT(AK$3&amp;"!$A:$A"),INDIRECT(AK$3&amp;"!$H:$H"),0,0)</f>
        <v>0</v>
      </c>
      <c r="AL170" s="204" cm="1">
        <f t="array" aca="1" ref="AL170" ca="1">_xlfn.XLOOKUP($A170,INDIRECT(AL$3&amp;"!$A:$A"),INDIRECT(AL$3&amp;"!$H:$H"),0,0)</f>
        <v>0</v>
      </c>
      <c r="AM170" s="204" cm="1">
        <f t="array" aca="1" ref="AM170" ca="1">_xlfn.XLOOKUP($A170,INDIRECT(AM$3&amp;"!$A:$A"),INDIRECT(AM$3&amp;"!$H:$H"),0,0)</f>
        <v>0</v>
      </c>
      <c r="AN170" s="204" cm="1">
        <f t="array" aca="1" ref="AN170" ca="1">_xlfn.XLOOKUP($A170,INDIRECT(AN$3&amp;"!$A:$A"),INDIRECT(AN$3&amp;"!$H:$H"),0,0)</f>
        <v>0</v>
      </c>
      <c r="AO170" s="204" cm="1">
        <f t="array" aca="1" ref="AO170" ca="1">_xlfn.XLOOKUP($A170,INDIRECT(AO$3&amp;"!$A:$A"),INDIRECT(AO$3&amp;"!$H:$H"),0,0)</f>
        <v>0</v>
      </c>
      <c r="AP170" s="204" cm="1">
        <f t="array" aca="1" ref="AP170" ca="1">_xlfn.XLOOKUP($A170,INDIRECT(AP$3&amp;"!$A:$A"),INDIRECT(AP$3&amp;"!$H:$H"),0,0)</f>
        <v>0</v>
      </c>
      <c r="AQ170" s="204" cm="1">
        <f t="array" aca="1" ref="AQ170" ca="1">_xlfn.XLOOKUP($A170,INDIRECT(AQ$3&amp;"!$A:$A"),INDIRECT(AQ$3&amp;"!$H:$H"),0,0)</f>
        <v>0</v>
      </c>
      <c r="AR170" s="204" cm="1">
        <f t="array" aca="1" ref="AR170" ca="1">_xlfn.XLOOKUP($A170,INDIRECT(AR$3&amp;"!$A:$A"),INDIRECT(AR$3&amp;"!$H:$H"),0,0)</f>
        <v>0</v>
      </c>
      <c r="AS170" s="204" cm="1">
        <f t="array" aca="1" ref="AS170" ca="1">_xlfn.XLOOKUP($A170,INDIRECT(AS$3&amp;"!$A:$A"),INDIRECT(AS$3&amp;"!$H:$H"),0,0)</f>
        <v>0</v>
      </c>
      <c r="AT170" s="204" cm="1">
        <f t="array" aca="1" ref="AT170" ca="1">_xlfn.XLOOKUP($A170,INDIRECT(AT$3&amp;"!$A:$A"),INDIRECT(AT$3&amp;"!$H:$H"),0,0)</f>
        <v>0</v>
      </c>
      <c r="AU170" s="204" cm="1">
        <f t="array" aca="1" ref="AU170" ca="1">_xlfn.XLOOKUP($A170,INDIRECT(AU$3&amp;"!$A:$A"),INDIRECT(AU$3&amp;"!$H:$H"),0,0)</f>
        <v>0</v>
      </c>
      <c r="AV170" s="204" cm="1">
        <f t="array" aca="1" ref="AV170" ca="1">_xlfn.XLOOKUP($A170,INDIRECT(AV$3&amp;"!$A:$A"),INDIRECT(AV$3&amp;"!$H:$H"),0,0)</f>
        <v>0</v>
      </c>
      <c r="AW170" s="204" cm="1">
        <f t="array" aca="1" ref="AW170" ca="1">_xlfn.XLOOKUP($A170,INDIRECT(AW$3&amp;"!$A:$A"),INDIRECT(AW$3&amp;"!$H:$H"),0,0)</f>
        <v>0</v>
      </c>
      <c r="AX170" s="204" cm="1">
        <f t="array" aca="1" ref="AX170" ca="1">_xlfn.XLOOKUP($A170,INDIRECT(AX$3&amp;"!$A:$A"),INDIRECT(AX$3&amp;"!$H:$H"),0,0)</f>
        <v>0</v>
      </c>
      <c r="AY170" s="204" cm="1">
        <f t="array" aca="1" ref="AY170" ca="1">_xlfn.XLOOKUP($A170,INDIRECT(AY$3&amp;"!$A:$A"),INDIRECT(AY$3&amp;"!$H:$H"),0,0)</f>
        <v>0</v>
      </c>
      <c r="AZ170" s="204" cm="1">
        <f t="array" aca="1" ref="AZ170" ca="1">_xlfn.XLOOKUP($A170,INDIRECT(AZ$3&amp;"!$A:$A"),INDIRECT(AZ$3&amp;"!$H:$H"),0,0)</f>
        <v>0</v>
      </c>
      <c r="BA170" s="204" cm="1">
        <f t="array" aca="1" ref="BA170" ca="1">_xlfn.XLOOKUP($A170,INDIRECT(BA$3&amp;"!$A:$A"),INDIRECT(BA$3&amp;"!$H:$H"),0,0)</f>
        <v>0</v>
      </c>
      <c r="BB170" s="204" cm="1">
        <f t="array" aca="1" ref="BB170" ca="1">_xlfn.XLOOKUP($A170,INDIRECT(BB$3&amp;"!$A:$A"),INDIRECT(BB$3&amp;"!$H:$H"),0,0)</f>
        <v>0</v>
      </c>
      <c r="BC170" s="204" cm="1">
        <f t="array" aca="1" ref="BC170" ca="1">_xlfn.XLOOKUP($A170,INDIRECT(BC$3&amp;"!$A:$A"),INDIRECT(BC$3&amp;"!$H:$H"),0,0)</f>
        <v>0</v>
      </c>
      <c r="BD170" s="204" cm="1">
        <f t="array" aca="1" ref="BD170" ca="1">_xlfn.XLOOKUP($A170,INDIRECT(BD$3&amp;"!$A:$A"),INDIRECT(BD$3&amp;"!$H:$H"),0,0)</f>
        <v>0</v>
      </c>
    </row>
    <row r="171" spans="1:56" ht="15.75" customHeight="1" x14ac:dyDescent="0.25">
      <c r="A171" s="3">
        <f t="shared" ref="A171:C171" si="26">A84</f>
        <v>340948906</v>
      </c>
      <c r="B171" s="3" t="str">
        <f t="shared" si="26"/>
        <v>AKTA1KN101GR</v>
      </c>
      <c r="C171" s="149" t="str">
        <f t="shared" si="26"/>
        <v>Консервный нож</v>
      </c>
      <c r="D171" s="204" cm="1">
        <f t="array" aca="1" ref="D171" ca="1">_xlfn.XLOOKUP($A171,INDIRECT(D$3&amp;"!$A:$A"),INDIRECT(D$3&amp;"!$H:$H"),0,0)</f>
        <v>50</v>
      </c>
      <c r="E171" s="204" cm="1">
        <f t="array" aca="1" ref="E171" ca="1">_xlfn.XLOOKUP($A171,INDIRECT(E$3&amp;"!$A:$A"),INDIRECT(E$3&amp;"!$H:$H"),0,0)</f>
        <v>150</v>
      </c>
      <c r="F171" s="204" cm="1">
        <f t="array" aca="1" ref="F171" ca="1">_xlfn.XLOOKUP($A171,INDIRECT(F$3&amp;"!$A:$A"),INDIRECT(F$3&amp;"!$H:$H"),0,0)</f>
        <v>140</v>
      </c>
      <c r="G171" s="204" cm="1">
        <f t="array" aca="1" ref="G171" ca="1">_xlfn.XLOOKUP($A171,INDIRECT(G$3&amp;"!$A:$A"),INDIRECT(G$3&amp;"!$H:$H"),0,0)</f>
        <v>0</v>
      </c>
      <c r="H171" s="204" cm="1">
        <f t="array" aca="1" ref="H171" ca="1">_xlfn.XLOOKUP($A171,INDIRECT(H$3&amp;"!$A:$A"),INDIRECT(H$3&amp;"!$H:$H"),0,0)</f>
        <v>0</v>
      </c>
      <c r="I171" s="204" cm="1">
        <f t="array" aca="1" ref="I171" ca="1">_xlfn.XLOOKUP($A171,INDIRECT(I$3&amp;"!$A:$A"),INDIRECT(I$3&amp;"!$H:$H"),0,0)</f>
        <v>0</v>
      </c>
      <c r="J171" s="204" cm="1">
        <f t="array" aca="1" ref="J171" ca="1">_xlfn.XLOOKUP($A171,INDIRECT(J$3&amp;"!$A:$A"),INDIRECT(J$3&amp;"!$H:$H"),0,0)</f>
        <v>0</v>
      </c>
      <c r="K171" s="204" cm="1">
        <f t="array" aca="1" ref="K171" ca="1">_xlfn.XLOOKUP($A171,INDIRECT(K$3&amp;"!$A:$A"),INDIRECT(K$3&amp;"!$H:$H"),0,0)</f>
        <v>0</v>
      </c>
      <c r="L171" s="204" cm="1">
        <f t="array" aca="1" ref="L171" ca="1">_xlfn.XLOOKUP($A171,INDIRECT(L$3&amp;"!$A:$A"),INDIRECT(L$3&amp;"!$H:$H"),0,0)</f>
        <v>0</v>
      </c>
      <c r="M171" s="204" cm="1">
        <f t="array" aca="1" ref="M171" ca="1">_xlfn.XLOOKUP($A171,INDIRECT(M$3&amp;"!$A:$A"),INDIRECT(M$3&amp;"!$H:$H"),0,0)</f>
        <v>0</v>
      </c>
      <c r="N171" s="204" cm="1">
        <f t="array" aca="1" ref="N171" ca="1">_xlfn.XLOOKUP($A171,INDIRECT(N$3&amp;"!$A:$A"),INDIRECT(N$3&amp;"!$H:$H"),0,0)</f>
        <v>0</v>
      </c>
      <c r="O171" s="204" cm="1">
        <f t="array" aca="1" ref="O171" ca="1">_xlfn.XLOOKUP($A171,INDIRECT(O$3&amp;"!$A:$A"),INDIRECT(O$3&amp;"!$H:$H"),0,0)</f>
        <v>0</v>
      </c>
      <c r="P171" s="204" cm="1">
        <f t="array" aca="1" ref="P171" ca="1">_xlfn.XLOOKUP($A171,INDIRECT(P$3&amp;"!$A:$A"),INDIRECT(P$3&amp;"!$H:$H"),0,0)</f>
        <v>0</v>
      </c>
      <c r="Q171" s="204" cm="1">
        <f t="array" aca="1" ref="Q171" ca="1">_xlfn.XLOOKUP($A171,INDIRECT(Q$3&amp;"!$A:$A"),INDIRECT(Q$3&amp;"!$H:$H"),0,0)</f>
        <v>0</v>
      </c>
      <c r="R171" s="204" cm="1">
        <f t="array" aca="1" ref="R171" ca="1">_xlfn.XLOOKUP($A171,INDIRECT(R$3&amp;"!$A:$A"),INDIRECT(R$3&amp;"!$H:$H"),0,0)</f>
        <v>0</v>
      </c>
      <c r="S171" s="204" cm="1">
        <f t="array" aca="1" ref="S171" ca="1">_xlfn.XLOOKUP($A171,INDIRECT(S$3&amp;"!$A:$A"),INDIRECT(S$3&amp;"!$H:$H"),0,0)</f>
        <v>0</v>
      </c>
      <c r="T171" s="204" cm="1">
        <f t="array" aca="1" ref="T171" ca="1">_xlfn.XLOOKUP($A171,INDIRECT(T$3&amp;"!$A:$A"),INDIRECT(T$3&amp;"!$H:$H"),0,0)</f>
        <v>0</v>
      </c>
      <c r="U171" s="204" cm="1">
        <f t="array" aca="1" ref="U171" ca="1">_xlfn.XLOOKUP($A171,INDIRECT(U$3&amp;"!$A:$A"),INDIRECT(U$3&amp;"!$H:$H"),0,0)</f>
        <v>0</v>
      </c>
      <c r="V171" s="204" cm="1">
        <f t="array" aca="1" ref="V171" ca="1">_xlfn.XLOOKUP($A171,INDIRECT(V$3&amp;"!$A:$A"),INDIRECT(V$3&amp;"!$H:$H"),0,0)</f>
        <v>0</v>
      </c>
      <c r="W171" s="204" cm="1">
        <f t="array" aca="1" ref="W171" ca="1">_xlfn.XLOOKUP($A171,INDIRECT(W$3&amp;"!$A:$A"),INDIRECT(W$3&amp;"!$H:$H"),0,0)</f>
        <v>0</v>
      </c>
      <c r="X171" s="204" cm="1">
        <f t="array" aca="1" ref="X171" ca="1">_xlfn.XLOOKUP($A171,INDIRECT(X$3&amp;"!$A:$A"),INDIRECT(X$3&amp;"!$H:$H"),0,0)</f>
        <v>0</v>
      </c>
      <c r="Y171" s="204" cm="1">
        <f t="array" aca="1" ref="Y171" ca="1">_xlfn.XLOOKUP($A171,INDIRECT(Y$3&amp;"!$A:$A"),INDIRECT(Y$3&amp;"!$H:$H"),0,0)</f>
        <v>0</v>
      </c>
      <c r="Z171" s="204" cm="1">
        <f t="array" aca="1" ref="Z171" ca="1">_xlfn.XLOOKUP($A171,INDIRECT(Z$3&amp;"!$A:$A"),INDIRECT(Z$3&amp;"!$H:$H"),0,0)</f>
        <v>0</v>
      </c>
      <c r="AA171" s="204" cm="1">
        <f t="array" aca="1" ref="AA171" ca="1">_xlfn.XLOOKUP($A171,INDIRECT(AA$3&amp;"!$A:$A"),INDIRECT(AA$3&amp;"!$H:$H"),0,0)</f>
        <v>0</v>
      </c>
      <c r="AB171" s="204" cm="1">
        <f t="array" aca="1" ref="AB171" ca="1">_xlfn.XLOOKUP($A171,INDIRECT(AB$3&amp;"!$A:$A"),INDIRECT(AB$3&amp;"!$H:$H"),0,0)</f>
        <v>0</v>
      </c>
      <c r="AC171" s="204" cm="1">
        <f t="array" aca="1" ref="AC171" ca="1">_xlfn.XLOOKUP($A171,INDIRECT(AC$3&amp;"!$A:$A"),INDIRECT(AC$3&amp;"!$H:$H"),0,0)</f>
        <v>0</v>
      </c>
      <c r="AD171" s="204" cm="1">
        <f t="array" aca="1" ref="AD171" ca="1">_xlfn.XLOOKUP($A171,INDIRECT(AD$3&amp;"!$A:$A"),INDIRECT(AD$3&amp;"!$H:$H"),0,0)</f>
        <v>0</v>
      </c>
      <c r="AE171" s="204" cm="1">
        <f t="array" aca="1" ref="AE171" ca="1">_xlfn.XLOOKUP($A171,INDIRECT(AE$3&amp;"!$A:$A"),INDIRECT(AE$3&amp;"!$H:$H"),0,0)</f>
        <v>0</v>
      </c>
      <c r="AF171" s="204" cm="1">
        <f t="array" aca="1" ref="AF171" ca="1">_xlfn.XLOOKUP($A171,INDIRECT(AF$3&amp;"!$A:$A"),INDIRECT(AF$3&amp;"!$H:$H"),0,0)</f>
        <v>0</v>
      </c>
      <c r="AG171" s="204" cm="1">
        <f t="array" aca="1" ref="AG171" ca="1">_xlfn.XLOOKUP($A171,INDIRECT(AG$3&amp;"!$A:$A"),INDIRECT(AG$3&amp;"!$H:$H"),0,0)</f>
        <v>0</v>
      </c>
      <c r="AH171" s="204" cm="1">
        <f t="array" aca="1" ref="AH171" ca="1">_xlfn.XLOOKUP($A171,INDIRECT(AH$3&amp;"!$A:$A"),INDIRECT(AH$3&amp;"!$H:$H"),0,0)</f>
        <v>0</v>
      </c>
      <c r="AI171" s="204" cm="1">
        <f t="array" aca="1" ref="AI171" ca="1">_xlfn.XLOOKUP($A171,INDIRECT(AI$3&amp;"!$A:$A"),INDIRECT(AI$3&amp;"!$H:$H"),0,0)</f>
        <v>0</v>
      </c>
      <c r="AJ171" s="204" cm="1">
        <f t="array" aca="1" ref="AJ171" ca="1">_xlfn.XLOOKUP($A171,INDIRECT(AJ$3&amp;"!$A:$A"),INDIRECT(AJ$3&amp;"!$H:$H"),0,0)</f>
        <v>0</v>
      </c>
      <c r="AK171" s="204" cm="1">
        <f t="array" aca="1" ref="AK171" ca="1">_xlfn.XLOOKUP($A171,INDIRECT(AK$3&amp;"!$A:$A"),INDIRECT(AK$3&amp;"!$H:$H"),0,0)</f>
        <v>0</v>
      </c>
      <c r="AL171" s="204" cm="1">
        <f t="array" aca="1" ref="AL171" ca="1">_xlfn.XLOOKUP($A171,INDIRECT(AL$3&amp;"!$A:$A"),INDIRECT(AL$3&amp;"!$H:$H"),0,0)</f>
        <v>0</v>
      </c>
      <c r="AM171" s="204" cm="1">
        <f t="array" aca="1" ref="AM171" ca="1">_xlfn.XLOOKUP($A171,INDIRECT(AM$3&amp;"!$A:$A"),INDIRECT(AM$3&amp;"!$H:$H"),0,0)</f>
        <v>0</v>
      </c>
      <c r="AN171" s="204" cm="1">
        <f t="array" aca="1" ref="AN171" ca="1">_xlfn.XLOOKUP($A171,INDIRECT(AN$3&amp;"!$A:$A"),INDIRECT(AN$3&amp;"!$H:$H"),0,0)</f>
        <v>0</v>
      </c>
      <c r="AO171" s="204" cm="1">
        <f t="array" aca="1" ref="AO171" ca="1">_xlfn.XLOOKUP($A171,INDIRECT(AO$3&amp;"!$A:$A"),INDIRECT(AO$3&amp;"!$H:$H"),0,0)</f>
        <v>0</v>
      </c>
      <c r="AP171" s="204" cm="1">
        <f t="array" aca="1" ref="AP171" ca="1">_xlfn.XLOOKUP($A171,INDIRECT(AP$3&amp;"!$A:$A"),INDIRECT(AP$3&amp;"!$H:$H"),0,0)</f>
        <v>0</v>
      </c>
      <c r="AQ171" s="204" cm="1">
        <f t="array" aca="1" ref="AQ171" ca="1">_xlfn.XLOOKUP($A171,INDIRECT(AQ$3&amp;"!$A:$A"),INDIRECT(AQ$3&amp;"!$H:$H"),0,0)</f>
        <v>0</v>
      </c>
      <c r="AR171" s="204" cm="1">
        <f t="array" aca="1" ref="AR171" ca="1">_xlfn.XLOOKUP($A171,INDIRECT(AR$3&amp;"!$A:$A"),INDIRECT(AR$3&amp;"!$H:$H"),0,0)</f>
        <v>0</v>
      </c>
      <c r="AS171" s="204" cm="1">
        <f t="array" aca="1" ref="AS171" ca="1">_xlfn.XLOOKUP($A171,INDIRECT(AS$3&amp;"!$A:$A"),INDIRECT(AS$3&amp;"!$H:$H"),0,0)</f>
        <v>0</v>
      </c>
      <c r="AT171" s="204" cm="1">
        <f t="array" aca="1" ref="AT171" ca="1">_xlfn.XLOOKUP($A171,INDIRECT(AT$3&amp;"!$A:$A"),INDIRECT(AT$3&amp;"!$H:$H"),0,0)</f>
        <v>0</v>
      </c>
      <c r="AU171" s="204" cm="1">
        <f t="array" aca="1" ref="AU171" ca="1">_xlfn.XLOOKUP($A171,INDIRECT(AU$3&amp;"!$A:$A"),INDIRECT(AU$3&amp;"!$H:$H"),0,0)</f>
        <v>0</v>
      </c>
      <c r="AV171" s="204" cm="1">
        <f t="array" aca="1" ref="AV171" ca="1">_xlfn.XLOOKUP($A171,INDIRECT(AV$3&amp;"!$A:$A"),INDIRECT(AV$3&amp;"!$H:$H"),0,0)</f>
        <v>0</v>
      </c>
      <c r="AW171" s="204" cm="1">
        <f t="array" aca="1" ref="AW171" ca="1">_xlfn.XLOOKUP($A171,INDIRECT(AW$3&amp;"!$A:$A"),INDIRECT(AW$3&amp;"!$H:$H"),0,0)</f>
        <v>0</v>
      </c>
      <c r="AX171" s="204" cm="1">
        <f t="array" aca="1" ref="AX171" ca="1">_xlfn.XLOOKUP($A171,INDIRECT(AX$3&amp;"!$A:$A"),INDIRECT(AX$3&amp;"!$H:$H"),0,0)</f>
        <v>0</v>
      </c>
      <c r="AY171" s="204" cm="1">
        <f t="array" aca="1" ref="AY171" ca="1">_xlfn.XLOOKUP($A171,INDIRECT(AY$3&amp;"!$A:$A"),INDIRECT(AY$3&amp;"!$H:$H"),0,0)</f>
        <v>0</v>
      </c>
      <c r="AZ171" s="204" cm="1">
        <f t="array" aca="1" ref="AZ171" ca="1">_xlfn.XLOOKUP($A171,INDIRECT(AZ$3&amp;"!$A:$A"),INDIRECT(AZ$3&amp;"!$H:$H"),0,0)</f>
        <v>0</v>
      </c>
      <c r="BA171" s="204" cm="1">
        <f t="array" aca="1" ref="BA171" ca="1">_xlfn.XLOOKUP($A171,INDIRECT(BA$3&amp;"!$A:$A"),INDIRECT(BA$3&amp;"!$H:$H"),0,0)</f>
        <v>0</v>
      </c>
      <c r="BB171" s="204" cm="1">
        <f t="array" aca="1" ref="BB171" ca="1">_xlfn.XLOOKUP($A171,INDIRECT(BB$3&amp;"!$A:$A"),INDIRECT(BB$3&amp;"!$H:$H"),0,0)</f>
        <v>0</v>
      </c>
      <c r="BC171" s="204" cm="1">
        <f t="array" aca="1" ref="BC171" ca="1">_xlfn.XLOOKUP($A171,INDIRECT(BC$3&amp;"!$A:$A"),INDIRECT(BC$3&amp;"!$H:$H"),0,0)</f>
        <v>0</v>
      </c>
      <c r="BD171" s="204" cm="1">
        <f t="array" aca="1" ref="BD171" ca="1">_xlfn.XLOOKUP($A171,INDIRECT(BD$3&amp;"!$A:$A"),INDIRECT(BD$3&amp;"!$H:$H"),0,0)</f>
        <v>0</v>
      </c>
    </row>
    <row r="172" spans="1:56" ht="15.75" customHeight="1" x14ac:dyDescent="0.25">
      <c r="A172" s="3">
        <f t="shared" ref="A172:C172" si="27">A85</f>
        <v>340802685</v>
      </c>
      <c r="B172" s="3" t="str">
        <f t="shared" si="27"/>
        <v>AKTA1PR101GR</v>
      </c>
      <c r="C172" s="149" t="str">
        <f t="shared" si="27"/>
        <v>Чеснокодавка</v>
      </c>
      <c r="D172" s="204" cm="1">
        <f t="array" aca="1" ref="D172" ca="1">_xlfn.XLOOKUP($A172,INDIRECT(D$3&amp;"!$A:$A"),INDIRECT(D$3&amp;"!$H:$H"),0,0)</f>
        <v>999</v>
      </c>
      <c r="E172" s="204" cm="1">
        <f t="array" aca="1" ref="E172" ca="1">_xlfn.XLOOKUP($A172,INDIRECT(E$3&amp;"!$A:$A"),INDIRECT(E$3&amp;"!$H:$H"),0,0)</f>
        <v>999</v>
      </c>
      <c r="F172" s="204" cm="1">
        <f t="array" aca="1" ref="F172" ca="1">_xlfn.XLOOKUP($A172,INDIRECT(F$3&amp;"!$A:$A"),INDIRECT(F$3&amp;"!$H:$H"),0,0)</f>
        <v>999</v>
      </c>
      <c r="G172" s="204" cm="1">
        <f t="array" aca="1" ref="G172" ca="1">_xlfn.XLOOKUP($A172,INDIRECT(G$3&amp;"!$A:$A"),INDIRECT(G$3&amp;"!$H:$H"),0,0)</f>
        <v>0</v>
      </c>
      <c r="H172" s="204" cm="1">
        <f t="array" aca="1" ref="H172" ca="1">_xlfn.XLOOKUP($A172,INDIRECT(H$3&amp;"!$A:$A"),INDIRECT(H$3&amp;"!$H:$H"),0,0)</f>
        <v>0</v>
      </c>
      <c r="I172" s="204" cm="1">
        <f t="array" aca="1" ref="I172" ca="1">_xlfn.XLOOKUP($A172,INDIRECT(I$3&amp;"!$A:$A"),INDIRECT(I$3&amp;"!$H:$H"),0,0)</f>
        <v>0</v>
      </c>
      <c r="J172" s="204" cm="1">
        <f t="array" aca="1" ref="J172" ca="1">_xlfn.XLOOKUP($A172,INDIRECT(J$3&amp;"!$A:$A"),INDIRECT(J$3&amp;"!$H:$H"),0,0)</f>
        <v>0</v>
      </c>
      <c r="K172" s="204" cm="1">
        <f t="array" aca="1" ref="K172" ca="1">_xlfn.XLOOKUP($A172,INDIRECT(K$3&amp;"!$A:$A"),INDIRECT(K$3&amp;"!$H:$H"),0,0)</f>
        <v>0</v>
      </c>
      <c r="L172" s="204" cm="1">
        <f t="array" aca="1" ref="L172" ca="1">_xlfn.XLOOKUP($A172,INDIRECT(L$3&amp;"!$A:$A"),INDIRECT(L$3&amp;"!$H:$H"),0,0)</f>
        <v>0</v>
      </c>
      <c r="M172" s="204" cm="1">
        <f t="array" aca="1" ref="M172" ca="1">_xlfn.XLOOKUP($A172,INDIRECT(M$3&amp;"!$A:$A"),INDIRECT(M$3&amp;"!$H:$H"),0,0)</f>
        <v>0</v>
      </c>
      <c r="N172" s="204" cm="1">
        <f t="array" aca="1" ref="N172" ca="1">_xlfn.XLOOKUP($A172,INDIRECT(N$3&amp;"!$A:$A"),INDIRECT(N$3&amp;"!$H:$H"),0,0)</f>
        <v>0</v>
      </c>
      <c r="O172" s="204" cm="1">
        <f t="array" aca="1" ref="O172" ca="1">_xlfn.XLOOKUP($A172,INDIRECT(O$3&amp;"!$A:$A"),INDIRECT(O$3&amp;"!$H:$H"),0,0)</f>
        <v>0</v>
      </c>
      <c r="P172" s="204" cm="1">
        <f t="array" aca="1" ref="P172" ca="1">_xlfn.XLOOKUP($A172,INDIRECT(P$3&amp;"!$A:$A"),INDIRECT(P$3&amp;"!$H:$H"),0,0)</f>
        <v>0</v>
      </c>
      <c r="Q172" s="204" cm="1">
        <f t="array" aca="1" ref="Q172" ca="1">_xlfn.XLOOKUP($A172,INDIRECT(Q$3&amp;"!$A:$A"),INDIRECT(Q$3&amp;"!$H:$H"),0,0)</f>
        <v>0</v>
      </c>
      <c r="R172" s="204" cm="1">
        <f t="array" aca="1" ref="R172" ca="1">_xlfn.XLOOKUP($A172,INDIRECT(R$3&amp;"!$A:$A"),INDIRECT(R$3&amp;"!$H:$H"),0,0)</f>
        <v>0</v>
      </c>
      <c r="S172" s="204" cm="1">
        <f t="array" aca="1" ref="S172" ca="1">_xlfn.XLOOKUP($A172,INDIRECT(S$3&amp;"!$A:$A"),INDIRECT(S$3&amp;"!$H:$H"),0,0)</f>
        <v>0</v>
      </c>
      <c r="T172" s="204" cm="1">
        <f t="array" aca="1" ref="T172" ca="1">_xlfn.XLOOKUP($A172,INDIRECT(T$3&amp;"!$A:$A"),INDIRECT(T$3&amp;"!$H:$H"),0,0)</f>
        <v>0</v>
      </c>
      <c r="U172" s="204" cm="1">
        <f t="array" aca="1" ref="U172" ca="1">_xlfn.XLOOKUP($A172,INDIRECT(U$3&amp;"!$A:$A"),INDIRECT(U$3&amp;"!$H:$H"),0,0)</f>
        <v>0</v>
      </c>
      <c r="V172" s="204" cm="1">
        <f t="array" aca="1" ref="V172" ca="1">_xlfn.XLOOKUP($A172,INDIRECT(V$3&amp;"!$A:$A"),INDIRECT(V$3&amp;"!$H:$H"),0,0)</f>
        <v>0</v>
      </c>
      <c r="W172" s="204" cm="1">
        <f t="array" aca="1" ref="W172" ca="1">_xlfn.XLOOKUP($A172,INDIRECT(W$3&amp;"!$A:$A"),INDIRECT(W$3&amp;"!$H:$H"),0,0)</f>
        <v>0</v>
      </c>
      <c r="X172" s="204" cm="1">
        <f t="array" aca="1" ref="X172" ca="1">_xlfn.XLOOKUP($A172,INDIRECT(X$3&amp;"!$A:$A"),INDIRECT(X$3&amp;"!$H:$H"),0,0)</f>
        <v>0</v>
      </c>
      <c r="Y172" s="204" cm="1">
        <f t="array" aca="1" ref="Y172" ca="1">_xlfn.XLOOKUP($A172,INDIRECT(Y$3&amp;"!$A:$A"),INDIRECT(Y$3&amp;"!$H:$H"),0,0)</f>
        <v>0</v>
      </c>
      <c r="Z172" s="204" cm="1">
        <f t="array" aca="1" ref="Z172" ca="1">_xlfn.XLOOKUP($A172,INDIRECT(Z$3&amp;"!$A:$A"),INDIRECT(Z$3&amp;"!$H:$H"),0,0)</f>
        <v>0</v>
      </c>
      <c r="AA172" s="204" cm="1">
        <f t="array" aca="1" ref="AA172" ca="1">_xlfn.XLOOKUP($A172,INDIRECT(AA$3&amp;"!$A:$A"),INDIRECT(AA$3&amp;"!$H:$H"),0,0)</f>
        <v>0</v>
      </c>
      <c r="AB172" s="204" cm="1">
        <f t="array" aca="1" ref="AB172" ca="1">_xlfn.XLOOKUP($A172,INDIRECT(AB$3&amp;"!$A:$A"),INDIRECT(AB$3&amp;"!$H:$H"),0,0)</f>
        <v>0</v>
      </c>
      <c r="AC172" s="204" cm="1">
        <f t="array" aca="1" ref="AC172" ca="1">_xlfn.XLOOKUP($A172,INDIRECT(AC$3&amp;"!$A:$A"),INDIRECT(AC$3&amp;"!$H:$H"),0,0)</f>
        <v>0</v>
      </c>
      <c r="AD172" s="204" cm="1">
        <f t="array" aca="1" ref="AD172" ca="1">_xlfn.XLOOKUP($A172,INDIRECT(AD$3&amp;"!$A:$A"),INDIRECT(AD$3&amp;"!$H:$H"),0,0)</f>
        <v>0</v>
      </c>
      <c r="AE172" s="204" cm="1">
        <f t="array" aca="1" ref="AE172" ca="1">_xlfn.XLOOKUP($A172,INDIRECT(AE$3&amp;"!$A:$A"),INDIRECT(AE$3&amp;"!$H:$H"),0,0)</f>
        <v>0</v>
      </c>
      <c r="AF172" s="204" cm="1">
        <f t="array" aca="1" ref="AF172" ca="1">_xlfn.XLOOKUP($A172,INDIRECT(AF$3&amp;"!$A:$A"),INDIRECT(AF$3&amp;"!$H:$H"),0,0)</f>
        <v>0</v>
      </c>
      <c r="AG172" s="204" cm="1">
        <f t="array" aca="1" ref="AG172" ca="1">_xlfn.XLOOKUP($A172,INDIRECT(AG$3&amp;"!$A:$A"),INDIRECT(AG$3&amp;"!$H:$H"),0,0)</f>
        <v>0</v>
      </c>
      <c r="AH172" s="204" cm="1">
        <f t="array" aca="1" ref="AH172" ca="1">_xlfn.XLOOKUP($A172,INDIRECT(AH$3&amp;"!$A:$A"),INDIRECT(AH$3&amp;"!$H:$H"),0,0)</f>
        <v>0</v>
      </c>
      <c r="AI172" s="204" cm="1">
        <f t="array" aca="1" ref="AI172" ca="1">_xlfn.XLOOKUP($A172,INDIRECT(AI$3&amp;"!$A:$A"),INDIRECT(AI$3&amp;"!$H:$H"),0,0)</f>
        <v>0</v>
      </c>
      <c r="AJ172" s="204" cm="1">
        <f t="array" aca="1" ref="AJ172" ca="1">_xlfn.XLOOKUP($A172,INDIRECT(AJ$3&amp;"!$A:$A"),INDIRECT(AJ$3&amp;"!$H:$H"),0,0)</f>
        <v>0</v>
      </c>
      <c r="AK172" s="204" cm="1">
        <f t="array" aca="1" ref="AK172" ca="1">_xlfn.XLOOKUP($A172,INDIRECT(AK$3&amp;"!$A:$A"),INDIRECT(AK$3&amp;"!$H:$H"),0,0)</f>
        <v>0</v>
      </c>
      <c r="AL172" s="204" cm="1">
        <f t="array" aca="1" ref="AL172" ca="1">_xlfn.XLOOKUP($A172,INDIRECT(AL$3&amp;"!$A:$A"),INDIRECT(AL$3&amp;"!$H:$H"),0,0)</f>
        <v>0</v>
      </c>
      <c r="AM172" s="204" cm="1">
        <f t="array" aca="1" ref="AM172" ca="1">_xlfn.XLOOKUP($A172,INDIRECT(AM$3&amp;"!$A:$A"),INDIRECT(AM$3&amp;"!$H:$H"),0,0)</f>
        <v>0</v>
      </c>
      <c r="AN172" s="204" cm="1">
        <f t="array" aca="1" ref="AN172" ca="1">_xlfn.XLOOKUP($A172,INDIRECT(AN$3&amp;"!$A:$A"),INDIRECT(AN$3&amp;"!$H:$H"),0,0)</f>
        <v>0</v>
      </c>
      <c r="AO172" s="204" cm="1">
        <f t="array" aca="1" ref="AO172" ca="1">_xlfn.XLOOKUP($A172,INDIRECT(AO$3&amp;"!$A:$A"),INDIRECT(AO$3&amp;"!$H:$H"),0,0)</f>
        <v>0</v>
      </c>
      <c r="AP172" s="204" cm="1">
        <f t="array" aca="1" ref="AP172" ca="1">_xlfn.XLOOKUP($A172,INDIRECT(AP$3&amp;"!$A:$A"),INDIRECT(AP$3&amp;"!$H:$H"),0,0)</f>
        <v>0</v>
      </c>
      <c r="AQ172" s="204" cm="1">
        <f t="array" aca="1" ref="AQ172" ca="1">_xlfn.XLOOKUP($A172,INDIRECT(AQ$3&amp;"!$A:$A"),INDIRECT(AQ$3&amp;"!$H:$H"),0,0)</f>
        <v>0</v>
      </c>
      <c r="AR172" s="204" cm="1">
        <f t="array" aca="1" ref="AR172" ca="1">_xlfn.XLOOKUP($A172,INDIRECT(AR$3&amp;"!$A:$A"),INDIRECT(AR$3&amp;"!$H:$H"),0,0)</f>
        <v>0</v>
      </c>
      <c r="AS172" s="204" cm="1">
        <f t="array" aca="1" ref="AS172" ca="1">_xlfn.XLOOKUP($A172,INDIRECT(AS$3&amp;"!$A:$A"),INDIRECT(AS$3&amp;"!$H:$H"),0,0)</f>
        <v>0</v>
      </c>
      <c r="AT172" s="204" cm="1">
        <f t="array" aca="1" ref="AT172" ca="1">_xlfn.XLOOKUP($A172,INDIRECT(AT$3&amp;"!$A:$A"),INDIRECT(AT$3&amp;"!$H:$H"),0,0)</f>
        <v>0</v>
      </c>
      <c r="AU172" s="204" cm="1">
        <f t="array" aca="1" ref="AU172" ca="1">_xlfn.XLOOKUP($A172,INDIRECT(AU$3&amp;"!$A:$A"),INDIRECT(AU$3&amp;"!$H:$H"),0,0)</f>
        <v>0</v>
      </c>
      <c r="AV172" s="204" cm="1">
        <f t="array" aca="1" ref="AV172" ca="1">_xlfn.XLOOKUP($A172,INDIRECT(AV$3&amp;"!$A:$A"),INDIRECT(AV$3&amp;"!$H:$H"),0,0)</f>
        <v>0</v>
      </c>
      <c r="AW172" s="204" cm="1">
        <f t="array" aca="1" ref="AW172" ca="1">_xlfn.XLOOKUP($A172,INDIRECT(AW$3&amp;"!$A:$A"),INDIRECT(AW$3&amp;"!$H:$H"),0,0)</f>
        <v>0</v>
      </c>
      <c r="AX172" s="204" cm="1">
        <f t="array" aca="1" ref="AX172" ca="1">_xlfn.XLOOKUP($A172,INDIRECT(AX$3&amp;"!$A:$A"),INDIRECT(AX$3&amp;"!$H:$H"),0,0)</f>
        <v>0</v>
      </c>
      <c r="AY172" s="204" cm="1">
        <f t="array" aca="1" ref="AY172" ca="1">_xlfn.XLOOKUP($A172,INDIRECT(AY$3&amp;"!$A:$A"),INDIRECT(AY$3&amp;"!$H:$H"),0,0)</f>
        <v>0</v>
      </c>
      <c r="AZ172" s="204" cm="1">
        <f t="array" aca="1" ref="AZ172" ca="1">_xlfn.XLOOKUP($A172,INDIRECT(AZ$3&amp;"!$A:$A"),INDIRECT(AZ$3&amp;"!$H:$H"),0,0)</f>
        <v>0</v>
      </c>
      <c r="BA172" s="204" cm="1">
        <f t="array" aca="1" ref="BA172" ca="1">_xlfn.XLOOKUP($A172,INDIRECT(BA$3&amp;"!$A:$A"),INDIRECT(BA$3&amp;"!$H:$H"),0,0)</f>
        <v>0</v>
      </c>
      <c r="BB172" s="204" cm="1">
        <f t="array" aca="1" ref="BB172" ca="1">_xlfn.XLOOKUP($A172,INDIRECT(BB$3&amp;"!$A:$A"),INDIRECT(BB$3&amp;"!$H:$H"),0,0)</f>
        <v>0</v>
      </c>
      <c r="BC172" s="204" cm="1">
        <f t="array" aca="1" ref="BC172" ca="1">_xlfn.XLOOKUP($A172,INDIRECT(BC$3&amp;"!$A:$A"),INDIRECT(BC$3&amp;"!$H:$H"),0,0)</f>
        <v>0</v>
      </c>
      <c r="BD172" s="204" cm="1">
        <f t="array" aca="1" ref="BD172" ca="1">_xlfn.XLOOKUP($A172,INDIRECT(BD$3&amp;"!$A:$A"),INDIRECT(BD$3&amp;"!$H:$H"),0,0)</f>
        <v>0</v>
      </c>
    </row>
  </sheetData>
  <mergeCells count="4">
    <mergeCell ref="A3:C3"/>
    <mergeCell ref="A90:C90"/>
    <mergeCell ref="A4:C4"/>
    <mergeCell ref="A91:C91"/>
  </mergeCells>
  <phoneticPr fontId="11" type="noConversion"/>
  <conditionalFormatting sqref="D93:E172 G93:BD172">
    <cfRule type="cellIs" dxfId="108" priority="35" operator="greaterThan">
      <formula>120.1</formula>
    </cfRule>
  </conditionalFormatting>
  <conditionalFormatting sqref="D6:BD86">
    <cfRule type="cellIs" dxfId="107" priority="6" operator="greaterThan">
      <formula>0</formula>
    </cfRule>
  </conditionalFormatting>
  <conditionalFormatting sqref="D93:BD172">
    <cfRule type="cellIs" dxfId="106" priority="28" operator="between">
      <formula>61</formula>
      <formula>120</formula>
    </cfRule>
    <cfRule type="cellIs" dxfId="105" priority="29" operator="between">
      <formula>0.1</formula>
      <formula>60</formula>
    </cfRule>
  </conditionalFormatting>
  <conditionalFormatting sqref="F93:F172">
    <cfRule type="cellIs" dxfId="104" priority="30" operator="greaterThan">
      <formula>121</formula>
    </cfRule>
  </conditionalFormatting>
  <pageMargins left="0.7" right="0.7" top="0.75" bottom="0.75" header="0" footer="0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B76"/>
  <sheetViews>
    <sheetView showZeros="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H10" sqref="H10"/>
    </sheetView>
  </sheetViews>
  <sheetFormatPr defaultColWidth="11.25" defaultRowHeight="15" customHeight="1" x14ac:dyDescent="0.25"/>
  <cols>
    <col min="1" max="1" width="7.75" style="35" bestFit="1" customWidth="1"/>
    <col min="2" max="2" width="9.375" style="35" bestFit="1" customWidth="1"/>
    <col min="3" max="3" width="9.875" style="35" bestFit="1" customWidth="1"/>
    <col min="4" max="4" width="8.625" style="35" hidden="1" customWidth="1"/>
    <col min="5" max="5" width="14.375" style="38" customWidth="1"/>
    <col min="6" max="6" width="10.625" style="38" bestFit="1" customWidth="1"/>
    <col min="7" max="7" width="10.375" style="38" bestFit="1" customWidth="1"/>
    <col min="8" max="8" width="9.625" style="38" bestFit="1" customWidth="1"/>
    <col min="9" max="9" width="9.625" style="38" customWidth="1"/>
    <col min="10" max="11" width="7.5" style="38" customWidth="1"/>
    <col min="12" max="12" width="7.75" style="38" customWidth="1"/>
    <col min="13" max="13" width="7.625" style="38" customWidth="1"/>
    <col min="14" max="14" width="7.875" style="38" customWidth="1"/>
    <col min="15" max="15" width="8" style="38" customWidth="1"/>
    <col min="16" max="17" width="6.625" style="38" customWidth="1"/>
    <col min="18" max="18" width="7.875" style="38" customWidth="1"/>
    <col min="19" max="19" width="6.625" style="38" customWidth="1"/>
    <col min="20" max="21" width="8" style="38" customWidth="1"/>
    <col min="22" max="22" width="8" style="65" customWidth="1"/>
    <col min="23" max="24" width="6.625" style="65" customWidth="1"/>
    <col min="25" max="25" width="6.875" style="35" customWidth="1"/>
    <col min="26" max="26" width="8.75" style="35" bestFit="1" customWidth="1"/>
    <col min="27" max="16384" width="11.25" style="35"/>
  </cols>
  <sheetData>
    <row r="1" spans="1:24" s="55" customFormat="1" ht="18.75" customHeight="1" x14ac:dyDescent="0.25">
      <c r="A1" s="390" t="s">
        <v>0</v>
      </c>
      <c r="B1" s="390"/>
      <c r="C1" s="391"/>
      <c r="D1" s="384" t="s">
        <v>1</v>
      </c>
      <c r="E1" s="386" t="s">
        <v>2</v>
      </c>
      <c r="F1" s="399" t="s">
        <v>3</v>
      </c>
      <c r="G1" s="400"/>
      <c r="H1" s="401"/>
      <c r="I1" s="406" t="s">
        <v>413</v>
      </c>
      <c r="J1" s="394" t="s">
        <v>367</v>
      </c>
      <c r="K1" s="410" t="s">
        <v>5</v>
      </c>
      <c r="L1" s="388" t="s">
        <v>6</v>
      </c>
      <c r="M1" s="388" t="s">
        <v>7</v>
      </c>
      <c r="N1" s="388" t="s">
        <v>8</v>
      </c>
      <c r="O1" s="388" t="s">
        <v>378</v>
      </c>
      <c r="P1" s="388" t="s">
        <v>10</v>
      </c>
      <c r="Q1" s="388" t="s">
        <v>11</v>
      </c>
      <c r="R1" s="388" t="s">
        <v>12</v>
      </c>
      <c r="S1" s="392" t="s">
        <v>13</v>
      </c>
      <c r="T1" s="412" t="s">
        <v>382</v>
      </c>
      <c r="U1" s="402" t="s">
        <v>15</v>
      </c>
      <c r="V1" s="404" t="s">
        <v>399</v>
      </c>
      <c r="W1" s="397" t="s">
        <v>381</v>
      </c>
      <c r="X1" s="397" t="s">
        <v>16</v>
      </c>
    </row>
    <row r="2" spans="1:24" s="55" customFormat="1" ht="42.75" customHeight="1" thickBot="1" x14ac:dyDescent="0.3">
      <c r="A2" s="186" t="s">
        <v>19</v>
      </c>
      <c r="B2" s="187" t="s">
        <v>17</v>
      </c>
      <c r="C2" s="188" t="s">
        <v>18</v>
      </c>
      <c r="D2" s="385"/>
      <c r="E2" s="387"/>
      <c r="F2" s="189" t="s">
        <v>20</v>
      </c>
      <c r="G2" s="190" t="s">
        <v>21</v>
      </c>
      <c r="H2" s="190" t="s">
        <v>22</v>
      </c>
      <c r="I2" s="407"/>
      <c r="J2" s="395"/>
      <c r="K2" s="411"/>
      <c r="L2" s="389"/>
      <c r="M2" s="389"/>
      <c r="N2" s="389"/>
      <c r="O2" s="396"/>
      <c r="P2" s="389"/>
      <c r="Q2" s="389"/>
      <c r="R2" s="389"/>
      <c r="S2" s="393"/>
      <c r="T2" s="413"/>
      <c r="U2" s="403"/>
      <c r="V2" s="405"/>
      <c r="W2" s="398"/>
      <c r="X2" s="398"/>
    </row>
    <row r="3" spans="1:24" ht="20.100000000000001" customHeight="1" thickBot="1" x14ac:dyDescent="0.3">
      <c r="A3" s="326" t="s">
        <v>480</v>
      </c>
      <c r="B3" s="169" t="s">
        <v>23</v>
      </c>
      <c r="C3" s="170" t="s">
        <v>942</v>
      </c>
      <c r="D3" s="163"/>
      <c r="E3" s="275">
        <f t="shared" ref="E3:E51" ca="1" si="0">H3-SUM(K3:Q3)</f>
        <v>21412.927502295086</v>
      </c>
      <c r="F3" s="275" cm="1">
        <f t="array" aca="1" ref="F3" ca="1">INDIRECT($A3&amp;"!N84")</f>
        <v>49657.25</v>
      </c>
      <c r="G3" s="275" cm="1">
        <f t="array" aca="1" ref="G3" ca="1">INDIRECT($A3&amp;"!P84")</f>
        <v>815.77</v>
      </c>
      <c r="H3" s="275" cm="1">
        <f t="array" aca="1" ref="H3" ca="1">INDIRECT($A3&amp;"!Q84")</f>
        <v>48841.48</v>
      </c>
      <c r="I3" s="275" cm="1">
        <f t="array" aca="1" ref="I3" ca="1">INDIRECT($A3&amp;"!R84")</f>
        <v>34115.86</v>
      </c>
      <c r="J3" s="275" cm="1">
        <f t="array" aca="1" ref="J3" ca="1">INDIRECT($A3&amp;"!T84")</f>
        <v>9200</v>
      </c>
      <c r="K3" s="275" cm="1">
        <f t="array" aca="1" ref="K3" ca="1">INDIRECT($A3&amp;"!W84")</f>
        <v>4569.4599999999982</v>
      </c>
      <c r="L3" s="275" cm="1">
        <f t="array" aca="1" ref="L3" ca="1">INDIRECT($A3&amp;"!U84")</f>
        <v>12231.225737704915</v>
      </c>
      <c r="M3" s="275" cm="1">
        <f t="array" aca="1" ref="M3" ca="1">INDIRECT($A3&amp;"!X84")</f>
        <v>10627.866760000004</v>
      </c>
      <c r="N3" s="275" cm="1">
        <f t="array" aca="1" ref="N3" ca="1">INDIRECT($A3&amp;"!AA87")</f>
        <v>0</v>
      </c>
      <c r="O3" s="275" cm="1">
        <f t="array" aca="1" ref="O3" ca="1">INDIRECT($A3&amp;"!AA89")</f>
        <v>0</v>
      </c>
      <c r="P3" s="275" cm="1">
        <f t="array" aca="1" ref="P3" ca="1">INDIRECT($A3&amp;"!AA88")</f>
        <v>0</v>
      </c>
      <c r="Q3" s="276"/>
      <c r="R3" s="276">
        <f t="shared" ref="R3:R51" ca="1" si="1">I3*7%</f>
        <v>2388.1102000000001</v>
      </c>
      <c r="S3" s="276"/>
      <c r="T3" s="295">
        <f t="shared" ref="T3:T51" ca="1" si="2">H3-SUM(J3:S3)</f>
        <v>9824.8173022950796</v>
      </c>
      <c r="U3" s="414">
        <f ca="1">SUM(T3:T7)</f>
        <v>132753.66712360654</v>
      </c>
      <c r="V3" s="277">
        <f t="shared" ref="V3:V11" ca="1" si="3">IFERROR(J3/H3," ")</f>
        <v>0.18836448035563214</v>
      </c>
      <c r="W3" s="277">
        <f t="shared" ref="W3:W11" ca="1" si="4">IFERROR(T3/H3," ")</f>
        <v>0.20115723975389524</v>
      </c>
      <c r="X3" s="277">
        <f t="shared" ref="X3:X11" ca="1" si="5">IFERROR(T3/J3," ")</f>
        <v>1.0679149241625085</v>
      </c>
    </row>
    <row r="4" spans="1:24" ht="20.100000000000001" customHeight="1" thickBot="1" x14ac:dyDescent="0.3">
      <c r="A4" s="326" t="s">
        <v>580</v>
      </c>
      <c r="B4" s="172" t="s">
        <v>24</v>
      </c>
      <c r="C4" s="173" t="s">
        <v>1555</v>
      </c>
      <c r="D4" s="162"/>
      <c r="E4" s="275">
        <f t="shared" ca="1" si="0"/>
        <v>88983.720233442611</v>
      </c>
      <c r="F4" s="275" cm="1">
        <f t="array" aca="1" ref="F4" ca="1">INDIRECT($A4&amp;"!N84")</f>
        <v>163975.97</v>
      </c>
      <c r="G4" s="275" cm="1">
        <f t="array" aca="1" ref="G4" ca="1">INDIRECT($A4&amp;"!P84")</f>
        <v>758</v>
      </c>
      <c r="H4" s="275" cm="1">
        <f t="array" aca="1" ref="H4" ca="1">INDIRECT($A4&amp;"!Q84")</f>
        <v>163217.96999999997</v>
      </c>
      <c r="I4" s="275" cm="1">
        <f t="array" aca="1" ref="I4" ca="1">INDIRECT($A4&amp;"!R84")</f>
        <v>111684.73999999999</v>
      </c>
      <c r="J4" s="275" cm="1">
        <f t="array" aca="1" ref="J4" ca="1">INDIRECT($A4&amp;"!T84")</f>
        <v>30711</v>
      </c>
      <c r="K4" s="275" cm="1">
        <f t="array" aca="1" ref="K4" ca="1">INDIRECT($A4&amp;"!W84")</f>
        <v>18912.990000000002</v>
      </c>
      <c r="L4" s="275" cm="1">
        <f t="array" aca="1" ref="L4" ca="1">INDIRECT($A4&amp;"!U84")</f>
        <v>44516.47360655736</v>
      </c>
      <c r="M4" s="275" cm="1">
        <f t="array" aca="1" ref="M4" ca="1">INDIRECT($A4&amp;"!X84")</f>
        <v>10804.78616</v>
      </c>
      <c r="N4" s="275" cm="1">
        <f t="array" aca="1" ref="N4" ca="1">INDIRECT($A4&amp;"!AA87")</f>
        <v>0</v>
      </c>
      <c r="O4" s="275" cm="1">
        <f t="array" aca="1" ref="O4" ca="1">INDIRECT($A4&amp;"!AA89")</f>
        <v>0</v>
      </c>
      <c r="P4" s="275" cm="1">
        <f t="array" aca="1" ref="P4" ca="1">INDIRECT($A4&amp;"!AA88")</f>
        <v>0</v>
      </c>
      <c r="Q4" s="276"/>
      <c r="R4" s="276">
        <f t="shared" ca="1" si="1"/>
        <v>7817.9318000000003</v>
      </c>
      <c r="S4" s="276"/>
      <c r="T4" s="295">
        <f t="shared" ca="1" si="2"/>
        <v>50454.788433442591</v>
      </c>
      <c r="U4" s="409"/>
      <c r="V4" s="278">
        <f t="shared" ca="1" si="3"/>
        <v>0.18815942876878083</v>
      </c>
      <c r="W4" s="278">
        <f t="shared" ca="1" si="4"/>
        <v>0.30912520498473667</v>
      </c>
      <c r="X4" s="278">
        <f t="shared" ca="1" si="5"/>
        <v>1.6428897930201749</v>
      </c>
    </row>
    <row r="5" spans="1:24" ht="20.100000000000001" customHeight="1" thickBot="1" x14ac:dyDescent="0.3">
      <c r="A5" s="326" t="s">
        <v>581</v>
      </c>
      <c r="B5" s="172" t="s">
        <v>25</v>
      </c>
      <c r="C5" s="173" t="s">
        <v>4354</v>
      </c>
      <c r="D5" s="162"/>
      <c r="E5" s="275">
        <f t="shared" ca="1" si="0"/>
        <v>125034.94588786887</v>
      </c>
      <c r="F5" s="275" cm="1">
        <f t="array" aca="1" ref="F5" ca="1">INDIRECT($A5&amp;"!N84")</f>
        <v>220040.42</v>
      </c>
      <c r="G5" s="275" cm="1">
        <f t="array" aca="1" ref="G5" ca="1">INDIRECT($A5&amp;"!P84")</f>
        <v>1601.69</v>
      </c>
      <c r="H5" s="275" cm="1">
        <f t="array" aca="1" ref="H5" ca="1">INDIRECT($A5&amp;"!Q84")</f>
        <v>218438.73</v>
      </c>
      <c r="I5" s="275" cm="1">
        <f t="array" aca="1" ref="I5" ca="1">INDIRECT($A5&amp;"!R84")</f>
        <v>146398.35</v>
      </c>
      <c r="J5" s="275" cm="1">
        <f t="array" aca="1" ref="J5" ca="1">INDIRECT($A5&amp;"!T84")</f>
        <v>42313</v>
      </c>
      <c r="K5" s="275" cm="1">
        <f t="array" aca="1" ref="K5" ca="1">INDIRECT($A5&amp;"!W84")</f>
        <v>25479.630000000005</v>
      </c>
      <c r="L5" s="275" cm="1">
        <f t="array" aca="1" ref="L5" ca="1">INDIRECT($A5&amp;"!U84")</f>
        <v>55811.669672131138</v>
      </c>
      <c r="M5" s="275" cm="1">
        <f t="array" aca="1" ref="M5" ca="1">INDIRECT($A5&amp;"!X84")</f>
        <v>12112.484440000004</v>
      </c>
      <c r="N5" s="275" cm="1">
        <f t="array" aca="1" ref="N5" ca="1">INDIRECT($A5&amp;"!AA87")</f>
        <v>0</v>
      </c>
      <c r="O5" s="275" cm="1">
        <f t="array" aca="1" ref="O5" ca="1">INDIRECT($A5&amp;"!AA89")</f>
        <v>0</v>
      </c>
      <c r="P5" s="275" cm="1">
        <f t="array" aca="1" ref="P5" ca="1">INDIRECT($A5&amp;"!AA88")</f>
        <v>0</v>
      </c>
      <c r="Q5" s="276"/>
      <c r="R5" s="276">
        <f t="shared" ca="1" si="1"/>
        <v>10247.884500000002</v>
      </c>
      <c r="S5" s="276"/>
      <c r="T5" s="295">
        <f t="shared" ca="1" si="2"/>
        <v>72474.06138786886</v>
      </c>
      <c r="U5" s="409"/>
      <c r="V5" s="278">
        <f t="shared" ca="1" si="3"/>
        <v>0.19370649151823946</v>
      </c>
      <c r="W5" s="278">
        <f t="shared" ca="1" si="4"/>
        <v>0.33178210378658057</v>
      </c>
      <c r="X5" s="278">
        <f t="shared" ca="1" si="5"/>
        <v>1.7128083895698452</v>
      </c>
    </row>
    <row r="6" spans="1:24" ht="20.100000000000001" customHeight="1" thickBot="1" x14ac:dyDescent="0.3">
      <c r="A6" s="326" t="s">
        <v>582</v>
      </c>
      <c r="B6" s="172" t="s">
        <v>26</v>
      </c>
      <c r="C6" s="173"/>
      <c r="D6" s="162"/>
      <c r="E6" s="275">
        <f t="shared" ca="1" si="0"/>
        <v>0</v>
      </c>
      <c r="F6" s="275" cm="1">
        <f t="array" aca="1" ref="F6" ca="1">INDIRECT($A6&amp;"!N84")</f>
        <v>0</v>
      </c>
      <c r="G6" s="275" cm="1">
        <f t="array" aca="1" ref="G6" ca="1">INDIRECT($A6&amp;"!P84")</f>
        <v>0</v>
      </c>
      <c r="H6" s="275" cm="1">
        <f t="array" aca="1" ref="H6" ca="1">INDIRECT($A6&amp;"!Q84")</f>
        <v>0</v>
      </c>
      <c r="I6" s="275" cm="1">
        <f t="array" aca="1" ref="I6" ca="1">INDIRECT($A6&amp;"!R84")</f>
        <v>0</v>
      </c>
      <c r="J6" s="275" cm="1">
        <f t="array" aca="1" ref="J6" ca="1">INDIRECT($A6&amp;"!T84")</f>
        <v>0</v>
      </c>
      <c r="K6" s="275" cm="1">
        <f t="array" aca="1" ref="K6" ca="1">INDIRECT($A6&amp;"!W84")</f>
        <v>0</v>
      </c>
      <c r="L6" s="275" cm="1">
        <f t="array" aca="1" ref="L6" ca="1">INDIRECT($A6&amp;"!U84")</f>
        <v>0</v>
      </c>
      <c r="M6" s="275" cm="1">
        <f t="array" aca="1" ref="M6" ca="1">INDIRECT($A6&amp;"!X84")</f>
        <v>0</v>
      </c>
      <c r="N6" s="275" cm="1">
        <f t="array" aca="1" ref="N6" ca="1">INDIRECT($A6&amp;"!AA87")</f>
        <v>0</v>
      </c>
      <c r="O6" s="275" cm="1">
        <f t="array" aca="1" ref="O6" ca="1">INDIRECT($A6&amp;"!AA89")</f>
        <v>0</v>
      </c>
      <c r="P6" s="275" cm="1">
        <f t="array" aca="1" ref="P6" ca="1">INDIRECT($A6&amp;"!AA88")</f>
        <v>0</v>
      </c>
      <c r="Q6" s="276"/>
      <c r="R6" s="276">
        <f t="shared" ca="1" si="1"/>
        <v>0</v>
      </c>
      <c r="S6" s="276"/>
      <c r="T6" s="295">
        <f t="shared" ca="1" si="2"/>
        <v>0</v>
      </c>
      <c r="U6" s="409"/>
      <c r="V6" s="278" t="str">
        <f t="shared" ca="1" si="3"/>
        <v xml:space="preserve"> </v>
      </c>
      <c r="W6" s="278" t="str">
        <f t="shared" ca="1" si="4"/>
        <v xml:space="preserve"> </v>
      </c>
      <c r="X6" s="278" t="str">
        <f t="shared" ca="1" si="5"/>
        <v xml:space="preserve"> </v>
      </c>
    </row>
    <row r="7" spans="1:24" ht="20.100000000000001" customHeight="1" thickBot="1" x14ac:dyDescent="0.3">
      <c r="A7" s="326" t="s">
        <v>583</v>
      </c>
      <c r="B7" s="178" t="s">
        <v>465</v>
      </c>
      <c r="C7" s="179"/>
      <c r="D7" s="289"/>
      <c r="E7" s="275">
        <f t="shared" ca="1" si="0"/>
        <v>0</v>
      </c>
      <c r="F7" s="275" cm="1">
        <f t="array" aca="1" ref="F7" ca="1">INDIRECT($A7&amp;"!N84")</f>
        <v>0</v>
      </c>
      <c r="G7" s="275" cm="1">
        <f t="array" aca="1" ref="G7" ca="1">INDIRECT($A7&amp;"!P84")</f>
        <v>0</v>
      </c>
      <c r="H7" s="275" cm="1">
        <f t="array" aca="1" ref="H7" ca="1">INDIRECT($A7&amp;"!Q84")</f>
        <v>0</v>
      </c>
      <c r="I7" s="275" cm="1">
        <f t="array" aca="1" ref="I7" ca="1">INDIRECT($A7&amp;"!R84")</f>
        <v>0</v>
      </c>
      <c r="J7" s="275" cm="1">
        <f t="array" aca="1" ref="J7" ca="1">INDIRECT($A7&amp;"!T84")</f>
        <v>0</v>
      </c>
      <c r="K7" s="275" cm="1">
        <f t="array" aca="1" ref="K7" ca="1">INDIRECT($A7&amp;"!W84")</f>
        <v>0</v>
      </c>
      <c r="L7" s="275" cm="1">
        <f t="array" aca="1" ref="L7" ca="1">INDIRECT($A7&amp;"!U84")</f>
        <v>0</v>
      </c>
      <c r="M7" s="275" cm="1">
        <f t="array" aca="1" ref="M7" ca="1">INDIRECT($A7&amp;"!X84")</f>
        <v>0</v>
      </c>
      <c r="N7" s="275" cm="1">
        <f t="array" aca="1" ref="N7" ca="1">INDIRECT($A7&amp;"!AA87")</f>
        <v>0</v>
      </c>
      <c r="O7" s="275" cm="1">
        <f t="array" aca="1" ref="O7" ca="1">INDIRECT($A7&amp;"!AA89")</f>
        <v>0</v>
      </c>
      <c r="P7" s="275" cm="1">
        <f t="array" aca="1" ref="P7" ca="1">INDIRECT($A7&amp;"!AA88")</f>
        <v>0</v>
      </c>
      <c r="Q7" s="276"/>
      <c r="R7" s="276">
        <f t="shared" ca="1" si="1"/>
        <v>0</v>
      </c>
      <c r="S7" s="276"/>
      <c r="T7" s="295">
        <f t="shared" ca="1" si="2"/>
        <v>0</v>
      </c>
      <c r="U7" s="415"/>
      <c r="V7" s="278" t="str">
        <f t="shared" ca="1" si="3"/>
        <v xml:space="preserve"> </v>
      </c>
      <c r="W7" s="278" t="str">
        <f t="shared" ca="1" si="4"/>
        <v xml:space="preserve"> </v>
      </c>
      <c r="X7" s="278" t="str">
        <f t="shared" ca="1" si="5"/>
        <v xml:space="preserve"> </v>
      </c>
    </row>
    <row r="8" spans="1:24" ht="20.100000000000001" customHeight="1" thickBot="1" x14ac:dyDescent="0.3">
      <c r="A8" s="326" t="s">
        <v>584</v>
      </c>
      <c r="B8" s="172" t="s">
        <v>470</v>
      </c>
      <c r="C8" s="173"/>
      <c r="D8" s="162"/>
      <c r="E8" s="275">
        <f t="shared" ca="1" si="0"/>
        <v>0</v>
      </c>
      <c r="F8" s="275" cm="1">
        <f t="array" aca="1" ref="F8" ca="1">INDIRECT($A8&amp;"!N84")</f>
        <v>0</v>
      </c>
      <c r="G8" s="275" cm="1">
        <f t="array" aca="1" ref="G8" ca="1">INDIRECT($A8&amp;"!P84")</f>
        <v>0</v>
      </c>
      <c r="H8" s="275" cm="1">
        <f t="array" aca="1" ref="H8" ca="1">INDIRECT($A8&amp;"!Q84")</f>
        <v>0</v>
      </c>
      <c r="I8" s="275" cm="1">
        <f t="array" aca="1" ref="I8" ca="1">INDIRECT($A8&amp;"!R84")</f>
        <v>0</v>
      </c>
      <c r="J8" s="275" cm="1">
        <f t="array" aca="1" ref="J8" ca="1">INDIRECT($A8&amp;"!T84")</f>
        <v>0</v>
      </c>
      <c r="K8" s="275" cm="1">
        <f t="array" aca="1" ref="K8" ca="1">INDIRECT($A8&amp;"!W84")</f>
        <v>0</v>
      </c>
      <c r="L8" s="275" cm="1">
        <f t="array" aca="1" ref="L8" ca="1">INDIRECT($A8&amp;"!U84")</f>
        <v>0</v>
      </c>
      <c r="M8" s="275" cm="1">
        <f t="array" aca="1" ref="M8" ca="1">INDIRECT($A8&amp;"!X84")</f>
        <v>0</v>
      </c>
      <c r="N8" s="275" cm="1">
        <f t="array" aca="1" ref="N8" ca="1">INDIRECT($A8&amp;"!AA87")</f>
        <v>0</v>
      </c>
      <c r="O8" s="275" cm="1">
        <f t="array" aca="1" ref="O8" ca="1">INDIRECT($A8&amp;"!AA89")</f>
        <v>0</v>
      </c>
      <c r="P8" s="275" cm="1">
        <f t="array" aca="1" ref="P8" ca="1">INDIRECT($A8&amp;"!AA88")</f>
        <v>0</v>
      </c>
      <c r="Q8" s="276"/>
      <c r="R8" s="276">
        <f t="shared" ca="1" si="1"/>
        <v>0</v>
      </c>
      <c r="S8" s="276"/>
      <c r="T8" s="295">
        <f t="shared" ca="1" si="2"/>
        <v>0</v>
      </c>
      <c r="U8" s="414">
        <f ca="1">SUM(T8:T11)</f>
        <v>0</v>
      </c>
      <c r="V8" s="278" t="str">
        <f t="shared" ca="1" si="3"/>
        <v xml:space="preserve"> </v>
      </c>
      <c r="W8" s="278" t="str">
        <f t="shared" ca="1" si="4"/>
        <v xml:space="preserve"> </v>
      </c>
      <c r="X8" s="278" t="str">
        <f t="shared" ca="1" si="5"/>
        <v xml:space="preserve"> </v>
      </c>
    </row>
    <row r="9" spans="1:24" ht="20.100000000000001" customHeight="1" thickBot="1" x14ac:dyDescent="0.3">
      <c r="A9" s="326" t="s">
        <v>585</v>
      </c>
      <c r="B9" s="172" t="s">
        <v>471</v>
      </c>
      <c r="C9" s="173"/>
      <c r="D9" s="162"/>
      <c r="E9" s="275">
        <f t="shared" ca="1" si="0"/>
        <v>0</v>
      </c>
      <c r="F9" s="275" cm="1">
        <f t="array" aca="1" ref="F9" ca="1">INDIRECT($A9&amp;"!N84")</f>
        <v>0</v>
      </c>
      <c r="G9" s="275" cm="1">
        <f t="array" aca="1" ref="G9" ca="1">INDIRECT($A9&amp;"!P84")</f>
        <v>0</v>
      </c>
      <c r="H9" s="275" cm="1">
        <f t="array" aca="1" ref="H9" ca="1">INDIRECT($A9&amp;"!Q84")</f>
        <v>0</v>
      </c>
      <c r="I9" s="275" cm="1">
        <f t="array" aca="1" ref="I9" ca="1">INDIRECT($A9&amp;"!R84")</f>
        <v>0</v>
      </c>
      <c r="J9" s="275" cm="1">
        <f t="array" aca="1" ref="J9" ca="1">INDIRECT($A9&amp;"!T84")</f>
        <v>0</v>
      </c>
      <c r="K9" s="275" cm="1">
        <f t="array" aca="1" ref="K9" ca="1">INDIRECT($A9&amp;"!W84")</f>
        <v>0</v>
      </c>
      <c r="L9" s="275" cm="1">
        <f t="array" aca="1" ref="L9" ca="1">INDIRECT($A9&amp;"!U84")</f>
        <v>0</v>
      </c>
      <c r="M9" s="275" cm="1">
        <f t="array" aca="1" ref="M9" ca="1">INDIRECT($A9&amp;"!X84")</f>
        <v>0</v>
      </c>
      <c r="N9" s="275" cm="1">
        <f t="array" aca="1" ref="N9" ca="1">INDIRECT($A9&amp;"!AA87")</f>
        <v>0</v>
      </c>
      <c r="O9" s="275" cm="1">
        <f t="array" aca="1" ref="O9" ca="1">INDIRECT($A9&amp;"!AA89")</f>
        <v>0</v>
      </c>
      <c r="P9" s="275" cm="1">
        <f t="array" aca="1" ref="P9" ca="1">INDIRECT($A9&amp;"!AA88")</f>
        <v>0</v>
      </c>
      <c r="Q9" s="276"/>
      <c r="R9" s="276">
        <f t="shared" ca="1" si="1"/>
        <v>0</v>
      </c>
      <c r="S9" s="276"/>
      <c r="T9" s="295">
        <f t="shared" ca="1" si="2"/>
        <v>0</v>
      </c>
      <c r="U9" s="409"/>
      <c r="V9" s="278" t="str">
        <f t="shared" ca="1" si="3"/>
        <v xml:space="preserve"> </v>
      </c>
      <c r="W9" s="278" t="str">
        <f t="shared" ca="1" si="4"/>
        <v xml:space="preserve"> </v>
      </c>
      <c r="X9" s="278" t="str">
        <f t="shared" ca="1" si="5"/>
        <v xml:space="preserve"> </v>
      </c>
    </row>
    <row r="10" spans="1:24" ht="20.100000000000001" customHeight="1" thickBot="1" x14ac:dyDescent="0.3">
      <c r="A10" s="326" t="s">
        <v>586</v>
      </c>
      <c r="B10" s="172" t="s">
        <v>27</v>
      </c>
      <c r="C10" s="173"/>
      <c r="D10" s="162"/>
      <c r="E10" s="275">
        <f t="shared" ca="1" si="0"/>
        <v>0</v>
      </c>
      <c r="F10" s="275" cm="1">
        <f t="array" aca="1" ref="F10" ca="1">INDIRECT($A10&amp;"!N84")</f>
        <v>0</v>
      </c>
      <c r="G10" s="275" cm="1">
        <f t="array" aca="1" ref="G10" ca="1">INDIRECT($A10&amp;"!P84")</f>
        <v>0</v>
      </c>
      <c r="H10" s="275" cm="1">
        <f t="array" aca="1" ref="H10" ca="1">INDIRECT($A10&amp;"!Q84")</f>
        <v>0</v>
      </c>
      <c r="I10" s="275" cm="1">
        <f t="array" aca="1" ref="I10" ca="1">INDIRECT($A10&amp;"!R84")</f>
        <v>0</v>
      </c>
      <c r="J10" s="275" cm="1">
        <f t="array" aca="1" ref="J10" ca="1">INDIRECT($A10&amp;"!T84")</f>
        <v>0</v>
      </c>
      <c r="K10" s="275" cm="1">
        <f t="array" aca="1" ref="K10" ca="1">INDIRECT($A10&amp;"!W84")</f>
        <v>0</v>
      </c>
      <c r="L10" s="275" cm="1">
        <f t="array" aca="1" ref="L10" ca="1">INDIRECT($A10&amp;"!U84")</f>
        <v>0</v>
      </c>
      <c r="M10" s="275" cm="1">
        <f t="array" aca="1" ref="M10" ca="1">INDIRECT($A10&amp;"!X84")</f>
        <v>0</v>
      </c>
      <c r="N10" s="275" cm="1">
        <f t="array" aca="1" ref="N10" ca="1">INDIRECT($A10&amp;"!AA87")</f>
        <v>0</v>
      </c>
      <c r="O10" s="275" cm="1">
        <f t="array" aca="1" ref="O10" ca="1">INDIRECT($A10&amp;"!AA89")</f>
        <v>0</v>
      </c>
      <c r="P10" s="275" cm="1">
        <f t="array" aca="1" ref="P10" ca="1">INDIRECT($A10&amp;"!AA88")</f>
        <v>0</v>
      </c>
      <c r="Q10" s="276"/>
      <c r="R10" s="276">
        <f t="shared" ca="1" si="1"/>
        <v>0</v>
      </c>
      <c r="S10" s="276"/>
      <c r="T10" s="295">
        <f t="shared" ca="1" si="2"/>
        <v>0</v>
      </c>
      <c r="U10" s="409"/>
      <c r="V10" s="278" t="str">
        <f t="shared" ca="1" si="3"/>
        <v xml:space="preserve"> </v>
      </c>
      <c r="W10" s="278" t="str">
        <f t="shared" ca="1" si="4"/>
        <v xml:space="preserve"> </v>
      </c>
      <c r="X10" s="278" t="str">
        <f t="shared" ca="1" si="5"/>
        <v xml:space="preserve"> </v>
      </c>
    </row>
    <row r="11" spans="1:24" ht="20.100000000000001" customHeight="1" thickBot="1" x14ac:dyDescent="0.3">
      <c r="A11" s="326" t="s">
        <v>587</v>
      </c>
      <c r="B11" s="178" t="s">
        <v>28</v>
      </c>
      <c r="C11" s="179"/>
      <c r="D11" s="289"/>
      <c r="E11" s="275">
        <f t="shared" ca="1" si="0"/>
        <v>0</v>
      </c>
      <c r="F11" s="275" cm="1">
        <f t="array" aca="1" ref="F11" ca="1">INDIRECT($A11&amp;"!N84")</f>
        <v>0</v>
      </c>
      <c r="G11" s="275" cm="1">
        <f t="array" aca="1" ref="G11" ca="1">INDIRECT($A11&amp;"!P84")</f>
        <v>0</v>
      </c>
      <c r="H11" s="275" cm="1">
        <f t="array" aca="1" ref="H11" ca="1">INDIRECT($A11&amp;"!Q84")</f>
        <v>0</v>
      </c>
      <c r="I11" s="275" cm="1">
        <f t="array" aca="1" ref="I11" ca="1">INDIRECT($A11&amp;"!R84")</f>
        <v>0</v>
      </c>
      <c r="J11" s="275" cm="1">
        <f t="array" aca="1" ref="J11" ca="1">INDIRECT($A11&amp;"!T84")</f>
        <v>0</v>
      </c>
      <c r="K11" s="275" cm="1">
        <f t="array" aca="1" ref="K11" ca="1">INDIRECT($A11&amp;"!W84")</f>
        <v>0</v>
      </c>
      <c r="L11" s="275" cm="1">
        <f t="array" aca="1" ref="L11" ca="1">INDIRECT($A11&amp;"!U84")</f>
        <v>0</v>
      </c>
      <c r="M11" s="275" cm="1">
        <f t="array" aca="1" ref="M11" ca="1">INDIRECT($A11&amp;"!X84")</f>
        <v>0</v>
      </c>
      <c r="N11" s="275" cm="1">
        <f t="array" aca="1" ref="N11" ca="1">INDIRECT($A11&amp;"!AA87")</f>
        <v>0</v>
      </c>
      <c r="O11" s="275" cm="1">
        <f t="array" aca="1" ref="O11" ca="1">INDIRECT($A11&amp;"!AA89")</f>
        <v>0</v>
      </c>
      <c r="P11" s="275" cm="1">
        <f t="array" aca="1" ref="P11" ca="1">INDIRECT($A11&amp;"!AA88")</f>
        <v>0</v>
      </c>
      <c r="Q11" s="276"/>
      <c r="R11" s="276">
        <f t="shared" ca="1" si="1"/>
        <v>0</v>
      </c>
      <c r="S11" s="276"/>
      <c r="T11" s="295">
        <f t="shared" ca="1" si="2"/>
        <v>0</v>
      </c>
      <c r="U11" s="409"/>
      <c r="V11" s="278" t="str">
        <f t="shared" ca="1" si="3"/>
        <v xml:space="preserve"> </v>
      </c>
      <c r="W11" s="278" t="str">
        <f t="shared" ca="1" si="4"/>
        <v xml:space="preserve"> </v>
      </c>
      <c r="X11" s="278" t="str">
        <f t="shared" ca="1" si="5"/>
        <v xml:space="preserve"> </v>
      </c>
    </row>
    <row r="12" spans="1:24" ht="20.100000000000001" customHeight="1" thickBot="1" x14ac:dyDescent="0.3">
      <c r="A12" s="326" t="s">
        <v>588</v>
      </c>
      <c r="B12" s="172" t="s">
        <v>472</v>
      </c>
      <c r="C12" s="173"/>
      <c r="D12" s="162"/>
      <c r="E12" s="275">
        <f t="shared" ca="1" si="0"/>
        <v>0</v>
      </c>
      <c r="F12" s="275" cm="1">
        <f t="array" aca="1" ref="F12" ca="1">INDIRECT($A12&amp;"!N84")</f>
        <v>0</v>
      </c>
      <c r="G12" s="275" cm="1">
        <f t="array" aca="1" ref="G12" ca="1">INDIRECT($A12&amp;"!P84")</f>
        <v>0</v>
      </c>
      <c r="H12" s="275" cm="1">
        <f t="array" aca="1" ref="H12" ca="1">INDIRECT($A12&amp;"!Q84")</f>
        <v>0</v>
      </c>
      <c r="I12" s="275" cm="1">
        <f t="array" aca="1" ref="I12" ca="1">INDIRECT($A12&amp;"!R84")</f>
        <v>0</v>
      </c>
      <c r="J12" s="275" cm="1">
        <f t="array" aca="1" ref="J12" ca="1">INDIRECT($A12&amp;"!T84")</f>
        <v>0</v>
      </c>
      <c r="K12" s="275" cm="1">
        <f t="array" aca="1" ref="K12" ca="1">INDIRECT($A12&amp;"!W84")</f>
        <v>0</v>
      </c>
      <c r="L12" s="275" cm="1">
        <f t="array" aca="1" ref="L12" ca="1">INDIRECT($A12&amp;"!U84")</f>
        <v>0</v>
      </c>
      <c r="M12" s="275" cm="1">
        <f t="array" aca="1" ref="M12" ca="1">INDIRECT($A12&amp;"!X84")</f>
        <v>0</v>
      </c>
      <c r="N12" s="275" cm="1">
        <f t="array" aca="1" ref="N12" ca="1">INDIRECT($A12&amp;"!AA87")</f>
        <v>0</v>
      </c>
      <c r="O12" s="275" cm="1">
        <f t="array" aca="1" ref="O12" ca="1">INDIRECT($A12&amp;"!AA89")</f>
        <v>0</v>
      </c>
      <c r="P12" s="275" cm="1">
        <f t="array" aca="1" ref="P12" ca="1">INDIRECT($A12&amp;"!AA88")</f>
        <v>0</v>
      </c>
      <c r="Q12" s="276"/>
      <c r="R12" s="276">
        <f t="shared" ca="1" si="1"/>
        <v>0</v>
      </c>
      <c r="S12" s="276"/>
      <c r="T12" s="295">
        <f t="shared" ca="1" si="2"/>
        <v>0</v>
      </c>
      <c r="U12" s="408">
        <f ca="1">SUM(T12:T15)</f>
        <v>0</v>
      </c>
      <c r="V12" s="278" t="str">
        <f t="shared" ref="V12:V54" ca="1" si="6">IFERROR(J12/H12," ")</f>
        <v xml:space="preserve"> </v>
      </c>
      <c r="W12" s="278" t="str">
        <f t="shared" ref="W12:W54" ca="1" si="7">IFERROR(T12/H12," ")</f>
        <v xml:space="preserve"> </v>
      </c>
      <c r="X12" s="278" t="str">
        <f t="shared" ref="X12:X54" ca="1" si="8">IFERROR(T12/J12," ")</f>
        <v xml:space="preserve"> </v>
      </c>
    </row>
    <row r="13" spans="1:24" ht="20.100000000000001" customHeight="1" thickBot="1" x14ac:dyDescent="0.3">
      <c r="A13" s="326" t="s">
        <v>589</v>
      </c>
      <c r="B13" s="176" t="s">
        <v>29</v>
      </c>
      <c r="C13" s="177"/>
      <c r="D13" s="164"/>
      <c r="E13" s="275">
        <f t="shared" ca="1" si="0"/>
        <v>0</v>
      </c>
      <c r="F13" s="275" cm="1">
        <f t="array" aca="1" ref="F13" ca="1">INDIRECT($A13&amp;"!N84")</f>
        <v>0</v>
      </c>
      <c r="G13" s="275" cm="1">
        <f t="array" aca="1" ref="G13" ca="1">INDIRECT($A13&amp;"!P84")</f>
        <v>0</v>
      </c>
      <c r="H13" s="275" cm="1">
        <f t="array" aca="1" ref="H13" ca="1">INDIRECT($A13&amp;"!Q84")</f>
        <v>0</v>
      </c>
      <c r="I13" s="275" cm="1">
        <f t="array" aca="1" ref="I13" ca="1">INDIRECT($A13&amp;"!R84")</f>
        <v>0</v>
      </c>
      <c r="J13" s="275" cm="1">
        <f t="array" aca="1" ref="J13" ca="1">INDIRECT($A13&amp;"!T84")</f>
        <v>0</v>
      </c>
      <c r="K13" s="275" cm="1">
        <f t="array" aca="1" ref="K13" ca="1">INDIRECT($A13&amp;"!W84")</f>
        <v>0</v>
      </c>
      <c r="L13" s="275" cm="1">
        <f t="array" aca="1" ref="L13" ca="1">INDIRECT($A13&amp;"!U84")</f>
        <v>0</v>
      </c>
      <c r="M13" s="275" cm="1">
        <f t="array" aca="1" ref="M13" ca="1">INDIRECT($A13&amp;"!X84")</f>
        <v>0</v>
      </c>
      <c r="N13" s="275" cm="1">
        <f t="array" aca="1" ref="N13" ca="1">INDIRECT($A13&amp;"!AA87")</f>
        <v>0</v>
      </c>
      <c r="O13" s="275" cm="1">
        <f t="array" aca="1" ref="O13" ca="1">INDIRECT($A13&amp;"!AA89")</f>
        <v>0</v>
      </c>
      <c r="P13" s="275" cm="1">
        <f t="array" aca="1" ref="P13" ca="1">INDIRECT($A13&amp;"!AA88")</f>
        <v>0</v>
      </c>
      <c r="Q13" s="276"/>
      <c r="R13" s="276">
        <f t="shared" ca="1" si="1"/>
        <v>0</v>
      </c>
      <c r="S13" s="276"/>
      <c r="T13" s="295">
        <f t="shared" ca="1" si="2"/>
        <v>0</v>
      </c>
      <c r="U13" s="409"/>
      <c r="V13" s="278" t="str">
        <f t="shared" ca="1" si="6"/>
        <v xml:space="preserve"> </v>
      </c>
      <c r="W13" s="278" t="str">
        <f t="shared" ca="1" si="7"/>
        <v xml:space="preserve"> </v>
      </c>
      <c r="X13" s="278" t="str">
        <f t="shared" ca="1" si="8"/>
        <v xml:space="preserve"> </v>
      </c>
    </row>
    <row r="14" spans="1:24" ht="20.100000000000001" customHeight="1" thickBot="1" x14ac:dyDescent="0.3">
      <c r="A14" s="326" t="s">
        <v>548</v>
      </c>
      <c r="B14" s="176" t="s">
        <v>30</v>
      </c>
      <c r="C14" s="177"/>
      <c r="D14" s="164"/>
      <c r="E14" s="275">
        <f t="shared" ca="1" si="0"/>
        <v>0</v>
      </c>
      <c r="F14" s="275" cm="1">
        <f t="array" aca="1" ref="F14" ca="1">INDIRECT($A14&amp;"!N84")</f>
        <v>0</v>
      </c>
      <c r="G14" s="275" cm="1">
        <f t="array" aca="1" ref="G14" ca="1">INDIRECT($A14&amp;"!P84")</f>
        <v>0</v>
      </c>
      <c r="H14" s="275" cm="1">
        <f t="array" aca="1" ref="H14" ca="1">INDIRECT($A14&amp;"!Q84")</f>
        <v>0</v>
      </c>
      <c r="I14" s="275" cm="1">
        <f t="array" aca="1" ref="I14" ca="1">INDIRECT($A14&amp;"!R84")</f>
        <v>0</v>
      </c>
      <c r="J14" s="275" cm="1">
        <f t="array" aca="1" ref="J14" ca="1">INDIRECT($A14&amp;"!T84")</f>
        <v>0</v>
      </c>
      <c r="K14" s="275" cm="1">
        <f t="array" aca="1" ref="K14" ca="1">INDIRECT($A14&amp;"!W84")</f>
        <v>0</v>
      </c>
      <c r="L14" s="275" cm="1">
        <f t="array" aca="1" ref="L14" ca="1">INDIRECT($A14&amp;"!U84")</f>
        <v>0</v>
      </c>
      <c r="M14" s="275" cm="1">
        <f t="array" aca="1" ref="M14" ca="1">INDIRECT($A14&amp;"!X84")</f>
        <v>0</v>
      </c>
      <c r="N14" s="275" cm="1">
        <f t="array" aca="1" ref="N14" ca="1">INDIRECT($A14&amp;"!AA87")</f>
        <v>0</v>
      </c>
      <c r="O14" s="275" cm="1">
        <f t="array" aca="1" ref="O14" ca="1">INDIRECT($A14&amp;"!AA89")</f>
        <v>0</v>
      </c>
      <c r="P14" s="275" cm="1">
        <f t="array" aca="1" ref="P14" ca="1">INDIRECT($A14&amp;"!AA88")</f>
        <v>0</v>
      </c>
      <c r="Q14" s="276"/>
      <c r="R14" s="276">
        <f t="shared" ca="1" si="1"/>
        <v>0</v>
      </c>
      <c r="S14" s="276"/>
      <c r="T14" s="295">
        <f t="shared" ca="1" si="2"/>
        <v>0</v>
      </c>
      <c r="U14" s="409"/>
      <c r="V14" s="278" t="str">
        <f t="shared" ca="1" si="6"/>
        <v xml:space="preserve"> </v>
      </c>
      <c r="W14" s="278" t="str">
        <f t="shared" ca="1" si="7"/>
        <v xml:space="preserve"> </v>
      </c>
      <c r="X14" s="278" t="str">
        <f t="shared" ca="1" si="8"/>
        <v xml:space="preserve"> </v>
      </c>
    </row>
    <row r="15" spans="1:24" ht="20.100000000000001" customHeight="1" thickBot="1" x14ac:dyDescent="0.3">
      <c r="A15" s="326" t="s">
        <v>590</v>
      </c>
      <c r="B15" s="178" t="s">
        <v>31</v>
      </c>
      <c r="C15" s="179"/>
      <c r="D15" s="289"/>
      <c r="E15" s="275">
        <f t="shared" ca="1" si="0"/>
        <v>0</v>
      </c>
      <c r="F15" s="275" cm="1">
        <f t="array" aca="1" ref="F15" ca="1">INDIRECT($A15&amp;"!N84")</f>
        <v>0</v>
      </c>
      <c r="G15" s="275" cm="1">
        <f t="array" aca="1" ref="G15" ca="1">INDIRECT($A15&amp;"!P84")</f>
        <v>0</v>
      </c>
      <c r="H15" s="275" cm="1">
        <f t="array" aca="1" ref="H15" ca="1">INDIRECT($A15&amp;"!Q84")</f>
        <v>0</v>
      </c>
      <c r="I15" s="275" cm="1">
        <f t="array" aca="1" ref="I15" ca="1">INDIRECT($A15&amp;"!R84")</f>
        <v>0</v>
      </c>
      <c r="J15" s="275" cm="1">
        <f t="array" aca="1" ref="J15" ca="1">INDIRECT($A15&amp;"!T84")</f>
        <v>0</v>
      </c>
      <c r="K15" s="275" cm="1">
        <f t="array" aca="1" ref="K15" ca="1">INDIRECT($A15&amp;"!W84")</f>
        <v>0</v>
      </c>
      <c r="L15" s="275" cm="1">
        <f t="array" aca="1" ref="L15" ca="1">INDIRECT($A15&amp;"!U84")</f>
        <v>0</v>
      </c>
      <c r="M15" s="275" cm="1">
        <f t="array" aca="1" ref="M15" ca="1">INDIRECT($A15&amp;"!X84")</f>
        <v>0</v>
      </c>
      <c r="N15" s="275" cm="1">
        <f t="array" aca="1" ref="N15" ca="1">INDIRECT($A15&amp;"!AA87")</f>
        <v>0</v>
      </c>
      <c r="O15" s="275" cm="1">
        <f t="array" aca="1" ref="O15" ca="1">INDIRECT($A15&amp;"!AA89")</f>
        <v>0</v>
      </c>
      <c r="P15" s="275" cm="1">
        <f t="array" aca="1" ref="P15" ca="1">INDIRECT($A15&amp;"!AA88")</f>
        <v>0</v>
      </c>
      <c r="Q15" s="276"/>
      <c r="R15" s="276">
        <f t="shared" ca="1" si="1"/>
        <v>0</v>
      </c>
      <c r="S15" s="276"/>
      <c r="T15" s="295">
        <f t="shared" ca="1" si="2"/>
        <v>0</v>
      </c>
      <c r="U15" s="409"/>
      <c r="V15" s="278" t="str">
        <f t="shared" ca="1" si="6"/>
        <v xml:space="preserve"> </v>
      </c>
      <c r="W15" s="278" t="str">
        <f t="shared" ca="1" si="7"/>
        <v xml:space="preserve"> </v>
      </c>
      <c r="X15" s="278" t="str">
        <f t="shared" ca="1" si="8"/>
        <v xml:space="preserve"> </v>
      </c>
    </row>
    <row r="16" spans="1:24" ht="20.100000000000001" customHeight="1" thickBot="1" x14ac:dyDescent="0.3">
      <c r="A16" s="326" t="s">
        <v>591</v>
      </c>
      <c r="B16" s="172" t="s">
        <v>32</v>
      </c>
      <c r="C16" s="173"/>
      <c r="D16" s="162"/>
      <c r="E16" s="275">
        <f t="shared" ca="1" si="0"/>
        <v>0</v>
      </c>
      <c r="F16" s="275" cm="1">
        <f t="array" aca="1" ref="F16" ca="1">INDIRECT($A16&amp;"!N84")</f>
        <v>0</v>
      </c>
      <c r="G16" s="275" cm="1">
        <f t="array" aca="1" ref="G16" ca="1">INDIRECT($A16&amp;"!P84")</f>
        <v>0</v>
      </c>
      <c r="H16" s="275" cm="1">
        <f t="array" aca="1" ref="H16" ca="1">INDIRECT($A16&amp;"!Q84")</f>
        <v>0</v>
      </c>
      <c r="I16" s="275" cm="1">
        <f t="array" aca="1" ref="I16" ca="1">INDIRECT($A16&amp;"!R84")</f>
        <v>0</v>
      </c>
      <c r="J16" s="275" cm="1">
        <f t="array" aca="1" ref="J16" ca="1">INDIRECT($A16&amp;"!T84")</f>
        <v>0</v>
      </c>
      <c r="K16" s="275" cm="1">
        <f t="array" aca="1" ref="K16" ca="1">INDIRECT($A16&amp;"!W84")</f>
        <v>0</v>
      </c>
      <c r="L16" s="275" cm="1">
        <f t="array" aca="1" ref="L16" ca="1">INDIRECT($A16&amp;"!U84")</f>
        <v>0</v>
      </c>
      <c r="M16" s="275" cm="1">
        <f t="array" aca="1" ref="M16" ca="1">INDIRECT($A16&amp;"!X84")</f>
        <v>0</v>
      </c>
      <c r="N16" s="275" cm="1">
        <f t="array" aca="1" ref="N16" ca="1">INDIRECT($A16&amp;"!AA87")</f>
        <v>0</v>
      </c>
      <c r="O16" s="275" cm="1">
        <f t="array" aca="1" ref="O16" ca="1">INDIRECT($A16&amp;"!AA89")</f>
        <v>0</v>
      </c>
      <c r="P16" s="275" cm="1">
        <f t="array" aca="1" ref="P16" ca="1">INDIRECT($A16&amp;"!AA88")</f>
        <v>0</v>
      </c>
      <c r="Q16" s="276"/>
      <c r="R16" s="276">
        <f t="shared" ca="1" si="1"/>
        <v>0</v>
      </c>
      <c r="S16" s="276"/>
      <c r="T16" s="295">
        <f t="shared" ca="1" si="2"/>
        <v>0</v>
      </c>
      <c r="U16" s="416">
        <f ca="1">SUM(T16:T19)</f>
        <v>0</v>
      </c>
      <c r="V16" s="302" t="str">
        <f t="shared" ca="1" si="6"/>
        <v xml:space="preserve"> </v>
      </c>
      <c r="W16" s="278" t="str">
        <f t="shared" ca="1" si="7"/>
        <v xml:space="preserve"> </v>
      </c>
      <c r="X16" s="278" t="str">
        <f t="shared" ca="1" si="8"/>
        <v xml:space="preserve"> </v>
      </c>
    </row>
    <row r="17" spans="1:24" ht="20.100000000000001" customHeight="1" thickBot="1" x14ac:dyDescent="0.3">
      <c r="A17" s="326" t="s">
        <v>592</v>
      </c>
      <c r="B17" s="176" t="s">
        <v>33</v>
      </c>
      <c r="C17" s="177"/>
      <c r="D17" s="164"/>
      <c r="E17" s="275">
        <f t="shared" ca="1" si="0"/>
        <v>0</v>
      </c>
      <c r="F17" s="275" cm="1">
        <f t="array" aca="1" ref="F17" ca="1">INDIRECT($A17&amp;"!N84")</f>
        <v>0</v>
      </c>
      <c r="G17" s="275" cm="1">
        <f t="array" aca="1" ref="G17" ca="1">INDIRECT($A17&amp;"!P84")</f>
        <v>0</v>
      </c>
      <c r="H17" s="275" cm="1">
        <f t="array" aca="1" ref="H17" ca="1">INDIRECT($A17&amp;"!Q84")</f>
        <v>0</v>
      </c>
      <c r="I17" s="275" cm="1">
        <f t="array" aca="1" ref="I17" ca="1">INDIRECT($A17&amp;"!R84")</f>
        <v>0</v>
      </c>
      <c r="J17" s="275" cm="1">
        <f t="array" aca="1" ref="J17" ca="1">INDIRECT($A17&amp;"!T84")</f>
        <v>0</v>
      </c>
      <c r="K17" s="275" cm="1">
        <f t="array" aca="1" ref="K17" ca="1">INDIRECT($A17&amp;"!W84")</f>
        <v>0</v>
      </c>
      <c r="L17" s="275" cm="1">
        <f t="array" aca="1" ref="L17" ca="1">INDIRECT($A17&amp;"!U84")</f>
        <v>0</v>
      </c>
      <c r="M17" s="275" cm="1">
        <f t="array" aca="1" ref="M17" ca="1">INDIRECT($A17&amp;"!X84")</f>
        <v>0</v>
      </c>
      <c r="N17" s="275" cm="1">
        <f t="array" aca="1" ref="N17" ca="1">INDIRECT($A17&amp;"!AA87")</f>
        <v>0</v>
      </c>
      <c r="O17" s="275" cm="1">
        <f t="array" aca="1" ref="O17" ca="1">INDIRECT($A17&amp;"!AA89")</f>
        <v>0</v>
      </c>
      <c r="P17" s="275" cm="1">
        <f t="array" aca="1" ref="P17" ca="1">INDIRECT($A17&amp;"!AA88")</f>
        <v>0</v>
      </c>
      <c r="Q17" s="276"/>
      <c r="R17" s="276">
        <f t="shared" ca="1" si="1"/>
        <v>0</v>
      </c>
      <c r="S17" s="276"/>
      <c r="T17" s="295">
        <f t="shared" ca="1" si="2"/>
        <v>0</v>
      </c>
      <c r="U17" s="417"/>
      <c r="V17" s="302" t="str">
        <f t="shared" ca="1" si="6"/>
        <v xml:space="preserve"> </v>
      </c>
      <c r="W17" s="278" t="str">
        <f t="shared" ca="1" si="7"/>
        <v xml:space="preserve"> </v>
      </c>
      <c r="X17" s="278" t="str">
        <f t="shared" ca="1" si="8"/>
        <v xml:space="preserve"> </v>
      </c>
    </row>
    <row r="18" spans="1:24" ht="20.100000000000001" customHeight="1" thickBot="1" x14ac:dyDescent="0.3">
      <c r="A18" s="326" t="s">
        <v>593</v>
      </c>
      <c r="B18" s="296" t="s">
        <v>34</v>
      </c>
      <c r="C18" s="297"/>
      <c r="D18" s="298"/>
      <c r="E18" s="275">
        <f t="shared" ca="1" si="0"/>
        <v>0</v>
      </c>
      <c r="F18" s="275" cm="1">
        <f t="array" aca="1" ref="F18" ca="1">INDIRECT($A18&amp;"!N84")</f>
        <v>0</v>
      </c>
      <c r="G18" s="275" cm="1">
        <f t="array" aca="1" ref="G18" ca="1">INDIRECT($A18&amp;"!P84")</f>
        <v>0</v>
      </c>
      <c r="H18" s="275" cm="1">
        <f t="array" aca="1" ref="H18" ca="1">INDIRECT($A18&amp;"!Q84")</f>
        <v>0</v>
      </c>
      <c r="I18" s="275" cm="1">
        <f t="array" aca="1" ref="I18" ca="1">INDIRECT($A18&amp;"!R84")</f>
        <v>0</v>
      </c>
      <c r="J18" s="275" cm="1">
        <f t="array" aca="1" ref="J18" ca="1">INDIRECT($A18&amp;"!T84")</f>
        <v>0</v>
      </c>
      <c r="K18" s="275" cm="1">
        <f t="array" aca="1" ref="K18" ca="1">INDIRECT($A18&amp;"!W84")</f>
        <v>0</v>
      </c>
      <c r="L18" s="275" cm="1">
        <f t="array" aca="1" ref="L18" ca="1">INDIRECT($A18&amp;"!U84")</f>
        <v>0</v>
      </c>
      <c r="M18" s="275" cm="1">
        <f t="array" aca="1" ref="M18" ca="1">INDIRECT($A18&amp;"!X84")</f>
        <v>0</v>
      </c>
      <c r="N18" s="275" cm="1">
        <f t="array" aca="1" ref="N18" ca="1">INDIRECT($A18&amp;"!AA87")</f>
        <v>0</v>
      </c>
      <c r="O18" s="275" cm="1">
        <f t="array" aca="1" ref="O18" ca="1">INDIRECT($A18&amp;"!AA89")</f>
        <v>0</v>
      </c>
      <c r="P18" s="275" cm="1">
        <f t="array" aca="1" ref="P18" ca="1">INDIRECT($A18&amp;"!AA88")</f>
        <v>0</v>
      </c>
      <c r="Q18" s="276"/>
      <c r="R18" s="276">
        <f t="shared" ca="1" si="1"/>
        <v>0</v>
      </c>
      <c r="S18" s="276"/>
      <c r="T18" s="295">
        <f t="shared" ca="1" si="2"/>
        <v>0</v>
      </c>
      <c r="U18" s="417"/>
      <c r="V18" s="302" t="str">
        <f ca="1">IFERROR(J18/H18," ")</f>
        <v xml:space="preserve"> </v>
      </c>
      <c r="W18" s="278" t="str">
        <f ca="1">IFERROR(T18/H18," ")</f>
        <v xml:space="preserve"> </v>
      </c>
      <c r="X18" s="278" t="str">
        <f ca="1">IFERROR(T18/J18," ")</f>
        <v xml:space="preserve"> </v>
      </c>
    </row>
    <row r="19" spans="1:24" ht="20.100000000000001" customHeight="1" thickBot="1" x14ac:dyDescent="0.3">
      <c r="A19" s="326" t="s">
        <v>594</v>
      </c>
      <c r="B19" s="299" t="s">
        <v>35</v>
      </c>
      <c r="C19" s="300"/>
      <c r="D19" s="301"/>
      <c r="E19" s="275">
        <f t="shared" ca="1" si="0"/>
        <v>0</v>
      </c>
      <c r="F19" s="275" cm="1">
        <f t="array" aca="1" ref="F19" ca="1">INDIRECT($A19&amp;"!N84")</f>
        <v>0</v>
      </c>
      <c r="G19" s="275" cm="1">
        <f t="array" aca="1" ref="G19" ca="1">INDIRECT($A19&amp;"!P84")</f>
        <v>0</v>
      </c>
      <c r="H19" s="275" cm="1">
        <f t="array" aca="1" ref="H19" ca="1">INDIRECT($A19&amp;"!Q84")</f>
        <v>0</v>
      </c>
      <c r="I19" s="275" cm="1">
        <f t="array" aca="1" ref="I19" ca="1">INDIRECT($A19&amp;"!R84")</f>
        <v>0</v>
      </c>
      <c r="J19" s="275" cm="1">
        <f t="array" aca="1" ref="J19" ca="1">INDIRECT($A19&amp;"!T84")</f>
        <v>0</v>
      </c>
      <c r="K19" s="275" cm="1">
        <f t="array" aca="1" ref="K19" ca="1">INDIRECT($A19&amp;"!W84")</f>
        <v>0</v>
      </c>
      <c r="L19" s="275" cm="1">
        <f t="array" aca="1" ref="L19" ca="1">INDIRECT($A19&amp;"!U84")</f>
        <v>0</v>
      </c>
      <c r="M19" s="275" cm="1">
        <f t="array" aca="1" ref="M19" ca="1">INDIRECT($A19&amp;"!X84")</f>
        <v>0</v>
      </c>
      <c r="N19" s="275" cm="1">
        <f t="array" aca="1" ref="N19" ca="1">INDIRECT($A19&amp;"!AA87")</f>
        <v>0</v>
      </c>
      <c r="O19" s="275" cm="1">
        <f t="array" aca="1" ref="O19" ca="1">INDIRECT($A19&amp;"!AA89")</f>
        <v>0</v>
      </c>
      <c r="P19" s="275" cm="1">
        <f t="array" aca="1" ref="P19" ca="1">INDIRECT($A19&amp;"!AA88")</f>
        <v>0</v>
      </c>
      <c r="Q19" s="276"/>
      <c r="R19" s="276">
        <f t="shared" ca="1" si="1"/>
        <v>0</v>
      </c>
      <c r="S19" s="276"/>
      <c r="T19" s="295">
        <f t="shared" ca="1" si="2"/>
        <v>0</v>
      </c>
      <c r="U19" s="418"/>
      <c r="V19" s="302" t="str">
        <f t="shared" ca="1" si="6"/>
        <v xml:space="preserve"> </v>
      </c>
      <c r="W19" s="278" t="str">
        <f t="shared" ca="1" si="7"/>
        <v xml:space="preserve"> </v>
      </c>
      <c r="X19" s="278" t="str">
        <f t="shared" ca="1" si="8"/>
        <v xml:space="preserve"> </v>
      </c>
    </row>
    <row r="20" spans="1:24" ht="20.100000000000001" customHeight="1" thickBot="1" x14ac:dyDescent="0.3">
      <c r="A20" s="326" t="s">
        <v>595</v>
      </c>
      <c r="B20" s="172" t="s">
        <v>598</v>
      </c>
      <c r="C20" s="173"/>
      <c r="D20" s="162"/>
      <c r="E20" s="275">
        <f t="shared" ca="1" si="0"/>
        <v>0</v>
      </c>
      <c r="F20" s="275" cm="1">
        <f t="array" aca="1" ref="F20" ca="1">INDIRECT($A20&amp;"!N84")</f>
        <v>0</v>
      </c>
      <c r="G20" s="275" cm="1">
        <f t="array" aca="1" ref="G20" ca="1">INDIRECT($A20&amp;"!P84")</f>
        <v>0</v>
      </c>
      <c r="H20" s="275" cm="1">
        <f t="array" aca="1" ref="H20" ca="1">INDIRECT($A20&amp;"!Q84")</f>
        <v>0</v>
      </c>
      <c r="I20" s="275" cm="1">
        <f t="array" aca="1" ref="I20" ca="1">INDIRECT($A20&amp;"!R84")</f>
        <v>0</v>
      </c>
      <c r="J20" s="275" cm="1">
        <f t="array" aca="1" ref="J20" ca="1">INDIRECT($A20&amp;"!T84")</f>
        <v>0</v>
      </c>
      <c r="K20" s="275" cm="1">
        <f t="array" aca="1" ref="K20" ca="1">INDIRECT($A20&amp;"!W84")</f>
        <v>0</v>
      </c>
      <c r="L20" s="275" cm="1">
        <f t="array" aca="1" ref="L20" ca="1">INDIRECT($A20&amp;"!U84")</f>
        <v>0</v>
      </c>
      <c r="M20" s="275" cm="1">
        <f t="array" aca="1" ref="M20" ca="1">INDIRECT($A20&amp;"!X84")</f>
        <v>0</v>
      </c>
      <c r="N20" s="275" cm="1">
        <f t="array" aca="1" ref="N20" ca="1">INDIRECT($A20&amp;"!AA87")</f>
        <v>0</v>
      </c>
      <c r="O20" s="275" cm="1">
        <f t="array" aca="1" ref="O20" ca="1">INDIRECT($A20&amp;"!AA89")</f>
        <v>0</v>
      </c>
      <c r="P20" s="275" cm="1">
        <f t="array" aca="1" ref="P20" ca="1">INDIRECT($A20&amp;"!AA88")</f>
        <v>0</v>
      </c>
      <c r="Q20" s="276"/>
      <c r="R20" s="276">
        <f t="shared" ca="1" si="1"/>
        <v>0</v>
      </c>
      <c r="S20" s="276"/>
      <c r="T20" s="295">
        <f t="shared" ca="1" si="2"/>
        <v>0</v>
      </c>
      <c r="U20" s="416">
        <f ca="1">SUM(T20:T24)</f>
        <v>0</v>
      </c>
      <c r="V20" s="302" t="str">
        <f t="shared" ca="1" si="6"/>
        <v xml:space="preserve"> </v>
      </c>
      <c r="W20" s="278" t="str">
        <f t="shared" ca="1" si="7"/>
        <v xml:space="preserve"> </v>
      </c>
      <c r="X20" s="278" t="str">
        <f t="shared" ca="1" si="8"/>
        <v xml:space="preserve"> </v>
      </c>
    </row>
    <row r="21" spans="1:24" ht="20.100000000000001" customHeight="1" thickBot="1" x14ac:dyDescent="0.3">
      <c r="A21" s="326" t="s">
        <v>596</v>
      </c>
      <c r="B21" s="172" t="s">
        <v>36</v>
      </c>
      <c r="C21" s="177"/>
      <c r="D21" s="164"/>
      <c r="E21" s="275">
        <f t="shared" ca="1" si="0"/>
        <v>0</v>
      </c>
      <c r="F21" s="275" cm="1">
        <f t="array" aca="1" ref="F21" ca="1">INDIRECT($A21&amp;"!N84")</f>
        <v>0</v>
      </c>
      <c r="G21" s="275" cm="1">
        <f t="array" aca="1" ref="G21" ca="1">INDIRECT($A21&amp;"!P84")</f>
        <v>0</v>
      </c>
      <c r="H21" s="275" cm="1">
        <f t="array" aca="1" ref="H21" ca="1">INDIRECT($A21&amp;"!Q84")</f>
        <v>0</v>
      </c>
      <c r="I21" s="275" cm="1">
        <f t="array" aca="1" ref="I21" ca="1">INDIRECT($A21&amp;"!R84")</f>
        <v>0</v>
      </c>
      <c r="J21" s="275" cm="1">
        <f t="array" aca="1" ref="J21" ca="1">INDIRECT($A21&amp;"!T84")</f>
        <v>0</v>
      </c>
      <c r="K21" s="275" cm="1">
        <f t="array" aca="1" ref="K21" ca="1">INDIRECT($A21&amp;"!W84")</f>
        <v>0</v>
      </c>
      <c r="L21" s="275" cm="1">
        <f t="array" aca="1" ref="L21" ca="1">INDIRECT($A21&amp;"!U84")</f>
        <v>0</v>
      </c>
      <c r="M21" s="275" cm="1">
        <f t="array" aca="1" ref="M21" ca="1">INDIRECT($A21&amp;"!X84")</f>
        <v>0</v>
      </c>
      <c r="N21" s="275" cm="1">
        <f t="array" aca="1" ref="N21" ca="1">INDIRECT($A21&amp;"!AA87")</f>
        <v>0</v>
      </c>
      <c r="O21" s="275" cm="1">
        <f t="array" aca="1" ref="O21" ca="1">INDIRECT($A21&amp;"!AA89")</f>
        <v>0</v>
      </c>
      <c r="P21" s="275" cm="1">
        <f t="array" aca="1" ref="P21" ca="1">INDIRECT($A21&amp;"!AA88")</f>
        <v>0</v>
      </c>
      <c r="Q21" s="276"/>
      <c r="R21" s="276">
        <f t="shared" ca="1" si="1"/>
        <v>0</v>
      </c>
      <c r="S21" s="276"/>
      <c r="T21" s="295">
        <f t="shared" ca="1" si="2"/>
        <v>0</v>
      </c>
      <c r="U21" s="417"/>
      <c r="V21" s="302" t="str">
        <f t="shared" ca="1" si="6"/>
        <v xml:space="preserve"> </v>
      </c>
      <c r="W21" s="278" t="str">
        <f t="shared" ca="1" si="7"/>
        <v xml:space="preserve"> </v>
      </c>
      <c r="X21" s="278" t="str">
        <f t="shared" ca="1" si="8"/>
        <v xml:space="preserve"> </v>
      </c>
    </row>
    <row r="22" spans="1:24" ht="20.100000000000001" customHeight="1" thickBot="1" x14ac:dyDescent="0.3">
      <c r="A22" s="326" t="s">
        <v>39</v>
      </c>
      <c r="B22" s="172" t="s">
        <v>37</v>
      </c>
      <c r="C22" s="177"/>
      <c r="D22" s="164"/>
      <c r="E22" s="275">
        <f t="shared" ca="1" si="0"/>
        <v>0</v>
      </c>
      <c r="F22" s="275" cm="1">
        <f t="array" aca="1" ref="F22" ca="1">INDIRECT($A22&amp;"!N84")</f>
        <v>0</v>
      </c>
      <c r="G22" s="275" cm="1">
        <f t="array" aca="1" ref="G22" ca="1">INDIRECT($A22&amp;"!P84")</f>
        <v>0</v>
      </c>
      <c r="H22" s="275" cm="1">
        <f t="array" aca="1" ref="H22" ca="1">INDIRECT($A22&amp;"!Q84")</f>
        <v>0</v>
      </c>
      <c r="I22" s="275" cm="1">
        <f t="array" aca="1" ref="I22" ca="1">INDIRECT($A22&amp;"!R84")</f>
        <v>0</v>
      </c>
      <c r="J22" s="275" cm="1">
        <f t="array" aca="1" ref="J22" ca="1">INDIRECT($A22&amp;"!T84")</f>
        <v>0</v>
      </c>
      <c r="K22" s="275" cm="1">
        <f t="array" aca="1" ref="K22" ca="1">INDIRECT($A22&amp;"!W84")</f>
        <v>0</v>
      </c>
      <c r="L22" s="275" cm="1">
        <f t="array" aca="1" ref="L22" ca="1">INDIRECT($A22&amp;"!U84")</f>
        <v>0</v>
      </c>
      <c r="M22" s="275" cm="1">
        <f t="array" aca="1" ref="M22" ca="1">INDIRECT($A22&amp;"!X84")</f>
        <v>0</v>
      </c>
      <c r="N22" s="275" cm="1">
        <f t="array" aca="1" ref="N22" ca="1">INDIRECT($A22&amp;"!AA87")</f>
        <v>0</v>
      </c>
      <c r="O22" s="275" cm="1">
        <f t="array" aca="1" ref="O22" ca="1">INDIRECT($A22&amp;"!AA89")</f>
        <v>0</v>
      </c>
      <c r="P22" s="275" cm="1">
        <f t="array" aca="1" ref="P22" ca="1">INDIRECT($A22&amp;"!AA88")</f>
        <v>0</v>
      </c>
      <c r="Q22" s="276"/>
      <c r="R22" s="276">
        <f t="shared" ca="1" si="1"/>
        <v>0</v>
      </c>
      <c r="S22" s="276"/>
      <c r="T22" s="295">
        <f t="shared" ca="1" si="2"/>
        <v>0</v>
      </c>
      <c r="U22" s="417"/>
      <c r="V22" s="302" t="str">
        <f t="shared" ca="1" si="6"/>
        <v xml:space="preserve"> </v>
      </c>
      <c r="W22" s="278" t="str">
        <f t="shared" ca="1" si="7"/>
        <v xml:space="preserve"> </v>
      </c>
      <c r="X22" s="278" t="str">
        <f t="shared" ca="1" si="8"/>
        <v xml:space="preserve"> </v>
      </c>
    </row>
    <row r="23" spans="1:24" ht="20.100000000000001" customHeight="1" thickBot="1" x14ac:dyDescent="0.3">
      <c r="A23" s="326" t="s">
        <v>41</v>
      </c>
      <c r="B23" s="172" t="s">
        <v>38</v>
      </c>
      <c r="C23" s="297"/>
      <c r="D23" s="298"/>
      <c r="E23" s="275">
        <f t="shared" ca="1" si="0"/>
        <v>0</v>
      </c>
      <c r="F23" s="275" cm="1">
        <f t="array" aca="1" ref="F23" ca="1">INDIRECT($A23&amp;"!N84")</f>
        <v>0</v>
      </c>
      <c r="G23" s="275" cm="1">
        <f t="array" aca="1" ref="G23" ca="1">INDIRECT($A23&amp;"!P84")</f>
        <v>0</v>
      </c>
      <c r="H23" s="275" cm="1">
        <f t="array" aca="1" ref="H23" ca="1">INDIRECT($A23&amp;"!Q84")</f>
        <v>0</v>
      </c>
      <c r="I23" s="275" cm="1">
        <f t="array" aca="1" ref="I23" ca="1">INDIRECT($A23&amp;"!R84")</f>
        <v>0</v>
      </c>
      <c r="J23" s="275" cm="1">
        <f t="array" aca="1" ref="J23" ca="1">INDIRECT($A23&amp;"!T84")</f>
        <v>0</v>
      </c>
      <c r="K23" s="275" cm="1">
        <f t="array" aca="1" ref="K23" ca="1">INDIRECT($A23&amp;"!W84")</f>
        <v>0</v>
      </c>
      <c r="L23" s="275" cm="1">
        <f t="array" aca="1" ref="L23" ca="1">INDIRECT($A23&amp;"!U84")</f>
        <v>0</v>
      </c>
      <c r="M23" s="275" cm="1">
        <f t="array" aca="1" ref="M23" ca="1">INDIRECT($A23&amp;"!X84")</f>
        <v>0</v>
      </c>
      <c r="N23" s="275" cm="1">
        <f t="array" aca="1" ref="N23" ca="1">INDIRECT($A23&amp;"!AA87")</f>
        <v>0</v>
      </c>
      <c r="O23" s="275" cm="1">
        <f t="array" aca="1" ref="O23" ca="1">INDIRECT($A23&amp;"!AA89")</f>
        <v>0</v>
      </c>
      <c r="P23" s="275" cm="1">
        <f t="array" aca="1" ref="P23" ca="1">INDIRECT($A23&amp;"!AA88")</f>
        <v>0</v>
      </c>
      <c r="Q23" s="276"/>
      <c r="R23" s="276">
        <f t="shared" ca="1" si="1"/>
        <v>0</v>
      </c>
      <c r="S23" s="276"/>
      <c r="T23" s="295">
        <f t="shared" ca="1" si="2"/>
        <v>0</v>
      </c>
      <c r="U23" s="417"/>
      <c r="V23" s="302" t="str">
        <f t="shared" ca="1" si="6"/>
        <v xml:space="preserve"> </v>
      </c>
      <c r="W23" s="278" t="str">
        <f t="shared" ca="1" si="7"/>
        <v xml:space="preserve"> </v>
      </c>
      <c r="X23" s="278" t="str">
        <f t="shared" ca="1" si="8"/>
        <v xml:space="preserve"> </v>
      </c>
    </row>
    <row r="24" spans="1:24" ht="20.100000000000001" customHeight="1" thickBot="1" x14ac:dyDescent="0.3">
      <c r="A24" s="326" t="s">
        <v>549</v>
      </c>
      <c r="B24" s="172" t="s">
        <v>40</v>
      </c>
      <c r="C24" s="300"/>
      <c r="D24" s="301"/>
      <c r="E24" s="275">
        <f t="shared" ca="1" si="0"/>
        <v>0</v>
      </c>
      <c r="F24" s="275" cm="1">
        <f t="array" aca="1" ref="F24" ca="1">INDIRECT($A24&amp;"!N84")</f>
        <v>0</v>
      </c>
      <c r="G24" s="275" cm="1">
        <f t="array" aca="1" ref="G24" ca="1">INDIRECT($A24&amp;"!P84")</f>
        <v>0</v>
      </c>
      <c r="H24" s="275" cm="1">
        <f t="array" aca="1" ref="H24" ca="1">INDIRECT($A24&amp;"!Q84")</f>
        <v>0</v>
      </c>
      <c r="I24" s="275" cm="1">
        <f t="array" aca="1" ref="I24" ca="1">INDIRECT($A24&amp;"!R84")</f>
        <v>0</v>
      </c>
      <c r="J24" s="275" cm="1">
        <f t="array" aca="1" ref="J24" ca="1">INDIRECT($A24&amp;"!T84")</f>
        <v>0</v>
      </c>
      <c r="K24" s="275" cm="1">
        <f t="array" aca="1" ref="K24" ca="1">INDIRECT($A24&amp;"!W84")</f>
        <v>0</v>
      </c>
      <c r="L24" s="275" cm="1">
        <f t="array" aca="1" ref="L24" ca="1">INDIRECT($A24&amp;"!U84")</f>
        <v>0</v>
      </c>
      <c r="M24" s="275" cm="1">
        <f t="array" aca="1" ref="M24" ca="1">INDIRECT($A24&amp;"!X84")</f>
        <v>0</v>
      </c>
      <c r="N24" s="275" cm="1">
        <f t="array" aca="1" ref="N24" ca="1">INDIRECT($A24&amp;"!AA87")</f>
        <v>0</v>
      </c>
      <c r="O24" s="275" cm="1">
        <f t="array" aca="1" ref="O24" ca="1">INDIRECT($A24&amp;"!AA89")</f>
        <v>0</v>
      </c>
      <c r="P24" s="275" cm="1">
        <f t="array" aca="1" ref="P24" ca="1">INDIRECT($A24&amp;"!AA88")</f>
        <v>0</v>
      </c>
      <c r="Q24" s="276"/>
      <c r="R24" s="276">
        <f t="shared" ca="1" si="1"/>
        <v>0</v>
      </c>
      <c r="S24" s="276"/>
      <c r="T24" s="295">
        <f t="shared" ca="1" si="2"/>
        <v>0</v>
      </c>
      <c r="U24" s="418"/>
      <c r="V24" s="302" t="str">
        <f t="shared" ca="1" si="6"/>
        <v xml:space="preserve"> </v>
      </c>
      <c r="W24" s="278" t="str">
        <f t="shared" ca="1" si="7"/>
        <v xml:space="preserve"> </v>
      </c>
      <c r="X24" s="278" t="str">
        <f t="shared" ca="1" si="8"/>
        <v xml:space="preserve"> </v>
      </c>
    </row>
    <row r="25" spans="1:24" ht="20.100000000000001" customHeight="1" thickBot="1" x14ac:dyDescent="0.3">
      <c r="A25" s="326" t="s">
        <v>550</v>
      </c>
      <c r="B25" s="172" t="s">
        <v>42</v>
      </c>
      <c r="C25" s="173"/>
      <c r="D25" s="162"/>
      <c r="E25" s="275">
        <f t="shared" ca="1" si="0"/>
        <v>0</v>
      </c>
      <c r="F25" s="275" cm="1">
        <f t="array" aca="1" ref="F25" ca="1">INDIRECT($A25&amp;"!N84")</f>
        <v>0</v>
      </c>
      <c r="G25" s="275" cm="1">
        <f t="array" aca="1" ref="G25" ca="1">INDIRECT($A25&amp;"!P84")</f>
        <v>0</v>
      </c>
      <c r="H25" s="275" cm="1">
        <f t="array" aca="1" ref="H25" ca="1">INDIRECT($A25&amp;"!Q84")</f>
        <v>0</v>
      </c>
      <c r="I25" s="275" cm="1">
        <f t="array" aca="1" ref="I25" ca="1">INDIRECT($A25&amp;"!R84")</f>
        <v>0</v>
      </c>
      <c r="J25" s="275" cm="1">
        <f t="array" aca="1" ref="J25" ca="1">INDIRECT($A25&amp;"!T84")</f>
        <v>0</v>
      </c>
      <c r="K25" s="275" cm="1">
        <f t="array" aca="1" ref="K25" ca="1">INDIRECT($A25&amp;"!W84")</f>
        <v>0</v>
      </c>
      <c r="L25" s="275" cm="1">
        <f t="array" aca="1" ref="L25" ca="1">INDIRECT($A25&amp;"!U84")</f>
        <v>0</v>
      </c>
      <c r="M25" s="275" cm="1">
        <f t="array" aca="1" ref="M25" ca="1">INDIRECT($A25&amp;"!X84")</f>
        <v>0</v>
      </c>
      <c r="N25" s="275" cm="1">
        <f t="array" aca="1" ref="N25" ca="1">INDIRECT($A25&amp;"!AA87")</f>
        <v>0</v>
      </c>
      <c r="O25" s="275" cm="1">
        <f t="array" aca="1" ref="O25" ca="1">INDIRECT($A25&amp;"!AA89")</f>
        <v>0</v>
      </c>
      <c r="P25" s="275" cm="1">
        <f t="array" aca="1" ref="P25" ca="1">INDIRECT($A25&amp;"!AA88")</f>
        <v>0</v>
      </c>
      <c r="Q25" s="276"/>
      <c r="R25" s="276">
        <f t="shared" ca="1" si="1"/>
        <v>0</v>
      </c>
      <c r="S25" s="276"/>
      <c r="T25" s="295">
        <f t="shared" ca="1" si="2"/>
        <v>0</v>
      </c>
      <c r="U25" s="416">
        <f ca="1">SUM(T25:T28)</f>
        <v>0</v>
      </c>
      <c r="V25" s="278" t="str">
        <f t="shared" ca="1" si="6"/>
        <v xml:space="preserve"> </v>
      </c>
      <c r="W25" s="278" t="str">
        <f t="shared" ca="1" si="7"/>
        <v xml:space="preserve"> </v>
      </c>
      <c r="X25" s="278" t="str">
        <f t="shared" ca="1" si="8"/>
        <v xml:space="preserve"> </v>
      </c>
    </row>
    <row r="26" spans="1:24" ht="20.100000000000001" customHeight="1" thickBot="1" x14ac:dyDescent="0.3">
      <c r="A26" s="326" t="s">
        <v>551</v>
      </c>
      <c r="B26" s="172" t="s">
        <v>43</v>
      </c>
      <c r="C26" s="177"/>
      <c r="D26" s="162"/>
      <c r="E26" s="275">
        <f t="shared" ca="1" si="0"/>
        <v>0</v>
      </c>
      <c r="F26" s="275" cm="1">
        <f t="array" aca="1" ref="F26" ca="1">INDIRECT($A26&amp;"!N84")</f>
        <v>0</v>
      </c>
      <c r="G26" s="275" cm="1">
        <f t="array" aca="1" ref="G26" ca="1">INDIRECT($A26&amp;"!P84")</f>
        <v>0</v>
      </c>
      <c r="H26" s="275" cm="1">
        <f t="array" aca="1" ref="H26" ca="1">INDIRECT($A26&amp;"!Q84")</f>
        <v>0</v>
      </c>
      <c r="I26" s="275" cm="1">
        <f t="array" aca="1" ref="I26" ca="1">INDIRECT($A26&amp;"!R84")</f>
        <v>0</v>
      </c>
      <c r="J26" s="275" cm="1">
        <f t="array" aca="1" ref="J26" ca="1">INDIRECT($A26&amp;"!T84")</f>
        <v>0</v>
      </c>
      <c r="K26" s="275" cm="1">
        <f t="array" aca="1" ref="K26" ca="1">INDIRECT($A26&amp;"!W84")</f>
        <v>0</v>
      </c>
      <c r="L26" s="275" cm="1">
        <f t="array" aca="1" ref="L26" ca="1">INDIRECT($A26&amp;"!U84")</f>
        <v>0</v>
      </c>
      <c r="M26" s="275" cm="1">
        <f t="array" aca="1" ref="M26" ca="1">INDIRECT($A26&amp;"!X84")</f>
        <v>0</v>
      </c>
      <c r="N26" s="275" cm="1">
        <f t="array" aca="1" ref="N26" ca="1">INDIRECT($A26&amp;"!AA87")</f>
        <v>0</v>
      </c>
      <c r="O26" s="275" cm="1">
        <f t="array" aca="1" ref="O26" ca="1">INDIRECT($A26&amp;"!AA89")</f>
        <v>0</v>
      </c>
      <c r="P26" s="275" cm="1">
        <f t="array" aca="1" ref="P26" ca="1">INDIRECT($A26&amp;"!AA88")</f>
        <v>0</v>
      </c>
      <c r="Q26" s="276"/>
      <c r="R26" s="276">
        <f t="shared" ca="1" si="1"/>
        <v>0</v>
      </c>
      <c r="S26" s="276"/>
      <c r="T26" s="295">
        <f t="shared" ca="1" si="2"/>
        <v>0</v>
      </c>
      <c r="U26" s="417"/>
      <c r="V26" s="278" t="str">
        <f t="shared" ca="1" si="6"/>
        <v xml:space="preserve"> </v>
      </c>
      <c r="W26" s="278" t="str">
        <f t="shared" ca="1" si="7"/>
        <v xml:space="preserve"> </v>
      </c>
      <c r="X26" s="278" t="str">
        <f t="shared" ca="1" si="8"/>
        <v xml:space="preserve"> </v>
      </c>
    </row>
    <row r="27" spans="1:24" ht="20.100000000000001" customHeight="1" thickBot="1" x14ac:dyDescent="0.3">
      <c r="A27" s="326" t="s">
        <v>552</v>
      </c>
      <c r="B27" s="347" t="s">
        <v>44</v>
      </c>
      <c r="C27" s="181"/>
      <c r="D27" s="274"/>
      <c r="E27" s="275">
        <f t="shared" ca="1" si="0"/>
        <v>0</v>
      </c>
      <c r="F27" s="275" cm="1">
        <f t="array" aca="1" ref="F27" ca="1">INDIRECT($A27&amp;"!N84")</f>
        <v>0</v>
      </c>
      <c r="G27" s="275" cm="1">
        <f t="array" aca="1" ref="G27" ca="1">INDIRECT($A27&amp;"!P84")</f>
        <v>0</v>
      </c>
      <c r="H27" s="275" cm="1">
        <f t="array" aca="1" ref="H27" ca="1">INDIRECT($A27&amp;"!Q84")</f>
        <v>0</v>
      </c>
      <c r="I27" s="275" cm="1">
        <f t="array" aca="1" ref="I27" ca="1">INDIRECT($A27&amp;"!R84")</f>
        <v>0</v>
      </c>
      <c r="J27" s="275" cm="1">
        <f t="array" aca="1" ref="J27" ca="1">INDIRECT($A27&amp;"!T84")</f>
        <v>0</v>
      </c>
      <c r="K27" s="275" cm="1">
        <f t="array" aca="1" ref="K27" ca="1">INDIRECT($A27&amp;"!W84")</f>
        <v>0</v>
      </c>
      <c r="L27" s="275" cm="1">
        <f t="array" aca="1" ref="L27" ca="1">INDIRECT($A27&amp;"!U84")</f>
        <v>0</v>
      </c>
      <c r="M27" s="275" cm="1">
        <f t="array" aca="1" ref="M27" ca="1">INDIRECT($A27&amp;"!X84")</f>
        <v>0</v>
      </c>
      <c r="N27" s="275" cm="1">
        <f t="array" aca="1" ref="N27" ca="1">INDIRECT($A27&amp;"!AA87")</f>
        <v>0</v>
      </c>
      <c r="O27" s="275" cm="1">
        <f t="array" aca="1" ref="O27" ca="1">INDIRECT($A27&amp;"!AA89")</f>
        <v>0</v>
      </c>
      <c r="P27" s="275" cm="1">
        <f t="array" aca="1" ref="P27" ca="1">INDIRECT($A27&amp;"!AA88")</f>
        <v>0</v>
      </c>
      <c r="Q27" s="276"/>
      <c r="R27" s="276">
        <f t="shared" ca="1" si="1"/>
        <v>0</v>
      </c>
      <c r="S27" s="276"/>
      <c r="T27" s="295">
        <f t="shared" ca="1" si="2"/>
        <v>0</v>
      </c>
      <c r="U27" s="417"/>
      <c r="V27" s="278" t="str">
        <f t="shared" ca="1" si="6"/>
        <v xml:space="preserve"> </v>
      </c>
      <c r="W27" s="278" t="str">
        <f t="shared" ca="1" si="7"/>
        <v xml:space="preserve"> </v>
      </c>
      <c r="X27" s="278" t="str">
        <f t="shared" ca="1" si="8"/>
        <v xml:space="preserve"> </v>
      </c>
    </row>
    <row r="28" spans="1:24" ht="20.100000000000001" customHeight="1" thickBot="1" x14ac:dyDescent="0.3">
      <c r="A28" s="326" t="s">
        <v>553</v>
      </c>
      <c r="B28" s="299" t="s">
        <v>621</v>
      </c>
      <c r="C28" s="300"/>
      <c r="D28" s="301"/>
      <c r="E28" s="275">
        <f t="shared" ca="1" si="0"/>
        <v>0</v>
      </c>
      <c r="F28" s="275" cm="1">
        <f t="array" aca="1" ref="F28" ca="1">INDIRECT($A28&amp;"!N84")</f>
        <v>0</v>
      </c>
      <c r="G28" s="275" cm="1">
        <f t="array" aca="1" ref="G28" ca="1">INDIRECT($A28&amp;"!P84")</f>
        <v>0</v>
      </c>
      <c r="H28" s="275" cm="1">
        <f t="array" aca="1" ref="H28" ca="1">INDIRECT($A28&amp;"!Q84")</f>
        <v>0</v>
      </c>
      <c r="I28" s="275" cm="1">
        <f t="array" aca="1" ref="I28" ca="1">INDIRECT($A28&amp;"!R84")</f>
        <v>0</v>
      </c>
      <c r="J28" s="275" cm="1">
        <f t="array" aca="1" ref="J28" ca="1">INDIRECT($A28&amp;"!T84")</f>
        <v>0</v>
      </c>
      <c r="K28" s="275" cm="1">
        <f t="array" aca="1" ref="K28" ca="1">INDIRECT($A28&amp;"!W84")</f>
        <v>0</v>
      </c>
      <c r="L28" s="275" cm="1">
        <f t="array" aca="1" ref="L28" ca="1">INDIRECT($A28&amp;"!U84")</f>
        <v>0</v>
      </c>
      <c r="M28" s="275" cm="1">
        <f t="array" aca="1" ref="M28" ca="1">INDIRECT($A28&amp;"!X84")</f>
        <v>0</v>
      </c>
      <c r="N28" s="275" cm="1">
        <f t="array" aca="1" ref="N28" ca="1">INDIRECT($A28&amp;"!AA87")</f>
        <v>0</v>
      </c>
      <c r="O28" s="275" cm="1">
        <f t="array" aca="1" ref="O28" ca="1">INDIRECT($A28&amp;"!AA89")</f>
        <v>0</v>
      </c>
      <c r="P28" s="275" cm="1">
        <f t="array" aca="1" ref="P28" ca="1">INDIRECT($A28&amp;"!AA88")</f>
        <v>0</v>
      </c>
      <c r="Q28" s="276"/>
      <c r="R28" s="276">
        <f t="shared" ca="1" si="1"/>
        <v>0</v>
      </c>
      <c r="S28" s="276"/>
      <c r="T28" s="295">
        <f t="shared" ca="1" si="2"/>
        <v>0</v>
      </c>
      <c r="U28" s="418"/>
      <c r="V28" s="278" t="str">
        <f t="shared" ca="1" si="6"/>
        <v xml:space="preserve"> </v>
      </c>
      <c r="W28" s="278" t="str">
        <f t="shared" ca="1" si="7"/>
        <v xml:space="preserve"> </v>
      </c>
      <c r="X28" s="278" t="str">
        <f t="shared" ca="1" si="8"/>
        <v xml:space="preserve"> </v>
      </c>
    </row>
    <row r="29" spans="1:24" ht="20.100000000000001" customHeight="1" thickBot="1" x14ac:dyDescent="0.3">
      <c r="A29" s="326" t="s">
        <v>554</v>
      </c>
      <c r="B29" s="172" t="s">
        <v>642</v>
      </c>
      <c r="C29" s="173"/>
      <c r="D29" s="162"/>
      <c r="E29" s="275">
        <f t="shared" ca="1" si="0"/>
        <v>0</v>
      </c>
      <c r="F29" s="275" cm="1">
        <f t="array" aca="1" ref="F29" ca="1">INDIRECT($A29&amp;"!N84")</f>
        <v>0</v>
      </c>
      <c r="G29" s="275" cm="1">
        <f t="array" aca="1" ref="G29" ca="1">INDIRECT($A29&amp;"!P84")</f>
        <v>0</v>
      </c>
      <c r="H29" s="275" cm="1">
        <f t="array" aca="1" ref="H29" ca="1">INDIRECT($A29&amp;"!Q84")</f>
        <v>0</v>
      </c>
      <c r="I29" s="275" cm="1">
        <f t="array" aca="1" ref="I29" ca="1">INDIRECT($A29&amp;"!R84")</f>
        <v>0</v>
      </c>
      <c r="J29" s="275" cm="1">
        <f t="array" aca="1" ref="J29" ca="1">INDIRECT($A29&amp;"!T84")</f>
        <v>0</v>
      </c>
      <c r="K29" s="275" cm="1">
        <f t="array" aca="1" ref="K29" ca="1">INDIRECT($A29&amp;"!W84")</f>
        <v>0</v>
      </c>
      <c r="L29" s="275" cm="1">
        <f t="array" aca="1" ref="L29" ca="1">INDIRECT($A29&amp;"!U84")</f>
        <v>0</v>
      </c>
      <c r="M29" s="275" cm="1">
        <f t="array" aca="1" ref="M29" ca="1">INDIRECT($A29&amp;"!X84")</f>
        <v>0</v>
      </c>
      <c r="N29" s="275" cm="1">
        <f t="array" aca="1" ref="N29" ca="1">INDIRECT($A29&amp;"!AA87")</f>
        <v>0</v>
      </c>
      <c r="O29" s="275" cm="1">
        <f t="array" aca="1" ref="O29" ca="1">INDIRECT($A29&amp;"!AA89")</f>
        <v>0</v>
      </c>
      <c r="P29" s="275" cm="1">
        <f t="array" aca="1" ref="P29" ca="1">INDIRECT($A29&amp;"!AA88")</f>
        <v>0</v>
      </c>
      <c r="Q29" s="276"/>
      <c r="R29" s="276">
        <f t="shared" ca="1" si="1"/>
        <v>0</v>
      </c>
      <c r="S29" s="276"/>
      <c r="T29" s="295">
        <f t="shared" ca="1" si="2"/>
        <v>0</v>
      </c>
      <c r="U29" s="416">
        <f ca="1">SUM(T29:T32)</f>
        <v>0</v>
      </c>
      <c r="V29" s="278" t="str">
        <f t="shared" ca="1" si="6"/>
        <v xml:space="preserve"> </v>
      </c>
      <c r="W29" s="278" t="str">
        <f t="shared" ca="1" si="7"/>
        <v xml:space="preserve"> </v>
      </c>
      <c r="X29" s="278" t="str">
        <f t="shared" ca="1" si="8"/>
        <v xml:space="preserve"> </v>
      </c>
    </row>
    <row r="30" spans="1:24" ht="20.100000000000001" customHeight="1" thickBot="1" x14ac:dyDescent="0.3">
      <c r="A30" s="326" t="s">
        <v>555</v>
      </c>
      <c r="B30" s="172" t="s">
        <v>45</v>
      </c>
      <c r="C30" s="177"/>
      <c r="D30" s="162"/>
      <c r="E30" s="275">
        <f t="shared" ca="1" si="0"/>
        <v>0</v>
      </c>
      <c r="F30" s="275" cm="1">
        <f t="array" aca="1" ref="F30" ca="1">INDIRECT($A30&amp;"!N84")</f>
        <v>0</v>
      </c>
      <c r="G30" s="275" cm="1">
        <f t="array" aca="1" ref="G30" ca="1">INDIRECT($A30&amp;"!P84")</f>
        <v>0</v>
      </c>
      <c r="H30" s="275" cm="1">
        <f t="array" aca="1" ref="H30" ca="1">INDIRECT($A30&amp;"!Q84")</f>
        <v>0</v>
      </c>
      <c r="I30" s="275" cm="1">
        <f t="array" aca="1" ref="I30" ca="1">INDIRECT($A30&amp;"!R84")</f>
        <v>0</v>
      </c>
      <c r="J30" s="275" cm="1">
        <f t="array" aca="1" ref="J30" ca="1">INDIRECT($A30&amp;"!T84")</f>
        <v>0</v>
      </c>
      <c r="K30" s="275" cm="1">
        <f t="array" aca="1" ref="K30" ca="1">INDIRECT($A30&amp;"!W84")</f>
        <v>0</v>
      </c>
      <c r="L30" s="275" cm="1">
        <f t="array" aca="1" ref="L30" ca="1">INDIRECT($A30&amp;"!U84")</f>
        <v>0</v>
      </c>
      <c r="M30" s="275" cm="1">
        <f t="array" aca="1" ref="M30" ca="1">INDIRECT($A30&amp;"!X84")</f>
        <v>0</v>
      </c>
      <c r="N30" s="275" cm="1">
        <f t="array" aca="1" ref="N30" ca="1">INDIRECT($A30&amp;"!AA87")</f>
        <v>0</v>
      </c>
      <c r="O30" s="275" cm="1">
        <f t="array" aca="1" ref="O30" ca="1">INDIRECT($A30&amp;"!AA89")</f>
        <v>0</v>
      </c>
      <c r="P30" s="275" cm="1">
        <f t="array" aca="1" ref="P30" ca="1">INDIRECT($A30&amp;"!AA88")</f>
        <v>0</v>
      </c>
      <c r="Q30" s="276"/>
      <c r="R30" s="276">
        <f t="shared" ca="1" si="1"/>
        <v>0</v>
      </c>
      <c r="S30" s="276"/>
      <c r="T30" s="295">
        <f t="shared" ca="1" si="2"/>
        <v>0</v>
      </c>
      <c r="U30" s="417"/>
      <c r="V30" s="278" t="str">
        <f t="shared" ca="1" si="6"/>
        <v xml:space="preserve"> </v>
      </c>
      <c r="W30" s="278" t="str">
        <f t="shared" ca="1" si="7"/>
        <v xml:space="preserve"> </v>
      </c>
      <c r="X30" s="278" t="str">
        <f t="shared" ca="1" si="8"/>
        <v xml:space="preserve"> </v>
      </c>
    </row>
    <row r="31" spans="1:24" ht="20.100000000000001" customHeight="1" thickBot="1" x14ac:dyDescent="0.3">
      <c r="A31" s="326" t="s">
        <v>556</v>
      </c>
      <c r="B31" s="172" t="s">
        <v>46</v>
      </c>
      <c r="C31" s="177"/>
      <c r="D31" s="162"/>
      <c r="E31" s="275">
        <f t="shared" ca="1" si="0"/>
        <v>0</v>
      </c>
      <c r="F31" s="275" cm="1">
        <f t="array" aca="1" ref="F31" ca="1">INDIRECT($A31&amp;"!N84")</f>
        <v>0</v>
      </c>
      <c r="G31" s="275" cm="1">
        <f t="array" aca="1" ref="G31" ca="1">INDIRECT($A31&amp;"!P84")</f>
        <v>0</v>
      </c>
      <c r="H31" s="275" cm="1">
        <f t="array" aca="1" ref="H31" ca="1">INDIRECT($A31&amp;"!Q84")</f>
        <v>0</v>
      </c>
      <c r="I31" s="275" cm="1">
        <f t="array" aca="1" ref="I31" ca="1">INDIRECT($A31&amp;"!R84")</f>
        <v>0</v>
      </c>
      <c r="J31" s="275" cm="1">
        <f t="array" aca="1" ref="J31" ca="1">INDIRECT($A31&amp;"!T84")</f>
        <v>0</v>
      </c>
      <c r="K31" s="275" cm="1">
        <f t="array" aca="1" ref="K31" ca="1">INDIRECT($A31&amp;"!W84")</f>
        <v>0</v>
      </c>
      <c r="L31" s="275" cm="1">
        <f t="array" aca="1" ref="L31" ca="1">INDIRECT($A31&amp;"!U84")</f>
        <v>0</v>
      </c>
      <c r="M31" s="275" cm="1">
        <f t="array" aca="1" ref="M31" ca="1">INDIRECT($A31&amp;"!X84")</f>
        <v>0</v>
      </c>
      <c r="N31" s="275" cm="1">
        <f t="array" aca="1" ref="N31" ca="1">INDIRECT($A31&amp;"!AA87")</f>
        <v>0</v>
      </c>
      <c r="O31" s="275" cm="1">
        <f t="array" aca="1" ref="O31" ca="1">INDIRECT($A31&amp;"!AA89")</f>
        <v>0</v>
      </c>
      <c r="P31" s="275" cm="1">
        <f t="array" aca="1" ref="P31" ca="1">INDIRECT($A31&amp;"!AA88")</f>
        <v>0</v>
      </c>
      <c r="Q31" s="276"/>
      <c r="R31" s="276">
        <f t="shared" ca="1" si="1"/>
        <v>0</v>
      </c>
      <c r="S31" s="276"/>
      <c r="T31" s="295">
        <f t="shared" ca="1" si="2"/>
        <v>0</v>
      </c>
      <c r="U31" s="417"/>
      <c r="V31" s="278" t="str">
        <f t="shared" ca="1" si="6"/>
        <v xml:space="preserve"> </v>
      </c>
      <c r="W31" s="278" t="str">
        <f t="shared" ca="1" si="7"/>
        <v xml:space="preserve"> </v>
      </c>
      <c r="X31" s="278" t="str">
        <f t="shared" ca="1" si="8"/>
        <v xml:space="preserve"> </v>
      </c>
    </row>
    <row r="32" spans="1:24" ht="20.100000000000001" customHeight="1" thickBot="1" x14ac:dyDescent="0.3">
      <c r="A32" s="326" t="s">
        <v>557</v>
      </c>
      <c r="B32" s="174" t="s">
        <v>47</v>
      </c>
      <c r="C32" s="175"/>
      <c r="D32" s="273"/>
      <c r="E32" s="275">
        <f t="shared" ca="1" si="0"/>
        <v>0</v>
      </c>
      <c r="F32" s="275" cm="1">
        <f t="array" aca="1" ref="F32" ca="1">INDIRECT($A32&amp;"!N84")</f>
        <v>0</v>
      </c>
      <c r="G32" s="275" cm="1">
        <f t="array" aca="1" ref="G32" ca="1">INDIRECT($A32&amp;"!P84")</f>
        <v>0</v>
      </c>
      <c r="H32" s="275" cm="1">
        <f t="array" aca="1" ref="H32" ca="1">INDIRECT($A32&amp;"!Q84")</f>
        <v>0</v>
      </c>
      <c r="I32" s="275" cm="1">
        <f t="array" aca="1" ref="I32" ca="1">INDIRECT($A32&amp;"!R84")</f>
        <v>0</v>
      </c>
      <c r="J32" s="275" cm="1">
        <f t="array" aca="1" ref="J32" ca="1">INDIRECT($A32&amp;"!T84")</f>
        <v>0</v>
      </c>
      <c r="K32" s="275" cm="1">
        <f t="array" aca="1" ref="K32" ca="1">INDIRECT($A32&amp;"!W84")</f>
        <v>0</v>
      </c>
      <c r="L32" s="275" cm="1">
        <f t="array" aca="1" ref="L32" ca="1">INDIRECT($A32&amp;"!U84")</f>
        <v>0</v>
      </c>
      <c r="M32" s="275" cm="1">
        <f t="array" aca="1" ref="M32" ca="1">INDIRECT($A32&amp;"!X84")</f>
        <v>0</v>
      </c>
      <c r="N32" s="275" cm="1">
        <f t="array" aca="1" ref="N32" ca="1">INDIRECT($A32&amp;"!AA87")</f>
        <v>0</v>
      </c>
      <c r="O32" s="275" cm="1">
        <f t="array" aca="1" ref="O32" ca="1">INDIRECT($A32&amp;"!AA89")</f>
        <v>0</v>
      </c>
      <c r="P32" s="275" cm="1">
        <f t="array" aca="1" ref="P32" ca="1">INDIRECT($A32&amp;"!AA88")</f>
        <v>0</v>
      </c>
      <c r="Q32" s="276"/>
      <c r="R32" s="276">
        <f t="shared" ca="1" si="1"/>
        <v>0</v>
      </c>
      <c r="S32" s="276"/>
      <c r="T32" s="295">
        <f t="shared" ca="1" si="2"/>
        <v>0</v>
      </c>
      <c r="U32" s="418"/>
      <c r="V32" s="278" t="str">
        <f t="shared" ca="1" si="6"/>
        <v xml:space="preserve"> </v>
      </c>
      <c r="W32" s="278" t="str">
        <f t="shared" ca="1" si="7"/>
        <v xml:space="preserve"> </v>
      </c>
      <c r="X32" s="278" t="str">
        <f t="shared" ca="1" si="8"/>
        <v xml:space="preserve"> </v>
      </c>
    </row>
    <row r="33" spans="1:24" ht="20.100000000000001" customHeight="1" thickBot="1" x14ac:dyDescent="0.3">
      <c r="A33" s="326" t="s">
        <v>558</v>
      </c>
      <c r="B33" s="182" t="s">
        <v>48</v>
      </c>
      <c r="C33" s="172"/>
      <c r="D33" s="162"/>
      <c r="E33" s="275">
        <f t="shared" ca="1" si="0"/>
        <v>0</v>
      </c>
      <c r="F33" s="275" cm="1">
        <f t="array" aca="1" ref="F33" ca="1">INDIRECT($A33&amp;"!N84")</f>
        <v>0</v>
      </c>
      <c r="G33" s="275" cm="1">
        <f t="array" aca="1" ref="G33" ca="1">INDIRECT($A33&amp;"!P84")</f>
        <v>0</v>
      </c>
      <c r="H33" s="275" cm="1">
        <f t="array" aca="1" ref="H33" ca="1">INDIRECT($A33&amp;"!Q84")</f>
        <v>0</v>
      </c>
      <c r="I33" s="275" cm="1">
        <f t="array" aca="1" ref="I33" ca="1">INDIRECT($A33&amp;"!R84")</f>
        <v>0</v>
      </c>
      <c r="J33" s="275" cm="1">
        <f t="array" aca="1" ref="J33" ca="1">INDIRECT($A33&amp;"!T84")</f>
        <v>0</v>
      </c>
      <c r="K33" s="275" cm="1">
        <f t="array" aca="1" ref="K33" ca="1">INDIRECT($A33&amp;"!W84")</f>
        <v>0</v>
      </c>
      <c r="L33" s="275" cm="1">
        <f t="array" aca="1" ref="L33" ca="1">INDIRECT($A33&amp;"!U84")</f>
        <v>0</v>
      </c>
      <c r="M33" s="275" cm="1">
        <f t="array" aca="1" ref="M33" ca="1">INDIRECT($A33&amp;"!X84")</f>
        <v>0</v>
      </c>
      <c r="N33" s="275" cm="1">
        <f t="array" aca="1" ref="N33" ca="1">INDIRECT($A33&amp;"!AA87")</f>
        <v>0</v>
      </c>
      <c r="O33" s="275" cm="1">
        <f t="array" aca="1" ref="O33" ca="1">INDIRECT($A33&amp;"!AA89")</f>
        <v>0</v>
      </c>
      <c r="P33" s="275" cm="1">
        <f t="array" aca="1" ref="P33" ca="1">INDIRECT($A33&amp;"!AA88")</f>
        <v>0</v>
      </c>
      <c r="Q33" s="276"/>
      <c r="R33" s="276">
        <f t="shared" ca="1" si="1"/>
        <v>0</v>
      </c>
      <c r="S33" s="276"/>
      <c r="T33" s="295">
        <f t="shared" ca="1" si="2"/>
        <v>0</v>
      </c>
      <c r="U33" s="416">
        <f ca="1">SUM(T33:T37)</f>
        <v>0</v>
      </c>
      <c r="V33" s="278" t="str">
        <f t="shared" ca="1" si="6"/>
        <v xml:space="preserve"> </v>
      </c>
      <c r="W33" s="278" t="str">
        <f t="shared" ca="1" si="7"/>
        <v xml:space="preserve"> </v>
      </c>
      <c r="X33" s="278" t="str">
        <f t="shared" ca="1" si="8"/>
        <v xml:space="preserve"> </v>
      </c>
    </row>
    <row r="34" spans="1:24" ht="20.100000000000001" customHeight="1" thickBot="1" x14ac:dyDescent="0.3">
      <c r="A34" s="326" t="s">
        <v>559</v>
      </c>
      <c r="B34" s="182" t="s">
        <v>49</v>
      </c>
      <c r="C34" s="176"/>
      <c r="D34" s="164"/>
      <c r="E34" s="275">
        <f t="shared" ca="1" si="0"/>
        <v>0</v>
      </c>
      <c r="F34" s="275" cm="1">
        <f t="array" aca="1" ref="F34" ca="1">INDIRECT($A34&amp;"!N84")</f>
        <v>0</v>
      </c>
      <c r="G34" s="275" cm="1">
        <f t="array" aca="1" ref="G34" ca="1">INDIRECT($A34&amp;"!P84")</f>
        <v>0</v>
      </c>
      <c r="H34" s="275" cm="1">
        <f t="array" aca="1" ref="H34" ca="1">INDIRECT($A34&amp;"!Q84")</f>
        <v>0</v>
      </c>
      <c r="I34" s="275" cm="1">
        <f t="array" aca="1" ref="I34" ca="1">INDIRECT($A34&amp;"!R84")</f>
        <v>0</v>
      </c>
      <c r="J34" s="275" cm="1">
        <f t="array" aca="1" ref="J34" ca="1">INDIRECT($A34&amp;"!T84")</f>
        <v>0</v>
      </c>
      <c r="K34" s="275" cm="1">
        <f t="array" aca="1" ref="K34" ca="1">INDIRECT($A34&amp;"!W84")</f>
        <v>0</v>
      </c>
      <c r="L34" s="275" cm="1">
        <f t="array" aca="1" ref="L34" ca="1">INDIRECT($A34&amp;"!U84")</f>
        <v>0</v>
      </c>
      <c r="M34" s="275" cm="1">
        <f t="array" aca="1" ref="M34" ca="1">INDIRECT($A34&amp;"!X84")</f>
        <v>0</v>
      </c>
      <c r="N34" s="275" cm="1">
        <f t="array" aca="1" ref="N34" ca="1">INDIRECT($A34&amp;"!AA87")</f>
        <v>0</v>
      </c>
      <c r="O34" s="275" cm="1">
        <f t="array" aca="1" ref="O34" ca="1">INDIRECT($A34&amp;"!AA89")</f>
        <v>0</v>
      </c>
      <c r="P34" s="275" cm="1">
        <f t="array" aca="1" ref="P34" ca="1">INDIRECT($A34&amp;"!AA88")</f>
        <v>0</v>
      </c>
      <c r="Q34" s="276"/>
      <c r="R34" s="276">
        <f t="shared" ca="1" si="1"/>
        <v>0</v>
      </c>
      <c r="S34" s="276"/>
      <c r="T34" s="295">
        <f t="shared" ca="1" si="2"/>
        <v>0</v>
      </c>
      <c r="U34" s="417"/>
      <c r="V34" s="278" t="str">
        <f t="shared" ca="1" si="6"/>
        <v xml:space="preserve"> </v>
      </c>
      <c r="W34" s="278" t="str">
        <f t="shared" ca="1" si="7"/>
        <v xml:space="preserve"> </v>
      </c>
      <c r="X34" s="278" t="str">
        <f t="shared" ca="1" si="8"/>
        <v xml:space="preserve"> </v>
      </c>
    </row>
    <row r="35" spans="1:24" ht="20.100000000000001" customHeight="1" thickBot="1" x14ac:dyDescent="0.3">
      <c r="A35" s="326" t="s">
        <v>560</v>
      </c>
      <c r="B35" s="182" t="s">
        <v>50</v>
      </c>
      <c r="C35" s="180"/>
      <c r="D35" s="164"/>
      <c r="E35" s="275">
        <f t="shared" ca="1" si="0"/>
        <v>0</v>
      </c>
      <c r="F35" s="275" cm="1">
        <f t="array" aca="1" ref="F35" ca="1">INDIRECT($A35&amp;"!N84")</f>
        <v>0</v>
      </c>
      <c r="G35" s="275" cm="1">
        <f t="array" aca="1" ref="G35" ca="1">INDIRECT($A35&amp;"!P84")</f>
        <v>0</v>
      </c>
      <c r="H35" s="275" cm="1">
        <f t="array" aca="1" ref="H35" ca="1">INDIRECT($A35&amp;"!Q84")</f>
        <v>0</v>
      </c>
      <c r="I35" s="275" cm="1">
        <f t="array" aca="1" ref="I35" ca="1">INDIRECT($A35&amp;"!R84")</f>
        <v>0</v>
      </c>
      <c r="J35" s="275" cm="1">
        <f t="array" aca="1" ref="J35" ca="1">INDIRECT($A35&amp;"!T84")</f>
        <v>0</v>
      </c>
      <c r="K35" s="275" cm="1">
        <f t="array" aca="1" ref="K35" ca="1">INDIRECT($A35&amp;"!W84")</f>
        <v>0</v>
      </c>
      <c r="L35" s="275" cm="1">
        <f t="array" aca="1" ref="L35" ca="1">INDIRECT($A35&amp;"!U84")</f>
        <v>0</v>
      </c>
      <c r="M35" s="275" cm="1">
        <f t="array" aca="1" ref="M35" ca="1">INDIRECT($A35&amp;"!X84")</f>
        <v>0</v>
      </c>
      <c r="N35" s="275" cm="1">
        <f t="array" aca="1" ref="N35" ca="1">INDIRECT($A35&amp;"!AA87")</f>
        <v>0</v>
      </c>
      <c r="O35" s="275" cm="1">
        <f t="array" aca="1" ref="O35" ca="1">INDIRECT($A35&amp;"!AA89")</f>
        <v>0</v>
      </c>
      <c r="P35" s="275" cm="1">
        <f t="array" aca="1" ref="P35" ca="1">INDIRECT($A35&amp;"!AA88")</f>
        <v>0</v>
      </c>
      <c r="Q35" s="276"/>
      <c r="R35" s="276">
        <f t="shared" ca="1" si="1"/>
        <v>0</v>
      </c>
      <c r="S35" s="276"/>
      <c r="T35" s="295">
        <f t="shared" ca="1" si="2"/>
        <v>0</v>
      </c>
      <c r="U35" s="417"/>
      <c r="V35" s="278" t="str">
        <f t="shared" ca="1" si="6"/>
        <v xml:space="preserve"> </v>
      </c>
      <c r="W35" s="278" t="str">
        <f t="shared" ca="1" si="7"/>
        <v xml:space="preserve"> </v>
      </c>
      <c r="X35" s="278" t="str">
        <f t="shared" ca="1" si="8"/>
        <v xml:space="preserve"> </v>
      </c>
    </row>
    <row r="36" spans="1:24" ht="20.100000000000001" customHeight="1" thickBot="1" x14ac:dyDescent="0.3">
      <c r="A36" s="326" t="s">
        <v>561</v>
      </c>
      <c r="B36" s="182" t="s">
        <v>51</v>
      </c>
      <c r="C36" s="180"/>
      <c r="D36" s="164"/>
      <c r="E36" s="275">
        <f t="shared" ca="1" si="0"/>
        <v>0</v>
      </c>
      <c r="F36" s="275" cm="1">
        <f t="array" aca="1" ref="F36" ca="1">INDIRECT($A36&amp;"!N84")</f>
        <v>0</v>
      </c>
      <c r="G36" s="275" cm="1">
        <f t="array" aca="1" ref="G36" ca="1">INDIRECT($A36&amp;"!P84")</f>
        <v>0</v>
      </c>
      <c r="H36" s="275" cm="1">
        <f t="array" aca="1" ref="H36" ca="1">INDIRECT($A36&amp;"!Q84")</f>
        <v>0</v>
      </c>
      <c r="I36" s="275" cm="1">
        <f t="array" aca="1" ref="I36" ca="1">INDIRECT($A36&amp;"!R84")</f>
        <v>0</v>
      </c>
      <c r="J36" s="275" cm="1">
        <f t="array" aca="1" ref="J36" ca="1">INDIRECT($A36&amp;"!T84")</f>
        <v>0</v>
      </c>
      <c r="K36" s="275" cm="1">
        <f t="array" aca="1" ref="K36" ca="1">INDIRECT($A36&amp;"!W84")</f>
        <v>0</v>
      </c>
      <c r="L36" s="275" cm="1">
        <f t="array" aca="1" ref="L36" ca="1">INDIRECT($A36&amp;"!U84")</f>
        <v>0</v>
      </c>
      <c r="M36" s="275" cm="1">
        <f t="array" aca="1" ref="M36" ca="1">INDIRECT($A36&amp;"!X84")</f>
        <v>0</v>
      </c>
      <c r="N36" s="275" cm="1">
        <f t="array" aca="1" ref="N36" ca="1">INDIRECT($A36&amp;"!AA87")</f>
        <v>0</v>
      </c>
      <c r="O36" s="275" cm="1">
        <f t="array" aca="1" ref="O36" ca="1">INDIRECT($A36&amp;"!AA89")</f>
        <v>0</v>
      </c>
      <c r="P36" s="275" cm="1">
        <f t="array" aca="1" ref="P36" ca="1">INDIRECT($A36&amp;"!AA88")</f>
        <v>0</v>
      </c>
      <c r="Q36" s="276"/>
      <c r="R36" s="276">
        <f t="shared" ca="1" si="1"/>
        <v>0</v>
      </c>
      <c r="S36" s="276"/>
      <c r="T36" s="295">
        <f t="shared" ca="1" si="2"/>
        <v>0</v>
      </c>
      <c r="U36" s="417"/>
      <c r="V36" s="278" t="str">
        <f t="shared" ca="1" si="6"/>
        <v xml:space="preserve"> </v>
      </c>
      <c r="W36" s="278" t="str">
        <f t="shared" ca="1" si="7"/>
        <v xml:space="preserve"> </v>
      </c>
      <c r="X36" s="278" t="str">
        <f t="shared" ca="1" si="8"/>
        <v xml:space="preserve"> </v>
      </c>
    </row>
    <row r="37" spans="1:24" ht="20.100000000000001" customHeight="1" thickBot="1" x14ac:dyDescent="0.3">
      <c r="A37" s="326" t="s">
        <v>562</v>
      </c>
      <c r="B37" s="183" t="s">
        <v>52</v>
      </c>
      <c r="C37" s="180"/>
      <c r="D37" s="166"/>
      <c r="E37" s="275">
        <f t="shared" ca="1" si="0"/>
        <v>0</v>
      </c>
      <c r="F37" s="275" cm="1">
        <f t="array" aca="1" ref="F37" ca="1">INDIRECT($A37&amp;"!N84")</f>
        <v>0</v>
      </c>
      <c r="G37" s="275" cm="1">
        <f t="array" aca="1" ref="G37" ca="1">INDIRECT($A37&amp;"!P84")</f>
        <v>0</v>
      </c>
      <c r="H37" s="275" cm="1">
        <f t="array" aca="1" ref="H37" ca="1">INDIRECT($A37&amp;"!Q84")</f>
        <v>0</v>
      </c>
      <c r="I37" s="275" cm="1">
        <f t="array" aca="1" ref="I37" ca="1">INDIRECT($A37&amp;"!R84")</f>
        <v>0</v>
      </c>
      <c r="J37" s="275" cm="1">
        <f t="array" aca="1" ref="J37" ca="1">INDIRECT($A37&amp;"!T84")</f>
        <v>0</v>
      </c>
      <c r="K37" s="275" cm="1">
        <f t="array" aca="1" ref="K37" ca="1">INDIRECT($A37&amp;"!W84")</f>
        <v>0</v>
      </c>
      <c r="L37" s="275" cm="1">
        <f t="array" aca="1" ref="L37" ca="1">INDIRECT($A37&amp;"!U84")</f>
        <v>0</v>
      </c>
      <c r="M37" s="275" cm="1">
        <f t="array" aca="1" ref="M37" ca="1">INDIRECT($A37&amp;"!X84")</f>
        <v>0</v>
      </c>
      <c r="N37" s="275" cm="1">
        <f t="array" aca="1" ref="N37" ca="1">INDIRECT($A37&amp;"!AA87")</f>
        <v>0</v>
      </c>
      <c r="O37" s="275" cm="1">
        <f t="array" aca="1" ref="O37" ca="1">INDIRECT($A37&amp;"!AA89")</f>
        <v>0</v>
      </c>
      <c r="P37" s="275" cm="1">
        <f t="array" aca="1" ref="P37" ca="1">INDIRECT($A37&amp;"!AA88")</f>
        <v>0</v>
      </c>
      <c r="Q37" s="276"/>
      <c r="R37" s="276">
        <f t="shared" ca="1" si="1"/>
        <v>0</v>
      </c>
      <c r="S37" s="276"/>
      <c r="T37" s="295">
        <f t="shared" ca="1" si="2"/>
        <v>0</v>
      </c>
      <c r="U37" s="418"/>
      <c r="V37" s="278" t="str">
        <f t="shared" ca="1" si="6"/>
        <v xml:space="preserve"> </v>
      </c>
      <c r="W37" s="278" t="str">
        <f t="shared" ca="1" si="7"/>
        <v xml:space="preserve"> </v>
      </c>
      <c r="X37" s="278" t="str">
        <f t="shared" ca="1" si="8"/>
        <v xml:space="preserve"> </v>
      </c>
    </row>
    <row r="38" spans="1:24" ht="20.100000000000001" customHeight="1" thickBot="1" x14ac:dyDescent="0.3">
      <c r="A38" s="326" t="s">
        <v>563</v>
      </c>
      <c r="B38" s="169" t="s">
        <v>53</v>
      </c>
      <c r="C38" s="170"/>
      <c r="D38" s="163"/>
      <c r="E38" s="275">
        <f t="shared" ca="1" si="0"/>
        <v>0</v>
      </c>
      <c r="F38" s="275" cm="1">
        <f t="array" aca="1" ref="F38" ca="1">INDIRECT($A38&amp;"!N84")</f>
        <v>0</v>
      </c>
      <c r="G38" s="275" cm="1">
        <f t="array" aca="1" ref="G38" ca="1">INDIRECT($A38&amp;"!P84")</f>
        <v>0</v>
      </c>
      <c r="H38" s="275" cm="1">
        <f t="array" aca="1" ref="H38" ca="1">INDIRECT($A38&amp;"!Q84")</f>
        <v>0</v>
      </c>
      <c r="I38" s="275" cm="1">
        <f t="array" aca="1" ref="I38" ca="1">INDIRECT($A38&amp;"!R84")</f>
        <v>0</v>
      </c>
      <c r="J38" s="275" cm="1">
        <f t="array" aca="1" ref="J38" ca="1">INDIRECT($A38&amp;"!T84")</f>
        <v>0</v>
      </c>
      <c r="K38" s="275" cm="1">
        <f t="array" aca="1" ref="K38" ca="1">INDIRECT($A38&amp;"!W84")</f>
        <v>0</v>
      </c>
      <c r="L38" s="275" cm="1">
        <f t="array" aca="1" ref="L38" ca="1">INDIRECT($A38&amp;"!U84")</f>
        <v>0</v>
      </c>
      <c r="M38" s="275" cm="1">
        <f t="array" aca="1" ref="M38" ca="1">INDIRECT($A38&amp;"!X84")</f>
        <v>0</v>
      </c>
      <c r="N38" s="275" cm="1">
        <f t="array" aca="1" ref="N38" ca="1">INDIRECT($A38&amp;"!AA87")</f>
        <v>0</v>
      </c>
      <c r="O38" s="275" cm="1">
        <f t="array" aca="1" ref="O38" ca="1">INDIRECT($A38&amp;"!AA89")</f>
        <v>0</v>
      </c>
      <c r="P38" s="275" cm="1">
        <f t="array" aca="1" ref="P38" ca="1">INDIRECT($A38&amp;"!AA88")</f>
        <v>0</v>
      </c>
      <c r="Q38" s="276"/>
      <c r="R38" s="276">
        <f t="shared" ca="1" si="1"/>
        <v>0</v>
      </c>
      <c r="S38" s="276"/>
      <c r="T38" s="295">
        <f t="shared" ca="1" si="2"/>
        <v>0</v>
      </c>
      <c r="U38" s="421">
        <f ca="1">SUM(T38:T41)</f>
        <v>0</v>
      </c>
      <c r="V38" s="278" t="str">
        <f t="shared" ca="1" si="6"/>
        <v xml:space="preserve"> </v>
      </c>
      <c r="W38" s="278" t="str">
        <f t="shared" ca="1" si="7"/>
        <v xml:space="preserve"> </v>
      </c>
      <c r="X38" s="278" t="str">
        <f t="shared" ca="1" si="8"/>
        <v xml:space="preserve"> </v>
      </c>
    </row>
    <row r="39" spans="1:24" ht="20.100000000000001" customHeight="1" thickBot="1" x14ac:dyDescent="0.3">
      <c r="A39" s="326" t="s">
        <v>564</v>
      </c>
      <c r="B39" s="176" t="s">
        <v>54</v>
      </c>
      <c r="C39" s="177"/>
      <c r="D39" s="164"/>
      <c r="E39" s="275">
        <f t="shared" ca="1" si="0"/>
        <v>0</v>
      </c>
      <c r="F39" s="275" cm="1">
        <f t="array" aca="1" ref="F39" ca="1">INDIRECT($A39&amp;"!N84")</f>
        <v>0</v>
      </c>
      <c r="G39" s="275" cm="1">
        <f t="array" aca="1" ref="G39" ca="1">INDIRECT($A39&amp;"!P84")</f>
        <v>0</v>
      </c>
      <c r="H39" s="275" cm="1">
        <f t="array" aca="1" ref="H39" ca="1">INDIRECT($A39&amp;"!Q84")</f>
        <v>0</v>
      </c>
      <c r="I39" s="275" cm="1">
        <f t="array" aca="1" ref="I39" ca="1">INDIRECT($A39&amp;"!R84")</f>
        <v>0</v>
      </c>
      <c r="J39" s="275" cm="1">
        <f t="array" aca="1" ref="J39" ca="1">INDIRECT($A39&amp;"!T84")</f>
        <v>0</v>
      </c>
      <c r="K39" s="275" cm="1">
        <f t="array" aca="1" ref="K39" ca="1">INDIRECT($A39&amp;"!W84")</f>
        <v>0</v>
      </c>
      <c r="L39" s="275" cm="1">
        <f t="array" aca="1" ref="L39" ca="1">INDIRECT($A39&amp;"!U84")</f>
        <v>0</v>
      </c>
      <c r="M39" s="275" cm="1">
        <f t="array" aca="1" ref="M39" ca="1">INDIRECT($A39&amp;"!X84")</f>
        <v>0</v>
      </c>
      <c r="N39" s="275" cm="1">
        <f t="array" aca="1" ref="N39" ca="1">INDIRECT($A39&amp;"!AA87")</f>
        <v>0</v>
      </c>
      <c r="O39" s="275" cm="1">
        <f t="array" aca="1" ref="O39" ca="1">INDIRECT($A39&amp;"!AA89")</f>
        <v>0</v>
      </c>
      <c r="P39" s="275" cm="1">
        <f t="array" aca="1" ref="P39" ca="1">INDIRECT($A39&amp;"!AA88")</f>
        <v>0</v>
      </c>
      <c r="Q39" s="276"/>
      <c r="R39" s="276">
        <f t="shared" ca="1" si="1"/>
        <v>0</v>
      </c>
      <c r="S39" s="276"/>
      <c r="T39" s="295">
        <f t="shared" ca="1" si="2"/>
        <v>0</v>
      </c>
      <c r="U39" s="422"/>
      <c r="V39" s="278" t="str">
        <f t="shared" ca="1" si="6"/>
        <v xml:space="preserve"> </v>
      </c>
      <c r="W39" s="278" t="str">
        <f t="shared" ca="1" si="7"/>
        <v xml:space="preserve"> </v>
      </c>
      <c r="X39" s="278" t="str">
        <f t="shared" ca="1" si="8"/>
        <v xml:space="preserve"> </v>
      </c>
    </row>
    <row r="40" spans="1:24" ht="20.100000000000001" customHeight="1" thickBot="1" x14ac:dyDescent="0.3">
      <c r="A40" s="326" t="s">
        <v>565</v>
      </c>
      <c r="B40" s="176" t="s">
        <v>55</v>
      </c>
      <c r="C40" s="177"/>
      <c r="D40" s="164"/>
      <c r="E40" s="275">
        <f t="shared" ca="1" si="0"/>
        <v>0</v>
      </c>
      <c r="F40" s="275" cm="1">
        <f t="array" aca="1" ref="F40" ca="1">INDIRECT($A40&amp;"!N84")</f>
        <v>0</v>
      </c>
      <c r="G40" s="275" cm="1">
        <f t="array" aca="1" ref="G40" ca="1">INDIRECT($A40&amp;"!P84")</f>
        <v>0</v>
      </c>
      <c r="H40" s="275" cm="1">
        <f t="array" aca="1" ref="H40" ca="1">INDIRECT($A40&amp;"!Q84")</f>
        <v>0</v>
      </c>
      <c r="I40" s="275" cm="1">
        <f t="array" aca="1" ref="I40" ca="1">INDIRECT($A40&amp;"!R84")</f>
        <v>0</v>
      </c>
      <c r="J40" s="275" cm="1">
        <f t="array" aca="1" ref="J40" ca="1">INDIRECT($A40&amp;"!T84")</f>
        <v>0</v>
      </c>
      <c r="K40" s="275" cm="1">
        <f t="array" aca="1" ref="K40" ca="1">INDIRECT($A40&amp;"!W84")</f>
        <v>0</v>
      </c>
      <c r="L40" s="275" cm="1">
        <f t="array" aca="1" ref="L40" ca="1">INDIRECT($A40&amp;"!U84")</f>
        <v>0</v>
      </c>
      <c r="M40" s="275" cm="1">
        <f t="array" aca="1" ref="M40" ca="1">INDIRECT($A40&amp;"!X84")</f>
        <v>0</v>
      </c>
      <c r="N40" s="275" cm="1">
        <f t="array" aca="1" ref="N40" ca="1">INDIRECT($A40&amp;"!AA87")</f>
        <v>0</v>
      </c>
      <c r="O40" s="275" cm="1">
        <f t="array" aca="1" ref="O40" ca="1">INDIRECT($A40&amp;"!AA89")</f>
        <v>0</v>
      </c>
      <c r="P40" s="275" cm="1">
        <f t="array" aca="1" ref="P40" ca="1">INDIRECT($A40&amp;"!AA88")</f>
        <v>0</v>
      </c>
      <c r="Q40" s="276"/>
      <c r="R40" s="276">
        <f t="shared" ca="1" si="1"/>
        <v>0</v>
      </c>
      <c r="S40" s="276"/>
      <c r="T40" s="295">
        <f t="shared" ca="1" si="2"/>
        <v>0</v>
      </c>
      <c r="U40" s="422"/>
      <c r="V40" s="278" t="str">
        <f t="shared" ca="1" si="6"/>
        <v xml:space="preserve"> </v>
      </c>
      <c r="W40" s="278" t="str">
        <f t="shared" ca="1" si="7"/>
        <v xml:space="preserve"> </v>
      </c>
      <c r="X40" s="278" t="str">
        <f t="shared" ca="1" si="8"/>
        <v xml:space="preserve"> </v>
      </c>
    </row>
    <row r="41" spans="1:24" ht="20.100000000000001" customHeight="1" thickBot="1" x14ac:dyDescent="0.3">
      <c r="A41" s="326" t="s">
        <v>566</v>
      </c>
      <c r="B41" s="178" t="s">
        <v>56</v>
      </c>
      <c r="C41" s="179"/>
      <c r="D41" s="165"/>
      <c r="E41" s="275">
        <f t="shared" ca="1" si="0"/>
        <v>0</v>
      </c>
      <c r="F41" s="275" cm="1">
        <f t="array" aca="1" ref="F41" ca="1">INDIRECT($A41&amp;"!N84")</f>
        <v>0</v>
      </c>
      <c r="G41" s="275" cm="1">
        <f t="array" aca="1" ref="G41" ca="1">INDIRECT($A41&amp;"!P84")</f>
        <v>0</v>
      </c>
      <c r="H41" s="275" cm="1">
        <f t="array" aca="1" ref="H41" ca="1">INDIRECT($A41&amp;"!Q84")</f>
        <v>0</v>
      </c>
      <c r="I41" s="275" cm="1">
        <f t="array" aca="1" ref="I41" ca="1">INDIRECT($A41&amp;"!R84")</f>
        <v>0</v>
      </c>
      <c r="J41" s="275" cm="1">
        <f t="array" aca="1" ref="J41" ca="1">INDIRECT($A41&amp;"!T84")</f>
        <v>0</v>
      </c>
      <c r="K41" s="275" cm="1">
        <f t="array" aca="1" ref="K41" ca="1">INDIRECT($A41&amp;"!W84")</f>
        <v>0</v>
      </c>
      <c r="L41" s="275" cm="1">
        <f t="array" aca="1" ref="L41" ca="1">INDIRECT($A41&amp;"!U84")</f>
        <v>0</v>
      </c>
      <c r="M41" s="275" cm="1">
        <f t="array" aca="1" ref="M41" ca="1">INDIRECT($A41&amp;"!X84")</f>
        <v>0</v>
      </c>
      <c r="N41" s="275" cm="1">
        <f t="array" aca="1" ref="N41" ca="1">INDIRECT($A41&amp;"!AA87")</f>
        <v>0</v>
      </c>
      <c r="O41" s="275" cm="1">
        <f t="array" aca="1" ref="O41" ca="1">INDIRECT($A41&amp;"!AA89")</f>
        <v>0</v>
      </c>
      <c r="P41" s="275" cm="1">
        <f t="array" aca="1" ref="P41" ca="1">INDIRECT($A41&amp;"!AA88")</f>
        <v>0</v>
      </c>
      <c r="Q41" s="276"/>
      <c r="R41" s="276">
        <f t="shared" ca="1" si="1"/>
        <v>0</v>
      </c>
      <c r="S41" s="276"/>
      <c r="T41" s="295">
        <f t="shared" ca="1" si="2"/>
        <v>0</v>
      </c>
      <c r="U41" s="423"/>
      <c r="V41" s="278" t="str">
        <f t="shared" ca="1" si="6"/>
        <v xml:space="preserve"> </v>
      </c>
      <c r="W41" s="278" t="str">
        <f t="shared" ca="1" si="7"/>
        <v xml:space="preserve"> </v>
      </c>
      <c r="X41" s="278" t="str">
        <f t="shared" ca="1" si="8"/>
        <v xml:space="preserve"> </v>
      </c>
    </row>
    <row r="42" spans="1:24" ht="20.100000000000001" customHeight="1" thickBot="1" x14ac:dyDescent="0.3">
      <c r="A42" s="326" t="s">
        <v>567</v>
      </c>
      <c r="B42" s="172" t="s">
        <v>57</v>
      </c>
      <c r="C42" s="173"/>
      <c r="D42" s="162"/>
      <c r="E42" s="275">
        <f t="shared" ca="1" si="0"/>
        <v>0</v>
      </c>
      <c r="F42" s="275" cm="1">
        <f t="array" aca="1" ref="F42" ca="1">INDIRECT($A42&amp;"!N84")</f>
        <v>0</v>
      </c>
      <c r="G42" s="275" cm="1">
        <f t="array" aca="1" ref="G42" ca="1">INDIRECT($A42&amp;"!P84")</f>
        <v>0</v>
      </c>
      <c r="H42" s="275" cm="1">
        <f t="array" aca="1" ref="H42" ca="1">INDIRECT($A42&amp;"!Q84")</f>
        <v>0</v>
      </c>
      <c r="I42" s="275" cm="1">
        <f t="array" aca="1" ref="I42" ca="1">INDIRECT($A42&amp;"!R84")</f>
        <v>0</v>
      </c>
      <c r="J42" s="275" cm="1">
        <f t="array" aca="1" ref="J42" ca="1">INDIRECT($A42&amp;"!T84")</f>
        <v>0</v>
      </c>
      <c r="K42" s="275" cm="1">
        <f t="array" aca="1" ref="K42" ca="1">INDIRECT($A42&amp;"!W84")</f>
        <v>0</v>
      </c>
      <c r="L42" s="275" cm="1">
        <f t="array" aca="1" ref="L42" ca="1">INDIRECT($A42&amp;"!U84")</f>
        <v>0</v>
      </c>
      <c r="M42" s="275" cm="1">
        <f t="array" aca="1" ref="M42" ca="1">INDIRECT($A42&amp;"!X84")</f>
        <v>0</v>
      </c>
      <c r="N42" s="275" cm="1">
        <f t="array" aca="1" ref="N42" ca="1">INDIRECT($A42&amp;"!AA87")</f>
        <v>0</v>
      </c>
      <c r="O42" s="275" cm="1">
        <f t="array" aca="1" ref="O42" ca="1">INDIRECT($A42&amp;"!AA89")</f>
        <v>0</v>
      </c>
      <c r="P42" s="275" cm="1">
        <f t="array" aca="1" ref="P42" ca="1">INDIRECT($A42&amp;"!AA88")</f>
        <v>0</v>
      </c>
      <c r="Q42" s="276"/>
      <c r="R42" s="276">
        <f t="shared" ca="1" si="1"/>
        <v>0</v>
      </c>
      <c r="S42" s="276"/>
      <c r="T42" s="295">
        <f t="shared" ca="1" si="2"/>
        <v>0</v>
      </c>
      <c r="U42" s="414">
        <f ca="1">SUM(T42:T46)</f>
        <v>0</v>
      </c>
      <c r="V42" s="278" t="str">
        <f t="shared" ca="1" si="6"/>
        <v xml:space="preserve"> </v>
      </c>
      <c r="W42" s="278" t="str">
        <f t="shared" ca="1" si="7"/>
        <v xml:space="preserve"> </v>
      </c>
      <c r="X42" s="278" t="str">
        <f t="shared" ca="1" si="8"/>
        <v xml:space="preserve"> </v>
      </c>
    </row>
    <row r="43" spans="1:24" ht="20.100000000000001" customHeight="1" thickBot="1" x14ac:dyDescent="0.3">
      <c r="A43" s="326" t="s">
        <v>568</v>
      </c>
      <c r="B43" s="176" t="s">
        <v>58</v>
      </c>
      <c r="C43" s="177"/>
      <c r="D43" s="164"/>
      <c r="E43" s="275">
        <f t="shared" ca="1" si="0"/>
        <v>0</v>
      </c>
      <c r="F43" s="275" cm="1">
        <f t="array" aca="1" ref="F43" ca="1">INDIRECT($A43&amp;"!N84")</f>
        <v>0</v>
      </c>
      <c r="G43" s="275" cm="1">
        <f t="array" aca="1" ref="G43" ca="1">INDIRECT($A43&amp;"!P84")</f>
        <v>0</v>
      </c>
      <c r="H43" s="275" cm="1">
        <f t="array" aca="1" ref="H43" ca="1">INDIRECT($A43&amp;"!Q84")</f>
        <v>0</v>
      </c>
      <c r="I43" s="275" cm="1">
        <f t="array" aca="1" ref="I43" ca="1">INDIRECT($A43&amp;"!R84")</f>
        <v>0</v>
      </c>
      <c r="J43" s="275" cm="1">
        <f t="array" aca="1" ref="J43" ca="1">INDIRECT($A43&amp;"!T84")</f>
        <v>0</v>
      </c>
      <c r="K43" s="275" cm="1">
        <f t="array" aca="1" ref="K43" ca="1">INDIRECT($A43&amp;"!W84")</f>
        <v>0</v>
      </c>
      <c r="L43" s="275" cm="1">
        <f t="array" aca="1" ref="L43" ca="1">INDIRECT($A43&amp;"!U84")</f>
        <v>0</v>
      </c>
      <c r="M43" s="275" cm="1">
        <f t="array" aca="1" ref="M43" ca="1">INDIRECT($A43&amp;"!X84")</f>
        <v>0</v>
      </c>
      <c r="N43" s="275" cm="1">
        <f t="array" aca="1" ref="N43" ca="1">INDIRECT($A43&amp;"!AA87")</f>
        <v>0</v>
      </c>
      <c r="O43" s="275" cm="1">
        <f t="array" aca="1" ref="O43" ca="1">INDIRECT($A43&amp;"!AA89")</f>
        <v>0</v>
      </c>
      <c r="P43" s="275" cm="1">
        <f t="array" aca="1" ref="P43" ca="1">INDIRECT($A43&amp;"!AA88")</f>
        <v>0</v>
      </c>
      <c r="Q43" s="276"/>
      <c r="R43" s="276">
        <f t="shared" ca="1" si="1"/>
        <v>0</v>
      </c>
      <c r="S43" s="276"/>
      <c r="T43" s="295">
        <f t="shared" ca="1" si="2"/>
        <v>0</v>
      </c>
      <c r="U43" s="409"/>
      <c r="V43" s="278" t="str">
        <f t="shared" ca="1" si="6"/>
        <v xml:space="preserve"> </v>
      </c>
      <c r="W43" s="278" t="str">
        <f t="shared" ca="1" si="7"/>
        <v xml:space="preserve"> </v>
      </c>
      <c r="X43" s="278" t="str">
        <f t="shared" ca="1" si="8"/>
        <v xml:space="preserve"> </v>
      </c>
    </row>
    <row r="44" spans="1:24" ht="20.100000000000001" customHeight="1" thickBot="1" x14ac:dyDescent="0.3">
      <c r="A44" s="326" t="s">
        <v>569</v>
      </c>
      <c r="B44" s="176" t="s">
        <v>59</v>
      </c>
      <c r="C44" s="177"/>
      <c r="D44" s="164"/>
      <c r="E44" s="275">
        <f t="shared" ca="1" si="0"/>
        <v>0</v>
      </c>
      <c r="F44" s="275" cm="1">
        <f t="array" aca="1" ref="F44" ca="1">INDIRECT($A44&amp;"!N84")</f>
        <v>0</v>
      </c>
      <c r="G44" s="275" cm="1">
        <f t="array" aca="1" ref="G44" ca="1">INDIRECT($A44&amp;"!P84")</f>
        <v>0</v>
      </c>
      <c r="H44" s="275" cm="1">
        <f t="array" aca="1" ref="H44" ca="1">INDIRECT($A44&amp;"!Q84")</f>
        <v>0</v>
      </c>
      <c r="I44" s="275" cm="1">
        <f t="array" aca="1" ref="I44" ca="1">INDIRECT($A44&amp;"!R84")</f>
        <v>0</v>
      </c>
      <c r="J44" s="275" cm="1">
        <f t="array" aca="1" ref="J44" ca="1">INDIRECT($A44&amp;"!T84")</f>
        <v>0</v>
      </c>
      <c r="K44" s="275" cm="1">
        <f t="array" aca="1" ref="K44" ca="1">INDIRECT($A44&amp;"!W84")</f>
        <v>0</v>
      </c>
      <c r="L44" s="275" cm="1">
        <f t="array" aca="1" ref="L44" ca="1">INDIRECT($A44&amp;"!U84")</f>
        <v>0</v>
      </c>
      <c r="M44" s="275" cm="1">
        <f t="array" aca="1" ref="M44" ca="1">INDIRECT($A44&amp;"!X84")</f>
        <v>0</v>
      </c>
      <c r="N44" s="275" cm="1">
        <f t="array" aca="1" ref="N44" ca="1">INDIRECT($A44&amp;"!AA87")</f>
        <v>0</v>
      </c>
      <c r="O44" s="275" cm="1">
        <f t="array" aca="1" ref="O44" ca="1">INDIRECT($A44&amp;"!AA89")</f>
        <v>0</v>
      </c>
      <c r="P44" s="275" cm="1">
        <f t="array" aca="1" ref="P44" ca="1">INDIRECT($A44&amp;"!AA88")</f>
        <v>0</v>
      </c>
      <c r="Q44" s="276"/>
      <c r="R44" s="276">
        <f t="shared" ca="1" si="1"/>
        <v>0</v>
      </c>
      <c r="S44" s="276"/>
      <c r="T44" s="295">
        <f t="shared" ca="1" si="2"/>
        <v>0</v>
      </c>
      <c r="U44" s="409"/>
      <c r="V44" s="278" t="str">
        <f t="shared" ca="1" si="6"/>
        <v xml:space="preserve"> </v>
      </c>
      <c r="W44" s="278" t="str">
        <f t="shared" ca="1" si="7"/>
        <v xml:space="preserve"> </v>
      </c>
      <c r="X44" s="278" t="str">
        <f t="shared" ca="1" si="8"/>
        <v xml:space="preserve"> </v>
      </c>
    </row>
    <row r="45" spans="1:24" ht="20.100000000000001" customHeight="1" thickBot="1" x14ac:dyDescent="0.3">
      <c r="A45" s="326" t="s">
        <v>570</v>
      </c>
      <c r="B45" s="180" t="s">
        <v>60</v>
      </c>
      <c r="C45" s="181"/>
      <c r="D45" s="166"/>
      <c r="E45" s="275">
        <f t="shared" ca="1" si="0"/>
        <v>0</v>
      </c>
      <c r="F45" s="275" cm="1">
        <f t="array" aca="1" ref="F45" ca="1">INDIRECT($A45&amp;"!N84")</f>
        <v>0</v>
      </c>
      <c r="G45" s="275" cm="1">
        <f t="array" aca="1" ref="G45" ca="1">INDIRECT($A45&amp;"!P84")</f>
        <v>0</v>
      </c>
      <c r="H45" s="275" cm="1">
        <f t="array" aca="1" ref="H45" ca="1">INDIRECT($A45&amp;"!Q84")</f>
        <v>0</v>
      </c>
      <c r="I45" s="275" cm="1">
        <f t="array" aca="1" ref="I45" ca="1">INDIRECT($A45&amp;"!R84")</f>
        <v>0</v>
      </c>
      <c r="J45" s="275" cm="1">
        <f t="array" aca="1" ref="J45" ca="1">INDIRECT($A45&amp;"!T84")</f>
        <v>0</v>
      </c>
      <c r="K45" s="275" cm="1">
        <f t="array" aca="1" ref="K45" ca="1">INDIRECT($A45&amp;"!W84")</f>
        <v>0</v>
      </c>
      <c r="L45" s="275" cm="1">
        <f t="array" aca="1" ref="L45" ca="1">INDIRECT($A45&amp;"!U84")</f>
        <v>0</v>
      </c>
      <c r="M45" s="275" cm="1">
        <f t="array" aca="1" ref="M45" ca="1">INDIRECT($A45&amp;"!X84")</f>
        <v>0</v>
      </c>
      <c r="N45" s="275" cm="1">
        <f t="array" aca="1" ref="N45" ca="1">INDIRECT($A45&amp;"!AA87")</f>
        <v>0</v>
      </c>
      <c r="O45" s="275" cm="1">
        <f t="array" aca="1" ref="O45" ca="1">INDIRECT($A45&amp;"!AA89")</f>
        <v>0</v>
      </c>
      <c r="P45" s="275" cm="1">
        <f t="array" aca="1" ref="P45" ca="1">INDIRECT($A45&amp;"!AA88")</f>
        <v>0</v>
      </c>
      <c r="Q45" s="276"/>
      <c r="R45" s="276">
        <f t="shared" ca="1" si="1"/>
        <v>0</v>
      </c>
      <c r="S45" s="276"/>
      <c r="T45" s="295">
        <f t="shared" ca="1" si="2"/>
        <v>0</v>
      </c>
      <c r="U45" s="409"/>
      <c r="V45" s="278" t="str">
        <f t="shared" ca="1" si="6"/>
        <v xml:space="preserve"> </v>
      </c>
      <c r="W45" s="278" t="str">
        <f t="shared" ca="1" si="7"/>
        <v xml:space="preserve"> </v>
      </c>
      <c r="X45" s="278" t="str">
        <f t="shared" ca="1" si="8"/>
        <v xml:space="preserve"> </v>
      </c>
    </row>
    <row r="46" spans="1:24" ht="20.100000000000001" customHeight="1" thickBot="1" x14ac:dyDescent="0.3">
      <c r="A46" s="326" t="s">
        <v>571</v>
      </c>
      <c r="B46" s="180" t="s">
        <v>795</v>
      </c>
      <c r="C46" s="181"/>
      <c r="D46" s="163"/>
      <c r="E46" s="275">
        <f t="shared" ca="1" si="0"/>
        <v>0</v>
      </c>
      <c r="F46" s="275" cm="1">
        <f t="array" aca="1" ref="F46" ca="1">INDIRECT($A46&amp;"!N84")</f>
        <v>0</v>
      </c>
      <c r="G46" s="275" cm="1">
        <f t="array" aca="1" ref="G46" ca="1">INDIRECT($A46&amp;"!P84")</f>
        <v>0</v>
      </c>
      <c r="H46" s="275" cm="1">
        <f t="array" aca="1" ref="H46" ca="1">INDIRECT($A46&amp;"!Q84")</f>
        <v>0</v>
      </c>
      <c r="I46" s="275" cm="1">
        <f t="array" aca="1" ref="I46" ca="1">INDIRECT($A46&amp;"!R84")</f>
        <v>0</v>
      </c>
      <c r="J46" s="275" cm="1">
        <f t="array" aca="1" ref="J46" ca="1">INDIRECT($A46&amp;"!T84")</f>
        <v>0</v>
      </c>
      <c r="K46" s="275" cm="1">
        <f t="array" aca="1" ref="K46" ca="1">INDIRECT($A46&amp;"!W84")</f>
        <v>0</v>
      </c>
      <c r="L46" s="275" cm="1">
        <f t="array" aca="1" ref="L46" ca="1">INDIRECT($A46&amp;"!U84")</f>
        <v>0</v>
      </c>
      <c r="M46" s="275" cm="1">
        <f t="array" aca="1" ref="M46" ca="1">INDIRECT($A46&amp;"!X84")</f>
        <v>0</v>
      </c>
      <c r="N46" s="275" cm="1">
        <f t="array" aca="1" ref="N46" ca="1">INDIRECT($A46&amp;"!AA87")</f>
        <v>0</v>
      </c>
      <c r="O46" s="275" cm="1">
        <f t="array" aca="1" ref="O46" ca="1">INDIRECT($A46&amp;"!AA89")</f>
        <v>0</v>
      </c>
      <c r="P46" s="275" cm="1">
        <f t="array" aca="1" ref="P46" ca="1">INDIRECT($A46&amp;"!AA88")</f>
        <v>0</v>
      </c>
      <c r="Q46" s="276"/>
      <c r="R46" s="276">
        <f t="shared" ca="1" si="1"/>
        <v>0</v>
      </c>
      <c r="S46" s="276"/>
      <c r="T46" s="295">
        <f t="shared" ca="1" si="2"/>
        <v>0</v>
      </c>
      <c r="U46" s="415"/>
      <c r="V46" s="278" t="str">
        <f t="shared" ca="1" si="6"/>
        <v xml:space="preserve"> </v>
      </c>
      <c r="W46" s="278" t="str">
        <f t="shared" ca="1" si="7"/>
        <v xml:space="preserve"> </v>
      </c>
      <c r="X46" s="278" t="str">
        <f t="shared" ca="1" si="8"/>
        <v xml:space="preserve"> </v>
      </c>
    </row>
    <row r="47" spans="1:24" ht="20.100000000000001" customHeight="1" thickBot="1" x14ac:dyDescent="0.3">
      <c r="A47" s="326" t="s">
        <v>572</v>
      </c>
      <c r="B47" s="169" t="s">
        <v>61</v>
      </c>
      <c r="C47" s="170"/>
      <c r="D47" s="164"/>
      <c r="E47" s="275">
        <f t="shared" ca="1" si="0"/>
        <v>0</v>
      </c>
      <c r="F47" s="275" cm="1">
        <f t="array" aca="1" ref="F47" ca="1">INDIRECT($A47&amp;"!N84")</f>
        <v>0</v>
      </c>
      <c r="G47" s="275" cm="1">
        <f t="array" aca="1" ref="G47" ca="1">INDIRECT($A47&amp;"!P84")</f>
        <v>0</v>
      </c>
      <c r="H47" s="275" cm="1">
        <f t="array" aca="1" ref="H47" ca="1">INDIRECT($A47&amp;"!Q84")</f>
        <v>0</v>
      </c>
      <c r="I47" s="275" cm="1">
        <f t="array" aca="1" ref="I47" ca="1">INDIRECT($A47&amp;"!R84")</f>
        <v>0</v>
      </c>
      <c r="J47" s="275" cm="1">
        <f t="array" aca="1" ref="J47" ca="1">INDIRECT($A47&amp;"!T84")</f>
        <v>0</v>
      </c>
      <c r="K47" s="275" cm="1">
        <f t="array" aca="1" ref="K47" ca="1">INDIRECT($A47&amp;"!W84")</f>
        <v>0</v>
      </c>
      <c r="L47" s="275" cm="1">
        <f t="array" aca="1" ref="L47" ca="1">INDIRECT($A47&amp;"!U84")</f>
        <v>0</v>
      </c>
      <c r="M47" s="275" cm="1">
        <f t="array" aca="1" ref="M47" ca="1">INDIRECT($A47&amp;"!X84")</f>
        <v>0</v>
      </c>
      <c r="N47" s="275" cm="1">
        <f t="array" aca="1" ref="N47" ca="1">INDIRECT($A47&amp;"!AA87")</f>
        <v>0</v>
      </c>
      <c r="O47" s="275" cm="1">
        <f t="array" aca="1" ref="O47" ca="1">INDIRECT($A47&amp;"!AA89")</f>
        <v>0</v>
      </c>
      <c r="P47" s="275" cm="1">
        <f t="array" aca="1" ref="P47" ca="1">INDIRECT($A47&amp;"!AA88")</f>
        <v>0</v>
      </c>
      <c r="Q47" s="276"/>
      <c r="R47" s="276">
        <f t="shared" ca="1" si="1"/>
        <v>0</v>
      </c>
      <c r="S47" s="276"/>
      <c r="T47" s="295">
        <f t="shared" ca="1" si="2"/>
        <v>0</v>
      </c>
      <c r="U47" s="421">
        <f ca="1">SUM(T47:T50)</f>
        <v>0</v>
      </c>
      <c r="V47" s="278" t="str">
        <f t="shared" ca="1" si="6"/>
        <v xml:space="preserve"> </v>
      </c>
      <c r="W47" s="278" t="str">
        <f t="shared" ca="1" si="7"/>
        <v xml:space="preserve"> </v>
      </c>
      <c r="X47" s="278" t="str">
        <f t="shared" ca="1" si="8"/>
        <v xml:space="preserve"> </v>
      </c>
    </row>
    <row r="48" spans="1:24" ht="20.100000000000001" customHeight="1" thickBot="1" x14ac:dyDescent="0.3">
      <c r="A48" s="326" t="s">
        <v>573</v>
      </c>
      <c r="B48" s="176" t="s">
        <v>62</v>
      </c>
      <c r="C48" s="177"/>
      <c r="D48" s="164"/>
      <c r="E48" s="275">
        <f t="shared" ca="1" si="0"/>
        <v>0</v>
      </c>
      <c r="F48" s="275" cm="1">
        <f t="array" aca="1" ref="F48" ca="1">INDIRECT($A48&amp;"!N84")</f>
        <v>0</v>
      </c>
      <c r="G48" s="275" cm="1">
        <f t="array" aca="1" ref="G48" ca="1">INDIRECT($A48&amp;"!P84")</f>
        <v>0</v>
      </c>
      <c r="H48" s="275" cm="1">
        <f t="array" aca="1" ref="H48" ca="1">INDIRECT($A48&amp;"!Q84")</f>
        <v>0</v>
      </c>
      <c r="I48" s="275" cm="1">
        <f t="array" aca="1" ref="I48" ca="1">INDIRECT($A48&amp;"!R84")</f>
        <v>0</v>
      </c>
      <c r="J48" s="275" cm="1">
        <f t="array" aca="1" ref="J48" ca="1">INDIRECT($A48&amp;"!T84")</f>
        <v>0</v>
      </c>
      <c r="K48" s="275" cm="1">
        <f t="array" aca="1" ref="K48" ca="1">INDIRECT($A48&amp;"!W84")</f>
        <v>0</v>
      </c>
      <c r="L48" s="275" cm="1">
        <f t="array" aca="1" ref="L48" ca="1">INDIRECT($A48&amp;"!U84")</f>
        <v>0</v>
      </c>
      <c r="M48" s="275" cm="1">
        <f t="array" aca="1" ref="M48" ca="1">INDIRECT($A48&amp;"!X84")</f>
        <v>0</v>
      </c>
      <c r="N48" s="275" cm="1">
        <f t="array" aca="1" ref="N48" ca="1">INDIRECT($A48&amp;"!AA87")</f>
        <v>0</v>
      </c>
      <c r="O48" s="275" cm="1">
        <f t="array" aca="1" ref="O48" ca="1">INDIRECT($A48&amp;"!AA89")</f>
        <v>0</v>
      </c>
      <c r="P48" s="275" cm="1">
        <f t="array" aca="1" ref="P48" ca="1">INDIRECT($A48&amp;"!AA88")</f>
        <v>0</v>
      </c>
      <c r="Q48" s="276"/>
      <c r="R48" s="276">
        <f t="shared" ca="1" si="1"/>
        <v>0</v>
      </c>
      <c r="S48" s="276"/>
      <c r="T48" s="295">
        <f t="shared" ca="1" si="2"/>
        <v>0</v>
      </c>
      <c r="U48" s="422"/>
      <c r="V48" s="278" t="str">
        <f t="shared" ca="1" si="6"/>
        <v xml:space="preserve"> </v>
      </c>
      <c r="W48" s="278" t="str">
        <f t="shared" ca="1" si="7"/>
        <v xml:space="preserve"> </v>
      </c>
      <c r="X48" s="278" t="str">
        <f t="shared" ca="1" si="8"/>
        <v xml:space="preserve"> </v>
      </c>
    </row>
    <row r="49" spans="1:28" ht="20.100000000000001" customHeight="1" thickBot="1" x14ac:dyDescent="0.3">
      <c r="A49" s="326" t="s">
        <v>574</v>
      </c>
      <c r="B49" s="176" t="s">
        <v>63</v>
      </c>
      <c r="C49" s="177"/>
      <c r="D49" s="165"/>
      <c r="E49" s="275">
        <f t="shared" ca="1" si="0"/>
        <v>0</v>
      </c>
      <c r="F49" s="275" cm="1">
        <f t="array" aca="1" ref="F49" ca="1">INDIRECT($A49&amp;"!N84")</f>
        <v>0</v>
      </c>
      <c r="G49" s="275" cm="1">
        <f t="array" aca="1" ref="G49" ca="1">INDIRECT($A49&amp;"!P84")</f>
        <v>0</v>
      </c>
      <c r="H49" s="275" cm="1">
        <f t="array" aca="1" ref="H49" ca="1">INDIRECT($A49&amp;"!Q84")</f>
        <v>0</v>
      </c>
      <c r="I49" s="275" cm="1">
        <f t="array" aca="1" ref="I49" ca="1">INDIRECT($A49&amp;"!R84")</f>
        <v>0</v>
      </c>
      <c r="J49" s="275" cm="1">
        <f t="array" aca="1" ref="J49" ca="1">INDIRECT($A49&amp;"!T84")</f>
        <v>0</v>
      </c>
      <c r="K49" s="275" cm="1">
        <f t="array" aca="1" ref="K49" ca="1">INDIRECT($A49&amp;"!W84")</f>
        <v>0</v>
      </c>
      <c r="L49" s="275" cm="1">
        <f t="array" aca="1" ref="L49" ca="1">INDIRECT($A49&amp;"!U84")</f>
        <v>0</v>
      </c>
      <c r="M49" s="275" cm="1">
        <f t="array" aca="1" ref="M49" ca="1">INDIRECT($A49&amp;"!X84")</f>
        <v>0</v>
      </c>
      <c r="N49" s="275" cm="1">
        <f t="array" aca="1" ref="N49" ca="1">INDIRECT($A49&amp;"!AA87")</f>
        <v>0</v>
      </c>
      <c r="O49" s="275" cm="1">
        <f t="array" aca="1" ref="O49" ca="1">INDIRECT($A49&amp;"!AA89")</f>
        <v>0</v>
      </c>
      <c r="P49" s="275" cm="1">
        <f t="array" aca="1" ref="P49" ca="1">INDIRECT($A49&amp;"!AA88")</f>
        <v>0</v>
      </c>
      <c r="Q49" s="276"/>
      <c r="R49" s="276">
        <f t="shared" ca="1" si="1"/>
        <v>0</v>
      </c>
      <c r="S49" s="276"/>
      <c r="T49" s="295">
        <f t="shared" ca="1" si="2"/>
        <v>0</v>
      </c>
      <c r="U49" s="422"/>
      <c r="V49" s="278" t="str">
        <f t="shared" ca="1" si="6"/>
        <v xml:space="preserve"> </v>
      </c>
      <c r="W49" s="278" t="str">
        <f t="shared" ca="1" si="7"/>
        <v xml:space="preserve"> </v>
      </c>
      <c r="X49" s="278" t="str">
        <f t="shared" ca="1" si="8"/>
        <v xml:space="preserve"> </v>
      </c>
      <c r="Y49" s="171"/>
      <c r="Z49" s="171"/>
    </row>
    <row r="50" spans="1:28" ht="20.100000000000001" customHeight="1" thickBot="1" x14ac:dyDescent="0.3">
      <c r="A50" s="326" t="s">
        <v>575</v>
      </c>
      <c r="B50" s="178" t="s">
        <v>64</v>
      </c>
      <c r="C50" s="179"/>
      <c r="D50" s="162"/>
      <c r="E50" s="275">
        <f t="shared" ca="1" si="0"/>
        <v>0</v>
      </c>
      <c r="F50" s="275" cm="1">
        <f t="array" aca="1" ref="F50" ca="1">INDIRECT($A50&amp;"!N84")</f>
        <v>0</v>
      </c>
      <c r="G50" s="275" cm="1">
        <f t="array" aca="1" ref="G50" ca="1">INDIRECT($A50&amp;"!P84")</f>
        <v>0</v>
      </c>
      <c r="H50" s="275" cm="1">
        <f t="array" aca="1" ref="H50" ca="1">INDIRECT($A50&amp;"!Q84")</f>
        <v>0</v>
      </c>
      <c r="I50" s="275" cm="1">
        <f t="array" aca="1" ref="I50" ca="1">INDIRECT($A50&amp;"!R84")</f>
        <v>0</v>
      </c>
      <c r="J50" s="275" cm="1">
        <f t="array" aca="1" ref="J50" ca="1">INDIRECT($A50&amp;"!T84")</f>
        <v>0</v>
      </c>
      <c r="K50" s="275" cm="1">
        <f t="array" aca="1" ref="K50" ca="1">INDIRECT($A50&amp;"!W84")</f>
        <v>0</v>
      </c>
      <c r="L50" s="275" cm="1">
        <f t="array" aca="1" ref="L50" ca="1">INDIRECT($A50&amp;"!U84")</f>
        <v>0</v>
      </c>
      <c r="M50" s="275" cm="1">
        <f t="array" aca="1" ref="M50" ca="1">INDIRECT($A50&amp;"!X84")</f>
        <v>0</v>
      </c>
      <c r="N50" s="275" cm="1">
        <f t="array" aca="1" ref="N50" ca="1">INDIRECT($A50&amp;"!AA87")</f>
        <v>0</v>
      </c>
      <c r="O50" s="275" cm="1">
        <f t="array" aca="1" ref="O50" ca="1">INDIRECT($A50&amp;"!AA89")</f>
        <v>0</v>
      </c>
      <c r="P50" s="275" cm="1">
        <f t="array" aca="1" ref="P50" ca="1">INDIRECT($A50&amp;"!AA88")</f>
        <v>0</v>
      </c>
      <c r="Q50" s="276"/>
      <c r="R50" s="276">
        <f t="shared" ca="1" si="1"/>
        <v>0</v>
      </c>
      <c r="S50" s="276"/>
      <c r="T50" s="295">
        <f t="shared" ca="1" si="2"/>
        <v>0</v>
      </c>
      <c r="U50" s="423"/>
      <c r="V50" s="278" t="str">
        <f t="shared" ca="1" si="6"/>
        <v xml:space="preserve"> </v>
      </c>
      <c r="W50" s="278" t="str">
        <f ca="1">IFERROR(T50/H50," ")</f>
        <v xml:space="preserve"> </v>
      </c>
      <c r="X50" s="278" t="str">
        <f t="shared" ca="1" si="8"/>
        <v xml:space="preserve"> </v>
      </c>
      <c r="Y50" s="171"/>
      <c r="Z50" s="171"/>
    </row>
    <row r="51" spans="1:28" ht="20.100000000000001" customHeight="1" thickBot="1" x14ac:dyDescent="0.3">
      <c r="A51" s="326" t="s">
        <v>576</v>
      </c>
      <c r="B51" s="181" t="s">
        <v>65</v>
      </c>
      <c r="C51" s="181"/>
      <c r="D51" s="164"/>
      <c r="E51" s="275">
        <f t="shared" ca="1" si="0"/>
        <v>0</v>
      </c>
      <c r="F51" s="275" cm="1">
        <f t="array" aca="1" ref="F51" ca="1">INDIRECT($A51&amp;"!N84")</f>
        <v>0</v>
      </c>
      <c r="G51" s="275" cm="1">
        <f t="array" aca="1" ref="G51" ca="1">INDIRECT($A51&amp;"!P84")</f>
        <v>0</v>
      </c>
      <c r="H51" s="275" cm="1">
        <f t="array" aca="1" ref="H51" ca="1">INDIRECT($A51&amp;"!Q84")</f>
        <v>0</v>
      </c>
      <c r="I51" s="275" cm="1">
        <f t="array" aca="1" ref="I51" ca="1">INDIRECT($A51&amp;"!R84")</f>
        <v>0</v>
      </c>
      <c r="J51" s="275" cm="1">
        <f t="array" aca="1" ref="J51" ca="1">INDIRECT($A51&amp;"!T84")</f>
        <v>0</v>
      </c>
      <c r="K51" s="275" cm="1">
        <f t="array" aca="1" ref="K51" ca="1">INDIRECT($A51&amp;"!W84")</f>
        <v>0</v>
      </c>
      <c r="L51" s="275" cm="1">
        <f t="array" aca="1" ref="L51" ca="1">INDIRECT($A51&amp;"!U84")</f>
        <v>0</v>
      </c>
      <c r="M51" s="275" cm="1">
        <f t="array" aca="1" ref="M51" ca="1">INDIRECT($A51&amp;"!X84")</f>
        <v>0</v>
      </c>
      <c r="N51" s="275" cm="1">
        <f t="array" aca="1" ref="N51" ca="1">INDIRECT($A51&amp;"!AA87")</f>
        <v>0</v>
      </c>
      <c r="O51" s="275" cm="1">
        <f t="array" aca="1" ref="O51" ca="1">INDIRECT($A51&amp;"!AA89")</f>
        <v>0</v>
      </c>
      <c r="P51" s="275" cm="1">
        <f t="array" aca="1" ref="P51" ca="1">INDIRECT($A51&amp;"!AA88")</f>
        <v>0</v>
      </c>
      <c r="Q51" s="276"/>
      <c r="R51" s="276">
        <f t="shared" ca="1" si="1"/>
        <v>0</v>
      </c>
      <c r="S51" s="276"/>
      <c r="T51" s="295">
        <f t="shared" ca="1" si="2"/>
        <v>0</v>
      </c>
      <c r="U51" s="414">
        <f ca="1">SUM(T51:T55)</f>
        <v>0</v>
      </c>
      <c r="V51" s="278" t="str">
        <f t="shared" ca="1" si="6"/>
        <v xml:space="preserve"> </v>
      </c>
      <c r="W51" s="278" t="str">
        <f t="shared" ca="1" si="7"/>
        <v xml:space="preserve"> </v>
      </c>
      <c r="X51" s="278" t="str">
        <f t="shared" ca="1" si="8"/>
        <v xml:space="preserve"> </v>
      </c>
      <c r="Y51" s="171"/>
      <c r="Z51" s="171"/>
    </row>
    <row r="52" spans="1:28" ht="20.100000000000001" customHeight="1" thickBot="1" x14ac:dyDescent="0.3">
      <c r="A52" s="326" t="s">
        <v>577</v>
      </c>
      <c r="B52" s="176" t="s">
        <v>66</v>
      </c>
      <c r="C52" s="177"/>
      <c r="D52" s="164"/>
      <c r="E52" s="275">
        <f t="shared" ref="E52:E53" ca="1" si="9">H52-SUM(K52:Q52)</f>
        <v>0</v>
      </c>
      <c r="F52" s="275" cm="1">
        <f t="array" aca="1" ref="F52" ca="1">INDIRECT($A52&amp;"!N84")</f>
        <v>0</v>
      </c>
      <c r="G52" s="275" cm="1">
        <f t="array" aca="1" ref="G52" ca="1">INDIRECT($A52&amp;"!P84")</f>
        <v>0</v>
      </c>
      <c r="H52" s="275" cm="1">
        <f t="array" aca="1" ref="H52" ca="1">INDIRECT($A52&amp;"!Q84")</f>
        <v>0</v>
      </c>
      <c r="I52" s="275" cm="1">
        <f t="array" aca="1" ref="I52" ca="1">INDIRECT($A52&amp;"!R84")</f>
        <v>0</v>
      </c>
      <c r="J52" s="275" cm="1">
        <f t="array" aca="1" ref="J52" ca="1">INDIRECT($A52&amp;"!T84")</f>
        <v>0</v>
      </c>
      <c r="K52" s="275" cm="1">
        <f t="array" aca="1" ref="K52" ca="1">INDIRECT($A52&amp;"!W84")</f>
        <v>0</v>
      </c>
      <c r="L52" s="275" cm="1">
        <f t="array" aca="1" ref="L52" ca="1">INDIRECT($A52&amp;"!U84")</f>
        <v>0</v>
      </c>
      <c r="M52" s="275" cm="1">
        <f t="array" aca="1" ref="M52" ca="1">INDIRECT($A52&amp;"!X84")</f>
        <v>0</v>
      </c>
      <c r="N52" s="275" cm="1">
        <f t="array" aca="1" ref="N52" ca="1">INDIRECT($A52&amp;"!AA87")</f>
        <v>0</v>
      </c>
      <c r="O52" s="275" cm="1">
        <f t="array" aca="1" ref="O52" ca="1">INDIRECT($A52&amp;"!AA89")</f>
        <v>0</v>
      </c>
      <c r="P52" s="275" cm="1">
        <f t="array" aca="1" ref="P52" ca="1">INDIRECT($A52&amp;"!AA88")</f>
        <v>0</v>
      </c>
      <c r="Q52" s="276"/>
      <c r="R52" s="276">
        <f t="shared" ref="R52:R55" ca="1" si="10">I52*7%</f>
        <v>0</v>
      </c>
      <c r="S52" s="276"/>
      <c r="T52" s="295">
        <f t="shared" ref="T52:T55" ca="1" si="11">H52-SUM(J52:S52)</f>
        <v>0</v>
      </c>
      <c r="U52" s="409"/>
      <c r="V52" s="278" t="str">
        <f t="shared" ca="1" si="6"/>
        <v xml:space="preserve"> </v>
      </c>
      <c r="W52" s="278" t="str">
        <f t="shared" ca="1" si="7"/>
        <v xml:space="preserve"> </v>
      </c>
      <c r="X52" s="278" t="str">
        <f t="shared" ca="1" si="8"/>
        <v xml:space="preserve"> </v>
      </c>
      <c r="Y52" s="171"/>
      <c r="Z52" s="171"/>
    </row>
    <row r="53" spans="1:28" ht="20.100000000000001" customHeight="1" thickBot="1" x14ac:dyDescent="0.3">
      <c r="A53" s="326" t="s">
        <v>578</v>
      </c>
      <c r="B53" s="176" t="s">
        <v>67</v>
      </c>
      <c r="C53" s="177"/>
      <c r="D53" s="164"/>
      <c r="E53" s="275">
        <f t="shared" ca="1" si="9"/>
        <v>0</v>
      </c>
      <c r="F53" s="275" cm="1">
        <f t="array" aca="1" ref="F53" ca="1">INDIRECT($A53&amp;"!N84")</f>
        <v>0</v>
      </c>
      <c r="G53" s="275" cm="1">
        <f t="array" aca="1" ref="G53" ca="1">INDIRECT($A53&amp;"!P84")</f>
        <v>0</v>
      </c>
      <c r="H53" s="275" cm="1">
        <f t="array" aca="1" ref="H53" ca="1">INDIRECT($A53&amp;"!Q84")</f>
        <v>0</v>
      </c>
      <c r="I53" s="275" cm="1">
        <f t="array" aca="1" ref="I53" ca="1">INDIRECT($A53&amp;"!R84")</f>
        <v>0</v>
      </c>
      <c r="J53" s="275" cm="1">
        <f t="array" aca="1" ref="J53" ca="1">INDIRECT($A53&amp;"!T84")</f>
        <v>0</v>
      </c>
      <c r="K53" s="275" cm="1">
        <f t="array" aca="1" ref="K53" ca="1">INDIRECT($A53&amp;"!W84")</f>
        <v>0</v>
      </c>
      <c r="L53" s="275" cm="1">
        <f t="array" aca="1" ref="L53" ca="1">INDIRECT($A53&amp;"!U84")</f>
        <v>0</v>
      </c>
      <c r="M53" s="275" cm="1">
        <f t="array" aca="1" ref="M53" ca="1">INDIRECT($A53&amp;"!X84")</f>
        <v>0</v>
      </c>
      <c r="N53" s="275" cm="1">
        <f t="array" aca="1" ref="N53" ca="1">INDIRECT($A53&amp;"!AA87")</f>
        <v>0</v>
      </c>
      <c r="O53" s="275" cm="1">
        <f t="array" aca="1" ref="O53" ca="1">INDIRECT($A53&amp;"!AA89")</f>
        <v>0</v>
      </c>
      <c r="P53" s="275" cm="1">
        <f t="array" aca="1" ref="P53" ca="1">INDIRECT($A53&amp;"!AA88")</f>
        <v>0</v>
      </c>
      <c r="Q53" s="276"/>
      <c r="R53" s="276">
        <f t="shared" ca="1" si="10"/>
        <v>0</v>
      </c>
      <c r="S53" s="276"/>
      <c r="T53" s="295">
        <f t="shared" ca="1" si="11"/>
        <v>0</v>
      </c>
      <c r="U53" s="409"/>
      <c r="V53" s="278" t="str">
        <f t="shared" ca="1" si="6"/>
        <v xml:space="preserve"> </v>
      </c>
      <c r="W53" s="278" t="str">
        <f t="shared" ca="1" si="7"/>
        <v xml:space="preserve"> </v>
      </c>
      <c r="X53" s="278" t="str">
        <f t="shared" ca="1" si="8"/>
        <v xml:space="preserve"> </v>
      </c>
      <c r="Y53" s="171"/>
      <c r="Z53" s="171"/>
    </row>
    <row r="54" spans="1:28" ht="20.100000000000001" customHeight="1" thickBot="1" x14ac:dyDescent="0.3">
      <c r="A54" s="326" t="s">
        <v>579</v>
      </c>
      <c r="B54" s="176" t="s">
        <v>68</v>
      </c>
      <c r="C54" s="184"/>
      <c r="D54" s="166"/>
      <c r="E54" s="275">
        <f ca="1">H54-SUM(K54:Q54)</f>
        <v>0</v>
      </c>
      <c r="F54" s="275" cm="1">
        <f t="array" aca="1" ref="F54" ca="1">INDIRECT($A54&amp;"!N84")</f>
        <v>0</v>
      </c>
      <c r="G54" s="275" cm="1">
        <f t="array" aca="1" ref="G54" ca="1">INDIRECT($A54&amp;"!P84")</f>
        <v>0</v>
      </c>
      <c r="H54" s="275" cm="1">
        <f t="array" aca="1" ref="H54" ca="1">INDIRECT($A54&amp;"!Q84")</f>
        <v>0</v>
      </c>
      <c r="I54" s="275" cm="1">
        <f t="array" aca="1" ref="I54" ca="1">INDIRECT($A54&amp;"!R84")</f>
        <v>0</v>
      </c>
      <c r="J54" s="275" cm="1">
        <f t="array" aca="1" ref="J54" ca="1">INDIRECT($A54&amp;"!T84")</f>
        <v>0</v>
      </c>
      <c r="K54" s="275" cm="1">
        <f t="array" aca="1" ref="K54" ca="1">INDIRECT($A54&amp;"!W84")</f>
        <v>0</v>
      </c>
      <c r="L54" s="275" cm="1">
        <f t="array" aca="1" ref="L54" ca="1">INDIRECT($A54&amp;"!U84")</f>
        <v>0</v>
      </c>
      <c r="M54" s="275" cm="1">
        <f t="array" aca="1" ref="M54" ca="1">INDIRECT($A54&amp;"!X84")</f>
        <v>0</v>
      </c>
      <c r="N54" s="275" cm="1">
        <f t="array" aca="1" ref="N54" ca="1">INDIRECT($A54&amp;"!AA87")</f>
        <v>0</v>
      </c>
      <c r="O54" s="275" cm="1">
        <f t="array" aca="1" ref="O54" ca="1">INDIRECT($A54&amp;"!AA89")</f>
        <v>0</v>
      </c>
      <c r="P54" s="275" cm="1">
        <f t="array" aca="1" ref="P54" ca="1">INDIRECT($A54&amp;"!AA88")</f>
        <v>0</v>
      </c>
      <c r="Q54" s="276"/>
      <c r="R54" s="276">
        <f t="shared" ca="1" si="10"/>
        <v>0</v>
      </c>
      <c r="S54" s="276"/>
      <c r="T54" s="295">
        <f t="shared" ca="1" si="11"/>
        <v>0</v>
      </c>
      <c r="U54" s="409"/>
      <c r="V54" s="279" t="str">
        <f t="shared" ca="1" si="6"/>
        <v xml:space="preserve"> </v>
      </c>
      <c r="W54" s="279" t="str">
        <f t="shared" ca="1" si="7"/>
        <v xml:space="preserve"> </v>
      </c>
      <c r="X54" s="279" t="str">
        <f t="shared" ca="1" si="8"/>
        <v xml:space="preserve"> </v>
      </c>
      <c r="Y54" s="171"/>
      <c r="Z54" s="171"/>
      <c r="AB54" s="35" t="s">
        <v>407</v>
      </c>
    </row>
    <row r="55" spans="1:28" ht="20.100000000000001" customHeight="1" thickBot="1" x14ac:dyDescent="0.3">
      <c r="A55" s="362" t="s">
        <v>851</v>
      </c>
      <c r="B55" s="180" t="s">
        <v>892</v>
      </c>
      <c r="C55" s="181"/>
      <c r="D55" s="166"/>
      <c r="E55" s="363">
        <f ca="1">H55-SUM(K55:Q55)</f>
        <v>0</v>
      </c>
      <c r="F55" s="363" cm="1">
        <f t="array" aca="1" ref="F55" ca="1">INDIRECT($A55&amp;"!N84")</f>
        <v>0</v>
      </c>
      <c r="G55" s="363" cm="1">
        <f t="array" aca="1" ref="G55" ca="1">INDIRECT($A55&amp;"!P84")</f>
        <v>0</v>
      </c>
      <c r="H55" s="363" cm="1">
        <f t="array" aca="1" ref="H55" ca="1">INDIRECT($A55&amp;"!Q84")</f>
        <v>0</v>
      </c>
      <c r="I55" s="363" cm="1">
        <f t="array" aca="1" ref="I55" ca="1">INDIRECT($A55&amp;"!R84")</f>
        <v>0</v>
      </c>
      <c r="J55" s="363" cm="1">
        <f t="array" aca="1" ref="J55" ca="1">INDIRECT($A55&amp;"!T84")</f>
        <v>0</v>
      </c>
      <c r="K55" s="363" cm="1">
        <f t="array" aca="1" ref="K55" ca="1">INDIRECT($A55&amp;"!W84")</f>
        <v>0</v>
      </c>
      <c r="L55" s="363" cm="1">
        <f t="array" aca="1" ref="L55" ca="1">INDIRECT($A55&amp;"!U84")</f>
        <v>0</v>
      </c>
      <c r="M55" s="363" cm="1">
        <f t="array" aca="1" ref="M55" ca="1">INDIRECT($A55&amp;"!X84")</f>
        <v>0</v>
      </c>
      <c r="N55" s="363" cm="1">
        <f t="array" aca="1" ref="N55" ca="1">INDIRECT($A55&amp;"!AA87")</f>
        <v>0</v>
      </c>
      <c r="O55" s="363" cm="1">
        <f t="array" aca="1" ref="O55" ca="1">INDIRECT($A55&amp;"!AA89")</f>
        <v>0</v>
      </c>
      <c r="P55" s="363" cm="1">
        <f t="array" aca="1" ref="P55" ca="1">INDIRECT($A55&amp;"!AA88")</f>
        <v>0</v>
      </c>
      <c r="Q55" s="364"/>
      <c r="R55" s="364">
        <f t="shared" ca="1" si="10"/>
        <v>0</v>
      </c>
      <c r="S55" s="364"/>
      <c r="T55" s="365">
        <f t="shared" ca="1" si="11"/>
        <v>0</v>
      </c>
      <c r="U55" s="409"/>
      <c r="V55" s="366" t="str">
        <f t="shared" ref="V55" ca="1" si="12">IFERROR(J55/H55," ")</f>
        <v xml:space="preserve"> </v>
      </c>
      <c r="W55" s="366" t="str">
        <f t="shared" ref="W55" ca="1" si="13">IFERROR(T55/H55," ")</f>
        <v xml:space="preserve"> </v>
      </c>
      <c r="X55" s="366" t="str">
        <f t="shared" ref="X55" ca="1" si="14">IFERROR(T55/J55," ")</f>
        <v xml:space="preserve"> </v>
      </c>
      <c r="Y55" s="171"/>
      <c r="Z55" s="171"/>
    </row>
    <row r="56" spans="1:28" ht="20.100000000000001" customHeight="1" thickBot="1" x14ac:dyDescent="0.3">
      <c r="A56" s="367"/>
      <c r="B56" s="368" t="s">
        <v>14</v>
      </c>
      <c r="C56" s="369"/>
      <c r="D56" s="370"/>
      <c r="E56" s="371">
        <f ca="1">SUM(E3:E55)</f>
        <v>235431.59362360658</v>
      </c>
      <c r="F56" s="371">
        <f t="shared" ref="F56:T56" ca="1" si="15">SUM(F3:F55)</f>
        <v>433673.64</v>
      </c>
      <c r="G56" s="371">
        <f t="shared" ca="1" si="15"/>
        <v>3175.46</v>
      </c>
      <c r="H56" s="371">
        <f t="shared" ca="1" si="15"/>
        <v>430498.18</v>
      </c>
      <c r="I56" s="371">
        <f t="shared" ca="1" si="15"/>
        <v>292198.94999999995</v>
      </c>
      <c r="J56" s="371">
        <f t="shared" ca="1" si="15"/>
        <v>82224</v>
      </c>
      <c r="K56" s="371">
        <f t="shared" ca="1" si="15"/>
        <v>48962.080000000002</v>
      </c>
      <c r="L56" s="371">
        <f t="shared" ca="1" si="15"/>
        <v>112559.36901639341</v>
      </c>
      <c r="M56" s="371">
        <f t="shared" ca="1" si="15"/>
        <v>33545.137360000008</v>
      </c>
      <c r="N56" s="371">
        <f t="shared" ca="1" si="15"/>
        <v>0</v>
      </c>
      <c r="O56" s="371">
        <f t="shared" ca="1" si="15"/>
        <v>0</v>
      </c>
      <c r="P56" s="371">
        <f t="shared" ca="1" si="15"/>
        <v>0</v>
      </c>
      <c r="Q56" s="371">
        <f t="shared" si="15"/>
        <v>0</v>
      </c>
      <c r="R56" s="371">
        <f t="shared" ca="1" si="15"/>
        <v>20453.926500000001</v>
      </c>
      <c r="S56" s="371">
        <f t="shared" si="15"/>
        <v>0</v>
      </c>
      <c r="T56" s="371">
        <f t="shared" ca="1" si="15"/>
        <v>132753.66712360654</v>
      </c>
      <c r="U56" s="372">
        <f ca="1">SUM(U3:U55)</f>
        <v>132753.66712360654</v>
      </c>
      <c r="V56" s="373">
        <f ca="1">IFERROR(J56/H56," ")</f>
        <v>0.19099732314780055</v>
      </c>
      <c r="W56" s="373">
        <f ca="1">IFERROR(T56/H56," ")</f>
        <v>0.30837219131473809</v>
      </c>
      <c r="X56" s="374">
        <f ca="1">IFERROR(T56/J56," ")</f>
        <v>1.6145367182769816</v>
      </c>
      <c r="Y56" s="34"/>
      <c r="Z56" s="34"/>
    </row>
    <row r="57" spans="1:28" ht="21.75" customHeight="1" x14ac:dyDescent="0.25">
      <c r="A57" s="34"/>
      <c r="B57" s="185"/>
      <c r="C57" s="185"/>
      <c r="D57" s="122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117" t="s">
        <v>69</v>
      </c>
      <c r="U57" s="37"/>
      <c r="V57" s="219"/>
      <c r="W57" s="219"/>
      <c r="X57" s="219"/>
      <c r="Y57" s="34"/>
      <c r="Z57" s="34"/>
    </row>
    <row r="58" spans="1:28" ht="21.75" customHeight="1" x14ac:dyDescent="0.25">
      <c r="A58" s="343" t="s">
        <v>385</v>
      </c>
      <c r="B58" s="327">
        <v>53</v>
      </c>
      <c r="C58" s="328">
        <f>B58+2</f>
        <v>55</v>
      </c>
      <c r="D58" s="428" t="s">
        <v>397</v>
      </c>
      <c r="E58" s="428"/>
      <c r="F58" s="429"/>
      <c r="G58" s="158">
        <f ca="1">-G56/F56</f>
        <v>-7.3222342958174725E-3</v>
      </c>
      <c r="H58" s="159"/>
      <c r="I58" s="159"/>
      <c r="J58" s="160">
        <f ca="1">J56/$H$56</f>
        <v>0.19099732314780055</v>
      </c>
      <c r="K58" s="160">
        <f t="shared" ref="K58:L58" ca="1" si="16">K56/$H$56</f>
        <v>0.1137335354123913</v>
      </c>
      <c r="L58" s="160">
        <f t="shared" ca="1" si="16"/>
        <v>0.26146305430697386</v>
      </c>
      <c r="M58" s="160">
        <f ca="1">M56/$H$56</f>
        <v>7.7921670563160128E-2</v>
      </c>
      <c r="N58" s="160">
        <f t="shared" ref="N58:S58" ca="1" si="17">N56/$H$56</f>
        <v>0</v>
      </c>
      <c r="O58" s="160">
        <f t="shared" ca="1" si="17"/>
        <v>0</v>
      </c>
      <c r="P58" s="160">
        <f t="shared" ca="1" si="17"/>
        <v>0</v>
      </c>
      <c r="Q58" s="160">
        <f t="shared" ca="1" si="17"/>
        <v>0</v>
      </c>
      <c r="R58" s="160">
        <f t="shared" ca="1" si="17"/>
        <v>4.7512225254936043E-2</v>
      </c>
      <c r="S58" s="160">
        <f t="shared" ca="1" si="17"/>
        <v>0</v>
      </c>
      <c r="T58" s="161">
        <f ca="1">T56/J56</f>
        <v>1.6145367182769816</v>
      </c>
      <c r="U58" s="37"/>
      <c r="V58" s="219"/>
      <c r="W58" s="219"/>
      <c r="X58" s="219"/>
      <c r="Y58" s="34"/>
      <c r="Z58" s="34"/>
    </row>
    <row r="59" spans="1:28" ht="21.75" customHeight="1" x14ac:dyDescent="0.25">
      <c r="A59" s="344"/>
      <c r="B59" s="157" t="s">
        <v>383</v>
      </c>
      <c r="C59" s="345"/>
      <c r="D59" s="424" t="s">
        <v>70</v>
      </c>
      <c r="E59" s="424"/>
      <c r="F59" s="425"/>
      <c r="G59" s="167" t="e" cm="1">
        <f t="array" aca="1" ref="G59" ca="1">INDIRECT("G"&amp;$C$58)/INDIRECT("F"&amp;$C$58)</f>
        <v>#DIV/0!</v>
      </c>
      <c r="H59" s="168"/>
      <c r="I59" s="168"/>
      <c r="J59" s="168" t="e" cm="1">
        <f t="array" aca="1" ref="J59" ca="1">INDIRECT("J"&amp;$C$58)/INDIRECT("H"&amp;$C$58)</f>
        <v>#DIV/0!</v>
      </c>
      <c r="K59" s="168" t="e" cm="1">
        <f t="array" aca="1" ref="K59" ca="1">INDIRECT("K"&amp;$C$58)/INDIRECT("H"&amp;$C$58)</f>
        <v>#DIV/0!</v>
      </c>
      <c r="L59" s="168" t="e" cm="1">
        <f t="array" aca="1" ref="L59" ca="1">INDIRECT("L"&amp;$C$58)/INDIRECT("H"&amp;$C$58)</f>
        <v>#DIV/0!</v>
      </c>
      <c r="M59" s="168" t="e" cm="1">
        <f t="array" aca="1" ref="M59" ca="1">INDIRECT("M"&amp;$C$58)/INDIRECT("H"&amp;$C$58)</f>
        <v>#DIV/0!</v>
      </c>
      <c r="N59" s="168" t="e" cm="1">
        <f t="array" aca="1" ref="N59" ca="1">INDIRECT("N"&amp;$C$58)/INDIRECT("H"&amp;$C$58)</f>
        <v>#DIV/0!</v>
      </c>
      <c r="O59" s="168" t="e" cm="1">
        <f t="array" aca="1" ref="O59" ca="1">INDIRECT("O"&amp;$C$58)/INDIRECT("H"&amp;$C$58)</f>
        <v>#DIV/0!</v>
      </c>
      <c r="P59" s="168" t="e" cm="1">
        <f t="array" aca="1" ref="P59" ca="1">INDIRECT("P"&amp;$C$58)/INDIRECT("H"&amp;$C$58)</f>
        <v>#DIV/0!</v>
      </c>
      <c r="Q59" s="168" t="e" cm="1">
        <f t="array" aca="1" ref="Q59" ca="1">INDIRECT("Q"&amp;$C$58)/INDIRECT("H"&amp;$C$58)</f>
        <v>#DIV/0!</v>
      </c>
      <c r="R59" s="168" t="e" cm="1">
        <f t="array" aca="1" ref="R59" ca="1">INDIRECT("R"&amp;$C$58)/INDIRECT("H"&amp;$C$58)</f>
        <v>#DIV/0!</v>
      </c>
      <c r="S59" s="168" t="e" cm="1">
        <f t="array" aca="1" ref="S59" ca="1">INDIRECT("S"&amp;$C$58)/INDIRECT("H"&amp;$C$58)</f>
        <v>#DIV/0!</v>
      </c>
      <c r="T59" s="161"/>
      <c r="U59" s="37"/>
      <c r="V59" s="220"/>
      <c r="W59" s="220"/>
      <c r="X59" s="220"/>
      <c r="Y59" s="34"/>
      <c r="Z59" s="34"/>
    </row>
    <row r="60" spans="1:28" ht="21.75" customHeight="1" x14ac:dyDescent="0.25">
      <c r="A60" s="38"/>
      <c r="C60" s="37"/>
      <c r="D60" s="426" t="s">
        <v>71</v>
      </c>
      <c r="E60" s="426"/>
      <c r="F60" s="427"/>
      <c r="G60" s="218" t="e" cm="1">
        <f t="array" aca="1" ref="G60" ca="1">-INDIRECT("G"&amp;$C$58)/INDIRECT("F"&amp;$C$58)+INDIRECT("G"&amp;($C$58-1))/INDIRECT("F"&amp;($C$58-1))</f>
        <v>#DIV/0!</v>
      </c>
      <c r="H60" s="216" t="e" cm="1">
        <f t="array" aca="1" ref="H60" ca="1">INDIRECT("H"&amp;$C$58)/INDIRECT("H"&amp;($C$58-1))-1</f>
        <v>#DIV/0!</v>
      </c>
      <c r="I60" s="216"/>
      <c r="J60" s="216" t="e" cm="1">
        <f t="array" aca="1" ref="J60" ca="1">INDIRECT("I"&amp;$C$58)/INDIRECT("I"&amp;($C$58-1))-1</f>
        <v>#DIV/0!</v>
      </c>
      <c r="K60" s="216" t="e" cm="1">
        <f t="array" aca="1" ref="K60" ca="1">INDIRECT("J"&amp;$C$58)/INDIRECT("J"&amp;($C$58-1))-1</f>
        <v>#DIV/0!</v>
      </c>
      <c r="L60" s="216" t="e" cm="1">
        <f t="array" aca="1" ref="L60" ca="1">INDIRECT("K"&amp;$C$58)/INDIRECT("K"&amp;($C$58-1))-1</f>
        <v>#DIV/0!</v>
      </c>
      <c r="M60" s="216" t="e" cm="1">
        <f t="array" aca="1" ref="M60" ca="1">INDIRECT("K"&amp;$C$58)/INDIRECT("K"&amp;($C$58-1))-1</f>
        <v>#DIV/0!</v>
      </c>
      <c r="N60" s="216" t="e" cm="1">
        <f t="array" aca="1" ref="N60" ca="1">INDIRECT("M"&amp;$C$58)/INDIRECT("M"&amp;($C$58-1))-1</f>
        <v>#DIV/0!</v>
      </c>
      <c r="O60" s="216" t="e" cm="1">
        <f t="array" aca="1" ref="O60" ca="1">INDIRECT("N"&amp;$C$58)/INDIRECT("N"&amp;($C$58-1))-1</f>
        <v>#DIV/0!</v>
      </c>
      <c r="P60" s="216" cm="1">
        <f t="array" aca="1" ref="P60" ca="1">IFERROR(INDIRECT("O"&amp;$C$58)/INDIRECT("O"&amp;($C$58-1))-1,0)</f>
        <v>0</v>
      </c>
      <c r="Q60" s="216" cm="1">
        <f t="array" aca="1" ref="Q60" ca="1">IFERROR(INDIRECT("P"&amp;$C$58)/INDIRECT("P"&amp;($C$58-1))-1,0)</f>
        <v>0</v>
      </c>
      <c r="R60" s="216" t="e" cm="1">
        <f t="array" aca="1" ref="R60" ca="1">INDIRECT("Q"&amp;$C$58)/INDIRECT("Q"&amp;($C$58-1))-1</f>
        <v>#DIV/0!</v>
      </c>
      <c r="S60" s="216" cm="1">
        <f t="array" aca="1" ref="S60" ca="1">IFERROR(INDIRECT("R"&amp;$C$58)/INDIRECT("R"&amp;($C$58-1))-1,0)</f>
        <v>0</v>
      </c>
      <c r="T60" s="216" t="e" cm="1">
        <f t="array" aca="1" ref="T60" ca="1">INDIRECT("S"&amp;$C$58)/INDIRECT("S"&amp;($C$58-1))-1</f>
        <v>#DIV/0!</v>
      </c>
      <c r="U60" s="216"/>
      <c r="V60" s="216" t="e" cm="1">
        <f t="array" aca="1" ref="V60" ca="1">INDIRECT("U"&amp;$C$58)/INDIRECT("U"&amp;($C$58-1))-1</f>
        <v>#DIV/0!</v>
      </c>
      <c r="W60" s="216" t="e" cm="1">
        <f t="array" aca="1" ref="W60" ca="1">INDIRECT("V"&amp;$C$58)/INDIRECT("V"&amp;($C$58-1))-1</f>
        <v>#VALUE!</v>
      </c>
      <c r="X60" s="216" t="e" cm="1">
        <f t="array" aca="1" ref="X60" ca="1">INDIRECT("W"&amp;$C$58)/INDIRECT("W"&amp;($C$58-1))-1</f>
        <v>#VALUE!</v>
      </c>
      <c r="Y60" s="34"/>
      <c r="Z60" s="34"/>
    </row>
    <row r="76" spans="5:22" ht="12.75" x14ac:dyDescent="0.25">
      <c r="E76" s="419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0"/>
      <c r="U76" s="37"/>
      <c r="V76" s="195" t="s">
        <v>407</v>
      </c>
    </row>
  </sheetData>
  <autoFilter ref="B2:T2" xr:uid="{00000000-0009-0000-0000-000000000000}"/>
  <mergeCells count="36">
    <mergeCell ref="U16:U19"/>
    <mergeCell ref="E76:T76"/>
    <mergeCell ref="U38:U41"/>
    <mergeCell ref="D59:F59"/>
    <mergeCell ref="D60:F60"/>
    <mergeCell ref="U20:U24"/>
    <mergeCell ref="D58:F58"/>
    <mergeCell ref="U25:U28"/>
    <mergeCell ref="U29:U32"/>
    <mergeCell ref="U33:U37"/>
    <mergeCell ref="U42:U46"/>
    <mergeCell ref="U47:U50"/>
    <mergeCell ref="U51:U55"/>
    <mergeCell ref="U12:U15"/>
    <mergeCell ref="W1:W2"/>
    <mergeCell ref="K1:K2"/>
    <mergeCell ref="L1:L2"/>
    <mergeCell ref="T1:T2"/>
    <mergeCell ref="U3:U7"/>
    <mergeCell ref="U8:U11"/>
    <mergeCell ref="X1:X2"/>
    <mergeCell ref="F1:H1"/>
    <mergeCell ref="U1:U2"/>
    <mergeCell ref="V1:V2"/>
    <mergeCell ref="Q1:Q2"/>
    <mergeCell ref="I1:I2"/>
    <mergeCell ref="D1:D2"/>
    <mergeCell ref="E1:E2"/>
    <mergeCell ref="R1:R2"/>
    <mergeCell ref="A1:C1"/>
    <mergeCell ref="S1:S2"/>
    <mergeCell ref="J1:J2"/>
    <mergeCell ref="M1:M2"/>
    <mergeCell ref="N1:N2"/>
    <mergeCell ref="O1:O2"/>
    <mergeCell ref="P1:P2"/>
  </mergeCells>
  <phoneticPr fontId="28" type="noConversion"/>
  <conditionalFormatting sqref="T1:T55 T57:T1048576">
    <cfRule type="cellIs" dxfId="103" priority="11" operator="equal">
      <formula>0</formula>
    </cfRule>
  </conditionalFormatting>
  <conditionalFormatting sqref="T3:T55">
    <cfRule type="top10" dxfId="102" priority="12" rank="1"/>
    <cfRule type="top10" dxfId="101" priority="15" bottom="1" rank="1"/>
  </conditionalFormatting>
  <conditionalFormatting sqref="T60">
    <cfRule type="cellIs" dxfId="100" priority="26" operator="lessThan">
      <formula>0</formula>
    </cfRule>
  </conditionalFormatting>
  <conditionalFormatting sqref="V3:V55">
    <cfRule type="top10" dxfId="99" priority="23" bottom="1" rank="1"/>
    <cfRule type="top10" dxfId="98" priority="24" rank="1"/>
    <cfRule type="top10" dxfId="97" priority="25" rank="1"/>
  </conditionalFormatting>
  <conditionalFormatting sqref="V60">
    <cfRule type="cellIs" dxfId="96" priority="27" operator="lessThan">
      <formula>0</formula>
    </cfRule>
  </conditionalFormatting>
  <conditionalFormatting sqref="W3:W55">
    <cfRule type="top10" dxfId="95" priority="19" percent="1" bottom="1" rank="1"/>
    <cfRule type="top10" dxfId="94" priority="22" rank="1"/>
  </conditionalFormatting>
  <conditionalFormatting sqref="W60:X60">
    <cfRule type="cellIs" dxfId="93" priority="18" operator="lessThan">
      <formula>0</formula>
    </cfRule>
  </conditionalFormatting>
  <conditionalFormatting sqref="X3:X55">
    <cfRule type="top10" dxfId="92" priority="16" percent="1" bottom="1" rank="1"/>
    <cfRule type="top10" dxfId="91" priority="17" rank="1"/>
  </conditionalFormatting>
  <pageMargins left="0.7" right="0.7" top="0.75" bottom="0.75" header="0" footer="0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</sheetPr>
  <dimension ref="A1:BP92"/>
  <sheetViews>
    <sheetView showZeros="0" workbookViewId="0">
      <pane xSplit="3" ySplit="5" topLeftCell="E6" activePane="bottomRight" state="frozen"/>
      <selection activeCell="L22" sqref="L22"/>
      <selection pane="topRight" activeCell="L22" sqref="L22"/>
      <selection pane="bottomLeft" activeCell="L22" sqref="L22"/>
      <selection pane="bottomRight" activeCell="H4" sqref="H4"/>
    </sheetView>
  </sheetViews>
  <sheetFormatPr defaultColWidth="11.25" defaultRowHeight="15" customHeight="1" x14ac:dyDescent="0.25"/>
  <cols>
    <col min="1" max="1" width="9.875" style="5" customWidth="1"/>
    <col min="2" max="2" width="14.75" style="5" bestFit="1" customWidth="1"/>
    <col min="3" max="3" width="26.125" style="5" customWidth="1"/>
    <col min="4" max="4" width="12.25" style="50" bestFit="1" customWidth="1"/>
    <col min="5" max="5" width="31.5" customWidth="1"/>
    <col min="6" max="58" width="7.25" style="35" customWidth="1"/>
    <col min="59" max="59" width="8.5" style="35" bestFit="1" customWidth="1"/>
    <col min="60" max="60" width="7.875" style="65" bestFit="1" customWidth="1"/>
    <col min="61" max="61" width="5.625" style="35" customWidth="1"/>
    <col min="62" max="62" width="10" style="35" bestFit="1" customWidth="1"/>
    <col min="63" max="64" width="5.625" style="35" customWidth="1"/>
    <col min="65" max="65" width="5.625" style="120" customWidth="1"/>
    <col min="66" max="66" width="5.625" style="38" customWidth="1"/>
    <col min="67" max="68" width="5.625" style="121" customWidth="1"/>
    <col min="69" max="16384" width="11.25" style="5"/>
  </cols>
  <sheetData>
    <row r="1" spans="1:68" ht="13.5" customHeight="1" x14ac:dyDescent="0.25">
      <c r="A1" s="1" t="s">
        <v>366</v>
      </c>
      <c r="B1" s="1"/>
      <c r="C1" s="1"/>
      <c r="D1" s="86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265">
        <v>0.8</v>
      </c>
      <c r="BI1" s="98" t="s">
        <v>109</v>
      </c>
      <c r="BJ1" s="98"/>
      <c r="BK1" s="100"/>
      <c r="BL1" s="98"/>
      <c r="BM1" s="103"/>
      <c r="BN1" s="102"/>
      <c r="BO1" s="99"/>
      <c r="BP1" s="99"/>
    </row>
    <row r="2" spans="1:68" ht="13.5" customHeight="1" x14ac:dyDescent="0.25">
      <c r="A2" s="1"/>
      <c r="B2" s="1"/>
      <c r="C2" s="1"/>
      <c r="D2" s="86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266">
        <v>0.15</v>
      </c>
      <c r="BI2" s="98" t="s">
        <v>110</v>
      </c>
      <c r="BJ2" s="98"/>
      <c r="BK2" s="100"/>
      <c r="BL2" s="98"/>
      <c r="BM2" s="103"/>
      <c r="BN2" s="102"/>
      <c r="BO2" s="99"/>
      <c r="BP2" s="99"/>
    </row>
    <row r="3" spans="1:68" ht="13.5" customHeight="1" x14ac:dyDescent="0.25">
      <c r="A3" s="1"/>
      <c r="B3" s="1"/>
      <c r="C3" s="1"/>
      <c r="D3" s="86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 t="s">
        <v>111</v>
      </c>
      <c r="BH3" s="267">
        <f>1-BH1-BH2</f>
        <v>4.9999999999999961E-2</v>
      </c>
      <c r="BI3" s="98" t="s">
        <v>112</v>
      </c>
      <c r="BJ3" s="98"/>
      <c r="BK3" s="100"/>
      <c r="BL3" s="98"/>
      <c r="BM3" s="103"/>
      <c r="BN3" s="102"/>
      <c r="BO3" s="99"/>
      <c r="BP3" s="99"/>
    </row>
    <row r="4" spans="1:68" ht="25.5" x14ac:dyDescent="0.2">
      <c r="A4" s="89"/>
      <c r="B4" s="90"/>
      <c r="C4" s="90"/>
      <c r="D4" s="91"/>
      <c r="E4" s="90"/>
      <c r="F4" s="258" t="s">
        <v>942</v>
      </c>
      <c r="G4" s="258" t="s">
        <v>1555</v>
      </c>
      <c r="H4" s="258" t="s">
        <v>4354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  <c r="AY4" s="258"/>
      <c r="AZ4" s="258"/>
      <c r="BA4" s="258"/>
      <c r="BB4" s="258"/>
      <c r="BC4" s="258"/>
      <c r="BD4" s="258"/>
      <c r="BE4" s="258"/>
      <c r="BF4" s="258"/>
      <c r="BG4" s="430" t="s">
        <v>113</v>
      </c>
      <c r="BH4" s="112"/>
      <c r="BI4" s="200"/>
      <c r="BJ4" s="92"/>
      <c r="BK4" s="119"/>
      <c r="BL4" s="214" t="s">
        <v>389</v>
      </c>
      <c r="BM4" s="104"/>
      <c r="BN4" s="114"/>
      <c r="BO4" s="93"/>
      <c r="BP4" s="94"/>
    </row>
    <row r="5" spans="1:68" ht="51" x14ac:dyDescent="0.2">
      <c r="A5" s="95" t="s">
        <v>136</v>
      </c>
      <c r="B5" s="96" t="s">
        <v>75</v>
      </c>
      <c r="C5" s="96" t="s">
        <v>301</v>
      </c>
      <c r="D5" s="97" t="s">
        <v>182</v>
      </c>
      <c r="E5" s="96"/>
      <c r="F5" s="329">
        <v>1</v>
      </c>
      <c r="G5" s="329">
        <v>2</v>
      </c>
      <c r="H5" s="329">
        <v>3</v>
      </c>
      <c r="I5" s="329">
        <v>4</v>
      </c>
      <c r="J5" s="329">
        <v>5</v>
      </c>
      <c r="K5" s="329">
        <v>6</v>
      </c>
      <c r="L5" s="329">
        <v>7</v>
      </c>
      <c r="M5" s="329">
        <v>8</v>
      </c>
      <c r="N5" s="329">
        <v>9</v>
      </c>
      <c r="O5" s="329">
        <v>10</v>
      </c>
      <c r="P5" s="329">
        <v>11</v>
      </c>
      <c r="Q5" s="329">
        <v>12</v>
      </c>
      <c r="R5" s="329">
        <v>13</v>
      </c>
      <c r="S5" s="329">
        <v>14</v>
      </c>
      <c r="T5" s="329">
        <v>15</v>
      </c>
      <c r="U5" s="329">
        <v>16</v>
      </c>
      <c r="V5" s="329">
        <v>17</v>
      </c>
      <c r="W5" s="329">
        <v>18</v>
      </c>
      <c r="X5" s="329">
        <v>19</v>
      </c>
      <c r="Y5" s="329">
        <v>20</v>
      </c>
      <c r="Z5" s="329">
        <v>21</v>
      </c>
      <c r="AA5" s="329">
        <v>22</v>
      </c>
      <c r="AB5" s="329">
        <v>23</v>
      </c>
      <c r="AC5" s="329">
        <v>24</v>
      </c>
      <c r="AD5" s="329">
        <v>25</v>
      </c>
      <c r="AE5" s="329">
        <v>26</v>
      </c>
      <c r="AF5" s="329">
        <v>27</v>
      </c>
      <c r="AG5" s="329" t="s">
        <v>555</v>
      </c>
      <c r="AH5" s="329" t="s">
        <v>556</v>
      </c>
      <c r="AI5" s="329" t="s">
        <v>557</v>
      </c>
      <c r="AJ5" s="329">
        <v>31</v>
      </c>
      <c r="AK5" s="329" t="s">
        <v>559</v>
      </c>
      <c r="AL5" s="329" t="s">
        <v>560</v>
      </c>
      <c r="AM5" s="329" t="s">
        <v>561</v>
      </c>
      <c r="AN5" s="329" t="s">
        <v>562</v>
      </c>
      <c r="AO5" s="329" t="s">
        <v>563</v>
      </c>
      <c r="AP5" s="329" t="s">
        <v>564</v>
      </c>
      <c r="AQ5" s="329" t="s">
        <v>565</v>
      </c>
      <c r="AR5" s="329" t="s">
        <v>566</v>
      </c>
      <c r="AS5" s="329" t="s">
        <v>567</v>
      </c>
      <c r="AT5" s="329" t="s">
        <v>568</v>
      </c>
      <c r="AU5" s="329" t="s">
        <v>569</v>
      </c>
      <c r="AV5" s="329" t="s">
        <v>570</v>
      </c>
      <c r="AW5" s="329" t="s">
        <v>571</v>
      </c>
      <c r="AX5" s="329" t="s">
        <v>572</v>
      </c>
      <c r="AY5" s="329" t="s">
        <v>573</v>
      </c>
      <c r="AZ5" s="329" t="s">
        <v>574</v>
      </c>
      <c r="BA5" s="329" t="s">
        <v>575</v>
      </c>
      <c r="BB5" s="329" t="s">
        <v>576</v>
      </c>
      <c r="BC5" s="329" t="s">
        <v>577</v>
      </c>
      <c r="BD5" s="329" t="s">
        <v>578</v>
      </c>
      <c r="BE5" s="329" t="s">
        <v>579</v>
      </c>
      <c r="BF5" s="329">
        <v>53</v>
      </c>
      <c r="BG5" s="431"/>
      <c r="BH5" s="113" t="s">
        <v>393</v>
      </c>
      <c r="BI5" s="207" t="s">
        <v>388</v>
      </c>
      <c r="BJ5" s="208" t="s">
        <v>77</v>
      </c>
      <c r="BK5" s="209" t="s">
        <v>78</v>
      </c>
      <c r="BL5" s="208" t="s">
        <v>390</v>
      </c>
      <c r="BM5" s="210" t="s">
        <v>80</v>
      </c>
      <c r="BN5" s="211" t="s">
        <v>99</v>
      </c>
      <c r="BO5" s="212" t="s">
        <v>100</v>
      </c>
      <c r="BP5" s="213" t="s">
        <v>101</v>
      </c>
    </row>
    <row r="6" spans="1:68" ht="24.95" customHeight="1" x14ac:dyDescent="0.25">
      <c r="A6" s="3">
        <f>'Сводный за нед'!A3</f>
        <v>169112569</v>
      </c>
      <c r="B6" s="3" t="str">
        <f>'Сводный за нед'!B3</f>
        <v>ACRF1BN101PN</v>
      </c>
      <c r="C6" s="3" t="str">
        <f>'Сводный за нед'!C3</f>
        <v>Бандаж для лица розовый</v>
      </c>
      <c r="D6" s="4">
        <f>'Сводный за нед'!D3</f>
        <v>2038161736993</v>
      </c>
      <c r="F6" s="101" cm="1">
        <f t="array" aca="1" ref="F6" ca="1">IFERROR(_xlfn.XLOOKUP($A6,INDIRECT(F$5&amp;"!$A:$A"),INDIRECT(F$5&amp;"!$Q:$Q"),,0),0)</f>
        <v>0</v>
      </c>
      <c r="G6" s="101" cm="1">
        <f t="array" aca="1" ref="G6" ca="1">IFERROR(_xlfn.XLOOKUP($A6,INDIRECT(G$5&amp;"!$A:$A"),INDIRECT(G$5&amp;"!$Q:$Q"),,0),0)</f>
        <v>1251</v>
      </c>
      <c r="H6" s="101" cm="1">
        <f t="array" aca="1" ref="H6" ca="1">IFERROR(_xlfn.XLOOKUP($A6,INDIRECT(H$5&amp;"!$A:$A"),INDIRECT(H$5&amp;"!$Q:$Q"),,0),0)</f>
        <v>604</v>
      </c>
      <c r="I6" s="101" cm="1">
        <f t="array" aca="1" ref="I6" ca="1">IFERROR(_xlfn.XLOOKUP($A6,INDIRECT(I$5&amp;"!$A:$A"),INDIRECT(I$5&amp;"!$Q:$Q"),,0),0)</f>
        <v>0</v>
      </c>
      <c r="J6" s="101" cm="1">
        <f t="array" aca="1" ref="J6" ca="1">IFERROR(_xlfn.XLOOKUP($A6,INDIRECT(J$5&amp;"!$A:$A"),INDIRECT(J$5&amp;"!$Q:$Q"),,0),0)</f>
        <v>0</v>
      </c>
      <c r="K6" s="101" cm="1">
        <f t="array" aca="1" ref="K6" ca="1">IFERROR(_xlfn.XLOOKUP($A6,INDIRECT(K$5&amp;"!$A:$A"),INDIRECT(K$5&amp;"!$Q:$Q"),,0),0)</f>
        <v>0</v>
      </c>
      <c r="L6" s="101" cm="1">
        <f t="array" aca="1" ref="L6" ca="1">IFERROR(_xlfn.XLOOKUP($A6,INDIRECT(L$5&amp;"!$A:$A"),INDIRECT(L$5&amp;"!$Q:$Q"),,0),0)</f>
        <v>0</v>
      </c>
      <c r="M6" s="101" cm="1">
        <f t="array" aca="1" ref="M6" ca="1">IFERROR(_xlfn.XLOOKUP($A6,INDIRECT(M$5&amp;"!$A:$A"),INDIRECT(M$5&amp;"!$Q:$Q"),,0),0)</f>
        <v>0</v>
      </c>
      <c r="N6" s="101" cm="1">
        <f t="array" aca="1" ref="N6" ca="1">IFERROR(_xlfn.XLOOKUP($A6,INDIRECT(N$5&amp;"!$A:$A"),INDIRECT(N$5&amp;"!$Q:$Q"),,0),0)</f>
        <v>0</v>
      </c>
      <c r="O6" s="101" cm="1">
        <f t="array" aca="1" ref="O6" ca="1">IFERROR(_xlfn.XLOOKUP($A6,INDIRECT(O$5&amp;"!$A:$A"),INDIRECT(O$5&amp;"!$Q:$Q"),,0),0)</f>
        <v>0</v>
      </c>
      <c r="P6" s="101" cm="1">
        <f t="array" aca="1" ref="P6" ca="1">IFERROR(_xlfn.XLOOKUP($A6,INDIRECT(P$5&amp;"!$A:$A"),INDIRECT(P$5&amp;"!$Q:$Q"),,0),0)</f>
        <v>0</v>
      </c>
      <c r="Q6" s="101" cm="1">
        <f t="array" aca="1" ref="Q6" ca="1">IFERROR(_xlfn.XLOOKUP($A6,INDIRECT(Q$5&amp;"!$A:$A"),INDIRECT(Q$5&amp;"!$Q:$Q"),,0),0)</f>
        <v>0</v>
      </c>
      <c r="R6" s="101" cm="1">
        <f t="array" aca="1" ref="R6" ca="1">IFERROR(_xlfn.XLOOKUP($A6,INDIRECT(R$5&amp;"!$A:$A"),INDIRECT(R$5&amp;"!$Q:$Q"),,0),0)</f>
        <v>0</v>
      </c>
      <c r="S6" s="101" cm="1">
        <f t="array" aca="1" ref="S6" ca="1">IFERROR(_xlfn.XLOOKUP($A6,INDIRECT(S$5&amp;"!$A:$A"),INDIRECT(S$5&amp;"!$Q:$Q"),,0),0)</f>
        <v>0</v>
      </c>
      <c r="T6" s="101" cm="1">
        <f t="array" aca="1" ref="T6" ca="1">IFERROR(_xlfn.XLOOKUP($A6,INDIRECT(T$5&amp;"!$A:$A"),INDIRECT(T$5&amp;"!$Q:$Q"),,0),0)</f>
        <v>0</v>
      </c>
      <c r="U6" s="101" cm="1">
        <f t="array" aca="1" ref="U6" ca="1">IFERROR(_xlfn.XLOOKUP($A6,INDIRECT(U$5&amp;"!$A:$A"),INDIRECT(U$5&amp;"!$Q:$Q"),,0),0)</f>
        <v>0</v>
      </c>
      <c r="V6" s="101" cm="1">
        <f t="array" aca="1" ref="V6" ca="1">IFERROR(_xlfn.XLOOKUP($A6,INDIRECT(V$5&amp;"!$A:$A"),INDIRECT(V$5&amp;"!$Q:$Q"),,0),0)</f>
        <v>0</v>
      </c>
      <c r="W6" s="101" cm="1">
        <f t="array" aca="1" ref="W6" ca="1">IFERROR(_xlfn.XLOOKUP($A6,INDIRECT(W$5&amp;"!$A:$A"),INDIRECT(W$5&amp;"!$Q:$Q"),,0),0)</f>
        <v>0</v>
      </c>
      <c r="X6" s="101" cm="1">
        <f t="array" aca="1" ref="X6" ca="1">IFERROR(_xlfn.XLOOKUP($A6,INDIRECT(X$5&amp;"!$A:$A"),INDIRECT(X$5&amp;"!$Q:$Q"),,0),0)</f>
        <v>0</v>
      </c>
      <c r="Y6" s="101" cm="1">
        <f t="array" aca="1" ref="Y6" ca="1">IFERROR(_xlfn.XLOOKUP($A6,INDIRECT(Y$5&amp;"!$A:$A"),INDIRECT(Y$5&amp;"!$Q:$Q"),,0),0)</f>
        <v>0</v>
      </c>
      <c r="Z6" s="101" cm="1">
        <f t="array" aca="1" ref="Z6" ca="1">IFERROR(_xlfn.XLOOKUP($A6,INDIRECT(Z$5&amp;"!$A:$A"),INDIRECT(Z$5&amp;"!$Q:$Q"),,0),0)</f>
        <v>0</v>
      </c>
      <c r="AA6" s="101" cm="1">
        <f t="array" aca="1" ref="AA6" ca="1">IFERROR(_xlfn.XLOOKUP($A6,INDIRECT(AA$5&amp;"!$A:$A"),INDIRECT(AA$5&amp;"!$Q:$Q"),,0),0)</f>
        <v>0</v>
      </c>
      <c r="AB6" s="101" cm="1">
        <f t="array" aca="1" ref="AB6" ca="1">IFERROR(_xlfn.XLOOKUP($A6,INDIRECT(AB$5&amp;"!$A:$A"),INDIRECT(AB$5&amp;"!$Q:$Q"),,0),0)</f>
        <v>0</v>
      </c>
      <c r="AC6" s="101" cm="1">
        <f t="array" aca="1" ref="AC6" ca="1">IFERROR(_xlfn.XLOOKUP($A6,INDIRECT(AC$5&amp;"!$A:$A"),INDIRECT(AC$5&amp;"!$Q:$Q"),,0),0)</f>
        <v>0</v>
      </c>
      <c r="AD6" s="101" cm="1">
        <f t="array" aca="1" ref="AD6" ca="1">IFERROR(_xlfn.XLOOKUP($A6,INDIRECT(AD$5&amp;"!$A:$A"),INDIRECT(AD$5&amp;"!$Q:$Q"),,0),0)</f>
        <v>0</v>
      </c>
      <c r="AE6" s="101" cm="1">
        <f t="array" aca="1" ref="AE6" ca="1">IFERROR(_xlfn.XLOOKUP($A6,INDIRECT(AE$5&amp;"!$A:$A"),INDIRECT(AE$5&amp;"!$Q:$Q"),,0),0)</f>
        <v>0</v>
      </c>
      <c r="AF6" s="101" cm="1">
        <f t="array" aca="1" ref="AF6" ca="1">IFERROR(_xlfn.XLOOKUP($A6,INDIRECT(AF$5&amp;"!$A:$A"),INDIRECT(AF$5&amp;"!$Q:$Q"),,0),0)</f>
        <v>0</v>
      </c>
      <c r="AG6" s="101" cm="1">
        <f t="array" aca="1" ref="AG6" ca="1">IFERROR(_xlfn.XLOOKUP($A6,INDIRECT(AG$5&amp;"!$A:$A"),INDIRECT(AG$5&amp;"!$Q:$Q"),,0),0)</f>
        <v>0</v>
      </c>
      <c r="AH6" s="101" cm="1">
        <f t="array" aca="1" ref="AH6" ca="1">IFERROR(_xlfn.XLOOKUP($A6,INDIRECT(AH$5&amp;"!$A:$A"),INDIRECT(AH$5&amp;"!$Q:$Q"),,0),0)</f>
        <v>0</v>
      </c>
      <c r="AI6" s="101" cm="1">
        <f t="array" aca="1" ref="AI6" ca="1">IFERROR(_xlfn.XLOOKUP($A6,INDIRECT(AI$5&amp;"!$A:$A"),INDIRECT(AI$5&amp;"!$Q:$Q"),,0),0)</f>
        <v>0</v>
      </c>
      <c r="AJ6" s="101" cm="1">
        <f t="array" aca="1" ref="AJ6" ca="1">IFERROR(_xlfn.XLOOKUP($A6,INDIRECT(AJ$5&amp;"!$A:$A"),INDIRECT(AJ$5&amp;"!$Q:$Q"),,0),0)</f>
        <v>0</v>
      </c>
      <c r="AK6" s="101" cm="1">
        <f t="array" aca="1" ref="AK6" ca="1">IFERROR(_xlfn.XLOOKUP($A6,INDIRECT(AK$5&amp;"!$A:$A"),INDIRECT(AK$5&amp;"!$Q:$Q"),,0),0)</f>
        <v>0</v>
      </c>
      <c r="AL6" s="101" cm="1">
        <f t="array" aca="1" ref="AL6" ca="1">IFERROR(_xlfn.XLOOKUP($A6,INDIRECT(AL$5&amp;"!$A:$A"),INDIRECT(AL$5&amp;"!$Q:$Q"),,0),0)</f>
        <v>0</v>
      </c>
      <c r="AM6" s="101" cm="1">
        <f t="array" aca="1" ref="AM6" ca="1">IFERROR(_xlfn.XLOOKUP($A6,INDIRECT(AM$5&amp;"!$A:$A"),INDIRECT(AM$5&amp;"!$Q:$Q"),,0),0)</f>
        <v>0</v>
      </c>
      <c r="AN6" s="101" cm="1">
        <f t="array" aca="1" ref="AN6" ca="1">IFERROR(_xlfn.XLOOKUP($A6,INDIRECT(AN$5&amp;"!$A:$A"),INDIRECT(AN$5&amp;"!$Q:$Q"),,0),0)</f>
        <v>0</v>
      </c>
      <c r="AO6" s="101" cm="1">
        <f t="array" aca="1" ref="AO6" ca="1">IFERROR(_xlfn.XLOOKUP($A6,INDIRECT(AO$5&amp;"!$A:$A"),INDIRECT(AO$5&amp;"!$Q:$Q"),,0),0)</f>
        <v>0</v>
      </c>
      <c r="AP6" s="101" cm="1">
        <f t="array" aca="1" ref="AP6" ca="1">IFERROR(_xlfn.XLOOKUP($A6,INDIRECT(AP$5&amp;"!$A:$A"),INDIRECT(AP$5&amp;"!$Q:$Q"),,0),0)</f>
        <v>0</v>
      </c>
      <c r="AQ6" s="101" cm="1">
        <f t="array" aca="1" ref="AQ6" ca="1">IFERROR(_xlfn.XLOOKUP($A6,INDIRECT(AQ$5&amp;"!$A:$A"),INDIRECT(AQ$5&amp;"!$Q:$Q"),,0),0)</f>
        <v>0</v>
      </c>
      <c r="AR6" s="101" cm="1">
        <f t="array" aca="1" ref="AR6" ca="1">IFERROR(_xlfn.XLOOKUP($A6,INDIRECT(AR$5&amp;"!$A:$A"),INDIRECT(AR$5&amp;"!$Q:$Q"),,0),0)</f>
        <v>0</v>
      </c>
      <c r="AS6" s="101" cm="1">
        <f t="array" aca="1" ref="AS6" ca="1">IFERROR(_xlfn.XLOOKUP($A6,INDIRECT(AS$5&amp;"!$A:$A"),INDIRECT(AS$5&amp;"!$Q:$Q"),,0),0)</f>
        <v>0</v>
      </c>
      <c r="AT6" s="101" cm="1">
        <f t="array" aca="1" ref="AT6" ca="1">IFERROR(_xlfn.XLOOKUP($A6,INDIRECT(AT$5&amp;"!$A:$A"),INDIRECT(AT$5&amp;"!$Q:$Q"),,0),0)</f>
        <v>0</v>
      </c>
      <c r="AU6" s="101" cm="1">
        <f t="array" aca="1" ref="AU6" ca="1">IFERROR(_xlfn.XLOOKUP($A6,INDIRECT(AU$5&amp;"!$A:$A"),INDIRECT(AU$5&amp;"!$Q:$Q"),,0),0)</f>
        <v>0</v>
      </c>
      <c r="AV6" s="101" cm="1">
        <f t="array" aca="1" ref="AV6" ca="1">IFERROR(_xlfn.XLOOKUP($A6,INDIRECT(AV$5&amp;"!$A:$A"),INDIRECT(AV$5&amp;"!$Q:$Q"),,0),0)</f>
        <v>0</v>
      </c>
      <c r="AW6" s="101" cm="1">
        <f t="array" aca="1" ref="AW6" ca="1">IFERROR(_xlfn.XLOOKUP($A6,INDIRECT(AW$5&amp;"!$A:$A"),INDIRECT(AW$5&amp;"!$Q:$Q"),,0),0)</f>
        <v>0</v>
      </c>
      <c r="AX6" s="101" cm="1">
        <f t="array" aca="1" ref="AX6" ca="1">IFERROR(_xlfn.XLOOKUP($A6,INDIRECT(AX$5&amp;"!$A:$A"),INDIRECT(AX$5&amp;"!$Q:$Q"),,0),0)</f>
        <v>0</v>
      </c>
      <c r="AY6" s="101" cm="1">
        <f t="array" aca="1" ref="AY6" ca="1">IFERROR(_xlfn.XLOOKUP($A6,INDIRECT(AY$5&amp;"!$A:$A"),INDIRECT(AY$5&amp;"!$Q:$Q"),,0),0)</f>
        <v>0</v>
      </c>
      <c r="AZ6" s="101" cm="1">
        <f t="array" aca="1" ref="AZ6" ca="1">IFERROR(_xlfn.XLOOKUP($A6,INDIRECT(AZ$5&amp;"!$A:$A"),INDIRECT(AZ$5&amp;"!$Q:$Q"),,0),0)</f>
        <v>0</v>
      </c>
      <c r="BA6" s="101" cm="1">
        <f t="array" aca="1" ref="BA6" ca="1">IFERROR(_xlfn.XLOOKUP($A6,INDIRECT(BA$5&amp;"!$A:$A"),INDIRECT(BA$5&amp;"!$Q:$Q"),,0),0)</f>
        <v>0</v>
      </c>
      <c r="BB6" s="101" cm="1">
        <f t="array" aca="1" ref="BB6" ca="1">IFERROR(_xlfn.XLOOKUP($A6,INDIRECT(BB$5&amp;"!$A:$A"),INDIRECT(BB$5&amp;"!$Q:$Q"),,0),0)</f>
        <v>0</v>
      </c>
      <c r="BC6" s="101" cm="1">
        <f t="array" aca="1" ref="BC6" ca="1">IFERROR(_xlfn.XLOOKUP($A6,INDIRECT(BC$5&amp;"!$A:$A"),INDIRECT(BC$5&amp;"!$Q:$Q"),,0),0)</f>
        <v>0</v>
      </c>
      <c r="BD6" s="101" cm="1">
        <f t="array" aca="1" ref="BD6" ca="1">IFERROR(_xlfn.XLOOKUP($A6,INDIRECT(BD$5&amp;"!$A:$A"),INDIRECT(BD$5&amp;"!$Q:$Q"),,0),0)</f>
        <v>0</v>
      </c>
      <c r="BE6" s="101" cm="1">
        <f t="array" aca="1" ref="BE6" ca="1">IFERROR(_xlfn.XLOOKUP($A6,INDIRECT(BE$5&amp;"!$A:$A"),INDIRECT(BE$5&amp;"!$Q:$Q"),,0),0)</f>
        <v>0</v>
      </c>
      <c r="BF6" s="101" cm="1">
        <f t="array" aca="1" ref="BF6" ca="1">IFERROR(_xlfn.XLOOKUP($A6,INDIRECT(BF$5&amp;"!$A:$A"),INDIRECT(BF$5&amp;"!$Q:$Q"),,0),0)</f>
        <v>0</v>
      </c>
      <c r="BG6" s="226">
        <f ca="1">SUM(F6:BF6)</f>
        <v>1855</v>
      </c>
      <c r="BH6" s="225">
        <f ca="1">BG6/$BG$86</f>
        <v>5.771302718361359E-3</v>
      </c>
      <c r="BI6" s="201">
        <f>_xlfn.XLOOKUP($A6,Текущая!$A:$A,Текущая!$AI:$AI,0,0)</f>
        <v>604</v>
      </c>
      <c r="BJ6" s="101">
        <f ca="1">_xlfn.XLOOKUP($A6,Текущая!$A:$A,Текущая!$G:$G,0,0)</f>
        <v>17094</v>
      </c>
      <c r="BK6" s="101">
        <f>_xlfn.XLOOKUP($A6,Текущая!$A:$A,Текущая!$H:$H,0)</f>
        <v>1560</v>
      </c>
      <c r="BL6" s="106">
        <f>_xlfn.XLOOKUP($A6,Текущая!$A:$A,Текущая!$I:$I,0,0)</f>
        <v>0</v>
      </c>
      <c r="BM6" s="105">
        <f>_xlfn.XLOOKUP($A6,Текущая!$A:$A,Текущая!$J:$J,0,0)</f>
        <v>0.1</v>
      </c>
      <c r="BN6" s="101">
        <f>_xlfn.XLOOKUP($A6,Текущая!$A:$A,Текущая!$AP:$AP,0,0)</f>
        <v>-127.71327868852461</v>
      </c>
      <c r="BO6" s="129">
        <f>_xlfn.XLOOKUP($A6,Текущая!$A:$A,Текущая!$AF:$AF,0,0)</f>
        <v>-0.21144582564325268</v>
      </c>
      <c r="BP6" s="202">
        <f>_xlfn.XLOOKUP($A6,Текущая!$A:$A,Текущая!$AG:$AG,0,0)</f>
        <v>-1.1505700782749966</v>
      </c>
    </row>
    <row r="7" spans="1:68" ht="24.95" customHeight="1" x14ac:dyDescent="0.25">
      <c r="A7" s="3">
        <f>'Сводный за нед'!A4</f>
        <v>169153168</v>
      </c>
      <c r="B7" s="3" t="str">
        <f>'Сводный за нед'!B4</f>
        <v>ACRF1BN101BC</v>
      </c>
      <c r="C7" s="3" t="str">
        <f>'Сводный за нед'!C4</f>
        <v>Бандаж для лица черный</v>
      </c>
      <c r="D7" s="4">
        <f>'Сводный за нед'!D4</f>
        <v>2038162681926</v>
      </c>
      <c r="F7" s="101" cm="1">
        <f t="array" aca="1" ref="F7" ca="1">IFERROR(_xlfn.XLOOKUP($A7,INDIRECT(F$5&amp;"!$A:$A"),INDIRECT(F$5&amp;"!$Q:$Q"),,0),0)</f>
        <v>0</v>
      </c>
      <c r="G7" s="101" cm="1">
        <f t="array" aca="1" ref="G7" ca="1">IFERROR(_xlfn.XLOOKUP($A7,INDIRECT(G$5&amp;"!$A:$A"),INDIRECT(G$5&amp;"!$Q:$Q"),,0),0)</f>
        <v>1282</v>
      </c>
      <c r="H7" s="101" cm="1">
        <f t="array" aca="1" ref="H7" ca="1">IFERROR(_xlfn.XLOOKUP($A7,INDIRECT(H$5&amp;"!$A:$A"),INDIRECT(H$5&amp;"!$Q:$Q"),,0),0)</f>
        <v>1187.8599999999999</v>
      </c>
      <c r="I7" s="101" cm="1">
        <f t="array" aca="1" ref="I7" ca="1">IFERROR(_xlfn.XLOOKUP($A7,INDIRECT(I$5&amp;"!$A:$A"),INDIRECT(I$5&amp;"!$Q:$Q"),,0),0)</f>
        <v>0</v>
      </c>
      <c r="J7" s="101" cm="1">
        <f t="array" aca="1" ref="J7" ca="1">IFERROR(_xlfn.XLOOKUP($A7,INDIRECT(J$5&amp;"!$A:$A"),INDIRECT(J$5&amp;"!$Q:$Q"),,0),0)</f>
        <v>0</v>
      </c>
      <c r="K7" s="101" cm="1">
        <f t="array" aca="1" ref="K7" ca="1">IFERROR(_xlfn.XLOOKUP($A7,INDIRECT(K$5&amp;"!$A:$A"),INDIRECT(K$5&amp;"!$Q:$Q"),,0),0)</f>
        <v>0</v>
      </c>
      <c r="L7" s="101" cm="1">
        <f t="array" aca="1" ref="L7" ca="1">IFERROR(_xlfn.XLOOKUP($A7,INDIRECT(L$5&amp;"!$A:$A"),INDIRECT(L$5&amp;"!$Q:$Q"),,0),0)</f>
        <v>0</v>
      </c>
      <c r="M7" s="101" cm="1">
        <f t="array" aca="1" ref="M7" ca="1">IFERROR(_xlfn.XLOOKUP($A7,INDIRECT(M$5&amp;"!$A:$A"),INDIRECT(M$5&amp;"!$Q:$Q"),,0),0)</f>
        <v>0</v>
      </c>
      <c r="N7" s="101" cm="1">
        <f t="array" aca="1" ref="N7" ca="1">IFERROR(_xlfn.XLOOKUP($A7,INDIRECT(N$5&amp;"!$A:$A"),INDIRECT(N$5&amp;"!$Q:$Q"),,0),0)</f>
        <v>0</v>
      </c>
      <c r="O7" s="101" cm="1">
        <f t="array" aca="1" ref="O7" ca="1">IFERROR(_xlfn.XLOOKUP($A7,INDIRECT(O$5&amp;"!$A:$A"),INDIRECT(O$5&amp;"!$Q:$Q"),,0),0)</f>
        <v>0</v>
      </c>
      <c r="P7" s="101" cm="1">
        <f t="array" aca="1" ref="P7" ca="1">IFERROR(_xlfn.XLOOKUP($A7,INDIRECT(P$5&amp;"!$A:$A"),INDIRECT(P$5&amp;"!$Q:$Q"),,0),0)</f>
        <v>0</v>
      </c>
      <c r="Q7" s="101" cm="1">
        <f t="array" aca="1" ref="Q7" ca="1">IFERROR(_xlfn.XLOOKUP($A7,INDIRECT(Q$5&amp;"!$A:$A"),INDIRECT(Q$5&amp;"!$Q:$Q"),,0),0)</f>
        <v>0</v>
      </c>
      <c r="R7" s="101" cm="1">
        <f t="array" aca="1" ref="R7" ca="1">IFERROR(_xlfn.XLOOKUP($A7,INDIRECT(R$5&amp;"!$A:$A"),INDIRECT(R$5&amp;"!$Q:$Q"),,0),0)</f>
        <v>0</v>
      </c>
      <c r="S7" s="101" cm="1">
        <f t="array" aca="1" ref="S7" ca="1">IFERROR(_xlfn.XLOOKUP($A7,INDIRECT(S$5&amp;"!$A:$A"),INDIRECT(S$5&amp;"!$Q:$Q"),,0),0)</f>
        <v>0</v>
      </c>
      <c r="T7" s="101" cm="1">
        <f t="array" aca="1" ref="T7" ca="1">IFERROR(_xlfn.XLOOKUP($A7,INDIRECT(T$5&amp;"!$A:$A"),INDIRECT(T$5&amp;"!$Q:$Q"),,0),0)</f>
        <v>0</v>
      </c>
      <c r="U7" s="101" cm="1">
        <f t="array" aca="1" ref="U7" ca="1">IFERROR(_xlfn.XLOOKUP($A7,INDIRECT(U$5&amp;"!$A:$A"),INDIRECT(U$5&amp;"!$Q:$Q"),,0),0)</f>
        <v>0</v>
      </c>
      <c r="V7" s="101" cm="1">
        <f t="array" aca="1" ref="V7" ca="1">IFERROR(_xlfn.XLOOKUP($A7,INDIRECT(V$5&amp;"!$A:$A"),INDIRECT(V$5&amp;"!$Q:$Q"),,0),0)</f>
        <v>0</v>
      </c>
      <c r="W7" s="101" cm="1">
        <f t="array" aca="1" ref="W7" ca="1">IFERROR(_xlfn.XLOOKUP($A7,INDIRECT(W$5&amp;"!$A:$A"),INDIRECT(W$5&amp;"!$Q:$Q"),,0),0)</f>
        <v>0</v>
      </c>
      <c r="X7" s="101" cm="1">
        <f t="array" aca="1" ref="X7" ca="1">IFERROR(_xlfn.XLOOKUP($A7,INDIRECT(X$5&amp;"!$A:$A"),INDIRECT(X$5&amp;"!$Q:$Q"),,0),0)</f>
        <v>0</v>
      </c>
      <c r="Y7" s="101" cm="1">
        <f t="array" aca="1" ref="Y7" ca="1">IFERROR(_xlfn.XLOOKUP($A7,INDIRECT(Y$5&amp;"!$A:$A"),INDIRECT(Y$5&amp;"!$Q:$Q"),,0),0)</f>
        <v>0</v>
      </c>
      <c r="Z7" s="101" cm="1">
        <f t="array" aca="1" ref="Z7" ca="1">IFERROR(_xlfn.XLOOKUP($A7,INDIRECT(Z$5&amp;"!$A:$A"),INDIRECT(Z$5&amp;"!$Q:$Q"),,0),0)</f>
        <v>0</v>
      </c>
      <c r="AA7" s="101" cm="1">
        <f t="array" aca="1" ref="AA7" ca="1">IFERROR(_xlfn.XLOOKUP($A7,INDIRECT(AA$5&amp;"!$A:$A"),INDIRECT(AA$5&amp;"!$Q:$Q"),,0),0)</f>
        <v>0</v>
      </c>
      <c r="AB7" s="101" cm="1">
        <f t="array" aca="1" ref="AB7" ca="1">IFERROR(_xlfn.XLOOKUP($A7,INDIRECT(AB$5&amp;"!$A:$A"),INDIRECT(AB$5&amp;"!$Q:$Q"),,0),0)</f>
        <v>0</v>
      </c>
      <c r="AC7" s="101" cm="1">
        <f t="array" aca="1" ref="AC7" ca="1">IFERROR(_xlfn.XLOOKUP($A7,INDIRECT(AC$5&amp;"!$A:$A"),INDIRECT(AC$5&amp;"!$Q:$Q"),,0),0)</f>
        <v>0</v>
      </c>
      <c r="AD7" s="101" cm="1">
        <f t="array" aca="1" ref="AD7" ca="1">IFERROR(_xlfn.XLOOKUP($A7,INDIRECT(AD$5&amp;"!$A:$A"),INDIRECT(AD$5&amp;"!$Q:$Q"),,0),0)</f>
        <v>0</v>
      </c>
      <c r="AE7" s="101" cm="1">
        <f t="array" aca="1" ref="AE7" ca="1">IFERROR(_xlfn.XLOOKUP($A7,INDIRECT(AE$5&amp;"!$A:$A"),INDIRECT(AE$5&amp;"!$Q:$Q"),,0),0)</f>
        <v>0</v>
      </c>
      <c r="AF7" s="101" cm="1">
        <f t="array" aca="1" ref="AF7" ca="1">IFERROR(_xlfn.XLOOKUP($A7,INDIRECT(AF$5&amp;"!$A:$A"),INDIRECT(AF$5&amp;"!$Q:$Q"),,0),0)</f>
        <v>0</v>
      </c>
      <c r="AG7" s="101" cm="1">
        <f t="array" aca="1" ref="AG7" ca="1">IFERROR(_xlfn.XLOOKUP($A7,INDIRECT(AG$5&amp;"!$A:$A"),INDIRECT(AG$5&amp;"!$Q:$Q"),,0),0)</f>
        <v>0</v>
      </c>
      <c r="AH7" s="101" cm="1">
        <f t="array" aca="1" ref="AH7" ca="1">IFERROR(_xlfn.XLOOKUP($A7,INDIRECT(AH$5&amp;"!$A:$A"),INDIRECT(AH$5&amp;"!$Q:$Q"),,0),0)</f>
        <v>0</v>
      </c>
      <c r="AI7" s="101" cm="1">
        <f t="array" aca="1" ref="AI7" ca="1">IFERROR(_xlfn.XLOOKUP($A7,INDIRECT(AI$5&amp;"!$A:$A"),INDIRECT(AI$5&amp;"!$Q:$Q"),,0),0)</f>
        <v>0</v>
      </c>
      <c r="AJ7" s="101" cm="1">
        <f t="array" aca="1" ref="AJ7" ca="1">IFERROR(_xlfn.XLOOKUP($A7,INDIRECT(AJ$5&amp;"!$A:$A"),INDIRECT(AJ$5&amp;"!$Q:$Q"),,0),0)</f>
        <v>0</v>
      </c>
      <c r="AK7" s="101" cm="1">
        <f t="array" aca="1" ref="AK7" ca="1">IFERROR(_xlfn.XLOOKUP($A7,INDIRECT(AK$5&amp;"!$A:$A"),INDIRECT(AK$5&amp;"!$Q:$Q"),,0),0)</f>
        <v>0</v>
      </c>
      <c r="AL7" s="101" cm="1">
        <f t="array" aca="1" ref="AL7" ca="1">IFERROR(_xlfn.XLOOKUP($A7,INDIRECT(AL$5&amp;"!$A:$A"),INDIRECT(AL$5&amp;"!$Q:$Q"),,0),0)</f>
        <v>0</v>
      </c>
      <c r="AM7" s="101" cm="1">
        <f t="array" aca="1" ref="AM7" ca="1">IFERROR(_xlfn.XLOOKUP($A7,INDIRECT(AM$5&amp;"!$A:$A"),INDIRECT(AM$5&amp;"!$Q:$Q"),,0),0)</f>
        <v>0</v>
      </c>
      <c r="AN7" s="101" cm="1">
        <f t="array" aca="1" ref="AN7" ca="1">IFERROR(_xlfn.XLOOKUP($A7,INDIRECT(AN$5&amp;"!$A:$A"),INDIRECT(AN$5&amp;"!$Q:$Q"),,0),0)</f>
        <v>0</v>
      </c>
      <c r="AO7" s="101" cm="1">
        <f t="array" aca="1" ref="AO7" ca="1">IFERROR(_xlfn.XLOOKUP($A7,INDIRECT(AO$5&amp;"!$A:$A"),INDIRECT(AO$5&amp;"!$Q:$Q"),,0),0)</f>
        <v>0</v>
      </c>
      <c r="AP7" s="101" cm="1">
        <f t="array" aca="1" ref="AP7" ca="1">IFERROR(_xlfn.XLOOKUP($A7,INDIRECT(AP$5&amp;"!$A:$A"),INDIRECT(AP$5&amp;"!$Q:$Q"),,0),0)</f>
        <v>0</v>
      </c>
      <c r="AQ7" s="101" cm="1">
        <f t="array" aca="1" ref="AQ7" ca="1">IFERROR(_xlfn.XLOOKUP($A7,INDIRECT(AQ$5&amp;"!$A:$A"),INDIRECT(AQ$5&amp;"!$Q:$Q"),,0),0)</f>
        <v>0</v>
      </c>
      <c r="AR7" s="101" cm="1">
        <f t="array" aca="1" ref="AR7" ca="1">IFERROR(_xlfn.XLOOKUP($A7,INDIRECT(AR$5&amp;"!$A:$A"),INDIRECT(AR$5&amp;"!$Q:$Q"),,0),0)</f>
        <v>0</v>
      </c>
      <c r="AS7" s="101" cm="1">
        <f t="array" aca="1" ref="AS7" ca="1">IFERROR(_xlfn.XLOOKUP($A7,INDIRECT(AS$5&amp;"!$A:$A"),INDIRECT(AS$5&amp;"!$Q:$Q"),,0),0)</f>
        <v>0</v>
      </c>
      <c r="AT7" s="101" cm="1">
        <f t="array" aca="1" ref="AT7" ca="1">IFERROR(_xlfn.XLOOKUP($A7,INDIRECT(AT$5&amp;"!$A:$A"),INDIRECT(AT$5&amp;"!$Q:$Q"),,0),0)</f>
        <v>0</v>
      </c>
      <c r="AU7" s="101" cm="1">
        <f t="array" aca="1" ref="AU7" ca="1">IFERROR(_xlfn.XLOOKUP($A7,INDIRECT(AU$5&amp;"!$A:$A"),INDIRECT(AU$5&amp;"!$Q:$Q"),,0),0)</f>
        <v>0</v>
      </c>
      <c r="AV7" s="101" cm="1">
        <f t="array" aca="1" ref="AV7" ca="1">IFERROR(_xlfn.XLOOKUP($A7,INDIRECT(AV$5&amp;"!$A:$A"),INDIRECT(AV$5&amp;"!$Q:$Q"),,0),0)</f>
        <v>0</v>
      </c>
      <c r="AW7" s="101" cm="1">
        <f t="array" aca="1" ref="AW7" ca="1">IFERROR(_xlfn.XLOOKUP($A7,INDIRECT(AW$5&amp;"!$A:$A"),INDIRECT(AW$5&amp;"!$Q:$Q"),,0),0)</f>
        <v>0</v>
      </c>
      <c r="AX7" s="101" cm="1">
        <f t="array" aca="1" ref="AX7" ca="1">IFERROR(_xlfn.XLOOKUP($A7,INDIRECT(AX$5&amp;"!$A:$A"),INDIRECT(AX$5&amp;"!$Q:$Q"),,0),0)</f>
        <v>0</v>
      </c>
      <c r="AY7" s="101" cm="1">
        <f t="array" aca="1" ref="AY7" ca="1">IFERROR(_xlfn.XLOOKUP($A7,INDIRECT(AY$5&amp;"!$A:$A"),INDIRECT(AY$5&amp;"!$Q:$Q"),,0),0)</f>
        <v>0</v>
      </c>
      <c r="AZ7" s="101" cm="1">
        <f t="array" aca="1" ref="AZ7" ca="1">IFERROR(_xlfn.XLOOKUP($A7,INDIRECT(AZ$5&amp;"!$A:$A"),INDIRECT(AZ$5&amp;"!$Q:$Q"),,0),0)</f>
        <v>0</v>
      </c>
      <c r="BA7" s="101" cm="1">
        <f t="array" aca="1" ref="BA7" ca="1">IFERROR(_xlfn.XLOOKUP($A7,INDIRECT(BA$5&amp;"!$A:$A"),INDIRECT(BA$5&amp;"!$Q:$Q"),,0),0)</f>
        <v>0</v>
      </c>
      <c r="BB7" s="101" cm="1">
        <f t="array" aca="1" ref="BB7" ca="1">IFERROR(_xlfn.XLOOKUP($A7,INDIRECT(BB$5&amp;"!$A:$A"),INDIRECT(BB$5&amp;"!$Q:$Q"),,0),0)</f>
        <v>0</v>
      </c>
      <c r="BC7" s="101" cm="1">
        <f t="array" aca="1" ref="BC7" ca="1">IFERROR(_xlfn.XLOOKUP($A7,INDIRECT(BC$5&amp;"!$A:$A"),INDIRECT(BC$5&amp;"!$Q:$Q"),,0),0)</f>
        <v>0</v>
      </c>
      <c r="BD7" s="101" cm="1">
        <f t="array" aca="1" ref="BD7" ca="1">IFERROR(_xlfn.XLOOKUP($A7,INDIRECT(BD$5&amp;"!$A:$A"),INDIRECT(BD$5&amp;"!$Q:$Q"),,0),0)</f>
        <v>0</v>
      </c>
      <c r="BE7" s="101" cm="1">
        <f t="array" aca="1" ref="BE7" ca="1">IFERROR(_xlfn.XLOOKUP($A7,INDIRECT(BE$5&amp;"!$A:$A"),INDIRECT(BE$5&amp;"!$Q:$Q"),,0),0)</f>
        <v>0</v>
      </c>
      <c r="BF7" s="101" cm="1">
        <f t="array" aca="1" ref="BF7" ca="1">IFERROR(_xlfn.XLOOKUP($A7,INDIRECT(BF$5&amp;"!$A:$A"),INDIRECT(BF$5&amp;"!$Q:$Q"),,0),0)</f>
        <v>0</v>
      </c>
      <c r="BG7" s="226">
        <f t="shared" ref="BG7:BG70" ca="1" si="0">SUM(F7:BF7)</f>
        <v>2469.8599999999997</v>
      </c>
      <c r="BH7" s="225">
        <f t="shared" ref="BH7:BH70" ca="1" si="1">BG7/$BG$86</f>
        <v>7.6842640064539005E-3</v>
      </c>
      <c r="BI7" s="201">
        <f>_xlfn.XLOOKUP($A7,Текущая!$A:$A,Текущая!$AI:$AI,0,0)</f>
        <v>593.92999999999995</v>
      </c>
      <c r="BJ7" s="101">
        <f ca="1">_xlfn.XLOOKUP($A7,Текущая!$A:$A,Текущая!$G:$G,0,0)</f>
        <v>20430</v>
      </c>
      <c r="BK7" s="101">
        <f>_xlfn.XLOOKUP($A7,Текущая!$A:$A,Текущая!$H:$H,0)</f>
        <v>222.72727272727272</v>
      </c>
      <c r="BL7" s="106">
        <f>_xlfn.XLOOKUP($A7,Текущая!$A:$A,Текущая!$I:$I,0,0)</f>
        <v>100</v>
      </c>
      <c r="BM7" s="105">
        <f>_xlfn.XLOOKUP($A7,Текущая!$A:$A,Текущая!$J:$J,0,0)</f>
        <v>1.1000000000000001</v>
      </c>
      <c r="BN7" s="101">
        <f>_xlfn.XLOOKUP($A7,Текущая!$A:$A,Текущая!$AP:$AP,0,0)</f>
        <v>63.308029508196682</v>
      </c>
      <c r="BO7" s="129">
        <f>_xlfn.XLOOKUP($A7,Текущая!$A:$A,Текущая!$AF:$AF,0,0)</f>
        <v>0.10659173557186316</v>
      </c>
      <c r="BP7" s="202">
        <f>_xlfn.XLOOKUP($A7,Текущая!$A:$A,Текущая!$AG:$AG,0,0)</f>
        <v>0.70342255009107424</v>
      </c>
    </row>
    <row r="8" spans="1:68" ht="24.95" customHeight="1" x14ac:dyDescent="0.25">
      <c r="A8" s="3">
        <f>'Сводный за нед'!A5</f>
        <v>169395410</v>
      </c>
      <c r="B8" s="3" t="str">
        <f>'Сводный за нед'!B5</f>
        <v>ACRF1BN201GR</v>
      </c>
      <c r="C8" s="3" t="str">
        <f>'Сводный за нед'!C5</f>
        <v>Бандаж для лица серый</v>
      </c>
      <c r="D8" s="4">
        <f>'Сводный за нед'!D5</f>
        <v>2038172050200</v>
      </c>
      <c r="F8" s="101" cm="1">
        <f t="array" aca="1" ref="F8" ca="1">IFERROR(_xlfn.XLOOKUP($A8,INDIRECT(F$5&amp;"!$A:$A"),INDIRECT(F$5&amp;"!$Q:$Q"),,0),0)</f>
        <v>0</v>
      </c>
      <c r="G8" s="101" cm="1">
        <f t="array" aca="1" ref="G8" ca="1">IFERROR(_xlfn.XLOOKUP($A8,INDIRECT(G$5&amp;"!$A:$A"),INDIRECT(G$5&amp;"!$Q:$Q"),,0),0)</f>
        <v>5864.7</v>
      </c>
      <c r="H8" s="101" cm="1">
        <f t="array" aca="1" ref="H8" ca="1">IFERROR(_xlfn.XLOOKUP($A8,INDIRECT(H$5&amp;"!$A:$A"),INDIRECT(H$5&amp;"!$Q:$Q"),,0),0)</f>
        <v>5651</v>
      </c>
      <c r="I8" s="101" cm="1">
        <f t="array" aca="1" ref="I8" ca="1">IFERROR(_xlfn.XLOOKUP($A8,INDIRECT(I$5&amp;"!$A:$A"),INDIRECT(I$5&amp;"!$Q:$Q"),,0),0)</f>
        <v>0</v>
      </c>
      <c r="J8" s="101" cm="1">
        <f t="array" aca="1" ref="J8" ca="1">IFERROR(_xlfn.XLOOKUP($A8,INDIRECT(J$5&amp;"!$A:$A"),INDIRECT(J$5&amp;"!$Q:$Q"),,0),0)</f>
        <v>0</v>
      </c>
      <c r="K8" s="101" cm="1">
        <f t="array" aca="1" ref="K8" ca="1">IFERROR(_xlfn.XLOOKUP($A8,INDIRECT(K$5&amp;"!$A:$A"),INDIRECT(K$5&amp;"!$Q:$Q"),,0),0)</f>
        <v>0</v>
      </c>
      <c r="L8" s="101" cm="1">
        <f t="array" aca="1" ref="L8" ca="1">IFERROR(_xlfn.XLOOKUP($A8,INDIRECT(L$5&amp;"!$A:$A"),INDIRECT(L$5&amp;"!$Q:$Q"),,0),0)</f>
        <v>0</v>
      </c>
      <c r="M8" s="101" cm="1">
        <f t="array" aca="1" ref="M8" ca="1">IFERROR(_xlfn.XLOOKUP($A8,INDIRECT(M$5&amp;"!$A:$A"),INDIRECT(M$5&amp;"!$Q:$Q"),,0),0)</f>
        <v>0</v>
      </c>
      <c r="N8" s="101" cm="1">
        <f t="array" aca="1" ref="N8" ca="1">IFERROR(_xlfn.XLOOKUP($A8,INDIRECT(N$5&amp;"!$A:$A"),INDIRECT(N$5&amp;"!$Q:$Q"),,0),0)</f>
        <v>0</v>
      </c>
      <c r="O8" s="101" cm="1">
        <f t="array" aca="1" ref="O8" ca="1">IFERROR(_xlfn.XLOOKUP($A8,INDIRECT(O$5&amp;"!$A:$A"),INDIRECT(O$5&amp;"!$Q:$Q"),,0),0)</f>
        <v>0</v>
      </c>
      <c r="P8" s="101" cm="1">
        <f t="array" aca="1" ref="P8" ca="1">IFERROR(_xlfn.XLOOKUP($A8,INDIRECT(P$5&amp;"!$A:$A"),INDIRECT(P$5&amp;"!$Q:$Q"),,0),0)</f>
        <v>0</v>
      </c>
      <c r="Q8" s="101" cm="1">
        <f t="array" aca="1" ref="Q8" ca="1">IFERROR(_xlfn.XLOOKUP($A8,INDIRECT(Q$5&amp;"!$A:$A"),INDIRECT(Q$5&amp;"!$Q:$Q"),,0),0)</f>
        <v>0</v>
      </c>
      <c r="R8" s="101" cm="1">
        <f t="array" aca="1" ref="R8" ca="1">IFERROR(_xlfn.XLOOKUP($A8,INDIRECT(R$5&amp;"!$A:$A"),INDIRECT(R$5&amp;"!$Q:$Q"),,0),0)</f>
        <v>0</v>
      </c>
      <c r="S8" s="101" cm="1">
        <f t="array" aca="1" ref="S8" ca="1">IFERROR(_xlfn.XLOOKUP($A8,INDIRECT(S$5&amp;"!$A:$A"),INDIRECT(S$5&amp;"!$Q:$Q"),,0),0)</f>
        <v>0</v>
      </c>
      <c r="T8" s="101" cm="1">
        <f t="array" aca="1" ref="T8" ca="1">IFERROR(_xlfn.XLOOKUP($A8,INDIRECT(T$5&amp;"!$A:$A"),INDIRECT(T$5&amp;"!$Q:$Q"),,0),0)</f>
        <v>0</v>
      </c>
      <c r="U8" s="101" cm="1">
        <f t="array" aca="1" ref="U8" ca="1">IFERROR(_xlfn.XLOOKUP($A8,INDIRECT(U$5&amp;"!$A:$A"),INDIRECT(U$5&amp;"!$Q:$Q"),,0),0)</f>
        <v>0</v>
      </c>
      <c r="V8" s="101" cm="1">
        <f t="array" aca="1" ref="V8" ca="1">IFERROR(_xlfn.XLOOKUP($A8,INDIRECT(V$5&amp;"!$A:$A"),INDIRECT(V$5&amp;"!$Q:$Q"),,0),0)</f>
        <v>0</v>
      </c>
      <c r="W8" s="101" cm="1">
        <f t="array" aca="1" ref="W8" ca="1">IFERROR(_xlfn.XLOOKUP($A8,INDIRECT(W$5&amp;"!$A:$A"),INDIRECT(W$5&amp;"!$Q:$Q"),,0),0)</f>
        <v>0</v>
      </c>
      <c r="X8" s="101" cm="1">
        <f t="array" aca="1" ref="X8" ca="1">IFERROR(_xlfn.XLOOKUP($A8,INDIRECT(X$5&amp;"!$A:$A"),INDIRECT(X$5&amp;"!$Q:$Q"),,0),0)</f>
        <v>0</v>
      </c>
      <c r="Y8" s="101" cm="1">
        <f t="array" aca="1" ref="Y8" ca="1">IFERROR(_xlfn.XLOOKUP($A8,INDIRECT(Y$5&amp;"!$A:$A"),INDIRECT(Y$5&amp;"!$Q:$Q"),,0),0)</f>
        <v>0</v>
      </c>
      <c r="Z8" s="101" cm="1">
        <f t="array" aca="1" ref="Z8" ca="1">IFERROR(_xlfn.XLOOKUP($A8,INDIRECT(Z$5&amp;"!$A:$A"),INDIRECT(Z$5&amp;"!$Q:$Q"),,0),0)</f>
        <v>0</v>
      </c>
      <c r="AA8" s="101" cm="1">
        <f t="array" aca="1" ref="AA8" ca="1">IFERROR(_xlfn.XLOOKUP($A8,INDIRECT(AA$5&amp;"!$A:$A"),INDIRECT(AA$5&amp;"!$Q:$Q"),,0),0)</f>
        <v>0</v>
      </c>
      <c r="AB8" s="101" cm="1">
        <f t="array" aca="1" ref="AB8" ca="1">IFERROR(_xlfn.XLOOKUP($A8,INDIRECT(AB$5&amp;"!$A:$A"),INDIRECT(AB$5&amp;"!$Q:$Q"),,0),0)</f>
        <v>0</v>
      </c>
      <c r="AC8" s="101" cm="1">
        <f t="array" aca="1" ref="AC8" ca="1">IFERROR(_xlfn.XLOOKUP($A8,INDIRECT(AC$5&amp;"!$A:$A"),INDIRECT(AC$5&amp;"!$Q:$Q"),,0),0)</f>
        <v>0</v>
      </c>
      <c r="AD8" s="101" cm="1">
        <f t="array" aca="1" ref="AD8" ca="1">IFERROR(_xlfn.XLOOKUP($A8,INDIRECT(AD$5&amp;"!$A:$A"),INDIRECT(AD$5&amp;"!$Q:$Q"),,0),0)</f>
        <v>0</v>
      </c>
      <c r="AE8" s="101" cm="1">
        <f t="array" aca="1" ref="AE8" ca="1">IFERROR(_xlfn.XLOOKUP($A8,INDIRECT(AE$5&amp;"!$A:$A"),INDIRECT(AE$5&amp;"!$Q:$Q"),,0),0)</f>
        <v>0</v>
      </c>
      <c r="AF8" s="101" cm="1">
        <f t="array" aca="1" ref="AF8" ca="1">IFERROR(_xlfn.XLOOKUP($A8,INDIRECT(AF$5&amp;"!$A:$A"),INDIRECT(AF$5&amp;"!$Q:$Q"),,0),0)</f>
        <v>0</v>
      </c>
      <c r="AG8" s="101" cm="1">
        <f t="array" aca="1" ref="AG8" ca="1">IFERROR(_xlfn.XLOOKUP($A8,INDIRECT(AG$5&amp;"!$A:$A"),INDIRECT(AG$5&amp;"!$Q:$Q"),,0),0)</f>
        <v>0</v>
      </c>
      <c r="AH8" s="101" cm="1">
        <f t="array" aca="1" ref="AH8" ca="1">IFERROR(_xlfn.XLOOKUP($A8,INDIRECT(AH$5&amp;"!$A:$A"),INDIRECT(AH$5&amp;"!$Q:$Q"),,0),0)</f>
        <v>0</v>
      </c>
      <c r="AI8" s="101" cm="1">
        <f t="array" aca="1" ref="AI8" ca="1">IFERROR(_xlfn.XLOOKUP($A8,INDIRECT(AI$5&amp;"!$A:$A"),INDIRECT(AI$5&amp;"!$Q:$Q"),,0),0)</f>
        <v>0</v>
      </c>
      <c r="AJ8" s="101" cm="1">
        <f t="array" aca="1" ref="AJ8" ca="1">IFERROR(_xlfn.XLOOKUP($A8,INDIRECT(AJ$5&amp;"!$A:$A"),INDIRECT(AJ$5&amp;"!$Q:$Q"),,0),0)</f>
        <v>0</v>
      </c>
      <c r="AK8" s="101" cm="1">
        <f t="array" aca="1" ref="AK8" ca="1">IFERROR(_xlfn.XLOOKUP($A8,INDIRECT(AK$5&amp;"!$A:$A"),INDIRECT(AK$5&amp;"!$Q:$Q"),,0),0)</f>
        <v>0</v>
      </c>
      <c r="AL8" s="101" cm="1">
        <f t="array" aca="1" ref="AL8" ca="1">IFERROR(_xlfn.XLOOKUP($A8,INDIRECT(AL$5&amp;"!$A:$A"),INDIRECT(AL$5&amp;"!$Q:$Q"),,0),0)</f>
        <v>0</v>
      </c>
      <c r="AM8" s="101" cm="1">
        <f t="array" aca="1" ref="AM8" ca="1">IFERROR(_xlfn.XLOOKUP($A8,INDIRECT(AM$5&amp;"!$A:$A"),INDIRECT(AM$5&amp;"!$Q:$Q"),,0),0)</f>
        <v>0</v>
      </c>
      <c r="AN8" s="101" cm="1">
        <f t="array" aca="1" ref="AN8" ca="1">IFERROR(_xlfn.XLOOKUP($A8,INDIRECT(AN$5&amp;"!$A:$A"),INDIRECT(AN$5&amp;"!$Q:$Q"),,0),0)</f>
        <v>0</v>
      </c>
      <c r="AO8" s="101" cm="1">
        <f t="array" aca="1" ref="AO8" ca="1">IFERROR(_xlfn.XLOOKUP($A8,INDIRECT(AO$5&amp;"!$A:$A"),INDIRECT(AO$5&amp;"!$Q:$Q"),,0),0)</f>
        <v>0</v>
      </c>
      <c r="AP8" s="101" cm="1">
        <f t="array" aca="1" ref="AP8" ca="1">IFERROR(_xlfn.XLOOKUP($A8,INDIRECT(AP$5&amp;"!$A:$A"),INDIRECT(AP$5&amp;"!$Q:$Q"),,0),0)</f>
        <v>0</v>
      </c>
      <c r="AQ8" s="101" cm="1">
        <f t="array" aca="1" ref="AQ8" ca="1">IFERROR(_xlfn.XLOOKUP($A8,INDIRECT(AQ$5&amp;"!$A:$A"),INDIRECT(AQ$5&amp;"!$Q:$Q"),,0),0)</f>
        <v>0</v>
      </c>
      <c r="AR8" s="101" cm="1">
        <f t="array" aca="1" ref="AR8" ca="1">IFERROR(_xlfn.XLOOKUP($A8,INDIRECT(AR$5&amp;"!$A:$A"),INDIRECT(AR$5&amp;"!$Q:$Q"),,0),0)</f>
        <v>0</v>
      </c>
      <c r="AS8" s="101" cm="1">
        <f t="array" aca="1" ref="AS8" ca="1">IFERROR(_xlfn.XLOOKUP($A8,INDIRECT(AS$5&amp;"!$A:$A"),INDIRECT(AS$5&amp;"!$Q:$Q"),,0),0)</f>
        <v>0</v>
      </c>
      <c r="AT8" s="101" cm="1">
        <f t="array" aca="1" ref="AT8" ca="1">IFERROR(_xlfn.XLOOKUP($A8,INDIRECT(AT$5&amp;"!$A:$A"),INDIRECT(AT$5&amp;"!$Q:$Q"),,0),0)</f>
        <v>0</v>
      </c>
      <c r="AU8" s="101" cm="1">
        <f t="array" aca="1" ref="AU8" ca="1">IFERROR(_xlfn.XLOOKUP($A8,INDIRECT(AU$5&amp;"!$A:$A"),INDIRECT(AU$5&amp;"!$Q:$Q"),,0),0)</f>
        <v>0</v>
      </c>
      <c r="AV8" s="101" cm="1">
        <f t="array" aca="1" ref="AV8" ca="1">IFERROR(_xlfn.XLOOKUP($A8,INDIRECT(AV$5&amp;"!$A:$A"),INDIRECT(AV$5&amp;"!$Q:$Q"),,0),0)</f>
        <v>0</v>
      </c>
      <c r="AW8" s="101" cm="1">
        <f t="array" aca="1" ref="AW8" ca="1">IFERROR(_xlfn.XLOOKUP($A8,INDIRECT(AW$5&amp;"!$A:$A"),INDIRECT(AW$5&amp;"!$Q:$Q"),,0),0)</f>
        <v>0</v>
      </c>
      <c r="AX8" s="101" cm="1">
        <f t="array" aca="1" ref="AX8" ca="1">IFERROR(_xlfn.XLOOKUP($A8,INDIRECT(AX$5&amp;"!$A:$A"),INDIRECT(AX$5&amp;"!$Q:$Q"),,0),0)</f>
        <v>0</v>
      </c>
      <c r="AY8" s="101" cm="1">
        <f t="array" aca="1" ref="AY8" ca="1">IFERROR(_xlfn.XLOOKUP($A8,INDIRECT(AY$5&amp;"!$A:$A"),INDIRECT(AY$5&amp;"!$Q:$Q"),,0),0)</f>
        <v>0</v>
      </c>
      <c r="AZ8" s="101" cm="1">
        <f t="array" aca="1" ref="AZ8" ca="1">IFERROR(_xlfn.XLOOKUP($A8,INDIRECT(AZ$5&amp;"!$A:$A"),INDIRECT(AZ$5&amp;"!$Q:$Q"),,0),0)</f>
        <v>0</v>
      </c>
      <c r="BA8" s="101" cm="1">
        <f t="array" aca="1" ref="BA8" ca="1">IFERROR(_xlfn.XLOOKUP($A8,INDIRECT(BA$5&amp;"!$A:$A"),INDIRECT(BA$5&amp;"!$Q:$Q"),,0),0)</f>
        <v>0</v>
      </c>
      <c r="BB8" s="101" cm="1">
        <f t="array" aca="1" ref="BB8" ca="1">IFERROR(_xlfn.XLOOKUP($A8,INDIRECT(BB$5&amp;"!$A:$A"),INDIRECT(BB$5&amp;"!$Q:$Q"),,0),0)</f>
        <v>0</v>
      </c>
      <c r="BC8" s="101" cm="1">
        <f t="array" aca="1" ref="BC8" ca="1">IFERROR(_xlfn.XLOOKUP($A8,INDIRECT(BC$5&amp;"!$A:$A"),INDIRECT(BC$5&amp;"!$Q:$Q"),,0),0)</f>
        <v>0</v>
      </c>
      <c r="BD8" s="101" cm="1">
        <f t="array" aca="1" ref="BD8" ca="1">IFERROR(_xlfn.XLOOKUP($A8,INDIRECT(BD$5&amp;"!$A:$A"),INDIRECT(BD$5&amp;"!$Q:$Q"),,0),0)</f>
        <v>0</v>
      </c>
      <c r="BE8" s="101" cm="1">
        <f t="array" aca="1" ref="BE8" ca="1">IFERROR(_xlfn.XLOOKUP($A8,INDIRECT(BE$5&amp;"!$A:$A"),INDIRECT(BE$5&amp;"!$Q:$Q"),,0),0)</f>
        <v>0</v>
      </c>
      <c r="BF8" s="101" cm="1">
        <f t="array" aca="1" ref="BF8" ca="1">IFERROR(_xlfn.XLOOKUP($A8,INDIRECT(BF$5&amp;"!$A:$A"),INDIRECT(BF$5&amp;"!$Q:$Q"),,0),0)</f>
        <v>0</v>
      </c>
      <c r="BG8" s="226">
        <f t="shared" ca="1" si="0"/>
        <v>11515.7</v>
      </c>
      <c r="BH8" s="225">
        <f t="shared" ca="1" si="1"/>
        <v>3.5827811705570839E-2</v>
      </c>
      <c r="BI8" s="201">
        <f>_xlfn.XLOOKUP($A8,Текущая!$A:$A,Текущая!$AI:$AI,0,0)</f>
        <v>941.83333333333337</v>
      </c>
      <c r="BJ8" s="101">
        <f ca="1">_xlfn.XLOOKUP($A8,Текущая!$A:$A,Текущая!$G:$G,0,0)</f>
        <v>42642</v>
      </c>
      <c r="BK8" s="101">
        <f>_xlfn.XLOOKUP($A8,Текущая!$A:$A,Текущая!$H:$H,0)</f>
        <v>341.42857142857144</v>
      </c>
      <c r="BL8" s="106">
        <f>_xlfn.XLOOKUP($A8,Текущая!$A:$A,Текущая!$I:$I,0,0)</f>
        <v>100</v>
      </c>
      <c r="BM8" s="105">
        <f>_xlfn.XLOOKUP($A8,Текущая!$A:$A,Текущая!$J:$J,0,0)</f>
        <v>0.7</v>
      </c>
      <c r="BN8" s="101">
        <f>_xlfn.XLOOKUP($A8,Текущая!$A:$A,Текущая!$AP:$AP,0,0)</f>
        <v>298.85967213114759</v>
      </c>
      <c r="BO8" s="129">
        <f>_xlfn.XLOOKUP($A8,Текущая!$A:$A,Текущая!$AF:$AF,0,0)</f>
        <v>0.31731694085770401</v>
      </c>
      <c r="BP8" s="202">
        <f>_xlfn.XLOOKUP($A8,Текущая!$A:$A,Текущая!$AG:$AG,0,0)</f>
        <v>1.4507751074327553</v>
      </c>
    </row>
    <row r="9" spans="1:68" ht="24.95" customHeight="1" x14ac:dyDescent="0.25">
      <c r="A9" s="3">
        <f>'Сводный за нед'!A6</f>
        <v>172832355</v>
      </c>
      <c r="B9" s="3" t="str">
        <f>'Сводный за нед'!B6</f>
        <v>AHMA7BW101BG</v>
      </c>
      <c r="C9" s="3" t="str">
        <f>'Сводный за нед'!C6</f>
        <v>Мешки 7 шт.</v>
      </c>
      <c r="D9" s="4">
        <f>'Сводный за нед'!D6</f>
        <v>2038337652454</v>
      </c>
      <c r="F9" s="101" cm="1">
        <f t="array" aca="1" ref="F9" ca="1">IFERROR(_xlfn.XLOOKUP($A9,INDIRECT(F$5&amp;"!$A:$A"),INDIRECT(F$5&amp;"!$Q:$Q"),,0),0)</f>
        <v>0</v>
      </c>
      <c r="G9" s="101" cm="1">
        <f t="array" aca="1" ref="G9" ca="1">IFERROR(_xlfn.XLOOKUP($A9,INDIRECT(G$5&amp;"!$A:$A"),INDIRECT(G$5&amp;"!$Q:$Q"),,0),0)</f>
        <v>1684.61</v>
      </c>
      <c r="H9" s="101" cm="1">
        <f t="array" aca="1" ref="H9" ca="1">IFERROR(_xlfn.XLOOKUP($A9,INDIRECT(H$5&amp;"!$A:$A"),INDIRECT(H$5&amp;"!$Q:$Q"),,0),0)</f>
        <v>1652</v>
      </c>
      <c r="I9" s="101" cm="1">
        <f t="array" aca="1" ref="I9" ca="1">IFERROR(_xlfn.XLOOKUP($A9,INDIRECT(I$5&amp;"!$A:$A"),INDIRECT(I$5&amp;"!$Q:$Q"),,0),0)</f>
        <v>0</v>
      </c>
      <c r="J9" s="101" cm="1">
        <f t="array" aca="1" ref="J9" ca="1">IFERROR(_xlfn.XLOOKUP($A9,INDIRECT(J$5&amp;"!$A:$A"),INDIRECT(J$5&amp;"!$Q:$Q"),,0),0)</f>
        <v>0</v>
      </c>
      <c r="K9" s="101" cm="1">
        <f t="array" aca="1" ref="K9" ca="1">IFERROR(_xlfn.XLOOKUP($A9,INDIRECT(K$5&amp;"!$A:$A"),INDIRECT(K$5&amp;"!$Q:$Q"),,0),0)</f>
        <v>0</v>
      </c>
      <c r="L9" s="101" cm="1">
        <f t="array" aca="1" ref="L9" ca="1">IFERROR(_xlfn.XLOOKUP($A9,INDIRECT(L$5&amp;"!$A:$A"),INDIRECT(L$5&amp;"!$Q:$Q"),,0),0)</f>
        <v>0</v>
      </c>
      <c r="M9" s="101" cm="1">
        <f t="array" aca="1" ref="M9" ca="1">IFERROR(_xlfn.XLOOKUP($A9,INDIRECT(M$5&amp;"!$A:$A"),INDIRECT(M$5&amp;"!$Q:$Q"),,0),0)</f>
        <v>0</v>
      </c>
      <c r="N9" s="101" cm="1">
        <f t="array" aca="1" ref="N9" ca="1">IFERROR(_xlfn.XLOOKUP($A9,INDIRECT(N$5&amp;"!$A:$A"),INDIRECT(N$5&amp;"!$Q:$Q"),,0),0)</f>
        <v>0</v>
      </c>
      <c r="O9" s="101" cm="1">
        <f t="array" aca="1" ref="O9" ca="1">IFERROR(_xlfn.XLOOKUP($A9,INDIRECT(O$5&amp;"!$A:$A"),INDIRECT(O$5&amp;"!$Q:$Q"),,0),0)</f>
        <v>0</v>
      </c>
      <c r="P9" s="101" cm="1">
        <f t="array" aca="1" ref="P9" ca="1">IFERROR(_xlfn.XLOOKUP($A9,INDIRECT(P$5&amp;"!$A:$A"),INDIRECT(P$5&amp;"!$Q:$Q"),,0),0)</f>
        <v>0</v>
      </c>
      <c r="Q9" s="101" cm="1">
        <f t="array" aca="1" ref="Q9" ca="1">IFERROR(_xlfn.XLOOKUP($A9,INDIRECT(Q$5&amp;"!$A:$A"),INDIRECT(Q$5&amp;"!$Q:$Q"),,0),0)</f>
        <v>0</v>
      </c>
      <c r="R9" s="101" cm="1">
        <f t="array" aca="1" ref="R9" ca="1">IFERROR(_xlfn.XLOOKUP($A9,INDIRECT(R$5&amp;"!$A:$A"),INDIRECT(R$5&amp;"!$Q:$Q"),,0),0)</f>
        <v>0</v>
      </c>
      <c r="S9" s="101" cm="1">
        <f t="array" aca="1" ref="S9" ca="1">IFERROR(_xlfn.XLOOKUP($A9,INDIRECT(S$5&amp;"!$A:$A"),INDIRECT(S$5&amp;"!$Q:$Q"),,0),0)</f>
        <v>0</v>
      </c>
      <c r="T9" s="101" cm="1">
        <f t="array" aca="1" ref="T9" ca="1">IFERROR(_xlfn.XLOOKUP($A9,INDIRECT(T$5&amp;"!$A:$A"),INDIRECT(T$5&amp;"!$Q:$Q"),,0),0)</f>
        <v>0</v>
      </c>
      <c r="U9" s="101" cm="1">
        <f t="array" aca="1" ref="U9" ca="1">IFERROR(_xlfn.XLOOKUP($A9,INDIRECT(U$5&amp;"!$A:$A"),INDIRECT(U$5&amp;"!$Q:$Q"),,0),0)</f>
        <v>0</v>
      </c>
      <c r="V9" s="101" cm="1">
        <f t="array" aca="1" ref="V9" ca="1">IFERROR(_xlfn.XLOOKUP($A9,INDIRECT(V$5&amp;"!$A:$A"),INDIRECT(V$5&amp;"!$Q:$Q"),,0),0)</f>
        <v>0</v>
      </c>
      <c r="W9" s="101" cm="1">
        <f t="array" aca="1" ref="W9" ca="1">IFERROR(_xlfn.XLOOKUP($A9,INDIRECT(W$5&amp;"!$A:$A"),INDIRECT(W$5&amp;"!$Q:$Q"),,0),0)</f>
        <v>0</v>
      </c>
      <c r="X9" s="101" cm="1">
        <f t="array" aca="1" ref="X9" ca="1">IFERROR(_xlfn.XLOOKUP($A9,INDIRECT(X$5&amp;"!$A:$A"),INDIRECT(X$5&amp;"!$Q:$Q"),,0),0)</f>
        <v>0</v>
      </c>
      <c r="Y9" s="101" cm="1">
        <f t="array" aca="1" ref="Y9" ca="1">IFERROR(_xlfn.XLOOKUP($A9,INDIRECT(Y$5&amp;"!$A:$A"),INDIRECT(Y$5&amp;"!$Q:$Q"),,0),0)</f>
        <v>0</v>
      </c>
      <c r="Z9" s="101" cm="1">
        <f t="array" aca="1" ref="Z9" ca="1">IFERROR(_xlfn.XLOOKUP($A9,INDIRECT(Z$5&amp;"!$A:$A"),INDIRECT(Z$5&amp;"!$Q:$Q"),,0),0)</f>
        <v>0</v>
      </c>
      <c r="AA9" s="101" cm="1">
        <f t="array" aca="1" ref="AA9" ca="1">IFERROR(_xlfn.XLOOKUP($A9,INDIRECT(AA$5&amp;"!$A:$A"),INDIRECT(AA$5&amp;"!$Q:$Q"),,0),0)</f>
        <v>0</v>
      </c>
      <c r="AB9" s="101" cm="1">
        <f t="array" aca="1" ref="AB9" ca="1">IFERROR(_xlfn.XLOOKUP($A9,INDIRECT(AB$5&amp;"!$A:$A"),INDIRECT(AB$5&amp;"!$Q:$Q"),,0),0)</f>
        <v>0</v>
      </c>
      <c r="AC9" s="101" cm="1">
        <f t="array" aca="1" ref="AC9" ca="1">IFERROR(_xlfn.XLOOKUP($A9,INDIRECT(AC$5&amp;"!$A:$A"),INDIRECT(AC$5&amp;"!$Q:$Q"),,0),0)</f>
        <v>0</v>
      </c>
      <c r="AD9" s="101" cm="1">
        <f t="array" aca="1" ref="AD9" ca="1">IFERROR(_xlfn.XLOOKUP($A9,INDIRECT(AD$5&amp;"!$A:$A"),INDIRECT(AD$5&amp;"!$Q:$Q"),,0),0)</f>
        <v>0</v>
      </c>
      <c r="AE9" s="101" cm="1">
        <f t="array" aca="1" ref="AE9" ca="1">IFERROR(_xlfn.XLOOKUP($A9,INDIRECT(AE$5&amp;"!$A:$A"),INDIRECT(AE$5&amp;"!$Q:$Q"),,0),0)</f>
        <v>0</v>
      </c>
      <c r="AF9" s="101" cm="1">
        <f t="array" aca="1" ref="AF9" ca="1">IFERROR(_xlfn.XLOOKUP($A9,INDIRECT(AF$5&amp;"!$A:$A"),INDIRECT(AF$5&amp;"!$Q:$Q"),,0),0)</f>
        <v>0</v>
      </c>
      <c r="AG9" s="101" cm="1">
        <f t="array" aca="1" ref="AG9" ca="1">IFERROR(_xlfn.XLOOKUP($A9,INDIRECT(AG$5&amp;"!$A:$A"),INDIRECT(AG$5&amp;"!$Q:$Q"),,0),0)</f>
        <v>0</v>
      </c>
      <c r="AH9" s="101" cm="1">
        <f t="array" aca="1" ref="AH9" ca="1">IFERROR(_xlfn.XLOOKUP($A9,INDIRECT(AH$5&amp;"!$A:$A"),INDIRECT(AH$5&amp;"!$Q:$Q"),,0),0)</f>
        <v>0</v>
      </c>
      <c r="AI9" s="101" cm="1">
        <f t="array" aca="1" ref="AI9" ca="1">IFERROR(_xlfn.XLOOKUP($A9,INDIRECT(AI$5&amp;"!$A:$A"),INDIRECT(AI$5&amp;"!$Q:$Q"),,0),0)</f>
        <v>0</v>
      </c>
      <c r="AJ9" s="101" cm="1">
        <f t="array" aca="1" ref="AJ9" ca="1">IFERROR(_xlfn.XLOOKUP($A9,INDIRECT(AJ$5&amp;"!$A:$A"),INDIRECT(AJ$5&amp;"!$Q:$Q"),,0),0)</f>
        <v>0</v>
      </c>
      <c r="AK9" s="101" cm="1">
        <f t="array" aca="1" ref="AK9" ca="1">IFERROR(_xlfn.XLOOKUP($A9,INDIRECT(AK$5&amp;"!$A:$A"),INDIRECT(AK$5&amp;"!$Q:$Q"),,0),0)</f>
        <v>0</v>
      </c>
      <c r="AL9" s="101" cm="1">
        <f t="array" aca="1" ref="AL9" ca="1">IFERROR(_xlfn.XLOOKUP($A9,INDIRECT(AL$5&amp;"!$A:$A"),INDIRECT(AL$5&amp;"!$Q:$Q"),,0),0)</f>
        <v>0</v>
      </c>
      <c r="AM9" s="101" cm="1">
        <f t="array" aca="1" ref="AM9" ca="1">IFERROR(_xlfn.XLOOKUP($A9,INDIRECT(AM$5&amp;"!$A:$A"),INDIRECT(AM$5&amp;"!$Q:$Q"),,0),0)</f>
        <v>0</v>
      </c>
      <c r="AN9" s="101" cm="1">
        <f t="array" aca="1" ref="AN9" ca="1">IFERROR(_xlfn.XLOOKUP($A9,INDIRECT(AN$5&amp;"!$A:$A"),INDIRECT(AN$5&amp;"!$Q:$Q"),,0),0)</f>
        <v>0</v>
      </c>
      <c r="AO9" s="101" cm="1">
        <f t="array" aca="1" ref="AO9" ca="1">IFERROR(_xlfn.XLOOKUP($A9,INDIRECT(AO$5&amp;"!$A:$A"),INDIRECT(AO$5&amp;"!$Q:$Q"),,0),0)</f>
        <v>0</v>
      </c>
      <c r="AP9" s="101" cm="1">
        <f t="array" aca="1" ref="AP9" ca="1">IFERROR(_xlfn.XLOOKUP($A9,INDIRECT(AP$5&amp;"!$A:$A"),INDIRECT(AP$5&amp;"!$Q:$Q"),,0),0)</f>
        <v>0</v>
      </c>
      <c r="AQ9" s="101" cm="1">
        <f t="array" aca="1" ref="AQ9" ca="1">IFERROR(_xlfn.XLOOKUP($A9,INDIRECT(AQ$5&amp;"!$A:$A"),INDIRECT(AQ$5&amp;"!$Q:$Q"),,0),0)</f>
        <v>0</v>
      </c>
      <c r="AR9" s="101" cm="1">
        <f t="array" aca="1" ref="AR9" ca="1">IFERROR(_xlfn.XLOOKUP($A9,INDIRECT(AR$5&amp;"!$A:$A"),INDIRECT(AR$5&amp;"!$Q:$Q"),,0),0)</f>
        <v>0</v>
      </c>
      <c r="AS9" s="101" cm="1">
        <f t="array" aca="1" ref="AS9" ca="1">IFERROR(_xlfn.XLOOKUP($A9,INDIRECT(AS$5&amp;"!$A:$A"),INDIRECT(AS$5&amp;"!$Q:$Q"),,0),0)</f>
        <v>0</v>
      </c>
      <c r="AT9" s="101" cm="1">
        <f t="array" aca="1" ref="AT9" ca="1">IFERROR(_xlfn.XLOOKUP($A9,INDIRECT(AT$5&amp;"!$A:$A"),INDIRECT(AT$5&amp;"!$Q:$Q"),,0),0)</f>
        <v>0</v>
      </c>
      <c r="AU9" s="101" cm="1">
        <f t="array" aca="1" ref="AU9" ca="1">IFERROR(_xlfn.XLOOKUP($A9,INDIRECT(AU$5&amp;"!$A:$A"),INDIRECT(AU$5&amp;"!$Q:$Q"),,0),0)</f>
        <v>0</v>
      </c>
      <c r="AV9" s="101" cm="1">
        <f t="array" aca="1" ref="AV9" ca="1">IFERROR(_xlfn.XLOOKUP($A9,INDIRECT(AV$5&amp;"!$A:$A"),INDIRECT(AV$5&amp;"!$Q:$Q"),,0),0)</f>
        <v>0</v>
      </c>
      <c r="AW9" s="101" cm="1">
        <f t="array" aca="1" ref="AW9" ca="1">IFERROR(_xlfn.XLOOKUP($A9,INDIRECT(AW$5&amp;"!$A:$A"),INDIRECT(AW$5&amp;"!$Q:$Q"),,0),0)</f>
        <v>0</v>
      </c>
      <c r="AX9" s="101" cm="1">
        <f t="array" aca="1" ref="AX9" ca="1">IFERROR(_xlfn.XLOOKUP($A9,INDIRECT(AX$5&amp;"!$A:$A"),INDIRECT(AX$5&amp;"!$Q:$Q"),,0),0)</f>
        <v>0</v>
      </c>
      <c r="AY9" s="101" cm="1">
        <f t="array" aca="1" ref="AY9" ca="1">IFERROR(_xlfn.XLOOKUP($A9,INDIRECT(AY$5&amp;"!$A:$A"),INDIRECT(AY$5&amp;"!$Q:$Q"),,0),0)</f>
        <v>0</v>
      </c>
      <c r="AZ9" s="101" cm="1">
        <f t="array" aca="1" ref="AZ9" ca="1">IFERROR(_xlfn.XLOOKUP($A9,INDIRECT(AZ$5&amp;"!$A:$A"),INDIRECT(AZ$5&amp;"!$Q:$Q"),,0),0)</f>
        <v>0</v>
      </c>
      <c r="BA9" s="101" cm="1">
        <f t="array" aca="1" ref="BA9" ca="1">IFERROR(_xlfn.XLOOKUP($A9,INDIRECT(BA$5&amp;"!$A:$A"),INDIRECT(BA$5&amp;"!$Q:$Q"),,0),0)</f>
        <v>0</v>
      </c>
      <c r="BB9" s="101" cm="1">
        <f t="array" aca="1" ref="BB9" ca="1">IFERROR(_xlfn.XLOOKUP($A9,INDIRECT(BB$5&amp;"!$A:$A"),INDIRECT(BB$5&amp;"!$Q:$Q"),,0),0)</f>
        <v>0</v>
      </c>
      <c r="BC9" s="101" cm="1">
        <f t="array" aca="1" ref="BC9" ca="1">IFERROR(_xlfn.XLOOKUP($A9,INDIRECT(BC$5&amp;"!$A:$A"),INDIRECT(BC$5&amp;"!$Q:$Q"),,0),0)</f>
        <v>0</v>
      </c>
      <c r="BD9" s="101" cm="1">
        <f t="array" aca="1" ref="BD9" ca="1">IFERROR(_xlfn.XLOOKUP($A9,INDIRECT(BD$5&amp;"!$A:$A"),INDIRECT(BD$5&amp;"!$Q:$Q"),,0),0)</f>
        <v>0</v>
      </c>
      <c r="BE9" s="101" cm="1">
        <f t="array" aca="1" ref="BE9" ca="1">IFERROR(_xlfn.XLOOKUP($A9,INDIRECT(BE$5&amp;"!$A:$A"),INDIRECT(BE$5&amp;"!$Q:$Q"),,0),0)</f>
        <v>0</v>
      </c>
      <c r="BF9" s="101" cm="1">
        <f t="array" aca="1" ref="BF9" ca="1">IFERROR(_xlfn.XLOOKUP($A9,INDIRECT(BF$5&amp;"!$A:$A"),INDIRECT(BF$5&amp;"!$Q:$Q"),,0),0)</f>
        <v>0</v>
      </c>
      <c r="BG9" s="226">
        <f t="shared" ca="1" si="0"/>
        <v>3336.6099999999997</v>
      </c>
      <c r="BH9" s="225">
        <f t="shared" ca="1" si="1"/>
        <v>1.038090909062625E-2</v>
      </c>
      <c r="BI9" s="201">
        <f>_xlfn.XLOOKUP($A9,Текущая!$A:$A,Текущая!$AI:$AI,0,0)</f>
        <v>1652</v>
      </c>
      <c r="BJ9" s="101">
        <f ca="1">_xlfn.XLOOKUP($A9,Текущая!$A:$A,Текущая!$G:$G,0,0)</f>
        <v>50250</v>
      </c>
      <c r="BK9" s="101">
        <f>_xlfn.XLOOKUP($A9,Текущая!$A:$A,Текущая!$H:$H,0)</f>
        <v>1640</v>
      </c>
      <c r="BL9" s="106">
        <f>_xlfn.XLOOKUP($A9,Текущая!$A:$A,Текущая!$I:$I,0,0)</f>
        <v>100</v>
      </c>
      <c r="BM9" s="105">
        <f>_xlfn.XLOOKUP($A9,Текущая!$A:$A,Текущая!$J:$J,0,0)</f>
        <v>0.1</v>
      </c>
      <c r="BN9" s="101">
        <f>_xlfn.XLOOKUP($A9,Текущая!$A:$A,Текущая!$AP:$AP,0,0)</f>
        <v>-184.62993442622951</v>
      </c>
      <c r="BO9" s="129">
        <f>_xlfn.XLOOKUP($A9,Текущая!$A:$A,Текущая!$AF:$AF,0,0)</f>
        <v>-0.11176146151708809</v>
      </c>
      <c r="BP9" s="202">
        <f>_xlfn.XLOOKUP($A9,Текущая!$A:$A,Текущая!$AG:$AG,0,0)</f>
        <v>-0.49234649180327872</v>
      </c>
    </row>
    <row r="10" spans="1:68" ht="24.95" customHeight="1" x14ac:dyDescent="0.25">
      <c r="A10" s="3">
        <f>'Сводный за нед'!A7</f>
        <v>176500218</v>
      </c>
      <c r="B10" s="3" t="str">
        <f>'Сводный за нед'!B7</f>
        <v>AHMA1BW101BG</v>
      </c>
      <c r="C10" s="3" t="str">
        <f>'Сводный за нед'!C7</f>
        <v>Мешок для бюстгалтеров</v>
      </c>
      <c r="D10" s="4">
        <f>'Сводный за нед'!D7</f>
        <v>2038597850744</v>
      </c>
      <c r="F10" s="101" cm="1">
        <f t="array" aca="1" ref="F10" ca="1">IFERROR(_xlfn.XLOOKUP($A10,INDIRECT(F$5&amp;"!$A:$A"),INDIRECT(F$5&amp;"!$Q:$Q"),,0),0)</f>
        <v>987</v>
      </c>
      <c r="G10" s="101" cm="1">
        <f t="array" aca="1" ref="G10" ca="1">IFERROR(_xlfn.XLOOKUP($A10,INDIRECT(G$5&amp;"!$A:$A"),INDIRECT(G$5&amp;"!$Q:$Q"),,0),0)</f>
        <v>2315</v>
      </c>
      <c r="H10" s="101" cm="1">
        <f t="array" aca="1" ref="H10" ca="1">IFERROR(_xlfn.XLOOKUP($A10,INDIRECT(H$5&amp;"!$A:$A"),INDIRECT(H$5&amp;"!$Q:$Q"),,0),0)</f>
        <v>3642.7400000000002</v>
      </c>
      <c r="I10" s="101" cm="1">
        <f t="array" aca="1" ref="I10" ca="1">IFERROR(_xlfn.XLOOKUP($A10,INDIRECT(I$5&amp;"!$A:$A"),INDIRECT(I$5&amp;"!$Q:$Q"),,0),0)</f>
        <v>0</v>
      </c>
      <c r="J10" s="101" cm="1">
        <f t="array" aca="1" ref="J10" ca="1">IFERROR(_xlfn.XLOOKUP($A10,INDIRECT(J$5&amp;"!$A:$A"),INDIRECT(J$5&amp;"!$Q:$Q"),,0),0)</f>
        <v>0</v>
      </c>
      <c r="K10" s="101" cm="1">
        <f t="array" aca="1" ref="K10" ca="1">IFERROR(_xlfn.XLOOKUP($A10,INDIRECT(K$5&amp;"!$A:$A"),INDIRECT(K$5&amp;"!$Q:$Q"),,0),0)</f>
        <v>0</v>
      </c>
      <c r="L10" s="101" cm="1">
        <f t="array" aca="1" ref="L10" ca="1">IFERROR(_xlfn.XLOOKUP($A10,INDIRECT(L$5&amp;"!$A:$A"),INDIRECT(L$5&amp;"!$Q:$Q"),,0),0)</f>
        <v>0</v>
      </c>
      <c r="M10" s="101" cm="1">
        <f t="array" aca="1" ref="M10" ca="1">IFERROR(_xlfn.XLOOKUP($A10,INDIRECT(M$5&amp;"!$A:$A"),INDIRECT(M$5&amp;"!$Q:$Q"),,0),0)</f>
        <v>0</v>
      </c>
      <c r="N10" s="101" cm="1">
        <f t="array" aca="1" ref="N10" ca="1">IFERROR(_xlfn.XLOOKUP($A10,INDIRECT(N$5&amp;"!$A:$A"),INDIRECT(N$5&amp;"!$Q:$Q"),,0),0)</f>
        <v>0</v>
      </c>
      <c r="O10" s="101" cm="1">
        <f t="array" aca="1" ref="O10" ca="1">IFERROR(_xlfn.XLOOKUP($A10,INDIRECT(O$5&amp;"!$A:$A"),INDIRECT(O$5&amp;"!$Q:$Q"),,0),0)</f>
        <v>0</v>
      </c>
      <c r="P10" s="101" cm="1">
        <f t="array" aca="1" ref="P10" ca="1">IFERROR(_xlfn.XLOOKUP($A10,INDIRECT(P$5&amp;"!$A:$A"),INDIRECT(P$5&amp;"!$Q:$Q"),,0),0)</f>
        <v>0</v>
      </c>
      <c r="Q10" s="101" cm="1">
        <f t="array" aca="1" ref="Q10" ca="1">IFERROR(_xlfn.XLOOKUP($A10,INDIRECT(Q$5&amp;"!$A:$A"),INDIRECT(Q$5&amp;"!$Q:$Q"),,0),0)</f>
        <v>0</v>
      </c>
      <c r="R10" s="101" cm="1">
        <f t="array" aca="1" ref="R10" ca="1">IFERROR(_xlfn.XLOOKUP($A10,INDIRECT(R$5&amp;"!$A:$A"),INDIRECT(R$5&amp;"!$Q:$Q"),,0),0)</f>
        <v>0</v>
      </c>
      <c r="S10" s="101" cm="1">
        <f t="array" aca="1" ref="S10" ca="1">IFERROR(_xlfn.XLOOKUP($A10,INDIRECT(S$5&amp;"!$A:$A"),INDIRECT(S$5&amp;"!$Q:$Q"),,0),0)</f>
        <v>0</v>
      </c>
      <c r="T10" s="101" cm="1">
        <f t="array" aca="1" ref="T10" ca="1">IFERROR(_xlfn.XLOOKUP($A10,INDIRECT(T$5&amp;"!$A:$A"),INDIRECT(T$5&amp;"!$Q:$Q"),,0),0)</f>
        <v>0</v>
      </c>
      <c r="U10" s="101" cm="1">
        <f t="array" aca="1" ref="U10" ca="1">IFERROR(_xlfn.XLOOKUP($A10,INDIRECT(U$5&amp;"!$A:$A"),INDIRECT(U$5&amp;"!$Q:$Q"),,0),0)</f>
        <v>0</v>
      </c>
      <c r="V10" s="101" cm="1">
        <f t="array" aca="1" ref="V10" ca="1">IFERROR(_xlfn.XLOOKUP($A10,INDIRECT(V$5&amp;"!$A:$A"),INDIRECT(V$5&amp;"!$Q:$Q"),,0),0)</f>
        <v>0</v>
      </c>
      <c r="W10" s="101" cm="1">
        <f t="array" aca="1" ref="W10" ca="1">IFERROR(_xlfn.XLOOKUP($A10,INDIRECT(W$5&amp;"!$A:$A"),INDIRECT(W$5&amp;"!$Q:$Q"),,0),0)</f>
        <v>0</v>
      </c>
      <c r="X10" s="101" cm="1">
        <f t="array" aca="1" ref="X10" ca="1">IFERROR(_xlfn.XLOOKUP($A10,INDIRECT(X$5&amp;"!$A:$A"),INDIRECT(X$5&amp;"!$Q:$Q"),,0),0)</f>
        <v>0</v>
      </c>
      <c r="Y10" s="101" cm="1">
        <f t="array" aca="1" ref="Y10" ca="1">IFERROR(_xlfn.XLOOKUP($A10,INDIRECT(Y$5&amp;"!$A:$A"),INDIRECT(Y$5&amp;"!$Q:$Q"),,0),0)</f>
        <v>0</v>
      </c>
      <c r="Z10" s="101" cm="1">
        <f t="array" aca="1" ref="Z10" ca="1">IFERROR(_xlfn.XLOOKUP($A10,INDIRECT(Z$5&amp;"!$A:$A"),INDIRECT(Z$5&amp;"!$Q:$Q"),,0),0)</f>
        <v>0</v>
      </c>
      <c r="AA10" s="101" cm="1">
        <f t="array" aca="1" ref="AA10" ca="1">IFERROR(_xlfn.XLOOKUP($A10,INDIRECT(AA$5&amp;"!$A:$A"),INDIRECT(AA$5&amp;"!$Q:$Q"),,0),0)</f>
        <v>0</v>
      </c>
      <c r="AB10" s="101" cm="1">
        <f t="array" aca="1" ref="AB10" ca="1">IFERROR(_xlfn.XLOOKUP($A10,INDIRECT(AB$5&amp;"!$A:$A"),INDIRECT(AB$5&amp;"!$Q:$Q"),,0),0)</f>
        <v>0</v>
      </c>
      <c r="AC10" s="101" cm="1">
        <f t="array" aca="1" ref="AC10" ca="1">IFERROR(_xlfn.XLOOKUP($A10,INDIRECT(AC$5&amp;"!$A:$A"),INDIRECT(AC$5&amp;"!$Q:$Q"),,0),0)</f>
        <v>0</v>
      </c>
      <c r="AD10" s="101" cm="1">
        <f t="array" aca="1" ref="AD10" ca="1">IFERROR(_xlfn.XLOOKUP($A10,INDIRECT(AD$5&amp;"!$A:$A"),INDIRECT(AD$5&amp;"!$Q:$Q"),,0),0)</f>
        <v>0</v>
      </c>
      <c r="AE10" s="101" cm="1">
        <f t="array" aca="1" ref="AE10" ca="1">IFERROR(_xlfn.XLOOKUP($A10,INDIRECT(AE$5&amp;"!$A:$A"),INDIRECT(AE$5&amp;"!$Q:$Q"),,0),0)</f>
        <v>0</v>
      </c>
      <c r="AF10" s="101" cm="1">
        <f t="array" aca="1" ref="AF10" ca="1">IFERROR(_xlfn.XLOOKUP($A10,INDIRECT(AF$5&amp;"!$A:$A"),INDIRECT(AF$5&amp;"!$Q:$Q"),,0),0)</f>
        <v>0</v>
      </c>
      <c r="AG10" s="101" cm="1">
        <f t="array" aca="1" ref="AG10" ca="1">IFERROR(_xlfn.XLOOKUP($A10,INDIRECT(AG$5&amp;"!$A:$A"),INDIRECT(AG$5&amp;"!$Q:$Q"),,0),0)</f>
        <v>0</v>
      </c>
      <c r="AH10" s="101" cm="1">
        <f t="array" aca="1" ref="AH10" ca="1">IFERROR(_xlfn.XLOOKUP($A10,INDIRECT(AH$5&amp;"!$A:$A"),INDIRECT(AH$5&amp;"!$Q:$Q"),,0),0)</f>
        <v>0</v>
      </c>
      <c r="AI10" s="101" cm="1">
        <f t="array" aca="1" ref="AI10" ca="1">IFERROR(_xlfn.XLOOKUP($A10,INDIRECT(AI$5&amp;"!$A:$A"),INDIRECT(AI$5&amp;"!$Q:$Q"),,0),0)</f>
        <v>0</v>
      </c>
      <c r="AJ10" s="101" cm="1">
        <f t="array" aca="1" ref="AJ10" ca="1">IFERROR(_xlfn.XLOOKUP($A10,INDIRECT(AJ$5&amp;"!$A:$A"),INDIRECT(AJ$5&amp;"!$Q:$Q"),,0),0)</f>
        <v>0</v>
      </c>
      <c r="AK10" s="101" cm="1">
        <f t="array" aca="1" ref="AK10" ca="1">IFERROR(_xlfn.XLOOKUP($A10,INDIRECT(AK$5&amp;"!$A:$A"),INDIRECT(AK$5&amp;"!$Q:$Q"),,0),0)</f>
        <v>0</v>
      </c>
      <c r="AL10" s="101" cm="1">
        <f t="array" aca="1" ref="AL10" ca="1">IFERROR(_xlfn.XLOOKUP($A10,INDIRECT(AL$5&amp;"!$A:$A"),INDIRECT(AL$5&amp;"!$Q:$Q"),,0),0)</f>
        <v>0</v>
      </c>
      <c r="AM10" s="101" cm="1">
        <f t="array" aca="1" ref="AM10" ca="1">IFERROR(_xlfn.XLOOKUP($A10,INDIRECT(AM$5&amp;"!$A:$A"),INDIRECT(AM$5&amp;"!$Q:$Q"),,0),0)</f>
        <v>0</v>
      </c>
      <c r="AN10" s="101" cm="1">
        <f t="array" aca="1" ref="AN10" ca="1">IFERROR(_xlfn.XLOOKUP($A10,INDIRECT(AN$5&amp;"!$A:$A"),INDIRECT(AN$5&amp;"!$Q:$Q"),,0),0)</f>
        <v>0</v>
      </c>
      <c r="AO10" s="101" cm="1">
        <f t="array" aca="1" ref="AO10" ca="1">IFERROR(_xlfn.XLOOKUP($A10,INDIRECT(AO$5&amp;"!$A:$A"),INDIRECT(AO$5&amp;"!$Q:$Q"),,0),0)</f>
        <v>0</v>
      </c>
      <c r="AP10" s="101" cm="1">
        <f t="array" aca="1" ref="AP10" ca="1">IFERROR(_xlfn.XLOOKUP($A10,INDIRECT(AP$5&amp;"!$A:$A"),INDIRECT(AP$5&amp;"!$Q:$Q"),,0),0)</f>
        <v>0</v>
      </c>
      <c r="AQ10" s="101" cm="1">
        <f t="array" aca="1" ref="AQ10" ca="1">IFERROR(_xlfn.XLOOKUP($A10,INDIRECT(AQ$5&amp;"!$A:$A"),INDIRECT(AQ$5&amp;"!$Q:$Q"),,0),0)</f>
        <v>0</v>
      </c>
      <c r="AR10" s="101" cm="1">
        <f t="array" aca="1" ref="AR10" ca="1">IFERROR(_xlfn.XLOOKUP($A10,INDIRECT(AR$5&amp;"!$A:$A"),INDIRECT(AR$5&amp;"!$Q:$Q"),,0),0)</f>
        <v>0</v>
      </c>
      <c r="AS10" s="101" cm="1">
        <f t="array" aca="1" ref="AS10" ca="1">IFERROR(_xlfn.XLOOKUP($A10,INDIRECT(AS$5&amp;"!$A:$A"),INDIRECT(AS$5&amp;"!$Q:$Q"),,0),0)</f>
        <v>0</v>
      </c>
      <c r="AT10" s="101" cm="1">
        <f t="array" aca="1" ref="AT10" ca="1">IFERROR(_xlfn.XLOOKUP($A10,INDIRECT(AT$5&amp;"!$A:$A"),INDIRECT(AT$5&amp;"!$Q:$Q"),,0),0)</f>
        <v>0</v>
      </c>
      <c r="AU10" s="101" cm="1">
        <f t="array" aca="1" ref="AU10" ca="1">IFERROR(_xlfn.XLOOKUP($A10,INDIRECT(AU$5&amp;"!$A:$A"),INDIRECT(AU$5&amp;"!$Q:$Q"),,0),0)</f>
        <v>0</v>
      </c>
      <c r="AV10" s="101" cm="1">
        <f t="array" aca="1" ref="AV10" ca="1">IFERROR(_xlfn.XLOOKUP($A10,INDIRECT(AV$5&amp;"!$A:$A"),INDIRECT(AV$5&amp;"!$Q:$Q"),,0),0)</f>
        <v>0</v>
      </c>
      <c r="AW10" s="101" cm="1">
        <f t="array" aca="1" ref="AW10" ca="1">IFERROR(_xlfn.XLOOKUP($A10,INDIRECT(AW$5&amp;"!$A:$A"),INDIRECT(AW$5&amp;"!$Q:$Q"),,0),0)</f>
        <v>0</v>
      </c>
      <c r="AX10" s="101" cm="1">
        <f t="array" aca="1" ref="AX10" ca="1">IFERROR(_xlfn.XLOOKUP($A10,INDIRECT(AX$5&amp;"!$A:$A"),INDIRECT(AX$5&amp;"!$Q:$Q"),,0),0)</f>
        <v>0</v>
      </c>
      <c r="AY10" s="101" cm="1">
        <f t="array" aca="1" ref="AY10" ca="1">IFERROR(_xlfn.XLOOKUP($A10,INDIRECT(AY$5&amp;"!$A:$A"),INDIRECT(AY$5&amp;"!$Q:$Q"),,0),0)</f>
        <v>0</v>
      </c>
      <c r="AZ10" s="101" cm="1">
        <f t="array" aca="1" ref="AZ10" ca="1">IFERROR(_xlfn.XLOOKUP($A10,INDIRECT(AZ$5&amp;"!$A:$A"),INDIRECT(AZ$5&amp;"!$Q:$Q"),,0),0)</f>
        <v>0</v>
      </c>
      <c r="BA10" s="101" cm="1">
        <f t="array" aca="1" ref="BA10" ca="1">IFERROR(_xlfn.XLOOKUP($A10,INDIRECT(BA$5&amp;"!$A:$A"),INDIRECT(BA$5&amp;"!$Q:$Q"),,0),0)</f>
        <v>0</v>
      </c>
      <c r="BB10" s="101" cm="1">
        <f t="array" aca="1" ref="BB10" ca="1">IFERROR(_xlfn.XLOOKUP($A10,INDIRECT(BB$5&amp;"!$A:$A"),INDIRECT(BB$5&amp;"!$Q:$Q"),,0),0)</f>
        <v>0</v>
      </c>
      <c r="BC10" s="101" cm="1">
        <f t="array" aca="1" ref="BC10" ca="1">IFERROR(_xlfn.XLOOKUP($A10,INDIRECT(BC$5&amp;"!$A:$A"),INDIRECT(BC$5&amp;"!$Q:$Q"),,0),0)</f>
        <v>0</v>
      </c>
      <c r="BD10" s="101" cm="1">
        <f t="array" aca="1" ref="BD10" ca="1">IFERROR(_xlfn.XLOOKUP($A10,INDIRECT(BD$5&amp;"!$A:$A"),INDIRECT(BD$5&amp;"!$Q:$Q"),,0),0)</f>
        <v>0</v>
      </c>
      <c r="BE10" s="101" cm="1">
        <f t="array" aca="1" ref="BE10" ca="1">IFERROR(_xlfn.XLOOKUP($A10,INDIRECT(BE$5&amp;"!$A:$A"),INDIRECT(BE$5&amp;"!$Q:$Q"),,0),0)</f>
        <v>0</v>
      </c>
      <c r="BF10" s="101" cm="1">
        <f t="array" aca="1" ref="BF10" ca="1">IFERROR(_xlfn.XLOOKUP($A10,INDIRECT(BF$5&amp;"!$A:$A"),INDIRECT(BF$5&amp;"!$Q:$Q"),,0),0)</f>
        <v>0</v>
      </c>
      <c r="BG10" s="226">
        <f t="shared" ca="1" si="0"/>
        <v>6944.74</v>
      </c>
      <c r="BH10" s="225">
        <f t="shared" ca="1" si="1"/>
        <v>2.1606575116071624E-2</v>
      </c>
      <c r="BI10" s="201">
        <f>_xlfn.XLOOKUP($A10,Текущая!$A:$A,Текущая!$AI:$AI,0,0)</f>
        <v>455.34250000000003</v>
      </c>
      <c r="BJ10" s="101">
        <f ca="1">_xlfn.XLOOKUP($A10,Текущая!$A:$A,Текущая!$G:$G,0,0)</f>
        <v>23998</v>
      </c>
      <c r="BK10" s="101">
        <f>_xlfn.XLOOKUP($A10,Текущая!$A:$A,Текущая!$H:$H,0)</f>
        <v>658.33333333333337</v>
      </c>
      <c r="BL10" s="106">
        <f>_xlfn.XLOOKUP($A10,Текущая!$A:$A,Текущая!$I:$I,0,0)</f>
        <v>100</v>
      </c>
      <c r="BM10" s="105">
        <f>_xlfn.XLOOKUP($A10,Текущая!$A:$A,Текущая!$J:$J,0,0)</f>
        <v>0.6</v>
      </c>
      <c r="BN10" s="101">
        <f>_xlfn.XLOOKUP($A10,Текущая!$A:$A,Текущая!$AP:$AP,0,0)</f>
        <v>127.09367008196722</v>
      </c>
      <c r="BO10" s="129">
        <f>_xlfn.XLOOKUP($A10,Текущая!$A:$A,Текущая!$AF:$AF,0,0)</f>
        <v>0.27911664314657036</v>
      </c>
      <c r="BP10" s="202">
        <f>_xlfn.XLOOKUP($A10,Текущая!$A:$A,Текущая!$AG:$AG,0,0)</f>
        <v>1.7900516912953128</v>
      </c>
    </row>
    <row r="11" spans="1:68" ht="24.95" customHeight="1" x14ac:dyDescent="0.25">
      <c r="A11" s="3">
        <f>'Сводный за нед'!A8</f>
        <v>177404837</v>
      </c>
      <c r="B11" s="3" t="str">
        <f>'Сводный за нед'!B8</f>
        <v>AHMA3BW101BG</v>
      </c>
      <c r="C11" s="3" t="str">
        <f>'Сводный за нед'!C8</f>
        <v>Мешки 3 шт.</v>
      </c>
      <c r="D11" s="4">
        <f>'Сводный за нед'!D8</f>
        <v>2038627692689</v>
      </c>
      <c r="F11" s="101" cm="1">
        <f t="array" aca="1" ref="F11" ca="1">IFERROR(_xlfn.XLOOKUP($A11,INDIRECT(F$5&amp;"!$A:$A"),INDIRECT(F$5&amp;"!$Q:$Q"),,0),0)</f>
        <v>0</v>
      </c>
      <c r="G11" s="101" cm="1">
        <f t="array" aca="1" ref="G11" ca="1">IFERROR(_xlfn.XLOOKUP($A11,INDIRECT(G$5&amp;"!$A:$A"),INDIRECT(G$5&amp;"!$Q:$Q"),,0),0)</f>
        <v>1103</v>
      </c>
      <c r="H11" s="101" cm="1">
        <f t="array" aca="1" ref="H11" ca="1">IFERROR(_xlfn.XLOOKUP($A11,INDIRECT(H$5&amp;"!$A:$A"),INDIRECT(H$5&amp;"!$Q:$Q"),,0),0)</f>
        <v>993</v>
      </c>
      <c r="I11" s="101" cm="1">
        <f t="array" aca="1" ref="I11" ca="1">IFERROR(_xlfn.XLOOKUP($A11,INDIRECT(I$5&amp;"!$A:$A"),INDIRECT(I$5&amp;"!$Q:$Q"),,0),0)</f>
        <v>0</v>
      </c>
      <c r="J11" s="101" cm="1">
        <f t="array" aca="1" ref="J11" ca="1">IFERROR(_xlfn.XLOOKUP($A11,INDIRECT(J$5&amp;"!$A:$A"),INDIRECT(J$5&amp;"!$Q:$Q"),,0),0)</f>
        <v>0</v>
      </c>
      <c r="K11" s="101" cm="1">
        <f t="array" aca="1" ref="K11" ca="1">IFERROR(_xlfn.XLOOKUP($A11,INDIRECT(K$5&amp;"!$A:$A"),INDIRECT(K$5&amp;"!$Q:$Q"),,0),0)</f>
        <v>0</v>
      </c>
      <c r="L11" s="101" cm="1">
        <f t="array" aca="1" ref="L11" ca="1">IFERROR(_xlfn.XLOOKUP($A11,INDIRECT(L$5&amp;"!$A:$A"),INDIRECT(L$5&amp;"!$Q:$Q"),,0),0)</f>
        <v>0</v>
      </c>
      <c r="M11" s="101" cm="1">
        <f t="array" aca="1" ref="M11" ca="1">IFERROR(_xlfn.XLOOKUP($A11,INDIRECT(M$5&amp;"!$A:$A"),INDIRECT(M$5&amp;"!$Q:$Q"),,0),0)</f>
        <v>0</v>
      </c>
      <c r="N11" s="101" cm="1">
        <f t="array" aca="1" ref="N11" ca="1">IFERROR(_xlfn.XLOOKUP($A11,INDIRECT(N$5&amp;"!$A:$A"),INDIRECT(N$5&amp;"!$Q:$Q"),,0),0)</f>
        <v>0</v>
      </c>
      <c r="O11" s="101" cm="1">
        <f t="array" aca="1" ref="O11" ca="1">IFERROR(_xlfn.XLOOKUP($A11,INDIRECT(O$5&amp;"!$A:$A"),INDIRECT(O$5&amp;"!$Q:$Q"),,0),0)</f>
        <v>0</v>
      </c>
      <c r="P11" s="101" cm="1">
        <f t="array" aca="1" ref="P11" ca="1">IFERROR(_xlfn.XLOOKUP($A11,INDIRECT(P$5&amp;"!$A:$A"),INDIRECT(P$5&amp;"!$Q:$Q"),,0),0)</f>
        <v>0</v>
      </c>
      <c r="Q11" s="101" cm="1">
        <f t="array" aca="1" ref="Q11" ca="1">IFERROR(_xlfn.XLOOKUP($A11,INDIRECT(Q$5&amp;"!$A:$A"),INDIRECT(Q$5&amp;"!$Q:$Q"),,0),0)</f>
        <v>0</v>
      </c>
      <c r="R11" s="101" cm="1">
        <f t="array" aca="1" ref="R11" ca="1">IFERROR(_xlfn.XLOOKUP($A11,INDIRECT(R$5&amp;"!$A:$A"),INDIRECT(R$5&amp;"!$Q:$Q"),,0),0)</f>
        <v>0</v>
      </c>
      <c r="S11" s="101" cm="1">
        <f t="array" aca="1" ref="S11" ca="1">IFERROR(_xlfn.XLOOKUP($A11,INDIRECT(S$5&amp;"!$A:$A"),INDIRECT(S$5&amp;"!$Q:$Q"),,0),0)</f>
        <v>0</v>
      </c>
      <c r="T11" s="101" cm="1">
        <f t="array" aca="1" ref="T11" ca="1">IFERROR(_xlfn.XLOOKUP($A11,INDIRECT(T$5&amp;"!$A:$A"),INDIRECT(T$5&amp;"!$Q:$Q"),,0),0)</f>
        <v>0</v>
      </c>
      <c r="U11" s="101" cm="1">
        <f t="array" aca="1" ref="U11" ca="1">IFERROR(_xlfn.XLOOKUP($A11,INDIRECT(U$5&amp;"!$A:$A"),INDIRECT(U$5&amp;"!$Q:$Q"),,0),0)</f>
        <v>0</v>
      </c>
      <c r="V11" s="101" cm="1">
        <f t="array" aca="1" ref="V11" ca="1">IFERROR(_xlfn.XLOOKUP($A11,INDIRECT(V$5&amp;"!$A:$A"),INDIRECT(V$5&amp;"!$Q:$Q"),,0),0)</f>
        <v>0</v>
      </c>
      <c r="W11" s="101" cm="1">
        <f t="array" aca="1" ref="W11" ca="1">IFERROR(_xlfn.XLOOKUP($A11,INDIRECT(W$5&amp;"!$A:$A"),INDIRECT(W$5&amp;"!$Q:$Q"),,0),0)</f>
        <v>0</v>
      </c>
      <c r="X11" s="101" cm="1">
        <f t="array" aca="1" ref="X11" ca="1">IFERROR(_xlfn.XLOOKUP($A11,INDIRECT(X$5&amp;"!$A:$A"),INDIRECT(X$5&amp;"!$Q:$Q"),,0),0)</f>
        <v>0</v>
      </c>
      <c r="Y11" s="101" cm="1">
        <f t="array" aca="1" ref="Y11" ca="1">IFERROR(_xlfn.XLOOKUP($A11,INDIRECT(Y$5&amp;"!$A:$A"),INDIRECT(Y$5&amp;"!$Q:$Q"),,0),0)</f>
        <v>0</v>
      </c>
      <c r="Z11" s="101" cm="1">
        <f t="array" aca="1" ref="Z11" ca="1">IFERROR(_xlfn.XLOOKUP($A11,INDIRECT(Z$5&amp;"!$A:$A"),INDIRECT(Z$5&amp;"!$Q:$Q"),,0),0)</f>
        <v>0</v>
      </c>
      <c r="AA11" s="101" cm="1">
        <f t="array" aca="1" ref="AA11" ca="1">IFERROR(_xlfn.XLOOKUP($A11,INDIRECT(AA$5&amp;"!$A:$A"),INDIRECT(AA$5&amp;"!$Q:$Q"),,0),0)</f>
        <v>0</v>
      </c>
      <c r="AB11" s="101" cm="1">
        <f t="array" aca="1" ref="AB11" ca="1">IFERROR(_xlfn.XLOOKUP($A11,INDIRECT(AB$5&amp;"!$A:$A"),INDIRECT(AB$5&amp;"!$Q:$Q"),,0),0)</f>
        <v>0</v>
      </c>
      <c r="AC11" s="101" cm="1">
        <f t="array" aca="1" ref="AC11" ca="1">IFERROR(_xlfn.XLOOKUP($A11,INDIRECT(AC$5&amp;"!$A:$A"),INDIRECT(AC$5&amp;"!$Q:$Q"),,0),0)</f>
        <v>0</v>
      </c>
      <c r="AD11" s="101" cm="1">
        <f t="array" aca="1" ref="AD11" ca="1">IFERROR(_xlfn.XLOOKUP($A11,INDIRECT(AD$5&amp;"!$A:$A"),INDIRECT(AD$5&amp;"!$Q:$Q"),,0),0)</f>
        <v>0</v>
      </c>
      <c r="AE11" s="101" cm="1">
        <f t="array" aca="1" ref="AE11" ca="1">IFERROR(_xlfn.XLOOKUP($A11,INDIRECT(AE$5&amp;"!$A:$A"),INDIRECT(AE$5&amp;"!$Q:$Q"),,0),0)</f>
        <v>0</v>
      </c>
      <c r="AF11" s="101" cm="1">
        <f t="array" aca="1" ref="AF11" ca="1">IFERROR(_xlfn.XLOOKUP($A11,INDIRECT(AF$5&amp;"!$A:$A"),INDIRECT(AF$5&amp;"!$Q:$Q"),,0),0)</f>
        <v>0</v>
      </c>
      <c r="AG11" s="101" cm="1">
        <f t="array" aca="1" ref="AG11" ca="1">IFERROR(_xlfn.XLOOKUP($A11,INDIRECT(AG$5&amp;"!$A:$A"),INDIRECT(AG$5&amp;"!$Q:$Q"),,0),0)</f>
        <v>0</v>
      </c>
      <c r="AH11" s="101" cm="1">
        <f t="array" aca="1" ref="AH11" ca="1">IFERROR(_xlfn.XLOOKUP($A11,INDIRECT(AH$5&amp;"!$A:$A"),INDIRECT(AH$5&amp;"!$Q:$Q"),,0),0)</f>
        <v>0</v>
      </c>
      <c r="AI11" s="101" cm="1">
        <f t="array" aca="1" ref="AI11" ca="1">IFERROR(_xlfn.XLOOKUP($A11,INDIRECT(AI$5&amp;"!$A:$A"),INDIRECT(AI$5&amp;"!$Q:$Q"),,0),0)</f>
        <v>0</v>
      </c>
      <c r="AJ11" s="101" cm="1">
        <f t="array" aca="1" ref="AJ11" ca="1">IFERROR(_xlfn.XLOOKUP($A11,INDIRECT(AJ$5&amp;"!$A:$A"),INDIRECT(AJ$5&amp;"!$Q:$Q"),,0),0)</f>
        <v>0</v>
      </c>
      <c r="AK11" s="101" cm="1">
        <f t="array" aca="1" ref="AK11" ca="1">IFERROR(_xlfn.XLOOKUP($A11,INDIRECT(AK$5&amp;"!$A:$A"),INDIRECT(AK$5&amp;"!$Q:$Q"),,0),0)</f>
        <v>0</v>
      </c>
      <c r="AL11" s="101" cm="1">
        <f t="array" aca="1" ref="AL11" ca="1">IFERROR(_xlfn.XLOOKUP($A11,INDIRECT(AL$5&amp;"!$A:$A"),INDIRECT(AL$5&amp;"!$Q:$Q"),,0),0)</f>
        <v>0</v>
      </c>
      <c r="AM11" s="101" cm="1">
        <f t="array" aca="1" ref="AM11" ca="1">IFERROR(_xlfn.XLOOKUP($A11,INDIRECT(AM$5&amp;"!$A:$A"),INDIRECT(AM$5&amp;"!$Q:$Q"),,0),0)</f>
        <v>0</v>
      </c>
      <c r="AN11" s="101" cm="1">
        <f t="array" aca="1" ref="AN11" ca="1">IFERROR(_xlfn.XLOOKUP($A11,INDIRECT(AN$5&amp;"!$A:$A"),INDIRECT(AN$5&amp;"!$Q:$Q"),,0),0)</f>
        <v>0</v>
      </c>
      <c r="AO11" s="101" cm="1">
        <f t="array" aca="1" ref="AO11" ca="1">IFERROR(_xlfn.XLOOKUP($A11,INDIRECT(AO$5&amp;"!$A:$A"),INDIRECT(AO$5&amp;"!$Q:$Q"),,0),0)</f>
        <v>0</v>
      </c>
      <c r="AP11" s="101" cm="1">
        <f t="array" aca="1" ref="AP11" ca="1">IFERROR(_xlfn.XLOOKUP($A11,INDIRECT(AP$5&amp;"!$A:$A"),INDIRECT(AP$5&amp;"!$Q:$Q"),,0),0)</f>
        <v>0</v>
      </c>
      <c r="AQ11" s="101" cm="1">
        <f t="array" aca="1" ref="AQ11" ca="1">IFERROR(_xlfn.XLOOKUP($A11,INDIRECT(AQ$5&amp;"!$A:$A"),INDIRECT(AQ$5&amp;"!$Q:$Q"),,0),0)</f>
        <v>0</v>
      </c>
      <c r="AR11" s="101" cm="1">
        <f t="array" aca="1" ref="AR11" ca="1">IFERROR(_xlfn.XLOOKUP($A11,INDIRECT(AR$5&amp;"!$A:$A"),INDIRECT(AR$5&amp;"!$Q:$Q"),,0),0)</f>
        <v>0</v>
      </c>
      <c r="AS11" s="101" cm="1">
        <f t="array" aca="1" ref="AS11" ca="1">IFERROR(_xlfn.XLOOKUP($A11,INDIRECT(AS$5&amp;"!$A:$A"),INDIRECT(AS$5&amp;"!$Q:$Q"),,0),0)</f>
        <v>0</v>
      </c>
      <c r="AT11" s="101" cm="1">
        <f t="array" aca="1" ref="AT11" ca="1">IFERROR(_xlfn.XLOOKUP($A11,INDIRECT(AT$5&amp;"!$A:$A"),INDIRECT(AT$5&amp;"!$Q:$Q"),,0),0)</f>
        <v>0</v>
      </c>
      <c r="AU11" s="101" cm="1">
        <f t="array" aca="1" ref="AU11" ca="1">IFERROR(_xlfn.XLOOKUP($A11,INDIRECT(AU$5&amp;"!$A:$A"),INDIRECT(AU$5&amp;"!$Q:$Q"),,0),0)</f>
        <v>0</v>
      </c>
      <c r="AV11" s="101" cm="1">
        <f t="array" aca="1" ref="AV11" ca="1">IFERROR(_xlfn.XLOOKUP($A11,INDIRECT(AV$5&amp;"!$A:$A"),INDIRECT(AV$5&amp;"!$Q:$Q"),,0),0)</f>
        <v>0</v>
      </c>
      <c r="AW11" s="101" cm="1">
        <f t="array" aca="1" ref="AW11" ca="1">IFERROR(_xlfn.XLOOKUP($A11,INDIRECT(AW$5&amp;"!$A:$A"),INDIRECT(AW$5&amp;"!$Q:$Q"),,0),0)</f>
        <v>0</v>
      </c>
      <c r="AX11" s="101" cm="1">
        <f t="array" aca="1" ref="AX11" ca="1">IFERROR(_xlfn.XLOOKUP($A11,INDIRECT(AX$5&amp;"!$A:$A"),INDIRECT(AX$5&amp;"!$Q:$Q"),,0),0)</f>
        <v>0</v>
      </c>
      <c r="AY11" s="101" cm="1">
        <f t="array" aca="1" ref="AY11" ca="1">IFERROR(_xlfn.XLOOKUP($A11,INDIRECT(AY$5&amp;"!$A:$A"),INDIRECT(AY$5&amp;"!$Q:$Q"),,0),0)</f>
        <v>0</v>
      </c>
      <c r="AZ11" s="101" cm="1">
        <f t="array" aca="1" ref="AZ11" ca="1">IFERROR(_xlfn.XLOOKUP($A11,INDIRECT(AZ$5&amp;"!$A:$A"),INDIRECT(AZ$5&amp;"!$Q:$Q"),,0),0)</f>
        <v>0</v>
      </c>
      <c r="BA11" s="101" cm="1">
        <f t="array" aca="1" ref="BA11" ca="1">IFERROR(_xlfn.XLOOKUP($A11,INDIRECT(BA$5&amp;"!$A:$A"),INDIRECT(BA$5&amp;"!$Q:$Q"),,0),0)</f>
        <v>0</v>
      </c>
      <c r="BB11" s="101" cm="1">
        <f t="array" aca="1" ref="BB11" ca="1">IFERROR(_xlfn.XLOOKUP($A11,INDIRECT(BB$5&amp;"!$A:$A"),INDIRECT(BB$5&amp;"!$Q:$Q"),,0),0)</f>
        <v>0</v>
      </c>
      <c r="BC11" s="101" cm="1">
        <f t="array" aca="1" ref="BC11" ca="1">IFERROR(_xlfn.XLOOKUP($A11,INDIRECT(BC$5&amp;"!$A:$A"),INDIRECT(BC$5&amp;"!$Q:$Q"),,0),0)</f>
        <v>0</v>
      </c>
      <c r="BD11" s="101" cm="1">
        <f t="array" aca="1" ref="BD11" ca="1">IFERROR(_xlfn.XLOOKUP($A11,INDIRECT(BD$5&amp;"!$A:$A"),INDIRECT(BD$5&amp;"!$Q:$Q"),,0),0)</f>
        <v>0</v>
      </c>
      <c r="BE11" s="101" cm="1">
        <f t="array" aca="1" ref="BE11" ca="1">IFERROR(_xlfn.XLOOKUP($A11,INDIRECT(BE$5&amp;"!$A:$A"),INDIRECT(BE$5&amp;"!$Q:$Q"),,0),0)</f>
        <v>0</v>
      </c>
      <c r="BF11" s="101" cm="1">
        <f t="array" aca="1" ref="BF11" ca="1">IFERROR(_xlfn.XLOOKUP($A11,INDIRECT(BF$5&amp;"!$A:$A"),INDIRECT(BF$5&amp;"!$Q:$Q"),,0),0)</f>
        <v>0</v>
      </c>
      <c r="BG11" s="226">
        <f t="shared" ca="1" si="0"/>
        <v>2096</v>
      </c>
      <c r="BH11" s="225">
        <f t="shared" ca="1" si="1"/>
        <v>6.5211053895878213E-3</v>
      </c>
      <c r="BI11" s="201">
        <f>_xlfn.XLOOKUP($A11,Текущая!$A:$A,Текущая!$AI:$AI,0,0)</f>
        <v>993</v>
      </c>
      <c r="BJ11" s="101">
        <f ca="1">_xlfn.XLOOKUP($A11,Текущая!$A:$A,Текущая!$G:$G,0,0)</f>
        <v>20584</v>
      </c>
      <c r="BK11" s="101">
        <f>_xlfn.XLOOKUP($A11,Текущая!$A:$A,Текущая!$H:$H,0)</f>
        <v>556.66666666666674</v>
      </c>
      <c r="BL11" s="106">
        <f>_xlfn.XLOOKUP($A11,Текущая!$A:$A,Текущая!$I:$I,0,0)</f>
        <v>100</v>
      </c>
      <c r="BM11" s="105">
        <f>_xlfn.XLOOKUP($A11,Текущая!$A:$A,Текущая!$J:$J,0,0)</f>
        <v>0.3</v>
      </c>
      <c r="BN11" s="101">
        <f>_xlfn.XLOOKUP($A11,Текущая!$A:$A,Текущая!$AP:$AP,0,0)</f>
        <v>-3.8144262295082854</v>
      </c>
      <c r="BO11" s="129">
        <f>_xlfn.XLOOKUP($A11,Текущая!$A:$A,Текущая!$AF:$AF,0,0)</f>
        <v>-3.8413154375712844E-3</v>
      </c>
      <c r="BP11" s="202">
        <f>_xlfn.XLOOKUP($A11,Текущая!$A:$A,Текущая!$AG:$AG,0,0)</f>
        <v>-2.2978471262098104E-2</v>
      </c>
    </row>
    <row r="12" spans="1:68" ht="24.95" customHeight="1" x14ac:dyDescent="0.25">
      <c r="A12" s="3">
        <f>'Сводный за нед'!A9</f>
        <v>177405495</v>
      </c>
      <c r="B12" s="3" t="str">
        <f>'Сводный за нед'!B9</f>
        <v>AHMA3BW102BG</v>
      </c>
      <c r="C12" s="3" t="str">
        <f>'Сводный за нед'!C9</f>
        <v>Мешки/деликат 3 шт.</v>
      </c>
      <c r="D12" s="4">
        <f>'Сводный за нед'!D9</f>
        <v>2038627713902</v>
      </c>
      <c r="F12" s="101" cm="1">
        <f t="array" aca="1" ref="F12" ca="1">IFERROR(_xlfn.XLOOKUP($A12,INDIRECT(F$5&amp;"!$A:$A"),INDIRECT(F$5&amp;"!$Q:$Q"),,0),0)</f>
        <v>989.4</v>
      </c>
      <c r="G12" s="101" cm="1">
        <f t="array" aca="1" ref="G12" ca="1">IFERROR(_xlfn.XLOOKUP($A12,INDIRECT(G$5&amp;"!$A:$A"),INDIRECT(G$5&amp;"!$Q:$Q"),,0),0)</f>
        <v>1020</v>
      </c>
      <c r="H12" s="101" cm="1">
        <f t="array" aca="1" ref="H12" ca="1">IFERROR(_xlfn.XLOOKUP($A12,INDIRECT(H$5&amp;"!$A:$A"),INDIRECT(H$5&amp;"!$Q:$Q"),,0),0)</f>
        <v>1777.88</v>
      </c>
      <c r="I12" s="101" cm="1">
        <f t="array" aca="1" ref="I12" ca="1">IFERROR(_xlfn.XLOOKUP($A12,INDIRECT(I$5&amp;"!$A:$A"),INDIRECT(I$5&amp;"!$Q:$Q"),,0),0)</f>
        <v>0</v>
      </c>
      <c r="J12" s="101" cm="1">
        <f t="array" aca="1" ref="J12" ca="1">IFERROR(_xlfn.XLOOKUP($A12,INDIRECT(J$5&amp;"!$A:$A"),INDIRECT(J$5&amp;"!$Q:$Q"),,0),0)</f>
        <v>0</v>
      </c>
      <c r="K12" s="101" cm="1">
        <f t="array" aca="1" ref="K12" ca="1">IFERROR(_xlfn.XLOOKUP($A12,INDIRECT(K$5&amp;"!$A:$A"),INDIRECT(K$5&amp;"!$Q:$Q"),,0),0)</f>
        <v>0</v>
      </c>
      <c r="L12" s="101" cm="1">
        <f t="array" aca="1" ref="L12" ca="1">IFERROR(_xlfn.XLOOKUP($A12,INDIRECT(L$5&amp;"!$A:$A"),INDIRECT(L$5&amp;"!$Q:$Q"),,0),0)</f>
        <v>0</v>
      </c>
      <c r="M12" s="101" cm="1">
        <f t="array" aca="1" ref="M12" ca="1">IFERROR(_xlfn.XLOOKUP($A12,INDIRECT(M$5&amp;"!$A:$A"),INDIRECT(M$5&amp;"!$Q:$Q"),,0),0)</f>
        <v>0</v>
      </c>
      <c r="N12" s="101" cm="1">
        <f t="array" aca="1" ref="N12" ca="1">IFERROR(_xlfn.XLOOKUP($A12,INDIRECT(N$5&amp;"!$A:$A"),INDIRECT(N$5&amp;"!$Q:$Q"),,0),0)</f>
        <v>0</v>
      </c>
      <c r="O12" s="101" cm="1">
        <f t="array" aca="1" ref="O12" ca="1">IFERROR(_xlfn.XLOOKUP($A12,INDIRECT(O$5&amp;"!$A:$A"),INDIRECT(O$5&amp;"!$Q:$Q"),,0),0)</f>
        <v>0</v>
      </c>
      <c r="P12" s="101" cm="1">
        <f t="array" aca="1" ref="P12" ca="1">IFERROR(_xlfn.XLOOKUP($A12,INDIRECT(P$5&amp;"!$A:$A"),INDIRECT(P$5&amp;"!$Q:$Q"),,0),0)</f>
        <v>0</v>
      </c>
      <c r="Q12" s="101" cm="1">
        <f t="array" aca="1" ref="Q12" ca="1">IFERROR(_xlfn.XLOOKUP($A12,INDIRECT(Q$5&amp;"!$A:$A"),INDIRECT(Q$5&amp;"!$Q:$Q"),,0),0)</f>
        <v>0</v>
      </c>
      <c r="R12" s="101" cm="1">
        <f t="array" aca="1" ref="R12" ca="1">IFERROR(_xlfn.XLOOKUP($A12,INDIRECT(R$5&amp;"!$A:$A"),INDIRECT(R$5&amp;"!$Q:$Q"),,0),0)</f>
        <v>0</v>
      </c>
      <c r="S12" s="101" cm="1">
        <f t="array" aca="1" ref="S12" ca="1">IFERROR(_xlfn.XLOOKUP($A12,INDIRECT(S$5&amp;"!$A:$A"),INDIRECT(S$5&amp;"!$Q:$Q"),,0),0)</f>
        <v>0</v>
      </c>
      <c r="T12" s="101" cm="1">
        <f t="array" aca="1" ref="T12" ca="1">IFERROR(_xlfn.XLOOKUP($A12,INDIRECT(T$5&amp;"!$A:$A"),INDIRECT(T$5&amp;"!$Q:$Q"),,0),0)</f>
        <v>0</v>
      </c>
      <c r="U12" s="101" cm="1">
        <f t="array" aca="1" ref="U12" ca="1">IFERROR(_xlfn.XLOOKUP($A12,INDIRECT(U$5&amp;"!$A:$A"),INDIRECT(U$5&amp;"!$Q:$Q"),,0),0)</f>
        <v>0</v>
      </c>
      <c r="V12" s="101" cm="1">
        <f t="array" aca="1" ref="V12" ca="1">IFERROR(_xlfn.XLOOKUP($A12,INDIRECT(V$5&amp;"!$A:$A"),INDIRECT(V$5&amp;"!$Q:$Q"),,0),0)</f>
        <v>0</v>
      </c>
      <c r="W12" s="101" cm="1">
        <f t="array" aca="1" ref="W12" ca="1">IFERROR(_xlfn.XLOOKUP($A12,INDIRECT(W$5&amp;"!$A:$A"),INDIRECT(W$5&amp;"!$Q:$Q"),,0),0)</f>
        <v>0</v>
      </c>
      <c r="X12" s="101" cm="1">
        <f t="array" aca="1" ref="X12" ca="1">IFERROR(_xlfn.XLOOKUP($A12,INDIRECT(X$5&amp;"!$A:$A"),INDIRECT(X$5&amp;"!$Q:$Q"),,0),0)</f>
        <v>0</v>
      </c>
      <c r="Y12" s="101" cm="1">
        <f t="array" aca="1" ref="Y12" ca="1">IFERROR(_xlfn.XLOOKUP($A12,INDIRECT(Y$5&amp;"!$A:$A"),INDIRECT(Y$5&amp;"!$Q:$Q"),,0),0)</f>
        <v>0</v>
      </c>
      <c r="Z12" s="101" cm="1">
        <f t="array" aca="1" ref="Z12" ca="1">IFERROR(_xlfn.XLOOKUP($A12,INDIRECT(Z$5&amp;"!$A:$A"),INDIRECT(Z$5&amp;"!$Q:$Q"),,0),0)</f>
        <v>0</v>
      </c>
      <c r="AA12" s="101" cm="1">
        <f t="array" aca="1" ref="AA12" ca="1">IFERROR(_xlfn.XLOOKUP($A12,INDIRECT(AA$5&amp;"!$A:$A"),INDIRECT(AA$5&amp;"!$Q:$Q"),,0),0)</f>
        <v>0</v>
      </c>
      <c r="AB12" s="101" cm="1">
        <f t="array" aca="1" ref="AB12" ca="1">IFERROR(_xlfn.XLOOKUP($A12,INDIRECT(AB$5&amp;"!$A:$A"),INDIRECT(AB$5&amp;"!$Q:$Q"),,0),0)</f>
        <v>0</v>
      </c>
      <c r="AC12" s="101" cm="1">
        <f t="array" aca="1" ref="AC12" ca="1">IFERROR(_xlfn.XLOOKUP($A12,INDIRECT(AC$5&amp;"!$A:$A"),INDIRECT(AC$5&amp;"!$Q:$Q"),,0),0)</f>
        <v>0</v>
      </c>
      <c r="AD12" s="101" cm="1">
        <f t="array" aca="1" ref="AD12" ca="1">IFERROR(_xlfn.XLOOKUP($A12,INDIRECT(AD$5&amp;"!$A:$A"),INDIRECT(AD$5&amp;"!$Q:$Q"),,0),0)</f>
        <v>0</v>
      </c>
      <c r="AE12" s="101" cm="1">
        <f t="array" aca="1" ref="AE12" ca="1">IFERROR(_xlfn.XLOOKUP($A12,INDIRECT(AE$5&amp;"!$A:$A"),INDIRECT(AE$5&amp;"!$Q:$Q"),,0),0)</f>
        <v>0</v>
      </c>
      <c r="AF12" s="101" cm="1">
        <f t="array" aca="1" ref="AF12" ca="1">IFERROR(_xlfn.XLOOKUP($A12,INDIRECT(AF$5&amp;"!$A:$A"),INDIRECT(AF$5&amp;"!$Q:$Q"),,0),0)</f>
        <v>0</v>
      </c>
      <c r="AG12" s="101" cm="1">
        <f t="array" aca="1" ref="AG12" ca="1">IFERROR(_xlfn.XLOOKUP($A12,INDIRECT(AG$5&amp;"!$A:$A"),INDIRECT(AG$5&amp;"!$Q:$Q"),,0),0)</f>
        <v>0</v>
      </c>
      <c r="AH12" s="101" cm="1">
        <f t="array" aca="1" ref="AH12" ca="1">IFERROR(_xlfn.XLOOKUP($A12,INDIRECT(AH$5&amp;"!$A:$A"),INDIRECT(AH$5&amp;"!$Q:$Q"),,0),0)</f>
        <v>0</v>
      </c>
      <c r="AI12" s="101" cm="1">
        <f t="array" aca="1" ref="AI12" ca="1">IFERROR(_xlfn.XLOOKUP($A12,INDIRECT(AI$5&amp;"!$A:$A"),INDIRECT(AI$5&amp;"!$Q:$Q"),,0),0)</f>
        <v>0</v>
      </c>
      <c r="AJ12" s="101" cm="1">
        <f t="array" aca="1" ref="AJ12" ca="1">IFERROR(_xlfn.XLOOKUP($A12,INDIRECT(AJ$5&amp;"!$A:$A"),INDIRECT(AJ$5&amp;"!$Q:$Q"),,0),0)</f>
        <v>0</v>
      </c>
      <c r="AK12" s="101" cm="1">
        <f t="array" aca="1" ref="AK12" ca="1">IFERROR(_xlfn.XLOOKUP($A12,INDIRECT(AK$5&amp;"!$A:$A"),INDIRECT(AK$5&amp;"!$Q:$Q"),,0),0)</f>
        <v>0</v>
      </c>
      <c r="AL12" s="101" cm="1">
        <f t="array" aca="1" ref="AL12" ca="1">IFERROR(_xlfn.XLOOKUP($A12,INDIRECT(AL$5&amp;"!$A:$A"),INDIRECT(AL$5&amp;"!$Q:$Q"),,0),0)</f>
        <v>0</v>
      </c>
      <c r="AM12" s="101" cm="1">
        <f t="array" aca="1" ref="AM12" ca="1">IFERROR(_xlfn.XLOOKUP($A12,INDIRECT(AM$5&amp;"!$A:$A"),INDIRECT(AM$5&amp;"!$Q:$Q"),,0),0)</f>
        <v>0</v>
      </c>
      <c r="AN12" s="101" cm="1">
        <f t="array" aca="1" ref="AN12" ca="1">IFERROR(_xlfn.XLOOKUP($A12,INDIRECT(AN$5&amp;"!$A:$A"),INDIRECT(AN$5&amp;"!$Q:$Q"),,0),0)</f>
        <v>0</v>
      </c>
      <c r="AO12" s="101" cm="1">
        <f t="array" aca="1" ref="AO12" ca="1">IFERROR(_xlfn.XLOOKUP($A12,INDIRECT(AO$5&amp;"!$A:$A"),INDIRECT(AO$5&amp;"!$Q:$Q"),,0),0)</f>
        <v>0</v>
      </c>
      <c r="AP12" s="101" cm="1">
        <f t="array" aca="1" ref="AP12" ca="1">IFERROR(_xlfn.XLOOKUP($A12,INDIRECT(AP$5&amp;"!$A:$A"),INDIRECT(AP$5&amp;"!$Q:$Q"),,0),0)</f>
        <v>0</v>
      </c>
      <c r="AQ12" s="101" cm="1">
        <f t="array" aca="1" ref="AQ12" ca="1">IFERROR(_xlfn.XLOOKUP($A12,INDIRECT(AQ$5&amp;"!$A:$A"),INDIRECT(AQ$5&amp;"!$Q:$Q"),,0),0)</f>
        <v>0</v>
      </c>
      <c r="AR12" s="101" cm="1">
        <f t="array" aca="1" ref="AR12" ca="1">IFERROR(_xlfn.XLOOKUP($A12,INDIRECT(AR$5&amp;"!$A:$A"),INDIRECT(AR$5&amp;"!$Q:$Q"),,0),0)</f>
        <v>0</v>
      </c>
      <c r="AS12" s="101" cm="1">
        <f t="array" aca="1" ref="AS12" ca="1">IFERROR(_xlfn.XLOOKUP($A12,INDIRECT(AS$5&amp;"!$A:$A"),INDIRECT(AS$5&amp;"!$Q:$Q"),,0),0)</f>
        <v>0</v>
      </c>
      <c r="AT12" s="101" cm="1">
        <f t="array" aca="1" ref="AT12" ca="1">IFERROR(_xlfn.XLOOKUP($A12,INDIRECT(AT$5&amp;"!$A:$A"),INDIRECT(AT$5&amp;"!$Q:$Q"),,0),0)</f>
        <v>0</v>
      </c>
      <c r="AU12" s="101" cm="1">
        <f t="array" aca="1" ref="AU12" ca="1">IFERROR(_xlfn.XLOOKUP($A12,INDIRECT(AU$5&amp;"!$A:$A"),INDIRECT(AU$5&amp;"!$Q:$Q"),,0),0)</f>
        <v>0</v>
      </c>
      <c r="AV12" s="101" cm="1">
        <f t="array" aca="1" ref="AV12" ca="1">IFERROR(_xlfn.XLOOKUP($A12,INDIRECT(AV$5&amp;"!$A:$A"),INDIRECT(AV$5&amp;"!$Q:$Q"),,0),0)</f>
        <v>0</v>
      </c>
      <c r="AW12" s="101" cm="1">
        <f t="array" aca="1" ref="AW12" ca="1">IFERROR(_xlfn.XLOOKUP($A12,INDIRECT(AW$5&amp;"!$A:$A"),INDIRECT(AW$5&amp;"!$Q:$Q"),,0),0)</f>
        <v>0</v>
      </c>
      <c r="AX12" s="101" cm="1">
        <f t="array" aca="1" ref="AX12" ca="1">IFERROR(_xlfn.XLOOKUP($A12,INDIRECT(AX$5&amp;"!$A:$A"),INDIRECT(AX$5&amp;"!$Q:$Q"),,0),0)</f>
        <v>0</v>
      </c>
      <c r="AY12" s="101" cm="1">
        <f t="array" aca="1" ref="AY12" ca="1">IFERROR(_xlfn.XLOOKUP($A12,INDIRECT(AY$5&amp;"!$A:$A"),INDIRECT(AY$5&amp;"!$Q:$Q"),,0),0)</f>
        <v>0</v>
      </c>
      <c r="AZ12" s="101" cm="1">
        <f t="array" aca="1" ref="AZ12" ca="1">IFERROR(_xlfn.XLOOKUP($A12,INDIRECT(AZ$5&amp;"!$A:$A"),INDIRECT(AZ$5&amp;"!$Q:$Q"),,0),0)</f>
        <v>0</v>
      </c>
      <c r="BA12" s="101" cm="1">
        <f t="array" aca="1" ref="BA12" ca="1">IFERROR(_xlfn.XLOOKUP($A12,INDIRECT(BA$5&amp;"!$A:$A"),INDIRECT(BA$5&amp;"!$Q:$Q"),,0),0)</f>
        <v>0</v>
      </c>
      <c r="BB12" s="101" cm="1">
        <f t="array" aca="1" ref="BB12" ca="1">IFERROR(_xlfn.XLOOKUP($A12,INDIRECT(BB$5&amp;"!$A:$A"),INDIRECT(BB$5&amp;"!$Q:$Q"),,0),0)</f>
        <v>0</v>
      </c>
      <c r="BC12" s="101" cm="1">
        <f t="array" aca="1" ref="BC12" ca="1">IFERROR(_xlfn.XLOOKUP($A12,INDIRECT(BC$5&amp;"!$A:$A"),INDIRECT(BC$5&amp;"!$Q:$Q"),,0),0)</f>
        <v>0</v>
      </c>
      <c r="BD12" s="101" cm="1">
        <f t="array" aca="1" ref="BD12" ca="1">IFERROR(_xlfn.XLOOKUP($A12,INDIRECT(BD$5&amp;"!$A:$A"),INDIRECT(BD$5&amp;"!$Q:$Q"),,0),0)</f>
        <v>0</v>
      </c>
      <c r="BE12" s="101" cm="1">
        <f t="array" aca="1" ref="BE12" ca="1">IFERROR(_xlfn.XLOOKUP($A12,INDIRECT(BE$5&amp;"!$A:$A"),INDIRECT(BE$5&amp;"!$Q:$Q"),,0),0)</f>
        <v>0</v>
      </c>
      <c r="BF12" s="101" cm="1">
        <f t="array" aca="1" ref="BF12" ca="1">IFERROR(_xlfn.XLOOKUP($A12,INDIRECT(BF$5&amp;"!$A:$A"),INDIRECT(BF$5&amp;"!$Q:$Q"),,0),0)</f>
        <v>0</v>
      </c>
      <c r="BG12" s="226">
        <f t="shared" ca="1" si="0"/>
        <v>3787.28</v>
      </c>
      <c r="BH12" s="225">
        <f t="shared" ca="1" si="1"/>
        <v>1.1783040085819737E-2</v>
      </c>
      <c r="BI12" s="201">
        <f>_xlfn.XLOOKUP($A12,Текущая!$A:$A,Текущая!$AI:$AI,0,0)</f>
        <v>888.94</v>
      </c>
      <c r="BJ12" s="101">
        <f ca="1">_xlfn.XLOOKUP($A12,Текущая!$A:$A,Текущая!$G:$G,0,0)</f>
        <v>32448</v>
      </c>
      <c r="BK12" s="101">
        <f>_xlfn.XLOOKUP($A12,Текущая!$A:$A,Текущая!$H:$H,0)</f>
        <v>625</v>
      </c>
      <c r="BL12" s="106">
        <f>_xlfn.XLOOKUP($A12,Текущая!$A:$A,Текущая!$I:$I,0,0)</f>
        <v>100</v>
      </c>
      <c r="BM12" s="105">
        <f>_xlfn.XLOOKUP($A12,Текущая!$A:$A,Текущая!$J:$J,0,0)</f>
        <v>0.4</v>
      </c>
      <c r="BN12" s="101">
        <f>_xlfn.XLOOKUP($A12,Текущая!$A:$A,Текущая!$AP:$AP,0,0)</f>
        <v>126.14047540983597</v>
      </c>
      <c r="BO12" s="129">
        <f>_xlfn.XLOOKUP($A12,Текущая!$A:$A,Текущая!$AF:$AF,0,0)</f>
        <v>0.14189987559321884</v>
      </c>
      <c r="BP12" s="202">
        <f>_xlfn.XLOOKUP($A12,Текущая!$A:$A,Текущая!$AG:$AG,0,0)</f>
        <v>0.80859279108869209</v>
      </c>
    </row>
    <row r="13" spans="1:68" ht="24.95" customHeight="1" x14ac:dyDescent="0.25">
      <c r="A13" s="3">
        <f>'Сводный за нед'!A10</f>
        <v>176721350</v>
      </c>
      <c r="B13" s="3" t="str">
        <f>'Сводный за нед'!B10</f>
        <v>AHMA3BW201WH</v>
      </c>
      <c r="C13" s="3" t="str">
        <f>'Сводный за нед'!C10</f>
        <v>Мешки/шнурок мелк 3 шт.</v>
      </c>
      <c r="D13" s="4">
        <f>'Сводный за нед'!D10</f>
        <v>2038606201642</v>
      </c>
      <c r="F13" s="101" cm="1">
        <f t="array" aca="1" ref="F13" ca="1">IFERROR(_xlfn.XLOOKUP($A13,INDIRECT(F$5&amp;"!$A:$A"),INDIRECT(F$5&amp;"!$Q:$Q"),,0),0)</f>
        <v>812</v>
      </c>
      <c r="G13" s="101" cm="1">
        <f t="array" aca="1" ref="G13" ca="1">IFERROR(_xlfn.XLOOKUP($A13,INDIRECT(G$5&amp;"!$A:$A"),INDIRECT(G$5&amp;"!$Q:$Q"),,0),0)</f>
        <v>5236</v>
      </c>
      <c r="H13" s="101" cm="1">
        <f t="array" aca="1" ref="H13" ca="1">IFERROR(_xlfn.XLOOKUP($A13,INDIRECT(H$5&amp;"!$A:$A"),INDIRECT(H$5&amp;"!$Q:$Q"),,0),0)</f>
        <v>6584.1399999999994</v>
      </c>
      <c r="I13" s="101" cm="1">
        <f t="array" aca="1" ref="I13" ca="1">IFERROR(_xlfn.XLOOKUP($A13,INDIRECT(I$5&amp;"!$A:$A"),INDIRECT(I$5&amp;"!$Q:$Q"),,0),0)</f>
        <v>0</v>
      </c>
      <c r="J13" s="101" cm="1">
        <f t="array" aca="1" ref="J13" ca="1">IFERROR(_xlfn.XLOOKUP($A13,INDIRECT(J$5&amp;"!$A:$A"),INDIRECT(J$5&amp;"!$Q:$Q"),,0),0)</f>
        <v>0</v>
      </c>
      <c r="K13" s="101" cm="1">
        <f t="array" aca="1" ref="K13" ca="1">IFERROR(_xlfn.XLOOKUP($A13,INDIRECT(K$5&amp;"!$A:$A"),INDIRECT(K$5&amp;"!$Q:$Q"),,0),0)</f>
        <v>0</v>
      </c>
      <c r="L13" s="101" cm="1">
        <f t="array" aca="1" ref="L13" ca="1">IFERROR(_xlfn.XLOOKUP($A13,INDIRECT(L$5&amp;"!$A:$A"),INDIRECT(L$5&amp;"!$Q:$Q"),,0),0)</f>
        <v>0</v>
      </c>
      <c r="M13" s="101" cm="1">
        <f t="array" aca="1" ref="M13" ca="1">IFERROR(_xlfn.XLOOKUP($A13,INDIRECT(M$5&amp;"!$A:$A"),INDIRECT(M$5&amp;"!$Q:$Q"),,0),0)</f>
        <v>0</v>
      </c>
      <c r="N13" s="101" cm="1">
        <f t="array" aca="1" ref="N13" ca="1">IFERROR(_xlfn.XLOOKUP($A13,INDIRECT(N$5&amp;"!$A:$A"),INDIRECT(N$5&amp;"!$Q:$Q"),,0),0)</f>
        <v>0</v>
      </c>
      <c r="O13" s="101" cm="1">
        <f t="array" aca="1" ref="O13" ca="1">IFERROR(_xlfn.XLOOKUP($A13,INDIRECT(O$5&amp;"!$A:$A"),INDIRECT(O$5&amp;"!$Q:$Q"),,0),0)</f>
        <v>0</v>
      </c>
      <c r="P13" s="101" cm="1">
        <f t="array" aca="1" ref="P13" ca="1">IFERROR(_xlfn.XLOOKUP($A13,INDIRECT(P$5&amp;"!$A:$A"),INDIRECT(P$5&amp;"!$Q:$Q"),,0),0)</f>
        <v>0</v>
      </c>
      <c r="Q13" s="101" cm="1">
        <f t="array" aca="1" ref="Q13" ca="1">IFERROR(_xlfn.XLOOKUP($A13,INDIRECT(Q$5&amp;"!$A:$A"),INDIRECT(Q$5&amp;"!$Q:$Q"),,0),0)</f>
        <v>0</v>
      </c>
      <c r="R13" s="101" cm="1">
        <f t="array" aca="1" ref="R13" ca="1">IFERROR(_xlfn.XLOOKUP($A13,INDIRECT(R$5&amp;"!$A:$A"),INDIRECT(R$5&amp;"!$Q:$Q"),,0),0)</f>
        <v>0</v>
      </c>
      <c r="S13" s="101" cm="1">
        <f t="array" aca="1" ref="S13" ca="1">IFERROR(_xlfn.XLOOKUP($A13,INDIRECT(S$5&amp;"!$A:$A"),INDIRECT(S$5&amp;"!$Q:$Q"),,0),0)</f>
        <v>0</v>
      </c>
      <c r="T13" s="101" cm="1">
        <f t="array" aca="1" ref="T13" ca="1">IFERROR(_xlfn.XLOOKUP($A13,INDIRECT(T$5&amp;"!$A:$A"),INDIRECT(T$5&amp;"!$Q:$Q"),,0),0)</f>
        <v>0</v>
      </c>
      <c r="U13" s="101" cm="1">
        <f t="array" aca="1" ref="U13" ca="1">IFERROR(_xlfn.XLOOKUP($A13,INDIRECT(U$5&amp;"!$A:$A"),INDIRECT(U$5&amp;"!$Q:$Q"),,0),0)</f>
        <v>0</v>
      </c>
      <c r="V13" s="101" cm="1">
        <f t="array" aca="1" ref="V13" ca="1">IFERROR(_xlfn.XLOOKUP($A13,INDIRECT(V$5&amp;"!$A:$A"),INDIRECT(V$5&amp;"!$Q:$Q"),,0),0)</f>
        <v>0</v>
      </c>
      <c r="W13" s="101" cm="1">
        <f t="array" aca="1" ref="W13" ca="1">IFERROR(_xlfn.XLOOKUP($A13,INDIRECT(W$5&amp;"!$A:$A"),INDIRECT(W$5&amp;"!$Q:$Q"),,0),0)</f>
        <v>0</v>
      </c>
      <c r="X13" s="101" cm="1">
        <f t="array" aca="1" ref="X13" ca="1">IFERROR(_xlfn.XLOOKUP($A13,INDIRECT(X$5&amp;"!$A:$A"),INDIRECT(X$5&amp;"!$Q:$Q"),,0),0)</f>
        <v>0</v>
      </c>
      <c r="Y13" s="101" cm="1">
        <f t="array" aca="1" ref="Y13" ca="1">IFERROR(_xlfn.XLOOKUP($A13,INDIRECT(Y$5&amp;"!$A:$A"),INDIRECT(Y$5&amp;"!$Q:$Q"),,0),0)</f>
        <v>0</v>
      </c>
      <c r="Z13" s="101" cm="1">
        <f t="array" aca="1" ref="Z13" ca="1">IFERROR(_xlfn.XLOOKUP($A13,INDIRECT(Z$5&amp;"!$A:$A"),INDIRECT(Z$5&amp;"!$Q:$Q"),,0),0)</f>
        <v>0</v>
      </c>
      <c r="AA13" s="101" cm="1">
        <f t="array" aca="1" ref="AA13" ca="1">IFERROR(_xlfn.XLOOKUP($A13,INDIRECT(AA$5&amp;"!$A:$A"),INDIRECT(AA$5&amp;"!$Q:$Q"),,0),0)</f>
        <v>0</v>
      </c>
      <c r="AB13" s="101" cm="1">
        <f t="array" aca="1" ref="AB13" ca="1">IFERROR(_xlfn.XLOOKUP($A13,INDIRECT(AB$5&amp;"!$A:$A"),INDIRECT(AB$5&amp;"!$Q:$Q"),,0),0)</f>
        <v>0</v>
      </c>
      <c r="AC13" s="101" cm="1">
        <f t="array" aca="1" ref="AC13" ca="1">IFERROR(_xlfn.XLOOKUP($A13,INDIRECT(AC$5&amp;"!$A:$A"),INDIRECT(AC$5&amp;"!$Q:$Q"),,0),0)</f>
        <v>0</v>
      </c>
      <c r="AD13" s="101" cm="1">
        <f t="array" aca="1" ref="AD13" ca="1">IFERROR(_xlfn.XLOOKUP($A13,INDIRECT(AD$5&amp;"!$A:$A"),INDIRECT(AD$5&amp;"!$Q:$Q"),,0),0)</f>
        <v>0</v>
      </c>
      <c r="AE13" s="101" cm="1">
        <f t="array" aca="1" ref="AE13" ca="1">IFERROR(_xlfn.XLOOKUP($A13,INDIRECT(AE$5&amp;"!$A:$A"),INDIRECT(AE$5&amp;"!$Q:$Q"),,0),0)</f>
        <v>0</v>
      </c>
      <c r="AF13" s="101" cm="1">
        <f t="array" aca="1" ref="AF13" ca="1">IFERROR(_xlfn.XLOOKUP($A13,INDIRECT(AF$5&amp;"!$A:$A"),INDIRECT(AF$5&amp;"!$Q:$Q"),,0),0)</f>
        <v>0</v>
      </c>
      <c r="AG13" s="101" cm="1">
        <f t="array" aca="1" ref="AG13" ca="1">IFERROR(_xlfn.XLOOKUP($A13,INDIRECT(AG$5&amp;"!$A:$A"),INDIRECT(AG$5&amp;"!$Q:$Q"),,0),0)</f>
        <v>0</v>
      </c>
      <c r="AH13" s="101" cm="1">
        <f t="array" aca="1" ref="AH13" ca="1">IFERROR(_xlfn.XLOOKUP($A13,INDIRECT(AH$5&amp;"!$A:$A"),INDIRECT(AH$5&amp;"!$Q:$Q"),,0),0)</f>
        <v>0</v>
      </c>
      <c r="AI13" s="101" cm="1">
        <f t="array" aca="1" ref="AI13" ca="1">IFERROR(_xlfn.XLOOKUP($A13,INDIRECT(AI$5&amp;"!$A:$A"),INDIRECT(AI$5&amp;"!$Q:$Q"),,0),0)</f>
        <v>0</v>
      </c>
      <c r="AJ13" s="101" cm="1">
        <f t="array" aca="1" ref="AJ13" ca="1">IFERROR(_xlfn.XLOOKUP($A13,INDIRECT(AJ$5&amp;"!$A:$A"),INDIRECT(AJ$5&amp;"!$Q:$Q"),,0),0)</f>
        <v>0</v>
      </c>
      <c r="AK13" s="101" cm="1">
        <f t="array" aca="1" ref="AK13" ca="1">IFERROR(_xlfn.XLOOKUP($A13,INDIRECT(AK$5&amp;"!$A:$A"),INDIRECT(AK$5&amp;"!$Q:$Q"),,0),0)</f>
        <v>0</v>
      </c>
      <c r="AL13" s="101" cm="1">
        <f t="array" aca="1" ref="AL13" ca="1">IFERROR(_xlfn.XLOOKUP($A13,INDIRECT(AL$5&amp;"!$A:$A"),INDIRECT(AL$5&amp;"!$Q:$Q"),,0),0)</f>
        <v>0</v>
      </c>
      <c r="AM13" s="101" cm="1">
        <f t="array" aca="1" ref="AM13" ca="1">IFERROR(_xlfn.XLOOKUP($A13,INDIRECT(AM$5&amp;"!$A:$A"),INDIRECT(AM$5&amp;"!$Q:$Q"),,0),0)</f>
        <v>0</v>
      </c>
      <c r="AN13" s="101" cm="1">
        <f t="array" aca="1" ref="AN13" ca="1">IFERROR(_xlfn.XLOOKUP($A13,INDIRECT(AN$5&amp;"!$A:$A"),INDIRECT(AN$5&amp;"!$Q:$Q"),,0),0)</f>
        <v>0</v>
      </c>
      <c r="AO13" s="101" cm="1">
        <f t="array" aca="1" ref="AO13" ca="1">IFERROR(_xlfn.XLOOKUP($A13,INDIRECT(AO$5&amp;"!$A:$A"),INDIRECT(AO$5&amp;"!$Q:$Q"),,0),0)</f>
        <v>0</v>
      </c>
      <c r="AP13" s="101" cm="1">
        <f t="array" aca="1" ref="AP13" ca="1">IFERROR(_xlfn.XLOOKUP($A13,INDIRECT(AP$5&amp;"!$A:$A"),INDIRECT(AP$5&amp;"!$Q:$Q"),,0),0)</f>
        <v>0</v>
      </c>
      <c r="AQ13" s="101" cm="1">
        <f t="array" aca="1" ref="AQ13" ca="1">IFERROR(_xlfn.XLOOKUP($A13,INDIRECT(AQ$5&amp;"!$A:$A"),INDIRECT(AQ$5&amp;"!$Q:$Q"),,0),0)</f>
        <v>0</v>
      </c>
      <c r="AR13" s="101" cm="1">
        <f t="array" aca="1" ref="AR13" ca="1">IFERROR(_xlfn.XLOOKUP($A13,INDIRECT(AR$5&amp;"!$A:$A"),INDIRECT(AR$5&amp;"!$Q:$Q"),,0),0)</f>
        <v>0</v>
      </c>
      <c r="AS13" s="101" cm="1">
        <f t="array" aca="1" ref="AS13" ca="1">IFERROR(_xlfn.XLOOKUP($A13,INDIRECT(AS$5&amp;"!$A:$A"),INDIRECT(AS$5&amp;"!$Q:$Q"),,0),0)</f>
        <v>0</v>
      </c>
      <c r="AT13" s="101" cm="1">
        <f t="array" aca="1" ref="AT13" ca="1">IFERROR(_xlfn.XLOOKUP($A13,INDIRECT(AT$5&amp;"!$A:$A"),INDIRECT(AT$5&amp;"!$Q:$Q"),,0),0)</f>
        <v>0</v>
      </c>
      <c r="AU13" s="101" cm="1">
        <f t="array" aca="1" ref="AU13" ca="1">IFERROR(_xlfn.XLOOKUP($A13,INDIRECT(AU$5&amp;"!$A:$A"),INDIRECT(AU$5&amp;"!$Q:$Q"),,0),0)</f>
        <v>0</v>
      </c>
      <c r="AV13" s="101" cm="1">
        <f t="array" aca="1" ref="AV13" ca="1">IFERROR(_xlfn.XLOOKUP($A13,INDIRECT(AV$5&amp;"!$A:$A"),INDIRECT(AV$5&amp;"!$Q:$Q"),,0),0)</f>
        <v>0</v>
      </c>
      <c r="AW13" s="101" cm="1">
        <f t="array" aca="1" ref="AW13" ca="1">IFERROR(_xlfn.XLOOKUP($A13,INDIRECT(AW$5&amp;"!$A:$A"),INDIRECT(AW$5&amp;"!$Q:$Q"),,0),0)</f>
        <v>0</v>
      </c>
      <c r="AX13" s="101" cm="1">
        <f t="array" aca="1" ref="AX13" ca="1">IFERROR(_xlfn.XLOOKUP($A13,INDIRECT(AX$5&amp;"!$A:$A"),INDIRECT(AX$5&amp;"!$Q:$Q"),,0),0)</f>
        <v>0</v>
      </c>
      <c r="AY13" s="101" cm="1">
        <f t="array" aca="1" ref="AY13" ca="1">IFERROR(_xlfn.XLOOKUP($A13,INDIRECT(AY$5&amp;"!$A:$A"),INDIRECT(AY$5&amp;"!$Q:$Q"),,0),0)</f>
        <v>0</v>
      </c>
      <c r="AZ13" s="101" cm="1">
        <f t="array" aca="1" ref="AZ13" ca="1">IFERROR(_xlfn.XLOOKUP($A13,INDIRECT(AZ$5&amp;"!$A:$A"),INDIRECT(AZ$5&amp;"!$Q:$Q"),,0),0)</f>
        <v>0</v>
      </c>
      <c r="BA13" s="101" cm="1">
        <f t="array" aca="1" ref="BA13" ca="1">IFERROR(_xlfn.XLOOKUP($A13,INDIRECT(BA$5&amp;"!$A:$A"),INDIRECT(BA$5&amp;"!$Q:$Q"),,0),0)</f>
        <v>0</v>
      </c>
      <c r="BB13" s="101" cm="1">
        <f t="array" aca="1" ref="BB13" ca="1">IFERROR(_xlfn.XLOOKUP($A13,INDIRECT(BB$5&amp;"!$A:$A"),INDIRECT(BB$5&amp;"!$Q:$Q"),,0),0)</f>
        <v>0</v>
      </c>
      <c r="BC13" s="101" cm="1">
        <f t="array" aca="1" ref="BC13" ca="1">IFERROR(_xlfn.XLOOKUP($A13,INDIRECT(BC$5&amp;"!$A:$A"),INDIRECT(BC$5&amp;"!$Q:$Q"),,0),0)</f>
        <v>0</v>
      </c>
      <c r="BD13" s="101" cm="1">
        <f t="array" aca="1" ref="BD13" ca="1">IFERROR(_xlfn.XLOOKUP($A13,INDIRECT(BD$5&amp;"!$A:$A"),INDIRECT(BD$5&amp;"!$Q:$Q"),,0),0)</f>
        <v>0</v>
      </c>
      <c r="BE13" s="101" cm="1">
        <f t="array" aca="1" ref="BE13" ca="1">IFERROR(_xlfn.XLOOKUP($A13,INDIRECT(BE$5&amp;"!$A:$A"),INDIRECT(BE$5&amp;"!$Q:$Q"),,0),0)</f>
        <v>0</v>
      </c>
      <c r="BF13" s="101" cm="1">
        <f t="array" aca="1" ref="BF13" ca="1">IFERROR(_xlfn.XLOOKUP($A13,INDIRECT(BF$5&amp;"!$A:$A"),INDIRECT(BF$5&amp;"!$Q:$Q"),,0),0)</f>
        <v>0</v>
      </c>
      <c r="BG13" s="226">
        <f t="shared" ca="1" si="0"/>
        <v>12632.14</v>
      </c>
      <c r="BH13" s="225">
        <f t="shared" ca="1" si="1"/>
        <v>3.9301295914135448E-2</v>
      </c>
      <c r="BI13" s="201">
        <f>_xlfn.XLOOKUP($A13,Текущая!$A:$A,Текущая!$AI:$AI,0,0)</f>
        <v>731.57111111111101</v>
      </c>
      <c r="BJ13" s="101">
        <f ca="1">_xlfn.XLOOKUP($A13,Текущая!$A:$A,Текущая!$G:$G,0,0)</f>
        <v>37555</v>
      </c>
      <c r="BK13" s="101">
        <f>_xlfn.XLOOKUP($A13,Текущая!$A:$A,Текущая!$H:$H,0)</f>
        <v>437.14285714285717</v>
      </c>
      <c r="BL13" s="106">
        <f>_xlfn.XLOOKUP($A13,Текущая!$A:$A,Текущая!$I:$I,0,0)</f>
        <v>100</v>
      </c>
      <c r="BM13" s="105">
        <f>_xlfn.XLOOKUP($A13,Текущая!$A:$A,Текущая!$J:$J,0,0)</f>
        <v>0.7</v>
      </c>
      <c r="BN13" s="101">
        <f>_xlfn.XLOOKUP($A13,Текущая!$A:$A,Текущая!$AP:$AP,0,0)</f>
        <v>246.16722094717659</v>
      </c>
      <c r="BO13" s="129">
        <f>_xlfn.XLOOKUP($A13,Текущая!$A:$A,Текущая!$AF:$AF,0,0)</f>
        <v>0.3364911725031044</v>
      </c>
      <c r="BP13" s="202">
        <f>_xlfn.XLOOKUP($A13,Текущая!$A:$A,Текущая!$AG:$AG,0,0)</f>
        <v>1.6977049720494937</v>
      </c>
    </row>
    <row r="14" spans="1:68" ht="24.95" customHeight="1" x14ac:dyDescent="0.25">
      <c r="A14" s="3">
        <f>'Сводный за нед'!A11</f>
        <v>176723275</v>
      </c>
      <c r="B14" s="3" t="str">
        <f>'Сводный за нед'!B11</f>
        <v>AHMA3BW202WH</v>
      </c>
      <c r="C14" s="3" t="str">
        <f>'Сводный за нед'!C11</f>
        <v>Мешки/шнурок крупн 3 шт.</v>
      </c>
      <c r="D14" s="4">
        <f>'Сводный за нед'!D11</f>
        <v>2038606256161</v>
      </c>
      <c r="F14" s="101" cm="1">
        <f t="array" aca="1" ref="F14" ca="1">IFERROR(_xlfn.XLOOKUP($A14,INDIRECT(F$5&amp;"!$A:$A"),INDIRECT(F$5&amp;"!$Q:$Q"),,0),0)</f>
        <v>3157</v>
      </c>
      <c r="G14" s="101" cm="1">
        <f t="array" aca="1" ref="G14" ca="1">IFERROR(_xlfn.XLOOKUP($A14,INDIRECT(G$5&amp;"!$A:$A"),INDIRECT(G$5&amp;"!$Q:$Q"),,0),0)</f>
        <v>18686.2</v>
      </c>
      <c r="H14" s="101" cm="1">
        <f t="array" aca="1" ref="H14" ca="1">IFERROR(_xlfn.XLOOKUP($A14,INDIRECT(H$5&amp;"!$A:$A"),INDIRECT(H$5&amp;"!$Q:$Q"),,0),0)</f>
        <v>16357.119999999999</v>
      </c>
      <c r="I14" s="101" cm="1">
        <f t="array" aca="1" ref="I14" ca="1">IFERROR(_xlfn.XLOOKUP($A14,INDIRECT(I$5&amp;"!$A:$A"),INDIRECT(I$5&amp;"!$Q:$Q"),,0),0)</f>
        <v>0</v>
      </c>
      <c r="J14" s="101" cm="1">
        <f t="array" aca="1" ref="J14" ca="1">IFERROR(_xlfn.XLOOKUP($A14,INDIRECT(J$5&amp;"!$A:$A"),INDIRECT(J$5&amp;"!$Q:$Q"),,0),0)</f>
        <v>0</v>
      </c>
      <c r="K14" s="101" cm="1">
        <f t="array" aca="1" ref="K14" ca="1">IFERROR(_xlfn.XLOOKUP($A14,INDIRECT(K$5&amp;"!$A:$A"),INDIRECT(K$5&amp;"!$Q:$Q"),,0),0)</f>
        <v>0</v>
      </c>
      <c r="L14" s="101" cm="1">
        <f t="array" aca="1" ref="L14" ca="1">IFERROR(_xlfn.XLOOKUP($A14,INDIRECT(L$5&amp;"!$A:$A"),INDIRECT(L$5&amp;"!$Q:$Q"),,0),0)</f>
        <v>0</v>
      </c>
      <c r="M14" s="101" cm="1">
        <f t="array" aca="1" ref="M14" ca="1">IFERROR(_xlfn.XLOOKUP($A14,INDIRECT(M$5&amp;"!$A:$A"),INDIRECT(M$5&amp;"!$Q:$Q"),,0),0)</f>
        <v>0</v>
      </c>
      <c r="N14" s="101" cm="1">
        <f t="array" aca="1" ref="N14" ca="1">IFERROR(_xlfn.XLOOKUP($A14,INDIRECT(N$5&amp;"!$A:$A"),INDIRECT(N$5&amp;"!$Q:$Q"),,0),0)</f>
        <v>0</v>
      </c>
      <c r="O14" s="101" cm="1">
        <f t="array" aca="1" ref="O14" ca="1">IFERROR(_xlfn.XLOOKUP($A14,INDIRECT(O$5&amp;"!$A:$A"),INDIRECT(O$5&amp;"!$Q:$Q"),,0),0)</f>
        <v>0</v>
      </c>
      <c r="P14" s="101" cm="1">
        <f t="array" aca="1" ref="P14" ca="1">IFERROR(_xlfn.XLOOKUP($A14,INDIRECT(P$5&amp;"!$A:$A"),INDIRECT(P$5&amp;"!$Q:$Q"),,0),0)</f>
        <v>0</v>
      </c>
      <c r="Q14" s="101" cm="1">
        <f t="array" aca="1" ref="Q14" ca="1">IFERROR(_xlfn.XLOOKUP($A14,INDIRECT(Q$5&amp;"!$A:$A"),INDIRECT(Q$5&amp;"!$Q:$Q"),,0),0)</f>
        <v>0</v>
      </c>
      <c r="R14" s="101" cm="1">
        <f t="array" aca="1" ref="R14" ca="1">IFERROR(_xlfn.XLOOKUP($A14,INDIRECT(R$5&amp;"!$A:$A"),INDIRECT(R$5&amp;"!$Q:$Q"),,0),0)</f>
        <v>0</v>
      </c>
      <c r="S14" s="101" cm="1">
        <f t="array" aca="1" ref="S14" ca="1">IFERROR(_xlfn.XLOOKUP($A14,INDIRECT(S$5&amp;"!$A:$A"),INDIRECT(S$5&amp;"!$Q:$Q"),,0),0)</f>
        <v>0</v>
      </c>
      <c r="T14" s="101" cm="1">
        <f t="array" aca="1" ref="T14" ca="1">IFERROR(_xlfn.XLOOKUP($A14,INDIRECT(T$5&amp;"!$A:$A"),INDIRECT(T$5&amp;"!$Q:$Q"),,0),0)</f>
        <v>0</v>
      </c>
      <c r="U14" s="101" cm="1">
        <f t="array" aca="1" ref="U14" ca="1">IFERROR(_xlfn.XLOOKUP($A14,INDIRECT(U$5&amp;"!$A:$A"),INDIRECT(U$5&amp;"!$Q:$Q"),,0),0)</f>
        <v>0</v>
      </c>
      <c r="V14" s="101" cm="1">
        <f t="array" aca="1" ref="V14" ca="1">IFERROR(_xlfn.XLOOKUP($A14,INDIRECT(V$5&amp;"!$A:$A"),INDIRECT(V$5&amp;"!$Q:$Q"),,0),0)</f>
        <v>0</v>
      </c>
      <c r="W14" s="101" cm="1">
        <f t="array" aca="1" ref="W14" ca="1">IFERROR(_xlfn.XLOOKUP($A14,INDIRECT(W$5&amp;"!$A:$A"),INDIRECT(W$5&amp;"!$Q:$Q"),,0),0)</f>
        <v>0</v>
      </c>
      <c r="X14" s="101" cm="1">
        <f t="array" aca="1" ref="X14" ca="1">IFERROR(_xlfn.XLOOKUP($A14,INDIRECT(X$5&amp;"!$A:$A"),INDIRECT(X$5&amp;"!$Q:$Q"),,0),0)</f>
        <v>0</v>
      </c>
      <c r="Y14" s="101" cm="1">
        <f t="array" aca="1" ref="Y14" ca="1">IFERROR(_xlfn.XLOOKUP($A14,INDIRECT(Y$5&amp;"!$A:$A"),INDIRECT(Y$5&amp;"!$Q:$Q"),,0),0)</f>
        <v>0</v>
      </c>
      <c r="Z14" s="101" cm="1">
        <f t="array" aca="1" ref="Z14" ca="1">IFERROR(_xlfn.XLOOKUP($A14,INDIRECT(Z$5&amp;"!$A:$A"),INDIRECT(Z$5&amp;"!$Q:$Q"),,0),0)</f>
        <v>0</v>
      </c>
      <c r="AA14" s="101" cm="1">
        <f t="array" aca="1" ref="AA14" ca="1">IFERROR(_xlfn.XLOOKUP($A14,INDIRECT(AA$5&amp;"!$A:$A"),INDIRECT(AA$5&amp;"!$Q:$Q"),,0),0)</f>
        <v>0</v>
      </c>
      <c r="AB14" s="101" cm="1">
        <f t="array" aca="1" ref="AB14" ca="1">IFERROR(_xlfn.XLOOKUP($A14,INDIRECT(AB$5&amp;"!$A:$A"),INDIRECT(AB$5&amp;"!$Q:$Q"),,0),0)</f>
        <v>0</v>
      </c>
      <c r="AC14" s="101" cm="1">
        <f t="array" aca="1" ref="AC14" ca="1">IFERROR(_xlfn.XLOOKUP($A14,INDIRECT(AC$5&amp;"!$A:$A"),INDIRECT(AC$5&amp;"!$Q:$Q"),,0),0)</f>
        <v>0</v>
      </c>
      <c r="AD14" s="101" cm="1">
        <f t="array" aca="1" ref="AD14" ca="1">IFERROR(_xlfn.XLOOKUP($A14,INDIRECT(AD$5&amp;"!$A:$A"),INDIRECT(AD$5&amp;"!$Q:$Q"),,0),0)</f>
        <v>0</v>
      </c>
      <c r="AE14" s="101" cm="1">
        <f t="array" aca="1" ref="AE14" ca="1">IFERROR(_xlfn.XLOOKUP($A14,INDIRECT(AE$5&amp;"!$A:$A"),INDIRECT(AE$5&amp;"!$Q:$Q"),,0),0)</f>
        <v>0</v>
      </c>
      <c r="AF14" s="101" cm="1">
        <f t="array" aca="1" ref="AF14" ca="1">IFERROR(_xlfn.XLOOKUP($A14,INDIRECT(AF$5&amp;"!$A:$A"),INDIRECT(AF$5&amp;"!$Q:$Q"),,0),0)</f>
        <v>0</v>
      </c>
      <c r="AG14" s="101" cm="1">
        <f t="array" aca="1" ref="AG14" ca="1">IFERROR(_xlfn.XLOOKUP($A14,INDIRECT(AG$5&amp;"!$A:$A"),INDIRECT(AG$5&amp;"!$Q:$Q"),,0),0)</f>
        <v>0</v>
      </c>
      <c r="AH14" s="101" cm="1">
        <f t="array" aca="1" ref="AH14" ca="1">IFERROR(_xlfn.XLOOKUP($A14,INDIRECT(AH$5&amp;"!$A:$A"),INDIRECT(AH$5&amp;"!$Q:$Q"),,0),0)</f>
        <v>0</v>
      </c>
      <c r="AI14" s="101" cm="1">
        <f t="array" aca="1" ref="AI14" ca="1">IFERROR(_xlfn.XLOOKUP($A14,INDIRECT(AI$5&amp;"!$A:$A"),INDIRECT(AI$5&amp;"!$Q:$Q"),,0),0)</f>
        <v>0</v>
      </c>
      <c r="AJ14" s="101" cm="1">
        <f t="array" aca="1" ref="AJ14" ca="1">IFERROR(_xlfn.XLOOKUP($A14,INDIRECT(AJ$5&amp;"!$A:$A"),INDIRECT(AJ$5&amp;"!$Q:$Q"),,0),0)</f>
        <v>0</v>
      </c>
      <c r="AK14" s="101" cm="1">
        <f t="array" aca="1" ref="AK14" ca="1">IFERROR(_xlfn.XLOOKUP($A14,INDIRECT(AK$5&amp;"!$A:$A"),INDIRECT(AK$5&amp;"!$Q:$Q"),,0),0)</f>
        <v>0</v>
      </c>
      <c r="AL14" s="101" cm="1">
        <f t="array" aca="1" ref="AL14" ca="1">IFERROR(_xlfn.XLOOKUP($A14,INDIRECT(AL$5&amp;"!$A:$A"),INDIRECT(AL$5&amp;"!$Q:$Q"),,0),0)</f>
        <v>0</v>
      </c>
      <c r="AM14" s="101" cm="1">
        <f t="array" aca="1" ref="AM14" ca="1">IFERROR(_xlfn.XLOOKUP($A14,INDIRECT(AM$5&amp;"!$A:$A"),INDIRECT(AM$5&amp;"!$Q:$Q"),,0),0)</f>
        <v>0</v>
      </c>
      <c r="AN14" s="101" cm="1">
        <f t="array" aca="1" ref="AN14" ca="1">IFERROR(_xlfn.XLOOKUP($A14,INDIRECT(AN$5&amp;"!$A:$A"),INDIRECT(AN$5&amp;"!$Q:$Q"),,0),0)</f>
        <v>0</v>
      </c>
      <c r="AO14" s="101" cm="1">
        <f t="array" aca="1" ref="AO14" ca="1">IFERROR(_xlfn.XLOOKUP($A14,INDIRECT(AO$5&amp;"!$A:$A"),INDIRECT(AO$5&amp;"!$Q:$Q"),,0),0)</f>
        <v>0</v>
      </c>
      <c r="AP14" s="101" cm="1">
        <f t="array" aca="1" ref="AP14" ca="1">IFERROR(_xlfn.XLOOKUP($A14,INDIRECT(AP$5&amp;"!$A:$A"),INDIRECT(AP$5&amp;"!$Q:$Q"),,0),0)</f>
        <v>0</v>
      </c>
      <c r="AQ14" s="101" cm="1">
        <f t="array" aca="1" ref="AQ14" ca="1">IFERROR(_xlfn.XLOOKUP($A14,INDIRECT(AQ$5&amp;"!$A:$A"),INDIRECT(AQ$5&amp;"!$Q:$Q"),,0),0)</f>
        <v>0</v>
      </c>
      <c r="AR14" s="101" cm="1">
        <f t="array" aca="1" ref="AR14" ca="1">IFERROR(_xlfn.XLOOKUP($A14,INDIRECT(AR$5&amp;"!$A:$A"),INDIRECT(AR$5&amp;"!$Q:$Q"),,0),0)</f>
        <v>0</v>
      </c>
      <c r="AS14" s="101" cm="1">
        <f t="array" aca="1" ref="AS14" ca="1">IFERROR(_xlfn.XLOOKUP($A14,INDIRECT(AS$5&amp;"!$A:$A"),INDIRECT(AS$5&amp;"!$Q:$Q"),,0),0)</f>
        <v>0</v>
      </c>
      <c r="AT14" s="101" cm="1">
        <f t="array" aca="1" ref="AT14" ca="1">IFERROR(_xlfn.XLOOKUP($A14,INDIRECT(AT$5&amp;"!$A:$A"),INDIRECT(AT$5&amp;"!$Q:$Q"),,0),0)</f>
        <v>0</v>
      </c>
      <c r="AU14" s="101" cm="1">
        <f t="array" aca="1" ref="AU14" ca="1">IFERROR(_xlfn.XLOOKUP($A14,INDIRECT(AU$5&amp;"!$A:$A"),INDIRECT(AU$5&amp;"!$Q:$Q"),,0),0)</f>
        <v>0</v>
      </c>
      <c r="AV14" s="101" cm="1">
        <f t="array" aca="1" ref="AV14" ca="1">IFERROR(_xlfn.XLOOKUP($A14,INDIRECT(AV$5&amp;"!$A:$A"),INDIRECT(AV$5&amp;"!$Q:$Q"),,0),0)</f>
        <v>0</v>
      </c>
      <c r="AW14" s="101" cm="1">
        <f t="array" aca="1" ref="AW14" ca="1">IFERROR(_xlfn.XLOOKUP($A14,INDIRECT(AW$5&amp;"!$A:$A"),INDIRECT(AW$5&amp;"!$Q:$Q"),,0),0)</f>
        <v>0</v>
      </c>
      <c r="AX14" s="101" cm="1">
        <f t="array" aca="1" ref="AX14" ca="1">IFERROR(_xlfn.XLOOKUP($A14,INDIRECT(AX$5&amp;"!$A:$A"),INDIRECT(AX$5&amp;"!$Q:$Q"),,0),0)</f>
        <v>0</v>
      </c>
      <c r="AY14" s="101" cm="1">
        <f t="array" aca="1" ref="AY14" ca="1">IFERROR(_xlfn.XLOOKUP($A14,INDIRECT(AY$5&amp;"!$A:$A"),INDIRECT(AY$5&amp;"!$Q:$Q"),,0),0)</f>
        <v>0</v>
      </c>
      <c r="AZ14" s="101" cm="1">
        <f t="array" aca="1" ref="AZ14" ca="1">IFERROR(_xlfn.XLOOKUP($A14,INDIRECT(AZ$5&amp;"!$A:$A"),INDIRECT(AZ$5&amp;"!$Q:$Q"),,0),0)</f>
        <v>0</v>
      </c>
      <c r="BA14" s="101" cm="1">
        <f t="array" aca="1" ref="BA14" ca="1">IFERROR(_xlfn.XLOOKUP($A14,INDIRECT(BA$5&amp;"!$A:$A"),INDIRECT(BA$5&amp;"!$Q:$Q"),,0),0)</f>
        <v>0</v>
      </c>
      <c r="BB14" s="101" cm="1">
        <f t="array" aca="1" ref="BB14" ca="1">IFERROR(_xlfn.XLOOKUP($A14,INDIRECT(BB$5&amp;"!$A:$A"),INDIRECT(BB$5&amp;"!$Q:$Q"),,0),0)</f>
        <v>0</v>
      </c>
      <c r="BC14" s="101" cm="1">
        <f t="array" aca="1" ref="BC14" ca="1">IFERROR(_xlfn.XLOOKUP($A14,INDIRECT(BC$5&amp;"!$A:$A"),INDIRECT(BC$5&amp;"!$Q:$Q"),,0),0)</f>
        <v>0</v>
      </c>
      <c r="BD14" s="101" cm="1">
        <f t="array" aca="1" ref="BD14" ca="1">IFERROR(_xlfn.XLOOKUP($A14,INDIRECT(BD$5&amp;"!$A:$A"),INDIRECT(BD$5&amp;"!$Q:$Q"),,0),0)</f>
        <v>0</v>
      </c>
      <c r="BE14" s="101" cm="1">
        <f t="array" aca="1" ref="BE14" ca="1">IFERROR(_xlfn.XLOOKUP($A14,INDIRECT(BE$5&amp;"!$A:$A"),INDIRECT(BE$5&amp;"!$Q:$Q"),,0),0)</f>
        <v>0</v>
      </c>
      <c r="BF14" s="101" cm="1">
        <f t="array" aca="1" ref="BF14" ca="1">IFERROR(_xlfn.XLOOKUP($A14,INDIRECT(BF$5&amp;"!$A:$A"),INDIRECT(BF$5&amp;"!$Q:$Q"),,0),0)</f>
        <v>0</v>
      </c>
      <c r="BG14" s="226">
        <f t="shared" ca="1" si="0"/>
        <v>38200.32</v>
      </c>
      <c r="BH14" s="225">
        <f t="shared" ca="1" si="1"/>
        <v>0.11884938579960852</v>
      </c>
      <c r="BI14" s="201">
        <f>_xlfn.XLOOKUP($A14,Текущая!$A:$A,Текущая!$AI:$AI,0,0)</f>
        <v>817.85599999999999</v>
      </c>
      <c r="BJ14" s="101">
        <f ca="1">_xlfn.XLOOKUP($A14,Текущая!$A:$A,Текущая!$G:$G,0,0)</f>
        <v>18125</v>
      </c>
      <c r="BK14" s="101">
        <f>_xlfn.XLOOKUP($A14,Текущая!$A:$A,Текущая!$H:$H,0)</f>
        <v>59.615384615384613</v>
      </c>
      <c r="BL14" s="106">
        <f>_xlfn.XLOOKUP($A14,Текущая!$A:$A,Текущая!$I:$I,0,0)</f>
        <v>100</v>
      </c>
      <c r="BM14" s="105">
        <f>_xlfn.XLOOKUP($A14,Текущая!$A:$A,Текущая!$J:$J,0,0)</f>
        <v>2.6</v>
      </c>
      <c r="BN14" s="101">
        <f>_xlfn.XLOOKUP($A14,Текущая!$A:$A,Текущая!$AP:$AP,0,0)</f>
        <v>350.71813934426234</v>
      </c>
      <c r="BO14" s="129">
        <f>_xlfn.XLOOKUP($A14,Текущая!$A:$A,Текущая!$AF:$AF,0,0)</f>
        <v>0.42882627179388833</v>
      </c>
      <c r="BP14" s="202">
        <f>_xlfn.XLOOKUP($A14,Текущая!$A:$A,Текущая!$AG:$AG,0,0)</f>
        <v>2.4187457885811194</v>
      </c>
    </row>
    <row r="15" spans="1:68" ht="24.95" customHeight="1" x14ac:dyDescent="0.25">
      <c r="A15" s="3">
        <f>'Сводный за нед'!A12</f>
        <v>204615141</v>
      </c>
      <c r="B15" s="3" t="str">
        <f>'Сводный за нед'!B12</f>
        <v>AHMA2BW201WH</v>
      </c>
      <c r="C15" s="3" t="str">
        <f>'Сводный за нед'!C12</f>
        <v>Мешки 2 шт. серый</v>
      </c>
      <c r="D15" s="4">
        <f>'Сводный за нед'!D12</f>
        <v>2039404446068</v>
      </c>
      <c r="F15" s="101" cm="1">
        <f t="array" aca="1" ref="F15" ca="1">IFERROR(_xlfn.XLOOKUP($A15,INDIRECT(F$5&amp;"!$A:$A"),INDIRECT(F$5&amp;"!$Q:$Q"),,0),0)</f>
        <v>654</v>
      </c>
      <c r="G15" s="101" cm="1">
        <f t="array" aca="1" ref="G15" ca="1">IFERROR(_xlfn.XLOOKUP($A15,INDIRECT(G$5&amp;"!$A:$A"),INDIRECT(G$5&amp;"!$Q:$Q"),,0),0)</f>
        <v>571.33000000000004</v>
      </c>
      <c r="H15" s="101" cm="1">
        <f t="array" aca="1" ref="H15" ca="1">IFERROR(_xlfn.XLOOKUP($A15,INDIRECT(H$5&amp;"!$A:$A"),INDIRECT(H$5&amp;"!$Q:$Q"),,0),0)</f>
        <v>600</v>
      </c>
      <c r="I15" s="101" cm="1">
        <f t="array" aca="1" ref="I15" ca="1">IFERROR(_xlfn.XLOOKUP($A15,INDIRECT(I$5&amp;"!$A:$A"),INDIRECT(I$5&amp;"!$Q:$Q"),,0),0)</f>
        <v>0</v>
      </c>
      <c r="J15" s="101" cm="1">
        <f t="array" aca="1" ref="J15" ca="1">IFERROR(_xlfn.XLOOKUP($A15,INDIRECT(J$5&amp;"!$A:$A"),INDIRECT(J$5&amp;"!$Q:$Q"),,0),0)</f>
        <v>0</v>
      </c>
      <c r="K15" s="101" cm="1">
        <f t="array" aca="1" ref="K15" ca="1">IFERROR(_xlfn.XLOOKUP($A15,INDIRECT(K$5&amp;"!$A:$A"),INDIRECT(K$5&amp;"!$Q:$Q"),,0),0)</f>
        <v>0</v>
      </c>
      <c r="L15" s="101" cm="1">
        <f t="array" aca="1" ref="L15" ca="1">IFERROR(_xlfn.XLOOKUP($A15,INDIRECT(L$5&amp;"!$A:$A"),INDIRECT(L$5&amp;"!$Q:$Q"),,0),0)</f>
        <v>0</v>
      </c>
      <c r="M15" s="101" cm="1">
        <f t="array" aca="1" ref="M15" ca="1">IFERROR(_xlfn.XLOOKUP($A15,INDIRECT(M$5&amp;"!$A:$A"),INDIRECT(M$5&amp;"!$Q:$Q"),,0),0)</f>
        <v>0</v>
      </c>
      <c r="N15" s="101" cm="1">
        <f t="array" aca="1" ref="N15" ca="1">IFERROR(_xlfn.XLOOKUP($A15,INDIRECT(N$5&amp;"!$A:$A"),INDIRECT(N$5&amp;"!$Q:$Q"),,0),0)</f>
        <v>0</v>
      </c>
      <c r="O15" s="101" cm="1">
        <f t="array" aca="1" ref="O15" ca="1">IFERROR(_xlfn.XLOOKUP($A15,INDIRECT(O$5&amp;"!$A:$A"),INDIRECT(O$5&amp;"!$Q:$Q"),,0),0)</f>
        <v>0</v>
      </c>
      <c r="P15" s="101" cm="1">
        <f t="array" aca="1" ref="P15" ca="1">IFERROR(_xlfn.XLOOKUP($A15,INDIRECT(P$5&amp;"!$A:$A"),INDIRECT(P$5&amp;"!$Q:$Q"),,0),0)</f>
        <v>0</v>
      </c>
      <c r="Q15" s="101" cm="1">
        <f t="array" aca="1" ref="Q15" ca="1">IFERROR(_xlfn.XLOOKUP($A15,INDIRECT(Q$5&amp;"!$A:$A"),INDIRECT(Q$5&amp;"!$Q:$Q"),,0),0)</f>
        <v>0</v>
      </c>
      <c r="R15" s="101" cm="1">
        <f t="array" aca="1" ref="R15" ca="1">IFERROR(_xlfn.XLOOKUP($A15,INDIRECT(R$5&amp;"!$A:$A"),INDIRECT(R$5&amp;"!$Q:$Q"),,0),0)</f>
        <v>0</v>
      </c>
      <c r="S15" s="101" cm="1">
        <f t="array" aca="1" ref="S15" ca="1">IFERROR(_xlfn.XLOOKUP($A15,INDIRECT(S$5&amp;"!$A:$A"),INDIRECT(S$5&amp;"!$Q:$Q"),,0),0)</f>
        <v>0</v>
      </c>
      <c r="T15" s="101" cm="1">
        <f t="array" aca="1" ref="T15" ca="1">IFERROR(_xlfn.XLOOKUP($A15,INDIRECT(T$5&amp;"!$A:$A"),INDIRECT(T$5&amp;"!$Q:$Q"),,0),0)</f>
        <v>0</v>
      </c>
      <c r="U15" s="101" cm="1">
        <f t="array" aca="1" ref="U15" ca="1">IFERROR(_xlfn.XLOOKUP($A15,INDIRECT(U$5&amp;"!$A:$A"),INDIRECT(U$5&amp;"!$Q:$Q"),,0),0)</f>
        <v>0</v>
      </c>
      <c r="V15" s="101" cm="1">
        <f t="array" aca="1" ref="V15" ca="1">IFERROR(_xlfn.XLOOKUP($A15,INDIRECT(V$5&amp;"!$A:$A"),INDIRECT(V$5&amp;"!$Q:$Q"),,0),0)</f>
        <v>0</v>
      </c>
      <c r="W15" s="101" cm="1">
        <f t="array" aca="1" ref="W15" ca="1">IFERROR(_xlfn.XLOOKUP($A15,INDIRECT(W$5&amp;"!$A:$A"),INDIRECT(W$5&amp;"!$Q:$Q"),,0),0)</f>
        <v>0</v>
      </c>
      <c r="X15" s="101" cm="1">
        <f t="array" aca="1" ref="X15" ca="1">IFERROR(_xlfn.XLOOKUP($A15,INDIRECT(X$5&amp;"!$A:$A"),INDIRECT(X$5&amp;"!$Q:$Q"),,0),0)</f>
        <v>0</v>
      </c>
      <c r="Y15" s="101" cm="1">
        <f t="array" aca="1" ref="Y15" ca="1">IFERROR(_xlfn.XLOOKUP($A15,INDIRECT(Y$5&amp;"!$A:$A"),INDIRECT(Y$5&amp;"!$Q:$Q"),,0),0)</f>
        <v>0</v>
      </c>
      <c r="Z15" s="101" cm="1">
        <f t="array" aca="1" ref="Z15" ca="1">IFERROR(_xlfn.XLOOKUP($A15,INDIRECT(Z$5&amp;"!$A:$A"),INDIRECT(Z$5&amp;"!$Q:$Q"),,0),0)</f>
        <v>0</v>
      </c>
      <c r="AA15" s="101" cm="1">
        <f t="array" aca="1" ref="AA15" ca="1">IFERROR(_xlfn.XLOOKUP($A15,INDIRECT(AA$5&amp;"!$A:$A"),INDIRECT(AA$5&amp;"!$Q:$Q"),,0),0)</f>
        <v>0</v>
      </c>
      <c r="AB15" s="101" cm="1">
        <f t="array" aca="1" ref="AB15" ca="1">IFERROR(_xlfn.XLOOKUP($A15,INDIRECT(AB$5&amp;"!$A:$A"),INDIRECT(AB$5&amp;"!$Q:$Q"),,0),0)</f>
        <v>0</v>
      </c>
      <c r="AC15" s="101" cm="1">
        <f t="array" aca="1" ref="AC15" ca="1">IFERROR(_xlfn.XLOOKUP($A15,INDIRECT(AC$5&amp;"!$A:$A"),INDIRECT(AC$5&amp;"!$Q:$Q"),,0),0)</f>
        <v>0</v>
      </c>
      <c r="AD15" s="101" cm="1">
        <f t="array" aca="1" ref="AD15" ca="1">IFERROR(_xlfn.XLOOKUP($A15,INDIRECT(AD$5&amp;"!$A:$A"),INDIRECT(AD$5&amp;"!$Q:$Q"),,0),0)</f>
        <v>0</v>
      </c>
      <c r="AE15" s="101" cm="1">
        <f t="array" aca="1" ref="AE15" ca="1">IFERROR(_xlfn.XLOOKUP($A15,INDIRECT(AE$5&amp;"!$A:$A"),INDIRECT(AE$5&amp;"!$Q:$Q"),,0),0)</f>
        <v>0</v>
      </c>
      <c r="AF15" s="101" cm="1">
        <f t="array" aca="1" ref="AF15" ca="1">IFERROR(_xlfn.XLOOKUP($A15,INDIRECT(AF$5&amp;"!$A:$A"),INDIRECT(AF$5&amp;"!$Q:$Q"),,0),0)</f>
        <v>0</v>
      </c>
      <c r="AG15" s="101" cm="1">
        <f t="array" aca="1" ref="AG15" ca="1">IFERROR(_xlfn.XLOOKUP($A15,INDIRECT(AG$5&amp;"!$A:$A"),INDIRECT(AG$5&amp;"!$Q:$Q"),,0),0)</f>
        <v>0</v>
      </c>
      <c r="AH15" s="101" cm="1">
        <f t="array" aca="1" ref="AH15" ca="1">IFERROR(_xlfn.XLOOKUP($A15,INDIRECT(AH$5&amp;"!$A:$A"),INDIRECT(AH$5&amp;"!$Q:$Q"),,0),0)</f>
        <v>0</v>
      </c>
      <c r="AI15" s="101" cm="1">
        <f t="array" aca="1" ref="AI15" ca="1">IFERROR(_xlfn.XLOOKUP($A15,INDIRECT(AI$5&amp;"!$A:$A"),INDIRECT(AI$5&amp;"!$Q:$Q"),,0),0)</f>
        <v>0</v>
      </c>
      <c r="AJ15" s="101" cm="1">
        <f t="array" aca="1" ref="AJ15" ca="1">IFERROR(_xlfn.XLOOKUP($A15,INDIRECT(AJ$5&amp;"!$A:$A"),INDIRECT(AJ$5&amp;"!$Q:$Q"),,0),0)</f>
        <v>0</v>
      </c>
      <c r="AK15" s="101" cm="1">
        <f t="array" aca="1" ref="AK15" ca="1">IFERROR(_xlfn.XLOOKUP($A15,INDIRECT(AK$5&amp;"!$A:$A"),INDIRECT(AK$5&amp;"!$Q:$Q"),,0),0)</f>
        <v>0</v>
      </c>
      <c r="AL15" s="101" cm="1">
        <f t="array" aca="1" ref="AL15" ca="1">IFERROR(_xlfn.XLOOKUP($A15,INDIRECT(AL$5&amp;"!$A:$A"),INDIRECT(AL$5&amp;"!$Q:$Q"),,0),0)</f>
        <v>0</v>
      </c>
      <c r="AM15" s="101" cm="1">
        <f t="array" aca="1" ref="AM15" ca="1">IFERROR(_xlfn.XLOOKUP($A15,INDIRECT(AM$5&amp;"!$A:$A"),INDIRECT(AM$5&amp;"!$Q:$Q"),,0),0)</f>
        <v>0</v>
      </c>
      <c r="AN15" s="101" cm="1">
        <f t="array" aca="1" ref="AN15" ca="1">IFERROR(_xlfn.XLOOKUP($A15,INDIRECT(AN$5&amp;"!$A:$A"),INDIRECT(AN$5&amp;"!$Q:$Q"),,0),0)</f>
        <v>0</v>
      </c>
      <c r="AO15" s="101" cm="1">
        <f t="array" aca="1" ref="AO15" ca="1">IFERROR(_xlfn.XLOOKUP($A15,INDIRECT(AO$5&amp;"!$A:$A"),INDIRECT(AO$5&amp;"!$Q:$Q"),,0),0)</f>
        <v>0</v>
      </c>
      <c r="AP15" s="101" cm="1">
        <f t="array" aca="1" ref="AP15" ca="1">IFERROR(_xlfn.XLOOKUP($A15,INDIRECT(AP$5&amp;"!$A:$A"),INDIRECT(AP$5&amp;"!$Q:$Q"),,0),0)</f>
        <v>0</v>
      </c>
      <c r="AQ15" s="101" cm="1">
        <f t="array" aca="1" ref="AQ15" ca="1">IFERROR(_xlfn.XLOOKUP($A15,INDIRECT(AQ$5&amp;"!$A:$A"),INDIRECT(AQ$5&amp;"!$Q:$Q"),,0),0)</f>
        <v>0</v>
      </c>
      <c r="AR15" s="101" cm="1">
        <f t="array" aca="1" ref="AR15" ca="1">IFERROR(_xlfn.XLOOKUP($A15,INDIRECT(AR$5&amp;"!$A:$A"),INDIRECT(AR$5&amp;"!$Q:$Q"),,0),0)</f>
        <v>0</v>
      </c>
      <c r="AS15" s="101" cm="1">
        <f t="array" aca="1" ref="AS15" ca="1">IFERROR(_xlfn.XLOOKUP($A15,INDIRECT(AS$5&amp;"!$A:$A"),INDIRECT(AS$5&amp;"!$Q:$Q"),,0),0)</f>
        <v>0</v>
      </c>
      <c r="AT15" s="101" cm="1">
        <f t="array" aca="1" ref="AT15" ca="1">IFERROR(_xlfn.XLOOKUP($A15,INDIRECT(AT$5&amp;"!$A:$A"),INDIRECT(AT$5&amp;"!$Q:$Q"),,0),0)</f>
        <v>0</v>
      </c>
      <c r="AU15" s="101" cm="1">
        <f t="array" aca="1" ref="AU15" ca="1">IFERROR(_xlfn.XLOOKUP($A15,INDIRECT(AU$5&amp;"!$A:$A"),INDIRECT(AU$5&amp;"!$Q:$Q"),,0),0)</f>
        <v>0</v>
      </c>
      <c r="AV15" s="101" cm="1">
        <f t="array" aca="1" ref="AV15" ca="1">IFERROR(_xlfn.XLOOKUP($A15,INDIRECT(AV$5&amp;"!$A:$A"),INDIRECT(AV$5&amp;"!$Q:$Q"),,0),0)</f>
        <v>0</v>
      </c>
      <c r="AW15" s="101" cm="1">
        <f t="array" aca="1" ref="AW15" ca="1">IFERROR(_xlfn.XLOOKUP($A15,INDIRECT(AW$5&amp;"!$A:$A"),INDIRECT(AW$5&amp;"!$Q:$Q"),,0),0)</f>
        <v>0</v>
      </c>
      <c r="AX15" s="101" cm="1">
        <f t="array" aca="1" ref="AX15" ca="1">IFERROR(_xlfn.XLOOKUP($A15,INDIRECT(AX$5&amp;"!$A:$A"),INDIRECT(AX$5&amp;"!$Q:$Q"),,0),0)</f>
        <v>0</v>
      </c>
      <c r="AY15" s="101" cm="1">
        <f t="array" aca="1" ref="AY15" ca="1">IFERROR(_xlfn.XLOOKUP($A15,INDIRECT(AY$5&amp;"!$A:$A"),INDIRECT(AY$5&amp;"!$Q:$Q"),,0),0)</f>
        <v>0</v>
      </c>
      <c r="AZ15" s="101" cm="1">
        <f t="array" aca="1" ref="AZ15" ca="1">IFERROR(_xlfn.XLOOKUP($A15,INDIRECT(AZ$5&amp;"!$A:$A"),INDIRECT(AZ$5&amp;"!$Q:$Q"),,0),0)</f>
        <v>0</v>
      </c>
      <c r="BA15" s="101" cm="1">
        <f t="array" aca="1" ref="BA15" ca="1">IFERROR(_xlfn.XLOOKUP($A15,INDIRECT(BA$5&amp;"!$A:$A"),INDIRECT(BA$5&amp;"!$Q:$Q"),,0),0)</f>
        <v>0</v>
      </c>
      <c r="BB15" s="101" cm="1">
        <f t="array" aca="1" ref="BB15" ca="1">IFERROR(_xlfn.XLOOKUP($A15,INDIRECT(BB$5&amp;"!$A:$A"),INDIRECT(BB$5&amp;"!$Q:$Q"),,0),0)</f>
        <v>0</v>
      </c>
      <c r="BC15" s="101" cm="1">
        <f t="array" aca="1" ref="BC15" ca="1">IFERROR(_xlfn.XLOOKUP($A15,INDIRECT(BC$5&amp;"!$A:$A"),INDIRECT(BC$5&amp;"!$Q:$Q"),,0),0)</f>
        <v>0</v>
      </c>
      <c r="BD15" s="101" cm="1">
        <f t="array" aca="1" ref="BD15" ca="1">IFERROR(_xlfn.XLOOKUP($A15,INDIRECT(BD$5&amp;"!$A:$A"),INDIRECT(BD$5&amp;"!$Q:$Q"),,0),0)</f>
        <v>0</v>
      </c>
      <c r="BE15" s="101" cm="1">
        <f t="array" aca="1" ref="BE15" ca="1">IFERROR(_xlfn.XLOOKUP($A15,INDIRECT(BE$5&amp;"!$A:$A"),INDIRECT(BE$5&amp;"!$Q:$Q"),,0),0)</f>
        <v>0</v>
      </c>
      <c r="BF15" s="101" cm="1">
        <f t="array" aca="1" ref="BF15" ca="1">IFERROR(_xlfn.XLOOKUP($A15,INDIRECT(BF$5&amp;"!$A:$A"),INDIRECT(BF$5&amp;"!$Q:$Q"),,0),0)</f>
        <v>0</v>
      </c>
      <c r="BG15" s="226">
        <f t="shared" ca="1" si="0"/>
        <v>1825.33</v>
      </c>
      <c r="BH15" s="225">
        <f t="shared" ca="1" si="1"/>
        <v>5.6789929870116112E-3</v>
      </c>
      <c r="BI15" s="201">
        <f>_xlfn.XLOOKUP($A15,Текущая!$A:$A,Текущая!$AI:$AI,0,0)</f>
        <v>600</v>
      </c>
      <c r="BJ15" s="101">
        <f ca="1">_xlfn.XLOOKUP($A15,Текущая!$A:$A,Текущая!$G:$G,0,0)</f>
        <v>18124</v>
      </c>
      <c r="BK15" s="101">
        <f>_xlfn.XLOOKUP($A15,Текущая!$A:$A,Текущая!$H:$H,0)</f>
        <v>853.33333333333337</v>
      </c>
      <c r="BL15" s="106">
        <f>_xlfn.XLOOKUP($A15,Текущая!$A:$A,Текущая!$I:$I,0,0)</f>
        <v>0</v>
      </c>
      <c r="BM15" s="105">
        <f>_xlfn.XLOOKUP($A15,Текущая!$A:$A,Текущая!$J:$J,0,0)</f>
        <v>0.3</v>
      </c>
      <c r="BN15" s="101">
        <f>_xlfn.XLOOKUP($A15,Текущая!$A:$A,Текущая!$AP:$AP,0,0)</f>
        <v>-74.577049180328004</v>
      </c>
      <c r="BO15" s="129">
        <f>_xlfn.XLOOKUP($A15,Текущая!$A:$A,Текущая!$AF:$AF,0,0)</f>
        <v>-0.12429508196721334</v>
      </c>
      <c r="BP15" s="202">
        <f>_xlfn.XLOOKUP($A15,Текущая!$A:$A,Текущая!$AG:$AG,0,0)</f>
        <v>-0.810620099786174</v>
      </c>
    </row>
    <row r="16" spans="1:68" ht="24.95" customHeight="1" x14ac:dyDescent="0.25">
      <c r="A16" s="3">
        <f>'Сводный за нед'!A13</f>
        <v>236074677</v>
      </c>
      <c r="B16" s="3" t="str">
        <f>'Сводный за нед'!B13</f>
        <v>AHMA2BW202WH</v>
      </c>
      <c r="C16" s="3" t="str">
        <f>'Сводный за нед'!C13</f>
        <v>Мешки 2 шт. розовый</v>
      </c>
      <c r="D16" s="4">
        <f>'Сводный за нед'!D13</f>
        <v>2040278862540</v>
      </c>
      <c r="F16" s="101" cm="1">
        <f t="array" aca="1" ref="F16" ca="1">IFERROR(_xlfn.XLOOKUP($A16,INDIRECT(F$5&amp;"!$A:$A"),INDIRECT(F$5&amp;"!$Q:$Q"),,0),0)</f>
        <v>0</v>
      </c>
      <c r="G16" s="101" cm="1">
        <f t="array" aca="1" ref="G16" ca="1">IFERROR(_xlfn.XLOOKUP($A16,INDIRECT(G$5&amp;"!$A:$A"),INDIRECT(G$5&amp;"!$Q:$Q"),,0),0)</f>
        <v>1587.35</v>
      </c>
      <c r="H16" s="101" cm="1">
        <f t="array" aca="1" ref="H16" ca="1">IFERROR(_xlfn.XLOOKUP($A16,INDIRECT(H$5&amp;"!$A:$A"),INDIRECT(H$5&amp;"!$Q:$Q"),,0),0)</f>
        <v>519</v>
      </c>
      <c r="I16" s="101" cm="1">
        <f t="array" aca="1" ref="I16" ca="1">IFERROR(_xlfn.XLOOKUP($A16,INDIRECT(I$5&amp;"!$A:$A"),INDIRECT(I$5&amp;"!$Q:$Q"),,0),0)</f>
        <v>0</v>
      </c>
      <c r="J16" s="101" cm="1">
        <f t="array" aca="1" ref="J16" ca="1">IFERROR(_xlfn.XLOOKUP($A16,INDIRECT(J$5&amp;"!$A:$A"),INDIRECT(J$5&amp;"!$Q:$Q"),,0),0)</f>
        <v>0</v>
      </c>
      <c r="K16" s="101" cm="1">
        <f t="array" aca="1" ref="K16" ca="1">IFERROR(_xlfn.XLOOKUP($A16,INDIRECT(K$5&amp;"!$A:$A"),INDIRECT(K$5&amp;"!$Q:$Q"),,0),0)</f>
        <v>0</v>
      </c>
      <c r="L16" s="101" cm="1">
        <f t="array" aca="1" ref="L16" ca="1">IFERROR(_xlfn.XLOOKUP($A16,INDIRECT(L$5&amp;"!$A:$A"),INDIRECT(L$5&amp;"!$Q:$Q"),,0),0)</f>
        <v>0</v>
      </c>
      <c r="M16" s="101" cm="1">
        <f t="array" aca="1" ref="M16" ca="1">IFERROR(_xlfn.XLOOKUP($A16,INDIRECT(M$5&amp;"!$A:$A"),INDIRECT(M$5&amp;"!$Q:$Q"),,0),0)</f>
        <v>0</v>
      </c>
      <c r="N16" s="101" cm="1">
        <f t="array" aca="1" ref="N16" ca="1">IFERROR(_xlfn.XLOOKUP($A16,INDIRECT(N$5&amp;"!$A:$A"),INDIRECT(N$5&amp;"!$Q:$Q"),,0),0)</f>
        <v>0</v>
      </c>
      <c r="O16" s="101" cm="1">
        <f t="array" aca="1" ref="O16" ca="1">IFERROR(_xlfn.XLOOKUP($A16,INDIRECT(O$5&amp;"!$A:$A"),INDIRECT(O$5&amp;"!$Q:$Q"),,0),0)</f>
        <v>0</v>
      </c>
      <c r="P16" s="101" cm="1">
        <f t="array" aca="1" ref="P16" ca="1">IFERROR(_xlfn.XLOOKUP($A16,INDIRECT(P$5&amp;"!$A:$A"),INDIRECT(P$5&amp;"!$Q:$Q"),,0),0)</f>
        <v>0</v>
      </c>
      <c r="Q16" s="101" cm="1">
        <f t="array" aca="1" ref="Q16" ca="1">IFERROR(_xlfn.XLOOKUP($A16,INDIRECT(Q$5&amp;"!$A:$A"),INDIRECT(Q$5&amp;"!$Q:$Q"),,0),0)</f>
        <v>0</v>
      </c>
      <c r="R16" s="101" cm="1">
        <f t="array" aca="1" ref="R16" ca="1">IFERROR(_xlfn.XLOOKUP($A16,INDIRECT(R$5&amp;"!$A:$A"),INDIRECT(R$5&amp;"!$Q:$Q"),,0),0)</f>
        <v>0</v>
      </c>
      <c r="S16" s="101" cm="1">
        <f t="array" aca="1" ref="S16" ca="1">IFERROR(_xlfn.XLOOKUP($A16,INDIRECT(S$5&amp;"!$A:$A"),INDIRECT(S$5&amp;"!$Q:$Q"),,0),0)</f>
        <v>0</v>
      </c>
      <c r="T16" s="101" cm="1">
        <f t="array" aca="1" ref="T16" ca="1">IFERROR(_xlfn.XLOOKUP($A16,INDIRECT(T$5&amp;"!$A:$A"),INDIRECT(T$5&amp;"!$Q:$Q"),,0),0)</f>
        <v>0</v>
      </c>
      <c r="U16" s="101" cm="1">
        <f t="array" aca="1" ref="U16" ca="1">IFERROR(_xlfn.XLOOKUP($A16,INDIRECT(U$5&amp;"!$A:$A"),INDIRECT(U$5&amp;"!$Q:$Q"),,0),0)</f>
        <v>0</v>
      </c>
      <c r="V16" s="101" cm="1">
        <f t="array" aca="1" ref="V16" ca="1">IFERROR(_xlfn.XLOOKUP($A16,INDIRECT(V$5&amp;"!$A:$A"),INDIRECT(V$5&amp;"!$Q:$Q"),,0),0)</f>
        <v>0</v>
      </c>
      <c r="W16" s="101" cm="1">
        <f t="array" aca="1" ref="W16" ca="1">IFERROR(_xlfn.XLOOKUP($A16,INDIRECT(W$5&amp;"!$A:$A"),INDIRECT(W$5&amp;"!$Q:$Q"),,0),0)</f>
        <v>0</v>
      </c>
      <c r="X16" s="101" cm="1">
        <f t="array" aca="1" ref="X16" ca="1">IFERROR(_xlfn.XLOOKUP($A16,INDIRECT(X$5&amp;"!$A:$A"),INDIRECT(X$5&amp;"!$Q:$Q"),,0),0)</f>
        <v>0</v>
      </c>
      <c r="Y16" s="101" cm="1">
        <f t="array" aca="1" ref="Y16" ca="1">IFERROR(_xlfn.XLOOKUP($A16,INDIRECT(Y$5&amp;"!$A:$A"),INDIRECT(Y$5&amp;"!$Q:$Q"),,0),0)</f>
        <v>0</v>
      </c>
      <c r="Z16" s="101" cm="1">
        <f t="array" aca="1" ref="Z16" ca="1">IFERROR(_xlfn.XLOOKUP($A16,INDIRECT(Z$5&amp;"!$A:$A"),INDIRECT(Z$5&amp;"!$Q:$Q"),,0),0)</f>
        <v>0</v>
      </c>
      <c r="AA16" s="101" cm="1">
        <f t="array" aca="1" ref="AA16" ca="1">IFERROR(_xlfn.XLOOKUP($A16,INDIRECT(AA$5&amp;"!$A:$A"),INDIRECT(AA$5&amp;"!$Q:$Q"),,0),0)</f>
        <v>0</v>
      </c>
      <c r="AB16" s="101" cm="1">
        <f t="array" aca="1" ref="AB16" ca="1">IFERROR(_xlfn.XLOOKUP($A16,INDIRECT(AB$5&amp;"!$A:$A"),INDIRECT(AB$5&amp;"!$Q:$Q"),,0),0)</f>
        <v>0</v>
      </c>
      <c r="AC16" s="101" cm="1">
        <f t="array" aca="1" ref="AC16" ca="1">IFERROR(_xlfn.XLOOKUP($A16,INDIRECT(AC$5&amp;"!$A:$A"),INDIRECT(AC$5&amp;"!$Q:$Q"),,0),0)</f>
        <v>0</v>
      </c>
      <c r="AD16" s="101" cm="1">
        <f t="array" aca="1" ref="AD16" ca="1">IFERROR(_xlfn.XLOOKUP($A16,INDIRECT(AD$5&amp;"!$A:$A"),INDIRECT(AD$5&amp;"!$Q:$Q"),,0),0)</f>
        <v>0</v>
      </c>
      <c r="AE16" s="101" cm="1">
        <f t="array" aca="1" ref="AE16" ca="1">IFERROR(_xlfn.XLOOKUP($A16,INDIRECT(AE$5&amp;"!$A:$A"),INDIRECT(AE$5&amp;"!$Q:$Q"),,0),0)</f>
        <v>0</v>
      </c>
      <c r="AF16" s="101" cm="1">
        <f t="array" aca="1" ref="AF16" ca="1">IFERROR(_xlfn.XLOOKUP($A16,INDIRECT(AF$5&amp;"!$A:$A"),INDIRECT(AF$5&amp;"!$Q:$Q"),,0),0)</f>
        <v>0</v>
      </c>
      <c r="AG16" s="101" cm="1">
        <f t="array" aca="1" ref="AG16" ca="1">IFERROR(_xlfn.XLOOKUP($A16,INDIRECT(AG$5&amp;"!$A:$A"),INDIRECT(AG$5&amp;"!$Q:$Q"),,0),0)</f>
        <v>0</v>
      </c>
      <c r="AH16" s="101" cm="1">
        <f t="array" aca="1" ref="AH16" ca="1">IFERROR(_xlfn.XLOOKUP($A16,INDIRECT(AH$5&amp;"!$A:$A"),INDIRECT(AH$5&amp;"!$Q:$Q"),,0),0)</f>
        <v>0</v>
      </c>
      <c r="AI16" s="101" cm="1">
        <f t="array" aca="1" ref="AI16" ca="1">IFERROR(_xlfn.XLOOKUP($A16,INDIRECT(AI$5&amp;"!$A:$A"),INDIRECT(AI$5&amp;"!$Q:$Q"),,0),0)</f>
        <v>0</v>
      </c>
      <c r="AJ16" s="101" cm="1">
        <f t="array" aca="1" ref="AJ16" ca="1">IFERROR(_xlfn.XLOOKUP($A16,INDIRECT(AJ$5&amp;"!$A:$A"),INDIRECT(AJ$5&amp;"!$Q:$Q"),,0),0)</f>
        <v>0</v>
      </c>
      <c r="AK16" s="101" cm="1">
        <f t="array" aca="1" ref="AK16" ca="1">IFERROR(_xlfn.XLOOKUP($A16,INDIRECT(AK$5&amp;"!$A:$A"),INDIRECT(AK$5&amp;"!$Q:$Q"),,0),0)</f>
        <v>0</v>
      </c>
      <c r="AL16" s="101" cm="1">
        <f t="array" aca="1" ref="AL16" ca="1">IFERROR(_xlfn.XLOOKUP($A16,INDIRECT(AL$5&amp;"!$A:$A"),INDIRECT(AL$5&amp;"!$Q:$Q"),,0),0)</f>
        <v>0</v>
      </c>
      <c r="AM16" s="101" cm="1">
        <f t="array" aca="1" ref="AM16" ca="1">IFERROR(_xlfn.XLOOKUP($A16,INDIRECT(AM$5&amp;"!$A:$A"),INDIRECT(AM$5&amp;"!$Q:$Q"),,0),0)</f>
        <v>0</v>
      </c>
      <c r="AN16" s="101" cm="1">
        <f t="array" aca="1" ref="AN16" ca="1">IFERROR(_xlfn.XLOOKUP($A16,INDIRECT(AN$5&amp;"!$A:$A"),INDIRECT(AN$5&amp;"!$Q:$Q"),,0),0)</f>
        <v>0</v>
      </c>
      <c r="AO16" s="101" cm="1">
        <f t="array" aca="1" ref="AO16" ca="1">IFERROR(_xlfn.XLOOKUP($A16,INDIRECT(AO$5&amp;"!$A:$A"),INDIRECT(AO$5&amp;"!$Q:$Q"),,0),0)</f>
        <v>0</v>
      </c>
      <c r="AP16" s="101" cm="1">
        <f t="array" aca="1" ref="AP16" ca="1">IFERROR(_xlfn.XLOOKUP($A16,INDIRECT(AP$5&amp;"!$A:$A"),INDIRECT(AP$5&amp;"!$Q:$Q"),,0),0)</f>
        <v>0</v>
      </c>
      <c r="AQ16" s="101" cm="1">
        <f t="array" aca="1" ref="AQ16" ca="1">IFERROR(_xlfn.XLOOKUP($A16,INDIRECT(AQ$5&amp;"!$A:$A"),INDIRECT(AQ$5&amp;"!$Q:$Q"),,0),0)</f>
        <v>0</v>
      </c>
      <c r="AR16" s="101" cm="1">
        <f t="array" aca="1" ref="AR16" ca="1">IFERROR(_xlfn.XLOOKUP($A16,INDIRECT(AR$5&amp;"!$A:$A"),INDIRECT(AR$5&amp;"!$Q:$Q"),,0),0)</f>
        <v>0</v>
      </c>
      <c r="AS16" s="101" cm="1">
        <f t="array" aca="1" ref="AS16" ca="1">IFERROR(_xlfn.XLOOKUP($A16,INDIRECT(AS$5&amp;"!$A:$A"),INDIRECT(AS$5&amp;"!$Q:$Q"),,0),0)</f>
        <v>0</v>
      </c>
      <c r="AT16" s="101" cm="1">
        <f t="array" aca="1" ref="AT16" ca="1">IFERROR(_xlfn.XLOOKUP($A16,INDIRECT(AT$5&amp;"!$A:$A"),INDIRECT(AT$5&amp;"!$Q:$Q"),,0),0)</f>
        <v>0</v>
      </c>
      <c r="AU16" s="101" cm="1">
        <f t="array" aca="1" ref="AU16" ca="1">IFERROR(_xlfn.XLOOKUP($A16,INDIRECT(AU$5&amp;"!$A:$A"),INDIRECT(AU$5&amp;"!$Q:$Q"),,0),0)</f>
        <v>0</v>
      </c>
      <c r="AV16" s="101" cm="1">
        <f t="array" aca="1" ref="AV16" ca="1">IFERROR(_xlfn.XLOOKUP($A16,INDIRECT(AV$5&amp;"!$A:$A"),INDIRECT(AV$5&amp;"!$Q:$Q"),,0),0)</f>
        <v>0</v>
      </c>
      <c r="AW16" s="101" cm="1">
        <f t="array" aca="1" ref="AW16" ca="1">IFERROR(_xlfn.XLOOKUP($A16,INDIRECT(AW$5&amp;"!$A:$A"),INDIRECT(AW$5&amp;"!$Q:$Q"),,0),0)</f>
        <v>0</v>
      </c>
      <c r="AX16" s="101" cm="1">
        <f t="array" aca="1" ref="AX16" ca="1">IFERROR(_xlfn.XLOOKUP($A16,INDIRECT(AX$5&amp;"!$A:$A"),INDIRECT(AX$5&amp;"!$Q:$Q"),,0),0)</f>
        <v>0</v>
      </c>
      <c r="AY16" s="101" cm="1">
        <f t="array" aca="1" ref="AY16" ca="1">IFERROR(_xlfn.XLOOKUP($A16,INDIRECT(AY$5&amp;"!$A:$A"),INDIRECT(AY$5&amp;"!$Q:$Q"),,0),0)</f>
        <v>0</v>
      </c>
      <c r="AZ16" s="101" cm="1">
        <f t="array" aca="1" ref="AZ16" ca="1">IFERROR(_xlfn.XLOOKUP($A16,INDIRECT(AZ$5&amp;"!$A:$A"),INDIRECT(AZ$5&amp;"!$Q:$Q"),,0),0)</f>
        <v>0</v>
      </c>
      <c r="BA16" s="101" cm="1">
        <f t="array" aca="1" ref="BA16" ca="1">IFERROR(_xlfn.XLOOKUP($A16,INDIRECT(BA$5&amp;"!$A:$A"),INDIRECT(BA$5&amp;"!$Q:$Q"),,0),0)</f>
        <v>0</v>
      </c>
      <c r="BB16" s="101" cm="1">
        <f t="array" aca="1" ref="BB16" ca="1">IFERROR(_xlfn.XLOOKUP($A16,INDIRECT(BB$5&amp;"!$A:$A"),INDIRECT(BB$5&amp;"!$Q:$Q"),,0),0)</f>
        <v>0</v>
      </c>
      <c r="BC16" s="101" cm="1">
        <f t="array" aca="1" ref="BC16" ca="1">IFERROR(_xlfn.XLOOKUP($A16,INDIRECT(BC$5&amp;"!$A:$A"),INDIRECT(BC$5&amp;"!$Q:$Q"),,0),0)</f>
        <v>0</v>
      </c>
      <c r="BD16" s="101" cm="1">
        <f t="array" aca="1" ref="BD16" ca="1">IFERROR(_xlfn.XLOOKUP($A16,INDIRECT(BD$5&amp;"!$A:$A"),INDIRECT(BD$5&amp;"!$Q:$Q"),,0),0)</f>
        <v>0</v>
      </c>
      <c r="BE16" s="101" cm="1">
        <f t="array" aca="1" ref="BE16" ca="1">IFERROR(_xlfn.XLOOKUP($A16,INDIRECT(BE$5&amp;"!$A:$A"),INDIRECT(BE$5&amp;"!$Q:$Q"),,0),0)</f>
        <v>0</v>
      </c>
      <c r="BF16" s="101" cm="1">
        <f t="array" aca="1" ref="BF16" ca="1">IFERROR(_xlfn.XLOOKUP($A16,INDIRECT(BF$5&amp;"!$A:$A"),INDIRECT(BF$5&amp;"!$Q:$Q"),,0),0)</f>
        <v>0</v>
      </c>
      <c r="BG16" s="226">
        <f t="shared" ca="1" si="0"/>
        <v>2106.35</v>
      </c>
      <c r="BH16" s="225">
        <f t="shared" ca="1" si="1"/>
        <v>6.5533064586633149E-3</v>
      </c>
      <c r="BI16" s="201">
        <f>_xlfn.XLOOKUP($A16,Текущая!$A:$A,Текущая!$AI:$AI,0,0)</f>
        <v>519</v>
      </c>
      <c r="BJ16" s="101">
        <f ca="1">_xlfn.XLOOKUP($A16,Текущая!$A:$A,Текущая!$G:$G,0,0)</f>
        <v>7450</v>
      </c>
      <c r="BK16" s="101">
        <f>_xlfn.XLOOKUP($A16,Текущая!$A:$A,Текущая!$H:$H,0)</f>
        <v>163.33333333333334</v>
      </c>
      <c r="BL16" s="106">
        <f>_xlfn.XLOOKUP($A16,Текущая!$A:$A,Текущая!$I:$I,0,0)</f>
        <v>100</v>
      </c>
      <c r="BM16" s="105">
        <f>_xlfn.XLOOKUP($A16,Текущая!$A:$A,Текущая!$J:$J,0,0)</f>
        <v>0.3</v>
      </c>
      <c r="BN16" s="101">
        <f>_xlfn.XLOOKUP($A16,Текущая!$A:$A,Текущая!$AP:$AP,0,0)</f>
        <v>134.69622950819672</v>
      </c>
      <c r="BO16" s="129">
        <f>_xlfn.XLOOKUP($A16,Текущая!$A:$A,Текущая!$AF:$AF,0,0)</f>
        <v>0.25953030733756594</v>
      </c>
      <c r="BP16" s="202">
        <f>_xlfn.XLOOKUP($A16,Текущая!$A:$A,Текущая!$AG:$AG,0,0)</f>
        <v>0.90400154032346791</v>
      </c>
    </row>
    <row r="17" spans="1:68" ht="24.95" customHeight="1" x14ac:dyDescent="0.25">
      <c r="A17" s="3">
        <f>'Сводный за нед'!A14</f>
        <v>236929187</v>
      </c>
      <c r="B17" s="3" t="str">
        <f>'Сводный за нед'!B14</f>
        <v>AHMA1BW112WH</v>
      </c>
      <c r="C17" s="3" t="str">
        <f>'Сводный за нед'!C14</f>
        <v>Мешок 60*80 крупн</v>
      </c>
      <c r="D17" s="4">
        <f>'Сводный за нед'!D14</f>
        <v>2040335626849</v>
      </c>
      <c r="F17" s="101" cm="1">
        <f t="array" aca="1" ref="F17" ca="1">IFERROR(_xlfn.XLOOKUP($A17,INDIRECT(F$5&amp;"!$A:$A"),INDIRECT(F$5&amp;"!$Q:$Q"),,0),0)</f>
        <v>2683</v>
      </c>
      <c r="G17" s="101" cm="1">
        <f t="array" aca="1" ref="G17" ca="1">IFERROR(_xlfn.XLOOKUP($A17,INDIRECT(G$5&amp;"!$A:$A"),INDIRECT(G$5&amp;"!$Q:$Q"),,0),0)</f>
        <v>6562.38</v>
      </c>
      <c r="H17" s="101" cm="1">
        <f t="array" aca="1" ref="H17" ca="1">IFERROR(_xlfn.XLOOKUP($A17,INDIRECT(H$5&amp;"!$A:$A"),INDIRECT(H$5&amp;"!$Q:$Q"),,0),0)</f>
        <v>10247.48</v>
      </c>
      <c r="I17" s="101" cm="1">
        <f t="array" aca="1" ref="I17" ca="1">IFERROR(_xlfn.XLOOKUP($A17,INDIRECT(I$5&amp;"!$A:$A"),INDIRECT(I$5&amp;"!$Q:$Q"),,0),0)</f>
        <v>0</v>
      </c>
      <c r="J17" s="101" cm="1">
        <f t="array" aca="1" ref="J17" ca="1">IFERROR(_xlfn.XLOOKUP($A17,INDIRECT(J$5&amp;"!$A:$A"),INDIRECT(J$5&amp;"!$Q:$Q"),,0),0)</f>
        <v>0</v>
      </c>
      <c r="K17" s="101" cm="1">
        <f t="array" aca="1" ref="K17" ca="1">IFERROR(_xlfn.XLOOKUP($A17,INDIRECT(K$5&amp;"!$A:$A"),INDIRECT(K$5&amp;"!$Q:$Q"),,0),0)</f>
        <v>0</v>
      </c>
      <c r="L17" s="101" cm="1">
        <f t="array" aca="1" ref="L17" ca="1">IFERROR(_xlfn.XLOOKUP($A17,INDIRECT(L$5&amp;"!$A:$A"),INDIRECT(L$5&amp;"!$Q:$Q"),,0),0)</f>
        <v>0</v>
      </c>
      <c r="M17" s="101" cm="1">
        <f t="array" aca="1" ref="M17" ca="1">IFERROR(_xlfn.XLOOKUP($A17,INDIRECT(M$5&amp;"!$A:$A"),INDIRECT(M$5&amp;"!$Q:$Q"),,0),0)</f>
        <v>0</v>
      </c>
      <c r="N17" s="101" cm="1">
        <f t="array" aca="1" ref="N17" ca="1">IFERROR(_xlfn.XLOOKUP($A17,INDIRECT(N$5&amp;"!$A:$A"),INDIRECT(N$5&amp;"!$Q:$Q"),,0),0)</f>
        <v>0</v>
      </c>
      <c r="O17" s="101" cm="1">
        <f t="array" aca="1" ref="O17" ca="1">IFERROR(_xlfn.XLOOKUP($A17,INDIRECT(O$5&amp;"!$A:$A"),INDIRECT(O$5&amp;"!$Q:$Q"),,0),0)</f>
        <v>0</v>
      </c>
      <c r="P17" s="101" cm="1">
        <f t="array" aca="1" ref="P17" ca="1">IFERROR(_xlfn.XLOOKUP($A17,INDIRECT(P$5&amp;"!$A:$A"),INDIRECT(P$5&amp;"!$Q:$Q"),,0),0)</f>
        <v>0</v>
      </c>
      <c r="Q17" s="101" cm="1">
        <f t="array" aca="1" ref="Q17" ca="1">IFERROR(_xlfn.XLOOKUP($A17,INDIRECT(Q$5&amp;"!$A:$A"),INDIRECT(Q$5&amp;"!$Q:$Q"),,0),0)</f>
        <v>0</v>
      </c>
      <c r="R17" s="101" cm="1">
        <f t="array" aca="1" ref="R17" ca="1">IFERROR(_xlfn.XLOOKUP($A17,INDIRECT(R$5&amp;"!$A:$A"),INDIRECT(R$5&amp;"!$Q:$Q"),,0),0)</f>
        <v>0</v>
      </c>
      <c r="S17" s="101" cm="1">
        <f t="array" aca="1" ref="S17" ca="1">IFERROR(_xlfn.XLOOKUP($A17,INDIRECT(S$5&amp;"!$A:$A"),INDIRECT(S$5&amp;"!$Q:$Q"),,0),0)</f>
        <v>0</v>
      </c>
      <c r="T17" s="101" cm="1">
        <f t="array" aca="1" ref="T17" ca="1">IFERROR(_xlfn.XLOOKUP($A17,INDIRECT(T$5&amp;"!$A:$A"),INDIRECT(T$5&amp;"!$Q:$Q"),,0),0)</f>
        <v>0</v>
      </c>
      <c r="U17" s="101" cm="1">
        <f t="array" aca="1" ref="U17" ca="1">IFERROR(_xlfn.XLOOKUP($A17,INDIRECT(U$5&amp;"!$A:$A"),INDIRECT(U$5&amp;"!$Q:$Q"),,0),0)</f>
        <v>0</v>
      </c>
      <c r="V17" s="101" cm="1">
        <f t="array" aca="1" ref="V17" ca="1">IFERROR(_xlfn.XLOOKUP($A17,INDIRECT(V$5&amp;"!$A:$A"),INDIRECT(V$5&amp;"!$Q:$Q"),,0),0)</f>
        <v>0</v>
      </c>
      <c r="W17" s="101" cm="1">
        <f t="array" aca="1" ref="W17" ca="1">IFERROR(_xlfn.XLOOKUP($A17,INDIRECT(W$5&amp;"!$A:$A"),INDIRECT(W$5&amp;"!$Q:$Q"),,0),0)</f>
        <v>0</v>
      </c>
      <c r="X17" s="101" cm="1">
        <f t="array" aca="1" ref="X17" ca="1">IFERROR(_xlfn.XLOOKUP($A17,INDIRECT(X$5&amp;"!$A:$A"),INDIRECT(X$5&amp;"!$Q:$Q"),,0),0)</f>
        <v>0</v>
      </c>
      <c r="Y17" s="101" cm="1">
        <f t="array" aca="1" ref="Y17" ca="1">IFERROR(_xlfn.XLOOKUP($A17,INDIRECT(Y$5&amp;"!$A:$A"),INDIRECT(Y$5&amp;"!$Q:$Q"),,0),0)</f>
        <v>0</v>
      </c>
      <c r="Z17" s="101" cm="1">
        <f t="array" aca="1" ref="Z17" ca="1">IFERROR(_xlfn.XLOOKUP($A17,INDIRECT(Z$5&amp;"!$A:$A"),INDIRECT(Z$5&amp;"!$Q:$Q"),,0),0)</f>
        <v>0</v>
      </c>
      <c r="AA17" s="101" cm="1">
        <f t="array" aca="1" ref="AA17" ca="1">IFERROR(_xlfn.XLOOKUP($A17,INDIRECT(AA$5&amp;"!$A:$A"),INDIRECT(AA$5&amp;"!$Q:$Q"),,0),0)</f>
        <v>0</v>
      </c>
      <c r="AB17" s="101" cm="1">
        <f t="array" aca="1" ref="AB17" ca="1">IFERROR(_xlfn.XLOOKUP($A17,INDIRECT(AB$5&amp;"!$A:$A"),INDIRECT(AB$5&amp;"!$Q:$Q"),,0),0)</f>
        <v>0</v>
      </c>
      <c r="AC17" s="101" cm="1">
        <f t="array" aca="1" ref="AC17" ca="1">IFERROR(_xlfn.XLOOKUP($A17,INDIRECT(AC$5&amp;"!$A:$A"),INDIRECT(AC$5&amp;"!$Q:$Q"),,0),0)</f>
        <v>0</v>
      </c>
      <c r="AD17" s="101" cm="1">
        <f t="array" aca="1" ref="AD17" ca="1">IFERROR(_xlfn.XLOOKUP($A17,INDIRECT(AD$5&amp;"!$A:$A"),INDIRECT(AD$5&amp;"!$Q:$Q"),,0),0)</f>
        <v>0</v>
      </c>
      <c r="AE17" s="101" cm="1">
        <f t="array" aca="1" ref="AE17" ca="1">IFERROR(_xlfn.XLOOKUP($A17,INDIRECT(AE$5&amp;"!$A:$A"),INDIRECT(AE$5&amp;"!$Q:$Q"),,0),0)</f>
        <v>0</v>
      </c>
      <c r="AF17" s="101" cm="1">
        <f t="array" aca="1" ref="AF17" ca="1">IFERROR(_xlfn.XLOOKUP($A17,INDIRECT(AF$5&amp;"!$A:$A"),INDIRECT(AF$5&amp;"!$Q:$Q"),,0),0)</f>
        <v>0</v>
      </c>
      <c r="AG17" s="101" cm="1">
        <f t="array" aca="1" ref="AG17" ca="1">IFERROR(_xlfn.XLOOKUP($A17,INDIRECT(AG$5&amp;"!$A:$A"),INDIRECT(AG$5&amp;"!$Q:$Q"),,0),0)</f>
        <v>0</v>
      </c>
      <c r="AH17" s="101" cm="1">
        <f t="array" aca="1" ref="AH17" ca="1">IFERROR(_xlfn.XLOOKUP($A17,INDIRECT(AH$5&amp;"!$A:$A"),INDIRECT(AH$5&amp;"!$Q:$Q"),,0),0)</f>
        <v>0</v>
      </c>
      <c r="AI17" s="101" cm="1">
        <f t="array" aca="1" ref="AI17" ca="1">IFERROR(_xlfn.XLOOKUP($A17,INDIRECT(AI$5&amp;"!$A:$A"),INDIRECT(AI$5&amp;"!$Q:$Q"),,0),0)</f>
        <v>0</v>
      </c>
      <c r="AJ17" s="101" cm="1">
        <f t="array" aca="1" ref="AJ17" ca="1">IFERROR(_xlfn.XLOOKUP($A17,INDIRECT(AJ$5&amp;"!$A:$A"),INDIRECT(AJ$5&amp;"!$Q:$Q"),,0),0)</f>
        <v>0</v>
      </c>
      <c r="AK17" s="101" cm="1">
        <f t="array" aca="1" ref="AK17" ca="1">IFERROR(_xlfn.XLOOKUP($A17,INDIRECT(AK$5&amp;"!$A:$A"),INDIRECT(AK$5&amp;"!$Q:$Q"),,0),0)</f>
        <v>0</v>
      </c>
      <c r="AL17" s="101" cm="1">
        <f t="array" aca="1" ref="AL17" ca="1">IFERROR(_xlfn.XLOOKUP($A17,INDIRECT(AL$5&amp;"!$A:$A"),INDIRECT(AL$5&amp;"!$Q:$Q"),,0),0)</f>
        <v>0</v>
      </c>
      <c r="AM17" s="101" cm="1">
        <f t="array" aca="1" ref="AM17" ca="1">IFERROR(_xlfn.XLOOKUP($A17,INDIRECT(AM$5&amp;"!$A:$A"),INDIRECT(AM$5&amp;"!$Q:$Q"),,0),0)</f>
        <v>0</v>
      </c>
      <c r="AN17" s="101" cm="1">
        <f t="array" aca="1" ref="AN17" ca="1">IFERROR(_xlfn.XLOOKUP($A17,INDIRECT(AN$5&amp;"!$A:$A"),INDIRECT(AN$5&amp;"!$Q:$Q"),,0),0)</f>
        <v>0</v>
      </c>
      <c r="AO17" s="101" cm="1">
        <f t="array" aca="1" ref="AO17" ca="1">IFERROR(_xlfn.XLOOKUP($A17,INDIRECT(AO$5&amp;"!$A:$A"),INDIRECT(AO$5&amp;"!$Q:$Q"),,0),0)</f>
        <v>0</v>
      </c>
      <c r="AP17" s="101" cm="1">
        <f t="array" aca="1" ref="AP17" ca="1">IFERROR(_xlfn.XLOOKUP($A17,INDIRECT(AP$5&amp;"!$A:$A"),INDIRECT(AP$5&amp;"!$Q:$Q"),,0),0)</f>
        <v>0</v>
      </c>
      <c r="AQ17" s="101" cm="1">
        <f t="array" aca="1" ref="AQ17" ca="1">IFERROR(_xlfn.XLOOKUP($A17,INDIRECT(AQ$5&amp;"!$A:$A"),INDIRECT(AQ$5&amp;"!$Q:$Q"),,0),0)</f>
        <v>0</v>
      </c>
      <c r="AR17" s="101" cm="1">
        <f t="array" aca="1" ref="AR17" ca="1">IFERROR(_xlfn.XLOOKUP($A17,INDIRECT(AR$5&amp;"!$A:$A"),INDIRECT(AR$5&amp;"!$Q:$Q"),,0),0)</f>
        <v>0</v>
      </c>
      <c r="AS17" s="101" cm="1">
        <f t="array" aca="1" ref="AS17" ca="1">IFERROR(_xlfn.XLOOKUP($A17,INDIRECT(AS$5&amp;"!$A:$A"),INDIRECT(AS$5&amp;"!$Q:$Q"),,0),0)</f>
        <v>0</v>
      </c>
      <c r="AT17" s="101" cm="1">
        <f t="array" aca="1" ref="AT17" ca="1">IFERROR(_xlfn.XLOOKUP($A17,INDIRECT(AT$5&amp;"!$A:$A"),INDIRECT(AT$5&amp;"!$Q:$Q"),,0),0)</f>
        <v>0</v>
      </c>
      <c r="AU17" s="101" cm="1">
        <f t="array" aca="1" ref="AU17" ca="1">IFERROR(_xlfn.XLOOKUP($A17,INDIRECT(AU$5&amp;"!$A:$A"),INDIRECT(AU$5&amp;"!$Q:$Q"),,0),0)</f>
        <v>0</v>
      </c>
      <c r="AV17" s="101" cm="1">
        <f t="array" aca="1" ref="AV17" ca="1">IFERROR(_xlfn.XLOOKUP($A17,INDIRECT(AV$5&amp;"!$A:$A"),INDIRECT(AV$5&amp;"!$Q:$Q"),,0),0)</f>
        <v>0</v>
      </c>
      <c r="AW17" s="101" cm="1">
        <f t="array" aca="1" ref="AW17" ca="1">IFERROR(_xlfn.XLOOKUP($A17,INDIRECT(AW$5&amp;"!$A:$A"),INDIRECT(AW$5&amp;"!$Q:$Q"),,0),0)</f>
        <v>0</v>
      </c>
      <c r="AX17" s="101" cm="1">
        <f t="array" aca="1" ref="AX17" ca="1">IFERROR(_xlfn.XLOOKUP($A17,INDIRECT(AX$5&amp;"!$A:$A"),INDIRECT(AX$5&amp;"!$Q:$Q"),,0),0)</f>
        <v>0</v>
      </c>
      <c r="AY17" s="101" cm="1">
        <f t="array" aca="1" ref="AY17" ca="1">IFERROR(_xlfn.XLOOKUP($A17,INDIRECT(AY$5&amp;"!$A:$A"),INDIRECT(AY$5&amp;"!$Q:$Q"),,0),0)</f>
        <v>0</v>
      </c>
      <c r="AZ17" s="101" cm="1">
        <f t="array" aca="1" ref="AZ17" ca="1">IFERROR(_xlfn.XLOOKUP($A17,INDIRECT(AZ$5&amp;"!$A:$A"),INDIRECT(AZ$5&amp;"!$Q:$Q"),,0),0)</f>
        <v>0</v>
      </c>
      <c r="BA17" s="101" cm="1">
        <f t="array" aca="1" ref="BA17" ca="1">IFERROR(_xlfn.XLOOKUP($A17,INDIRECT(BA$5&amp;"!$A:$A"),INDIRECT(BA$5&amp;"!$Q:$Q"),,0),0)</f>
        <v>0</v>
      </c>
      <c r="BB17" s="101" cm="1">
        <f t="array" aca="1" ref="BB17" ca="1">IFERROR(_xlfn.XLOOKUP($A17,INDIRECT(BB$5&amp;"!$A:$A"),INDIRECT(BB$5&amp;"!$Q:$Q"),,0),0)</f>
        <v>0</v>
      </c>
      <c r="BC17" s="101" cm="1">
        <f t="array" aca="1" ref="BC17" ca="1">IFERROR(_xlfn.XLOOKUP($A17,INDIRECT(BC$5&amp;"!$A:$A"),INDIRECT(BC$5&amp;"!$Q:$Q"),,0),0)</f>
        <v>0</v>
      </c>
      <c r="BD17" s="101" cm="1">
        <f t="array" aca="1" ref="BD17" ca="1">IFERROR(_xlfn.XLOOKUP($A17,INDIRECT(BD$5&amp;"!$A:$A"),INDIRECT(BD$5&amp;"!$Q:$Q"),,0),0)</f>
        <v>0</v>
      </c>
      <c r="BE17" s="101" cm="1">
        <f t="array" aca="1" ref="BE17" ca="1">IFERROR(_xlfn.XLOOKUP($A17,INDIRECT(BE$5&amp;"!$A:$A"),INDIRECT(BE$5&amp;"!$Q:$Q"),,0),0)</f>
        <v>0</v>
      </c>
      <c r="BF17" s="101" cm="1">
        <f t="array" aca="1" ref="BF17" ca="1">IFERROR(_xlfn.XLOOKUP($A17,INDIRECT(BF$5&amp;"!$A:$A"),INDIRECT(BF$5&amp;"!$Q:$Q"),,0),0)</f>
        <v>0</v>
      </c>
      <c r="BG17" s="226">
        <f t="shared" ca="1" si="0"/>
        <v>19492.86</v>
      </c>
      <c r="BH17" s="225">
        <f t="shared" ca="1" si="1"/>
        <v>6.0646466796030946E-2</v>
      </c>
      <c r="BI17" s="201">
        <f>_xlfn.XLOOKUP($A17,Текущая!$A:$A,Текущая!$AI:$AI,0,0)</f>
        <v>640.46749999999997</v>
      </c>
      <c r="BJ17" s="101">
        <f ca="1">_xlfn.XLOOKUP($A17,Текущая!$A:$A,Текущая!$G:$G,0,0)</f>
        <v>12648</v>
      </c>
      <c r="BK17" s="101">
        <f>_xlfn.XLOOKUP($A17,Текущая!$A:$A,Текущая!$H:$H,0)</f>
        <v>73.043478260869577</v>
      </c>
      <c r="BL17" s="106">
        <f>_xlfn.XLOOKUP($A17,Текущая!$A:$A,Текущая!$I:$I,0,0)</f>
        <v>92</v>
      </c>
      <c r="BM17" s="105">
        <f>_xlfn.XLOOKUP($A17,Текущая!$A:$A,Текущая!$J:$J,0,0)</f>
        <v>2.2999999999999998</v>
      </c>
      <c r="BN17" s="101">
        <f>_xlfn.XLOOKUP($A17,Текущая!$A:$A,Текущая!$AP:$AP,0,0)</f>
        <v>273.76469262295086</v>
      </c>
      <c r="BO17" s="129">
        <f>_xlfn.XLOOKUP($A17,Текущая!$A:$A,Текущая!$AF:$AF,0,0)</f>
        <v>0.42744509693770705</v>
      </c>
      <c r="BP17" s="202">
        <f>_xlfn.XLOOKUP($A17,Текущая!$A:$A,Текущая!$AG:$AG,0,0)</f>
        <v>2.9437063722897943</v>
      </c>
    </row>
    <row r="18" spans="1:68" ht="24.95" customHeight="1" x14ac:dyDescent="0.25">
      <c r="A18" s="3">
        <f>'Сводный за нед'!A15</f>
        <v>236929188</v>
      </c>
      <c r="B18" s="3" t="str">
        <f>'Сводный за нед'!B15</f>
        <v>AHMA1BW111WH</v>
      </c>
      <c r="C18" s="3" t="str">
        <f>'Сводный за нед'!C15</f>
        <v>Мешок 60*80 мелк</v>
      </c>
      <c r="D18" s="4">
        <f>'Сводный за нед'!D15</f>
        <v>2040335648124</v>
      </c>
      <c r="F18" s="101" cm="1">
        <f t="array" aca="1" ref="F18" ca="1">IFERROR(_xlfn.XLOOKUP($A18,INDIRECT(F$5&amp;"!$A:$A"),INDIRECT(F$5&amp;"!$Q:$Q"),,0),0)</f>
        <v>2932.96</v>
      </c>
      <c r="G18" s="101" cm="1">
        <f t="array" aca="1" ref="G18" ca="1">IFERROR(_xlfn.XLOOKUP($A18,INDIRECT(G$5&amp;"!$A:$A"),INDIRECT(G$5&amp;"!$Q:$Q"),,0),0)</f>
        <v>17702.679999999997</v>
      </c>
      <c r="H18" s="101" cm="1">
        <f t="array" aca="1" ref="H18" ca="1">IFERROR(_xlfn.XLOOKUP($A18,INDIRECT(H$5&amp;"!$A:$A"),INDIRECT(H$5&amp;"!$Q:$Q"),,0),0)</f>
        <v>16209.02</v>
      </c>
      <c r="I18" s="101" cm="1">
        <f t="array" aca="1" ref="I18" ca="1">IFERROR(_xlfn.XLOOKUP($A18,INDIRECT(I$5&amp;"!$A:$A"),INDIRECT(I$5&amp;"!$Q:$Q"),,0),0)</f>
        <v>0</v>
      </c>
      <c r="J18" s="101" cm="1">
        <f t="array" aca="1" ref="J18" ca="1">IFERROR(_xlfn.XLOOKUP($A18,INDIRECT(J$5&amp;"!$A:$A"),INDIRECT(J$5&amp;"!$Q:$Q"),,0),0)</f>
        <v>0</v>
      </c>
      <c r="K18" s="101" cm="1">
        <f t="array" aca="1" ref="K18" ca="1">IFERROR(_xlfn.XLOOKUP($A18,INDIRECT(K$5&amp;"!$A:$A"),INDIRECT(K$5&amp;"!$Q:$Q"),,0),0)</f>
        <v>0</v>
      </c>
      <c r="L18" s="101" cm="1">
        <f t="array" aca="1" ref="L18" ca="1">IFERROR(_xlfn.XLOOKUP($A18,INDIRECT(L$5&amp;"!$A:$A"),INDIRECT(L$5&amp;"!$Q:$Q"),,0),0)</f>
        <v>0</v>
      </c>
      <c r="M18" s="101" cm="1">
        <f t="array" aca="1" ref="M18" ca="1">IFERROR(_xlfn.XLOOKUP($A18,INDIRECT(M$5&amp;"!$A:$A"),INDIRECT(M$5&amp;"!$Q:$Q"),,0),0)</f>
        <v>0</v>
      </c>
      <c r="N18" s="101" cm="1">
        <f t="array" aca="1" ref="N18" ca="1">IFERROR(_xlfn.XLOOKUP($A18,INDIRECT(N$5&amp;"!$A:$A"),INDIRECT(N$5&amp;"!$Q:$Q"),,0),0)</f>
        <v>0</v>
      </c>
      <c r="O18" s="101" cm="1">
        <f t="array" aca="1" ref="O18" ca="1">IFERROR(_xlfn.XLOOKUP($A18,INDIRECT(O$5&amp;"!$A:$A"),INDIRECT(O$5&amp;"!$Q:$Q"),,0),0)</f>
        <v>0</v>
      </c>
      <c r="P18" s="101" cm="1">
        <f t="array" aca="1" ref="P18" ca="1">IFERROR(_xlfn.XLOOKUP($A18,INDIRECT(P$5&amp;"!$A:$A"),INDIRECT(P$5&amp;"!$Q:$Q"),,0),0)</f>
        <v>0</v>
      </c>
      <c r="Q18" s="101" cm="1">
        <f t="array" aca="1" ref="Q18" ca="1">IFERROR(_xlfn.XLOOKUP($A18,INDIRECT(Q$5&amp;"!$A:$A"),INDIRECT(Q$5&amp;"!$Q:$Q"),,0),0)</f>
        <v>0</v>
      </c>
      <c r="R18" s="101" cm="1">
        <f t="array" aca="1" ref="R18" ca="1">IFERROR(_xlfn.XLOOKUP($A18,INDIRECT(R$5&amp;"!$A:$A"),INDIRECT(R$5&amp;"!$Q:$Q"),,0),0)</f>
        <v>0</v>
      </c>
      <c r="S18" s="101" cm="1">
        <f t="array" aca="1" ref="S18" ca="1">IFERROR(_xlfn.XLOOKUP($A18,INDIRECT(S$5&amp;"!$A:$A"),INDIRECT(S$5&amp;"!$Q:$Q"),,0),0)</f>
        <v>0</v>
      </c>
      <c r="T18" s="101" cm="1">
        <f t="array" aca="1" ref="T18" ca="1">IFERROR(_xlfn.XLOOKUP($A18,INDIRECT(T$5&amp;"!$A:$A"),INDIRECT(T$5&amp;"!$Q:$Q"),,0),0)</f>
        <v>0</v>
      </c>
      <c r="U18" s="101" cm="1">
        <f t="array" aca="1" ref="U18" ca="1">IFERROR(_xlfn.XLOOKUP($A18,INDIRECT(U$5&amp;"!$A:$A"),INDIRECT(U$5&amp;"!$Q:$Q"),,0),0)</f>
        <v>0</v>
      </c>
      <c r="V18" s="101" cm="1">
        <f t="array" aca="1" ref="V18" ca="1">IFERROR(_xlfn.XLOOKUP($A18,INDIRECT(V$5&amp;"!$A:$A"),INDIRECT(V$5&amp;"!$Q:$Q"),,0),0)</f>
        <v>0</v>
      </c>
      <c r="W18" s="101" cm="1">
        <f t="array" aca="1" ref="W18" ca="1">IFERROR(_xlfn.XLOOKUP($A18,INDIRECT(W$5&amp;"!$A:$A"),INDIRECT(W$5&amp;"!$Q:$Q"),,0),0)</f>
        <v>0</v>
      </c>
      <c r="X18" s="101" cm="1">
        <f t="array" aca="1" ref="X18" ca="1">IFERROR(_xlfn.XLOOKUP($A18,INDIRECT(X$5&amp;"!$A:$A"),INDIRECT(X$5&amp;"!$Q:$Q"),,0),0)</f>
        <v>0</v>
      </c>
      <c r="Y18" s="101" cm="1">
        <f t="array" aca="1" ref="Y18" ca="1">IFERROR(_xlfn.XLOOKUP($A18,INDIRECT(Y$5&amp;"!$A:$A"),INDIRECT(Y$5&amp;"!$Q:$Q"),,0),0)</f>
        <v>0</v>
      </c>
      <c r="Z18" s="101" cm="1">
        <f t="array" aca="1" ref="Z18" ca="1">IFERROR(_xlfn.XLOOKUP($A18,INDIRECT(Z$5&amp;"!$A:$A"),INDIRECT(Z$5&amp;"!$Q:$Q"),,0),0)</f>
        <v>0</v>
      </c>
      <c r="AA18" s="101" cm="1">
        <f t="array" aca="1" ref="AA18" ca="1">IFERROR(_xlfn.XLOOKUP($A18,INDIRECT(AA$5&amp;"!$A:$A"),INDIRECT(AA$5&amp;"!$Q:$Q"),,0),0)</f>
        <v>0</v>
      </c>
      <c r="AB18" s="101" cm="1">
        <f t="array" aca="1" ref="AB18" ca="1">IFERROR(_xlfn.XLOOKUP($A18,INDIRECT(AB$5&amp;"!$A:$A"),INDIRECT(AB$5&amp;"!$Q:$Q"),,0),0)</f>
        <v>0</v>
      </c>
      <c r="AC18" s="101" cm="1">
        <f t="array" aca="1" ref="AC18" ca="1">IFERROR(_xlfn.XLOOKUP($A18,INDIRECT(AC$5&amp;"!$A:$A"),INDIRECT(AC$5&amp;"!$Q:$Q"),,0),0)</f>
        <v>0</v>
      </c>
      <c r="AD18" s="101" cm="1">
        <f t="array" aca="1" ref="AD18" ca="1">IFERROR(_xlfn.XLOOKUP($A18,INDIRECT(AD$5&amp;"!$A:$A"),INDIRECT(AD$5&amp;"!$Q:$Q"),,0),0)</f>
        <v>0</v>
      </c>
      <c r="AE18" s="101" cm="1">
        <f t="array" aca="1" ref="AE18" ca="1">IFERROR(_xlfn.XLOOKUP($A18,INDIRECT(AE$5&amp;"!$A:$A"),INDIRECT(AE$5&amp;"!$Q:$Q"),,0),0)</f>
        <v>0</v>
      </c>
      <c r="AF18" s="101" cm="1">
        <f t="array" aca="1" ref="AF18" ca="1">IFERROR(_xlfn.XLOOKUP($A18,INDIRECT(AF$5&amp;"!$A:$A"),INDIRECT(AF$5&amp;"!$Q:$Q"),,0),0)</f>
        <v>0</v>
      </c>
      <c r="AG18" s="101" cm="1">
        <f t="array" aca="1" ref="AG18" ca="1">IFERROR(_xlfn.XLOOKUP($A18,INDIRECT(AG$5&amp;"!$A:$A"),INDIRECT(AG$5&amp;"!$Q:$Q"),,0),0)</f>
        <v>0</v>
      </c>
      <c r="AH18" s="101" cm="1">
        <f t="array" aca="1" ref="AH18" ca="1">IFERROR(_xlfn.XLOOKUP($A18,INDIRECT(AH$5&amp;"!$A:$A"),INDIRECT(AH$5&amp;"!$Q:$Q"),,0),0)</f>
        <v>0</v>
      </c>
      <c r="AI18" s="101" cm="1">
        <f t="array" aca="1" ref="AI18" ca="1">IFERROR(_xlfn.XLOOKUP($A18,INDIRECT(AI$5&amp;"!$A:$A"),INDIRECT(AI$5&amp;"!$Q:$Q"),,0),0)</f>
        <v>0</v>
      </c>
      <c r="AJ18" s="101" cm="1">
        <f t="array" aca="1" ref="AJ18" ca="1">IFERROR(_xlfn.XLOOKUP($A18,INDIRECT(AJ$5&amp;"!$A:$A"),INDIRECT(AJ$5&amp;"!$Q:$Q"),,0),0)</f>
        <v>0</v>
      </c>
      <c r="AK18" s="101" cm="1">
        <f t="array" aca="1" ref="AK18" ca="1">IFERROR(_xlfn.XLOOKUP($A18,INDIRECT(AK$5&amp;"!$A:$A"),INDIRECT(AK$5&amp;"!$Q:$Q"),,0),0)</f>
        <v>0</v>
      </c>
      <c r="AL18" s="101" cm="1">
        <f t="array" aca="1" ref="AL18" ca="1">IFERROR(_xlfn.XLOOKUP($A18,INDIRECT(AL$5&amp;"!$A:$A"),INDIRECT(AL$5&amp;"!$Q:$Q"),,0),0)</f>
        <v>0</v>
      </c>
      <c r="AM18" s="101" cm="1">
        <f t="array" aca="1" ref="AM18" ca="1">IFERROR(_xlfn.XLOOKUP($A18,INDIRECT(AM$5&amp;"!$A:$A"),INDIRECT(AM$5&amp;"!$Q:$Q"),,0),0)</f>
        <v>0</v>
      </c>
      <c r="AN18" s="101" cm="1">
        <f t="array" aca="1" ref="AN18" ca="1">IFERROR(_xlfn.XLOOKUP($A18,INDIRECT(AN$5&amp;"!$A:$A"),INDIRECT(AN$5&amp;"!$Q:$Q"),,0),0)</f>
        <v>0</v>
      </c>
      <c r="AO18" s="101" cm="1">
        <f t="array" aca="1" ref="AO18" ca="1">IFERROR(_xlfn.XLOOKUP($A18,INDIRECT(AO$5&amp;"!$A:$A"),INDIRECT(AO$5&amp;"!$Q:$Q"),,0),0)</f>
        <v>0</v>
      </c>
      <c r="AP18" s="101" cm="1">
        <f t="array" aca="1" ref="AP18" ca="1">IFERROR(_xlfn.XLOOKUP($A18,INDIRECT(AP$5&amp;"!$A:$A"),INDIRECT(AP$5&amp;"!$Q:$Q"),,0),0)</f>
        <v>0</v>
      </c>
      <c r="AQ18" s="101" cm="1">
        <f t="array" aca="1" ref="AQ18" ca="1">IFERROR(_xlfn.XLOOKUP($A18,INDIRECT(AQ$5&amp;"!$A:$A"),INDIRECT(AQ$5&amp;"!$Q:$Q"),,0),0)</f>
        <v>0</v>
      </c>
      <c r="AR18" s="101" cm="1">
        <f t="array" aca="1" ref="AR18" ca="1">IFERROR(_xlfn.XLOOKUP($A18,INDIRECT(AR$5&amp;"!$A:$A"),INDIRECT(AR$5&amp;"!$Q:$Q"),,0),0)</f>
        <v>0</v>
      </c>
      <c r="AS18" s="101" cm="1">
        <f t="array" aca="1" ref="AS18" ca="1">IFERROR(_xlfn.XLOOKUP($A18,INDIRECT(AS$5&amp;"!$A:$A"),INDIRECT(AS$5&amp;"!$Q:$Q"),,0),0)</f>
        <v>0</v>
      </c>
      <c r="AT18" s="101" cm="1">
        <f t="array" aca="1" ref="AT18" ca="1">IFERROR(_xlfn.XLOOKUP($A18,INDIRECT(AT$5&amp;"!$A:$A"),INDIRECT(AT$5&amp;"!$Q:$Q"),,0),0)</f>
        <v>0</v>
      </c>
      <c r="AU18" s="101" cm="1">
        <f t="array" aca="1" ref="AU18" ca="1">IFERROR(_xlfn.XLOOKUP($A18,INDIRECT(AU$5&amp;"!$A:$A"),INDIRECT(AU$5&amp;"!$Q:$Q"),,0),0)</f>
        <v>0</v>
      </c>
      <c r="AV18" s="101" cm="1">
        <f t="array" aca="1" ref="AV18" ca="1">IFERROR(_xlfn.XLOOKUP($A18,INDIRECT(AV$5&amp;"!$A:$A"),INDIRECT(AV$5&amp;"!$Q:$Q"),,0),0)</f>
        <v>0</v>
      </c>
      <c r="AW18" s="101" cm="1">
        <f t="array" aca="1" ref="AW18" ca="1">IFERROR(_xlfn.XLOOKUP($A18,INDIRECT(AW$5&amp;"!$A:$A"),INDIRECT(AW$5&amp;"!$Q:$Q"),,0),0)</f>
        <v>0</v>
      </c>
      <c r="AX18" s="101" cm="1">
        <f t="array" aca="1" ref="AX18" ca="1">IFERROR(_xlfn.XLOOKUP($A18,INDIRECT(AX$5&amp;"!$A:$A"),INDIRECT(AX$5&amp;"!$Q:$Q"),,0),0)</f>
        <v>0</v>
      </c>
      <c r="AY18" s="101" cm="1">
        <f t="array" aca="1" ref="AY18" ca="1">IFERROR(_xlfn.XLOOKUP($A18,INDIRECT(AY$5&amp;"!$A:$A"),INDIRECT(AY$5&amp;"!$Q:$Q"),,0),0)</f>
        <v>0</v>
      </c>
      <c r="AZ18" s="101" cm="1">
        <f t="array" aca="1" ref="AZ18" ca="1">IFERROR(_xlfn.XLOOKUP($A18,INDIRECT(AZ$5&amp;"!$A:$A"),INDIRECT(AZ$5&amp;"!$Q:$Q"),,0),0)</f>
        <v>0</v>
      </c>
      <c r="BA18" s="101" cm="1">
        <f t="array" aca="1" ref="BA18" ca="1">IFERROR(_xlfn.XLOOKUP($A18,INDIRECT(BA$5&amp;"!$A:$A"),INDIRECT(BA$5&amp;"!$Q:$Q"),,0),0)</f>
        <v>0</v>
      </c>
      <c r="BB18" s="101" cm="1">
        <f t="array" aca="1" ref="BB18" ca="1">IFERROR(_xlfn.XLOOKUP($A18,INDIRECT(BB$5&amp;"!$A:$A"),INDIRECT(BB$5&amp;"!$Q:$Q"),,0),0)</f>
        <v>0</v>
      </c>
      <c r="BC18" s="101" cm="1">
        <f t="array" aca="1" ref="BC18" ca="1">IFERROR(_xlfn.XLOOKUP($A18,INDIRECT(BC$5&amp;"!$A:$A"),INDIRECT(BC$5&amp;"!$Q:$Q"),,0),0)</f>
        <v>0</v>
      </c>
      <c r="BD18" s="101" cm="1">
        <f t="array" aca="1" ref="BD18" ca="1">IFERROR(_xlfn.XLOOKUP($A18,INDIRECT(BD$5&amp;"!$A:$A"),INDIRECT(BD$5&amp;"!$Q:$Q"),,0),0)</f>
        <v>0</v>
      </c>
      <c r="BE18" s="101" cm="1">
        <f t="array" aca="1" ref="BE18" ca="1">IFERROR(_xlfn.XLOOKUP($A18,INDIRECT(BE$5&amp;"!$A:$A"),INDIRECT(BE$5&amp;"!$Q:$Q"),,0),0)</f>
        <v>0</v>
      </c>
      <c r="BF18" s="101" cm="1">
        <f t="array" aca="1" ref="BF18" ca="1">IFERROR(_xlfn.XLOOKUP($A18,INDIRECT(BF$5&amp;"!$A:$A"),INDIRECT(BF$5&amp;"!$Q:$Q"),,0),0)</f>
        <v>0</v>
      </c>
      <c r="BG18" s="226">
        <f t="shared" ca="1" si="0"/>
        <v>36844.659999999996</v>
      </c>
      <c r="BH18" s="225">
        <f t="shared" ca="1" si="1"/>
        <v>0.11463163688145553</v>
      </c>
      <c r="BI18" s="201">
        <f>_xlfn.XLOOKUP($A18,Текущая!$A:$A,Текущая!$AI:$AI,0,0)</f>
        <v>578.89357142857148</v>
      </c>
      <c r="BJ18" s="101">
        <f ca="1">_xlfn.XLOOKUP($A18,Текущая!$A:$A,Текущая!$G:$G,0,0)</f>
        <v>8928</v>
      </c>
      <c r="BK18" s="101">
        <f>_xlfn.XLOOKUP($A18,Текущая!$A:$A,Текущая!$H:$H,0)</f>
        <v>24.2</v>
      </c>
      <c r="BL18" s="106">
        <f>_xlfn.XLOOKUP($A18,Текущая!$A:$A,Текущая!$I:$I,0,0)</f>
        <v>96</v>
      </c>
      <c r="BM18" s="105">
        <f>_xlfn.XLOOKUP($A18,Текущая!$A:$A,Текущая!$J:$J,0,0)</f>
        <v>5</v>
      </c>
      <c r="BN18" s="101">
        <f>_xlfn.XLOOKUP($A18,Текущая!$A:$A,Текущая!$AP:$AP,0,0)</f>
        <v>239.91750000000008</v>
      </c>
      <c r="BO18" s="129">
        <f>_xlfn.XLOOKUP($A18,Текущая!$A:$A,Текущая!$AF:$AF,0,0)</f>
        <v>0.41444146530758808</v>
      </c>
      <c r="BP18" s="202">
        <f>_xlfn.XLOOKUP($A18,Текущая!$A:$A,Текущая!$AG:$AG,0,0)</f>
        <v>2.5797580645161298</v>
      </c>
    </row>
    <row r="19" spans="1:68" ht="24.95" customHeight="1" x14ac:dyDescent="0.25">
      <c r="A19" s="3">
        <f>'Сводный за нед'!A16</f>
        <v>239235150</v>
      </c>
      <c r="B19" s="3" t="str">
        <f>'Сводный за нед'!B16</f>
        <v>AHMA1BW301WH</v>
      </c>
      <c r="C19" s="3" t="str">
        <f>'Сводный за нед'!C16</f>
        <v>Мешок для обуви L - 30 см</v>
      </c>
      <c r="D19" s="4">
        <f>'Сводный за нед'!D16</f>
        <v>2040478720961</v>
      </c>
      <c r="F19" s="101" cm="1">
        <f t="array" aca="1" ref="F19" ca="1">IFERROR(_xlfn.XLOOKUP($A19,INDIRECT(F$5&amp;"!$A:$A"),INDIRECT(F$5&amp;"!$Q:$Q"),,0),0)</f>
        <v>0</v>
      </c>
      <c r="G19" s="101" cm="1">
        <f t="array" aca="1" ref="G19" ca="1">IFERROR(_xlfn.XLOOKUP($A19,INDIRECT(G$5&amp;"!$A:$A"),INDIRECT(G$5&amp;"!$Q:$Q"),,0),0)</f>
        <v>0</v>
      </c>
      <c r="H19" s="101" cm="1">
        <f t="array" aca="1" ref="H19" ca="1">IFERROR(_xlfn.XLOOKUP($A19,INDIRECT(H$5&amp;"!$A:$A"),INDIRECT(H$5&amp;"!$Q:$Q"),,0),0)</f>
        <v>513</v>
      </c>
      <c r="I19" s="101" cm="1">
        <f t="array" aca="1" ref="I19" ca="1">IFERROR(_xlfn.XLOOKUP($A19,INDIRECT(I$5&amp;"!$A:$A"),INDIRECT(I$5&amp;"!$Q:$Q"),,0),0)</f>
        <v>0</v>
      </c>
      <c r="J19" s="101" cm="1">
        <f t="array" aca="1" ref="J19" ca="1">IFERROR(_xlfn.XLOOKUP($A19,INDIRECT(J$5&amp;"!$A:$A"),INDIRECT(J$5&amp;"!$Q:$Q"),,0),0)</f>
        <v>0</v>
      </c>
      <c r="K19" s="101" cm="1">
        <f t="array" aca="1" ref="K19" ca="1">IFERROR(_xlfn.XLOOKUP($A19,INDIRECT(K$5&amp;"!$A:$A"),INDIRECT(K$5&amp;"!$Q:$Q"),,0),0)</f>
        <v>0</v>
      </c>
      <c r="L19" s="101" cm="1">
        <f t="array" aca="1" ref="L19" ca="1">IFERROR(_xlfn.XLOOKUP($A19,INDIRECT(L$5&amp;"!$A:$A"),INDIRECT(L$5&amp;"!$Q:$Q"),,0),0)</f>
        <v>0</v>
      </c>
      <c r="M19" s="101" cm="1">
        <f t="array" aca="1" ref="M19" ca="1">IFERROR(_xlfn.XLOOKUP($A19,INDIRECT(M$5&amp;"!$A:$A"),INDIRECT(M$5&amp;"!$Q:$Q"),,0),0)</f>
        <v>0</v>
      </c>
      <c r="N19" s="101" cm="1">
        <f t="array" aca="1" ref="N19" ca="1">IFERROR(_xlfn.XLOOKUP($A19,INDIRECT(N$5&amp;"!$A:$A"),INDIRECT(N$5&amp;"!$Q:$Q"),,0),0)</f>
        <v>0</v>
      </c>
      <c r="O19" s="101" cm="1">
        <f t="array" aca="1" ref="O19" ca="1">IFERROR(_xlfn.XLOOKUP($A19,INDIRECT(O$5&amp;"!$A:$A"),INDIRECT(O$5&amp;"!$Q:$Q"),,0),0)</f>
        <v>0</v>
      </c>
      <c r="P19" s="101" cm="1">
        <f t="array" aca="1" ref="P19" ca="1">IFERROR(_xlfn.XLOOKUP($A19,INDIRECT(P$5&amp;"!$A:$A"),INDIRECT(P$5&amp;"!$Q:$Q"),,0),0)</f>
        <v>0</v>
      </c>
      <c r="Q19" s="101" cm="1">
        <f t="array" aca="1" ref="Q19" ca="1">IFERROR(_xlfn.XLOOKUP($A19,INDIRECT(Q$5&amp;"!$A:$A"),INDIRECT(Q$5&amp;"!$Q:$Q"),,0),0)</f>
        <v>0</v>
      </c>
      <c r="R19" s="101" cm="1">
        <f t="array" aca="1" ref="R19" ca="1">IFERROR(_xlfn.XLOOKUP($A19,INDIRECT(R$5&amp;"!$A:$A"),INDIRECT(R$5&amp;"!$Q:$Q"),,0),0)</f>
        <v>0</v>
      </c>
      <c r="S19" s="101" cm="1">
        <f t="array" aca="1" ref="S19" ca="1">IFERROR(_xlfn.XLOOKUP($A19,INDIRECT(S$5&amp;"!$A:$A"),INDIRECT(S$5&amp;"!$Q:$Q"),,0),0)</f>
        <v>0</v>
      </c>
      <c r="T19" s="101" cm="1">
        <f t="array" aca="1" ref="T19" ca="1">IFERROR(_xlfn.XLOOKUP($A19,INDIRECT(T$5&amp;"!$A:$A"),INDIRECT(T$5&amp;"!$Q:$Q"),,0),0)</f>
        <v>0</v>
      </c>
      <c r="U19" s="101" cm="1">
        <f t="array" aca="1" ref="U19" ca="1">IFERROR(_xlfn.XLOOKUP($A19,INDIRECT(U$5&amp;"!$A:$A"),INDIRECT(U$5&amp;"!$Q:$Q"),,0),0)</f>
        <v>0</v>
      </c>
      <c r="V19" s="101" cm="1">
        <f t="array" aca="1" ref="V19" ca="1">IFERROR(_xlfn.XLOOKUP($A19,INDIRECT(V$5&amp;"!$A:$A"),INDIRECT(V$5&amp;"!$Q:$Q"),,0),0)</f>
        <v>0</v>
      </c>
      <c r="W19" s="101" cm="1">
        <f t="array" aca="1" ref="W19" ca="1">IFERROR(_xlfn.XLOOKUP($A19,INDIRECT(W$5&amp;"!$A:$A"),INDIRECT(W$5&amp;"!$Q:$Q"),,0),0)</f>
        <v>0</v>
      </c>
      <c r="X19" s="101" cm="1">
        <f t="array" aca="1" ref="X19" ca="1">IFERROR(_xlfn.XLOOKUP($A19,INDIRECT(X$5&amp;"!$A:$A"),INDIRECT(X$5&amp;"!$Q:$Q"),,0),0)</f>
        <v>0</v>
      </c>
      <c r="Y19" s="101" cm="1">
        <f t="array" aca="1" ref="Y19" ca="1">IFERROR(_xlfn.XLOOKUP($A19,INDIRECT(Y$5&amp;"!$A:$A"),INDIRECT(Y$5&amp;"!$Q:$Q"),,0),0)</f>
        <v>0</v>
      </c>
      <c r="Z19" s="101" cm="1">
        <f t="array" aca="1" ref="Z19" ca="1">IFERROR(_xlfn.XLOOKUP($A19,INDIRECT(Z$5&amp;"!$A:$A"),INDIRECT(Z$5&amp;"!$Q:$Q"),,0),0)</f>
        <v>0</v>
      </c>
      <c r="AA19" s="101" cm="1">
        <f t="array" aca="1" ref="AA19" ca="1">IFERROR(_xlfn.XLOOKUP($A19,INDIRECT(AA$5&amp;"!$A:$A"),INDIRECT(AA$5&amp;"!$Q:$Q"),,0),0)</f>
        <v>0</v>
      </c>
      <c r="AB19" s="101" cm="1">
        <f t="array" aca="1" ref="AB19" ca="1">IFERROR(_xlfn.XLOOKUP($A19,INDIRECT(AB$5&amp;"!$A:$A"),INDIRECT(AB$5&amp;"!$Q:$Q"),,0),0)</f>
        <v>0</v>
      </c>
      <c r="AC19" s="101" cm="1">
        <f t="array" aca="1" ref="AC19" ca="1">IFERROR(_xlfn.XLOOKUP($A19,INDIRECT(AC$5&amp;"!$A:$A"),INDIRECT(AC$5&amp;"!$Q:$Q"),,0),0)</f>
        <v>0</v>
      </c>
      <c r="AD19" s="101" cm="1">
        <f t="array" aca="1" ref="AD19" ca="1">IFERROR(_xlfn.XLOOKUP($A19,INDIRECT(AD$5&amp;"!$A:$A"),INDIRECT(AD$5&amp;"!$Q:$Q"),,0),0)</f>
        <v>0</v>
      </c>
      <c r="AE19" s="101" cm="1">
        <f t="array" aca="1" ref="AE19" ca="1">IFERROR(_xlfn.XLOOKUP($A19,INDIRECT(AE$5&amp;"!$A:$A"),INDIRECT(AE$5&amp;"!$Q:$Q"),,0),0)</f>
        <v>0</v>
      </c>
      <c r="AF19" s="101" cm="1">
        <f t="array" aca="1" ref="AF19" ca="1">IFERROR(_xlfn.XLOOKUP($A19,INDIRECT(AF$5&amp;"!$A:$A"),INDIRECT(AF$5&amp;"!$Q:$Q"),,0),0)</f>
        <v>0</v>
      </c>
      <c r="AG19" s="101" cm="1">
        <f t="array" aca="1" ref="AG19" ca="1">IFERROR(_xlfn.XLOOKUP($A19,INDIRECT(AG$5&amp;"!$A:$A"),INDIRECT(AG$5&amp;"!$Q:$Q"),,0),0)</f>
        <v>0</v>
      </c>
      <c r="AH19" s="101" cm="1">
        <f t="array" aca="1" ref="AH19" ca="1">IFERROR(_xlfn.XLOOKUP($A19,INDIRECT(AH$5&amp;"!$A:$A"),INDIRECT(AH$5&amp;"!$Q:$Q"),,0),0)</f>
        <v>0</v>
      </c>
      <c r="AI19" s="101" cm="1">
        <f t="array" aca="1" ref="AI19" ca="1">IFERROR(_xlfn.XLOOKUP($A19,INDIRECT(AI$5&amp;"!$A:$A"),INDIRECT(AI$5&amp;"!$Q:$Q"),,0),0)</f>
        <v>0</v>
      </c>
      <c r="AJ19" s="101" cm="1">
        <f t="array" aca="1" ref="AJ19" ca="1">IFERROR(_xlfn.XLOOKUP($A19,INDIRECT(AJ$5&amp;"!$A:$A"),INDIRECT(AJ$5&amp;"!$Q:$Q"),,0),0)</f>
        <v>0</v>
      </c>
      <c r="AK19" s="101" cm="1">
        <f t="array" aca="1" ref="AK19" ca="1">IFERROR(_xlfn.XLOOKUP($A19,INDIRECT(AK$5&amp;"!$A:$A"),INDIRECT(AK$5&amp;"!$Q:$Q"),,0),0)</f>
        <v>0</v>
      </c>
      <c r="AL19" s="101" cm="1">
        <f t="array" aca="1" ref="AL19" ca="1">IFERROR(_xlfn.XLOOKUP($A19,INDIRECT(AL$5&amp;"!$A:$A"),INDIRECT(AL$5&amp;"!$Q:$Q"),,0),0)</f>
        <v>0</v>
      </c>
      <c r="AM19" s="101" cm="1">
        <f t="array" aca="1" ref="AM19" ca="1">IFERROR(_xlfn.XLOOKUP($A19,INDIRECT(AM$5&amp;"!$A:$A"),INDIRECT(AM$5&amp;"!$Q:$Q"),,0),0)</f>
        <v>0</v>
      </c>
      <c r="AN19" s="101" cm="1">
        <f t="array" aca="1" ref="AN19" ca="1">IFERROR(_xlfn.XLOOKUP($A19,INDIRECT(AN$5&amp;"!$A:$A"),INDIRECT(AN$5&amp;"!$Q:$Q"),,0),0)</f>
        <v>0</v>
      </c>
      <c r="AO19" s="101" cm="1">
        <f t="array" aca="1" ref="AO19" ca="1">IFERROR(_xlfn.XLOOKUP($A19,INDIRECT(AO$5&amp;"!$A:$A"),INDIRECT(AO$5&amp;"!$Q:$Q"),,0),0)</f>
        <v>0</v>
      </c>
      <c r="AP19" s="101" cm="1">
        <f t="array" aca="1" ref="AP19" ca="1">IFERROR(_xlfn.XLOOKUP($A19,INDIRECT(AP$5&amp;"!$A:$A"),INDIRECT(AP$5&amp;"!$Q:$Q"),,0),0)</f>
        <v>0</v>
      </c>
      <c r="AQ19" s="101" cm="1">
        <f t="array" aca="1" ref="AQ19" ca="1">IFERROR(_xlfn.XLOOKUP($A19,INDIRECT(AQ$5&amp;"!$A:$A"),INDIRECT(AQ$5&amp;"!$Q:$Q"),,0),0)</f>
        <v>0</v>
      </c>
      <c r="AR19" s="101" cm="1">
        <f t="array" aca="1" ref="AR19" ca="1">IFERROR(_xlfn.XLOOKUP($A19,INDIRECT(AR$5&amp;"!$A:$A"),INDIRECT(AR$5&amp;"!$Q:$Q"),,0),0)</f>
        <v>0</v>
      </c>
      <c r="AS19" s="101" cm="1">
        <f t="array" aca="1" ref="AS19" ca="1">IFERROR(_xlfn.XLOOKUP($A19,INDIRECT(AS$5&amp;"!$A:$A"),INDIRECT(AS$5&amp;"!$Q:$Q"),,0),0)</f>
        <v>0</v>
      </c>
      <c r="AT19" s="101" cm="1">
        <f t="array" aca="1" ref="AT19" ca="1">IFERROR(_xlfn.XLOOKUP($A19,INDIRECT(AT$5&amp;"!$A:$A"),INDIRECT(AT$5&amp;"!$Q:$Q"),,0),0)</f>
        <v>0</v>
      </c>
      <c r="AU19" s="101" cm="1">
        <f t="array" aca="1" ref="AU19" ca="1">IFERROR(_xlfn.XLOOKUP($A19,INDIRECT(AU$5&amp;"!$A:$A"),INDIRECT(AU$5&amp;"!$Q:$Q"),,0),0)</f>
        <v>0</v>
      </c>
      <c r="AV19" s="101" cm="1">
        <f t="array" aca="1" ref="AV19" ca="1">IFERROR(_xlfn.XLOOKUP($A19,INDIRECT(AV$5&amp;"!$A:$A"),INDIRECT(AV$5&amp;"!$Q:$Q"),,0),0)</f>
        <v>0</v>
      </c>
      <c r="AW19" s="101" cm="1">
        <f t="array" aca="1" ref="AW19" ca="1">IFERROR(_xlfn.XLOOKUP($A19,INDIRECT(AW$5&amp;"!$A:$A"),INDIRECT(AW$5&amp;"!$Q:$Q"),,0),0)</f>
        <v>0</v>
      </c>
      <c r="AX19" s="101" cm="1">
        <f t="array" aca="1" ref="AX19" ca="1">IFERROR(_xlfn.XLOOKUP($A19,INDIRECT(AX$5&amp;"!$A:$A"),INDIRECT(AX$5&amp;"!$Q:$Q"),,0),0)</f>
        <v>0</v>
      </c>
      <c r="AY19" s="101" cm="1">
        <f t="array" aca="1" ref="AY19" ca="1">IFERROR(_xlfn.XLOOKUP($A19,INDIRECT(AY$5&amp;"!$A:$A"),INDIRECT(AY$5&amp;"!$Q:$Q"),,0),0)</f>
        <v>0</v>
      </c>
      <c r="AZ19" s="101" cm="1">
        <f t="array" aca="1" ref="AZ19" ca="1">IFERROR(_xlfn.XLOOKUP($A19,INDIRECT(AZ$5&amp;"!$A:$A"),INDIRECT(AZ$5&amp;"!$Q:$Q"),,0),0)</f>
        <v>0</v>
      </c>
      <c r="BA19" s="101" cm="1">
        <f t="array" aca="1" ref="BA19" ca="1">IFERROR(_xlfn.XLOOKUP($A19,INDIRECT(BA$5&amp;"!$A:$A"),INDIRECT(BA$5&amp;"!$Q:$Q"),,0),0)</f>
        <v>0</v>
      </c>
      <c r="BB19" s="101" cm="1">
        <f t="array" aca="1" ref="BB19" ca="1">IFERROR(_xlfn.XLOOKUP($A19,INDIRECT(BB$5&amp;"!$A:$A"),INDIRECT(BB$5&amp;"!$Q:$Q"),,0),0)</f>
        <v>0</v>
      </c>
      <c r="BC19" s="101" cm="1">
        <f t="array" aca="1" ref="BC19" ca="1">IFERROR(_xlfn.XLOOKUP($A19,INDIRECT(BC$5&amp;"!$A:$A"),INDIRECT(BC$5&amp;"!$Q:$Q"),,0),0)</f>
        <v>0</v>
      </c>
      <c r="BD19" s="101" cm="1">
        <f t="array" aca="1" ref="BD19" ca="1">IFERROR(_xlfn.XLOOKUP($A19,INDIRECT(BD$5&amp;"!$A:$A"),INDIRECT(BD$5&amp;"!$Q:$Q"),,0),0)</f>
        <v>0</v>
      </c>
      <c r="BE19" s="101" cm="1">
        <f t="array" aca="1" ref="BE19" ca="1">IFERROR(_xlfn.XLOOKUP($A19,INDIRECT(BE$5&amp;"!$A:$A"),INDIRECT(BE$5&amp;"!$Q:$Q"),,0),0)</f>
        <v>0</v>
      </c>
      <c r="BF19" s="101" cm="1">
        <f t="array" aca="1" ref="BF19" ca="1">IFERROR(_xlfn.XLOOKUP($A19,INDIRECT(BF$5&amp;"!$A:$A"),INDIRECT(BF$5&amp;"!$Q:$Q"),,0),0)</f>
        <v>0</v>
      </c>
      <c r="BG19" s="226">
        <f t="shared" ca="1" si="0"/>
        <v>513</v>
      </c>
      <c r="BH19" s="225">
        <f t="shared" ca="1" si="1"/>
        <v>1.596052988959233E-3</v>
      </c>
      <c r="BI19" s="201">
        <f>_xlfn.XLOOKUP($A19,Текущая!$A:$A,Текущая!$AI:$AI,0,0)</f>
        <v>513</v>
      </c>
      <c r="BJ19" s="101">
        <f ca="1">_xlfn.XLOOKUP($A19,Текущая!$A:$A,Текущая!$G:$G,0,0)</f>
        <v>7015</v>
      </c>
      <c r="BK19" s="101">
        <f>_xlfn.XLOOKUP($A19,Текущая!$A:$A,Текущая!$H:$H,0)</f>
        <v>999</v>
      </c>
      <c r="BL19" s="106">
        <f>_xlfn.XLOOKUP($A19,Текущая!$A:$A,Текущая!$I:$I,0,0)</f>
        <v>0</v>
      </c>
      <c r="BM19" s="105">
        <f>_xlfn.XLOOKUP($A19,Текущая!$A:$A,Текущая!$J:$J,0,0)</f>
        <v>0</v>
      </c>
      <c r="BN19" s="101">
        <f>_xlfn.XLOOKUP($A19,Текущая!$A:$A,Текущая!$AP:$AP,0,0)</f>
        <v>92.497868852459021</v>
      </c>
      <c r="BO19" s="129">
        <f>_xlfn.XLOOKUP($A19,Текущая!$A:$A,Текущая!$AF:$AF,0,0)</f>
        <v>0.18030773655450102</v>
      </c>
      <c r="BP19" s="202">
        <f>_xlfn.XLOOKUP($A19,Текущая!$A:$A,Текущая!$AG:$AG,0,0)</f>
        <v>0.80432929436920886</v>
      </c>
    </row>
    <row r="20" spans="1:68" ht="24.95" customHeight="1" x14ac:dyDescent="0.25">
      <c r="A20" s="3">
        <f>'Сводный за нед'!A17</f>
        <v>239233529</v>
      </c>
      <c r="B20" s="3" t="str">
        <f>'Сводный за нед'!B17</f>
        <v>AHMA1BW302WH</v>
      </c>
      <c r="C20" s="3" t="str">
        <f>'Сводный за нед'!C17</f>
        <v>Мешок для обуви XL - 35 см</v>
      </c>
      <c r="D20" s="4">
        <f>'Сводный за нед'!D17</f>
        <v>2040478696884</v>
      </c>
      <c r="F20" s="101" cm="1">
        <f t="array" aca="1" ref="F20" ca="1">IFERROR(_xlfn.XLOOKUP($A20,INDIRECT(F$5&amp;"!$A:$A"),INDIRECT(F$5&amp;"!$Q:$Q"),,0),0)</f>
        <v>0</v>
      </c>
      <c r="G20" s="101" cm="1">
        <f t="array" aca="1" ref="G20" ca="1">IFERROR(_xlfn.XLOOKUP($A20,INDIRECT(G$5&amp;"!$A:$A"),INDIRECT(G$5&amp;"!$Q:$Q"),,0),0)</f>
        <v>842</v>
      </c>
      <c r="H20" s="101" cm="1">
        <f t="array" aca="1" ref="H20" ca="1">IFERROR(_xlfn.XLOOKUP($A20,INDIRECT(H$5&amp;"!$A:$A"),INDIRECT(H$5&amp;"!$Q:$Q"),,0),0)</f>
        <v>1412</v>
      </c>
      <c r="I20" s="101" cm="1">
        <f t="array" aca="1" ref="I20" ca="1">IFERROR(_xlfn.XLOOKUP($A20,INDIRECT(I$5&amp;"!$A:$A"),INDIRECT(I$5&amp;"!$Q:$Q"),,0),0)</f>
        <v>0</v>
      </c>
      <c r="J20" s="101" cm="1">
        <f t="array" aca="1" ref="J20" ca="1">IFERROR(_xlfn.XLOOKUP($A20,INDIRECT(J$5&amp;"!$A:$A"),INDIRECT(J$5&amp;"!$Q:$Q"),,0),0)</f>
        <v>0</v>
      </c>
      <c r="K20" s="101" cm="1">
        <f t="array" aca="1" ref="K20" ca="1">IFERROR(_xlfn.XLOOKUP($A20,INDIRECT(K$5&amp;"!$A:$A"),INDIRECT(K$5&amp;"!$Q:$Q"),,0),0)</f>
        <v>0</v>
      </c>
      <c r="L20" s="101" cm="1">
        <f t="array" aca="1" ref="L20" ca="1">IFERROR(_xlfn.XLOOKUP($A20,INDIRECT(L$5&amp;"!$A:$A"),INDIRECT(L$5&amp;"!$Q:$Q"),,0),0)</f>
        <v>0</v>
      </c>
      <c r="M20" s="101" cm="1">
        <f t="array" aca="1" ref="M20" ca="1">IFERROR(_xlfn.XLOOKUP($A20,INDIRECT(M$5&amp;"!$A:$A"),INDIRECT(M$5&amp;"!$Q:$Q"),,0),0)</f>
        <v>0</v>
      </c>
      <c r="N20" s="101" cm="1">
        <f t="array" aca="1" ref="N20" ca="1">IFERROR(_xlfn.XLOOKUP($A20,INDIRECT(N$5&amp;"!$A:$A"),INDIRECT(N$5&amp;"!$Q:$Q"),,0),0)</f>
        <v>0</v>
      </c>
      <c r="O20" s="101" cm="1">
        <f t="array" aca="1" ref="O20" ca="1">IFERROR(_xlfn.XLOOKUP($A20,INDIRECT(O$5&amp;"!$A:$A"),INDIRECT(O$5&amp;"!$Q:$Q"),,0),0)</f>
        <v>0</v>
      </c>
      <c r="P20" s="101" cm="1">
        <f t="array" aca="1" ref="P20" ca="1">IFERROR(_xlfn.XLOOKUP($A20,INDIRECT(P$5&amp;"!$A:$A"),INDIRECT(P$5&amp;"!$Q:$Q"),,0),0)</f>
        <v>0</v>
      </c>
      <c r="Q20" s="101" cm="1">
        <f t="array" aca="1" ref="Q20" ca="1">IFERROR(_xlfn.XLOOKUP($A20,INDIRECT(Q$5&amp;"!$A:$A"),INDIRECT(Q$5&amp;"!$Q:$Q"),,0),0)</f>
        <v>0</v>
      </c>
      <c r="R20" s="101" cm="1">
        <f t="array" aca="1" ref="R20" ca="1">IFERROR(_xlfn.XLOOKUP($A20,INDIRECT(R$5&amp;"!$A:$A"),INDIRECT(R$5&amp;"!$Q:$Q"),,0),0)</f>
        <v>0</v>
      </c>
      <c r="S20" s="101" cm="1">
        <f t="array" aca="1" ref="S20" ca="1">IFERROR(_xlfn.XLOOKUP($A20,INDIRECT(S$5&amp;"!$A:$A"),INDIRECT(S$5&amp;"!$Q:$Q"),,0),0)</f>
        <v>0</v>
      </c>
      <c r="T20" s="101" cm="1">
        <f t="array" aca="1" ref="T20" ca="1">IFERROR(_xlfn.XLOOKUP($A20,INDIRECT(T$5&amp;"!$A:$A"),INDIRECT(T$5&amp;"!$Q:$Q"),,0),0)</f>
        <v>0</v>
      </c>
      <c r="U20" s="101" cm="1">
        <f t="array" aca="1" ref="U20" ca="1">IFERROR(_xlfn.XLOOKUP($A20,INDIRECT(U$5&amp;"!$A:$A"),INDIRECT(U$5&amp;"!$Q:$Q"),,0),0)</f>
        <v>0</v>
      </c>
      <c r="V20" s="101" cm="1">
        <f t="array" aca="1" ref="V20" ca="1">IFERROR(_xlfn.XLOOKUP($A20,INDIRECT(V$5&amp;"!$A:$A"),INDIRECT(V$5&amp;"!$Q:$Q"),,0),0)</f>
        <v>0</v>
      </c>
      <c r="W20" s="101" cm="1">
        <f t="array" aca="1" ref="W20" ca="1">IFERROR(_xlfn.XLOOKUP($A20,INDIRECT(W$5&amp;"!$A:$A"),INDIRECT(W$5&amp;"!$Q:$Q"),,0),0)</f>
        <v>0</v>
      </c>
      <c r="X20" s="101" cm="1">
        <f t="array" aca="1" ref="X20" ca="1">IFERROR(_xlfn.XLOOKUP($A20,INDIRECT(X$5&amp;"!$A:$A"),INDIRECT(X$5&amp;"!$Q:$Q"),,0),0)</f>
        <v>0</v>
      </c>
      <c r="Y20" s="101" cm="1">
        <f t="array" aca="1" ref="Y20" ca="1">IFERROR(_xlfn.XLOOKUP($A20,INDIRECT(Y$5&amp;"!$A:$A"),INDIRECT(Y$5&amp;"!$Q:$Q"),,0),0)</f>
        <v>0</v>
      </c>
      <c r="Z20" s="101" cm="1">
        <f t="array" aca="1" ref="Z20" ca="1">IFERROR(_xlfn.XLOOKUP($A20,INDIRECT(Z$5&amp;"!$A:$A"),INDIRECT(Z$5&amp;"!$Q:$Q"),,0),0)</f>
        <v>0</v>
      </c>
      <c r="AA20" s="101" cm="1">
        <f t="array" aca="1" ref="AA20" ca="1">IFERROR(_xlfn.XLOOKUP($A20,INDIRECT(AA$5&amp;"!$A:$A"),INDIRECT(AA$5&amp;"!$Q:$Q"),,0),0)</f>
        <v>0</v>
      </c>
      <c r="AB20" s="101" cm="1">
        <f t="array" aca="1" ref="AB20" ca="1">IFERROR(_xlfn.XLOOKUP($A20,INDIRECT(AB$5&amp;"!$A:$A"),INDIRECT(AB$5&amp;"!$Q:$Q"),,0),0)</f>
        <v>0</v>
      </c>
      <c r="AC20" s="101" cm="1">
        <f t="array" aca="1" ref="AC20" ca="1">IFERROR(_xlfn.XLOOKUP($A20,INDIRECT(AC$5&amp;"!$A:$A"),INDIRECT(AC$5&amp;"!$Q:$Q"),,0),0)</f>
        <v>0</v>
      </c>
      <c r="AD20" s="101" cm="1">
        <f t="array" aca="1" ref="AD20" ca="1">IFERROR(_xlfn.XLOOKUP($A20,INDIRECT(AD$5&amp;"!$A:$A"),INDIRECT(AD$5&amp;"!$Q:$Q"),,0),0)</f>
        <v>0</v>
      </c>
      <c r="AE20" s="101" cm="1">
        <f t="array" aca="1" ref="AE20" ca="1">IFERROR(_xlfn.XLOOKUP($A20,INDIRECT(AE$5&amp;"!$A:$A"),INDIRECT(AE$5&amp;"!$Q:$Q"),,0),0)</f>
        <v>0</v>
      </c>
      <c r="AF20" s="101" cm="1">
        <f t="array" aca="1" ref="AF20" ca="1">IFERROR(_xlfn.XLOOKUP($A20,INDIRECT(AF$5&amp;"!$A:$A"),INDIRECT(AF$5&amp;"!$Q:$Q"),,0),0)</f>
        <v>0</v>
      </c>
      <c r="AG20" s="101" cm="1">
        <f t="array" aca="1" ref="AG20" ca="1">IFERROR(_xlfn.XLOOKUP($A20,INDIRECT(AG$5&amp;"!$A:$A"),INDIRECT(AG$5&amp;"!$Q:$Q"),,0),0)</f>
        <v>0</v>
      </c>
      <c r="AH20" s="101" cm="1">
        <f t="array" aca="1" ref="AH20" ca="1">IFERROR(_xlfn.XLOOKUP($A20,INDIRECT(AH$5&amp;"!$A:$A"),INDIRECT(AH$5&amp;"!$Q:$Q"),,0),0)</f>
        <v>0</v>
      </c>
      <c r="AI20" s="101" cm="1">
        <f t="array" aca="1" ref="AI20" ca="1">IFERROR(_xlfn.XLOOKUP($A20,INDIRECT(AI$5&amp;"!$A:$A"),INDIRECT(AI$5&amp;"!$Q:$Q"),,0),0)</f>
        <v>0</v>
      </c>
      <c r="AJ20" s="101" cm="1">
        <f t="array" aca="1" ref="AJ20" ca="1">IFERROR(_xlfn.XLOOKUP($A20,INDIRECT(AJ$5&amp;"!$A:$A"),INDIRECT(AJ$5&amp;"!$Q:$Q"),,0),0)</f>
        <v>0</v>
      </c>
      <c r="AK20" s="101" cm="1">
        <f t="array" aca="1" ref="AK20" ca="1">IFERROR(_xlfn.XLOOKUP($A20,INDIRECT(AK$5&amp;"!$A:$A"),INDIRECT(AK$5&amp;"!$Q:$Q"),,0),0)</f>
        <v>0</v>
      </c>
      <c r="AL20" s="101" cm="1">
        <f t="array" aca="1" ref="AL20" ca="1">IFERROR(_xlfn.XLOOKUP($A20,INDIRECT(AL$5&amp;"!$A:$A"),INDIRECT(AL$5&amp;"!$Q:$Q"),,0),0)</f>
        <v>0</v>
      </c>
      <c r="AM20" s="101" cm="1">
        <f t="array" aca="1" ref="AM20" ca="1">IFERROR(_xlfn.XLOOKUP($A20,INDIRECT(AM$5&amp;"!$A:$A"),INDIRECT(AM$5&amp;"!$Q:$Q"),,0),0)</f>
        <v>0</v>
      </c>
      <c r="AN20" s="101" cm="1">
        <f t="array" aca="1" ref="AN20" ca="1">IFERROR(_xlfn.XLOOKUP($A20,INDIRECT(AN$5&amp;"!$A:$A"),INDIRECT(AN$5&amp;"!$Q:$Q"),,0),0)</f>
        <v>0</v>
      </c>
      <c r="AO20" s="101" cm="1">
        <f t="array" aca="1" ref="AO20" ca="1">IFERROR(_xlfn.XLOOKUP($A20,INDIRECT(AO$5&amp;"!$A:$A"),INDIRECT(AO$5&amp;"!$Q:$Q"),,0),0)</f>
        <v>0</v>
      </c>
      <c r="AP20" s="101" cm="1">
        <f t="array" aca="1" ref="AP20" ca="1">IFERROR(_xlfn.XLOOKUP($A20,INDIRECT(AP$5&amp;"!$A:$A"),INDIRECT(AP$5&amp;"!$Q:$Q"),,0),0)</f>
        <v>0</v>
      </c>
      <c r="AQ20" s="101" cm="1">
        <f t="array" aca="1" ref="AQ20" ca="1">IFERROR(_xlfn.XLOOKUP($A20,INDIRECT(AQ$5&amp;"!$A:$A"),INDIRECT(AQ$5&amp;"!$Q:$Q"),,0),0)</f>
        <v>0</v>
      </c>
      <c r="AR20" s="101" cm="1">
        <f t="array" aca="1" ref="AR20" ca="1">IFERROR(_xlfn.XLOOKUP($A20,INDIRECT(AR$5&amp;"!$A:$A"),INDIRECT(AR$5&amp;"!$Q:$Q"),,0),0)</f>
        <v>0</v>
      </c>
      <c r="AS20" s="101" cm="1">
        <f t="array" aca="1" ref="AS20" ca="1">IFERROR(_xlfn.XLOOKUP($A20,INDIRECT(AS$5&amp;"!$A:$A"),INDIRECT(AS$5&amp;"!$Q:$Q"),,0),0)</f>
        <v>0</v>
      </c>
      <c r="AT20" s="101" cm="1">
        <f t="array" aca="1" ref="AT20" ca="1">IFERROR(_xlfn.XLOOKUP($A20,INDIRECT(AT$5&amp;"!$A:$A"),INDIRECT(AT$5&amp;"!$Q:$Q"),,0),0)</f>
        <v>0</v>
      </c>
      <c r="AU20" s="101" cm="1">
        <f t="array" aca="1" ref="AU20" ca="1">IFERROR(_xlfn.XLOOKUP($A20,INDIRECT(AU$5&amp;"!$A:$A"),INDIRECT(AU$5&amp;"!$Q:$Q"),,0),0)</f>
        <v>0</v>
      </c>
      <c r="AV20" s="101" cm="1">
        <f t="array" aca="1" ref="AV20" ca="1">IFERROR(_xlfn.XLOOKUP($A20,INDIRECT(AV$5&amp;"!$A:$A"),INDIRECT(AV$5&amp;"!$Q:$Q"),,0),0)</f>
        <v>0</v>
      </c>
      <c r="AW20" s="101" cm="1">
        <f t="array" aca="1" ref="AW20" ca="1">IFERROR(_xlfn.XLOOKUP($A20,INDIRECT(AW$5&amp;"!$A:$A"),INDIRECT(AW$5&amp;"!$Q:$Q"),,0),0)</f>
        <v>0</v>
      </c>
      <c r="AX20" s="101" cm="1">
        <f t="array" aca="1" ref="AX20" ca="1">IFERROR(_xlfn.XLOOKUP($A20,INDIRECT(AX$5&amp;"!$A:$A"),INDIRECT(AX$5&amp;"!$Q:$Q"),,0),0)</f>
        <v>0</v>
      </c>
      <c r="AY20" s="101" cm="1">
        <f t="array" aca="1" ref="AY20" ca="1">IFERROR(_xlfn.XLOOKUP($A20,INDIRECT(AY$5&amp;"!$A:$A"),INDIRECT(AY$5&amp;"!$Q:$Q"),,0),0)</f>
        <v>0</v>
      </c>
      <c r="AZ20" s="101" cm="1">
        <f t="array" aca="1" ref="AZ20" ca="1">IFERROR(_xlfn.XLOOKUP($A20,INDIRECT(AZ$5&amp;"!$A:$A"),INDIRECT(AZ$5&amp;"!$Q:$Q"),,0),0)</f>
        <v>0</v>
      </c>
      <c r="BA20" s="101" cm="1">
        <f t="array" aca="1" ref="BA20" ca="1">IFERROR(_xlfn.XLOOKUP($A20,INDIRECT(BA$5&amp;"!$A:$A"),INDIRECT(BA$5&amp;"!$Q:$Q"),,0),0)</f>
        <v>0</v>
      </c>
      <c r="BB20" s="101" cm="1">
        <f t="array" aca="1" ref="BB20" ca="1">IFERROR(_xlfn.XLOOKUP($A20,INDIRECT(BB$5&amp;"!$A:$A"),INDIRECT(BB$5&amp;"!$Q:$Q"),,0),0)</f>
        <v>0</v>
      </c>
      <c r="BC20" s="101" cm="1">
        <f t="array" aca="1" ref="BC20" ca="1">IFERROR(_xlfn.XLOOKUP($A20,INDIRECT(BC$5&amp;"!$A:$A"),INDIRECT(BC$5&amp;"!$Q:$Q"),,0),0)</f>
        <v>0</v>
      </c>
      <c r="BD20" s="101" cm="1">
        <f t="array" aca="1" ref="BD20" ca="1">IFERROR(_xlfn.XLOOKUP($A20,INDIRECT(BD$5&amp;"!$A:$A"),INDIRECT(BD$5&amp;"!$Q:$Q"),,0),0)</f>
        <v>0</v>
      </c>
      <c r="BE20" s="101" cm="1">
        <f t="array" aca="1" ref="BE20" ca="1">IFERROR(_xlfn.XLOOKUP($A20,INDIRECT(BE$5&amp;"!$A:$A"),INDIRECT(BE$5&amp;"!$Q:$Q"),,0),0)</f>
        <v>0</v>
      </c>
      <c r="BF20" s="101" cm="1">
        <f t="array" aca="1" ref="BF20" ca="1">IFERROR(_xlfn.XLOOKUP($A20,INDIRECT(BF$5&amp;"!$A:$A"),INDIRECT(BF$5&amp;"!$Q:$Q"),,0),0)</f>
        <v>0</v>
      </c>
      <c r="BG20" s="226">
        <f t="shared" ca="1" si="0"/>
        <v>2254</v>
      </c>
      <c r="BH20" s="225">
        <f t="shared" ca="1" si="1"/>
        <v>7.0126772653296516E-3</v>
      </c>
      <c r="BI20" s="201">
        <f>_xlfn.XLOOKUP($A20,Текущая!$A:$A,Текущая!$AI:$AI,0,0)</f>
        <v>706</v>
      </c>
      <c r="BJ20" s="101">
        <f ca="1">_xlfn.XLOOKUP($A20,Текущая!$A:$A,Текущая!$G:$G,0,0)</f>
        <v>11952</v>
      </c>
      <c r="BK20" s="101">
        <f>_xlfn.XLOOKUP($A20,Текущая!$A:$A,Текущая!$H:$H,0)</f>
        <v>270</v>
      </c>
      <c r="BL20" s="106">
        <f>_xlfn.XLOOKUP($A20,Текущая!$A:$A,Текущая!$I:$I,0,0)</f>
        <v>100</v>
      </c>
      <c r="BM20" s="105">
        <f>_xlfn.XLOOKUP($A20,Текущая!$A:$A,Текущая!$J:$J,0,0)</f>
        <v>0.3</v>
      </c>
      <c r="BN20" s="101">
        <f>_xlfn.XLOOKUP($A20,Текущая!$A:$A,Текущая!$AP:$AP,0,0)</f>
        <v>158.95222426229498</v>
      </c>
      <c r="BO20" s="129">
        <f>_xlfn.XLOOKUP($A20,Текущая!$A:$A,Текущая!$AF:$AF,0,0)</f>
        <v>0.22514479357265577</v>
      </c>
      <c r="BP20" s="202">
        <f>_xlfn.XLOOKUP($A20,Текущая!$A:$A,Текущая!$AG:$AG,0,0)</f>
        <v>1.1038348907103819</v>
      </c>
    </row>
    <row r="21" spans="1:68" ht="24.95" customHeight="1" x14ac:dyDescent="0.25">
      <c r="A21" s="3">
        <f>'Сводный за нед'!A18</f>
        <v>173605843</v>
      </c>
      <c r="B21" s="3" t="str">
        <f>'Сводный за нед'!B18</f>
        <v>ACRH1MS101RJ</v>
      </c>
      <c r="C21" s="3" t="str">
        <f>'Сводный за нед'!C18</f>
        <v>Массажер для пальцев</v>
      </c>
      <c r="D21" s="4">
        <f>'Сводный за нед'!D18</f>
        <v>2038430289250</v>
      </c>
      <c r="F21" s="101" cm="1">
        <f t="array" aca="1" ref="F21" ca="1">IFERROR(_xlfn.XLOOKUP($A21,INDIRECT(F$5&amp;"!$A:$A"),INDIRECT(F$5&amp;"!$Q:$Q"),,0),0)</f>
        <v>0</v>
      </c>
      <c r="G21" s="101" cm="1">
        <f t="array" aca="1" ref="G21" ca="1">IFERROR(_xlfn.XLOOKUP($A21,INDIRECT(G$5&amp;"!$A:$A"),INDIRECT(G$5&amp;"!$Q:$Q"),,0),0)</f>
        <v>911</v>
      </c>
      <c r="H21" s="101" cm="1">
        <f t="array" aca="1" ref="H21" ca="1">IFERROR(_xlfn.XLOOKUP($A21,INDIRECT(H$5&amp;"!$A:$A"),INDIRECT(H$5&amp;"!$Q:$Q"),,0),0)</f>
        <v>858.40000000000009</v>
      </c>
      <c r="I21" s="101" cm="1">
        <f t="array" aca="1" ref="I21" ca="1">IFERROR(_xlfn.XLOOKUP($A21,INDIRECT(I$5&amp;"!$A:$A"),INDIRECT(I$5&amp;"!$Q:$Q"),,0),0)</f>
        <v>0</v>
      </c>
      <c r="J21" s="101" cm="1">
        <f t="array" aca="1" ref="J21" ca="1">IFERROR(_xlfn.XLOOKUP($A21,INDIRECT(J$5&amp;"!$A:$A"),INDIRECT(J$5&amp;"!$Q:$Q"),,0),0)</f>
        <v>0</v>
      </c>
      <c r="K21" s="101" cm="1">
        <f t="array" aca="1" ref="K21" ca="1">IFERROR(_xlfn.XLOOKUP($A21,INDIRECT(K$5&amp;"!$A:$A"),INDIRECT(K$5&amp;"!$Q:$Q"),,0),0)</f>
        <v>0</v>
      </c>
      <c r="L21" s="101" cm="1">
        <f t="array" aca="1" ref="L21" ca="1">IFERROR(_xlfn.XLOOKUP($A21,INDIRECT(L$5&amp;"!$A:$A"),INDIRECT(L$5&amp;"!$Q:$Q"),,0),0)</f>
        <v>0</v>
      </c>
      <c r="M21" s="101" cm="1">
        <f t="array" aca="1" ref="M21" ca="1">IFERROR(_xlfn.XLOOKUP($A21,INDIRECT(M$5&amp;"!$A:$A"),INDIRECT(M$5&amp;"!$Q:$Q"),,0),0)</f>
        <v>0</v>
      </c>
      <c r="N21" s="101" cm="1">
        <f t="array" aca="1" ref="N21" ca="1">IFERROR(_xlfn.XLOOKUP($A21,INDIRECT(N$5&amp;"!$A:$A"),INDIRECT(N$5&amp;"!$Q:$Q"),,0),0)</f>
        <v>0</v>
      </c>
      <c r="O21" s="101" cm="1">
        <f t="array" aca="1" ref="O21" ca="1">IFERROR(_xlfn.XLOOKUP($A21,INDIRECT(O$5&amp;"!$A:$A"),INDIRECT(O$5&amp;"!$Q:$Q"),,0),0)</f>
        <v>0</v>
      </c>
      <c r="P21" s="101" cm="1">
        <f t="array" aca="1" ref="P21" ca="1">IFERROR(_xlfn.XLOOKUP($A21,INDIRECT(P$5&amp;"!$A:$A"),INDIRECT(P$5&amp;"!$Q:$Q"),,0),0)</f>
        <v>0</v>
      </c>
      <c r="Q21" s="101" cm="1">
        <f t="array" aca="1" ref="Q21" ca="1">IFERROR(_xlfn.XLOOKUP($A21,INDIRECT(Q$5&amp;"!$A:$A"),INDIRECT(Q$5&amp;"!$Q:$Q"),,0),0)</f>
        <v>0</v>
      </c>
      <c r="R21" s="101" cm="1">
        <f t="array" aca="1" ref="R21" ca="1">IFERROR(_xlfn.XLOOKUP($A21,INDIRECT(R$5&amp;"!$A:$A"),INDIRECT(R$5&amp;"!$Q:$Q"),,0),0)</f>
        <v>0</v>
      </c>
      <c r="S21" s="101" cm="1">
        <f t="array" aca="1" ref="S21" ca="1">IFERROR(_xlfn.XLOOKUP($A21,INDIRECT(S$5&amp;"!$A:$A"),INDIRECT(S$5&amp;"!$Q:$Q"),,0),0)</f>
        <v>0</v>
      </c>
      <c r="T21" s="101" cm="1">
        <f t="array" aca="1" ref="T21" ca="1">IFERROR(_xlfn.XLOOKUP($A21,INDIRECT(T$5&amp;"!$A:$A"),INDIRECT(T$5&amp;"!$Q:$Q"),,0),0)</f>
        <v>0</v>
      </c>
      <c r="U21" s="101" cm="1">
        <f t="array" aca="1" ref="U21" ca="1">IFERROR(_xlfn.XLOOKUP($A21,INDIRECT(U$5&amp;"!$A:$A"),INDIRECT(U$5&amp;"!$Q:$Q"),,0),0)</f>
        <v>0</v>
      </c>
      <c r="V21" s="101" cm="1">
        <f t="array" aca="1" ref="V21" ca="1">IFERROR(_xlfn.XLOOKUP($A21,INDIRECT(V$5&amp;"!$A:$A"),INDIRECT(V$5&amp;"!$Q:$Q"),,0),0)</f>
        <v>0</v>
      </c>
      <c r="W21" s="101" cm="1">
        <f t="array" aca="1" ref="W21" ca="1">IFERROR(_xlfn.XLOOKUP($A21,INDIRECT(W$5&amp;"!$A:$A"),INDIRECT(W$5&amp;"!$Q:$Q"),,0),0)</f>
        <v>0</v>
      </c>
      <c r="X21" s="101" cm="1">
        <f t="array" aca="1" ref="X21" ca="1">IFERROR(_xlfn.XLOOKUP($A21,INDIRECT(X$5&amp;"!$A:$A"),INDIRECT(X$5&amp;"!$Q:$Q"),,0),0)</f>
        <v>0</v>
      </c>
      <c r="Y21" s="101" cm="1">
        <f t="array" aca="1" ref="Y21" ca="1">IFERROR(_xlfn.XLOOKUP($A21,INDIRECT(Y$5&amp;"!$A:$A"),INDIRECT(Y$5&amp;"!$Q:$Q"),,0),0)</f>
        <v>0</v>
      </c>
      <c r="Z21" s="101" cm="1">
        <f t="array" aca="1" ref="Z21" ca="1">IFERROR(_xlfn.XLOOKUP($A21,INDIRECT(Z$5&amp;"!$A:$A"),INDIRECT(Z$5&amp;"!$Q:$Q"),,0),0)</f>
        <v>0</v>
      </c>
      <c r="AA21" s="101" cm="1">
        <f t="array" aca="1" ref="AA21" ca="1">IFERROR(_xlfn.XLOOKUP($A21,INDIRECT(AA$5&amp;"!$A:$A"),INDIRECT(AA$5&amp;"!$Q:$Q"),,0),0)</f>
        <v>0</v>
      </c>
      <c r="AB21" s="101" cm="1">
        <f t="array" aca="1" ref="AB21" ca="1">IFERROR(_xlfn.XLOOKUP($A21,INDIRECT(AB$5&amp;"!$A:$A"),INDIRECT(AB$5&amp;"!$Q:$Q"),,0),0)</f>
        <v>0</v>
      </c>
      <c r="AC21" s="101" cm="1">
        <f t="array" aca="1" ref="AC21" ca="1">IFERROR(_xlfn.XLOOKUP($A21,INDIRECT(AC$5&amp;"!$A:$A"),INDIRECT(AC$5&amp;"!$Q:$Q"),,0),0)</f>
        <v>0</v>
      </c>
      <c r="AD21" s="101" cm="1">
        <f t="array" aca="1" ref="AD21" ca="1">IFERROR(_xlfn.XLOOKUP($A21,INDIRECT(AD$5&amp;"!$A:$A"),INDIRECT(AD$5&amp;"!$Q:$Q"),,0),0)</f>
        <v>0</v>
      </c>
      <c r="AE21" s="101" cm="1">
        <f t="array" aca="1" ref="AE21" ca="1">IFERROR(_xlfn.XLOOKUP($A21,INDIRECT(AE$5&amp;"!$A:$A"),INDIRECT(AE$5&amp;"!$Q:$Q"),,0),0)</f>
        <v>0</v>
      </c>
      <c r="AF21" s="101" cm="1">
        <f t="array" aca="1" ref="AF21" ca="1">IFERROR(_xlfn.XLOOKUP($A21,INDIRECT(AF$5&amp;"!$A:$A"),INDIRECT(AF$5&amp;"!$Q:$Q"),,0),0)</f>
        <v>0</v>
      </c>
      <c r="AG21" s="101" cm="1">
        <f t="array" aca="1" ref="AG21" ca="1">IFERROR(_xlfn.XLOOKUP($A21,INDIRECT(AG$5&amp;"!$A:$A"),INDIRECT(AG$5&amp;"!$Q:$Q"),,0),0)</f>
        <v>0</v>
      </c>
      <c r="AH21" s="101" cm="1">
        <f t="array" aca="1" ref="AH21" ca="1">IFERROR(_xlfn.XLOOKUP($A21,INDIRECT(AH$5&amp;"!$A:$A"),INDIRECT(AH$5&amp;"!$Q:$Q"),,0),0)</f>
        <v>0</v>
      </c>
      <c r="AI21" s="101" cm="1">
        <f t="array" aca="1" ref="AI21" ca="1">IFERROR(_xlfn.XLOOKUP($A21,INDIRECT(AI$5&amp;"!$A:$A"),INDIRECT(AI$5&amp;"!$Q:$Q"),,0),0)</f>
        <v>0</v>
      </c>
      <c r="AJ21" s="101" cm="1">
        <f t="array" aca="1" ref="AJ21" ca="1">IFERROR(_xlfn.XLOOKUP($A21,INDIRECT(AJ$5&amp;"!$A:$A"),INDIRECT(AJ$5&amp;"!$Q:$Q"),,0),0)</f>
        <v>0</v>
      </c>
      <c r="AK21" s="101" cm="1">
        <f t="array" aca="1" ref="AK21" ca="1">IFERROR(_xlfn.XLOOKUP($A21,INDIRECT(AK$5&amp;"!$A:$A"),INDIRECT(AK$5&amp;"!$Q:$Q"),,0),0)</f>
        <v>0</v>
      </c>
      <c r="AL21" s="101" cm="1">
        <f t="array" aca="1" ref="AL21" ca="1">IFERROR(_xlfn.XLOOKUP($A21,INDIRECT(AL$5&amp;"!$A:$A"),INDIRECT(AL$5&amp;"!$Q:$Q"),,0),0)</f>
        <v>0</v>
      </c>
      <c r="AM21" s="101" cm="1">
        <f t="array" aca="1" ref="AM21" ca="1">IFERROR(_xlfn.XLOOKUP($A21,INDIRECT(AM$5&amp;"!$A:$A"),INDIRECT(AM$5&amp;"!$Q:$Q"),,0),0)</f>
        <v>0</v>
      </c>
      <c r="AN21" s="101" cm="1">
        <f t="array" aca="1" ref="AN21" ca="1">IFERROR(_xlfn.XLOOKUP($A21,INDIRECT(AN$5&amp;"!$A:$A"),INDIRECT(AN$5&amp;"!$Q:$Q"),,0),0)</f>
        <v>0</v>
      </c>
      <c r="AO21" s="101" cm="1">
        <f t="array" aca="1" ref="AO21" ca="1">IFERROR(_xlfn.XLOOKUP($A21,INDIRECT(AO$5&amp;"!$A:$A"),INDIRECT(AO$5&amp;"!$Q:$Q"),,0),0)</f>
        <v>0</v>
      </c>
      <c r="AP21" s="101" cm="1">
        <f t="array" aca="1" ref="AP21" ca="1">IFERROR(_xlfn.XLOOKUP($A21,INDIRECT(AP$5&amp;"!$A:$A"),INDIRECT(AP$5&amp;"!$Q:$Q"),,0),0)</f>
        <v>0</v>
      </c>
      <c r="AQ21" s="101" cm="1">
        <f t="array" aca="1" ref="AQ21" ca="1">IFERROR(_xlfn.XLOOKUP($A21,INDIRECT(AQ$5&amp;"!$A:$A"),INDIRECT(AQ$5&amp;"!$Q:$Q"),,0),0)</f>
        <v>0</v>
      </c>
      <c r="AR21" s="101" cm="1">
        <f t="array" aca="1" ref="AR21" ca="1">IFERROR(_xlfn.XLOOKUP($A21,INDIRECT(AR$5&amp;"!$A:$A"),INDIRECT(AR$5&amp;"!$Q:$Q"),,0),0)</f>
        <v>0</v>
      </c>
      <c r="AS21" s="101" cm="1">
        <f t="array" aca="1" ref="AS21" ca="1">IFERROR(_xlfn.XLOOKUP($A21,INDIRECT(AS$5&amp;"!$A:$A"),INDIRECT(AS$5&amp;"!$Q:$Q"),,0),0)</f>
        <v>0</v>
      </c>
      <c r="AT21" s="101" cm="1">
        <f t="array" aca="1" ref="AT21" ca="1">IFERROR(_xlfn.XLOOKUP($A21,INDIRECT(AT$5&amp;"!$A:$A"),INDIRECT(AT$5&amp;"!$Q:$Q"),,0),0)</f>
        <v>0</v>
      </c>
      <c r="AU21" s="101" cm="1">
        <f t="array" aca="1" ref="AU21" ca="1">IFERROR(_xlfn.XLOOKUP($A21,INDIRECT(AU$5&amp;"!$A:$A"),INDIRECT(AU$5&amp;"!$Q:$Q"),,0),0)</f>
        <v>0</v>
      </c>
      <c r="AV21" s="101" cm="1">
        <f t="array" aca="1" ref="AV21" ca="1">IFERROR(_xlfn.XLOOKUP($A21,INDIRECT(AV$5&amp;"!$A:$A"),INDIRECT(AV$5&amp;"!$Q:$Q"),,0),0)</f>
        <v>0</v>
      </c>
      <c r="AW21" s="101" cm="1">
        <f t="array" aca="1" ref="AW21" ca="1">IFERROR(_xlfn.XLOOKUP($A21,INDIRECT(AW$5&amp;"!$A:$A"),INDIRECT(AW$5&amp;"!$Q:$Q"),,0),0)</f>
        <v>0</v>
      </c>
      <c r="AX21" s="101" cm="1">
        <f t="array" aca="1" ref="AX21" ca="1">IFERROR(_xlfn.XLOOKUP($A21,INDIRECT(AX$5&amp;"!$A:$A"),INDIRECT(AX$5&amp;"!$Q:$Q"),,0),0)</f>
        <v>0</v>
      </c>
      <c r="AY21" s="101" cm="1">
        <f t="array" aca="1" ref="AY21" ca="1">IFERROR(_xlfn.XLOOKUP($A21,INDIRECT(AY$5&amp;"!$A:$A"),INDIRECT(AY$5&amp;"!$Q:$Q"),,0),0)</f>
        <v>0</v>
      </c>
      <c r="AZ21" s="101" cm="1">
        <f t="array" aca="1" ref="AZ21" ca="1">IFERROR(_xlfn.XLOOKUP($A21,INDIRECT(AZ$5&amp;"!$A:$A"),INDIRECT(AZ$5&amp;"!$Q:$Q"),,0),0)</f>
        <v>0</v>
      </c>
      <c r="BA21" s="101" cm="1">
        <f t="array" aca="1" ref="BA21" ca="1">IFERROR(_xlfn.XLOOKUP($A21,INDIRECT(BA$5&amp;"!$A:$A"),INDIRECT(BA$5&amp;"!$Q:$Q"),,0),0)</f>
        <v>0</v>
      </c>
      <c r="BB21" s="101" cm="1">
        <f t="array" aca="1" ref="BB21" ca="1">IFERROR(_xlfn.XLOOKUP($A21,INDIRECT(BB$5&amp;"!$A:$A"),INDIRECT(BB$5&amp;"!$Q:$Q"),,0),0)</f>
        <v>0</v>
      </c>
      <c r="BC21" s="101" cm="1">
        <f t="array" aca="1" ref="BC21" ca="1">IFERROR(_xlfn.XLOOKUP($A21,INDIRECT(BC$5&amp;"!$A:$A"),INDIRECT(BC$5&amp;"!$Q:$Q"),,0),0)</f>
        <v>0</v>
      </c>
      <c r="BD21" s="101" cm="1">
        <f t="array" aca="1" ref="BD21" ca="1">IFERROR(_xlfn.XLOOKUP($A21,INDIRECT(BD$5&amp;"!$A:$A"),INDIRECT(BD$5&amp;"!$Q:$Q"),,0),0)</f>
        <v>0</v>
      </c>
      <c r="BE21" s="101" cm="1">
        <f t="array" aca="1" ref="BE21" ca="1">IFERROR(_xlfn.XLOOKUP($A21,INDIRECT(BE$5&amp;"!$A:$A"),INDIRECT(BE$5&amp;"!$Q:$Q"),,0),0)</f>
        <v>0</v>
      </c>
      <c r="BF21" s="101" cm="1">
        <f t="array" aca="1" ref="BF21" ca="1">IFERROR(_xlfn.XLOOKUP($A21,INDIRECT(BF$5&amp;"!$A:$A"),INDIRECT(BF$5&amp;"!$Q:$Q"),,0),0)</f>
        <v>0</v>
      </c>
      <c r="BG21" s="226">
        <f t="shared" ca="1" si="0"/>
        <v>1769.4</v>
      </c>
      <c r="BH21" s="225">
        <f t="shared" ca="1" si="1"/>
        <v>5.5049827654278108E-3</v>
      </c>
      <c r="BI21" s="201">
        <f>_xlfn.XLOOKUP($A21,Текущая!$A:$A,Текущая!$AI:$AI,0,0)</f>
        <v>429.20000000000005</v>
      </c>
      <c r="BJ21" s="101">
        <f ca="1">_xlfn.XLOOKUP($A21,Текущая!$A:$A,Текущая!$G:$G,0,0)</f>
        <v>36564</v>
      </c>
      <c r="BK21" s="101">
        <f>_xlfn.XLOOKUP($A21,Текущая!$A:$A,Текущая!$H:$H,0)</f>
        <v>5530</v>
      </c>
      <c r="BL21" s="106">
        <f>_xlfn.XLOOKUP($A21,Текущая!$A:$A,Текущая!$I:$I,0,0)</f>
        <v>100</v>
      </c>
      <c r="BM21" s="105">
        <f>_xlfn.XLOOKUP($A21,Текущая!$A:$A,Текущая!$J:$J,0,0)</f>
        <v>0.1</v>
      </c>
      <c r="BN21" s="101">
        <f>_xlfn.XLOOKUP($A21,Текущая!$A:$A,Текущая!$AP:$AP,0,0)</f>
        <v>-109.20858442622955</v>
      </c>
      <c r="BO21" s="129">
        <f>_xlfn.XLOOKUP($A21,Текущая!$A:$A,Текущая!$AF:$AF,0,0)</f>
        <v>-0.25444684162681624</v>
      </c>
      <c r="BP21" s="202">
        <f>_xlfn.XLOOKUP($A21,Текущая!$A:$A,Текущая!$AG:$AG,0,0)</f>
        <v>-1.6546755216095386</v>
      </c>
    </row>
    <row r="22" spans="1:68" ht="24.95" customHeight="1" x14ac:dyDescent="0.25">
      <c r="A22" s="3">
        <f>'Сводный за нед'!A19</f>
        <v>223420736</v>
      </c>
      <c r="B22" s="3" t="str">
        <f>'Сводный за нед'!B19</f>
        <v>ACRB1MS101RJ</v>
      </c>
      <c r="C22" s="3" t="str">
        <f>'Сводный за нед'!C19</f>
        <v>Массажер для тела оранжевый</v>
      </c>
      <c r="D22" s="4">
        <f>'Сводный за нед'!D19</f>
        <v>2039813223373</v>
      </c>
      <c r="F22" s="101" cm="1">
        <f t="array" aca="1" ref="F22" ca="1">IFERROR(_xlfn.XLOOKUP($A22,INDIRECT(F$5&amp;"!$A:$A"),INDIRECT(F$5&amp;"!$Q:$Q"),,0),0)</f>
        <v>0</v>
      </c>
      <c r="G22" s="101" cm="1">
        <f t="array" aca="1" ref="G22" ca="1">IFERROR(_xlfn.XLOOKUP($A22,INDIRECT(G$5&amp;"!$A:$A"),INDIRECT(G$5&amp;"!$Q:$Q"),,0),0)</f>
        <v>2619</v>
      </c>
      <c r="H22" s="101" cm="1">
        <f t="array" aca="1" ref="H22" ca="1">IFERROR(_xlfn.XLOOKUP($A22,INDIRECT(H$5&amp;"!$A:$A"),INDIRECT(H$5&amp;"!$Q:$Q"),,0),0)</f>
        <v>4325.43</v>
      </c>
      <c r="I22" s="101" cm="1">
        <f t="array" aca="1" ref="I22" ca="1">IFERROR(_xlfn.XLOOKUP($A22,INDIRECT(I$5&amp;"!$A:$A"),INDIRECT(I$5&amp;"!$Q:$Q"),,0),0)</f>
        <v>0</v>
      </c>
      <c r="J22" s="101" cm="1">
        <f t="array" aca="1" ref="J22" ca="1">IFERROR(_xlfn.XLOOKUP($A22,INDIRECT(J$5&amp;"!$A:$A"),INDIRECT(J$5&amp;"!$Q:$Q"),,0),0)</f>
        <v>0</v>
      </c>
      <c r="K22" s="101" cm="1">
        <f t="array" aca="1" ref="K22" ca="1">IFERROR(_xlfn.XLOOKUP($A22,INDIRECT(K$5&amp;"!$A:$A"),INDIRECT(K$5&amp;"!$Q:$Q"),,0),0)</f>
        <v>0</v>
      </c>
      <c r="L22" s="101" cm="1">
        <f t="array" aca="1" ref="L22" ca="1">IFERROR(_xlfn.XLOOKUP($A22,INDIRECT(L$5&amp;"!$A:$A"),INDIRECT(L$5&amp;"!$Q:$Q"),,0),0)</f>
        <v>0</v>
      </c>
      <c r="M22" s="101" cm="1">
        <f t="array" aca="1" ref="M22" ca="1">IFERROR(_xlfn.XLOOKUP($A22,INDIRECT(M$5&amp;"!$A:$A"),INDIRECT(M$5&amp;"!$Q:$Q"),,0),0)</f>
        <v>0</v>
      </c>
      <c r="N22" s="101" cm="1">
        <f t="array" aca="1" ref="N22" ca="1">IFERROR(_xlfn.XLOOKUP($A22,INDIRECT(N$5&amp;"!$A:$A"),INDIRECT(N$5&amp;"!$Q:$Q"),,0),0)</f>
        <v>0</v>
      </c>
      <c r="O22" s="101" cm="1">
        <f t="array" aca="1" ref="O22" ca="1">IFERROR(_xlfn.XLOOKUP($A22,INDIRECT(O$5&amp;"!$A:$A"),INDIRECT(O$5&amp;"!$Q:$Q"),,0),0)</f>
        <v>0</v>
      </c>
      <c r="P22" s="101" cm="1">
        <f t="array" aca="1" ref="P22" ca="1">IFERROR(_xlfn.XLOOKUP($A22,INDIRECT(P$5&amp;"!$A:$A"),INDIRECT(P$5&amp;"!$Q:$Q"),,0),0)</f>
        <v>0</v>
      </c>
      <c r="Q22" s="101" cm="1">
        <f t="array" aca="1" ref="Q22" ca="1">IFERROR(_xlfn.XLOOKUP($A22,INDIRECT(Q$5&amp;"!$A:$A"),INDIRECT(Q$5&amp;"!$Q:$Q"),,0),0)</f>
        <v>0</v>
      </c>
      <c r="R22" s="101" cm="1">
        <f t="array" aca="1" ref="R22" ca="1">IFERROR(_xlfn.XLOOKUP($A22,INDIRECT(R$5&amp;"!$A:$A"),INDIRECT(R$5&amp;"!$Q:$Q"),,0),0)</f>
        <v>0</v>
      </c>
      <c r="S22" s="101" cm="1">
        <f t="array" aca="1" ref="S22" ca="1">IFERROR(_xlfn.XLOOKUP($A22,INDIRECT(S$5&amp;"!$A:$A"),INDIRECT(S$5&amp;"!$Q:$Q"),,0),0)</f>
        <v>0</v>
      </c>
      <c r="T22" s="101" cm="1">
        <f t="array" aca="1" ref="T22" ca="1">IFERROR(_xlfn.XLOOKUP($A22,INDIRECT(T$5&amp;"!$A:$A"),INDIRECT(T$5&amp;"!$Q:$Q"),,0),0)</f>
        <v>0</v>
      </c>
      <c r="U22" s="101" cm="1">
        <f t="array" aca="1" ref="U22" ca="1">IFERROR(_xlfn.XLOOKUP($A22,INDIRECT(U$5&amp;"!$A:$A"),INDIRECT(U$5&amp;"!$Q:$Q"),,0),0)</f>
        <v>0</v>
      </c>
      <c r="V22" s="101" cm="1">
        <f t="array" aca="1" ref="V22" ca="1">IFERROR(_xlfn.XLOOKUP($A22,INDIRECT(V$5&amp;"!$A:$A"),INDIRECT(V$5&amp;"!$Q:$Q"),,0),0)</f>
        <v>0</v>
      </c>
      <c r="W22" s="101" cm="1">
        <f t="array" aca="1" ref="W22" ca="1">IFERROR(_xlfn.XLOOKUP($A22,INDIRECT(W$5&amp;"!$A:$A"),INDIRECT(W$5&amp;"!$Q:$Q"),,0),0)</f>
        <v>0</v>
      </c>
      <c r="X22" s="101" cm="1">
        <f t="array" aca="1" ref="X22" ca="1">IFERROR(_xlfn.XLOOKUP($A22,INDIRECT(X$5&amp;"!$A:$A"),INDIRECT(X$5&amp;"!$Q:$Q"),,0),0)</f>
        <v>0</v>
      </c>
      <c r="Y22" s="101" cm="1">
        <f t="array" aca="1" ref="Y22" ca="1">IFERROR(_xlfn.XLOOKUP($A22,INDIRECT(Y$5&amp;"!$A:$A"),INDIRECT(Y$5&amp;"!$Q:$Q"),,0),0)</f>
        <v>0</v>
      </c>
      <c r="Z22" s="101" cm="1">
        <f t="array" aca="1" ref="Z22" ca="1">IFERROR(_xlfn.XLOOKUP($A22,INDIRECT(Z$5&amp;"!$A:$A"),INDIRECT(Z$5&amp;"!$Q:$Q"),,0),0)</f>
        <v>0</v>
      </c>
      <c r="AA22" s="101" cm="1">
        <f t="array" aca="1" ref="AA22" ca="1">IFERROR(_xlfn.XLOOKUP($A22,INDIRECT(AA$5&amp;"!$A:$A"),INDIRECT(AA$5&amp;"!$Q:$Q"),,0),0)</f>
        <v>0</v>
      </c>
      <c r="AB22" s="101" cm="1">
        <f t="array" aca="1" ref="AB22" ca="1">IFERROR(_xlfn.XLOOKUP($A22,INDIRECT(AB$5&amp;"!$A:$A"),INDIRECT(AB$5&amp;"!$Q:$Q"),,0),0)</f>
        <v>0</v>
      </c>
      <c r="AC22" s="101" cm="1">
        <f t="array" aca="1" ref="AC22" ca="1">IFERROR(_xlfn.XLOOKUP($A22,INDIRECT(AC$5&amp;"!$A:$A"),INDIRECT(AC$5&amp;"!$Q:$Q"),,0),0)</f>
        <v>0</v>
      </c>
      <c r="AD22" s="101" cm="1">
        <f t="array" aca="1" ref="AD22" ca="1">IFERROR(_xlfn.XLOOKUP($A22,INDIRECT(AD$5&amp;"!$A:$A"),INDIRECT(AD$5&amp;"!$Q:$Q"),,0),0)</f>
        <v>0</v>
      </c>
      <c r="AE22" s="101" cm="1">
        <f t="array" aca="1" ref="AE22" ca="1">IFERROR(_xlfn.XLOOKUP($A22,INDIRECT(AE$5&amp;"!$A:$A"),INDIRECT(AE$5&amp;"!$Q:$Q"),,0),0)</f>
        <v>0</v>
      </c>
      <c r="AF22" s="101" cm="1">
        <f t="array" aca="1" ref="AF22" ca="1">IFERROR(_xlfn.XLOOKUP($A22,INDIRECT(AF$5&amp;"!$A:$A"),INDIRECT(AF$5&amp;"!$Q:$Q"),,0),0)</f>
        <v>0</v>
      </c>
      <c r="AG22" s="101" cm="1">
        <f t="array" aca="1" ref="AG22" ca="1">IFERROR(_xlfn.XLOOKUP($A22,INDIRECT(AG$5&amp;"!$A:$A"),INDIRECT(AG$5&amp;"!$Q:$Q"),,0),0)</f>
        <v>0</v>
      </c>
      <c r="AH22" s="101" cm="1">
        <f t="array" aca="1" ref="AH22" ca="1">IFERROR(_xlfn.XLOOKUP($A22,INDIRECT(AH$5&amp;"!$A:$A"),INDIRECT(AH$5&amp;"!$Q:$Q"),,0),0)</f>
        <v>0</v>
      </c>
      <c r="AI22" s="101" cm="1">
        <f t="array" aca="1" ref="AI22" ca="1">IFERROR(_xlfn.XLOOKUP($A22,INDIRECT(AI$5&amp;"!$A:$A"),INDIRECT(AI$5&amp;"!$Q:$Q"),,0),0)</f>
        <v>0</v>
      </c>
      <c r="AJ22" s="101" cm="1">
        <f t="array" aca="1" ref="AJ22" ca="1">IFERROR(_xlfn.XLOOKUP($A22,INDIRECT(AJ$5&amp;"!$A:$A"),INDIRECT(AJ$5&amp;"!$Q:$Q"),,0),0)</f>
        <v>0</v>
      </c>
      <c r="AK22" s="101" cm="1">
        <f t="array" aca="1" ref="AK22" ca="1">IFERROR(_xlfn.XLOOKUP($A22,INDIRECT(AK$5&amp;"!$A:$A"),INDIRECT(AK$5&amp;"!$Q:$Q"),,0),0)</f>
        <v>0</v>
      </c>
      <c r="AL22" s="101" cm="1">
        <f t="array" aca="1" ref="AL22" ca="1">IFERROR(_xlfn.XLOOKUP($A22,INDIRECT(AL$5&amp;"!$A:$A"),INDIRECT(AL$5&amp;"!$Q:$Q"),,0),0)</f>
        <v>0</v>
      </c>
      <c r="AM22" s="101" cm="1">
        <f t="array" aca="1" ref="AM22" ca="1">IFERROR(_xlfn.XLOOKUP($A22,INDIRECT(AM$5&amp;"!$A:$A"),INDIRECT(AM$5&amp;"!$Q:$Q"),,0),0)</f>
        <v>0</v>
      </c>
      <c r="AN22" s="101" cm="1">
        <f t="array" aca="1" ref="AN22" ca="1">IFERROR(_xlfn.XLOOKUP($A22,INDIRECT(AN$5&amp;"!$A:$A"),INDIRECT(AN$5&amp;"!$Q:$Q"),,0),0)</f>
        <v>0</v>
      </c>
      <c r="AO22" s="101" cm="1">
        <f t="array" aca="1" ref="AO22" ca="1">IFERROR(_xlfn.XLOOKUP($A22,INDIRECT(AO$5&amp;"!$A:$A"),INDIRECT(AO$5&amp;"!$Q:$Q"),,0),0)</f>
        <v>0</v>
      </c>
      <c r="AP22" s="101" cm="1">
        <f t="array" aca="1" ref="AP22" ca="1">IFERROR(_xlfn.XLOOKUP($A22,INDIRECT(AP$5&amp;"!$A:$A"),INDIRECT(AP$5&amp;"!$Q:$Q"),,0),0)</f>
        <v>0</v>
      </c>
      <c r="AQ22" s="101" cm="1">
        <f t="array" aca="1" ref="AQ22" ca="1">IFERROR(_xlfn.XLOOKUP($A22,INDIRECT(AQ$5&amp;"!$A:$A"),INDIRECT(AQ$5&amp;"!$Q:$Q"),,0),0)</f>
        <v>0</v>
      </c>
      <c r="AR22" s="101" cm="1">
        <f t="array" aca="1" ref="AR22" ca="1">IFERROR(_xlfn.XLOOKUP($A22,INDIRECT(AR$5&amp;"!$A:$A"),INDIRECT(AR$5&amp;"!$Q:$Q"),,0),0)</f>
        <v>0</v>
      </c>
      <c r="AS22" s="101" cm="1">
        <f t="array" aca="1" ref="AS22" ca="1">IFERROR(_xlfn.XLOOKUP($A22,INDIRECT(AS$5&amp;"!$A:$A"),INDIRECT(AS$5&amp;"!$Q:$Q"),,0),0)</f>
        <v>0</v>
      </c>
      <c r="AT22" s="101" cm="1">
        <f t="array" aca="1" ref="AT22" ca="1">IFERROR(_xlfn.XLOOKUP($A22,INDIRECT(AT$5&amp;"!$A:$A"),INDIRECT(AT$5&amp;"!$Q:$Q"),,0),0)</f>
        <v>0</v>
      </c>
      <c r="AU22" s="101" cm="1">
        <f t="array" aca="1" ref="AU22" ca="1">IFERROR(_xlfn.XLOOKUP($A22,INDIRECT(AU$5&amp;"!$A:$A"),INDIRECT(AU$5&amp;"!$Q:$Q"),,0),0)</f>
        <v>0</v>
      </c>
      <c r="AV22" s="101" cm="1">
        <f t="array" aca="1" ref="AV22" ca="1">IFERROR(_xlfn.XLOOKUP($A22,INDIRECT(AV$5&amp;"!$A:$A"),INDIRECT(AV$5&amp;"!$Q:$Q"),,0),0)</f>
        <v>0</v>
      </c>
      <c r="AW22" s="101" cm="1">
        <f t="array" aca="1" ref="AW22" ca="1">IFERROR(_xlfn.XLOOKUP($A22,INDIRECT(AW$5&amp;"!$A:$A"),INDIRECT(AW$5&amp;"!$Q:$Q"),,0),0)</f>
        <v>0</v>
      </c>
      <c r="AX22" s="101" cm="1">
        <f t="array" aca="1" ref="AX22" ca="1">IFERROR(_xlfn.XLOOKUP($A22,INDIRECT(AX$5&amp;"!$A:$A"),INDIRECT(AX$5&amp;"!$Q:$Q"),,0),0)</f>
        <v>0</v>
      </c>
      <c r="AY22" s="101" cm="1">
        <f t="array" aca="1" ref="AY22" ca="1">IFERROR(_xlfn.XLOOKUP($A22,INDIRECT(AY$5&amp;"!$A:$A"),INDIRECT(AY$5&amp;"!$Q:$Q"),,0),0)</f>
        <v>0</v>
      </c>
      <c r="AZ22" s="101" cm="1">
        <f t="array" aca="1" ref="AZ22" ca="1">IFERROR(_xlfn.XLOOKUP($A22,INDIRECT(AZ$5&amp;"!$A:$A"),INDIRECT(AZ$5&amp;"!$Q:$Q"),,0),0)</f>
        <v>0</v>
      </c>
      <c r="BA22" s="101" cm="1">
        <f t="array" aca="1" ref="BA22" ca="1">IFERROR(_xlfn.XLOOKUP($A22,INDIRECT(BA$5&amp;"!$A:$A"),INDIRECT(BA$5&amp;"!$Q:$Q"),,0),0)</f>
        <v>0</v>
      </c>
      <c r="BB22" s="101" cm="1">
        <f t="array" aca="1" ref="BB22" ca="1">IFERROR(_xlfn.XLOOKUP($A22,INDIRECT(BB$5&amp;"!$A:$A"),INDIRECT(BB$5&amp;"!$Q:$Q"),,0),0)</f>
        <v>0</v>
      </c>
      <c r="BC22" s="101" cm="1">
        <f t="array" aca="1" ref="BC22" ca="1">IFERROR(_xlfn.XLOOKUP($A22,INDIRECT(BC$5&amp;"!$A:$A"),INDIRECT(BC$5&amp;"!$Q:$Q"),,0),0)</f>
        <v>0</v>
      </c>
      <c r="BD22" s="101" cm="1">
        <f t="array" aca="1" ref="BD22" ca="1">IFERROR(_xlfn.XLOOKUP($A22,INDIRECT(BD$5&amp;"!$A:$A"),INDIRECT(BD$5&amp;"!$Q:$Q"),,0),0)</f>
        <v>0</v>
      </c>
      <c r="BE22" s="101" cm="1">
        <f t="array" aca="1" ref="BE22" ca="1">IFERROR(_xlfn.XLOOKUP($A22,INDIRECT(BE$5&amp;"!$A:$A"),INDIRECT(BE$5&amp;"!$Q:$Q"),,0),0)</f>
        <v>0</v>
      </c>
      <c r="BF22" s="101" cm="1">
        <f t="array" aca="1" ref="BF22" ca="1">IFERROR(_xlfn.XLOOKUP($A22,INDIRECT(BF$5&amp;"!$A:$A"),INDIRECT(BF$5&amp;"!$Q:$Q"),,0),0)</f>
        <v>0</v>
      </c>
      <c r="BG22" s="226">
        <f t="shared" ca="1" si="0"/>
        <v>6944.43</v>
      </c>
      <c r="BH22" s="225">
        <f t="shared" ca="1" si="1"/>
        <v>2.1605610639606563E-2</v>
      </c>
      <c r="BI22" s="201">
        <f>_xlfn.XLOOKUP($A22,Текущая!$A:$A,Текущая!$AI:$AI,0,0)</f>
        <v>617.91857142857145</v>
      </c>
      <c r="BJ22" s="101">
        <f ca="1">_xlfn.XLOOKUP($A22,Текущая!$A:$A,Текущая!$G:$G,0,0)</f>
        <v>4983</v>
      </c>
      <c r="BK22" s="101">
        <f>_xlfn.XLOOKUP($A22,Текущая!$A:$A,Текущая!$H:$H,0)</f>
        <v>48.571428571428577</v>
      </c>
      <c r="BL22" s="106">
        <f>_xlfn.XLOOKUP($A22,Текущая!$A:$A,Текущая!$I:$I,0,0)</f>
        <v>100</v>
      </c>
      <c r="BM22" s="105">
        <f>_xlfn.XLOOKUP($A22,Текущая!$A:$A,Текущая!$J:$J,0,0)</f>
        <v>0.7</v>
      </c>
      <c r="BN22" s="101">
        <f>_xlfn.XLOOKUP($A22,Текущая!$A:$A,Текущая!$AP:$AP,0,0)</f>
        <v>196.8657845433255</v>
      </c>
      <c r="BO22" s="129">
        <f>_xlfn.XLOOKUP($A22,Текущая!$A:$A,Текущая!$AF:$AF,0,0)</f>
        <v>0.31859502796329581</v>
      </c>
      <c r="BP22" s="202">
        <f>_xlfn.XLOOKUP($A22,Текущая!$A:$A,Текущая!$AG:$AG,0,0)</f>
        <v>1.303746917505467</v>
      </c>
    </row>
    <row r="23" spans="1:68" ht="24.95" customHeight="1" x14ac:dyDescent="0.25">
      <c r="A23" s="3">
        <f>'Сводный за нед'!A20</f>
        <v>275208801</v>
      </c>
      <c r="B23" s="3" t="str">
        <f>'Сводный за нед'!B20</f>
        <v>ACRB1MS101PN</v>
      </c>
      <c r="C23" s="3" t="str">
        <f>'Сводный за нед'!C20</f>
        <v>Массажер для тела розовый</v>
      </c>
      <c r="D23" s="4">
        <f>'Сводный за нед'!D20</f>
        <v>2041591042329</v>
      </c>
      <c r="F23" s="101" cm="1">
        <f t="array" aca="1" ref="F23" ca="1">IFERROR(_xlfn.XLOOKUP($A23,INDIRECT(F$5&amp;"!$A:$A"),INDIRECT(F$5&amp;"!$Q:$Q"),,0),0)</f>
        <v>698</v>
      </c>
      <c r="G23" s="101" cm="1">
        <f t="array" aca="1" ref="G23" ca="1">IFERROR(_xlfn.XLOOKUP($A23,INDIRECT(G$5&amp;"!$A:$A"),INDIRECT(G$5&amp;"!$Q:$Q"),,0),0)</f>
        <v>0</v>
      </c>
      <c r="H23" s="101" cm="1">
        <f t="array" aca="1" ref="H23" ca="1">IFERROR(_xlfn.XLOOKUP($A23,INDIRECT(H$5&amp;"!$A:$A"),INDIRECT(H$5&amp;"!$Q:$Q"),,0),0)</f>
        <v>0</v>
      </c>
      <c r="I23" s="101" cm="1">
        <f t="array" aca="1" ref="I23" ca="1">IFERROR(_xlfn.XLOOKUP($A23,INDIRECT(I$5&amp;"!$A:$A"),INDIRECT(I$5&amp;"!$Q:$Q"),,0),0)</f>
        <v>0</v>
      </c>
      <c r="J23" s="101" cm="1">
        <f t="array" aca="1" ref="J23" ca="1">IFERROR(_xlfn.XLOOKUP($A23,INDIRECT(J$5&amp;"!$A:$A"),INDIRECT(J$5&amp;"!$Q:$Q"),,0),0)</f>
        <v>0</v>
      </c>
      <c r="K23" s="101" cm="1">
        <f t="array" aca="1" ref="K23" ca="1">IFERROR(_xlfn.XLOOKUP($A23,INDIRECT(K$5&amp;"!$A:$A"),INDIRECT(K$5&amp;"!$Q:$Q"),,0),0)</f>
        <v>0</v>
      </c>
      <c r="L23" s="101" cm="1">
        <f t="array" aca="1" ref="L23" ca="1">IFERROR(_xlfn.XLOOKUP($A23,INDIRECT(L$5&amp;"!$A:$A"),INDIRECT(L$5&amp;"!$Q:$Q"),,0),0)</f>
        <v>0</v>
      </c>
      <c r="M23" s="101" cm="1">
        <f t="array" aca="1" ref="M23" ca="1">IFERROR(_xlfn.XLOOKUP($A23,INDIRECT(M$5&amp;"!$A:$A"),INDIRECT(M$5&amp;"!$Q:$Q"),,0),0)</f>
        <v>0</v>
      </c>
      <c r="N23" s="101" cm="1">
        <f t="array" aca="1" ref="N23" ca="1">IFERROR(_xlfn.XLOOKUP($A23,INDIRECT(N$5&amp;"!$A:$A"),INDIRECT(N$5&amp;"!$Q:$Q"),,0),0)</f>
        <v>0</v>
      </c>
      <c r="O23" s="101" cm="1">
        <f t="array" aca="1" ref="O23" ca="1">IFERROR(_xlfn.XLOOKUP($A23,INDIRECT(O$5&amp;"!$A:$A"),INDIRECT(O$5&amp;"!$Q:$Q"),,0),0)</f>
        <v>0</v>
      </c>
      <c r="P23" s="101" cm="1">
        <f t="array" aca="1" ref="P23" ca="1">IFERROR(_xlfn.XLOOKUP($A23,INDIRECT(P$5&amp;"!$A:$A"),INDIRECT(P$5&amp;"!$Q:$Q"),,0),0)</f>
        <v>0</v>
      </c>
      <c r="Q23" s="101" cm="1">
        <f t="array" aca="1" ref="Q23" ca="1">IFERROR(_xlfn.XLOOKUP($A23,INDIRECT(Q$5&amp;"!$A:$A"),INDIRECT(Q$5&amp;"!$Q:$Q"),,0),0)</f>
        <v>0</v>
      </c>
      <c r="R23" s="101" cm="1">
        <f t="array" aca="1" ref="R23" ca="1">IFERROR(_xlfn.XLOOKUP($A23,INDIRECT(R$5&amp;"!$A:$A"),INDIRECT(R$5&amp;"!$Q:$Q"),,0),0)</f>
        <v>0</v>
      </c>
      <c r="S23" s="101" cm="1">
        <f t="array" aca="1" ref="S23" ca="1">IFERROR(_xlfn.XLOOKUP($A23,INDIRECT(S$5&amp;"!$A:$A"),INDIRECT(S$5&amp;"!$Q:$Q"),,0),0)</f>
        <v>0</v>
      </c>
      <c r="T23" s="101" cm="1">
        <f t="array" aca="1" ref="T23" ca="1">IFERROR(_xlfn.XLOOKUP($A23,INDIRECT(T$5&amp;"!$A:$A"),INDIRECT(T$5&amp;"!$Q:$Q"),,0),0)</f>
        <v>0</v>
      </c>
      <c r="U23" s="101" cm="1">
        <f t="array" aca="1" ref="U23" ca="1">IFERROR(_xlfn.XLOOKUP($A23,INDIRECT(U$5&amp;"!$A:$A"),INDIRECT(U$5&amp;"!$Q:$Q"),,0),0)</f>
        <v>0</v>
      </c>
      <c r="V23" s="101" cm="1">
        <f t="array" aca="1" ref="V23" ca="1">IFERROR(_xlfn.XLOOKUP($A23,INDIRECT(V$5&amp;"!$A:$A"),INDIRECT(V$5&amp;"!$Q:$Q"),,0),0)</f>
        <v>0</v>
      </c>
      <c r="W23" s="101" cm="1">
        <f t="array" aca="1" ref="W23" ca="1">IFERROR(_xlfn.XLOOKUP($A23,INDIRECT(W$5&amp;"!$A:$A"),INDIRECT(W$5&amp;"!$Q:$Q"),,0),0)</f>
        <v>0</v>
      </c>
      <c r="X23" s="101" cm="1">
        <f t="array" aca="1" ref="X23" ca="1">IFERROR(_xlfn.XLOOKUP($A23,INDIRECT(X$5&amp;"!$A:$A"),INDIRECT(X$5&amp;"!$Q:$Q"),,0),0)</f>
        <v>0</v>
      </c>
      <c r="Y23" s="101" cm="1">
        <f t="array" aca="1" ref="Y23" ca="1">IFERROR(_xlfn.XLOOKUP($A23,INDIRECT(Y$5&amp;"!$A:$A"),INDIRECT(Y$5&amp;"!$Q:$Q"),,0),0)</f>
        <v>0</v>
      </c>
      <c r="Z23" s="101" cm="1">
        <f t="array" aca="1" ref="Z23" ca="1">IFERROR(_xlfn.XLOOKUP($A23,INDIRECT(Z$5&amp;"!$A:$A"),INDIRECT(Z$5&amp;"!$Q:$Q"),,0),0)</f>
        <v>0</v>
      </c>
      <c r="AA23" s="101" cm="1">
        <f t="array" aca="1" ref="AA23" ca="1">IFERROR(_xlfn.XLOOKUP($A23,INDIRECT(AA$5&amp;"!$A:$A"),INDIRECT(AA$5&amp;"!$Q:$Q"),,0),0)</f>
        <v>0</v>
      </c>
      <c r="AB23" s="101" cm="1">
        <f t="array" aca="1" ref="AB23" ca="1">IFERROR(_xlfn.XLOOKUP($A23,INDIRECT(AB$5&amp;"!$A:$A"),INDIRECT(AB$5&amp;"!$Q:$Q"),,0),0)</f>
        <v>0</v>
      </c>
      <c r="AC23" s="101" cm="1">
        <f t="array" aca="1" ref="AC23" ca="1">IFERROR(_xlfn.XLOOKUP($A23,INDIRECT(AC$5&amp;"!$A:$A"),INDIRECT(AC$5&amp;"!$Q:$Q"),,0),0)</f>
        <v>0</v>
      </c>
      <c r="AD23" s="101" cm="1">
        <f t="array" aca="1" ref="AD23" ca="1">IFERROR(_xlfn.XLOOKUP($A23,INDIRECT(AD$5&amp;"!$A:$A"),INDIRECT(AD$5&amp;"!$Q:$Q"),,0),0)</f>
        <v>0</v>
      </c>
      <c r="AE23" s="101" cm="1">
        <f t="array" aca="1" ref="AE23" ca="1">IFERROR(_xlfn.XLOOKUP($A23,INDIRECT(AE$5&amp;"!$A:$A"),INDIRECT(AE$5&amp;"!$Q:$Q"),,0),0)</f>
        <v>0</v>
      </c>
      <c r="AF23" s="101" cm="1">
        <f t="array" aca="1" ref="AF23" ca="1">IFERROR(_xlfn.XLOOKUP($A23,INDIRECT(AF$5&amp;"!$A:$A"),INDIRECT(AF$5&amp;"!$Q:$Q"),,0),0)</f>
        <v>0</v>
      </c>
      <c r="AG23" s="101" cm="1">
        <f t="array" aca="1" ref="AG23" ca="1">IFERROR(_xlfn.XLOOKUP($A23,INDIRECT(AG$5&amp;"!$A:$A"),INDIRECT(AG$5&amp;"!$Q:$Q"),,0),0)</f>
        <v>0</v>
      </c>
      <c r="AH23" s="101" cm="1">
        <f t="array" aca="1" ref="AH23" ca="1">IFERROR(_xlfn.XLOOKUP($A23,INDIRECT(AH$5&amp;"!$A:$A"),INDIRECT(AH$5&amp;"!$Q:$Q"),,0),0)</f>
        <v>0</v>
      </c>
      <c r="AI23" s="101" cm="1">
        <f t="array" aca="1" ref="AI23" ca="1">IFERROR(_xlfn.XLOOKUP($A23,INDIRECT(AI$5&amp;"!$A:$A"),INDIRECT(AI$5&amp;"!$Q:$Q"),,0),0)</f>
        <v>0</v>
      </c>
      <c r="AJ23" s="101" cm="1">
        <f t="array" aca="1" ref="AJ23" ca="1">IFERROR(_xlfn.XLOOKUP($A23,INDIRECT(AJ$5&amp;"!$A:$A"),INDIRECT(AJ$5&amp;"!$Q:$Q"),,0),0)</f>
        <v>0</v>
      </c>
      <c r="AK23" s="101" cm="1">
        <f t="array" aca="1" ref="AK23" ca="1">IFERROR(_xlfn.XLOOKUP($A23,INDIRECT(AK$5&amp;"!$A:$A"),INDIRECT(AK$5&amp;"!$Q:$Q"),,0),0)</f>
        <v>0</v>
      </c>
      <c r="AL23" s="101" cm="1">
        <f t="array" aca="1" ref="AL23" ca="1">IFERROR(_xlfn.XLOOKUP($A23,INDIRECT(AL$5&amp;"!$A:$A"),INDIRECT(AL$5&amp;"!$Q:$Q"),,0),0)</f>
        <v>0</v>
      </c>
      <c r="AM23" s="101" cm="1">
        <f t="array" aca="1" ref="AM23" ca="1">IFERROR(_xlfn.XLOOKUP($A23,INDIRECT(AM$5&amp;"!$A:$A"),INDIRECT(AM$5&amp;"!$Q:$Q"),,0),0)</f>
        <v>0</v>
      </c>
      <c r="AN23" s="101" cm="1">
        <f t="array" aca="1" ref="AN23" ca="1">IFERROR(_xlfn.XLOOKUP($A23,INDIRECT(AN$5&amp;"!$A:$A"),INDIRECT(AN$5&amp;"!$Q:$Q"),,0),0)</f>
        <v>0</v>
      </c>
      <c r="AO23" s="101" cm="1">
        <f t="array" aca="1" ref="AO23" ca="1">IFERROR(_xlfn.XLOOKUP($A23,INDIRECT(AO$5&amp;"!$A:$A"),INDIRECT(AO$5&amp;"!$Q:$Q"),,0),0)</f>
        <v>0</v>
      </c>
      <c r="AP23" s="101" cm="1">
        <f t="array" aca="1" ref="AP23" ca="1">IFERROR(_xlfn.XLOOKUP($A23,INDIRECT(AP$5&amp;"!$A:$A"),INDIRECT(AP$5&amp;"!$Q:$Q"),,0),0)</f>
        <v>0</v>
      </c>
      <c r="AQ23" s="101" cm="1">
        <f t="array" aca="1" ref="AQ23" ca="1">IFERROR(_xlfn.XLOOKUP($A23,INDIRECT(AQ$5&amp;"!$A:$A"),INDIRECT(AQ$5&amp;"!$Q:$Q"),,0),0)</f>
        <v>0</v>
      </c>
      <c r="AR23" s="101" cm="1">
        <f t="array" aca="1" ref="AR23" ca="1">IFERROR(_xlfn.XLOOKUP($A23,INDIRECT(AR$5&amp;"!$A:$A"),INDIRECT(AR$5&amp;"!$Q:$Q"),,0),0)</f>
        <v>0</v>
      </c>
      <c r="AS23" s="101" cm="1">
        <f t="array" aca="1" ref="AS23" ca="1">IFERROR(_xlfn.XLOOKUP($A23,INDIRECT(AS$5&amp;"!$A:$A"),INDIRECT(AS$5&amp;"!$Q:$Q"),,0),0)</f>
        <v>0</v>
      </c>
      <c r="AT23" s="101" cm="1">
        <f t="array" aca="1" ref="AT23" ca="1">IFERROR(_xlfn.XLOOKUP($A23,INDIRECT(AT$5&amp;"!$A:$A"),INDIRECT(AT$5&amp;"!$Q:$Q"),,0),0)</f>
        <v>0</v>
      </c>
      <c r="AU23" s="101" cm="1">
        <f t="array" aca="1" ref="AU23" ca="1">IFERROR(_xlfn.XLOOKUP($A23,INDIRECT(AU$5&amp;"!$A:$A"),INDIRECT(AU$5&amp;"!$Q:$Q"),,0),0)</f>
        <v>0</v>
      </c>
      <c r="AV23" s="101" cm="1">
        <f t="array" aca="1" ref="AV23" ca="1">IFERROR(_xlfn.XLOOKUP($A23,INDIRECT(AV$5&amp;"!$A:$A"),INDIRECT(AV$5&amp;"!$Q:$Q"),,0),0)</f>
        <v>0</v>
      </c>
      <c r="AW23" s="101" cm="1">
        <f t="array" aca="1" ref="AW23" ca="1">IFERROR(_xlfn.XLOOKUP($A23,INDIRECT(AW$5&amp;"!$A:$A"),INDIRECT(AW$5&amp;"!$Q:$Q"),,0),0)</f>
        <v>0</v>
      </c>
      <c r="AX23" s="101" cm="1">
        <f t="array" aca="1" ref="AX23" ca="1">IFERROR(_xlfn.XLOOKUP($A23,INDIRECT(AX$5&amp;"!$A:$A"),INDIRECT(AX$5&amp;"!$Q:$Q"),,0),0)</f>
        <v>0</v>
      </c>
      <c r="AY23" s="101" cm="1">
        <f t="array" aca="1" ref="AY23" ca="1">IFERROR(_xlfn.XLOOKUP($A23,INDIRECT(AY$5&amp;"!$A:$A"),INDIRECT(AY$5&amp;"!$Q:$Q"),,0),0)</f>
        <v>0</v>
      </c>
      <c r="AZ23" s="101" cm="1">
        <f t="array" aca="1" ref="AZ23" ca="1">IFERROR(_xlfn.XLOOKUP($A23,INDIRECT(AZ$5&amp;"!$A:$A"),INDIRECT(AZ$5&amp;"!$Q:$Q"),,0),0)</f>
        <v>0</v>
      </c>
      <c r="BA23" s="101" cm="1">
        <f t="array" aca="1" ref="BA23" ca="1">IFERROR(_xlfn.XLOOKUP($A23,INDIRECT(BA$5&amp;"!$A:$A"),INDIRECT(BA$5&amp;"!$Q:$Q"),,0),0)</f>
        <v>0</v>
      </c>
      <c r="BB23" s="101" cm="1">
        <f t="array" aca="1" ref="BB23" ca="1">IFERROR(_xlfn.XLOOKUP($A23,INDIRECT(BB$5&amp;"!$A:$A"),INDIRECT(BB$5&amp;"!$Q:$Q"),,0),0)</f>
        <v>0</v>
      </c>
      <c r="BC23" s="101" cm="1">
        <f t="array" aca="1" ref="BC23" ca="1">IFERROR(_xlfn.XLOOKUP($A23,INDIRECT(BC$5&amp;"!$A:$A"),INDIRECT(BC$5&amp;"!$Q:$Q"),,0),0)</f>
        <v>0</v>
      </c>
      <c r="BD23" s="101" cm="1">
        <f t="array" aca="1" ref="BD23" ca="1">IFERROR(_xlfn.XLOOKUP($A23,INDIRECT(BD$5&amp;"!$A:$A"),INDIRECT(BD$5&amp;"!$Q:$Q"),,0),0)</f>
        <v>0</v>
      </c>
      <c r="BE23" s="101" cm="1">
        <f t="array" aca="1" ref="BE23" ca="1">IFERROR(_xlfn.XLOOKUP($A23,INDIRECT(BE$5&amp;"!$A:$A"),INDIRECT(BE$5&amp;"!$Q:$Q"),,0),0)</f>
        <v>0</v>
      </c>
      <c r="BF23" s="101" cm="1">
        <f t="array" aca="1" ref="BF23" ca="1">IFERROR(_xlfn.XLOOKUP($A23,INDIRECT(BF$5&amp;"!$A:$A"),INDIRECT(BF$5&amp;"!$Q:$Q"),,0),0)</f>
        <v>0</v>
      </c>
      <c r="BG23" s="226">
        <f t="shared" ca="1" si="0"/>
        <v>698</v>
      </c>
      <c r="BH23" s="225">
        <f t="shared" ca="1" si="1"/>
        <v>2.1716276535936542E-3</v>
      </c>
      <c r="BI23" s="201">
        <f>_xlfn.XLOOKUP($A23,Текущая!$A:$A,Текущая!$AI:$AI,0,0)</f>
        <v>0</v>
      </c>
      <c r="BJ23" s="101">
        <f ca="1">_xlfn.XLOOKUP($A23,Текущая!$A:$A,Текущая!$G:$G,0,0)</f>
        <v>11325</v>
      </c>
      <c r="BK23" s="101">
        <f>_xlfn.XLOOKUP($A23,Текущая!$A:$A,Текущая!$H:$H,0)</f>
        <v>250</v>
      </c>
      <c r="BL23" s="106">
        <f>_xlfn.XLOOKUP($A23,Текущая!$A:$A,Текущая!$I:$I,0,0)</f>
        <v>100</v>
      </c>
      <c r="BM23" s="105">
        <f>_xlfn.XLOOKUP($A23,Текущая!$A:$A,Текущая!$J:$J,0,0)</f>
        <v>0.3</v>
      </c>
      <c r="BN23" s="101">
        <f>_xlfn.XLOOKUP($A23,Текущая!$A:$A,Текущая!$AP:$AP,0,0)</f>
        <v>0</v>
      </c>
      <c r="BO23" s="129">
        <f>_xlfn.XLOOKUP($A23,Текущая!$A:$A,Текущая!$AF:$AF,0,0)</f>
        <v>0</v>
      </c>
      <c r="BP23" s="202">
        <f>_xlfn.XLOOKUP($A23,Текущая!$A:$A,Текущая!$AG:$AG,0,0)</f>
        <v>0</v>
      </c>
    </row>
    <row r="24" spans="1:68" ht="24.95" customHeight="1" x14ac:dyDescent="0.25">
      <c r="A24" s="3">
        <f>'Сводный за нед'!A21</f>
        <v>275208802</v>
      </c>
      <c r="B24" s="3" t="str">
        <f>'Сводный за нед'!B21</f>
        <v>ACRB1MS101BL</v>
      </c>
      <c r="C24" s="3" t="str">
        <f>'Сводный за нед'!C21</f>
        <v>Массажер для тела голубой</v>
      </c>
      <c r="D24" s="4">
        <f>'Сводный за нед'!D21</f>
        <v>2041591055954</v>
      </c>
      <c r="F24" s="101" cm="1">
        <f t="array" aca="1" ref="F24" ca="1">IFERROR(_xlfn.XLOOKUP($A24,INDIRECT(F$5&amp;"!$A:$A"),INDIRECT(F$5&amp;"!$Q:$Q"),,0),0)</f>
        <v>794</v>
      </c>
      <c r="G24" s="101" cm="1">
        <f t="array" aca="1" ref="G24" ca="1">IFERROR(_xlfn.XLOOKUP($A24,INDIRECT(G$5&amp;"!$A:$A"),INDIRECT(G$5&amp;"!$Q:$Q"),,0),0)</f>
        <v>714</v>
      </c>
      <c r="H24" s="101" cm="1">
        <f t="array" aca="1" ref="H24" ca="1">IFERROR(_xlfn.XLOOKUP($A24,INDIRECT(H$5&amp;"!$A:$A"),INDIRECT(H$5&amp;"!$Q:$Q"),,0),0)</f>
        <v>1420</v>
      </c>
      <c r="I24" s="101" cm="1">
        <f t="array" aca="1" ref="I24" ca="1">IFERROR(_xlfn.XLOOKUP($A24,INDIRECT(I$5&amp;"!$A:$A"),INDIRECT(I$5&amp;"!$Q:$Q"),,0),0)</f>
        <v>0</v>
      </c>
      <c r="J24" s="101" cm="1">
        <f t="array" aca="1" ref="J24" ca="1">IFERROR(_xlfn.XLOOKUP($A24,INDIRECT(J$5&amp;"!$A:$A"),INDIRECT(J$5&amp;"!$Q:$Q"),,0),0)</f>
        <v>0</v>
      </c>
      <c r="K24" s="101" cm="1">
        <f t="array" aca="1" ref="K24" ca="1">IFERROR(_xlfn.XLOOKUP($A24,INDIRECT(K$5&amp;"!$A:$A"),INDIRECT(K$5&amp;"!$Q:$Q"),,0),0)</f>
        <v>0</v>
      </c>
      <c r="L24" s="101" cm="1">
        <f t="array" aca="1" ref="L24" ca="1">IFERROR(_xlfn.XLOOKUP($A24,INDIRECT(L$5&amp;"!$A:$A"),INDIRECT(L$5&amp;"!$Q:$Q"),,0),0)</f>
        <v>0</v>
      </c>
      <c r="M24" s="101" cm="1">
        <f t="array" aca="1" ref="M24" ca="1">IFERROR(_xlfn.XLOOKUP($A24,INDIRECT(M$5&amp;"!$A:$A"),INDIRECT(M$5&amp;"!$Q:$Q"),,0),0)</f>
        <v>0</v>
      </c>
      <c r="N24" s="101" cm="1">
        <f t="array" aca="1" ref="N24" ca="1">IFERROR(_xlfn.XLOOKUP($A24,INDIRECT(N$5&amp;"!$A:$A"),INDIRECT(N$5&amp;"!$Q:$Q"),,0),0)</f>
        <v>0</v>
      </c>
      <c r="O24" s="101" cm="1">
        <f t="array" aca="1" ref="O24" ca="1">IFERROR(_xlfn.XLOOKUP($A24,INDIRECT(O$5&amp;"!$A:$A"),INDIRECT(O$5&amp;"!$Q:$Q"),,0),0)</f>
        <v>0</v>
      </c>
      <c r="P24" s="101" cm="1">
        <f t="array" aca="1" ref="P24" ca="1">IFERROR(_xlfn.XLOOKUP($A24,INDIRECT(P$5&amp;"!$A:$A"),INDIRECT(P$5&amp;"!$Q:$Q"),,0),0)</f>
        <v>0</v>
      </c>
      <c r="Q24" s="101" cm="1">
        <f t="array" aca="1" ref="Q24" ca="1">IFERROR(_xlfn.XLOOKUP($A24,INDIRECT(Q$5&amp;"!$A:$A"),INDIRECT(Q$5&amp;"!$Q:$Q"),,0),0)</f>
        <v>0</v>
      </c>
      <c r="R24" s="101" cm="1">
        <f t="array" aca="1" ref="R24" ca="1">IFERROR(_xlfn.XLOOKUP($A24,INDIRECT(R$5&amp;"!$A:$A"),INDIRECT(R$5&amp;"!$Q:$Q"),,0),0)</f>
        <v>0</v>
      </c>
      <c r="S24" s="101" cm="1">
        <f t="array" aca="1" ref="S24" ca="1">IFERROR(_xlfn.XLOOKUP($A24,INDIRECT(S$5&amp;"!$A:$A"),INDIRECT(S$5&amp;"!$Q:$Q"),,0),0)</f>
        <v>0</v>
      </c>
      <c r="T24" s="101" cm="1">
        <f t="array" aca="1" ref="T24" ca="1">IFERROR(_xlfn.XLOOKUP($A24,INDIRECT(T$5&amp;"!$A:$A"),INDIRECT(T$5&amp;"!$Q:$Q"),,0),0)</f>
        <v>0</v>
      </c>
      <c r="U24" s="101" cm="1">
        <f t="array" aca="1" ref="U24" ca="1">IFERROR(_xlfn.XLOOKUP($A24,INDIRECT(U$5&amp;"!$A:$A"),INDIRECT(U$5&amp;"!$Q:$Q"),,0),0)</f>
        <v>0</v>
      </c>
      <c r="V24" s="101" cm="1">
        <f t="array" aca="1" ref="V24" ca="1">IFERROR(_xlfn.XLOOKUP($A24,INDIRECT(V$5&amp;"!$A:$A"),INDIRECT(V$5&amp;"!$Q:$Q"),,0),0)</f>
        <v>0</v>
      </c>
      <c r="W24" s="101" cm="1">
        <f t="array" aca="1" ref="W24" ca="1">IFERROR(_xlfn.XLOOKUP($A24,INDIRECT(W$5&amp;"!$A:$A"),INDIRECT(W$5&amp;"!$Q:$Q"),,0),0)</f>
        <v>0</v>
      </c>
      <c r="X24" s="101" cm="1">
        <f t="array" aca="1" ref="X24" ca="1">IFERROR(_xlfn.XLOOKUP($A24,INDIRECT(X$5&amp;"!$A:$A"),INDIRECT(X$5&amp;"!$Q:$Q"),,0),0)</f>
        <v>0</v>
      </c>
      <c r="Y24" s="101" cm="1">
        <f t="array" aca="1" ref="Y24" ca="1">IFERROR(_xlfn.XLOOKUP($A24,INDIRECT(Y$5&amp;"!$A:$A"),INDIRECT(Y$5&amp;"!$Q:$Q"),,0),0)</f>
        <v>0</v>
      </c>
      <c r="Z24" s="101" cm="1">
        <f t="array" aca="1" ref="Z24" ca="1">IFERROR(_xlfn.XLOOKUP($A24,INDIRECT(Z$5&amp;"!$A:$A"),INDIRECT(Z$5&amp;"!$Q:$Q"),,0),0)</f>
        <v>0</v>
      </c>
      <c r="AA24" s="101" cm="1">
        <f t="array" aca="1" ref="AA24" ca="1">IFERROR(_xlfn.XLOOKUP($A24,INDIRECT(AA$5&amp;"!$A:$A"),INDIRECT(AA$5&amp;"!$Q:$Q"),,0),0)</f>
        <v>0</v>
      </c>
      <c r="AB24" s="101" cm="1">
        <f t="array" aca="1" ref="AB24" ca="1">IFERROR(_xlfn.XLOOKUP($A24,INDIRECT(AB$5&amp;"!$A:$A"),INDIRECT(AB$5&amp;"!$Q:$Q"),,0),0)</f>
        <v>0</v>
      </c>
      <c r="AC24" s="101" cm="1">
        <f t="array" aca="1" ref="AC24" ca="1">IFERROR(_xlfn.XLOOKUP($A24,INDIRECT(AC$5&amp;"!$A:$A"),INDIRECT(AC$5&amp;"!$Q:$Q"),,0),0)</f>
        <v>0</v>
      </c>
      <c r="AD24" s="101" cm="1">
        <f t="array" aca="1" ref="AD24" ca="1">IFERROR(_xlfn.XLOOKUP($A24,INDIRECT(AD$5&amp;"!$A:$A"),INDIRECT(AD$5&amp;"!$Q:$Q"),,0),0)</f>
        <v>0</v>
      </c>
      <c r="AE24" s="101" cm="1">
        <f t="array" aca="1" ref="AE24" ca="1">IFERROR(_xlfn.XLOOKUP($A24,INDIRECT(AE$5&amp;"!$A:$A"),INDIRECT(AE$5&amp;"!$Q:$Q"),,0),0)</f>
        <v>0</v>
      </c>
      <c r="AF24" s="101" cm="1">
        <f t="array" aca="1" ref="AF24" ca="1">IFERROR(_xlfn.XLOOKUP($A24,INDIRECT(AF$5&amp;"!$A:$A"),INDIRECT(AF$5&amp;"!$Q:$Q"),,0),0)</f>
        <v>0</v>
      </c>
      <c r="AG24" s="101" cm="1">
        <f t="array" aca="1" ref="AG24" ca="1">IFERROR(_xlfn.XLOOKUP($A24,INDIRECT(AG$5&amp;"!$A:$A"),INDIRECT(AG$5&amp;"!$Q:$Q"),,0),0)</f>
        <v>0</v>
      </c>
      <c r="AH24" s="101" cm="1">
        <f t="array" aca="1" ref="AH24" ca="1">IFERROR(_xlfn.XLOOKUP($A24,INDIRECT(AH$5&amp;"!$A:$A"),INDIRECT(AH$5&amp;"!$Q:$Q"),,0),0)</f>
        <v>0</v>
      </c>
      <c r="AI24" s="101" cm="1">
        <f t="array" aca="1" ref="AI24" ca="1">IFERROR(_xlfn.XLOOKUP($A24,INDIRECT(AI$5&amp;"!$A:$A"),INDIRECT(AI$5&amp;"!$Q:$Q"),,0),0)</f>
        <v>0</v>
      </c>
      <c r="AJ24" s="101" cm="1">
        <f t="array" aca="1" ref="AJ24" ca="1">IFERROR(_xlfn.XLOOKUP($A24,INDIRECT(AJ$5&amp;"!$A:$A"),INDIRECT(AJ$5&amp;"!$Q:$Q"),,0),0)</f>
        <v>0</v>
      </c>
      <c r="AK24" s="101" cm="1">
        <f t="array" aca="1" ref="AK24" ca="1">IFERROR(_xlfn.XLOOKUP($A24,INDIRECT(AK$5&amp;"!$A:$A"),INDIRECT(AK$5&amp;"!$Q:$Q"),,0),0)</f>
        <v>0</v>
      </c>
      <c r="AL24" s="101" cm="1">
        <f t="array" aca="1" ref="AL24" ca="1">IFERROR(_xlfn.XLOOKUP($A24,INDIRECT(AL$5&amp;"!$A:$A"),INDIRECT(AL$5&amp;"!$Q:$Q"),,0),0)</f>
        <v>0</v>
      </c>
      <c r="AM24" s="101" cm="1">
        <f t="array" aca="1" ref="AM24" ca="1">IFERROR(_xlfn.XLOOKUP($A24,INDIRECT(AM$5&amp;"!$A:$A"),INDIRECT(AM$5&amp;"!$Q:$Q"),,0),0)</f>
        <v>0</v>
      </c>
      <c r="AN24" s="101" cm="1">
        <f t="array" aca="1" ref="AN24" ca="1">IFERROR(_xlfn.XLOOKUP($A24,INDIRECT(AN$5&amp;"!$A:$A"),INDIRECT(AN$5&amp;"!$Q:$Q"),,0),0)</f>
        <v>0</v>
      </c>
      <c r="AO24" s="101" cm="1">
        <f t="array" aca="1" ref="AO24" ca="1">IFERROR(_xlfn.XLOOKUP($A24,INDIRECT(AO$5&amp;"!$A:$A"),INDIRECT(AO$5&amp;"!$Q:$Q"),,0),0)</f>
        <v>0</v>
      </c>
      <c r="AP24" s="101" cm="1">
        <f t="array" aca="1" ref="AP24" ca="1">IFERROR(_xlfn.XLOOKUP($A24,INDIRECT(AP$5&amp;"!$A:$A"),INDIRECT(AP$5&amp;"!$Q:$Q"),,0),0)</f>
        <v>0</v>
      </c>
      <c r="AQ24" s="101" cm="1">
        <f t="array" aca="1" ref="AQ24" ca="1">IFERROR(_xlfn.XLOOKUP($A24,INDIRECT(AQ$5&amp;"!$A:$A"),INDIRECT(AQ$5&amp;"!$Q:$Q"),,0),0)</f>
        <v>0</v>
      </c>
      <c r="AR24" s="101" cm="1">
        <f t="array" aca="1" ref="AR24" ca="1">IFERROR(_xlfn.XLOOKUP($A24,INDIRECT(AR$5&amp;"!$A:$A"),INDIRECT(AR$5&amp;"!$Q:$Q"),,0),0)</f>
        <v>0</v>
      </c>
      <c r="AS24" s="101" cm="1">
        <f t="array" aca="1" ref="AS24" ca="1">IFERROR(_xlfn.XLOOKUP($A24,INDIRECT(AS$5&amp;"!$A:$A"),INDIRECT(AS$5&amp;"!$Q:$Q"),,0),0)</f>
        <v>0</v>
      </c>
      <c r="AT24" s="101" cm="1">
        <f t="array" aca="1" ref="AT24" ca="1">IFERROR(_xlfn.XLOOKUP($A24,INDIRECT(AT$5&amp;"!$A:$A"),INDIRECT(AT$5&amp;"!$Q:$Q"),,0),0)</f>
        <v>0</v>
      </c>
      <c r="AU24" s="101" cm="1">
        <f t="array" aca="1" ref="AU24" ca="1">IFERROR(_xlfn.XLOOKUP($A24,INDIRECT(AU$5&amp;"!$A:$A"),INDIRECT(AU$5&amp;"!$Q:$Q"),,0),0)</f>
        <v>0</v>
      </c>
      <c r="AV24" s="101" cm="1">
        <f t="array" aca="1" ref="AV24" ca="1">IFERROR(_xlfn.XLOOKUP($A24,INDIRECT(AV$5&amp;"!$A:$A"),INDIRECT(AV$5&amp;"!$Q:$Q"),,0),0)</f>
        <v>0</v>
      </c>
      <c r="AW24" s="101" cm="1">
        <f t="array" aca="1" ref="AW24" ca="1">IFERROR(_xlfn.XLOOKUP($A24,INDIRECT(AW$5&amp;"!$A:$A"),INDIRECT(AW$5&amp;"!$Q:$Q"),,0),0)</f>
        <v>0</v>
      </c>
      <c r="AX24" s="101" cm="1">
        <f t="array" aca="1" ref="AX24" ca="1">IFERROR(_xlfn.XLOOKUP($A24,INDIRECT(AX$5&amp;"!$A:$A"),INDIRECT(AX$5&amp;"!$Q:$Q"),,0),0)</f>
        <v>0</v>
      </c>
      <c r="AY24" s="101" cm="1">
        <f t="array" aca="1" ref="AY24" ca="1">IFERROR(_xlfn.XLOOKUP($A24,INDIRECT(AY$5&amp;"!$A:$A"),INDIRECT(AY$5&amp;"!$Q:$Q"),,0),0)</f>
        <v>0</v>
      </c>
      <c r="AZ24" s="101" cm="1">
        <f t="array" aca="1" ref="AZ24" ca="1">IFERROR(_xlfn.XLOOKUP($A24,INDIRECT(AZ$5&amp;"!$A:$A"),INDIRECT(AZ$5&amp;"!$Q:$Q"),,0),0)</f>
        <v>0</v>
      </c>
      <c r="BA24" s="101" cm="1">
        <f t="array" aca="1" ref="BA24" ca="1">IFERROR(_xlfn.XLOOKUP($A24,INDIRECT(BA$5&amp;"!$A:$A"),INDIRECT(BA$5&amp;"!$Q:$Q"),,0),0)</f>
        <v>0</v>
      </c>
      <c r="BB24" s="101" cm="1">
        <f t="array" aca="1" ref="BB24" ca="1">IFERROR(_xlfn.XLOOKUP($A24,INDIRECT(BB$5&amp;"!$A:$A"),INDIRECT(BB$5&amp;"!$Q:$Q"),,0),0)</f>
        <v>0</v>
      </c>
      <c r="BC24" s="101" cm="1">
        <f t="array" aca="1" ref="BC24" ca="1">IFERROR(_xlfn.XLOOKUP($A24,INDIRECT(BC$5&amp;"!$A:$A"),INDIRECT(BC$5&amp;"!$Q:$Q"),,0),0)</f>
        <v>0</v>
      </c>
      <c r="BD24" s="101" cm="1">
        <f t="array" aca="1" ref="BD24" ca="1">IFERROR(_xlfn.XLOOKUP($A24,INDIRECT(BD$5&amp;"!$A:$A"),INDIRECT(BD$5&amp;"!$Q:$Q"),,0),0)</f>
        <v>0</v>
      </c>
      <c r="BE24" s="101" cm="1">
        <f t="array" aca="1" ref="BE24" ca="1">IFERROR(_xlfn.XLOOKUP($A24,INDIRECT(BE$5&amp;"!$A:$A"),INDIRECT(BE$5&amp;"!$Q:$Q"),,0),0)</f>
        <v>0</v>
      </c>
      <c r="BF24" s="101" cm="1">
        <f t="array" aca="1" ref="BF24" ca="1">IFERROR(_xlfn.XLOOKUP($A24,INDIRECT(BF$5&amp;"!$A:$A"),INDIRECT(BF$5&amp;"!$Q:$Q"),,0),0)</f>
        <v>0</v>
      </c>
      <c r="BG24" s="226">
        <f t="shared" ca="1" si="0"/>
        <v>2928</v>
      </c>
      <c r="BH24" s="225">
        <f t="shared" ca="1" si="1"/>
        <v>9.1096357732410021E-3</v>
      </c>
      <c r="BI24" s="201">
        <f>_xlfn.XLOOKUP($A24,Текущая!$A:$A,Текущая!$AI:$AI,0,0)</f>
        <v>710</v>
      </c>
      <c r="BJ24" s="101">
        <f ca="1">_xlfn.XLOOKUP($A24,Текущая!$A:$A,Текущая!$G:$G,0,0)</f>
        <v>4228</v>
      </c>
      <c r="BK24" s="101">
        <f>_xlfn.XLOOKUP($A24,Текущая!$A:$A,Текущая!$H:$H,0)</f>
        <v>90</v>
      </c>
      <c r="BL24" s="106">
        <f>_xlfn.XLOOKUP($A24,Текущая!$A:$A,Текущая!$I:$I,0,0)</f>
        <v>100</v>
      </c>
      <c r="BM24" s="105">
        <f>_xlfn.XLOOKUP($A24,Текущая!$A:$A,Текущая!$J:$J,0,0)</f>
        <v>0.3</v>
      </c>
      <c r="BN24" s="101">
        <f>_xlfn.XLOOKUP($A24,Текущая!$A:$A,Текущая!$AP:$AP,0,0)</f>
        <v>235.62368852459014</v>
      </c>
      <c r="BO24" s="129">
        <f>_xlfn.XLOOKUP($A24,Текущая!$A:$A,Текущая!$AF:$AF,0,0)</f>
        <v>0.33186435003463399</v>
      </c>
      <c r="BP24" s="202">
        <f>_xlfn.XLOOKUP($A24,Текущая!$A:$A,Текущая!$AG:$AG,0,0)</f>
        <v>1.5604217783085439</v>
      </c>
    </row>
    <row r="25" spans="1:68" ht="24.95" customHeight="1" x14ac:dyDescent="0.25">
      <c r="A25" s="3">
        <f>'Сводный за нед'!A22</f>
        <v>236072835</v>
      </c>
      <c r="B25" s="3" t="str">
        <f>'Сводный за нед'!B22</f>
        <v>ACRB1MS106WH</v>
      </c>
      <c r="C25" s="3" t="str">
        <f>'Сводный за нед'!C22</f>
        <v>Мяч с шипами белый 6 см</v>
      </c>
      <c r="D25" s="4">
        <f>'Сводный за нед'!D22</f>
        <v>2040278804496</v>
      </c>
      <c r="F25" s="101" cm="1">
        <f t="array" aca="1" ref="F25" ca="1">IFERROR(_xlfn.XLOOKUP($A25,INDIRECT(F$5&amp;"!$A:$A"),INDIRECT(F$5&amp;"!$Q:$Q"),,0),0)</f>
        <v>802</v>
      </c>
      <c r="G25" s="101" cm="1">
        <f t="array" aca="1" ref="G25" ca="1">IFERROR(_xlfn.XLOOKUP($A25,INDIRECT(G$5&amp;"!$A:$A"),INDIRECT(G$5&amp;"!$Q:$Q"),,0),0)</f>
        <v>6756</v>
      </c>
      <c r="H25" s="101" cm="1">
        <f t="array" aca="1" ref="H25" ca="1">IFERROR(_xlfn.XLOOKUP($A25,INDIRECT(H$5&amp;"!$A:$A"),INDIRECT(H$5&amp;"!$Q:$Q"),,0),0)</f>
        <v>9053.06</v>
      </c>
      <c r="I25" s="101" cm="1">
        <f t="array" aca="1" ref="I25" ca="1">IFERROR(_xlfn.XLOOKUP($A25,INDIRECT(I$5&amp;"!$A:$A"),INDIRECT(I$5&amp;"!$Q:$Q"),,0),0)</f>
        <v>0</v>
      </c>
      <c r="J25" s="101" cm="1">
        <f t="array" aca="1" ref="J25" ca="1">IFERROR(_xlfn.XLOOKUP($A25,INDIRECT(J$5&amp;"!$A:$A"),INDIRECT(J$5&amp;"!$Q:$Q"),,0),0)</f>
        <v>0</v>
      </c>
      <c r="K25" s="101" cm="1">
        <f t="array" aca="1" ref="K25" ca="1">IFERROR(_xlfn.XLOOKUP($A25,INDIRECT(K$5&amp;"!$A:$A"),INDIRECT(K$5&amp;"!$Q:$Q"),,0),0)</f>
        <v>0</v>
      </c>
      <c r="L25" s="101" cm="1">
        <f t="array" aca="1" ref="L25" ca="1">IFERROR(_xlfn.XLOOKUP($A25,INDIRECT(L$5&amp;"!$A:$A"),INDIRECT(L$5&amp;"!$Q:$Q"),,0),0)</f>
        <v>0</v>
      </c>
      <c r="M25" s="101" cm="1">
        <f t="array" aca="1" ref="M25" ca="1">IFERROR(_xlfn.XLOOKUP($A25,INDIRECT(M$5&amp;"!$A:$A"),INDIRECT(M$5&amp;"!$Q:$Q"),,0),0)</f>
        <v>0</v>
      </c>
      <c r="N25" s="101" cm="1">
        <f t="array" aca="1" ref="N25" ca="1">IFERROR(_xlfn.XLOOKUP($A25,INDIRECT(N$5&amp;"!$A:$A"),INDIRECT(N$5&amp;"!$Q:$Q"),,0),0)</f>
        <v>0</v>
      </c>
      <c r="O25" s="101" cm="1">
        <f t="array" aca="1" ref="O25" ca="1">IFERROR(_xlfn.XLOOKUP($A25,INDIRECT(O$5&amp;"!$A:$A"),INDIRECT(O$5&amp;"!$Q:$Q"),,0),0)</f>
        <v>0</v>
      </c>
      <c r="P25" s="101" cm="1">
        <f t="array" aca="1" ref="P25" ca="1">IFERROR(_xlfn.XLOOKUP($A25,INDIRECT(P$5&amp;"!$A:$A"),INDIRECT(P$5&amp;"!$Q:$Q"),,0),0)</f>
        <v>0</v>
      </c>
      <c r="Q25" s="101" cm="1">
        <f t="array" aca="1" ref="Q25" ca="1">IFERROR(_xlfn.XLOOKUP($A25,INDIRECT(Q$5&amp;"!$A:$A"),INDIRECT(Q$5&amp;"!$Q:$Q"),,0),0)</f>
        <v>0</v>
      </c>
      <c r="R25" s="101" cm="1">
        <f t="array" aca="1" ref="R25" ca="1">IFERROR(_xlfn.XLOOKUP($A25,INDIRECT(R$5&amp;"!$A:$A"),INDIRECT(R$5&amp;"!$Q:$Q"),,0),0)</f>
        <v>0</v>
      </c>
      <c r="S25" s="101" cm="1">
        <f t="array" aca="1" ref="S25" ca="1">IFERROR(_xlfn.XLOOKUP($A25,INDIRECT(S$5&amp;"!$A:$A"),INDIRECT(S$5&amp;"!$Q:$Q"),,0),0)</f>
        <v>0</v>
      </c>
      <c r="T25" s="101" cm="1">
        <f t="array" aca="1" ref="T25" ca="1">IFERROR(_xlfn.XLOOKUP($A25,INDIRECT(T$5&amp;"!$A:$A"),INDIRECT(T$5&amp;"!$Q:$Q"),,0),0)</f>
        <v>0</v>
      </c>
      <c r="U25" s="101" cm="1">
        <f t="array" aca="1" ref="U25" ca="1">IFERROR(_xlfn.XLOOKUP($A25,INDIRECT(U$5&amp;"!$A:$A"),INDIRECT(U$5&amp;"!$Q:$Q"),,0),0)</f>
        <v>0</v>
      </c>
      <c r="V25" s="101" cm="1">
        <f t="array" aca="1" ref="V25" ca="1">IFERROR(_xlfn.XLOOKUP($A25,INDIRECT(V$5&amp;"!$A:$A"),INDIRECT(V$5&amp;"!$Q:$Q"),,0),0)</f>
        <v>0</v>
      </c>
      <c r="W25" s="101" cm="1">
        <f t="array" aca="1" ref="W25" ca="1">IFERROR(_xlfn.XLOOKUP($A25,INDIRECT(W$5&amp;"!$A:$A"),INDIRECT(W$5&amp;"!$Q:$Q"),,0),0)</f>
        <v>0</v>
      </c>
      <c r="X25" s="101" cm="1">
        <f t="array" aca="1" ref="X25" ca="1">IFERROR(_xlfn.XLOOKUP($A25,INDIRECT(X$5&amp;"!$A:$A"),INDIRECT(X$5&amp;"!$Q:$Q"),,0),0)</f>
        <v>0</v>
      </c>
      <c r="Y25" s="101" cm="1">
        <f t="array" aca="1" ref="Y25" ca="1">IFERROR(_xlfn.XLOOKUP($A25,INDIRECT(Y$5&amp;"!$A:$A"),INDIRECT(Y$5&amp;"!$Q:$Q"),,0),0)</f>
        <v>0</v>
      </c>
      <c r="Z25" s="101" cm="1">
        <f t="array" aca="1" ref="Z25" ca="1">IFERROR(_xlfn.XLOOKUP($A25,INDIRECT(Z$5&amp;"!$A:$A"),INDIRECT(Z$5&amp;"!$Q:$Q"),,0),0)</f>
        <v>0</v>
      </c>
      <c r="AA25" s="101" cm="1">
        <f t="array" aca="1" ref="AA25" ca="1">IFERROR(_xlfn.XLOOKUP($A25,INDIRECT(AA$5&amp;"!$A:$A"),INDIRECT(AA$5&amp;"!$Q:$Q"),,0),0)</f>
        <v>0</v>
      </c>
      <c r="AB25" s="101" cm="1">
        <f t="array" aca="1" ref="AB25" ca="1">IFERROR(_xlfn.XLOOKUP($A25,INDIRECT(AB$5&amp;"!$A:$A"),INDIRECT(AB$5&amp;"!$Q:$Q"),,0),0)</f>
        <v>0</v>
      </c>
      <c r="AC25" s="101" cm="1">
        <f t="array" aca="1" ref="AC25" ca="1">IFERROR(_xlfn.XLOOKUP($A25,INDIRECT(AC$5&amp;"!$A:$A"),INDIRECT(AC$5&amp;"!$Q:$Q"),,0),0)</f>
        <v>0</v>
      </c>
      <c r="AD25" s="101" cm="1">
        <f t="array" aca="1" ref="AD25" ca="1">IFERROR(_xlfn.XLOOKUP($A25,INDIRECT(AD$5&amp;"!$A:$A"),INDIRECT(AD$5&amp;"!$Q:$Q"),,0),0)</f>
        <v>0</v>
      </c>
      <c r="AE25" s="101" cm="1">
        <f t="array" aca="1" ref="AE25" ca="1">IFERROR(_xlfn.XLOOKUP($A25,INDIRECT(AE$5&amp;"!$A:$A"),INDIRECT(AE$5&amp;"!$Q:$Q"),,0),0)</f>
        <v>0</v>
      </c>
      <c r="AF25" s="101" cm="1">
        <f t="array" aca="1" ref="AF25" ca="1">IFERROR(_xlfn.XLOOKUP($A25,INDIRECT(AF$5&amp;"!$A:$A"),INDIRECT(AF$5&amp;"!$Q:$Q"),,0),0)</f>
        <v>0</v>
      </c>
      <c r="AG25" s="101" cm="1">
        <f t="array" aca="1" ref="AG25" ca="1">IFERROR(_xlfn.XLOOKUP($A25,INDIRECT(AG$5&amp;"!$A:$A"),INDIRECT(AG$5&amp;"!$Q:$Q"),,0),0)</f>
        <v>0</v>
      </c>
      <c r="AH25" s="101" cm="1">
        <f t="array" aca="1" ref="AH25" ca="1">IFERROR(_xlfn.XLOOKUP($A25,INDIRECT(AH$5&amp;"!$A:$A"),INDIRECT(AH$5&amp;"!$Q:$Q"),,0),0)</f>
        <v>0</v>
      </c>
      <c r="AI25" s="101" cm="1">
        <f t="array" aca="1" ref="AI25" ca="1">IFERROR(_xlfn.XLOOKUP($A25,INDIRECT(AI$5&amp;"!$A:$A"),INDIRECT(AI$5&amp;"!$Q:$Q"),,0),0)</f>
        <v>0</v>
      </c>
      <c r="AJ25" s="101" cm="1">
        <f t="array" aca="1" ref="AJ25" ca="1">IFERROR(_xlfn.XLOOKUP($A25,INDIRECT(AJ$5&amp;"!$A:$A"),INDIRECT(AJ$5&amp;"!$Q:$Q"),,0),0)</f>
        <v>0</v>
      </c>
      <c r="AK25" s="101" cm="1">
        <f t="array" aca="1" ref="AK25" ca="1">IFERROR(_xlfn.XLOOKUP($A25,INDIRECT(AK$5&amp;"!$A:$A"),INDIRECT(AK$5&amp;"!$Q:$Q"),,0),0)</f>
        <v>0</v>
      </c>
      <c r="AL25" s="101" cm="1">
        <f t="array" aca="1" ref="AL25" ca="1">IFERROR(_xlfn.XLOOKUP($A25,INDIRECT(AL$5&amp;"!$A:$A"),INDIRECT(AL$5&amp;"!$Q:$Q"),,0),0)</f>
        <v>0</v>
      </c>
      <c r="AM25" s="101" cm="1">
        <f t="array" aca="1" ref="AM25" ca="1">IFERROR(_xlfn.XLOOKUP($A25,INDIRECT(AM$5&amp;"!$A:$A"),INDIRECT(AM$5&amp;"!$Q:$Q"),,0),0)</f>
        <v>0</v>
      </c>
      <c r="AN25" s="101" cm="1">
        <f t="array" aca="1" ref="AN25" ca="1">IFERROR(_xlfn.XLOOKUP($A25,INDIRECT(AN$5&amp;"!$A:$A"),INDIRECT(AN$5&amp;"!$Q:$Q"),,0),0)</f>
        <v>0</v>
      </c>
      <c r="AO25" s="101" cm="1">
        <f t="array" aca="1" ref="AO25" ca="1">IFERROR(_xlfn.XLOOKUP($A25,INDIRECT(AO$5&amp;"!$A:$A"),INDIRECT(AO$5&amp;"!$Q:$Q"),,0),0)</f>
        <v>0</v>
      </c>
      <c r="AP25" s="101" cm="1">
        <f t="array" aca="1" ref="AP25" ca="1">IFERROR(_xlfn.XLOOKUP($A25,INDIRECT(AP$5&amp;"!$A:$A"),INDIRECT(AP$5&amp;"!$Q:$Q"),,0),0)</f>
        <v>0</v>
      </c>
      <c r="AQ25" s="101" cm="1">
        <f t="array" aca="1" ref="AQ25" ca="1">IFERROR(_xlfn.XLOOKUP($A25,INDIRECT(AQ$5&amp;"!$A:$A"),INDIRECT(AQ$5&amp;"!$Q:$Q"),,0),0)</f>
        <v>0</v>
      </c>
      <c r="AR25" s="101" cm="1">
        <f t="array" aca="1" ref="AR25" ca="1">IFERROR(_xlfn.XLOOKUP($A25,INDIRECT(AR$5&amp;"!$A:$A"),INDIRECT(AR$5&amp;"!$Q:$Q"),,0),0)</f>
        <v>0</v>
      </c>
      <c r="AS25" s="101" cm="1">
        <f t="array" aca="1" ref="AS25" ca="1">IFERROR(_xlfn.XLOOKUP($A25,INDIRECT(AS$5&amp;"!$A:$A"),INDIRECT(AS$5&amp;"!$Q:$Q"),,0),0)</f>
        <v>0</v>
      </c>
      <c r="AT25" s="101" cm="1">
        <f t="array" aca="1" ref="AT25" ca="1">IFERROR(_xlfn.XLOOKUP($A25,INDIRECT(AT$5&amp;"!$A:$A"),INDIRECT(AT$5&amp;"!$Q:$Q"),,0),0)</f>
        <v>0</v>
      </c>
      <c r="AU25" s="101" cm="1">
        <f t="array" aca="1" ref="AU25" ca="1">IFERROR(_xlfn.XLOOKUP($A25,INDIRECT(AU$5&amp;"!$A:$A"),INDIRECT(AU$5&amp;"!$Q:$Q"),,0),0)</f>
        <v>0</v>
      </c>
      <c r="AV25" s="101" cm="1">
        <f t="array" aca="1" ref="AV25" ca="1">IFERROR(_xlfn.XLOOKUP($A25,INDIRECT(AV$5&amp;"!$A:$A"),INDIRECT(AV$5&amp;"!$Q:$Q"),,0),0)</f>
        <v>0</v>
      </c>
      <c r="AW25" s="101" cm="1">
        <f t="array" aca="1" ref="AW25" ca="1">IFERROR(_xlfn.XLOOKUP($A25,INDIRECT(AW$5&amp;"!$A:$A"),INDIRECT(AW$5&amp;"!$Q:$Q"),,0),0)</f>
        <v>0</v>
      </c>
      <c r="AX25" s="101" cm="1">
        <f t="array" aca="1" ref="AX25" ca="1">IFERROR(_xlfn.XLOOKUP($A25,INDIRECT(AX$5&amp;"!$A:$A"),INDIRECT(AX$5&amp;"!$Q:$Q"),,0),0)</f>
        <v>0</v>
      </c>
      <c r="AY25" s="101" cm="1">
        <f t="array" aca="1" ref="AY25" ca="1">IFERROR(_xlfn.XLOOKUP($A25,INDIRECT(AY$5&amp;"!$A:$A"),INDIRECT(AY$5&amp;"!$Q:$Q"),,0),0)</f>
        <v>0</v>
      </c>
      <c r="AZ25" s="101" cm="1">
        <f t="array" aca="1" ref="AZ25" ca="1">IFERROR(_xlfn.XLOOKUP($A25,INDIRECT(AZ$5&amp;"!$A:$A"),INDIRECT(AZ$5&amp;"!$Q:$Q"),,0),0)</f>
        <v>0</v>
      </c>
      <c r="BA25" s="101" cm="1">
        <f t="array" aca="1" ref="BA25" ca="1">IFERROR(_xlfn.XLOOKUP($A25,INDIRECT(BA$5&amp;"!$A:$A"),INDIRECT(BA$5&amp;"!$Q:$Q"),,0),0)</f>
        <v>0</v>
      </c>
      <c r="BB25" s="101" cm="1">
        <f t="array" aca="1" ref="BB25" ca="1">IFERROR(_xlfn.XLOOKUP($A25,INDIRECT(BB$5&amp;"!$A:$A"),INDIRECT(BB$5&amp;"!$Q:$Q"),,0),0)</f>
        <v>0</v>
      </c>
      <c r="BC25" s="101" cm="1">
        <f t="array" aca="1" ref="BC25" ca="1">IFERROR(_xlfn.XLOOKUP($A25,INDIRECT(BC$5&amp;"!$A:$A"),INDIRECT(BC$5&amp;"!$Q:$Q"),,0),0)</f>
        <v>0</v>
      </c>
      <c r="BD25" s="101" cm="1">
        <f t="array" aca="1" ref="BD25" ca="1">IFERROR(_xlfn.XLOOKUP($A25,INDIRECT(BD$5&amp;"!$A:$A"),INDIRECT(BD$5&amp;"!$Q:$Q"),,0),0)</f>
        <v>0</v>
      </c>
      <c r="BE25" s="101" cm="1">
        <f t="array" aca="1" ref="BE25" ca="1">IFERROR(_xlfn.XLOOKUP($A25,INDIRECT(BE$5&amp;"!$A:$A"),INDIRECT(BE$5&amp;"!$Q:$Q"),,0),0)</f>
        <v>0</v>
      </c>
      <c r="BF25" s="101" cm="1">
        <f t="array" aca="1" ref="BF25" ca="1">IFERROR(_xlfn.XLOOKUP($A25,INDIRECT(BF$5&amp;"!$A:$A"),INDIRECT(BF$5&amp;"!$Q:$Q"),,0),0)</f>
        <v>0</v>
      </c>
      <c r="BG25" s="226">
        <f t="shared" ca="1" si="0"/>
        <v>16611.059999999998</v>
      </c>
      <c r="BH25" s="225">
        <f t="shared" ca="1" si="1"/>
        <v>5.1680569128228368E-2</v>
      </c>
      <c r="BI25" s="201">
        <f>_xlfn.XLOOKUP($A25,Текущая!$A:$A,Текущая!$AI:$AI,0,0)</f>
        <v>696.38923076923072</v>
      </c>
      <c r="BJ25" s="101">
        <f ca="1">_xlfn.XLOOKUP($A25,Текущая!$A:$A,Текущая!$G:$G,0,0)</f>
        <v>22361</v>
      </c>
      <c r="BK25" s="101">
        <f>_xlfn.XLOOKUP($A25,Текущая!$A:$A,Текущая!$H:$H,0)</f>
        <v>236.5</v>
      </c>
      <c r="BL25" s="106">
        <f>_xlfn.XLOOKUP($A25,Текущая!$A:$A,Текущая!$I:$I,0,0)</f>
        <v>80</v>
      </c>
      <c r="BM25" s="105">
        <f>_xlfn.XLOOKUP($A25,Текущая!$A:$A,Текущая!$J:$J,0,0)</f>
        <v>2</v>
      </c>
      <c r="BN25" s="101">
        <f>_xlfn.XLOOKUP($A25,Текущая!$A:$A,Текущая!$AP:$AP,0,0)</f>
        <v>301.34230138713747</v>
      </c>
      <c r="BO25" s="129">
        <f>_xlfn.XLOOKUP($A25,Текущая!$A:$A,Текущая!$AF:$AF,0,0)</f>
        <v>0.43272108193613951</v>
      </c>
      <c r="BP25" s="202">
        <f>_xlfn.XLOOKUP($A25,Текущая!$A:$A,Текущая!$AG:$AG,0,0)</f>
        <v>5.107496633680296</v>
      </c>
    </row>
    <row r="26" spans="1:68" ht="24.95" customHeight="1" x14ac:dyDescent="0.25">
      <c r="A26" s="3">
        <f>'Сводный за нед'!A23</f>
        <v>236072836</v>
      </c>
      <c r="B26" s="3" t="str">
        <f>'Сводный за нед'!B23</f>
        <v>ACRB1MS106PN</v>
      </c>
      <c r="C26" s="3" t="str">
        <f>'Сводный за нед'!C23</f>
        <v>Мяч с шипами розовый 6 см</v>
      </c>
      <c r="D26" s="4">
        <f>'Сводный за нед'!D23</f>
        <v>2040278810534</v>
      </c>
      <c r="F26" s="101" cm="1">
        <f t="array" aca="1" ref="F26" ca="1">IFERROR(_xlfn.XLOOKUP($A26,INDIRECT(F$5&amp;"!$A:$A"),INDIRECT(F$5&amp;"!$Q:$Q"),,0),0)</f>
        <v>1816</v>
      </c>
      <c r="G26" s="101" cm="1">
        <f t="array" aca="1" ref="G26" ca="1">IFERROR(_xlfn.XLOOKUP($A26,INDIRECT(G$5&amp;"!$A:$A"),INDIRECT(G$5&amp;"!$Q:$Q"),,0),0)</f>
        <v>4623.01</v>
      </c>
      <c r="H26" s="101" cm="1">
        <f t="array" aca="1" ref="H26" ca="1">IFERROR(_xlfn.XLOOKUP($A26,INDIRECT(H$5&amp;"!$A:$A"),INDIRECT(H$5&amp;"!$Q:$Q"),,0),0)</f>
        <v>7205</v>
      </c>
      <c r="I26" s="101" cm="1">
        <f t="array" aca="1" ref="I26" ca="1">IFERROR(_xlfn.XLOOKUP($A26,INDIRECT(I$5&amp;"!$A:$A"),INDIRECT(I$5&amp;"!$Q:$Q"),,0),0)</f>
        <v>0</v>
      </c>
      <c r="J26" s="101" cm="1">
        <f t="array" aca="1" ref="J26" ca="1">IFERROR(_xlfn.XLOOKUP($A26,INDIRECT(J$5&amp;"!$A:$A"),INDIRECT(J$5&amp;"!$Q:$Q"),,0),0)</f>
        <v>0</v>
      </c>
      <c r="K26" s="101" cm="1">
        <f t="array" aca="1" ref="K26" ca="1">IFERROR(_xlfn.XLOOKUP($A26,INDIRECT(K$5&amp;"!$A:$A"),INDIRECT(K$5&amp;"!$Q:$Q"),,0),0)</f>
        <v>0</v>
      </c>
      <c r="L26" s="101" cm="1">
        <f t="array" aca="1" ref="L26" ca="1">IFERROR(_xlfn.XLOOKUP($A26,INDIRECT(L$5&amp;"!$A:$A"),INDIRECT(L$5&amp;"!$Q:$Q"),,0),0)</f>
        <v>0</v>
      </c>
      <c r="M26" s="101" cm="1">
        <f t="array" aca="1" ref="M26" ca="1">IFERROR(_xlfn.XLOOKUP($A26,INDIRECT(M$5&amp;"!$A:$A"),INDIRECT(M$5&amp;"!$Q:$Q"),,0),0)</f>
        <v>0</v>
      </c>
      <c r="N26" s="101" cm="1">
        <f t="array" aca="1" ref="N26" ca="1">IFERROR(_xlfn.XLOOKUP($A26,INDIRECT(N$5&amp;"!$A:$A"),INDIRECT(N$5&amp;"!$Q:$Q"),,0),0)</f>
        <v>0</v>
      </c>
      <c r="O26" s="101" cm="1">
        <f t="array" aca="1" ref="O26" ca="1">IFERROR(_xlfn.XLOOKUP($A26,INDIRECT(O$5&amp;"!$A:$A"),INDIRECT(O$5&amp;"!$Q:$Q"),,0),0)</f>
        <v>0</v>
      </c>
      <c r="P26" s="101" cm="1">
        <f t="array" aca="1" ref="P26" ca="1">IFERROR(_xlfn.XLOOKUP($A26,INDIRECT(P$5&amp;"!$A:$A"),INDIRECT(P$5&amp;"!$Q:$Q"),,0),0)</f>
        <v>0</v>
      </c>
      <c r="Q26" s="101" cm="1">
        <f t="array" aca="1" ref="Q26" ca="1">IFERROR(_xlfn.XLOOKUP($A26,INDIRECT(Q$5&amp;"!$A:$A"),INDIRECT(Q$5&amp;"!$Q:$Q"),,0),0)</f>
        <v>0</v>
      </c>
      <c r="R26" s="101" cm="1">
        <f t="array" aca="1" ref="R26" ca="1">IFERROR(_xlfn.XLOOKUP($A26,INDIRECT(R$5&amp;"!$A:$A"),INDIRECT(R$5&amp;"!$Q:$Q"),,0),0)</f>
        <v>0</v>
      </c>
      <c r="S26" s="101" cm="1">
        <f t="array" aca="1" ref="S26" ca="1">IFERROR(_xlfn.XLOOKUP($A26,INDIRECT(S$5&amp;"!$A:$A"),INDIRECT(S$5&amp;"!$Q:$Q"),,0),0)</f>
        <v>0</v>
      </c>
      <c r="T26" s="101" cm="1">
        <f t="array" aca="1" ref="T26" ca="1">IFERROR(_xlfn.XLOOKUP($A26,INDIRECT(T$5&amp;"!$A:$A"),INDIRECT(T$5&amp;"!$Q:$Q"),,0),0)</f>
        <v>0</v>
      </c>
      <c r="U26" s="101" cm="1">
        <f t="array" aca="1" ref="U26" ca="1">IFERROR(_xlfn.XLOOKUP($A26,INDIRECT(U$5&amp;"!$A:$A"),INDIRECT(U$5&amp;"!$Q:$Q"),,0),0)</f>
        <v>0</v>
      </c>
      <c r="V26" s="101" cm="1">
        <f t="array" aca="1" ref="V26" ca="1">IFERROR(_xlfn.XLOOKUP($A26,INDIRECT(V$5&amp;"!$A:$A"),INDIRECT(V$5&amp;"!$Q:$Q"),,0),0)</f>
        <v>0</v>
      </c>
      <c r="W26" s="101" cm="1">
        <f t="array" aca="1" ref="W26" ca="1">IFERROR(_xlfn.XLOOKUP($A26,INDIRECT(W$5&amp;"!$A:$A"),INDIRECT(W$5&amp;"!$Q:$Q"),,0),0)</f>
        <v>0</v>
      </c>
      <c r="X26" s="101" cm="1">
        <f t="array" aca="1" ref="X26" ca="1">IFERROR(_xlfn.XLOOKUP($A26,INDIRECT(X$5&amp;"!$A:$A"),INDIRECT(X$5&amp;"!$Q:$Q"),,0),0)</f>
        <v>0</v>
      </c>
      <c r="Y26" s="101" cm="1">
        <f t="array" aca="1" ref="Y26" ca="1">IFERROR(_xlfn.XLOOKUP($A26,INDIRECT(Y$5&amp;"!$A:$A"),INDIRECT(Y$5&amp;"!$Q:$Q"),,0),0)</f>
        <v>0</v>
      </c>
      <c r="Z26" s="101" cm="1">
        <f t="array" aca="1" ref="Z26" ca="1">IFERROR(_xlfn.XLOOKUP($A26,INDIRECT(Z$5&amp;"!$A:$A"),INDIRECT(Z$5&amp;"!$Q:$Q"),,0),0)</f>
        <v>0</v>
      </c>
      <c r="AA26" s="101" cm="1">
        <f t="array" aca="1" ref="AA26" ca="1">IFERROR(_xlfn.XLOOKUP($A26,INDIRECT(AA$5&amp;"!$A:$A"),INDIRECT(AA$5&amp;"!$Q:$Q"),,0),0)</f>
        <v>0</v>
      </c>
      <c r="AB26" s="101" cm="1">
        <f t="array" aca="1" ref="AB26" ca="1">IFERROR(_xlfn.XLOOKUP($A26,INDIRECT(AB$5&amp;"!$A:$A"),INDIRECT(AB$5&amp;"!$Q:$Q"),,0),0)</f>
        <v>0</v>
      </c>
      <c r="AC26" s="101" cm="1">
        <f t="array" aca="1" ref="AC26" ca="1">IFERROR(_xlfn.XLOOKUP($A26,INDIRECT(AC$5&amp;"!$A:$A"),INDIRECT(AC$5&amp;"!$Q:$Q"),,0),0)</f>
        <v>0</v>
      </c>
      <c r="AD26" s="101" cm="1">
        <f t="array" aca="1" ref="AD26" ca="1">IFERROR(_xlfn.XLOOKUP($A26,INDIRECT(AD$5&amp;"!$A:$A"),INDIRECT(AD$5&amp;"!$Q:$Q"),,0),0)</f>
        <v>0</v>
      </c>
      <c r="AE26" s="101" cm="1">
        <f t="array" aca="1" ref="AE26" ca="1">IFERROR(_xlfn.XLOOKUP($A26,INDIRECT(AE$5&amp;"!$A:$A"),INDIRECT(AE$5&amp;"!$Q:$Q"),,0),0)</f>
        <v>0</v>
      </c>
      <c r="AF26" s="101" cm="1">
        <f t="array" aca="1" ref="AF26" ca="1">IFERROR(_xlfn.XLOOKUP($A26,INDIRECT(AF$5&amp;"!$A:$A"),INDIRECT(AF$5&amp;"!$Q:$Q"),,0),0)</f>
        <v>0</v>
      </c>
      <c r="AG26" s="101" cm="1">
        <f t="array" aca="1" ref="AG26" ca="1">IFERROR(_xlfn.XLOOKUP($A26,INDIRECT(AG$5&amp;"!$A:$A"),INDIRECT(AG$5&amp;"!$Q:$Q"),,0),0)</f>
        <v>0</v>
      </c>
      <c r="AH26" s="101" cm="1">
        <f t="array" aca="1" ref="AH26" ca="1">IFERROR(_xlfn.XLOOKUP($A26,INDIRECT(AH$5&amp;"!$A:$A"),INDIRECT(AH$5&amp;"!$Q:$Q"),,0),0)</f>
        <v>0</v>
      </c>
      <c r="AI26" s="101" cm="1">
        <f t="array" aca="1" ref="AI26" ca="1">IFERROR(_xlfn.XLOOKUP($A26,INDIRECT(AI$5&amp;"!$A:$A"),INDIRECT(AI$5&amp;"!$Q:$Q"),,0),0)</f>
        <v>0</v>
      </c>
      <c r="AJ26" s="101" cm="1">
        <f t="array" aca="1" ref="AJ26" ca="1">IFERROR(_xlfn.XLOOKUP($A26,INDIRECT(AJ$5&amp;"!$A:$A"),INDIRECT(AJ$5&amp;"!$Q:$Q"),,0),0)</f>
        <v>0</v>
      </c>
      <c r="AK26" s="101" cm="1">
        <f t="array" aca="1" ref="AK26" ca="1">IFERROR(_xlfn.XLOOKUP($A26,INDIRECT(AK$5&amp;"!$A:$A"),INDIRECT(AK$5&amp;"!$Q:$Q"),,0),0)</f>
        <v>0</v>
      </c>
      <c r="AL26" s="101" cm="1">
        <f t="array" aca="1" ref="AL26" ca="1">IFERROR(_xlfn.XLOOKUP($A26,INDIRECT(AL$5&amp;"!$A:$A"),INDIRECT(AL$5&amp;"!$Q:$Q"),,0),0)</f>
        <v>0</v>
      </c>
      <c r="AM26" s="101" cm="1">
        <f t="array" aca="1" ref="AM26" ca="1">IFERROR(_xlfn.XLOOKUP($A26,INDIRECT(AM$5&amp;"!$A:$A"),INDIRECT(AM$5&amp;"!$Q:$Q"),,0),0)</f>
        <v>0</v>
      </c>
      <c r="AN26" s="101" cm="1">
        <f t="array" aca="1" ref="AN26" ca="1">IFERROR(_xlfn.XLOOKUP($A26,INDIRECT(AN$5&amp;"!$A:$A"),INDIRECT(AN$5&amp;"!$Q:$Q"),,0),0)</f>
        <v>0</v>
      </c>
      <c r="AO26" s="101" cm="1">
        <f t="array" aca="1" ref="AO26" ca="1">IFERROR(_xlfn.XLOOKUP($A26,INDIRECT(AO$5&amp;"!$A:$A"),INDIRECT(AO$5&amp;"!$Q:$Q"),,0),0)</f>
        <v>0</v>
      </c>
      <c r="AP26" s="101" cm="1">
        <f t="array" aca="1" ref="AP26" ca="1">IFERROR(_xlfn.XLOOKUP($A26,INDIRECT(AP$5&amp;"!$A:$A"),INDIRECT(AP$5&amp;"!$Q:$Q"),,0),0)</f>
        <v>0</v>
      </c>
      <c r="AQ26" s="101" cm="1">
        <f t="array" aca="1" ref="AQ26" ca="1">IFERROR(_xlfn.XLOOKUP($A26,INDIRECT(AQ$5&amp;"!$A:$A"),INDIRECT(AQ$5&amp;"!$Q:$Q"),,0),0)</f>
        <v>0</v>
      </c>
      <c r="AR26" s="101" cm="1">
        <f t="array" aca="1" ref="AR26" ca="1">IFERROR(_xlfn.XLOOKUP($A26,INDIRECT(AR$5&amp;"!$A:$A"),INDIRECT(AR$5&amp;"!$Q:$Q"),,0),0)</f>
        <v>0</v>
      </c>
      <c r="AS26" s="101" cm="1">
        <f t="array" aca="1" ref="AS26" ca="1">IFERROR(_xlfn.XLOOKUP($A26,INDIRECT(AS$5&amp;"!$A:$A"),INDIRECT(AS$5&amp;"!$Q:$Q"),,0),0)</f>
        <v>0</v>
      </c>
      <c r="AT26" s="101" cm="1">
        <f t="array" aca="1" ref="AT26" ca="1">IFERROR(_xlfn.XLOOKUP($A26,INDIRECT(AT$5&amp;"!$A:$A"),INDIRECT(AT$5&amp;"!$Q:$Q"),,0),0)</f>
        <v>0</v>
      </c>
      <c r="AU26" s="101" cm="1">
        <f t="array" aca="1" ref="AU26" ca="1">IFERROR(_xlfn.XLOOKUP($A26,INDIRECT(AU$5&amp;"!$A:$A"),INDIRECT(AU$5&amp;"!$Q:$Q"),,0),0)</f>
        <v>0</v>
      </c>
      <c r="AV26" s="101" cm="1">
        <f t="array" aca="1" ref="AV26" ca="1">IFERROR(_xlfn.XLOOKUP($A26,INDIRECT(AV$5&amp;"!$A:$A"),INDIRECT(AV$5&amp;"!$Q:$Q"),,0),0)</f>
        <v>0</v>
      </c>
      <c r="AW26" s="101" cm="1">
        <f t="array" aca="1" ref="AW26" ca="1">IFERROR(_xlfn.XLOOKUP($A26,INDIRECT(AW$5&amp;"!$A:$A"),INDIRECT(AW$5&amp;"!$Q:$Q"),,0),0)</f>
        <v>0</v>
      </c>
      <c r="AX26" s="101" cm="1">
        <f t="array" aca="1" ref="AX26" ca="1">IFERROR(_xlfn.XLOOKUP($A26,INDIRECT(AX$5&amp;"!$A:$A"),INDIRECT(AX$5&amp;"!$Q:$Q"),,0),0)</f>
        <v>0</v>
      </c>
      <c r="AY26" s="101" cm="1">
        <f t="array" aca="1" ref="AY26" ca="1">IFERROR(_xlfn.XLOOKUP($A26,INDIRECT(AY$5&amp;"!$A:$A"),INDIRECT(AY$5&amp;"!$Q:$Q"),,0),0)</f>
        <v>0</v>
      </c>
      <c r="AZ26" s="101" cm="1">
        <f t="array" aca="1" ref="AZ26" ca="1">IFERROR(_xlfn.XLOOKUP($A26,INDIRECT(AZ$5&amp;"!$A:$A"),INDIRECT(AZ$5&amp;"!$Q:$Q"),,0),0)</f>
        <v>0</v>
      </c>
      <c r="BA26" s="101" cm="1">
        <f t="array" aca="1" ref="BA26" ca="1">IFERROR(_xlfn.XLOOKUP($A26,INDIRECT(BA$5&amp;"!$A:$A"),INDIRECT(BA$5&amp;"!$Q:$Q"),,0),0)</f>
        <v>0</v>
      </c>
      <c r="BB26" s="101" cm="1">
        <f t="array" aca="1" ref="BB26" ca="1">IFERROR(_xlfn.XLOOKUP($A26,INDIRECT(BB$5&amp;"!$A:$A"),INDIRECT(BB$5&amp;"!$Q:$Q"),,0),0)</f>
        <v>0</v>
      </c>
      <c r="BC26" s="101" cm="1">
        <f t="array" aca="1" ref="BC26" ca="1">IFERROR(_xlfn.XLOOKUP($A26,INDIRECT(BC$5&amp;"!$A:$A"),INDIRECT(BC$5&amp;"!$Q:$Q"),,0),0)</f>
        <v>0</v>
      </c>
      <c r="BD26" s="101" cm="1">
        <f t="array" aca="1" ref="BD26" ca="1">IFERROR(_xlfn.XLOOKUP($A26,INDIRECT(BD$5&amp;"!$A:$A"),INDIRECT(BD$5&amp;"!$Q:$Q"),,0),0)</f>
        <v>0</v>
      </c>
      <c r="BE26" s="101" cm="1">
        <f t="array" aca="1" ref="BE26" ca="1">IFERROR(_xlfn.XLOOKUP($A26,INDIRECT(BE$5&amp;"!$A:$A"),INDIRECT(BE$5&amp;"!$Q:$Q"),,0),0)</f>
        <v>0</v>
      </c>
      <c r="BF26" s="101" cm="1">
        <f t="array" aca="1" ref="BF26" ca="1">IFERROR(_xlfn.XLOOKUP($A26,INDIRECT(BF$5&amp;"!$A:$A"),INDIRECT(BF$5&amp;"!$Q:$Q"),,0),0)</f>
        <v>0</v>
      </c>
      <c r="BG26" s="226">
        <f t="shared" ca="1" si="0"/>
        <v>13644.01</v>
      </c>
      <c r="BH26" s="225">
        <f t="shared" ca="1" si="1"/>
        <v>4.2449440432533458E-2</v>
      </c>
      <c r="BI26" s="201">
        <f>_xlfn.XLOOKUP($A26,Текущая!$A:$A,Текущая!$AI:$AI,0,0)</f>
        <v>554.23076923076928</v>
      </c>
      <c r="BJ26" s="101">
        <f ca="1">_xlfn.XLOOKUP($A26,Текущая!$A:$A,Текущая!$G:$G,0,0)</f>
        <v>19392</v>
      </c>
      <c r="BK26" s="101">
        <f>_xlfn.XLOOKUP($A26,Текущая!$A:$A,Текущая!$H:$H,0)</f>
        <v>127.39130434782609</v>
      </c>
      <c r="BL26" s="106">
        <f>_xlfn.XLOOKUP($A26,Текущая!$A:$A,Текущая!$I:$I,0,0)</f>
        <v>82</v>
      </c>
      <c r="BM26" s="105">
        <f>_xlfn.XLOOKUP($A26,Текущая!$A:$A,Текущая!$J:$J,0,0)</f>
        <v>2.2999999999999998</v>
      </c>
      <c r="BN26" s="101">
        <f>_xlfn.XLOOKUP($A26,Текущая!$A:$A,Текущая!$AP:$AP,0,0)</f>
        <v>219.41909205548552</v>
      </c>
      <c r="BO26" s="129">
        <f>_xlfn.XLOOKUP($A26,Текущая!$A:$A,Текущая!$AF:$AF,0,0)</f>
        <v>0.3958984311896338</v>
      </c>
      <c r="BP26" s="202">
        <f>_xlfn.XLOOKUP($A26,Текущая!$A:$A,Текущая!$AG:$AG,0,0)</f>
        <v>3.4284233133669613</v>
      </c>
    </row>
    <row r="27" spans="1:68" ht="24.95" customHeight="1" x14ac:dyDescent="0.25">
      <c r="A27" s="3">
        <f>'Сводный за нед'!A24</f>
        <v>236072834</v>
      </c>
      <c r="B27" s="3" t="str">
        <f>'Сводный за нед'!B24</f>
        <v>ACRB1MS106BL</v>
      </c>
      <c r="C27" s="3" t="str">
        <f>'Сводный за нед'!C24</f>
        <v>Мяч с шипами голубой 6 см</v>
      </c>
      <c r="D27" s="4">
        <f>'Сводный за нед'!D24</f>
        <v>2040278804649</v>
      </c>
      <c r="F27" s="101" cm="1">
        <f t="array" aca="1" ref="F27" ca="1">IFERROR(_xlfn.XLOOKUP($A27,INDIRECT(F$5&amp;"!$A:$A"),INDIRECT(F$5&amp;"!$Q:$Q"),,0),0)</f>
        <v>0</v>
      </c>
      <c r="G27" s="101" cm="1">
        <f t="array" aca="1" ref="G27" ca="1">IFERROR(_xlfn.XLOOKUP($A27,INDIRECT(G$5&amp;"!$A:$A"),INDIRECT(G$5&amp;"!$Q:$Q"),,0),0)</f>
        <v>595</v>
      </c>
      <c r="H27" s="101" cm="1">
        <f t="array" aca="1" ref="H27" ca="1">IFERROR(_xlfn.XLOOKUP($A27,INDIRECT(H$5&amp;"!$A:$A"),INDIRECT(H$5&amp;"!$Q:$Q"),,0),0)</f>
        <v>1645</v>
      </c>
      <c r="I27" s="101" cm="1">
        <f t="array" aca="1" ref="I27" ca="1">IFERROR(_xlfn.XLOOKUP($A27,INDIRECT(I$5&amp;"!$A:$A"),INDIRECT(I$5&amp;"!$Q:$Q"),,0),0)</f>
        <v>0</v>
      </c>
      <c r="J27" s="101" cm="1">
        <f t="array" aca="1" ref="J27" ca="1">IFERROR(_xlfn.XLOOKUP($A27,INDIRECT(J$5&amp;"!$A:$A"),INDIRECT(J$5&amp;"!$Q:$Q"),,0),0)</f>
        <v>0</v>
      </c>
      <c r="K27" s="101" cm="1">
        <f t="array" aca="1" ref="K27" ca="1">IFERROR(_xlfn.XLOOKUP($A27,INDIRECT(K$5&amp;"!$A:$A"),INDIRECT(K$5&amp;"!$Q:$Q"),,0),0)</f>
        <v>0</v>
      </c>
      <c r="L27" s="101" cm="1">
        <f t="array" aca="1" ref="L27" ca="1">IFERROR(_xlfn.XLOOKUP($A27,INDIRECT(L$5&amp;"!$A:$A"),INDIRECT(L$5&amp;"!$Q:$Q"),,0),0)</f>
        <v>0</v>
      </c>
      <c r="M27" s="101" cm="1">
        <f t="array" aca="1" ref="M27" ca="1">IFERROR(_xlfn.XLOOKUP($A27,INDIRECT(M$5&amp;"!$A:$A"),INDIRECT(M$5&amp;"!$Q:$Q"),,0),0)</f>
        <v>0</v>
      </c>
      <c r="N27" s="101" cm="1">
        <f t="array" aca="1" ref="N27" ca="1">IFERROR(_xlfn.XLOOKUP($A27,INDIRECT(N$5&amp;"!$A:$A"),INDIRECT(N$5&amp;"!$Q:$Q"),,0),0)</f>
        <v>0</v>
      </c>
      <c r="O27" s="101" cm="1">
        <f t="array" aca="1" ref="O27" ca="1">IFERROR(_xlfn.XLOOKUP($A27,INDIRECT(O$5&amp;"!$A:$A"),INDIRECT(O$5&amp;"!$Q:$Q"),,0),0)</f>
        <v>0</v>
      </c>
      <c r="P27" s="101" cm="1">
        <f t="array" aca="1" ref="P27" ca="1">IFERROR(_xlfn.XLOOKUP($A27,INDIRECT(P$5&amp;"!$A:$A"),INDIRECT(P$5&amp;"!$Q:$Q"),,0),0)</f>
        <v>0</v>
      </c>
      <c r="Q27" s="101" cm="1">
        <f t="array" aca="1" ref="Q27" ca="1">IFERROR(_xlfn.XLOOKUP($A27,INDIRECT(Q$5&amp;"!$A:$A"),INDIRECT(Q$5&amp;"!$Q:$Q"),,0),0)</f>
        <v>0</v>
      </c>
      <c r="R27" s="101" cm="1">
        <f t="array" aca="1" ref="R27" ca="1">IFERROR(_xlfn.XLOOKUP($A27,INDIRECT(R$5&amp;"!$A:$A"),INDIRECT(R$5&amp;"!$Q:$Q"),,0),0)</f>
        <v>0</v>
      </c>
      <c r="S27" s="101" cm="1">
        <f t="array" aca="1" ref="S27" ca="1">IFERROR(_xlfn.XLOOKUP($A27,INDIRECT(S$5&amp;"!$A:$A"),INDIRECT(S$5&amp;"!$Q:$Q"),,0),0)</f>
        <v>0</v>
      </c>
      <c r="T27" s="101" cm="1">
        <f t="array" aca="1" ref="T27" ca="1">IFERROR(_xlfn.XLOOKUP($A27,INDIRECT(T$5&amp;"!$A:$A"),INDIRECT(T$5&amp;"!$Q:$Q"),,0),0)</f>
        <v>0</v>
      </c>
      <c r="U27" s="101" cm="1">
        <f t="array" aca="1" ref="U27" ca="1">IFERROR(_xlfn.XLOOKUP($A27,INDIRECT(U$5&amp;"!$A:$A"),INDIRECT(U$5&amp;"!$Q:$Q"),,0),0)</f>
        <v>0</v>
      </c>
      <c r="V27" s="101" cm="1">
        <f t="array" aca="1" ref="V27" ca="1">IFERROR(_xlfn.XLOOKUP($A27,INDIRECT(V$5&amp;"!$A:$A"),INDIRECT(V$5&amp;"!$Q:$Q"),,0),0)</f>
        <v>0</v>
      </c>
      <c r="W27" s="101" cm="1">
        <f t="array" aca="1" ref="W27" ca="1">IFERROR(_xlfn.XLOOKUP($A27,INDIRECT(W$5&amp;"!$A:$A"),INDIRECT(W$5&amp;"!$Q:$Q"),,0),0)</f>
        <v>0</v>
      </c>
      <c r="X27" s="101" cm="1">
        <f t="array" aca="1" ref="X27" ca="1">IFERROR(_xlfn.XLOOKUP($A27,INDIRECT(X$5&amp;"!$A:$A"),INDIRECT(X$5&amp;"!$Q:$Q"),,0),0)</f>
        <v>0</v>
      </c>
      <c r="Y27" s="101" cm="1">
        <f t="array" aca="1" ref="Y27" ca="1">IFERROR(_xlfn.XLOOKUP($A27,INDIRECT(Y$5&amp;"!$A:$A"),INDIRECT(Y$5&amp;"!$Q:$Q"),,0),0)</f>
        <v>0</v>
      </c>
      <c r="Z27" s="101" cm="1">
        <f t="array" aca="1" ref="Z27" ca="1">IFERROR(_xlfn.XLOOKUP($A27,INDIRECT(Z$5&amp;"!$A:$A"),INDIRECT(Z$5&amp;"!$Q:$Q"),,0),0)</f>
        <v>0</v>
      </c>
      <c r="AA27" s="101" cm="1">
        <f t="array" aca="1" ref="AA27" ca="1">IFERROR(_xlfn.XLOOKUP($A27,INDIRECT(AA$5&amp;"!$A:$A"),INDIRECT(AA$5&amp;"!$Q:$Q"),,0),0)</f>
        <v>0</v>
      </c>
      <c r="AB27" s="101" cm="1">
        <f t="array" aca="1" ref="AB27" ca="1">IFERROR(_xlfn.XLOOKUP($A27,INDIRECT(AB$5&amp;"!$A:$A"),INDIRECT(AB$5&amp;"!$Q:$Q"),,0),0)</f>
        <v>0</v>
      </c>
      <c r="AC27" s="101" cm="1">
        <f t="array" aca="1" ref="AC27" ca="1">IFERROR(_xlfn.XLOOKUP($A27,INDIRECT(AC$5&amp;"!$A:$A"),INDIRECT(AC$5&amp;"!$Q:$Q"),,0),0)</f>
        <v>0</v>
      </c>
      <c r="AD27" s="101" cm="1">
        <f t="array" aca="1" ref="AD27" ca="1">IFERROR(_xlfn.XLOOKUP($A27,INDIRECT(AD$5&amp;"!$A:$A"),INDIRECT(AD$5&amp;"!$Q:$Q"),,0),0)</f>
        <v>0</v>
      </c>
      <c r="AE27" s="101" cm="1">
        <f t="array" aca="1" ref="AE27" ca="1">IFERROR(_xlfn.XLOOKUP($A27,INDIRECT(AE$5&amp;"!$A:$A"),INDIRECT(AE$5&amp;"!$Q:$Q"),,0),0)</f>
        <v>0</v>
      </c>
      <c r="AF27" s="101" cm="1">
        <f t="array" aca="1" ref="AF27" ca="1">IFERROR(_xlfn.XLOOKUP($A27,INDIRECT(AF$5&amp;"!$A:$A"),INDIRECT(AF$5&amp;"!$Q:$Q"),,0),0)</f>
        <v>0</v>
      </c>
      <c r="AG27" s="101" cm="1">
        <f t="array" aca="1" ref="AG27" ca="1">IFERROR(_xlfn.XLOOKUP($A27,INDIRECT(AG$5&amp;"!$A:$A"),INDIRECT(AG$5&amp;"!$Q:$Q"),,0),0)</f>
        <v>0</v>
      </c>
      <c r="AH27" s="101" cm="1">
        <f t="array" aca="1" ref="AH27" ca="1">IFERROR(_xlfn.XLOOKUP($A27,INDIRECT(AH$5&amp;"!$A:$A"),INDIRECT(AH$5&amp;"!$Q:$Q"),,0),0)</f>
        <v>0</v>
      </c>
      <c r="AI27" s="101" cm="1">
        <f t="array" aca="1" ref="AI27" ca="1">IFERROR(_xlfn.XLOOKUP($A27,INDIRECT(AI$5&amp;"!$A:$A"),INDIRECT(AI$5&amp;"!$Q:$Q"),,0),0)</f>
        <v>0</v>
      </c>
      <c r="AJ27" s="101" cm="1">
        <f t="array" aca="1" ref="AJ27" ca="1">IFERROR(_xlfn.XLOOKUP($A27,INDIRECT(AJ$5&amp;"!$A:$A"),INDIRECT(AJ$5&amp;"!$Q:$Q"),,0),0)</f>
        <v>0</v>
      </c>
      <c r="AK27" s="101" cm="1">
        <f t="array" aca="1" ref="AK27" ca="1">IFERROR(_xlfn.XLOOKUP($A27,INDIRECT(AK$5&amp;"!$A:$A"),INDIRECT(AK$5&amp;"!$Q:$Q"),,0),0)</f>
        <v>0</v>
      </c>
      <c r="AL27" s="101" cm="1">
        <f t="array" aca="1" ref="AL27" ca="1">IFERROR(_xlfn.XLOOKUP($A27,INDIRECT(AL$5&amp;"!$A:$A"),INDIRECT(AL$5&amp;"!$Q:$Q"),,0),0)</f>
        <v>0</v>
      </c>
      <c r="AM27" s="101" cm="1">
        <f t="array" aca="1" ref="AM27" ca="1">IFERROR(_xlfn.XLOOKUP($A27,INDIRECT(AM$5&amp;"!$A:$A"),INDIRECT(AM$5&amp;"!$Q:$Q"),,0),0)</f>
        <v>0</v>
      </c>
      <c r="AN27" s="101" cm="1">
        <f t="array" aca="1" ref="AN27" ca="1">IFERROR(_xlfn.XLOOKUP($A27,INDIRECT(AN$5&amp;"!$A:$A"),INDIRECT(AN$5&amp;"!$Q:$Q"),,0),0)</f>
        <v>0</v>
      </c>
      <c r="AO27" s="101" cm="1">
        <f t="array" aca="1" ref="AO27" ca="1">IFERROR(_xlfn.XLOOKUP($A27,INDIRECT(AO$5&amp;"!$A:$A"),INDIRECT(AO$5&amp;"!$Q:$Q"),,0),0)</f>
        <v>0</v>
      </c>
      <c r="AP27" s="101" cm="1">
        <f t="array" aca="1" ref="AP27" ca="1">IFERROR(_xlfn.XLOOKUP($A27,INDIRECT(AP$5&amp;"!$A:$A"),INDIRECT(AP$5&amp;"!$Q:$Q"),,0),0)</f>
        <v>0</v>
      </c>
      <c r="AQ27" s="101" cm="1">
        <f t="array" aca="1" ref="AQ27" ca="1">IFERROR(_xlfn.XLOOKUP($A27,INDIRECT(AQ$5&amp;"!$A:$A"),INDIRECT(AQ$5&amp;"!$Q:$Q"),,0),0)</f>
        <v>0</v>
      </c>
      <c r="AR27" s="101" cm="1">
        <f t="array" aca="1" ref="AR27" ca="1">IFERROR(_xlfn.XLOOKUP($A27,INDIRECT(AR$5&amp;"!$A:$A"),INDIRECT(AR$5&amp;"!$Q:$Q"),,0),0)</f>
        <v>0</v>
      </c>
      <c r="AS27" s="101" cm="1">
        <f t="array" aca="1" ref="AS27" ca="1">IFERROR(_xlfn.XLOOKUP($A27,INDIRECT(AS$5&amp;"!$A:$A"),INDIRECT(AS$5&amp;"!$Q:$Q"),,0),0)</f>
        <v>0</v>
      </c>
      <c r="AT27" s="101" cm="1">
        <f t="array" aca="1" ref="AT27" ca="1">IFERROR(_xlfn.XLOOKUP($A27,INDIRECT(AT$5&amp;"!$A:$A"),INDIRECT(AT$5&amp;"!$Q:$Q"),,0),0)</f>
        <v>0</v>
      </c>
      <c r="AU27" s="101" cm="1">
        <f t="array" aca="1" ref="AU27" ca="1">IFERROR(_xlfn.XLOOKUP($A27,INDIRECT(AU$5&amp;"!$A:$A"),INDIRECT(AU$5&amp;"!$Q:$Q"),,0),0)</f>
        <v>0</v>
      </c>
      <c r="AV27" s="101" cm="1">
        <f t="array" aca="1" ref="AV27" ca="1">IFERROR(_xlfn.XLOOKUP($A27,INDIRECT(AV$5&amp;"!$A:$A"),INDIRECT(AV$5&amp;"!$Q:$Q"),,0),0)</f>
        <v>0</v>
      </c>
      <c r="AW27" s="101" cm="1">
        <f t="array" aca="1" ref="AW27" ca="1">IFERROR(_xlfn.XLOOKUP($A27,INDIRECT(AW$5&amp;"!$A:$A"),INDIRECT(AW$5&amp;"!$Q:$Q"),,0),0)</f>
        <v>0</v>
      </c>
      <c r="AX27" s="101" cm="1">
        <f t="array" aca="1" ref="AX27" ca="1">IFERROR(_xlfn.XLOOKUP($A27,INDIRECT(AX$5&amp;"!$A:$A"),INDIRECT(AX$5&amp;"!$Q:$Q"),,0),0)</f>
        <v>0</v>
      </c>
      <c r="AY27" s="101" cm="1">
        <f t="array" aca="1" ref="AY27" ca="1">IFERROR(_xlfn.XLOOKUP($A27,INDIRECT(AY$5&amp;"!$A:$A"),INDIRECT(AY$5&amp;"!$Q:$Q"),,0),0)</f>
        <v>0</v>
      </c>
      <c r="AZ27" s="101" cm="1">
        <f t="array" aca="1" ref="AZ27" ca="1">IFERROR(_xlfn.XLOOKUP($A27,INDIRECT(AZ$5&amp;"!$A:$A"),INDIRECT(AZ$5&amp;"!$Q:$Q"),,0),0)</f>
        <v>0</v>
      </c>
      <c r="BA27" s="101" cm="1">
        <f t="array" aca="1" ref="BA27" ca="1">IFERROR(_xlfn.XLOOKUP($A27,INDIRECT(BA$5&amp;"!$A:$A"),INDIRECT(BA$5&amp;"!$Q:$Q"),,0),0)</f>
        <v>0</v>
      </c>
      <c r="BB27" s="101" cm="1">
        <f t="array" aca="1" ref="BB27" ca="1">IFERROR(_xlfn.XLOOKUP($A27,INDIRECT(BB$5&amp;"!$A:$A"),INDIRECT(BB$5&amp;"!$Q:$Q"),,0),0)</f>
        <v>0</v>
      </c>
      <c r="BC27" s="101" cm="1">
        <f t="array" aca="1" ref="BC27" ca="1">IFERROR(_xlfn.XLOOKUP($A27,INDIRECT(BC$5&amp;"!$A:$A"),INDIRECT(BC$5&amp;"!$Q:$Q"),,0),0)</f>
        <v>0</v>
      </c>
      <c r="BD27" s="101" cm="1">
        <f t="array" aca="1" ref="BD27" ca="1">IFERROR(_xlfn.XLOOKUP($A27,INDIRECT(BD$5&amp;"!$A:$A"),INDIRECT(BD$5&amp;"!$Q:$Q"),,0),0)</f>
        <v>0</v>
      </c>
      <c r="BE27" s="101" cm="1">
        <f t="array" aca="1" ref="BE27" ca="1">IFERROR(_xlfn.XLOOKUP($A27,INDIRECT(BE$5&amp;"!$A:$A"),INDIRECT(BE$5&amp;"!$Q:$Q"),,0),0)</f>
        <v>0</v>
      </c>
      <c r="BF27" s="101" cm="1">
        <f t="array" aca="1" ref="BF27" ca="1">IFERROR(_xlfn.XLOOKUP($A27,INDIRECT(BF$5&amp;"!$A:$A"),INDIRECT(BF$5&amp;"!$Q:$Q"),,0),0)</f>
        <v>0</v>
      </c>
      <c r="BG27" s="226">
        <f t="shared" ca="1" si="0"/>
        <v>2240</v>
      </c>
      <c r="BH27" s="225">
        <f t="shared" ca="1" si="1"/>
        <v>6.9691202636816413E-3</v>
      </c>
      <c r="BI27" s="201">
        <f>_xlfn.XLOOKUP($A27,Текущая!$A:$A,Текущая!$AI:$AI,0,0)</f>
        <v>548.33333333333337</v>
      </c>
      <c r="BJ27" s="101">
        <f ca="1">_xlfn.XLOOKUP($A27,Текущая!$A:$A,Текущая!$G:$G,0,0)</f>
        <v>13865</v>
      </c>
      <c r="BK27" s="101">
        <f>_xlfn.XLOOKUP($A27,Текущая!$A:$A,Текущая!$H:$H,0)</f>
        <v>281.11111111111109</v>
      </c>
      <c r="BL27" s="106">
        <f>_xlfn.XLOOKUP($A27,Текущая!$A:$A,Текущая!$I:$I,0,0)</f>
        <v>100</v>
      </c>
      <c r="BM27" s="105">
        <f>_xlfn.XLOOKUP($A27,Текущая!$A:$A,Текущая!$J:$J,0,0)</f>
        <v>0.9</v>
      </c>
      <c r="BN27" s="101">
        <f>_xlfn.XLOOKUP($A27,Текущая!$A:$A,Текущая!$AP:$AP,0,0)</f>
        <v>178.99431693989072</v>
      </c>
      <c r="BO27" s="129">
        <f>_xlfn.XLOOKUP($A27,Текущая!$A:$A,Текущая!$AF:$AF,0,0)</f>
        <v>0.32643340475360005</v>
      </c>
      <c r="BP27" s="202">
        <f>_xlfn.XLOOKUP($A27,Текущая!$A:$A,Текущая!$AG:$AG,0,0)</f>
        <v>3.0338019820320463</v>
      </c>
    </row>
    <row r="28" spans="1:68" ht="24.95" customHeight="1" x14ac:dyDescent="0.25">
      <c r="A28" s="3">
        <f>'Сводный за нед'!A25</f>
        <v>223671295</v>
      </c>
      <c r="B28" s="3" t="str">
        <f>'Сводный за нед'!B25</f>
        <v>ACRB1MS106RJ</v>
      </c>
      <c r="C28" s="3" t="str">
        <f>'Сводный за нед'!C25</f>
        <v>Мяч с шипами оранжевый 6 см</v>
      </c>
      <c r="D28" s="4">
        <f>'Сводный за нед'!D25</f>
        <v>2039818580389</v>
      </c>
      <c r="F28" s="101" cm="1">
        <f t="array" aca="1" ref="F28" ca="1">IFERROR(_xlfn.XLOOKUP($A28,INDIRECT(F$5&amp;"!$A:$A"),INDIRECT(F$5&amp;"!$Q:$Q"),,0),0)</f>
        <v>0</v>
      </c>
      <c r="G28" s="101" cm="1">
        <f t="array" aca="1" ref="G28" ca="1">IFERROR(_xlfn.XLOOKUP($A28,INDIRECT(G$5&amp;"!$A:$A"),INDIRECT(G$5&amp;"!$Q:$Q"),,0),0)</f>
        <v>0</v>
      </c>
      <c r="H28" s="101" cm="1">
        <f t="array" aca="1" ref="H28" ca="1">IFERROR(_xlfn.XLOOKUP($A28,INDIRECT(H$5&amp;"!$A:$A"),INDIRECT(H$5&amp;"!$Q:$Q"),,0),0)</f>
        <v>525</v>
      </c>
      <c r="I28" s="101" cm="1">
        <f t="array" aca="1" ref="I28" ca="1">IFERROR(_xlfn.XLOOKUP($A28,INDIRECT(I$5&amp;"!$A:$A"),INDIRECT(I$5&amp;"!$Q:$Q"),,0),0)</f>
        <v>0</v>
      </c>
      <c r="J28" s="101" cm="1">
        <f t="array" aca="1" ref="J28" ca="1">IFERROR(_xlfn.XLOOKUP($A28,INDIRECT(J$5&amp;"!$A:$A"),INDIRECT(J$5&amp;"!$Q:$Q"),,0),0)</f>
        <v>0</v>
      </c>
      <c r="K28" s="101" cm="1">
        <f t="array" aca="1" ref="K28" ca="1">IFERROR(_xlfn.XLOOKUP($A28,INDIRECT(K$5&amp;"!$A:$A"),INDIRECT(K$5&amp;"!$Q:$Q"),,0),0)</f>
        <v>0</v>
      </c>
      <c r="L28" s="101" cm="1">
        <f t="array" aca="1" ref="L28" ca="1">IFERROR(_xlfn.XLOOKUP($A28,INDIRECT(L$5&amp;"!$A:$A"),INDIRECT(L$5&amp;"!$Q:$Q"),,0),0)</f>
        <v>0</v>
      </c>
      <c r="M28" s="101" cm="1">
        <f t="array" aca="1" ref="M28" ca="1">IFERROR(_xlfn.XLOOKUP($A28,INDIRECT(M$5&amp;"!$A:$A"),INDIRECT(M$5&amp;"!$Q:$Q"),,0),0)</f>
        <v>0</v>
      </c>
      <c r="N28" s="101" cm="1">
        <f t="array" aca="1" ref="N28" ca="1">IFERROR(_xlfn.XLOOKUP($A28,INDIRECT(N$5&amp;"!$A:$A"),INDIRECT(N$5&amp;"!$Q:$Q"),,0),0)</f>
        <v>0</v>
      </c>
      <c r="O28" s="101" cm="1">
        <f t="array" aca="1" ref="O28" ca="1">IFERROR(_xlfn.XLOOKUP($A28,INDIRECT(O$5&amp;"!$A:$A"),INDIRECT(O$5&amp;"!$Q:$Q"),,0),0)</f>
        <v>0</v>
      </c>
      <c r="P28" s="101" cm="1">
        <f t="array" aca="1" ref="P28" ca="1">IFERROR(_xlfn.XLOOKUP($A28,INDIRECT(P$5&amp;"!$A:$A"),INDIRECT(P$5&amp;"!$Q:$Q"),,0),0)</f>
        <v>0</v>
      </c>
      <c r="Q28" s="101" cm="1">
        <f t="array" aca="1" ref="Q28" ca="1">IFERROR(_xlfn.XLOOKUP($A28,INDIRECT(Q$5&amp;"!$A:$A"),INDIRECT(Q$5&amp;"!$Q:$Q"),,0),0)</f>
        <v>0</v>
      </c>
      <c r="R28" s="101" cm="1">
        <f t="array" aca="1" ref="R28" ca="1">IFERROR(_xlfn.XLOOKUP($A28,INDIRECT(R$5&amp;"!$A:$A"),INDIRECT(R$5&amp;"!$Q:$Q"),,0),0)</f>
        <v>0</v>
      </c>
      <c r="S28" s="101" cm="1">
        <f t="array" aca="1" ref="S28" ca="1">IFERROR(_xlfn.XLOOKUP($A28,INDIRECT(S$5&amp;"!$A:$A"),INDIRECT(S$5&amp;"!$Q:$Q"),,0),0)</f>
        <v>0</v>
      </c>
      <c r="T28" s="101" cm="1">
        <f t="array" aca="1" ref="T28" ca="1">IFERROR(_xlfn.XLOOKUP($A28,INDIRECT(T$5&amp;"!$A:$A"),INDIRECT(T$5&amp;"!$Q:$Q"),,0),0)</f>
        <v>0</v>
      </c>
      <c r="U28" s="101" cm="1">
        <f t="array" aca="1" ref="U28" ca="1">IFERROR(_xlfn.XLOOKUP($A28,INDIRECT(U$5&amp;"!$A:$A"),INDIRECT(U$5&amp;"!$Q:$Q"),,0),0)</f>
        <v>0</v>
      </c>
      <c r="V28" s="101" cm="1">
        <f t="array" aca="1" ref="V28" ca="1">IFERROR(_xlfn.XLOOKUP($A28,INDIRECT(V$5&amp;"!$A:$A"),INDIRECT(V$5&amp;"!$Q:$Q"),,0),0)</f>
        <v>0</v>
      </c>
      <c r="W28" s="101" cm="1">
        <f t="array" aca="1" ref="W28" ca="1">IFERROR(_xlfn.XLOOKUP($A28,INDIRECT(W$5&amp;"!$A:$A"),INDIRECT(W$5&amp;"!$Q:$Q"),,0),0)</f>
        <v>0</v>
      </c>
      <c r="X28" s="101" cm="1">
        <f t="array" aca="1" ref="X28" ca="1">IFERROR(_xlfn.XLOOKUP($A28,INDIRECT(X$5&amp;"!$A:$A"),INDIRECT(X$5&amp;"!$Q:$Q"),,0),0)</f>
        <v>0</v>
      </c>
      <c r="Y28" s="101" cm="1">
        <f t="array" aca="1" ref="Y28" ca="1">IFERROR(_xlfn.XLOOKUP($A28,INDIRECT(Y$5&amp;"!$A:$A"),INDIRECT(Y$5&amp;"!$Q:$Q"),,0),0)</f>
        <v>0</v>
      </c>
      <c r="Z28" s="101" cm="1">
        <f t="array" aca="1" ref="Z28" ca="1">IFERROR(_xlfn.XLOOKUP($A28,INDIRECT(Z$5&amp;"!$A:$A"),INDIRECT(Z$5&amp;"!$Q:$Q"),,0),0)</f>
        <v>0</v>
      </c>
      <c r="AA28" s="101" cm="1">
        <f t="array" aca="1" ref="AA28" ca="1">IFERROR(_xlfn.XLOOKUP($A28,INDIRECT(AA$5&amp;"!$A:$A"),INDIRECT(AA$5&amp;"!$Q:$Q"),,0),0)</f>
        <v>0</v>
      </c>
      <c r="AB28" s="101" cm="1">
        <f t="array" aca="1" ref="AB28" ca="1">IFERROR(_xlfn.XLOOKUP($A28,INDIRECT(AB$5&amp;"!$A:$A"),INDIRECT(AB$5&amp;"!$Q:$Q"),,0),0)</f>
        <v>0</v>
      </c>
      <c r="AC28" s="101" cm="1">
        <f t="array" aca="1" ref="AC28" ca="1">IFERROR(_xlfn.XLOOKUP($A28,INDIRECT(AC$5&amp;"!$A:$A"),INDIRECT(AC$5&amp;"!$Q:$Q"),,0),0)</f>
        <v>0</v>
      </c>
      <c r="AD28" s="101" cm="1">
        <f t="array" aca="1" ref="AD28" ca="1">IFERROR(_xlfn.XLOOKUP($A28,INDIRECT(AD$5&amp;"!$A:$A"),INDIRECT(AD$5&amp;"!$Q:$Q"),,0),0)</f>
        <v>0</v>
      </c>
      <c r="AE28" s="101" cm="1">
        <f t="array" aca="1" ref="AE28" ca="1">IFERROR(_xlfn.XLOOKUP($A28,INDIRECT(AE$5&amp;"!$A:$A"),INDIRECT(AE$5&amp;"!$Q:$Q"),,0),0)</f>
        <v>0</v>
      </c>
      <c r="AF28" s="101" cm="1">
        <f t="array" aca="1" ref="AF28" ca="1">IFERROR(_xlfn.XLOOKUP($A28,INDIRECT(AF$5&amp;"!$A:$A"),INDIRECT(AF$5&amp;"!$Q:$Q"),,0),0)</f>
        <v>0</v>
      </c>
      <c r="AG28" s="101" cm="1">
        <f t="array" aca="1" ref="AG28" ca="1">IFERROR(_xlfn.XLOOKUP($A28,INDIRECT(AG$5&amp;"!$A:$A"),INDIRECT(AG$5&amp;"!$Q:$Q"),,0),0)</f>
        <v>0</v>
      </c>
      <c r="AH28" s="101" cm="1">
        <f t="array" aca="1" ref="AH28" ca="1">IFERROR(_xlfn.XLOOKUP($A28,INDIRECT(AH$5&amp;"!$A:$A"),INDIRECT(AH$5&amp;"!$Q:$Q"),,0),0)</f>
        <v>0</v>
      </c>
      <c r="AI28" s="101" cm="1">
        <f t="array" aca="1" ref="AI28" ca="1">IFERROR(_xlfn.XLOOKUP($A28,INDIRECT(AI$5&amp;"!$A:$A"),INDIRECT(AI$5&amp;"!$Q:$Q"),,0),0)</f>
        <v>0</v>
      </c>
      <c r="AJ28" s="101" cm="1">
        <f t="array" aca="1" ref="AJ28" ca="1">IFERROR(_xlfn.XLOOKUP($A28,INDIRECT(AJ$5&amp;"!$A:$A"),INDIRECT(AJ$5&amp;"!$Q:$Q"),,0),0)</f>
        <v>0</v>
      </c>
      <c r="AK28" s="101" cm="1">
        <f t="array" aca="1" ref="AK28" ca="1">IFERROR(_xlfn.XLOOKUP($A28,INDIRECT(AK$5&amp;"!$A:$A"),INDIRECT(AK$5&amp;"!$Q:$Q"),,0),0)</f>
        <v>0</v>
      </c>
      <c r="AL28" s="101" cm="1">
        <f t="array" aca="1" ref="AL28" ca="1">IFERROR(_xlfn.XLOOKUP($A28,INDIRECT(AL$5&amp;"!$A:$A"),INDIRECT(AL$5&amp;"!$Q:$Q"),,0),0)</f>
        <v>0</v>
      </c>
      <c r="AM28" s="101" cm="1">
        <f t="array" aca="1" ref="AM28" ca="1">IFERROR(_xlfn.XLOOKUP($A28,INDIRECT(AM$5&amp;"!$A:$A"),INDIRECT(AM$5&amp;"!$Q:$Q"),,0),0)</f>
        <v>0</v>
      </c>
      <c r="AN28" s="101" cm="1">
        <f t="array" aca="1" ref="AN28" ca="1">IFERROR(_xlfn.XLOOKUP($A28,INDIRECT(AN$5&amp;"!$A:$A"),INDIRECT(AN$5&amp;"!$Q:$Q"),,0),0)</f>
        <v>0</v>
      </c>
      <c r="AO28" s="101" cm="1">
        <f t="array" aca="1" ref="AO28" ca="1">IFERROR(_xlfn.XLOOKUP($A28,INDIRECT(AO$5&amp;"!$A:$A"),INDIRECT(AO$5&amp;"!$Q:$Q"),,0),0)</f>
        <v>0</v>
      </c>
      <c r="AP28" s="101" cm="1">
        <f t="array" aca="1" ref="AP28" ca="1">IFERROR(_xlfn.XLOOKUP($A28,INDIRECT(AP$5&amp;"!$A:$A"),INDIRECT(AP$5&amp;"!$Q:$Q"),,0),0)</f>
        <v>0</v>
      </c>
      <c r="AQ28" s="101" cm="1">
        <f t="array" aca="1" ref="AQ28" ca="1">IFERROR(_xlfn.XLOOKUP($A28,INDIRECT(AQ$5&amp;"!$A:$A"),INDIRECT(AQ$5&amp;"!$Q:$Q"),,0),0)</f>
        <v>0</v>
      </c>
      <c r="AR28" s="101" cm="1">
        <f t="array" aca="1" ref="AR28" ca="1">IFERROR(_xlfn.XLOOKUP($A28,INDIRECT(AR$5&amp;"!$A:$A"),INDIRECT(AR$5&amp;"!$Q:$Q"),,0),0)</f>
        <v>0</v>
      </c>
      <c r="AS28" s="101" cm="1">
        <f t="array" aca="1" ref="AS28" ca="1">IFERROR(_xlfn.XLOOKUP($A28,INDIRECT(AS$5&amp;"!$A:$A"),INDIRECT(AS$5&amp;"!$Q:$Q"),,0),0)</f>
        <v>0</v>
      </c>
      <c r="AT28" s="101" cm="1">
        <f t="array" aca="1" ref="AT28" ca="1">IFERROR(_xlfn.XLOOKUP($A28,INDIRECT(AT$5&amp;"!$A:$A"),INDIRECT(AT$5&amp;"!$Q:$Q"),,0),0)</f>
        <v>0</v>
      </c>
      <c r="AU28" s="101" cm="1">
        <f t="array" aca="1" ref="AU28" ca="1">IFERROR(_xlfn.XLOOKUP($A28,INDIRECT(AU$5&amp;"!$A:$A"),INDIRECT(AU$5&amp;"!$Q:$Q"),,0),0)</f>
        <v>0</v>
      </c>
      <c r="AV28" s="101" cm="1">
        <f t="array" aca="1" ref="AV28" ca="1">IFERROR(_xlfn.XLOOKUP($A28,INDIRECT(AV$5&amp;"!$A:$A"),INDIRECT(AV$5&amp;"!$Q:$Q"),,0),0)</f>
        <v>0</v>
      </c>
      <c r="AW28" s="101" cm="1">
        <f t="array" aca="1" ref="AW28" ca="1">IFERROR(_xlfn.XLOOKUP($A28,INDIRECT(AW$5&amp;"!$A:$A"),INDIRECT(AW$5&amp;"!$Q:$Q"),,0),0)</f>
        <v>0</v>
      </c>
      <c r="AX28" s="101" cm="1">
        <f t="array" aca="1" ref="AX28" ca="1">IFERROR(_xlfn.XLOOKUP($A28,INDIRECT(AX$5&amp;"!$A:$A"),INDIRECT(AX$5&amp;"!$Q:$Q"),,0),0)</f>
        <v>0</v>
      </c>
      <c r="AY28" s="101" cm="1">
        <f t="array" aca="1" ref="AY28" ca="1">IFERROR(_xlfn.XLOOKUP($A28,INDIRECT(AY$5&amp;"!$A:$A"),INDIRECT(AY$5&amp;"!$Q:$Q"),,0),0)</f>
        <v>0</v>
      </c>
      <c r="AZ28" s="101" cm="1">
        <f t="array" aca="1" ref="AZ28" ca="1">IFERROR(_xlfn.XLOOKUP($A28,INDIRECT(AZ$5&amp;"!$A:$A"),INDIRECT(AZ$5&amp;"!$Q:$Q"),,0),0)</f>
        <v>0</v>
      </c>
      <c r="BA28" s="101" cm="1">
        <f t="array" aca="1" ref="BA28" ca="1">IFERROR(_xlfn.XLOOKUP($A28,INDIRECT(BA$5&amp;"!$A:$A"),INDIRECT(BA$5&amp;"!$Q:$Q"),,0),0)</f>
        <v>0</v>
      </c>
      <c r="BB28" s="101" cm="1">
        <f t="array" aca="1" ref="BB28" ca="1">IFERROR(_xlfn.XLOOKUP($A28,INDIRECT(BB$5&amp;"!$A:$A"),INDIRECT(BB$5&amp;"!$Q:$Q"),,0),0)</f>
        <v>0</v>
      </c>
      <c r="BC28" s="101" cm="1">
        <f t="array" aca="1" ref="BC28" ca="1">IFERROR(_xlfn.XLOOKUP($A28,INDIRECT(BC$5&amp;"!$A:$A"),INDIRECT(BC$5&amp;"!$Q:$Q"),,0),0)</f>
        <v>0</v>
      </c>
      <c r="BD28" s="101" cm="1">
        <f t="array" aca="1" ref="BD28" ca="1">IFERROR(_xlfn.XLOOKUP($A28,INDIRECT(BD$5&amp;"!$A:$A"),INDIRECT(BD$5&amp;"!$Q:$Q"),,0),0)</f>
        <v>0</v>
      </c>
      <c r="BE28" s="101" cm="1">
        <f t="array" aca="1" ref="BE28" ca="1">IFERROR(_xlfn.XLOOKUP($A28,INDIRECT(BE$5&amp;"!$A:$A"),INDIRECT(BE$5&amp;"!$Q:$Q"),,0),0)</f>
        <v>0</v>
      </c>
      <c r="BF28" s="101" cm="1">
        <f t="array" aca="1" ref="BF28" ca="1">IFERROR(_xlfn.XLOOKUP($A28,INDIRECT(BF$5&amp;"!$A:$A"),INDIRECT(BF$5&amp;"!$Q:$Q"),,0),0)</f>
        <v>0</v>
      </c>
      <c r="BG28" s="226">
        <f t="shared" ca="1" si="0"/>
        <v>525</v>
      </c>
      <c r="BH28" s="225">
        <f t="shared" ca="1" si="1"/>
        <v>1.6333875618003847E-3</v>
      </c>
      <c r="BI28" s="201">
        <f>_xlfn.XLOOKUP($A28,Текущая!$A:$A,Текущая!$AI:$AI,0,0)</f>
        <v>525</v>
      </c>
      <c r="BJ28" s="101">
        <f ca="1">_xlfn.XLOOKUP($A28,Текущая!$A:$A,Текущая!$G:$G,0,0)</f>
        <v>26727</v>
      </c>
      <c r="BK28" s="101">
        <f>_xlfn.XLOOKUP($A28,Текущая!$A:$A,Текущая!$H:$H,0)</f>
        <v>1660</v>
      </c>
      <c r="BL28" s="106">
        <f>_xlfn.XLOOKUP($A28,Текущая!$A:$A,Текущая!$I:$I,0,0)</f>
        <v>100</v>
      </c>
      <c r="BM28" s="105">
        <f>_xlfn.XLOOKUP($A28,Текущая!$A:$A,Текущая!$J:$J,0,0)</f>
        <v>0.3</v>
      </c>
      <c r="BN28" s="101">
        <f>_xlfn.XLOOKUP($A28,Текущая!$A:$A,Текущая!$AP:$AP,0,0)</f>
        <v>-348.18049180327876</v>
      </c>
      <c r="BO28" s="129">
        <f>_xlfn.XLOOKUP($A28,Текущая!$A:$A,Текущая!$AF:$AF,0,0)</f>
        <v>-0.66320093676815006</v>
      </c>
      <c r="BP28" s="202">
        <f>_xlfn.XLOOKUP($A28,Текущая!$A:$A,Текущая!$AG:$AG,0,0)</f>
        <v>-5.9013642678521823</v>
      </c>
    </row>
    <row r="29" spans="1:68" ht="24.95" customHeight="1" x14ac:dyDescent="0.25">
      <c r="A29" s="3">
        <f>'Сводный за нед'!A26</f>
        <v>370591238</v>
      </c>
      <c r="B29" s="3" t="str">
        <f>'Сводный за нед'!B26</f>
        <v>ACRB1MS106BС</v>
      </c>
      <c r="C29" s="3" t="str">
        <f>'Сводный за нед'!C26</f>
        <v>Мяч с шипами черный 6 см</v>
      </c>
      <c r="D29" s="4">
        <f>'Сводный за нед'!D26</f>
        <v>2043369663040</v>
      </c>
      <c r="F29" s="101" cm="1">
        <f t="array" aca="1" ref="F29" ca="1">IFERROR(_xlfn.XLOOKUP($A29,INDIRECT(F$5&amp;"!$A:$A"),INDIRECT(F$5&amp;"!$Q:$Q"),,0),0)</f>
        <v>479</v>
      </c>
      <c r="G29" s="101" cm="1">
        <f t="array" aca="1" ref="G29" ca="1">IFERROR(_xlfn.XLOOKUP($A29,INDIRECT(G$5&amp;"!$A:$A"),INDIRECT(G$5&amp;"!$Q:$Q"),,0),0)</f>
        <v>3068</v>
      </c>
      <c r="H29" s="101" cm="1">
        <f t="array" aca="1" ref="H29" ca="1">IFERROR(_xlfn.XLOOKUP($A29,INDIRECT(H$5&amp;"!$A:$A"),INDIRECT(H$5&amp;"!$Q:$Q"),,0),0)</f>
        <v>4466</v>
      </c>
      <c r="I29" s="101" cm="1">
        <f t="array" aca="1" ref="I29" ca="1">IFERROR(_xlfn.XLOOKUP($A29,INDIRECT(I$5&amp;"!$A:$A"),INDIRECT(I$5&amp;"!$Q:$Q"),,0),0)</f>
        <v>0</v>
      </c>
      <c r="J29" s="101" cm="1">
        <f t="array" aca="1" ref="J29" ca="1">IFERROR(_xlfn.XLOOKUP($A29,INDIRECT(J$5&amp;"!$A:$A"),INDIRECT(J$5&amp;"!$Q:$Q"),,0),0)</f>
        <v>0</v>
      </c>
      <c r="K29" s="101" cm="1">
        <f t="array" aca="1" ref="K29" ca="1">IFERROR(_xlfn.XLOOKUP($A29,INDIRECT(K$5&amp;"!$A:$A"),INDIRECT(K$5&amp;"!$Q:$Q"),,0),0)</f>
        <v>0</v>
      </c>
      <c r="L29" s="101" cm="1">
        <f t="array" aca="1" ref="L29" ca="1">IFERROR(_xlfn.XLOOKUP($A29,INDIRECT(L$5&amp;"!$A:$A"),INDIRECT(L$5&amp;"!$Q:$Q"),,0),0)</f>
        <v>0</v>
      </c>
      <c r="M29" s="101" cm="1">
        <f t="array" aca="1" ref="M29" ca="1">IFERROR(_xlfn.XLOOKUP($A29,INDIRECT(M$5&amp;"!$A:$A"),INDIRECT(M$5&amp;"!$Q:$Q"),,0),0)</f>
        <v>0</v>
      </c>
      <c r="N29" s="101" cm="1">
        <f t="array" aca="1" ref="N29" ca="1">IFERROR(_xlfn.XLOOKUP($A29,INDIRECT(N$5&amp;"!$A:$A"),INDIRECT(N$5&amp;"!$Q:$Q"),,0),0)</f>
        <v>0</v>
      </c>
      <c r="O29" s="101" cm="1">
        <f t="array" aca="1" ref="O29" ca="1">IFERROR(_xlfn.XLOOKUP($A29,INDIRECT(O$5&amp;"!$A:$A"),INDIRECT(O$5&amp;"!$Q:$Q"),,0),0)</f>
        <v>0</v>
      </c>
      <c r="P29" s="101" cm="1">
        <f t="array" aca="1" ref="P29" ca="1">IFERROR(_xlfn.XLOOKUP($A29,INDIRECT(P$5&amp;"!$A:$A"),INDIRECT(P$5&amp;"!$Q:$Q"),,0),0)</f>
        <v>0</v>
      </c>
      <c r="Q29" s="101" cm="1">
        <f t="array" aca="1" ref="Q29" ca="1">IFERROR(_xlfn.XLOOKUP($A29,INDIRECT(Q$5&amp;"!$A:$A"),INDIRECT(Q$5&amp;"!$Q:$Q"),,0),0)</f>
        <v>0</v>
      </c>
      <c r="R29" s="101" cm="1">
        <f t="array" aca="1" ref="R29" ca="1">IFERROR(_xlfn.XLOOKUP($A29,INDIRECT(R$5&amp;"!$A:$A"),INDIRECT(R$5&amp;"!$Q:$Q"),,0),0)</f>
        <v>0</v>
      </c>
      <c r="S29" s="101" cm="1">
        <f t="array" aca="1" ref="S29" ca="1">IFERROR(_xlfn.XLOOKUP($A29,INDIRECT(S$5&amp;"!$A:$A"),INDIRECT(S$5&amp;"!$Q:$Q"),,0),0)</f>
        <v>0</v>
      </c>
      <c r="T29" s="101" cm="1">
        <f t="array" aca="1" ref="T29" ca="1">IFERROR(_xlfn.XLOOKUP($A29,INDIRECT(T$5&amp;"!$A:$A"),INDIRECT(T$5&amp;"!$Q:$Q"),,0),0)</f>
        <v>0</v>
      </c>
      <c r="U29" s="101" cm="1">
        <f t="array" aca="1" ref="U29" ca="1">IFERROR(_xlfn.XLOOKUP($A29,INDIRECT(U$5&amp;"!$A:$A"),INDIRECT(U$5&amp;"!$Q:$Q"),,0),0)</f>
        <v>0</v>
      </c>
      <c r="V29" s="101" cm="1">
        <f t="array" aca="1" ref="V29" ca="1">IFERROR(_xlfn.XLOOKUP($A29,INDIRECT(V$5&amp;"!$A:$A"),INDIRECT(V$5&amp;"!$Q:$Q"),,0),0)</f>
        <v>0</v>
      </c>
      <c r="W29" s="101" cm="1">
        <f t="array" aca="1" ref="W29" ca="1">IFERROR(_xlfn.XLOOKUP($A29,INDIRECT(W$5&amp;"!$A:$A"),INDIRECT(W$5&amp;"!$Q:$Q"),,0),0)</f>
        <v>0</v>
      </c>
      <c r="X29" s="101" cm="1">
        <f t="array" aca="1" ref="X29" ca="1">IFERROR(_xlfn.XLOOKUP($A29,INDIRECT(X$5&amp;"!$A:$A"),INDIRECT(X$5&amp;"!$Q:$Q"),,0),0)</f>
        <v>0</v>
      </c>
      <c r="Y29" s="101" cm="1">
        <f t="array" aca="1" ref="Y29" ca="1">IFERROR(_xlfn.XLOOKUP($A29,INDIRECT(Y$5&amp;"!$A:$A"),INDIRECT(Y$5&amp;"!$Q:$Q"),,0),0)</f>
        <v>0</v>
      </c>
      <c r="Z29" s="101" cm="1">
        <f t="array" aca="1" ref="Z29" ca="1">IFERROR(_xlfn.XLOOKUP($A29,INDIRECT(Z$5&amp;"!$A:$A"),INDIRECT(Z$5&amp;"!$Q:$Q"),,0),0)</f>
        <v>0</v>
      </c>
      <c r="AA29" s="101" cm="1">
        <f t="array" aca="1" ref="AA29" ca="1">IFERROR(_xlfn.XLOOKUP($A29,INDIRECT(AA$5&amp;"!$A:$A"),INDIRECT(AA$5&amp;"!$Q:$Q"),,0),0)</f>
        <v>0</v>
      </c>
      <c r="AB29" s="101" cm="1">
        <f t="array" aca="1" ref="AB29" ca="1">IFERROR(_xlfn.XLOOKUP($A29,INDIRECT(AB$5&amp;"!$A:$A"),INDIRECT(AB$5&amp;"!$Q:$Q"),,0),0)</f>
        <v>0</v>
      </c>
      <c r="AC29" s="101" cm="1">
        <f t="array" aca="1" ref="AC29" ca="1">IFERROR(_xlfn.XLOOKUP($A29,INDIRECT(AC$5&amp;"!$A:$A"),INDIRECT(AC$5&amp;"!$Q:$Q"),,0),0)</f>
        <v>0</v>
      </c>
      <c r="AD29" s="101" cm="1">
        <f t="array" aca="1" ref="AD29" ca="1">IFERROR(_xlfn.XLOOKUP($A29,INDIRECT(AD$5&amp;"!$A:$A"),INDIRECT(AD$5&amp;"!$Q:$Q"),,0),0)</f>
        <v>0</v>
      </c>
      <c r="AE29" s="101" cm="1">
        <f t="array" aca="1" ref="AE29" ca="1">IFERROR(_xlfn.XLOOKUP($A29,INDIRECT(AE$5&amp;"!$A:$A"),INDIRECT(AE$5&amp;"!$Q:$Q"),,0),0)</f>
        <v>0</v>
      </c>
      <c r="AF29" s="101" cm="1">
        <f t="array" aca="1" ref="AF29" ca="1">IFERROR(_xlfn.XLOOKUP($A29,INDIRECT(AF$5&amp;"!$A:$A"),INDIRECT(AF$5&amp;"!$Q:$Q"),,0),0)</f>
        <v>0</v>
      </c>
      <c r="AG29" s="101" cm="1">
        <f t="array" aca="1" ref="AG29" ca="1">IFERROR(_xlfn.XLOOKUP($A29,INDIRECT(AG$5&amp;"!$A:$A"),INDIRECT(AG$5&amp;"!$Q:$Q"),,0),0)</f>
        <v>0</v>
      </c>
      <c r="AH29" s="101" cm="1">
        <f t="array" aca="1" ref="AH29" ca="1">IFERROR(_xlfn.XLOOKUP($A29,INDIRECT(AH$5&amp;"!$A:$A"),INDIRECT(AH$5&amp;"!$Q:$Q"),,0),0)</f>
        <v>0</v>
      </c>
      <c r="AI29" s="101" cm="1">
        <f t="array" aca="1" ref="AI29" ca="1">IFERROR(_xlfn.XLOOKUP($A29,INDIRECT(AI$5&amp;"!$A:$A"),INDIRECT(AI$5&amp;"!$Q:$Q"),,0),0)</f>
        <v>0</v>
      </c>
      <c r="AJ29" s="101" cm="1">
        <f t="array" aca="1" ref="AJ29" ca="1">IFERROR(_xlfn.XLOOKUP($A29,INDIRECT(AJ$5&amp;"!$A:$A"),INDIRECT(AJ$5&amp;"!$Q:$Q"),,0),0)</f>
        <v>0</v>
      </c>
      <c r="AK29" s="101" cm="1">
        <f t="array" aca="1" ref="AK29" ca="1">IFERROR(_xlfn.XLOOKUP($A29,INDIRECT(AK$5&amp;"!$A:$A"),INDIRECT(AK$5&amp;"!$Q:$Q"),,0),0)</f>
        <v>0</v>
      </c>
      <c r="AL29" s="101" cm="1">
        <f t="array" aca="1" ref="AL29" ca="1">IFERROR(_xlfn.XLOOKUP($A29,INDIRECT(AL$5&amp;"!$A:$A"),INDIRECT(AL$5&amp;"!$Q:$Q"),,0),0)</f>
        <v>0</v>
      </c>
      <c r="AM29" s="101" cm="1">
        <f t="array" aca="1" ref="AM29" ca="1">IFERROR(_xlfn.XLOOKUP($A29,INDIRECT(AM$5&amp;"!$A:$A"),INDIRECT(AM$5&amp;"!$Q:$Q"),,0),0)</f>
        <v>0</v>
      </c>
      <c r="AN29" s="101" cm="1">
        <f t="array" aca="1" ref="AN29" ca="1">IFERROR(_xlfn.XLOOKUP($A29,INDIRECT(AN$5&amp;"!$A:$A"),INDIRECT(AN$5&amp;"!$Q:$Q"),,0),0)</f>
        <v>0</v>
      </c>
      <c r="AO29" s="101" cm="1">
        <f t="array" aca="1" ref="AO29" ca="1">IFERROR(_xlfn.XLOOKUP($A29,INDIRECT(AO$5&amp;"!$A:$A"),INDIRECT(AO$5&amp;"!$Q:$Q"),,0),0)</f>
        <v>0</v>
      </c>
      <c r="AP29" s="101" cm="1">
        <f t="array" aca="1" ref="AP29" ca="1">IFERROR(_xlfn.XLOOKUP($A29,INDIRECT(AP$5&amp;"!$A:$A"),INDIRECT(AP$5&amp;"!$Q:$Q"),,0),0)</f>
        <v>0</v>
      </c>
      <c r="AQ29" s="101" cm="1">
        <f t="array" aca="1" ref="AQ29" ca="1">IFERROR(_xlfn.XLOOKUP($A29,INDIRECT(AQ$5&amp;"!$A:$A"),INDIRECT(AQ$5&amp;"!$Q:$Q"),,0),0)</f>
        <v>0</v>
      </c>
      <c r="AR29" s="101" cm="1">
        <f t="array" aca="1" ref="AR29" ca="1">IFERROR(_xlfn.XLOOKUP($A29,INDIRECT(AR$5&amp;"!$A:$A"),INDIRECT(AR$5&amp;"!$Q:$Q"),,0),0)</f>
        <v>0</v>
      </c>
      <c r="AS29" s="101" cm="1">
        <f t="array" aca="1" ref="AS29" ca="1">IFERROR(_xlfn.XLOOKUP($A29,INDIRECT(AS$5&amp;"!$A:$A"),INDIRECT(AS$5&amp;"!$Q:$Q"),,0),0)</f>
        <v>0</v>
      </c>
      <c r="AT29" s="101" cm="1">
        <f t="array" aca="1" ref="AT29" ca="1">IFERROR(_xlfn.XLOOKUP($A29,INDIRECT(AT$5&amp;"!$A:$A"),INDIRECT(AT$5&amp;"!$Q:$Q"),,0),0)</f>
        <v>0</v>
      </c>
      <c r="AU29" s="101" cm="1">
        <f t="array" aca="1" ref="AU29" ca="1">IFERROR(_xlfn.XLOOKUP($A29,INDIRECT(AU$5&amp;"!$A:$A"),INDIRECT(AU$5&amp;"!$Q:$Q"),,0),0)</f>
        <v>0</v>
      </c>
      <c r="AV29" s="101" cm="1">
        <f t="array" aca="1" ref="AV29" ca="1">IFERROR(_xlfn.XLOOKUP($A29,INDIRECT(AV$5&amp;"!$A:$A"),INDIRECT(AV$5&amp;"!$Q:$Q"),,0),0)</f>
        <v>0</v>
      </c>
      <c r="AW29" s="101" cm="1">
        <f t="array" aca="1" ref="AW29" ca="1">IFERROR(_xlfn.XLOOKUP($A29,INDIRECT(AW$5&amp;"!$A:$A"),INDIRECT(AW$5&amp;"!$Q:$Q"),,0),0)</f>
        <v>0</v>
      </c>
      <c r="AX29" s="101" cm="1">
        <f t="array" aca="1" ref="AX29" ca="1">IFERROR(_xlfn.XLOOKUP($A29,INDIRECT(AX$5&amp;"!$A:$A"),INDIRECT(AX$5&amp;"!$Q:$Q"),,0),0)</f>
        <v>0</v>
      </c>
      <c r="AY29" s="101" cm="1">
        <f t="array" aca="1" ref="AY29" ca="1">IFERROR(_xlfn.XLOOKUP($A29,INDIRECT(AY$5&amp;"!$A:$A"),INDIRECT(AY$5&amp;"!$Q:$Q"),,0),0)</f>
        <v>0</v>
      </c>
      <c r="AZ29" s="101" cm="1">
        <f t="array" aca="1" ref="AZ29" ca="1">IFERROR(_xlfn.XLOOKUP($A29,INDIRECT(AZ$5&amp;"!$A:$A"),INDIRECT(AZ$5&amp;"!$Q:$Q"),,0),0)</f>
        <v>0</v>
      </c>
      <c r="BA29" s="101" cm="1">
        <f t="array" aca="1" ref="BA29" ca="1">IFERROR(_xlfn.XLOOKUP($A29,INDIRECT(BA$5&amp;"!$A:$A"),INDIRECT(BA$5&amp;"!$Q:$Q"),,0),0)</f>
        <v>0</v>
      </c>
      <c r="BB29" s="101" cm="1">
        <f t="array" aca="1" ref="BB29" ca="1">IFERROR(_xlfn.XLOOKUP($A29,INDIRECT(BB$5&amp;"!$A:$A"),INDIRECT(BB$5&amp;"!$Q:$Q"),,0),0)</f>
        <v>0</v>
      </c>
      <c r="BC29" s="101" cm="1">
        <f t="array" aca="1" ref="BC29" ca="1">IFERROR(_xlfn.XLOOKUP($A29,INDIRECT(BC$5&amp;"!$A:$A"),INDIRECT(BC$5&amp;"!$Q:$Q"),,0),0)</f>
        <v>0</v>
      </c>
      <c r="BD29" s="101" cm="1">
        <f t="array" aca="1" ref="BD29" ca="1">IFERROR(_xlfn.XLOOKUP($A29,INDIRECT(BD$5&amp;"!$A:$A"),INDIRECT(BD$5&amp;"!$Q:$Q"),,0),0)</f>
        <v>0</v>
      </c>
      <c r="BE29" s="101" cm="1">
        <f t="array" aca="1" ref="BE29" ca="1">IFERROR(_xlfn.XLOOKUP($A29,INDIRECT(BE$5&amp;"!$A:$A"),INDIRECT(BE$5&amp;"!$Q:$Q"),,0),0)</f>
        <v>0</v>
      </c>
      <c r="BF29" s="101" cm="1">
        <f t="array" aca="1" ref="BF29" ca="1">IFERROR(_xlfn.XLOOKUP($A29,INDIRECT(BF$5&amp;"!$A:$A"),INDIRECT(BF$5&amp;"!$Q:$Q"),,0),0)</f>
        <v>0</v>
      </c>
      <c r="BG29" s="226">
        <f t="shared" ca="1" si="0"/>
        <v>8013</v>
      </c>
      <c r="BH29" s="225">
        <f t="shared" ca="1" si="1"/>
        <v>2.4930161014679014E-2</v>
      </c>
      <c r="BI29" s="201">
        <f>_xlfn.XLOOKUP($A29,Текущая!$A:$A,Текущая!$AI:$AI,0,0)</f>
        <v>496.22222222222223</v>
      </c>
      <c r="BJ29" s="101">
        <f ca="1">_xlfn.XLOOKUP($A29,Текущая!$A:$A,Текущая!$G:$G,0,0)</f>
        <v>9604</v>
      </c>
      <c r="BK29" s="101">
        <f>_xlfn.XLOOKUP($A29,Текущая!$A:$A,Текущая!$H:$H,0)</f>
        <v>104.5</v>
      </c>
      <c r="BL29" s="106">
        <f>_xlfn.XLOOKUP($A29,Текущая!$A:$A,Текущая!$I:$I,0,0)</f>
        <v>63</v>
      </c>
      <c r="BM29" s="105">
        <f>_xlfn.XLOOKUP($A29,Текущая!$A:$A,Текущая!$J:$J,0,0)</f>
        <v>2</v>
      </c>
      <c r="BN29" s="101">
        <f>_xlfn.XLOOKUP($A29,Текущая!$A:$A,Текущая!$AP:$AP,0,0)</f>
        <v>150.6250637522769</v>
      </c>
      <c r="BO29" s="129">
        <f>_xlfn.XLOOKUP($A29,Текущая!$A:$A,Текущая!$AF:$AF,0,0)</f>
        <v>0.3035435677945571</v>
      </c>
      <c r="BP29" s="202">
        <f>_xlfn.XLOOKUP($A29,Текущая!$A:$A,Текущая!$AG:$AG,0,0)</f>
        <v>3.0739808929036103</v>
      </c>
    </row>
    <row r="30" spans="1:68" ht="24.95" customHeight="1" x14ac:dyDescent="0.25">
      <c r="A30" s="3">
        <f>'Сводный за нед'!A27</f>
        <v>419145391</v>
      </c>
      <c r="B30" s="3" t="str">
        <f>'Сводный за нед'!B27</f>
        <v>ACRB1MS107WH</v>
      </c>
      <c r="C30" s="3" t="str">
        <f>'Сводный за нед'!C27</f>
        <v>Мяч с шипами белый 7 см</v>
      </c>
      <c r="D30" s="4">
        <f>'Сводный за нед'!D27</f>
        <v>2044025326637</v>
      </c>
      <c r="F30" s="101" cm="1">
        <f t="array" aca="1" ref="F30" ca="1">IFERROR(_xlfn.XLOOKUP($A30,INDIRECT(F$5&amp;"!$A:$A"),INDIRECT(F$5&amp;"!$Q:$Q"),,0),0)</f>
        <v>753</v>
      </c>
      <c r="G30" s="101" cm="1">
        <f t="array" aca="1" ref="G30" ca="1">IFERROR(_xlfn.XLOOKUP($A30,INDIRECT(G$5&amp;"!$A:$A"),INDIRECT(G$5&amp;"!$Q:$Q"),,0),0)</f>
        <v>3524.06</v>
      </c>
      <c r="H30" s="101" cm="1">
        <f t="array" aca="1" ref="H30" ca="1">IFERROR(_xlfn.XLOOKUP($A30,INDIRECT(H$5&amp;"!$A:$A"),INDIRECT(H$5&amp;"!$Q:$Q"),,0),0)</f>
        <v>4925</v>
      </c>
      <c r="I30" s="101" cm="1">
        <f t="array" aca="1" ref="I30" ca="1">IFERROR(_xlfn.XLOOKUP($A30,INDIRECT(I$5&amp;"!$A:$A"),INDIRECT(I$5&amp;"!$Q:$Q"),,0),0)</f>
        <v>0</v>
      </c>
      <c r="J30" s="101" cm="1">
        <f t="array" aca="1" ref="J30" ca="1">IFERROR(_xlfn.XLOOKUP($A30,INDIRECT(J$5&amp;"!$A:$A"),INDIRECT(J$5&amp;"!$Q:$Q"),,0),0)</f>
        <v>0</v>
      </c>
      <c r="K30" s="101" cm="1">
        <f t="array" aca="1" ref="K30" ca="1">IFERROR(_xlfn.XLOOKUP($A30,INDIRECT(K$5&amp;"!$A:$A"),INDIRECT(K$5&amp;"!$Q:$Q"),,0),0)</f>
        <v>0</v>
      </c>
      <c r="L30" s="101" cm="1">
        <f t="array" aca="1" ref="L30" ca="1">IFERROR(_xlfn.XLOOKUP($A30,INDIRECT(L$5&amp;"!$A:$A"),INDIRECT(L$5&amp;"!$Q:$Q"),,0),0)</f>
        <v>0</v>
      </c>
      <c r="M30" s="101" cm="1">
        <f t="array" aca="1" ref="M30" ca="1">IFERROR(_xlfn.XLOOKUP($A30,INDIRECT(M$5&amp;"!$A:$A"),INDIRECT(M$5&amp;"!$Q:$Q"),,0),0)</f>
        <v>0</v>
      </c>
      <c r="N30" s="101" cm="1">
        <f t="array" aca="1" ref="N30" ca="1">IFERROR(_xlfn.XLOOKUP($A30,INDIRECT(N$5&amp;"!$A:$A"),INDIRECT(N$5&amp;"!$Q:$Q"),,0),0)</f>
        <v>0</v>
      </c>
      <c r="O30" s="101" cm="1">
        <f t="array" aca="1" ref="O30" ca="1">IFERROR(_xlfn.XLOOKUP($A30,INDIRECT(O$5&amp;"!$A:$A"),INDIRECT(O$5&amp;"!$Q:$Q"),,0),0)</f>
        <v>0</v>
      </c>
      <c r="P30" s="101" cm="1">
        <f t="array" aca="1" ref="P30" ca="1">IFERROR(_xlfn.XLOOKUP($A30,INDIRECT(P$5&amp;"!$A:$A"),INDIRECT(P$5&amp;"!$Q:$Q"),,0),0)</f>
        <v>0</v>
      </c>
      <c r="Q30" s="101" cm="1">
        <f t="array" aca="1" ref="Q30" ca="1">IFERROR(_xlfn.XLOOKUP($A30,INDIRECT(Q$5&amp;"!$A:$A"),INDIRECT(Q$5&amp;"!$Q:$Q"),,0),0)</f>
        <v>0</v>
      </c>
      <c r="R30" s="101" cm="1">
        <f t="array" aca="1" ref="R30" ca="1">IFERROR(_xlfn.XLOOKUP($A30,INDIRECT(R$5&amp;"!$A:$A"),INDIRECT(R$5&amp;"!$Q:$Q"),,0),0)</f>
        <v>0</v>
      </c>
      <c r="S30" s="101" cm="1">
        <f t="array" aca="1" ref="S30" ca="1">IFERROR(_xlfn.XLOOKUP($A30,INDIRECT(S$5&amp;"!$A:$A"),INDIRECT(S$5&amp;"!$Q:$Q"),,0),0)</f>
        <v>0</v>
      </c>
      <c r="T30" s="101" cm="1">
        <f t="array" aca="1" ref="T30" ca="1">IFERROR(_xlfn.XLOOKUP($A30,INDIRECT(T$5&amp;"!$A:$A"),INDIRECT(T$5&amp;"!$Q:$Q"),,0),0)</f>
        <v>0</v>
      </c>
      <c r="U30" s="101" cm="1">
        <f t="array" aca="1" ref="U30" ca="1">IFERROR(_xlfn.XLOOKUP($A30,INDIRECT(U$5&amp;"!$A:$A"),INDIRECT(U$5&amp;"!$Q:$Q"),,0),0)</f>
        <v>0</v>
      </c>
      <c r="V30" s="101" cm="1">
        <f t="array" aca="1" ref="V30" ca="1">IFERROR(_xlfn.XLOOKUP($A30,INDIRECT(V$5&amp;"!$A:$A"),INDIRECT(V$5&amp;"!$Q:$Q"),,0),0)</f>
        <v>0</v>
      </c>
      <c r="W30" s="101" cm="1">
        <f t="array" aca="1" ref="W30" ca="1">IFERROR(_xlfn.XLOOKUP($A30,INDIRECT(W$5&amp;"!$A:$A"),INDIRECT(W$5&amp;"!$Q:$Q"),,0),0)</f>
        <v>0</v>
      </c>
      <c r="X30" s="101" cm="1">
        <f t="array" aca="1" ref="X30" ca="1">IFERROR(_xlfn.XLOOKUP($A30,INDIRECT(X$5&amp;"!$A:$A"),INDIRECT(X$5&amp;"!$Q:$Q"),,0),0)</f>
        <v>0</v>
      </c>
      <c r="Y30" s="101" cm="1">
        <f t="array" aca="1" ref="Y30" ca="1">IFERROR(_xlfn.XLOOKUP($A30,INDIRECT(Y$5&amp;"!$A:$A"),INDIRECT(Y$5&amp;"!$Q:$Q"),,0),0)</f>
        <v>0</v>
      </c>
      <c r="Z30" s="101" cm="1">
        <f t="array" aca="1" ref="Z30" ca="1">IFERROR(_xlfn.XLOOKUP($A30,INDIRECT(Z$5&amp;"!$A:$A"),INDIRECT(Z$5&amp;"!$Q:$Q"),,0),0)</f>
        <v>0</v>
      </c>
      <c r="AA30" s="101" cm="1">
        <f t="array" aca="1" ref="AA30" ca="1">IFERROR(_xlfn.XLOOKUP($A30,INDIRECT(AA$5&amp;"!$A:$A"),INDIRECT(AA$5&amp;"!$Q:$Q"),,0),0)</f>
        <v>0</v>
      </c>
      <c r="AB30" s="101" cm="1">
        <f t="array" aca="1" ref="AB30" ca="1">IFERROR(_xlfn.XLOOKUP($A30,INDIRECT(AB$5&amp;"!$A:$A"),INDIRECT(AB$5&amp;"!$Q:$Q"),,0),0)</f>
        <v>0</v>
      </c>
      <c r="AC30" s="101" cm="1">
        <f t="array" aca="1" ref="AC30" ca="1">IFERROR(_xlfn.XLOOKUP($A30,INDIRECT(AC$5&amp;"!$A:$A"),INDIRECT(AC$5&amp;"!$Q:$Q"),,0),0)</f>
        <v>0</v>
      </c>
      <c r="AD30" s="101" cm="1">
        <f t="array" aca="1" ref="AD30" ca="1">IFERROR(_xlfn.XLOOKUP($A30,INDIRECT(AD$5&amp;"!$A:$A"),INDIRECT(AD$5&amp;"!$Q:$Q"),,0),0)</f>
        <v>0</v>
      </c>
      <c r="AE30" s="101" cm="1">
        <f t="array" aca="1" ref="AE30" ca="1">IFERROR(_xlfn.XLOOKUP($A30,INDIRECT(AE$5&amp;"!$A:$A"),INDIRECT(AE$5&amp;"!$Q:$Q"),,0),0)</f>
        <v>0</v>
      </c>
      <c r="AF30" s="101" cm="1">
        <f t="array" aca="1" ref="AF30" ca="1">IFERROR(_xlfn.XLOOKUP($A30,INDIRECT(AF$5&amp;"!$A:$A"),INDIRECT(AF$5&amp;"!$Q:$Q"),,0),0)</f>
        <v>0</v>
      </c>
      <c r="AG30" s="101" cm="1">
        <f t="array" aca="1" ref="AG30" ca="1">IFERROR(_xlfn.XLOOKUP($A30,INDIRECT(AG$5&amp;"!$A:$A"),INDIRECT(AG$5&amp;"!$Q:$Q"),,0),0)</f>
        <v>0</v>
      </c>
      <c r="AH30" s="101" cm="1">
        <f t="array" aca="1" ref="AH30" ca="1">IFERROR(_xlfn.XLOOKUP($A30,INDIRECT(AH$5&amp;"!$A:$A"),INDIRECT(AH$5&amp;"!$Q:$Q"),,0),0)</f>
        <v>0</v>
      </c>
      <c r="AI30" s="101" cm="1">
        <f t="array" aca="1" ref="AI30" ca="1">IFERROR(_xlfn.XLOOKUP($A30,INDIRECT(AI$5&amp;"!$A:$A"),INDIRECT(AI$5&amp;"!$Q:$Q"),,0),0)</f>
        <v>0</v>
      </c>
      <c r="AJ30" s="101" cm="1">
        <f t="array" aca="1" ref="AJ30" ca="1">IFERROR(_xlfn.XLOOKUP($A30,INDIRECT(AJ$5&amp;"!$A:$A"),INDIRECT(AJ$5&amp;"!$Q:$Q"),,0),0)</f>
        <v>0</v>
      </c>
      <c r="AK30" s="101" cm="1">
        <f t="array" aca="1" ref="AK30" ca="1">IFERROR(_xlfn.XLOOKUP($A30,INDIRECT(AK$5&amp;"!$A:$A"),INDIRECT(AK$5&amp;"!$Q:$Q"),,0),0)</f>
        <v>0</v>
      </c>
      <c r="AL30" s="101" cm="1">
        <f t="array" aca="1" ref="AL30" ca="1">IFERROR(_xlfn.XLOOKUP($A30,INDIRECT(AL$5&amp;"!$A:$A"),INDIRECT(AL$5&amp;"!$Q:$Q"),,0),0)</f>
        <v>0</v>
      </c>
      <c r="AM30" s="101" cm="1">
        <f t="array" aca="1" ref="AM30" ca="1">IFERROR(_xlfn.XLOOKUP($A30,INDIRECT(AM$5&amp;"!$A:$A"),INDIRECT(AM$5&amp;"!$Q:$Q"),,0),0)</f>
        <v>0</v>
      </c>
      <c r="AN30" s="101" cm="1">
        <f t="array" aca="1" ref="AN30" ca="1">IFERROR(_xlfn.XLOOKUP($A30,INDIRECT(AN$5&amp;"!$A:$A"),INDIRECT(AN$5&amp;"!$Q:$Q"),,0),0)</f>
        <v>0</v>
      </c>
      <c r="AO30" s="101" cm="1">
        <f t="array" aca="1" ref="AO30" ca="1">IFERROR(_xlfn.XLOOKUP($A30,INDIRECT(AO$5&amp;"!$A:$A"),INDIRECT(AO$5&amp;"!$Q:$Q"),,0),0)</f>
        <v>0</v>
      </c>
      <c r="AP30" s="101" cm="1">
        <f t="array" aca="1" ref="AP30" ca="1">IFERROR(_xlfn.XLOOKUP($A30,INDIRECT(AP$5&amp;"!$A:$A"),INDIRECT(AP$5&amp;"!$Q:$Q"),,0),0)</f>
        <v>0</v>
      </c>
      <c r="AQ30" s="101" cm="1">
        <f t="array" aca="1" ref="AQ30" ca="1">IFERROR(_xlfn.XLOOKUP($A30,INDIRECT(AQ$5&amp;"!$A:$A"),INDIRECT(AQ$5&amp;"!$Q:$Q"),,0),0)</f>
        <v>0</v>
      </c>
      <c r="AR30" s="101" cm="1">
        <f t="array" aca="1" ref="AR30" ca="1">IFERROR(_xlfn.XLOOKUP($A30,INDIRECT(AR$5&amp;"!$A:$A"),INDIRECT(AR$5&amp;"!$Q:$Q"),,0),0)</f>
        <v>0</v>
      </c>
      <c r="AS30" s="101" cm="1">
        <f t="array" aca="1" ref="AS30" ca="1">IFERROR(_xlfn.XLOOKUP($A30,INDIRECT(AS$5&amp;"!$A:$A"),INDIRECT(AS$5&amp;"!$Q:$Q"),,0),0)</f>
        <v>0</v>
      </c>
      <c r="AT30" s="101" cm="1">
        <f t="array" aca="1" ref="AT30" ca="1">IFERROR(_xlfn.XLOOKUP($A30,INDIRECT(AT$5&amp;"!$A:$A"),INDIRECT(AT$5&amp;"!$Q:$Q"),,0),0)</f>
        <v>0</v>
      </c>
      <c r="AU30" s="101" cm="1">
        <f t="array" aca="1" ref="AU30" ca="1">IFERROR(_xlfn.XLOOKUP($A30,INDIRECT(AU$5&amp;"!$A:$A"),INDIRECT(AU$5&amp;"!$Q:$Q"),,0),0)</f>
        <v>0</v>
      </c>
      <c r="AV30" s="101" cm="1">
        <f t="array" aca="1" ref="AV30" ca="1">IFERROR(_xlfn.XLOOKUP($A30,INDIRECT(AV$5&amp;"!$A:$A"),INDIRECT(AV$5&amp;"!$Q:$Q"),,0),0)</f>
        <v>0</v>
      </c>
      <c r="AW30" s="101" cm="1">
        <f t="array" aca="1" ref="AW30" ca="1">IFERROR(_xlfn.XLOOKUP($A30,INDIRECT(AW$5&amp;"!$A:$A"),INDIRECT(AW$5&amp;"!$Q:$Q"),,0),0)</f>
        <v>0</v>
      </c>
      <c r="AX30" s="101" cm="1">
        <f t="array" aca="1" ref="AX30" ca="1">IFERROR(_xlfn.XLOOKUP($A30,INDIRECT(AX$5&amp;"!$A:$A"),INDIRECT(AX$5&amp;"!$Q:$Q"),,0),0)</f>
        <v>0</v>
      </c>
      <c r="AY30" s="101" cm="1">
        <f t="array" aca="1" ref="AY30" ca="1">IFERROR(_xlfn.XLOOKUP($A30,INDIRECT(AY$5&amp;"!$A:$A"),INDIRECT(AY$5&amp;"!$Q:$Q"),,0),0)</f>
        <v>0</v>
      </c>
      <c r="AZ30" s="101" cm="1">
        <f t="array" aca="1" ref="AZ30" ca="1">IFERROR(_xlfn.XLOOKUP($A30,INDIRECT(AZ$5&amp;"!$A:$A"),INDIRECT(AZ$5&amp;"!$Q:$Q"),,0),0)</f>
        <v>0</v>
      </c>
      <c r="BA30" s="101" cm="1">
        <f t="array" aca="1" ref="BA30" ca="1">IFERROR(_xlfn.XLOOKUP($A30,INDIRECT(BA$5&amp;"!$A:$A"),INDIRECT(BA$5&amp;"!$Q:$Q"),,0),0)</f>
        <v>0</v>
      </c>
      <c r="BB30" s="101" cm="1">
        <f t="array" aca="1" ref="BB30" ca="1">IFERROR(_xlfn.XLOOKUP($A30,INDIRECT(BB$5&amp;"!$A:$A"),INDIRECT(BB$5&amp;"!$Q:$Q"),,0),0)</f>
        <v>0</v>
      </c>
      <c r="BC30" s="101" cm="1">
        <f t="array" aca="1" ref="BC30" ca="1">IFERROR(_xlfn.XLOOKUP($A30,INDIRECT(BC$5&amp;"!$A:$A"),INDIRECT(BC$5&amp;"!$Q:$Q"),,0),0)</f>
        <v>0</v>
      </c>
      <c r="BD30" s="101" cm="1">
        <f t="array" aca="1" ref="BD30" ca="1">IFERROR(_xlfn.XLOOKUP($A30,INDIRECT(BD$5&amp;"!$A:$A"),INDIRECT(BD$5&amp;"!$Q:$Q"),,0),0)</f>
        <v>0</v>
      </c>
      <c r="BE30" s="101" cm="1">
        <f t="array" aca="1" ref="BE30" ca="1">IFERROR(_xlfn.XLOOKUP($A30,INDIRECT(BE$5&amp;"!$A:$A"),INDIRECT(BE$5&amp;"!$Q:$Q"),,0),0)</f>
        <v>0</v>
      </c>
      <c r="BF30" s="101" cm="1">
        <f t="array" aca="1" ref="BF30" ca="1">IFERROR(_xlfn.XLOOKUP($A30,INDIRECT(BF$5&amp;"!$A:$A"),INDIRECT(BF$5&amp;"!$Q:$Q"),,0),0)</f>
        <v>0</v>
      </c>
      <c r="BG30" s="226">
        <f t="shared" ca="1" si="0"/>
        <v>9202.06</v>
      </c>
      <c r="BH30" s="225">
        <f t="shared" ca="1" si="1"/>
        <v>2.8629581613220663E-2</v>
      </c>
      <c r="BI30" s="201">
        <f>_xlfn.XLOOKUP($A30,Текущая!$A:$A,Текущая!$AI:$AI,0,0)</f>
        <v>703.57142857142856</v>
      </c>
      <c r="BJ30" s="101">
        <f ca="1">_xlfn.XLOOKUP($A30,Текущая!$A:$A,Текущая!$G:$G,0,0)</f>
        <v>310</v>
      </c>
      <c r="BK30" s="101">
        <f>_xlfn.XLOOKUP($A30,Текущая!$A:$A,Текущая!$H:$H,0)</f>
        <v>2.6315789473684212</v>
      </c>
      <c r="BL30" s="106">
        <f>_xlfn.XLOOKUP($A30,Текущая!$A:$A,Текущая!$I:$I,0,0)</f>
        <v>83</v>
      </c>
      <c r="BM30" s="105">
        <f>_xlfn.XLOOKUP($A30,Текущая!$A:$A,Текущая!$J:$J,0,0)</f>
        <v>1.9</v>
      </c>
      <c r="BN30" s="101">
        <f>_xlfn.XLOOKUP($A30,Текущая!$A:$A,Текущая!$AP:$AP,0,0)</f>
        <v>308.36690866510537</v>
      </c>
      <c r="BO30" s="129">
        <f>_xlfn.XLOOKUP($A30,Текущая!$A:$A,Текущая!$AF:$AF,0,0)</f>
        <v>0.4382879920113173</v>
      </c>
      <c r="BP30" s="202">
        <f>_xlfn.XLOOKUP($A30,Текущая!$A:$A,Текущая!$AG:$AG,0,0)</f>
        <v>4.9736598171791186</v>
      </c>
    </row>
    <row r="31" spans="1:68" ht="24.95" customHeight="1" x14ac:dyDescent="0.25">
      <c r="A31" s="3">
        <f>'Сводный за нед'!A28</f>
        <v>419145389</v>
      </c>
      <c r="B31" s="3" t="str">
        <f>'Сводный за нед'!B28</f>
        <v>ACRB1MS107PN</v>
      </c>
      <c r="C31" s="3" t="str">
        <f>'Сводный за нед'!C28</f>
        <v>Мяч с шипами розовый 7 см</v>
      </c>
      <c r="D31" s="4">
        <f>'Сводный за нед'!D28</f>
        <v>2044025316447</v>
      </c>
      <c r="F31" s="101" cm="1">
        <f t="array" aca="1" ref="F31" ca="1">IFERROR(_xlfn.XLOOKUP($A31,INDIRECT(F$5&amp;"!$A:$A"),INDIRECT(F$5&amp;"!$Q:$Q"),,0),0)</f>
        <v>0</v>
      </c>
      <c r="G31" s="101" cm="1">
        <f t="array" aca="1" ref="G31" ca="1">IFERROR(_xlfn.XLOOKUP($A31,INDIRECT(G$5&amp;"!$A:$A"),INDIRECT(G$5&amp;"!$Q:$Q"),,0),0)</f>
        <v>0</v>
      </c>
      <c r="H31" s="101" cm="1">
        <f t="array" aca="1" ref="H31" ca="1">IFERROR(_xlfn.XLOOKUP($A31,INDIRECT(H$5&amp;"!$A:$A"),INDIRECT(H$5&amp;"!$Q:$Q"),,0),0)</f>
        <v>615</v>
      </c>
      <c r="I31" s="101" cm="1">
        <f t="array" aca="1" ref="I31" ca="1">IFERROR(_xlfn.XLOOKUP($A31,INDIRECT(I$5&amp;"!$A:$A"),INDIRECT(I$5&amp;"!$Q:$Q"),,0),0)</f>
        <v>0</v>
      </c>
      <c r="J31" s="101" cm="1">
        <f t="array" aca="1" ref="J31" ca="1">IFERROR(_xlfn.XLOOKUP($A31,INDIRECT(J$5&amp;"!$A:$A"),INDIRECT(J$5&amp;"!$Q:$Q"),,0),0)</f>
        <v>0</v>
      </c>
      <c r="K31" s="101" cm="1">
        <f t="array" aca="1" ref="K31" ca="1">IFERROR(_xlfn.XLOOKUP($A31,INDIRECT(K$5&amp;"!$A:$A"),INDIRECT(K$5&amp;"!$Q:$Q"),,0),0)</f>
        <v>0</v>
      </c>
      <c r="L31" s="101" cm="1">
        <f t="array" aca="1" ref="L31" ca="1">IFERROR(_xlfn.XLOOKUP($A31,INDIRECT(L$5&amp;"!$A:$A"),INDIRECT(L$5&amp;"!$Q:$Q"),,0),0)</f>
        <v>0</v>
      </c>
      <c r="M31" s="101" cm="1">
        <f t="array" aca="1" ref="M31" ca="1">IFERROR(_xlfn.XLOOKUP($A31,INDIRECT(M$5&amp;"!$A:$A"),INDIRECT(M$5&amp;"!$Q:$Q"),,0),0)</f>
        <v>0</v>
      </c>
      <c r="N31" s="101" cm="1">
        <f t="array" aca="1" ref="N31" ca="1">IFERROR(_xlfn.XLOOKUP($A31,INDIRECT(N$5&amp;"!$A:$A"),INDIRECT(N$5&amp;"!$Q:$Q"),,0),0)</f>
        <v>0</v>
      </c>
      <c r="O31" s="101" cm="1">
        <f t="array" aca="1" ref="O31" ca="1">IFERROR(_xlfn.XLOOKUP($A31,INDIRECT(O$5&amp;"!$A:$A"),INDIRECT(O$5&amp;"!$Q:$Q"),,0),0)</f>
        <v>0</v>
      </c>
      <c r="P31" s="101" cm="1">
        <f t="array" aca="1" ref="P31" ca="1">IFERROR(_xlfn.XLOOKUP($A31,INDIRECT(P$5&amp;"!$A:$A"),INDIRECT(P$5&amp;"!$Q:$Q"),,0),0)</f>
        <v>0</v>
      </c>
      <c r="Q31" s="101" cm="1">
        <f t="array" aca="1" ref="Q31" ca="1">IFERROR(_xlfn.XLOOKUP($A31,INDIRECT(Q$5&amp;"!$A:$A"),INDIRECT(Q$5&amp;"!$Q:$Q"),,0),0)</f>
        <v>0</v>
      </c>
      <c r="R31" s="101" cm="1">
        <f t="array" aca="1" ref="R31" ca="1">IFERROR(_xlfn.XLOOKUP($A31,INDIRECT(R$5&amp;"!$A:$A"),INDIRECT(R$5&amp;"!$Q:$Q"),,0),0)</f>
        <v>0</v>
      </c>
      <c r="S31" s="101" cm="1">
        <f t="array" aca="1" ref="S31" ca="1">IFERROR(_xlfn.XLOOKUP($A31,INDIRECT(S$5&amp;"!$A:$A"),INDIRECT(S$5&amp;"!$Q:$Q"),,0),0)</f>
        <v>0</v>
      </c>
      <c r="T31" s="101" cm="1">
        <f t="array" aca="1" ref="T31" ca="1">IFERROR(_xlfn.XLOOKUP($A31,INDIRECT(T$5&amp;"!$A:$A"),INDIRECT(T$5&amp;"!$Q:$Q"),,0),0)</f>
        <v>0</v>
      </c>
      <c r="U31" s="101" cm="1">
        <f t="array" aca="1" ref="U31" ca="1">IFERROR(_xlfn.XLOOKUP($A31,INDIRECT(U$5&amp;"!$A:$A"),INDIRECT(U$5&amp;"!$Q:$Q"),,0),0)</f>
        <v>0</v>
      </c>
      <c r="V31" s="101" cm="1">
        <f t="array" aca="1" ref="V31" ca="1">IFERROR(_xlfn.XLOOKUP($A31,INDIRECT(V$5&amp;"!$A:$A"),INDIRECT(V$5&amp;"!$Q:$Q"),,0),0)</f>
        <v>0</v>
      </c>
      <c r="W31" s="101" cm="1">
        <f t="array" aca="1" ref="W31" ca="1">IFERROR(_xlfn.XLOOKUP($A31,INDIRECT(W$5&amp;"!$A:$A"),INDIRECT(W$5&amp;"!$Q:$Q"),,0),0)</f>
        <v>0</v>
      </c>
      <c r="X31" s="101" cm="1">
        <f t="array" aca="1" ref="X31" ca="1">IFERROR(_xlfn.XLOOKUP($A31,INDIRECT(X$5&amp;"!$A:$A"),INDIRECT(X$5&amp;"!$Q:$Q"),,0),0)</f>
        <v>0</v>
      </c>
      <c r="Y31" s="101" cm="1">
        <f t="array" aca="1" ref="Y31" ca="1">IFERROR(_xlfn.XLOOKUP($A31,INDIRECT(Y$5&amp;"!$A:$A"),INDIRECT(Y$5&amp;"!$Q:$Q"),,0),0)</f>
        <v>0</v>
      </c>
      <c r="Z31" s="101" cm="1">
        <f t="array" aca="1" ref="Z31" ca="1">IFERROR(_xlfn.XLOOKUP($A31,INDIRECT(Z$5&amp;"!$A:$A"),INDIRECT(Z$5&amp;"!$Q:$Q"),,0),0)</f>
        <v>0</v>
      </c>
      <c r="AA31" s="101" cm="1">
        <f t="array" aca="1" ref="AA31" ca="1">IFERROR(_xlfn.XLOOKUP($A31,INDIRECT(AA$5&amp;"!$A:$A"),INDIRECT(AA$5&amp;"!$Q:$Q"),,0),0)</f>
        <v>0</v>
      </c>
      <c r="AB31" s="101" cm="1">
        <f t="array" aca="1" ref="AB31" ca="1">IFERROR(_xlfn.XLOOKUP($A31,INDIRECT(AB$5&amp;"!$A:$A"),INDIRECT(AB$5&amp;"!$Q:$Q"),,0),0)</f>
        <v>0</v>
      </c>
      <c r="AC31" s="101" cm="1">
        <f t="array" aca="1" ref="AC31" ca="1">IFERROR(_xlfn.XLOOKUP($A31,INDIRECT(AC$5&amp;"!$A:$A"),INDIRECT(AC$5&amp;"!$Q:$Q"),,0),0)</f>
        <v>0</v>
      </c>
      <c r="AD31" s="101" cm="1">
        <f t="array" aca="1" ref="AD31" ca="1">IFERROR(_xlfn.XLOOKUP($A31,INDIRECT(AD$5&amp;"!$A:$A"),INDIRECT(AD$5&amp;"!$Q:$Q"),,0),0)</f>
        <v>0</v>
      </c>
      <c r="AE31" s="101" cm="1">
        <f t="array" aca="1" ref="AE31" ca="1">IFERROR(_xlfn.XLOOKUP($A31,INDIRECT(AE$5&amp;"!$A:$A"),INDIRECT(AE$5&amp;"!$Q:$Q"),,0),0)</f>
        <v>0</v>
      </c>
      <c r="AF31" s="101" cm="1">
        <f t="array" aca="1" ref="AF31" ca="1">IFERROR(_xlfn.XLOOKUP($A31,INDIRECT(AF$5&amp;"!$A:$A"),INDIRECT(AF$5&amp;"!$Q:$Q"),,0),0)</f>
        <v>0</v>
      </c>
      <c r="AG31" s="101" cm="1">
        <f t="array" aca="1" ref="AG31" ca="1">IFERROR(_xlfn.XLOOKUP($A31,INDIRECT(AG$5&amp;"!$A:$A"),INDIRECT(AG$5&amp;"!$Q:$Q"),,0),0)</f>
        <v>0</v>
      </c>
      <c r="AH31" s="101" cm="1">
        <f t="array" aca="1" ref="AH31" ca="1">IFERROR(_xlfn.XLOOKUP($A31,INDIRECT(AH$5&amp;"!$A:$A"),INDIRECT(AH$5&amp;"!$Q:$Q"),,0),0)</f>
        <v>0</v>
      </c>
      <c r="AI31" s="101" cm="1">
        <f t="array" aca="1" ref="AI31" ca="1">IFERROR(_xlfn.XLOOKUP($A31,INDIRECT(AI$5&amp;"!$A:$A"),INDIRECT(AI$5&amp;"!$Q:$Q"),,0),0)</f>
        <v>0</v>
      </c>
      <c r="AJ31" s="101" cm="1">
        <f t="array" aca="1" ref="AJ31" ca="1">IFERROR(_xlfn.XLOOKUP($A31,INDIRECT(AJ$5&amp;"!$A:$A"),INDIRECT(AJ$5&amp;"!$Q:$Q"),,0),0)</f>
        <v>0</v>
      </c>
      <c r="AK31" s="101" cm="1">
        <f t="array" aca="1" ref="AK31" ca="1">IFERROR(_xlfn.XLOOKUP($A31,INDIRECT(AK$5&amp;"!$A:$A"),INDIRECT(AK$5&amp;"!$Q:$Q"),,0),0)</f>
        <v>0</v>
      </c>
      <c r="AL31" s="101" cm="1">
        <f t="array" aca="1" ref="AL31" ca="1">IFERROR(_xlfn.XLOOKUP($A31,INDIRECT(AL$5&amp;"!$A:$A"),INDIRECT(AL$5&amp;"!$Q:$Q"),,0),0)</f>
        <v>0</v>
      </c>
      <c r="AM31" s="101" cm="1">
        <f t="array" aca="1" ref="AM31" ca="1">IFERROR(_xlfn.XLOOKUP($A31,INDIRECT(AM$5&amp;"!$A:$A"),INDIRECT(AM$5&amp;"!$Q:$Q"),,0),0)</f>
        <v>0</v>
      </c>
      <c r="AN31" s="101" cm="1">
        <f t="array" aca="1" ref="AN31" ca="1">IFERROR(_xlfn.XLOOKUP($A31,INDIRECT(AN$5&amp;"!$A:$A"),INDIRECT(AN$5&amp;"!$Q:$Q"),,0),0)</f>
        <v>0</v>
      </c>
      <c r="AO31" s="101" cm="1">
        <f t="array" aca="1" ref="AO31" ca="1">IFERROR(_xlfn.XLOOKUP($A31,INDIRECT(AO$5&amp;"!$A:$A"),INDIRECT(AO$5&amp;"!$Q:$Q"),,0),0)</f>
        <v>0</v>
      </c>
      <c r="AP31" s="101" cm="1">
        <f t="array" aca="1" ref="AP31" ca="1">IFERROR(_xlfn.XLOOKUP($A31,INDIRECT(AP$5&amp;"!$A:$A"),INDIRECT(AP$5&amp;"!$Q:$Q"),,0),0)</f>
        <v>0</v>
      </c>
      <c r="AQ31" s="101" cm="1">
        <f t="array" aca="1" ref="AQ31" ca="1">IFERROR(_xlfn.XLOOKUP($A31,INDIRECT(AQ$5&amp;"!$A:$A"),INDIRECT(AQ$5&amp;"!$Q:$Q"),,0),0)</f>
        <v>0</v>
      </c>
      <c r="AR31" s="101" cm="1">
        <f t="array" aca="1" ref="AR31" ca="1">IFERROR(_xlfn.XLOOKUP($A31,INDIRECT(AR$5&amp;"!$A:$A"),INDIRECT(AR$5&amp;"!$Q:$Q"),,0),0)</f>
        <v>0</v>
      </c>
      <c r="AS31" s="101" cm="1">
        <f t="array" aca="1" ref="AS31" ca="1">IFERROR(_xlfn.XLOOKUP($A31,INDIRECT(AS$5&amp;"!$A:$A"),INDIRECT(AS$5&amp;"!$Q:$Q"),,0),0)</f>
        <v>0</v>
      </c>
      <c r="AT31" s="101" cm="1">
        <f t="array" aca="1" ref="AT31" ca="1">IFERROR(_xlfn.XLOOKUP($A31,INDIRECT(AT$5&amp;"!$A:$A"),INDIRECT(AT$5&amp;"!$Q:$Q"),,0),0)</f>
        <v>0</v>
      </c>
      <c r="AU31" s="101" cm="1">
        <f t="array" aca="1" ref="AU31" ca="1">IFERROR(_xlfn.XLOOKUP($A31,INDIRECT(AU$5&amp;"!$A:$A"),INDIRECT(AU$5&amp;"!$Q:$Q"),,0),0)</f>
        <v>0</v>
      </c>
      <c r="AV31" s="101" cm="1">
        <f t="array" aca="1" ref="AV31" ca="1">IFERROR(_xlfn.XLOOKUP($A31,INDIRECT(AV$5&amp;"!$A:$A"),INDIRECT(AV$5&amp;"!$Q:$Q"),,0),0)</f>
        <v>0</v>
      </c>
      <c r="AW31" s="101" cm="1">
        <f t="array" aca="1" ref="AW31" ca="1">IFERROR(_xlfn.XLOOKUP($A31,INDIRECT(AW$5&amp;"!$A:$A"),INDIRECT(AW$5&amp;"!$Q:$Q"),,0),0)</f>
        <v>0</v>
      </c>
      <c r="AX31" s="101" cm="1">
        <f t="array" aca="1" ref="AX31" ca="1">IFERROR(_xlfn.XLOOKUP($A31,INDIRECT(AX$5&amp;"!$A:$A"),INDIRECT(AX$5&amp;"!$Q:$Q"),,0),0)</f>
        <v>0</v>
      </c>
      <c r="AY31" s="101" cm="1">
        <f t="array" aca="1" ref="AY31" ca="1">IFERROR(_xlfn.XLOOKUP($A31,INDIRECT(AY$5&amp;"!$A:$A"),INDIRECT(AY$5&amp;"!$Q:$Q"),,0),0)</f>
        <v>0</v>
      </c>
      <c r="AZ31" s="101" cm="1">
        <f t="array" aca="1" ref="AZ31" ca="1">IFERROR(_xlfn.XLOOKUP($A31,INDIRECT(AZ$5&amp;"!$A:$A"),INDIRECT(AZ$5&amp;"!$Q:$Q"),,0),0)</f>
        <v>0</v>
      </c>
      <c r="BA31" s="101" cm="1">
        <f t="array" aca="1" ref="BA31" ca="1">IFERROR(_xlfn.XLOOKUP($A31,INDIRECT(BA$5&amp;"!$A:$A"),INDIRECT(BA$5&amp;"!$Q:$Q"),,0),0)</f>
        <v>0</v>
      </c>
      <c r="BB31" s="101" cm="1">
        <f t="array" aca="1" ref="BB31" ca="1">IFERROR(_xlfn.XLOOKUP($A31,INDIRECT(BB$5&amp;"!$A:$A"),INDIRECT(BB$5&amp;"!$Q:$Q"),,0),0)</f>
        <v>0</v>
      </c>
      <c r="BC31" s="101" cm="1">
        <f t="array" aca="1" ref="BC31" ca="1">IFERROR(_xlfn.XLOOKUP($A31,INDIRECT(BC$5&amp;"!$A:$A"),INDIRECT(BC$5&amp;"!$Q:$Q"),,0),0)</f>
        <v>0</v>
      </c>
      <c r="BD31" s="101" cm="1">
        <f t="array" aca="1" ref="BD31" ca="1">IFERROR(_xlfn.XLOOKUP($A31,INDIRECT(BD$5&amp;"!$A:$A"),INDIRECT(BD$5&amp;"!$Q:$Q"),,0),0)</f>
        <v>0</v>
      </c>
      <c r="BE31" s="101" cm="1">
        <f t="array" aca="1" ref="BE31" ca="1">IFERROR(_xlfn.XLOOKUP($A31,INDIRECT(BE$5&amp;"!$A:$A"),INDIRECT(BE$5&amp;"!$Q:$Q"),,0),0)</f>
        <v>0</v>
      </c>
      <c r="BF31" s="101" cm="1">
        <f t="array" aca="1" ref="BF31" ca="1">IFERROR(_xlfn.XLOOKUP($A31,INDIRECT(BF$5&amp;"!$A:$A"),INDIRECT(BF$5&amp;"!$Q:$Q"),,0),0)</f>
        <v>0</v>
      </c>
      <c r="BG31" s="226">
        <f t="shared" ca="1" si="0"/>
        <v>615</v>
      </c>
      <c r="BH31" s="225">
        <f t="shared" ca="1" si="1"/>
        <v>1.9133968581090221E-3</v>
      </c>
      <c r="BI31" s="201">
        <f>_xlfn.XLOOKUP($A31,Текущая!$A:$A,Текущая!$AI:$AI,0,0)</f>
        <v>615</v>
      </c>
      <c r="BJ31" s="101">
        <f ca="1">_xlfn.XLOOKUP($A31,Текущая!$A:$A,Текущая!$G:$G,0,0)</f>
        <v>3906</v>
      </c>
      <c r="BK31" s="101">
        <f>_xlfn.XLOOKUP($A31,Текущая!$A:$A,Текущая!$H:$H,0)</f>
        <v>203.33333333333334</v>
      </c>
      <c r="BL31" s="106">
        <f>_xlfn.XLOOKUP($A31,Текущая!$A:$A,Текущая!$I:$I,0,0)</f>
        <v>100</v>
      </c>
      <c r="BM31" s="105">
        <f>_xlfn.XLOOKUP($A31,Текущая!$A:$A,Текущая!$J:$J,0,0)</f>
        <v>0.3</v>
      </c>
      <c r="BN31" s="101">
        <f>_xlfn.XLOOKUP($A31,Текущая!$A:$A,Текущая!$AP:$AP,0,0)</f>
        <v>211.80606557377052</v>
      </c>
      <c r="BO31" s="129">
        <f>_xlfn.XLOOKUP($A31,Текущая!$A:$A,Текущая!$AF:$AF,0,0)</f>
        <v>0.3444001066240171</v>
      </c>
      <c r="BP31" s="202">
        <f>_xlfn.XLOOKUP($A31,Текущая!$A:$A,Текущая!$AG:$AG,0,0)</f>
        <v>3.3620010408535004</v>
      </c>
    </row>
    <row r="32" spans="1:68" ht="24.95" customHeight="1" x14ac:dyDescent="0.25">
      <c r="A32" s="3">
        <f>'Сводный за нед'!A29</f>
        <v>419145748</v>
      </c>
      <c r="B32" s="3" t="str">
        <f>'Сводный за нед'!B29</f>
        <v>ACRB1MS107BL</v>
      </c>
      <c r="C32" s="3" t="str">
        <f>'Сводный за нед'!C29</f>
        <v>Мяч с шипами голубой 7 см</v>
      </c>
      <c r="D32" s="4">
        <f>'Сводный за нед'!D29</f>
        <v>2044025338661</v>
      </c>
      <c r="F32" s="101" cm="1">
        <f t="array" aca="1" ref="F32" ca="1">IFERROR(_xlfn.XLOOKUP($A32,INDIRECT(F$5&amp;"!$A:$A"),INDIRECT(F$5&amp;"!$Q:$Q"),,0),0)</f>
        <v>0</v>
      </c>
      <c r="G32" s="101" cm="1">
        <f t="array" aca="1" ref="G32" ca="1">IFERROR(_xlfn.XLOOKUP($A32,INDIRECT(G$5&amp;"!$A:$A"),INDIRECT(G$5&amp;"!$Q:$Q"),,0),0)</f>
        <v>0</v>
      </c>
      <c r="H32" s="101" cm="1">
        <f t="array" aca="1" ref="H32" ca="1">IFERROR(_xlfn.XLOOKUP($A32,INDIRECT(H$5&amp;"!$A:$A"),INDIRECT(H$5&amp;"!$Q:$Q"),,0),0)</f>
        <v>525</v>
      </c>
      <c r="I32" s="101" cm="1">
        <f t="array" aca="1" ref="I32" ca="1">IFERROR(_xlfn.XLOOKUP($A32,INDIRECT(I$5&amp;"!$A:$A"),INDIRECT(I$5&amp;"!$Q:$Q"),,0),0)</f>
        <v>0</v>
      </c>
      <c r="J32" s="101" cm="1">
        <f t="array" aca="1" ref="J32" ca="1">IFERROR(_xlfn.XLOOKUP($A32,INDIRECT(J$5&amp;"!$A:$A"),INDIRECT(J$5&amp;"!$Q:$Q"),,0),0)</f>
        <v>0</v>
      </c>
      <c r="K32" s="101" cm="1">
        <f t="array" aca="1" ref="K32" ca="1">IFERROR(_xlfn.XLOOKUP($A32,INDIRECT(K$5&amp;"!$A:$A"),INDIRECT(K$5&amp;"!$Q:$Q"),,0),0)</f>
        <v>0</v>
      </c>
      <c r="L32" s="101" cm="1">
        <f t="array" aca="1" ref="L32" ca="1">IFERROR(_xlfn.XLOOKUP($A32,INDIRECT(L$5&amp;"!$A:$A"),INDIRECT(L$5&amp;"!$Q:$Q"),,0),0)</f>
        <v>0</v>
      </c>
      <c r="M32" s="101" cm="1">
        <f t="array" aca="1" ref="M32" ca="1">IFERROR(_xlfn.XLOOKUP($A32,INDIRECT(M$5&amp;"!$A:$A"),INDIRECT(M$5&amp;"!$Q:$Q"),,0),0)</f>
        <v>0</v>
      </c>
      <c r="N32" s="101" cm="1">
        <f t="array" aca="1" ref="N32" ca="1">IFERROR(_xlfn.XLOOKUP($A32,INDIRECT(N$5&amp;"!$A:$A"),INDIRECT(N$5&amp;"!$Q:$Q"),,0),0)</f>
        <v>0</v>
      </c>
      <c r="O32" s="101" cm="1">
        <f t="array" aca="1" ref="O32" ca="1">IFERROR(_xlfn.XLOOKUP($A32,INDIRECT(O$5&amp;"!$A:$A"),INDIRECT(O$5&amp;"!$Q:$Q"),,0),0)</f>
        <v>0</v>
      </c>
      <c r="P32" s="101" cm="1">
        <f t="array" aca="1" ref="P32" ca="1">IFERROR(_xlfn.XLOOKUP($A32,INDIRECT(P$5&amp;"!$A:$A"),INDIRECT(P$5&amp;"!$Q:$Q"),,0),0)</f>
        <v>0</v>
      </c>
      <c r="Q32" s="101" cm="1">
        <f t="array" aca="1" ref="Q32" ca="1">IFERROR(_xlfn.XLOOKUP($A32,INDIRECT(Q$5&amp;"!$A:$A"),INDIRECT(Q$5&amp;"!$Q:$Q"),,0),0)</f>
        <v>0</v>
      </c>
      <c r="R32" s="101" cm="1">
        <f t="array" aca="1" ref="R32" ca="1">IFERROR(_xlfn.XLOOKUP($A32,INDIRECT(R$5&amp;"!$A:$A"),INDIRECT(R$5&amp;"!$Q:$Q"),,0),0)</f>
        <v>0</v>
      </c>
      <c r="S32" s="101" cm="1">
        <f t="array" aca="1" ref="S32" ca="1">IFERROR(_xlfn.XLOOKUP($A32,INDIRECT(S$5&amp;"!$A:$A"),INDIRECT(S$5&amp;"!$Q:$Q"),,0),0)</f>
        <v>0</v>
      </c>
      <c r="T32" s="101" cm="1">
        <f t="array" aca="1" ref="T32" ca="1">IFERROR(_xlfn.XLOOKUP($A32,INDIRECT(T$5&amp;"!$A:$A"),INDIRECT(T$5&amp;"!$Q:$Q"),,0),0)</f>
        <v>0</v>
      </c>
      <c r="U32" s="101" cm="1">
        <f t="array" aca="1" ref="U32" ca="1">IFERROR(_xlfn.XLOOKUP($A32,INDIRECT(U$5&amp;"!$A:$A"),INDIRECT(U$5&amp;"!$Q:$Q"),,0),0)</f>
        <v>0</v>
      </c>
      <c r="V32" s="101" cm="1">
        <f t="array" aca="1" ref="V32" ca="1">IFERROR(_xlfn.XLOOKUP($A32,INDIRECT(V$5&amp;"!$A:$A"),INDIRECT(V$5&amp;"!$Q:$Q"),,0),0)</f>
        <v>0</v>
      </c>
      <c r="W32" s="101" cm="1">
        <f t="array" aca="1" ref="W32" ca="1">IFERROR(_xlfn.XLOOKUP($A32,INDIRECT(W$5&amp;"!$A:$A"),INDIRECT(W$5&amp;"!$Q:$Q"),,0),0)</f>
        <v>0</v>
      </c>
      <c r="X32" s="101" cm="1">
        <f t="array" aca="1" ref="X32" ca="1">IFERROR(_xlfn.XLOOKUP($A32,INDIRECT(X$5&amp;"!$A:$A"),INDIRECT(X$5&amp;"!$Q:$Q"),,0),0)</f>
        <v>0</v>
      </c>
      <c r="Y32" s="101" cm="1">
        <f t="array" aca="1" ref="Y32" ca="1">IFERROR(_xlfn.XLOOKUP($A32,INDIRECT(Y$5&amp;"!$A:$A"),INDIRECT(Y$5&amp;"!$Q:$Q"),,0),0)</f>
        <v>0</v>
      </c>
      <c r="Z32" s="101" cm="1">
        <f t="array" aca="1" ref="Z32" ca="1">IFERROR(_xlfn.XLOOKUP($A32,INDIRECT(Z$5&amp;"!$A:$A"),INDIRECT(Z$5&amp;"!$Q:$Q"),,0),0)</f>
        <v>0</v>
      </c>
      <c r="AA32" s="101" cm="1">
        <f t="array" aca="1" ref="AA32" ca="1">IFERROR(_xlfn.XLOOKUP($A32,INDIRECT(AA$5&amp;"!$A:$A"),INDIRECT(AA$5&amp;"!$Q:$Q"),,0),0)</f>
        <v>0</v>
      </c>
      <c r="AB32" s="101" cm="1">
        <f t="array" aca="1" ref="AB32" ca="1">IFERROR(_xlfn.XLOOKUP($A32,INDIRECT(AB$5&amp;"!$A:$A"),INDIRECT(AB$5&amp;"!$Q:$Q"),,0),0)</f>
        <v>0</v>
      </c>
      <c r="AC32" s="101" cm="1">
        <f t="array" aca="1" ref="AC32" ca="1">IFERROR(_xlfn.XLOOKUP($A32,INDIRECT(AC$5&amp;"!$A:$A"),INDIRECT(AC$5&amp;"!$Q:$Q"),,0),0)</f>
        <v>0</v>
      </c>
      <c r="AD32" s="101" cm="1">
        <f t="array" aca="1" ref="AD32" ca="1">IFERROR(_xlfn.XLOOKUP($A32,INDIRECT(AD$5&amp;"!$A:$A"),INDIRECT(AD$5&amp;"!$Q:$Q"),,0),0)</f>
        <v>0</v>
      </c>
      <c r="AE32" s="101" cm="1">
        <f t="array" aca="1" ref="AE32" ca="1">IFERROR(_xlfn.XLOOKUP($A32,INDIRECT(AE$5&amp;"!$A:$A"),INDIRECT(AE$5&amp;"!$Q:$Q"),,0),0)</f>
        <v>0</v>
      </c>
      <c r="AF32" s="101" cm="1">
        <f t="array" aca="1" ref="AF32" ca="1">IFERROR(_xlfn.XLOOKUP($A32,INDIRECT(AF$5&amp;"!$A:$A"),INDIRECT(AF$5&amp;"!$Q:$Q"),,0),0)</f>
        <v>0</v>
      </c>
      <c r="AG32" s="101" cm="1">
        <f t="array" aca="1" ref="AG32" ca="1">IFERROR(_xlfn.XLOOKUP($A32,INDIRECT(AG$5&amp;"!$A:$A"),INDIRECT(AG$5&amp;"!$Q:$Q"),,0),0)</f>
        <v>0</v>
      </c>
      <c r="AH32" s="101" cm="1">
        <f t="array" aca="1" ref="AH32" ca="1">IFERROR(_xlfn.XLOOKUP($A32,INDIRECT(AH$5&amp;"!$A:$A"),INDIRECT(AH$5&amp;"!$Q:$Q"),,0),0)</f>
        <v>0</v>
      </c>
      <c r="AI32" s="101" cm="1">
        <f t="array" aca="1" ref="AI32" ca="1">IFERROR(_xlfn.XLOOKUP($A32,INDIRECT(AI$5&amp;"!$A:$A"),INDIRECT(AI$5&amp;"!$Q:$Q"),,0),0)</f>
        <v>0</v>
      </c>
      <c r="AJ32" s="101" cm="1">
        <f t="array" aca="1" ref="AJ32" ca="1">IFERROR(_xlfn.XLOOKUP($A32,INDIRECT(AJ$5&amp;"!$A:$A"),INDIRECT(AJ$5&amp;"!$Q:$Q"),,0),0)</f>
        <v>0</v>
      </c>
      <c r="AK32" s="101" cm="1">
        <f t="array" aca="1" ref="AK32" ca="1">IFERROR(_xlfn.XLOOKUP($A32,INDIRECT(AK$5&amp;"!$A:$A"),INDIRECT(AK$5&amp;"!$Q:$Q"),,0),0)</f>
        <v>0</v>
      </c>
      <c r="AL32" s="101" cm="1">
        <f t="array" aca="1" ref="AL32" ca="1">IFERROR(_xlfn.XLOOKUP($A32,INDIRECT(AL$5&amp;"!$A:$A"),INDIRECT(AL$5&amp;"!$Q:$Q"),,0),0)</f>
        <v>0</v>
      </c>
      <c r="AM32" s="101" cm="1">
        <f t="array" aca="1" ref="AM32" ca="1">IFERROR(_xlfn.XLOOKUP($A32,INDIRECT(AM$5&amp;"!$A:$A"),INDIRECT(AM$5&amp;"!$Q:$Q"),,0),0)</f>
        <v>0</v>
      </c>
      <c r="AN32" s="101" cm="1">
        <f t="array" aca="1" ref="AN32" ca="1">IFERROR(_xlfn.XLOOKUP($A32,INDIRECT(AN$5&amp;"!$A:$A"),INDIRECT(AN$5&amp;"!$Q:$Q"),,0),0)</f>
        <v>0</v>
      </c>
      <c r="AO32" s="101" cm="1">
        <f t="array" aca="1" ref="AO32" ca="1">IFERROR(_xlfn.XLOOKUP($A32,INDIRECT(AO$5&amp;"!$A:$A"),INDIRECT(AO$5&amp;"!$Q:$Q"),,0),0)</f>
        <v>0</v>
      </c>
      <c r="AP32" s="101" cm="1">
        <f t="array" aca="1" ref="AP32" ca="1">IFERROR(_xlfn.XLOOKUP($A32,INDIRECT(AP$5&amp;"!$A:$A"),INDIRECT(AP$5&amp;"!$Q:$Q"),,0),0)</f>
        <v>0</v>
      </c>
      <c r="AQ32" s="101" cm="1">
        <f t="array" aca="1" ref="AQ32" ca="1">IFERROR(_xlfn.XLOOKUP($A32,INDIRECT(AQ$5&amp;"!$A:$A"),INDIRECT(AQ$5&amp;"!$Q:$Q"),,0),0)</f>
        <v>0</v>
      </c>
      <c r="AR32" s="101" cm="1">
        <f t="array" aca="1" ref="AR32" ca="1">IFERROR(_xlfn.XLOOKUP($A32,INDIRECT(AR$5&amp;"!$A:$A"),INDIRECT(AR$5&amp;"!$Q:$Q"),,0),0)</f>
        <v>0</v>
      </c>
      <c r="AS32" s="101" cm="1">
        <f t="array" aca="1" ref="AS32" ca="1">IFERROR(_xlfn.XLOOKUP($A32,INDIRECT(AS$5&amp;"!$A:$A"),INDIRECT(AS$5&amp;"!$Q:$Q"),,0),0)</f>
        <v>0</v>
      </c>
      <c r="AT32" s="101" cm="1">
        <f t="array" aca="1" ref="AT32" ca="1">IFERROR(_xlfn.XLOOKUP($A32,INDIRECT(AT$5&amp;"!$A:$A"),INDIRECT(AT$5&amp;"!$Q:$Q"),,0),0)</f>
        <v>0</v>
      </c>
      <c r="AU32" s="101" cm="1">
        <f t="array" aca="1" ref="AU32" ca="1">IFERROR(_xlfn.XLOOKUP($A32,INDIRECT(AU$5&amp;"!$A:$A"),INDIRECT(AU$5&amp;"!$Q:$Q"),,0),0)</f>
        <v>0</v>
      </c>
      <c r="AV32" s="101" cm="1">
        <f t="array" aca="1" ref="AV32" ca="1">IFERROR(_xlfn.XLOOKUP($A32,INDIRECT(AV$5&amp;"!$A:$A"),INDIRECT(AV$5&amp;"!$Q:$Q"),,0),0)</f>
        <v>0</v>
      </c>
      <c r="AW32" s="101" cm="1">
        <f t="array" aca="1" ref="AW32" ca="1">IFERROR(_xlfn.XLOOKUP($A32,INDIRECT(AW$5&amp;"!$A:$A"),INDIRECT(AW$5&amp;"!$Q:$Q"),,0),0)</f>
        <v>0</v>
      </c>
      <c r="AX32" s="101" cm="1">
        <f t="array" aca="1" ref="AX32" ca="1">IFERROR(_xlfn.XLOOKUP($A32,INDIRECT(AX$5&amp;"!$A:$A"),INDIRECT(AX$5&amp;"!$Q:$Q"),,0),0)</f>
        <v>0</v>
      </c>
      <c r="AY32" s="101" cm="1">
        <f t="array" aca="1" ref="AY32" ca="1">IFERROR(_xlfn.XLOOKUP($A32,INDIRECT(AY$5&amp;"!$A:$A"),INDIRECT(AY$5&amp;"!$Q:$Q"),,0),0)</f>
        <v>0</v>
      </c>
      <c r="AZ32" s="101" cm="1">
        <f t="array" aca="1" ref="AZ32" ca="1">IFERROR(_xlfn.XLOOKUP($A32,INDIRECT(AZ$5&amp;"!$A:$A"),INDIRECT(AZ$5&amp;"!$Q:$Q"),,0),0)</f>
        <v>0</v>
      </c>
      <c r="BA32" s="101" cm="1">
        <f t="array" aca="1" ref="BA32" ca="1">IFERROR(_xlfn.XLOOKUP($A32,INDIRECT(BA$5&amp;"!$A:$A"),INDIRECT(BA$5&amp;"!$Q:$Q"),,0),0)</f>
        <v>0</v>
      </c>
      <c r="BB32" s="101" cm="1">
        <f t="array" aca="1" ref="BB32" ca="1">IFERROR(_xlfn.XLOOKUP($A32,INDIRECT(BB$5&amp;"!$A:$A"),INDIRECT(BB$5&amp;"!$Q:$Q"),,0),0)</f>
        <v>0</v>
      </c>
      <c r="BC32" s="101" cm="1">
        <f t="array" aca="1" ref="BC32" ca="1">IFERROR(_xlfn.XLOOKUP($A32,INDIRECT(BC$5&amp;"!$A:$A"),INDIRECT(BC$5&amp;"!$Q:$Q"),,0),0)</f>
        <v>0</v>
      </c>
      <c r="BD32" s="101" cm="1">
        <f t="array" aca="1" ref="BD32" ca="1">IFERROR(_xlfn.XLOOKUP($A32,INDIRECT(BD$5&amp;"!$A:$A"),INDIRECT(BD$5&amp;"!$Q:$Q"),,0),0)</f>
        <v>0</v>
      </c>
      <c r="BE32" s="101" cm="1">
        <f t="array" aca="1" ref="BE32" ca="1">IFERROR(_xlfn.XLOOKUP($A32,INDIRECT(BE$5&amp;"!$A:$A"),INDIRECT(BE$5&amp;"!$Q:$Q"),,0),0)</f>
        <v>0</v>
      </c>
      <c r="BF32" s="101" cm="1">
        <f t="array" aca="1" ref="BF32" ca="1">IFERROR(_xlfn.XLOOKUP($A32,INDIRECT(BF$5&amp;"!$A:$A"),INDIRECT(BF$5&amp;"!$Q:$Q"),,0),0)</f>
        <v>0</v>
      </c>
      <c r="BG32" s="226">
        <f t="shared" ca="1" si="0"/>
        <v>525</v>
      </c>
      <c r="BH32" s="225">
        <f t="shared" ca="1" si="1"/>
        <v>1.6333875618003847E-3</v>
      </c>
      <c r="BI32" s="201">
        <f>_xlfn.XLOOKUP($A32,Текущая!$A:$A,Текущая!$AI:$AI,0,0)</f>
        <v>525</v>
      </c>
      <c r="BJ32" s="101">
        <f ca="1">_xlfn.XLOOKUP($A32,Текущая!$A:$A,Текущая!$G:$G,0,0)</f>
        <v>5040</v>
      </c>
      <c r="BK32" s="101">
        <f>_xlfn.XLOOKUP($A32,Текущая!$A:$A,Текущая!$H:$H,0)</f>
        <v>790</v>
      </c>
      <c r="BL32" s="106">
        <f>_xlfn.XLOOKUP($A32,Текущая!$A:$A,Текущая!$I:$I,0,0)</f>
        <v>100</v>
      </c>
      <c r="BM32" s="105">
        <f>_xlfn.XLOOKUP($A32,Текущая!$A:$A,Текущая!$J:$J,0,0)</f>
        <v>0.1</v>
      </c>
      <c r="BN32" s="101">
        <f>_xlfn.XLOOKUP($A32,Текущая!$A:$A,Текущая!$AP:$AP,0,0)</f>
        <v>141.71131147540984</v>
      </c>
      <c r="BO32" s="129">
        <f>_xlfn.XLOOKUP($A32,Текущая!$A:$A,Текущая!$AF:$AF,0,0)</f>
        <v>0.2699263075722092</v>
      </c>
      <c r="BP32" s="202">
        <f>_xlfn.XLOOKUP($A32,Текущая!$A:$A,Текущая!$AG:$AG,0,0)</f>
        <v>2.249385896435077</v>
      </c>
    </row>
    <row r="33" spans="1:68" ht="24.95" customHeight="1" x14ac:dyDescent="0.25">
      <c r="A33" s="3">
        <f>'Сводный за нед'!A30</f>
        <v>419141548</v>
      </c>
      <c r="B33" s="3" t="str">
        <f>'Сводный за нед'!B30</f>
        <v>ACRB1MS107RJ</v>
      </c>
      <c r="C33" s="3" t="str">
        <f>'Сводный за нед'!C30</f>
        <v>Мяч с шипами оранжевый 7 см</v>
      </c>
      <c r="D33" s="4">
        <f>'Сводный за нед'!D30</f>
        <v>2044025288003</v>
      </c>
      <c r="F33" s="101" cm="1">
        <f t="array" aca="1" ref="F33" ca="1">IFERROR(_xlfn.XLOOKUP($A33,INDIRECT(F$5&amp;"!$A:$A"),INDIRECT(F$5&amp;"!$Q:$Q"),,0),0)</f>
        <v>0</v>
      </c>
      <c r="G33" s="101"/>
      <c r="H33" s="101" cm="1">
        <f t="array" aca="1" ref="H33" ca="1">IFERROR(_xlfn.XLOOKUP($A33,INDIRECT(H$5&amp;"!$A:$A"),INDIRECT(H$5&amp;"!$Q:$Q"),,0),0)</f>
        <v>0</v>
      </c>
      <c r="I33" s="101" cm="1">
        <f t="array" aca="1" ref="I33" ca="1">IFERROR(_xlfn.XLOOKUP($A33,INDIRECT(I$5&amp;"!$A:$A"),INDIRECT(I$5&amp;"!$Q:$Q"),,0),0)</f>
        <v>0</v>
      </c>
      <c r="J33" s="101" cm="1">
        <f t="array" aca="1" ref="J33" ca="1">IFERROR(_xlfn.XLOOKUP($A33,INDIRECT(J$5&amp;"!$A:$A"),INDIRECT(J$5&amp;"!$Q:$Q"),,0),0)</f>
        <v>0</v>
      </c>
      <c r="K33" s="101" cm="1">
        <f t="array" aca="1" ref="K33" ca="1">IFERROR(_xlfn.XLOOKUP($A33,INDIRECT(K$5&amp;"!$A:$A"),INDIRECT(K$5&amp;"!$Q:$Q"),,0),0)</f>
        <v>0</v>
      </c>
      <c r="L33" s="101" cm="1">
        <f t="array" aca="1" ref="L33" ca="1">IFERROR(_xlfn.XLOOKUP($A33,INDIRECT(L$5&amp;"!$A:$A"),INDIRECT(L$5&amp;"!$Q:$Q"),,0),0)</f>
        <v>0</v>
      </c>
      <c r="M33" s="101" cm="1">
        <f t="array" aca="1" ref="M33" ca="1">IFERROR(_xlfn.XLOOKUP($A33,INDIRECT(M$5&amp;"!$A:$A"),INDIRECT(M$5&amp;"!$Q:$Q"),,0),0)</f>
        <v>0</v>
      </c>
      <c r="N33" s="101" cm="1">
        <f t="array" aca="1" ref="N33" ca="1">IFERROR(_xlfn.XLOOKUP($A33,INDIRECT(N$5&amp;"!$A:$A"),INDIRECT(N$5&amp;"!$Q:$Q"),,0),0)</f>
        <v>0</v>
      </c>
      <c r="O33" s="101" cm="1">
        <f t="array" aca="1" ref="O33" ca="1">IFERROR(_xlfn.XLOOKUP($A33,INDIRECT(O$5&amp;"!$A:$A"),INDIRECT(O$5&amp;"!$Q:$Q"),,0),0)</f>
        <v>0</v>
      </c>
      <c r="P33" s="101" cm="1">
        <f t="array" aca="1" ref="P33" ca="1">IFERROR(_xlfn.XLOOKUP($A33,INDIRECT(P$5&amp;"!$A:$A"),INDIRECT(P$5&amp;"!$Q:$Q"),,0),0)</f>
        <v>0</v>
      </c>
      <c r="Q33" s="101" cm="1">
        <f t="array" aca="1" ref="Q33" ca="1">IFERROR(_xlfn.XLOOKUP($A33,INDIRECT(Q$5&amp;"!$A:$A"),INDIRECT(Q$5&amp;"!$Q:$Q"),,0),0)</f>
        <v>0</v>
      </c>
      <c r="R33" s="101" cm="1">
        <f t="array" aca="1" ref="R33" ca="1">IFERROR(_xlfn.XLOOKUP($A33,INDIRECT(R$5&amp;"!$A:$A"),INDIRECT(R$5&amp;"!$Q:$Q"),,0),0)</f>
        <v>0</v>
      </c>
      <c r="S33" s="101" cm="1">
        <f t="array" aca="1" ref="S33" ca="1">IFERROR(_xlfn.XLOOKUP($A33,INDIRECT(S$5&amp;"!$A:$A"),INDIRECT(S$5&amp;"!$Q:$Q"),,0),0)</f>
        <v>0</v>
      </c>
      <c r="T33" s="101" cm="1">
        <f t="array" aca="1" ref="T33" ca="1">IFERROR(_xlfn.XLOOKUP($A33,INDIRECT(T$5&amp;"!$A:$A"),INDIRECT(T$5&amp;"!$Q:$Q"),,0),0)</f>
        <v>0</v>
      </c>
      <c r="U33" s="101" cm="1">
        <f t="array" aca="1" ref="U33" ca="1">IFERROR(_xlfn.XLOOKUP($A33,INDIRECT(U$5&amp;"!$A:$A"),INDIRECT(U$5&amp;"!$Q:$Q"),,0),0)</f>
        <v>0</v>
      </c>
      <c r="V33" s="101" cm="1">
        <f t="array" aca="1" ref="V33" ca="1">IFERROR(_xlfn.XLOOKUP($A33,INDIRECT(V$5&amp;"!$A:$A"),INDIRECT(V$5&amp;"!$Q:$Q"),,0),0)</f>
        <v>0</v>
      </c>
      <c r="W33" s="101" cm="1">
        <f t="array" aca="1" ref="W33" ca="1">IFERROR(_xlfn.XLOOKUP($A33,INDIRECT(W$5&amp;"!$A:$A"),INDIRECT(W$5&amp;"!$Q:$Q"),,0),0)</f>
        <v>0</v>
      </c>
      <c r="X33" s="101" cm="1">
        <f t="array" aca="1" ref="X33" ca="1">IFERROR(_xlfn.XLOOKUP($A33,INDIRECT(X$5&amp;"!$A:$A"),INDIRECT(X$5&amp;"!$Q:$Q"),,0),0)</f>
        <v>0</v>
      </c>
      <c r="Y33" s="101" cm="1">
        <f t="array" aca="1" ref="Y33" ca="1">IFERROR(_xlfn.XLOOKUP($A33,INDIRECT(Y$5&amp;"!$A:$A"),INDIRECT(Y$5&amp;"!$Q:$Q"),,0),0)</f>
        <v>0</v>
      </c>
      <c r="Z33" s="101" cm="1">
        <f t="array" aca="1" ref="Z33" ca="1">IFERROR(_xlfn.XLOOKUP($A33,INDIRECT(Z$5&amp;"!$A:$A"),INDIRECT(Z$5&amp;"!$Q:$Q"),,0),0)</f>
        <v>0</v>
      </c>
      <c r="AA33" s="101" cm="1">
        <f t="array" aca="1" ref="AA33" ca="1">IFERROR(_xlfn.XLOOKUP($A33,INDIRECT(AA$5&amp;"!$A:$A"),INDIRECT(AA$5&amp;"!$Q:$Q"),,0),0)</f>
        <v>0</v>
      </c>
      <c r="AB33" s="101" cm="1">
        <f t="array" aca="1" ref="AB33" ca="1">IFERROR(_xlfn.XLOOKUP($A33,INDIRECT(AB$5&amp;"!$A:$A"),INDIRECT(AB$5&amp;"!$Q:$Q"),,0),0)</f>
        <v>0</v>
      </c>
      <c r="AC33" s="101" cm="1">
        <f t="array" aca="1" ref="AC33" ca="1">IFERROR(_xlfn.XLOOKUP($A33,INDIRECT(AC$5&amp;"!$A:$A"),INDIRECT(AC$5&amp;"!$Q:$Q"),,0),0)</f>
        <v>0</v>
      </c>
      <c r="AD33" s="101" cm="1">
        <f t="array" aca="1" ref="AD33" ca="1">IFERROR(_xlfn.XLOOKUP($A33,INDIRECT(AD$5&amp;"!$A:$A"),INDIRECT(AD$5&amp;"!$Q:$Q"),,0),0)</f>
        <v>0</v>
      </c>
      <c r="AE33" s="101" cm="1">
        <f t="array" aca="1" ref="AE33" ca="1">IFERROR(_xlfn.XLOOKUP($A33,INDIRECT(AE$5&amp;"!$A:$A"),INDIRECT(AE$5&amp;"!$Q:$Q"),,0),0)</f>
        <v>0</v>
      </c>
      <c r="AF33" s="101" cm="1">
        <f t="array" aca="1" ref="AF33" ca="1">IFERROR(_xlfn.XLOOKUP($A33,INDIRECT(AF$5&amp;"!$A:$A"),INDIRECT(AF$5&amp;"!$Q:$Q"),,0),0)</f>
        <v>0</v>
      </c>
      <c r="AG33" s="101" cm="1">
        <f t="array" aca="1" ref="AG33" ca="1">IFERROR(_xlfn.XLOOKUP($A33,INDIRECT(AG$5&amp;"!$A:$A"),INDIRECT(AG$5&amp;"!$Q:$Q"),,0),0)</f>
        <v>0</v>
      </c>
      <c r="AH33" s="101" cm="1">
        <f t="array" aca="1" ref="AH33" ca="1">IFERROR(_xlfn.XLOOKUP($A33,INDIRECT(AH$5&amp;"!$A:$A"),INDIRECT(AH$5&amp;"!$Q:$Q"),,0),0)</f>
        <v>0</v>
      </c>
      <c r="AI33" s="101" cm="1">
        <f t="array" aca="1" ref="AI33" ca="1">IFERROR(_xlfn.XLOOKUP($A33,INDIRECT(AI$5&amp;"!$A:$A"),INDIRECT(AI$5&amp;"!$Q:$Q"),,0),0)</f>
        <v>0</v>
      </c>
      <c r="AJ33" s="101" cm="1">
        <f t="array" aca="1" ref="AJ33" ca="1">IFERROR(_xlfn.XLOOKUP($A33,INDIRECT(AJ$5&amp;"!$A:$A"),INDIRECT(AJ$5&amp;"!$Q:$Q"),,0),0)</f>
        <v>0</v>
      </c>
      <c r="AK33" s="101" cm="1">
        <f t="array" aca="1" ref="AK33" ca="1">IFERROR(_xlfn.XLOOKUP($A33,INDIRECT(AK$5&amp;"!$A:$A"),INDIRECT(AK$5&amp;"!$Q:$Q"),,0),0)</f>
        <v>0</v>
      </c>
      <c r="AL33" s="101" cm="1">
        <f t="array" aca="1" ref="AL33" ca="1">IFERROR(_xlfn.XLOOKUP($A33,INDIRECT(AL$5&amp;"!$A:$A"),INDIRECT(AL$5&amp;"!$Q:$Q"),,0),0)</f>
        <v>0</v>
      </c>
      <c r="AM33" s="101" cm="1">
        <f t="array" aca="1" ref="AM33" ca="1">IFERROR(_xlfn.XLOOKUP($A33,INDIRECT(AM$5&amp;"!$A:$A"),INDIRECT(AM$5&amp;"!$Q:$Q"),,0),0)</f>
        <v>0</v>
      </c>
      <c r="AN33" s="101" cm="1">
        <f t="array" aca="1" ref="AN33" ca="1">IFERROR(_xlfn.XLOOKUP($A33,INDIRECT(AN$5&amp;"!$A:$A"),INDIRECT(AN$5&amp;"!$Q:$Q"),,0),0)</f>
        <v>0</v>
      </c>
      <c r="AO33" s="101" cm="1">
        <f t="array" aca="1" ref="AO33" ca="1">IFERROR(_xlfn.XLOOKUP($A33,INDIRECT(AO$5&amp;"!$A:$A"),INDIRECT(AO$5&amp;"!$Q:$Q"),,0),0)</f>
        <v>0</v>
      </c>
      <c r="AP33" s="101" cm="1">
        <f t="array" aca="1" ref="AP33" ca="1">IFERROR(_xlfn.XLOOKUP($A33,INDIRECT(AP$5&amp;"!$A:$A"),INDIRECT(AP$5&amp;"!$Q:$Q"),,0),0)</f>
        <v>0</v>
      </c>
      <c r="AQ33" s="101" cm="1">
        <f t="array" aca="1" ref="AQ33" ca="1">IFERROR(_xlfn.XLOOKUP($A33,INDIRECT(AQ$5&amp;"!$A:$A"),INDIRECT(AQ$5&amp;"!$Q:$Q"),,0),0)</f>
        <v>0</v>
      </c>
      <c r="AR33" s="101" cm="1">
        <f t="array" aca="1" ref="AR33" ca="1">IFERROR(_xlfn.XLOOKUP($A33,INDIRECT(AR$5&amp;"!$A:$A"),INDIRECT(AR$5&amp;"!$Q:$Q"),,0),0)</f>
        <v>0</v>
      </c>
      <c r="AS33" s="101" cm="1">
        <f t="array" aca="1" ref="AS33" ca="1">IFERROR(_xlfn.XLOOKUP($A33,INDIRECT(AS$5&amp;"!$A:$A"),INDIRECT(AS$5&amp;"!$Q:$Q"),,0),0)</f>
        <v>0</v>
      </c>
      <c r="AT33" s="101" cm="1">
        <f t="array" aca="1" ref="AT33" ca="1">IFERROR(_xlfn.XLOOKUP($A33,INDIRECT(AT$5&amp;"!$A:$A"),INDIRECT(AT$5&amp;"!$Q:$Q"),,0),0)</f>
        <v>0</v>
      </c>
      <c r="AU33" s="101" cm="1">
        <f t="array" aca="1" ref="AU33" ca="1">IFERROR(_xlfn.XLOOKUP($A33,INDIRECT(AU$5&amp;"!$A:$A"),INDIRECT(AU$5&amp;"!$Q:$Q"),,0),0)</f>
        <v>0</v>
      </c>
      <c r="AV33" s="101" cm="1">
        <f t="array" aca="1" ref="AV33" ca="1">IFERROR(_xlfn.XLOOKUP($A33,INDIRECT(AV$5&amp;"!$A:$A"),INDIRECT(AV$5&amp;"!$Q:$Q"),,0),0)</f>
        <v>0</v>
      </c>
      <c r="AW33" s="101" cm="1">
        <f t="array" aca="1" ref="AW33" ca="1">IFERROR(_xlfn.XLOOKUP($A33,INDIRECT(AW$5&amp;"!$A:$A"),INDIRECT(AW$5&amp;"!$Q:$Q"),,0),0)</f>
        <v>0</v>
      </c>
      <c r="AX33" s="101" cm="1">
        <f t="array" aca="1" ref="AX33" ca="1">IFERROR(_xlfn.XLOOKUP($A33,INDIRECT(AX$5&amp;"!$A:$A"),INDIRECT(AX$5&amp;"!$Q:$Q"),,0),0)</f>
        <v>0</v>
      </c>
      <c r="AY33" s="101" cm="1">
        <f t="array" aca="1" ref="AY33" ca="1">IFERROR(_xlfn.XLOOKUP($A33,INDIRECT(AY$5&amp;"!$A:$A"),INDIRECT(AY$5&amp;"!$Q:$Q"),,0),0)</f>
        <v>0</v>
      </c>
      <c r="AZ33" s="101" cm="1">
        <f t="array" aca="1" ref="AZ33" ca="1">IFERROR(_xlfn.XLOOKUP($A33,INDIRECT(AZ$5&amp;"!$A:$A"),INDIRECT(AZ$5&amp;"!$Q:$Q"),,0),0)</f>
        <v>0</v>
      </c>
      <c r="BA33" s="101" cm="1">
        <f t="array" aca="1" ref="BA33" ca="1">IFERROR(_xlfn.XLOOKUP($A33,INDIRECT(BA$5&amp;"!$A:$A"),INDIRECT(BA$5&amp;"!$Q:$Q"),,0),0)</f>
        <v>0</v>
      </c>
      <c r="BB33" s="101" cm="1">
        <f t="array" aca="1" ref="BB33" ca="1">IFERROR(_xlfn.XLOOKUP($A33,INDIRECT(BB$5&amp;"!$A:$A"),INDIRECT(BB$5&amp;"!$Q:$Q"),,0),0)</f>
        <v>0</v>
      </c>
      <c r="BC33" s="101" cm="1">
        <f t="array" aca="1" ref="BC33" ca="1">IFERROR(_xlfn.XLOOKUP($A33,INDIRECT(BC$5&amp;"!$A:$A"),INDIRECT(BC$5&amp;"!$Q:$Q"),,0),0)</f>
        <v>0</v>
      </c>
      <c r="BD33" s="101" cm="1">
        <f t="array" aca="1" ref="BD33" ca="1">IFERROR(_xlfn.XLOOKUP($A33,INDIRECT(BD$5&amp;"!$A:$A"),INDIRECT(BD$5&amp;"!$Q:$Q"),,0),0)</f>
        <v>0</v>
      </c>
      <c r="BE33" s="101" cm="1">
        <f t="array" aca="1" ref="BE33" ca="1">IFERROR(_xlfn.XLOOKUP($A33,INDIRECT(BE$5&amp;"!$A:$A"),INDIRECT(BE$5&amp;"!$Q:$Q"),,0),0)</f>
        <v>0</v>
      </c>
      <c r="BF33" s="101" cm="1">
        <f t="array" aca="1" ref="BF33" ca="1">IFERROR(_xlfn.XLOOKUP($A33,INDIRECT(BF$5&amp;"!$A:$A"),INDIRECT(BF$5&amp;"!$Q:$Q"),,0),0)</f>
        <v>0</v>
      </c>
      <c r="BG33" s="226">
        <f t="shared" ca="1" si="0"/>
        <v>0</v>
      </c>
      <c r="BH33" s="225">
        <f t="shared" ca="1" si="1"/>
        <v>0</v>
      </c>
      <c r="BI33" s="201">
        <f>_xlfn.XLOOKUP($A33,Текущая!$A:$A,Текущая!$AI:$AI,0,0)</f>
        <v>0</v>
      </c>
      <c r="BJ33" s="101">
        <f ca="1">_xlfn.XLOOKUP($A33,Текущая!$A:$A,Текущая!$G:$G,0,0)</f>
        <v>4851</v>
      </c>
      <c r="BK33" s="101">
        <f>_xlfn.XLOOKUP($A33,Текущая!$A:$A,Текущая!$H:$H,0)</f>
        <v>250</v>
      </c>
      <c r="BL33" s="106">
        <f>_xlfn.XLOOKUP($A33,Текущая!$A:$A,Текущая!$I:$I,0,0)</f>
        <v>0</v>
      </c>
      <c r="BM33" s="105">
        <f>_xlfn.XLOOKUP($A33,Текущая!$A:$A,Текущая!$J:$J,0,0)</f>
        <v>0.3</v>
      </c>
      <c r="BN33" s="101">
        <f>_xlfn.XLOOKUP($A33,Текущая!$A:$A,Текущая!$AP:$AP,0,0)</f>
        <v>0</v>
      </c>
      <c r="BO33" s="129">
        <f>_xlfn.XLOOKUP($A33,Текущая!$A:$A,Текущая!$AF:$AF,0,0)</f>
        <v>0</v>
      </c>
      <c r="BP33" s="202">
        <f>_xlfn.XLOOKUP($A33,Текущая!$A:$A,Текущая!$AG:$AG,0,0)</f>
        <v>0</v>
      </c>
    </row>
    <row r="34" spans="1:68" ht="24.95" customHeight="1" x14ac:dyDescent="0.25">
      <c r="A34" s="3">
        <f>'Сводный за нед'!A31</f>
        <v>419145985</v>
      </c>
      <c r="B34" s="3" t="str">
        <f>'Сводный за нед'!B31</f>
        <v>ACRB1MS107BС</v>
      </c>
      <c r="C34" s="3" t="str">
        <f>'Сводный за нед'!C31</f>
        <v>Мяч с шипами черный 7 см</v>
      </c>
      <c r="D34" s="4">
        <f>'Сводный за нед'!D31</f>
        <v>2044025344532</v>
      </c>
      <c r="F34" s="101" cm="1">
        <f t="array" aca="1" ref="F34" ca="1">IFERROR(_xlfn.XLOOKUP($A34,INDIRECT(F$5&amp;"!$A:$A"),INDIRECT(F$5&amp;"!$Q:$Q"),,0),0)</f>
        <v>0</v>
      </c>
      <c r="G34" s="101" cm="1">
        <f t="array" aca="1" ref="G34" ca="1">IFERROR(_xlfn.XLOOKUP($A34,INDIRECT(G$5&amp;"!$A:$A"),INDIRECT(G$5&amp;"!$Q:$Q"),,0),0)</f>
        <v>0</v>
      </c>
      <c r="H34" s="101" cm="1">
        <f t="array" aca="1" ref="H34" ca="1">IFERROR(_xlfn.XLOOKUP($A34,INDIRECT(H$5&amp;"!$A:$A"),INDIRECT(H$5&amp;"!$Q:$Q"),,0),0)</f>
        <v>0</v>
      </c>
      <c r="I34" s="101" cm="1">
        <f t="array" aca="1" ref="I34" ca="1">IFERROR(_xlfn.XLOOKUP($A34,INDIRECT(I$5&amp;"!$A:$A"),INDIRECT(I$5&amp;"!$Q:$Q"),,0),0)</f>
        <v>0</v>
      </c>
      <c r="J34" s="101" cm="1">
        <f t="array" aca="1" ref="J34" ca="1">IFERROR(_xlfn.XLOOKUP($A34,INDIRECT(J$5&amp;"!$A:$A"),INDIRECT(J$5&amp;"!$Q:$Q"),,0),0)</f>
        <v>0</v>
      </c>
      <c r="K34" s="101" cm="1">
        <f t="array" aca="1" ref="K34" ca="1">IFERROR(_xlfn.XLOOKUP($A34,INDIRECT(K$5&amp;"!$A:$A"),INDIRECT(K$5&amp;"!$Q:$Q"),,0),0)</f>
        <v>0</v>
      </c>
      <c r="L34" s="101" cm="1">
        <f t="array" aca="1" ref="L34" ca="1">IFERROR(_xlfn.XLOOKUP($A34,INDIRECT(L$5&amp;"!$A:$A"),INDIRECT(L$5&amp;"!$Q:$Q"),,0),0)</f>
        <v>0</v>
      </c>
      <c r="M34" s="101" cm="1">
        <f t="array" aca="1" ref="M34" ca="1">IFERROR(_xlfn.XLOOKUP($A34,INDIRECT(M$5&amp;"!$A:$A"),INDIRECT(M$5&amp;"!$Q:$Q"),,0),0)</f>
        <v>0</v>
      </c>
      <c r="N34" s="101" cm="1">
        <f t="array" aca="1" ref="N34" ca="1">IFERROR(_xlfn.XLOOKUP($A34,INDIRECT(N$5&amp;"!$A:$A"),INDIRECT(N$5&amp;"!$Q:$Q"),,0),0)</f>
        <v>0</v>
      </c>
      <c r="O34" s="101" cm="1">
        <f t="array" aca="1" ref="O34" ca="1">IFERROR(_xlfn.XLOOKUP($A34,INDIRECT(O$5&amp;"!$A:$A"),INDIRECT(O$5&amp;"!$Q:$Q"),,0),0)</f>
        <v>0</v>
      </c>
      <c r="P34" s="101" cm="1">
        <f t="array" aca="1" ref="P34" ca="1">IFERROR(_xlfn.XLOOKUP($A34,INDIRECT(P$5&amp;"!$A:$A"),INDIRECT(P$5&amp;"!$Q:$Q"),,0),0)</f>
        <v>0</v>
      </c>
      <c r="Q34" s="101" cm="1">
        <f t="array" aca="1" ref="Q34" ca="1">IFERROR(_xlfn.XLOOKUP($A34,INDIRECT(Q$5&amp;"!$A:$A"),INDIRECT(Q$5&amp;"!$Q:$Q"),,0),0)</f>
        <v>0</v>
      </c>
      <c r="R34" s="101" cm="1">
        <f t="array" aca="1" ref="R34" ca="1">IFERROR(_xlfn.XLOOKUP($A34,INDIRECT(R$5&amp;"!$A:$A"),INDIRECT(R$5&amp;"!$Q:$Q"),,0),0)</f>
        <v>0</v>
      </c>
      <c r="S34" s="101" cm="1">
        <f t="array" aca="1" ref="S34" ca="1">IFERROR(_xlfn.XLOOKUP($A34,INDIRECT(S$5&amp;"!$A:$A"),INDIRECT(S$5&amp;"!$Q:$Q"),,0),0)</f>
        <v>0</v>
      </c>
      <c r="T34" s="101" cm="1">
        <f t="array" aca="1" ref="T34" ca="1">IFERROR(_xlfn.XLOOKUP($A34,INDIRECT(T$5&amp;"!$A:$A"),INDIRECT(T$5&amp;"!$Q:$Q"),,0),0)</f>
        <v>0</v>
      </c>
      <c r="U34" s="101" cm="1">
        <f t="array" aca="1" ref="U34" ca="1">IFERROR(_xlfn.XLOOKUP($A34,INDIRECT(U$5&amp;"!$A:$A"),INDIRECT(U$5&amp;"!$Q:$Q"),,0),0)</f>
        <v>0</v>
      </c>
      <c r="V34" s="101" cm="1">
        <f t="array" aca="1" ref="V34" ca="1">IFERROR(_xlfn.XLOOKUP($A34,INDIRECT(V$5&amp;"!$A:$A"),INDIRECT(V$5&amp;"!$Q:$Q"),,0),0)</f>
        <v>0</v>
      </c>
      <c r="W34" s="101" cm="1">
        <f t="array" aca="1" ref="W34" ca="1">IFERROR(_xlfn.XLOOKUP($A34,INDIRECT(W$5&amp;"!$A:$A"),INDIRECT(W$5&amp;"!$Q:$Q"),,0),0)</f>
        <v>0</v>
      </c>
      <c r="X34" s="101" cm="1">
        <f t="array" aca="1" ref="X34" ca="1">IFERROR(_xlfn.XLOOKUP($A34,INDIRECT(X$5&amp;"!$A:$A"),INDIRECT(X$5&amp;"!$Q:$Q"),,0),0)</f>
        <v>0</v>
      </c>
      <c r="Y34" s="101" cm="1">
        <f t="array" aca="1" ref="Y34" ca="1">IFERROR(_xlfn.XLOOKUP($A34,INDIRECT(Y$5&amp;"!$A:$A"),INDIRECT(Y$5&amp;"!$Q:$Q"),,0),0)</f>
        <v>0</v>
      </c>
      <c r="Z34" s="101" cm="1">
        <f t="array" aca="1" ref="Z34" ca="1">IFERROR(_xlfn.XLOOKUP($A34,INDIRECT(Z$5&amp;"!$A:$A"),INDIRECT(Z$5&amp;"!$Q:$Q"),,0),0)</f>
        <v>0</v>
      </c>
      <c r="AA34" s="101" cm="1">
        <f t="array" aca="1" ref="AA34" ca="1">IFERROR(_xlfn.XLOOKUP($A34,INDIRECT(AA$5&amp;"!$A:$A"),INDIRECT(AA$5&amp;"!$Q:$Q"),,0),0)</f>
        <v>0</v>
      </c>
      <c r="AB34" s="101" cm="1">
        <f t="array" aca="1" ref="AB34" ca="1">IFERROR(_xlfn.XLOOKUP($A34,INDIRECT(AB$5&amp;"!$A:$A"),INDIRECT(AB$5&amp;"!$Q:$Q"),,0),0)</f>
        <v>0</v>
      </c>
      <c r="AC34" s="101" cm="1">
        <f t="array" aca="1" ref="AC34" ca="1">IFERROR(_xlfn.XLOOKUP($A34,INDIRECT(AC$5&amp;"!$A:$A"),INDIRECT(AC$5&amp;"!$Q:$Q"),,0),0)</f>
        <v>0</v>
      </c>
      <c r="AD34" s="101" cm="1">
        <f t="array" aca="1" ref="AD34" ca="1">IFERROR(_xlfn.XLOOKUP($A34,INDIRECT(AD$5&amp;"!$A:$A"),INDIRECT(AD$5&amp;"!$Q:$Q"),,0),0)</f>
        <v>0</v>
      </c>
      <c r="AE34" s="101" cm="1">
        <f t="array" aca="1" ref="AE34" ca="1">IFERROR(_xlfn.XLOOKUP($A34,INDIRECT(AE$5&amp;"!$A:$A"),INDIRECT(AE$5&amp;"!$Q:$Q"),,0),0)</f>
        <v>0</v>
      </c>
      <c r="AF34" s="101" cm="1">
        <f t="array" aca="1" ref="AF34" ca="1">IFERROR(_xlfn.XLOOKUP($A34,INDIRECT(AF$5&amp;"!$A:$A"),INDIRECT(AF$5&amp;"!$Q:$Q"),,0),0)</f>
        <v>0</v>
      </c>
      <c r="AG34" s="101" cm="1">
        <f t="array" aca="1" ref="AG34" ca="1">IFERROR(_xlfn.XLOOKUP($A34,INDIRECT(AG$5&amp;"!$A:$A"),INDIRECT(AG$5&amp;"!$Q:$Q"),,0),0)</f>
        <v>0</v>
      </c>
      <c r="AH34" s="101" cm="1">
        <f t="array" aca="1" ref="AH34" ca="1">IFERROR(_xlfn.XLOOKUP($A34,INDIRECT(AH$5&amp;"!$A:$A"),INDIRECT(AH$5&amp;"!$Q:$Q"),,0),0)</f>
        <v>0</v>
      </c>
      <c r="AI34" s="101" cm="1">
        <f t="array" aca="1" ref="AI34" ca="1">IFERROR(_xlfn.XLOOKUP($A34,INDIRECT(AI$5&amp;"!$A:$A"),INDIRECT(AI$5&amp;"!$Q:$Q"),,0),0)</f>
        <v>0</v>
      </c>
      <c r="AJ34" s="101" cm="1">
        <f t="array" aca="1" ref="AJ34" ca="1">IFERROR(_xlfn.XLOOKUP($A34,INDIRECT(AJ$5&amp;"!$A:$A"),INDIRECT(AJ$5&amp;"!$Q:$Q"),,0),0)</f>
        <v>0</v>
      </c>
      <c r="AK34" s="101" cm="1">
        <f t="array" aca="1" ref="AK34" ca="1">IFERROR(_xlfn.XLOOKUP($A34,INDIRECT(AK$5&amp;"!$A:$A"),INDIRECT(AK$5&amp;"!$Q:$Q"),,0),0)</f>
        <v>0</v>
      </c>
      <c r="AL34" s="101" cm="1">
        <f t="array" aca="1" ref="AL34" ca="1">IFERROR(_xlfn.XLOOKUP($A34,INDIRECT(AL$5&amp;"!$A:$A"),INDIRECT(AL$5&amp;"!$Q:$Q"),,0),0)</f>
        <v>0</v>
      </c>
      <c r="AM34" s="101" cm="1">
        <f t="array" aca="1" ref="AM34" ca="1">IFERROR(_xlfn.XLOOKUP($A34,INDIRECT(AM$5&amp;"!$A:$A"),INDIRECT(AM$5&amp;"!$Q:$Q"),,0),0)</f>
        <v>0</v>
      </c>
      <c r="AN34" s="101" cm="1">
        <f t="array" aca="1" ref="AN34" ca="1">IFERROR(_xlfn.XLOOKUP($A34,INDIRECT(AN$5&amp;"!$A:$A"),INDIRECT(AN$5&amp;"!$Q:$Q"),,0),0)</f>
        <v>0</v>
      </c>
      <c r="AO34" s="101" cm="1">
        <f t="array" aca="1" ref="AO34" ca="1">IFERROR(_xlfn.XLOOKUP($A34,INDIRECT(AO$5&amp;"!$A:$A"),INDIRECT(AO$5&amp;"!$Q:$Q"),,0),0)</f>
        <v>0</v>
      </c>
      <c r="AP34" s="101" cm="1">
        <f t="array" aca="1" ref="AP34" ca="1">IFERROR(_xlfn.XLOOKUP($A34,INDIRECT(AP$5&amp;"!$A:$A"),INDIRECT(AP$5&amp;"!$Q:$Q"),,0),0)</f>
        <v>0</v>
      </c>
      <c r="AQ34" s="101" cm="1">
        <f t="array" aca="1" ref="AQ34" ca="1">IFERROR(_xlfn.XLOOKUP($A34,INDIRECT(AQ$5&amp;"!$A:$A"),INDIRECT(AQ$5&amp;"!$Q:$Q"),,0),0)</f>
        <v>0</v>
      </c>
      <c r="AR34" s="101" cm="1">
        <f t="array" aca="1" ref="AR34" ca="1">IFERROR(_xlfn.XLOOKUP($A34,INDIRECT(AR$5&amp;"!$A:$A"),INDIRECT(AR$5&amp;"!$Q:$Q"),,0),0)</f>
        <v>0</v>
      </c>
      <c r="AS34" s="101" cm="1">
        <f t="array" aca="1" ref="AS34" ca="1">IFERROR(_xlfn.XLOOKUP($A34,INDIRECT(AS$5&amp;"!$A:$A"),INDIRECT(AS$5&amp;"!$Q:$Q"),,0),0)</f>
        <v>0</v>
      </c>
      <c r="AT34" s="101" cm="1">
        <f t="array" aca="1" ref="AT34" ca="1">IFERROR(_xlfn.XLOOKUP($A34,INDIRECT(AT$5&amp;"!$A:$A"),INDIRECT(AT$5&amp;"!$Q:$Q"),,0),0)</f>
        <v>0</v>
      </c>
      <c r="AU34" s="101" cm="1">
        <f t="array" aca="1" ref="AU34" ca="1">IFERROR(_xlfn.XLOOKUP($A34,INDIRECT(AU$5&amp;"!$A:$A"),INDIRECT(AU$5&amp;"!$Q:$Q"),,0),0)</f>
        <v>0</v>
      </c>
      <c r="AV34" s="101" cm="1">
        <f t="array" aca="1" ref="AV34" ca="1">IFERROR(_xlfn.XLOOKUP($A34,INDIRECT(AV$5&amp;"!$A:$A"),INDIRECT(AV$5&amp;"!$Q:$Q"),,0),0)</f>
        <v>0</v>
      </c>
      <c r="AW34" s="101" cm="1">
        <f t="array" aca="1" ref="AW34" ca="1">IFERROR(_xlfn.XLOOKUP($A34,INDIRECT(AW$5&amp;"!$A:$A"),INDIRECT(AW$5&amp;"!$Q:$Q"),,0),0)</f>
        <v>0</v>
      </c>
      <c r="AX34" s="101" cm="1">
        <f t="array" aca="1" ref="AX34" ca="1">IFERROR(_xlfn.XLOOKUP($A34,INDIRECT(AX$5&amp;"!$A:$A"),INDIRECT(AX$5&amp;"!$Q:$Q"),,0),0)</f>
        <v>0</v>
      </c>
      <c r="AY34" s="101" cm="1">
        <f t="array" aca="1" ref="AY34" ca="1">IFERROR(_xlfn.XLOOKUP($A34,INDIRECT(AY$5&amp;"!$A:$A"),INDIRECT(AY$5&amp;"!$Q:$Q"),,0),0)</f>
        <v>0</v>
      </c>
      <c r="AZ34" s="101" cm="1">
        <f t="array" aca="1" ref="AZ34" ca="1">IFERROR(_xlfn.XLOOKUP($A34,INDIRECT(AZ$5&amp;"!$A:$A"),INDIRECT(AZ$5&amp;"!$Q:$Q"),,0),0)</f>
        <v>0</v>
      </c>
      <c r="BA34" s="101" cm="1">
        <f t="array" aca="1" ref="BA34" ca="1">IFERROR(_xlfn.XLOOKUP($A34,INDIRECT(BA$5&amp;"!$A:$A"),INDIRECT(BA$5&amp;"!$Q:$Q"),,0),0)</f>
        <v>0</v>
      </c>
      <c r="BB34" s="101" cm="1">
        <f t="array" aca="1" ref="BB34" ca="1">IFERROR(_xlfn.XLOOKUP($A34,INDIRECT(BB$5&amp;"!$A:$A"),INDIRECT(BB$5&amp;"!$Q:$Q"),,0),0)</f>
        <v>0</v>
      </c>
      <c r="BC34" s="101" cm="1">
        <f t="array" aca="1" ref="BC34" ca="1">IFERROR(_xlfn.XLOOKUP($A34,INDIRECT(BC$5&amp;"!$A:$A"),INDIRECT(BC$5&amp;"!$Q:$Q"),,0),0)</f>
        <v>0</v>
      </c>
      <c r="BD34" s="101" cm="1">
        <f t="array" aca="1" ref="BD34" ca="1">IFERROR(_xlfn.XLOOKUP($A34,INDIRECT(BD$5&amp;"!$A:$A"),INDIRECT(BD$5&amp;"!$Q:$Q"),,0),0)</f>
        <v>0</v>
      </c>
      <c r="BE34" s="101" cm="1">
        <f t="array" aca="1" ref="BE34" ca="1">IFERROR(_xlfn.XLOOKUP($A34,INDIRECT(BE$5&amp;"!$A:$A"),INDIRECT(BE$5&amp;"!$Q:$Q"),,0),0)</f>
        <v>0</v>
      </c>
      <c r="BF34" s="101" cm="1">
        <f t="array" aca="1" ref="BF34" ca="1">IFERROR(_xlfn.XLOOKUP($A34,INDIRECT(BF$5&amp;"!$A:$A"),INDIRECT(BF$5&amp;"!$Q:$Q"),,0),0)</f>
        <v>0</v>
      </c>
      <c r="BG34" s="226">
        <f t="shared" ca="1" si="0"/>
        <v>0</v>
      </c>
      <c r="BH34" s="225">
        <f t="shared" ca="1" si="1"/>
        <v>0</v>
      </c>
      <c r="BI34" s="201">
        <f>_xlfn.XLOOKUP($A34,Текущая!$A:$A,Текущая!$AI:$AI,0,0)</f>
        <v>0</v>
      </c>
      <c r="BJ34" s="101">
        <f ca="1">_xlfn.XLOOKUP($A34,Текущая!$A:$A,Текущая!$G:$G,0,0)</f>
        <v>4599</v>
      </c>
      <c r="BK34" s="101">
        <f>_xlfn.XLOOKUP($A34,Текущая!$A:$A,Текущая!$H:$H,0)</f>
        <v>999</v>
      </c>
      <c r="BL34" s="106">
        <f>_xlfn.XLOOKUP($A34,Текущая!$A:$A,Текущая!$I:$I,0,0)</f>
        <v>0</v>
      </c>
      <c r="BM34" s="105">
        <f>_xlfn.XLOOKUP($A34,Текущая!$A:$A,Текущая!$J:$J,0,0)</f>
        <v>0</v>
      </c>
      <c r="BN34" s="101">
        <f>_xlfn.XLOOKUP($A34,Текущая!$A:$A,Текущая!$AP:$AP,0,0)</f>
        <v>0</v>
      </c>
      <c r="BO34" s="129">
        <f>_xlfn.XLOOKUP($A34,Текущая!$A:$A,Текущая!$AF:$AF,0,0)</f>
        <v>0</v>
      </c>
      <c r="BP34" s="202">
        <f>_xlfn.XLOOKUP($A34,Текущая!$A:$A,Текущая!$AG:$AG,0,0)</f>
        <v>0</v>
      </c>
    </row>
    <row r="35" spans="1:68" ht="24.95" customHeight="1" x14ac:dyDescent="0.25">
      <c r="A35" s="3">
        <f>'Сводный за нед'!A32</f>
        <v>419145390</v>
      </c>
      <c r="B35" s="3" t="str">
        <f>'Сводный за нед'!B32</f>
        <v>ACRB1MS109PN</v>
      </c>
      <c r="C35" s="3" t="str">
        <f>'Сводный за нед'!C32</f>
        <v>Мяч с шипами розовый 9 см</v>
      </c>
      <c r="D35" s="4">
        <f>'Сводный за нед'!D32</f>
        <v>2044025321588</v>
      </c>
      <c r="F35" s="101" cm="1">
        <f t="array" aca="1" ref="F35" ca="1">IFERROR(_xlfn.XLOOKUP($A35,INDIRECT(F$5&amp;"!$A:$A"),INDIRECT(F$5&amp;"!$Q:$Q"),,0),0)</f>
        <v>553</v>
      </c>
      <c r="G35" s="101" cm="1">
        <f t="array" aca="1" ref="G35" ca="1">IFERROR(_xlfn.XLOOKUP($A35,INDIRECT(G$5&amp;"!$A:$A"),INDIRECT(G$5&amp;"!$Q:$Q"),,0),0)</f>
        <v>0</v>
      </c>
      <c r="H35" s="101" cm="1">
        <f t="array" aca="1" ref="H35" ca="1">IFERROR(_xlfn.XLOOKUP($A35,INDIRECT(H$5&amp;"!$A:$A"),INDIRECT(H$5&amp;"!$Q:$Q"),,0),0)</f>
        <v>1585</v>
      </c>
      <c r="I35" s="101" cm="1">
        <f t="array" aca="1" ref="I35" ca="1">IFERROR(_xlfn.XLOOKUP($A35,INDIRECT(I$5&amp;"!$A:$A"),INDIRECT(I$5&amp;"!$Q:$Q"),,0),0)</f>
        <v>0</v>
      </c>
      <c r="J35" s="101" cm="1">
        <f t="array" aca="1" ref="J35" ca="1">IFERROR(_xlfn.XLOOKUP($A35,INDIRECT(J$5&amp;"!$A:$A"),INDIRECT(J$5&amp;"!$Q:$Q"),,0),0)</f>
        <v>0</v>
      </c>
      <c r="K35" s="101" cm="1">
        <f t="array" aca="1" ref="K35" ca="1">IFERROR(_xlfn.XLOOKUP($A35,INDIRECT(K$5&amp;"!$A:$A"),INDIRECT(K$5&amp;"!$Q:$Q"),,0),0)</f>
        <v>0</v>
      </c>
      <c r="L35" s="101" cm="1">
        <f t="array" aca="1" ref="L35" ca="1">IFERROR(_xlfn.XLOOKUP($A35,INDIRECT(L$5&amp;"!$A:$A"),INDIRECT(L$5&amp;"!$Q:$Q"),,0),0)</f>
        <v>0</v>
      </c>
      <c r="M35" s="101" cm="1">
        <f t="array" aca="1" ref="M35" ca="1">IFERROR(_xlfn.XLOOKUP($A35,INDIRECT(M$5&amp;"!$A:$A"),INDIRECT(M$5&amp;"!$Q:$Q"),,0),0)</f>
        <v>0</v>
      </c>
      <c r="N35" s="101" cm="1">
        <f t="array" aca="1" ref="N35" ca="1">IFERROR(_xlfn.XLOOKUP($A35,INDIRECT(N$5&amp;"!$A:$A"),INDIRECT(N$5&amp;"!$Q:$Q"),,0),0)</f>
        <v>0</v>
      </c>
      <c r="O35" s="101" cm="1">
        <f t="array" aca="1" ref="O35" ca="1">IFERROR(_xlfn.XLOOKUP($A35,INDIRECT(O$5&amp;"!$A:$A"),INDIRECT(O$5&amp;"!$Q:$Q"),,0),0)</f>
        <v>0</v>
      </c>
      <c r="P35" s="101" cm="1">
        <f t="array" aca="1" ref="P35" ca="1">IFERROR(_xlfn.XLOOKUP($A35,INDIRECT(P$5&amp;"!$A:$A"),INDIRECT(P$5&amp;"!$Q:$Q"),,0),0)</f>
        <v>0</v>
      </c>
      <c r="Q35" s="101" cm="1">
        <f t="array" aca="1" ref="Q35" ca="1">IFERROR(_xlfn.XLOOKUP($A35,INDIRECT(Q$5&amp;"!$A:$A"),INDIRECT(Q$5&amp;"!$Q:$Q"),,0),0)</f>
        <v>0</v>
      </c>
      <c r="R35" s="101" cm="1">
        <f t="array" aca="1" ref="R35" ca="1">IFERROR(_xlfn.XLOOKUP($A35,INDIRECT(R$5&amp;"!$A:$A"),INDIRECT(R$5&amp;"!$Q:$Q"),,0),0)</f>
        <v>0</v>
      </c>
      <c r="S35" s="101" cm="1">
        <f t="array" aca="1" ref="S35" ca="1">IFERROR(_xlfn.XLOOKUP($A35,INDIRECT(S$5&amp;"!$A:$A"),INDIRECT(S$5&amp;"!$Q:$Q"),,0),0)</f>
        <v>0</v>
      </c>
      <c r="T35" s="101" cm="1">
        <f t="array" aca="1" ref="T35" ca="1">IFERROR(_xlfn.XLOOKUP($A35,INDIRECT(T$5&amp;"!$A:$A"),INDIRECT(T$5&amp;"!$Q:$Q"),,0),0)</f>
        <v>0</v>
      </c>
      <c r="U35" s="101" cm="1">
        <f t="array" aca="1" ref="U35" ca="1">IFERROR(_xlfn.XLOOKUP($A35,INDIRECT(U$5&amp;"!$A:$A"),INDIRECT(U$5&amp;"!$Q:$Q"),,0),0)</f>
        <v>0</v>
      </c>
      <c r="V35" s="101" cm="1">
        <f t="array" aca="1" ref="V35" ca="1">IFERROR(_xlfn.XLOOKUP($A35,INDIRECT(V$5&amp;"!$A:$A"),INDIRECT(V$5&amp;"!$Q:$Q"),,0),0)</f>
        <v>0</v>
      </c>
      <c r="W35" s="101" cm="1">
        <f t="array" aca="1" ref="W35" ca="1">IFERROR(_xlfn.XLOOKUP($A35,INDIRECT(W$5&amp;"!$A:$A"),INDIRECT(W$5&amp;"!$Q:$Q"),,0),0)</f>
        <v>0</v>
      </c>
      <c r="X35" s="101" cm="1">
        <f t="array" aca="1" ref="X35" ca="1">IFERROR(_xlfn.XLOOKUP($A35,INDIRECT(X$5&amp;"!$A:$A"),INDIRECT(X$5&amp;"!$Q:$Q"),,0),0)</f>
        <v>0</v>
      </c>
      <c r="Y35" s="101" cm="1">
        <f t="array" aca="1" ref="Y35" ca="1">IFERROR(_xlfn.XLOOKUP($A35,INDIRECT(Y$5&amp;"!$A:$A"),INDIRECT(Y$5&amp;"!$Q:$Q"),,0),0)</f>
        <v>0</v>
      </c>
      <c r="Z35" s="101" cm="1">
        <f t="array" aca="1" ref="Z35" ca="1">IFERROR(_xlfn.XLOOKUP($A35,INDIRECT(Z$5&amp;"!$A:$A"),INDIRECT(Z$5&amp;"!$Q:$Q"),,0),0)</f>
        <v>0</v>
      </c>
      <c r="AA35" s="101" cm="1">
        <f t="array" aca="1" ref="AA35" ca="1">IFERROR(_xlfn.XLOOKUP($A35,INDIRECT(AA$5&amp;"!$A:$A"),INDIRECT(AA$5&amp;"!$Q:$Q"),,0),0)</f>
        <v>0</v>
      </c>
      <c r="AB35" s="101" cm="1">
        <f t="array" aca="1" ref="AB35" ca="1">IFERROR(_xlfn.XLOOKUP($A35,INDIRECT(AB$5&amp;"!$A:$A"),INDIRECT(AB$5&amp;"!$Q:$Q"),,0),0)</f>
        <v>0</v>
      </c>
      <c r="AC35" s="101" cm="1">
        <f t="array" aca="1" ref="AC35" ca="1">IFERROR(_xlfn.XLOOKUP($A35,INDIRECT(AC$5&amp;"!$A:$A"),INDIRECT(AC$5&amp;"!$Q:$Q"),,0),0)</f>
        <v>0</v>
      </c>
      <c r="AD35" s="101" cm="1">
        <f t="array" aca="1" ref="AD35" ca="1">IFERROR(_xlfn.XLOOKUP($A35,INDIRECT(AD$5&amp;"!$A:$A"),INDIRECT(AD$5&amp;"!$Q:$Q"),,0),0)</f>
        <v>0</v>
      </c>
      <c r="AE35" s="101" cm="1">
        <f t="array" aca="1" ref="AE35" ca="1">IFERROR(_xlfn.XLOOKUP($A35,INDIRECT(AE$5&amp;"!$A:$A"),INDIRECT(AE$5&amp;"!$Q:$Q"),,0),0)</f>
        <v>0</v>
      </c>
      <c r="AF35" s="101" cm="1">
        <f t="array" aca="1" ref="AF35" ca="1">IFERROR(_xlfn.XLOOKUP($A35,INDIRECT(AF$5&amp;"!$A:$A"),INDIRECT(AF$5&amp;"!$Q:$Q"),,0),0)</f>
        <v>0</v>
      </c>
      <c r="AG35" s="101" cm="1">
        <f t="array" aca="1" ref="AG35" ca="1">IFERROR(_xlfn.XLOOKUP($A35,INDIRECT(AG$5&amp;"!$A:$A"),INDIRECT(AG$5&amp;"!$Q:$Q"),,0),0)</f>
        <v>0</v>
      </c>
      <c r="AH35" s="101" cm="1">
        <f t="array" aca="1" ref="AH35" ca="1">IFERROR(_xlfn.XLOOKUP($A35,INDIRECT(AH$5&amp;"!$A:$A"),INDIRECT(AH$5&amp;"!$Q:$Q"),,0),0)</f>
        <v>0</v>
      </c>
      <c r="AI35" s="101" cm="1">
        <f t="array" aca="1" ref="AI35" ca="1">IFERROR(_xlfn.XLOOKUP($A35,INDIRECT(AI$5&amp;"!$A:$A"),INDIRECT(AI$5&amp;"!$Q:$Q"),,0),0)</f>
        <v>0</v>
      </c>
      <c r="AJ35" s="101" cm="1">
        <f t="array" aca="1" ref="AJ35" ca="1">IFERROR(_xlfn.XLOOKUP($A35,INDIRECT(AJ$5&amp;"!$A:$A"),INDIRECT(AJ$5&amp;"!$Q:$Q"),,0),0)</f>
        <v>0</v>
      </c>
      <c r="AK35" s="101" cm="1">
        <f t="array" aca="1" ref="AK35" ca="1">IFERROR(_xlfn.XLOOKUP($A35,INDIRECT(AK$5&amp;"!$A:$A"),INDIRECT(AK$5&amp;"!$Q:$Q"),,0),0)</f>
        <v>0</v>
      </c>
      <c r="AL35" s="101" cm="1">
        <f t="array" aca="1" ref="AL35" ca="1">IFERROR(_xlfn.XLOOKUP($A35,INDIRECT(AL$5&amp;"!$A:$A"),INDIRECT(AL$5&amp;"!$Q:$Q"),,0),0)</f>
        <v>0</v>
      </c>
      <c r="AM35" s="101" cm="1">
        <f t="array" aca="1" ref="AM35" ca="1">IFERROR(_xlfn.XLOOKUP($A35,INDIRECT(AM$5&amp;"!$A:$A"),INDIRECT(AM$5&amp;"!$Q:$Q"),,0),0)</f>
        <v>0</v>
      </c>
      <c r="AN35" s="101" cm="1">
        <f t="array" aca="1" ref="AN35" ca="1">IFERROR(_xlfn.XLOOKUP($A35,INDIRECT(AN$5&amp;"!$A:$A"),INDIRECT(AN$5&amp;"!$Q:$Q"),,0),0)</f>
        <v>0</v>
      </c>
      <c r="AO35" s="101" cm="1">
        <f t="array" aca="1" ref="AO35" ca="1">IFERROR(_xlfn.XLOOKUP($A35,INDIRECT(AO$5&amp;"!$A:$A"),INDIRECT(AO$5&amp;"!$Q:$Q"),,0),0)</f>
        <v>0</v>
      </c>
      <c r="AP35" s="101" cm="1">
        <f t="array" aca="1" ref="AP35" ca="1">IFERROR(_xlfn.XLOOKUP($A35,INDIRECT(AP$5&amp;"!$A:$A"),INDIRECT(AP$5&amp;"!$Q:$Q"),,0),0)</f>
        <v>0</v>
      </c>
      <c r="AQ35" s="101" cm="1">
        <f t="array" aca="1" ref="AQ35" ca="1">IFERROR(_xlfn.XLOOKUP($A35,INDIRECT(AQ$5&amp;"!$A:$A"),INDIRECT(AQ$5&amp;"!$Q:$Q"),,0),0)</f>
        <v>0</v>
      </c>
      <c r="AR35" s="101" cm="1">
        <f t="array" aca="1" ref="AR35" ca="1">IFERROR(_xlfn.XLOOKUP($A35,INDIRECT(AR$5&amp;"!$A:$A"),INDIRECT(AR$5&amp;"!$Q:$Q"),,0),0)</f>
        <v>0</v>
      </c>
      <c r="AS35" s="101" cm="1">
        <f t="array" aca="1" ref="AS35" ca="1">IFERROR(_xlfn.XLOOKUP($A35,INDIRECT(AS$5&amp;"!$A:$A"),INDIRECT(AS$5&amp;"!$Q:$Q"),,0),0)</f>
        <v>0</v>
      </c>
      <c r="AT35" s="101" cm="1">
        <f t="array" aca="1" ref="AT35" ca="1">IFERROR(_xlfn.XLOOKUP($A35,INDIRECT(AT$5&amp;"!$A:$A"),INDIRECT(AT$5&amp;"!$Q:$Q"),,0),0)</f>
        <v>0</v>
      </c>
      <c r="AU35" s="101" cm="1">
        <f t="array" aca="1" ref="AU35" ca="1">IFERROR(_xlfn.XLOOKUP($A35,INDIRECT(AU$5&amp;"!$A:$A"),INDIRECT(AU$5&amp;"!$Q:$Q"),,0),0)</f>
        <v>0</v>
      </c>
      <c r="AV35" s="101" cm="1">
        <f t="array" aca="1" ref="AV35" ca="1">IFERROR(_xlfn.XLOOKUP($A35,INDIRECT(AV$5&amp;"!$A:$A"),INDIRECT(AV$5&amp;"!$Q:$Q"),,0),0)</f>
        <v>0</v>
      </c>
      <c r="AW35" s="101" cm="1">
        <f t="array" aca="1" ref="AW35" ca="1">IFERROR(_xlfn.XLOOKUP($A35,INDIRECT(AW$5&amp;"!$A:$A"),INDIRECT(AW$5&amp;"!$Q:$Q"),,0),0)</f>
        <v>0</v>
      </c>
      <c r="AX35" s="101" cm="1">
        <f t="array" aca="1" ref="AX35" ca="1">IFERROR(_xlfn.XLOOKUP($A35,INDIRECT(AX$5&amp;"!$A:$A"),INDIRECT(AX$5&amp;"!$Q:$Q"),,0),0)</f>
        <v>0</v>
      </c>
      <c r="AY35" s="101" cm="1">
        <f t="array" aca="1" ref="AY35" ca="1">IFERROR(_xlfn.XLOOKUP($A35,INDIRECT(AY$5&amp;"!$A:$A"),INDIRECT(AY$5&amp;"!$Q:$Q"),,0),0)</f>
        <v>0</v>
      </c>
      <c r="AZ35" s="101" cm="1">
        <f t="array" aca="1" ref="AZ35" ca="1">IFERROR(_xlfn.XLOOKUP($A35,INDIRECT(AZ$5&amp;"!$A:$A"),INDIRECT(AZ$5&amp;"!$Q:$Q"),,0),0)</f>
        <v>0</v>
      </c>
      <c r="BA35" s="101" cm="1">
        <f t="array" aca="1" ref="BA35" ca="1">IFERROR(_xlfn.XLOOKUP($A35,INDIRECT(BA$5&amp;"!$A:$A"),INDIRECT(BA$5&amp;"!$Q:$Q"),,0),0)</f>
        <v>0</v>
      </c>
      <c r="BB35" s="101" cm="1">
        <f t="array" aca="1" ref="BB35" ca="1">IFERROR(_xlfn.XLOOKUP($A35,INDIRECT(BB$5&amp;"!$A:$A"),INDIRECT(BB$5&amp;"!$Q:$Q"),,0),0)</f>
        <v>0</v>
      </c>
      <c r="BC35" s="101" cm="1">
        <f t="array" aca="1" ref="BC35" ca="1">IFERROR(_xlfn.XLOOKUP($A35,INDIRECT(BC$5&amp;"!$A:$A"),INDIRECT(BC$5&amp;"!$Q:$Q"),,0),0)</f>
        <v>0</v>
      </c>
      <c r="BD35" s="101" cm="1">
        <f t="array" aca="1" ref="BD35" ca="1">IFERROR(_xlfn.XLOOKUP($A35,INDIRECT(BD$5&amp;"!$A:$A"),INDIRECT(BD$5&amp;"!$Q:$Q"),,0),0)</f>
        <v>0</v>
      </c>
      <c r="BE35" s="101" cm="1">
        <f t="array" aca="1" ref="BE35" ca="1">IFERROR(_xlfn.XLOOKUP($A35,INDIRECT(BE$5&amp;"!$A:$A"),INDIRECT(BE$5&amp;"!$Q:$Q"),,0),0)</f>
        <v>0</v>
      </c>
      <c r="BF35" s="101" cm="1">
        <f t="array" aca="1" ref="BF35" ca="1">IFERROR(_xlfn.XLOOKUP($A35,INDIRECT(BF$5&amp;"!$A:$A"),INDIRECT(BF$5&amp;"!$Q:$Q"),,0),0)</f>
        <v>0</v>
      </c>
      <c r="BG35" s="226">
        <f t="shared" ca="1" si="0"/>
        <v>2138</v>
      </c>
      <c r="BH35" s="225">
        <f t="shared" ca="1" si="1"/>
        <v>6.6517763945318524E-3</v>
      </c>
      <c r="BI35" s="201">
        <f>_xlfn.XLOOKUP($A35,Текущая!$A:$A,Текущая!$AI:$AI,0,0)</f>
        <v>528.33333333333337</v>
      </c>
      <c r="BJ35" s="101">
        <f ca="1">_xlfn.XLOOKUP($A35,Текущая!$A:$A,Текущая!$G:$G,0,0)</f>
        <v>6097</v>
      </c>
      <c r="BK35" s="101">
        <f>_xlfn.XLOOKUP($A35,Текущая!$A:$A,Текущая!$H:$H,0)</f>
        <v>200</v>
      </c>
      <c r="BL35" s="106">
        <f>_xlfn.XLOOKUP($A35,Текущая!$A:$A,Текущая!$I:$I,0,0)</f>
        <v>100</v>
      </c>
      <c r="BM35" s="105">
        <f>_xlfn.XLOOKUP($A35,Текущая!$A:$A,Текущая!$J:$J,0,0)</f>
        <v>0.4</v>
      </c>
      <c r="BN35" s="101">
        <f>_xlfn.XLOOKUP($A35,Текущая!$A:$A,Текущая!$AP:$AP,0,0)</f>
        <v>139.07825136612024</v>
      </c>
      <c r="BO35" s="129">
        <f>_xlfn.XLOOKUP($A35,Текущая!$A:$A,Текущая!$AF:$AF,0,0)</f>
        <v>0.26323959249107931</v>
      </c>
      <c r="BP35" s="202">
        <f>_xlfn.XLOOKUP($A35,Текущая!$A:$A,Текущая!$AG:$AG,0,0)</f>
        <v>1.5283324325947278</v>
      </c>
    </row>
    <row r="36" spans="1:68" ht="24.95" customHeight="1" x14ac:dyDescent="0.25">
      <c r="A36" s="3">
        <f>'Сводный за нед'!A33</f>
        <v>419145749</v>
      </c>
      <c r="B36" s="3" t="str">
        <f>'Сводный за нед'!B33</f>
        <v>ACRB1MS109BL</v>
      </c>
      <c r="C36" s="3" t="str">
        <f>'Сводный за нед'!C33</f>
        <v>Мяч с шипами голубой 9 см</v>
      </c>
      <c r="D36" s="4">
        <f>'Сводный за нед'!D33</f>
        <v>2044025342057</v>
      </c>
      <c r="F36" s="101" cm="1">
        <f t="array" aca="1" ref="F36" ca="1">IFERROR(_xlfn.XLOOKUP($A36,INDIRECT(F$5&amp;"!$A:$A"),INDIRECT(F$5&amp;"!$Q:$Q"),,0),0)</f>
        <v>628</v>
      </c>
      <c r="G36" s="101" cm="1">
        <f t="array" aca="1" ref="G36" ca="1">IFERROR(_xlfn.XLOOKUP($A36,INDIRECT(G$5&amp;"!$A:$A"),INDIRECT(G$5&amp;"!$Q:$Q"),,0),0)</f>
        <v>0</v>
      </c>
      <c r="H36" s="101" cm="1">
        <f t="array" aca="1" ref="H36" ca="1">IFERROR(_xlfn.XLOOKUP($A36,INDIRECT(H$5&amp;"!$A:$A"),INDIRECT(H$5&amp;"!$Q:$Q"),,0),0)</f>
        <v>1109</v>
      </c>
      <c r="I36" s="101" cm="1">
        <f t="array" aca="1" ref="I36" ca="1">IFERROR(_xlfn.XLOOKUP($A36,INDIRECT(I$5&amp;"!$A:$A"),INDIRECT(I$5&amp;"!$Q:$Q"),,0),0)</f>
        <v>0</v>
      </c>
      <c r="J36" s="101" cm="1">
        <f t="array" aca="1" ref="J36" ca="1">IFERROR(_xlfn.XLOOKUP($A36,INDIRECT(J$5&amp;"!$A:$A"),INDIRECT(J$5&amp;"!$Q:$Q"),,0),0)</f>
        <v>0</v>
      </c>
      <c r="K36" s="101" cm="1">
        <f t="array" aca="1" ref="K36" ca="1">IFERROR(_xlfn.XLOOKUP($A36,INDIRECT(K$5&amp;"!$A:$A"),INDIRECT(K$5&amp;"!$Q:$Q"),,0),0)</f>
        <v>0</v>
      </c>
      <c r="L36" s="101" cm="1">
        <f t="array" aca="1" ref="L36" ca="1">IFERROR(_xlfn.XLOOKUP($A36,INDIRECT(L$5&amp;"!$A:$A"),INDIRECT(L$5&amp;"!$Q:$Q"),,0),0)</f>
        <v>0</v>
      </c>
      <c r="M36" s="101" cm="1">
        <f t="array" aca="1" ref="M36" ca="1">IFERROR(_xlfn.XLOOKUP($A36,INDIRECT(M$5&amp;"!$A:$A"),INDIRECT(M$5&amp;"!$Q:$Q"),,0),0)</f>
        <v>0</v>
      </c>
      <c r="N36" s="101" cm="1">
        <f t="array" aca="1" ref="N36" ca="1">IFERROR(_xlfn.XLOOKUP($A36,INDIRECT(N$5&amp;"!$A:$A"),INDIRECT(N$5&amp;"!$Q:$Q"),,0),0)</f>
        <v>0</v>
      </c>
      <c r="O36" s="101" cm="1">
        <f t="array" aca="1" ref="O36" ca="1">IFERROR(_xlfn.XLOOKUP($A36,INDIRECT(O$5&amp;"!$A:$A"),INDIRECT(O$5&amp;"!$Q:$Q"),,0),0)</f>
        <v>0</v>
      </c>
      <c r="P36" s="101" cm="1">
        <f t="array" aca="1" ref="P36" ca="1">IFERROR(_xlfn.XLOOKUP($A36,INDIRECT(P$5&amp;"!$A:$A"),INDIRECT(P$5&amp;"!$Q:$Q"),,0),0)</f>
        <v>0</v>
      </c>
      <c r="Q36" s="101" cm="1">
        <f t="array" aca="1" ref="Q36" ca="1">IFERROR(_xlfn.XLOOKUP($A36,INDIRECT(Q$5&amp;"!$A:$A"),INDIRECT(Q$5&amp;"!$Q:$Q"),,0),0)</f>
        <v>0</v>
      </c>
      <c r="R36" s="101" cm="1">
        <f t="array" aca="1" ref="R36" ca="1">IFERROR(_xlfn.XLOOKUP($A36,INDIRECT(R$5&amp;"!$A:$A"),INDIRECT(R$5&amp;"!$Q:$Q"),,0),0)</f>
        <v>0</v>
      </c>
      <c r="S36" s="101" cm="1">
        <f t="array" aca="1" ref="S36" ca="1">IFERROR(_xlfn.XLOOKUP($A36,INDIRECT(S$5&amp;"!$A:$A"),INDIRECT(S$5&amp;"!$Q:$Q"),,0),0)</f>
        <v>0</v>
      </c>
      <c r="T36" s="101" cm="1">
        <f t="array" aca="1" ref="T36" ca="1">IFERROR(_xlfn.XLOOKUP($A36,INDIRECT(T$5&amp;"!$A:$A"),INDIRECT(T$5&amp;"!$Q:$Q"),,0),0)</f>
        <v>0</v>
      </c>
      <c r="U36" s="101" cm="1">
        <f t="array" aca="1" ref="U36" ca="1">IFERROR(_xlfn.XLOOKUP($A36,INDIRECT(U$5&amp;"!$A:$A"),INDIRECT(U$5&amp;"!$Q:$Q"),,0),0)</f>
        <v>0</v>
      </c>
      <c r="V36" s="101" cm="1">
        <f t="array" aca="1" ref="V36" ca="1">IFERROR(_xlfn.XLOOKUP($A36,INDIRECT(V$5&amp;"!$A:$A"),INDIRECT(V$5&amp;"!$Q:$Q"),,0),0)</f>
        <v>0</v>
      </c>
      <c r="W36" s="101" cm="1">
        <f t="array" aca="1" ref="W36" ca="1">IFERROR(_xlfn.XLOOKUP($A36,INDIRECT(W$5&amp;"!$A:$A"),INDIRECT(W$5&amp;"!$Q:$Q"),,0),0)</f>
        <v>0</v>
      </c>
      <c r="X36" s="101" cm="1">
        <f t="array" aca="1" ref="X36" ca="1">IFERROR(_xlfn.XLOOKUP($A36,INDIRECT(X$5&amp;"!$A:$A"),INDIRECT(X$5&amp;"!$Q:$Q"),,0),0)</f>
        <v>0</v>
      </c>
      <c r="Y36" s="101" cm="1">
        <f t="array" aca="1" ref="Y36" ca="1">IFERROR(_xlfn.XLOOKUP($A36,INDIRECT(Y$5&amp;"!$A:$A"),INDIRECT(Y$5&amp;"!$Q:$Q"),,0),0)</f>
        <v>0</v>
      </c>
      <c r="Z36" s="101" cm="1">
        <f t="array" aca="1" ref="Z36" ca="1">IFERROR(_xlfn.XLOOKUP($A36,INDIRECT(Z$5&amp;"!$A:$A"),INDIRECT(Z$5&amp;"!$Q:$Q"),,0),0)</f>
        <v>0</v>
      </c>
      <c r="AA36" s="101" cm="1">
        <f t="array" aca="1" ref="AA36" ca="1">IFERROR(_xlfn.XLOOKUP($A36,INDIRECT(AA$5&amp;"!$A:$A"),INDIRECT(AA$5&amp;"!$Q:$Q"),,0),0)</f>
        <v>0</v>
      </c>
      <c r="AB36" s="101" cm="1">
        <f t="array" aca="1" ref="AB36" ca="1">IFERROR(_xlfn.XLOOKUP($A36,INDIRECT(AB$5&amp;"!$A:$A"),INDIRECT(AB$5&amp;"!$Q:$Q"),,0),0)</f>
        <v>0</v>
      </c>
      <c r="AC36" s="101" cm="1">
        <f t="array" aca="1" ref="AC36" ca="1">IFERROR(_xlfn.XLOOKUP($A36,INDIRECT(AC$5&amp;"!$A:$A"),INDIRECT(AC$5&amp;"!$Q:$Q"),,0),0)</f>
        <v>0</v>
      </c>
      <c r="AD36" s="101" cm="1">
        <f t="array" aca="1" ref="AD36" ca="1">IFERROR(_xlfn.XLOOKUP($A36,INDIRECT(AD$5&amp;"!$A:$A"),INDIRECT(AD$5&amp;"!$Q:$Q"),,0),0)</f>
        <v>0</v>
      </c>
      <c r="AE36" s="101" cm="1">
        <f t="array" aca="1" ref="AE36" ca="1">IFERROR(_xlfn.XLOOKUP($A36,INDIRECT(AE$5&amp;"!$A:$A"),INDIRECT(AE$5&amp;"!$Q:$Q"),,0),0)</f>
        <v>0</v>
      </c>
      <c r="AF36" s="101" cm="1">
        <f t="array" aca="1" ref="AF36" ca="1">IFERROR(_xlfn.XLOOKUP($A36,INDIRECT(AF$5&amp;"!$A:$A"),INDIRECT(AF$5&amp;"!$Q:$Q"),,0),0)</f>
        <v>0</v>
      </c>
      <c r="AG36" s="101" cm="1">
        <f t="array" aca="1" ref="AG36" ca="1">IFERROR(_xlfn.XLOOKUP($A36,INDIRECT(AG$5&amp;"!$A:$A"),INDIRECT(AG$5&amp;"!$Q:$Q"),,0),0)</f>
        <v>0</v>
      </c>
      <c r="AH36" s="101" cm="1">
        <f t="array" aca="1" ref="AH36" ca="1">IFERROR(_xlfn.XLOOKUP($A36,INDIRECT(AH$5&amp;"!$A:$A"),INDIRECT(AH$5&amp;"!$Q:$Q"),,0),0)</f>
        <v>0</v>
      </c>
      <c r="AI36" s="101" cm="1">
        <f t="array" aca="1" ref="AI36" ca="1">IFERROR(_xlfn.XLOOKUP($A36,INDIRECT(AI$5&amp;"!$A:$A"),INDIRECT(AI$5&amp;"!$Q:$Q"),,0),0)</f>
        <v>0</v>
      </c>
      <c r="AJ36" s="101" cm="1">
        <f t="array" aca="1" ref="AJ36" ca="1">IFERROR(_xlfn.XLOOKUP($A36,INDIRECT(AJ$5&amp;"!$A:$A"),INDIRECT(AJ$5&amp;"!$Q:$Q"),,0),0)</f>
        <v>0</v>
      </c>
      <c r="AK36" s="101" cm="1">
        <f t="array" aca="1" ref="AK36" ca="1">IFERROR(_xlfn.XLOOKUP($A36,INDIRECT(AK$5&amp;"!$A:$A"),INDIRECT(AK$5&amp;"!$Q:$Q"),,0),0)</f>
        <v>0</v>
      </c>
      <c r="AL36" s="101" cm="1">
        <f t="array" aca="1" ref="AL36" ca="1">IFERROR(_xlfn.XLOOKUP($A36,INDIRECT(AL$5&amp;"!$A:$A"),INDIRECT(AL$5&amp;"!$Q:$Q"),,0),0)</f>
        <v>0</v>
      </c>
      <c r="AM36" s="101" cm="1">
        <f t="array" aca="1" ref="AM36" ca="1">IFERROR(_xlfn.XLOOKUP($A36,INDIRECT(AM$5&amp;"!$A:$A"),INDIRECT(AM$5&amp;"!$Q:$Q"),,0),0)</f>
        <v>0</v>
      </c>
      <c r="AN36" s="101" cm="1">
        <f t="array" aca="1" ref="AN36" ca="1">IFERROR(_xlfn.XLOOKUP($A36,INDIRECT(AN$5&amp;"!$A:$A"),INDIRECT(AN$5&amp;"!$Q:$Q"),,0),0)</f>
        <v>0</v>
      </c>
      <c r="AO36" s="101" cm="1">
        <f t="array" aca="1" ref="AO36" ca="1">IFERROR(_xlfn.XLOOKUP($A36,INDIRECT(AO$5&amp;"!$A:$A"),INDIRECT(AO$5&amp;"!$Q:$Q"),,0),0)</f>
        <v>0</v>
      </c>
      <c r="AP36" s="101" cm="1">
        <f t="array" aca="1" ref="AP36" ca="1">IFERROR(_xlfn.XLOOKUP($A36,INDIRECT(AP$5&amp;"!$A:$A"),INDIRECT(AP$5&amp;"!$Q:$Q"),,0),0)</f>
        <v>0</v>
      </c>
      <c r="AQ36" s="101" cm="1">
        <f t="array" aca="1" ref="AQ36" ca="1">IFERROR(_xlfn.XLOOKUP($A36,INDIRECT(AQ$5&amp;"!$A:$A"),INDIRECT(AQ$5&amp;"!$Q:$Q"),,0),0)</f>
        <v>0</v>
      </c>
      <c r="AR36" s="101" cm="1">
        <f t="array" aca="1" ref="AR36" ca="1">IFERROR(_xlfn.XLOOKUP($A36,INDIRECT(AR$5&amp;"!$A:$A"),INDIRECT(AR$5&amp;"!$Q:$Q"),,0),0)</f>
        <v>0</v>
      </c>
      <c r="AS36" s="101" cm="1">
        <f t="array" aca="1" ref="AS36" ca="1">IFERROR(_xlfn.XLOOKUP($A36,INDIRECT(AS$5&amp;"!$A:$A"),INDIRECT(AS$5&amp;"!$Q:$Q"),,0),0)</f>
        <v>0</v>
      </c>
      <c r="AT36" s="101" cm="1">
        <f t="array" aca="1" ref="AT36" ca="1">IFERROR(_xlfn.XLOOKUP($A36,INDIRECT(AT$5&amp;"!$A:$A"),INDIRECT(AT$5&amp;"!$Q:$Q"),,0),0)</f>
        <v>0</v>
      </c>
      <c r="AU36" s="101" cm="1">
        <f t="array" aca="1" ref="AU36" ca="1">IFERROR(_xlfn.XLOOKUP($A36,INDIRECT(AU$5&amp;"!$A:$A"),INDIRECT(AU$5&amp;"!$Q:$Q"),,0),0)</f>
        <v>0</v>
      </c>
      <c r="AV36" s="101" cm="1">
        <f t="array" aca="1" ref="AV36" ca="1">IFERROR(_xlfn.XLOOKUP($A36,INDIRECT(AV$5&amp;"!$A:$A"),INDIRECT(AV$5&amp;"!$Q:$Q"),,0),0)</f>
        <v>0</v>
      </c>
      <c r="AW36" s="101" cm="1">
        <f t="array" aca="1" ref="AW36" ca="1">IFERROR(_xlfn.XLOOKUP($A36,INDIRECT(AW$5&amp;"!$A:$A"),INDIRECT(AW$5&amp;"!$Q:$Q"),,0),0)</f>
        <v>0</v>
      </c>
      <c r="AX36" s="101" cm="1">
        <f t="array" aca="1" ref="AX36" ca="1">IFERROR(_xlfn.XLOOKUP($A36,INDIRECT(AX$5&amp;"!$A:$A"),INDIRECT(AX$5&amp;"!$Q:$Q"),,0),0)</f>
        <v>0</v>
      </c>
      <c r="AY36" s="101" cm="1">
        <f t="array" aca="1" ref="AY36" ca="1">IFERROR(_xlfn.XLOOKUP($A36,INDIRECT(AY$5&amp;"!$A:$A"),INDIRECT(AY$5&amp;"!$Q:$Q"),,0),0)</f>
        <v>0</v>
      </c>
      <c r="AZ36" s="101" cm="1">
        <f t="array" aca="1" ref="AZ36" ca="1">IFERROR(_xlfn.XLOOKUP($A36,INDIRECT(AZ$5&amp;"!$A:$A"),INDIRECT(AZ$5&amp;"!$Q:$Q"),,0),0)</f>
        <v>0</v>
      </c>
      <c r="BA36" s="101" cm="1">
        <f t="array" aca="1" ref="BA36" ca="1">IFERROR(_xlfn.XLOOKUP($A36,INDIRECT(BA$5&amp;"!$A:$A"),INDIRECT(BA$5&amp;"!$Q:$Q"),,0),0)</f>
        <v>0</v>
      </c>
      <c r="BB36" s="101" cm="1">
        <f t="array" aca="1" ref="BB36" ca="1">IFERROR(_xlfn.XLOOKUP($A36,INDIRECT(BB$5&amp;"!$A:$A"),INDIRECT(BB$5&amp;"!$Q:$Q"),,0),0)</f>
        <v>0</v>
      </c>
      <c r="BC36" s="101" cm="1">
        <f t="array" aca="1" ref="BC36" ca="1">IFERROR(_xlfn.XLOOKUP($A36,INDIRECT(BC$5&amp;"!$A:$A"),INDIRECT(BC$5&amp;"!$Q:$Q"),,0),0)</f>
        <v>0</v>
      </c>
      <c r="BD36" s="101" cm="1">
        <f t="array" aca="1" ref="BD36" ca="1">IFERROR(_xlfn.XLOOKUP($A36,INDIRECT(BD$5&amp;"!$A:$A"),INDIRECT(BD$5&amp;"!$Q:$Q"),,0),0)</f>
        <v>0</v>
      </c>
      <c r="BE36" s="101" cm="1">
        <f t="array" aca="1" ref="BE36" ca="1">IFERROR(_xlfn.XLOOKUP($A36,INDIRECT(BE$5&amp;"!$A:$A"),INDIRECT(BE$5&amp;"!$Q:$Q"),,0),0)</f>
        <v>0</v>
      </c>
      <c r="BF36" s="101" cm="1">
        <f t="array" aca="1" ref="BF36" ca="1">IFERROR(_xlfn.XLOOKUP($A36,INDIRECT(BF$5&amp;"!$A:$A"),INDIRECT(BF$5&amp;"!$Q:$Q"),,0),0)</f>
        <v>0</v>
      </c>
      <c r="BG36" s="226">
        <f t="shared" ca="1" si="0"/>
        <v>1737</v>
      </c>
      <c r="BH36" s="225">
        <f t="shared" ca="1" si="1"/>
        <v>5.4041794187567015E-3</v>
      </c>
      <c r="BI36" s="201">
        <f>_xlfn.XLOOKUP($A36,Текущая!$A:$A,Текущая!$AI:$AI,0,0)</f>
        <v>554.5</v>
      </c>
      <c r="BJ36" s="101">
        <f ca="1">_xlfn.XLOOKUP($A36,Текущая!$A:$A,Текущая!$G:$G,0,0)</f>
        <v>7280</v>
      </c>
      <c r="BK36" s="101">
        <f>_xlfn.XLOOKUP($A36,Текущая!$A:$A,Текущая!$H:$H,0)</f>
        <v>900</v>
      </c>
      <c r="BL36" s="106">
        <f>_xlfn.XLOOKUP($A36,Текущая!$A:$A,Текущая!$I:$I,0,0)</f>
        <v>100</v>
      </c>
      <c r="BM36" s="105">
        <f>_xlfn.XLOOKUP($A36,Текущая!$A:$A,Текущая!$J:$J,0,0)</f>
        <v>0.1</v>
      </c>
      <c r="BN36" s="101">
        <f>_xlfn.XLOOKUP($A36,Текущая!$A:$A,Текущая!$AP:$AP,0,0)</f>
        <v>181.94942622950822</v>
      </c>
      <c r="BO36" s="129">
        <f>_xlfn.XLOOKUP($A36,Текущая!$A:$A,Текущая!$AF:$AF,0,0)</f>
        <v>0.32813241880885163</v>
      </c>
      <c r="BP36" s="202">
        <f>_xlfn.XLOOKUP($A36,Текущая!$A:$A,Текущая!$AG:$AG,0,0)</f>
        <v>1.9994442442803102</v>
      </c>
    </row>
    <row r="37" spans="1:68" ht="24.95" customHeight="1" x14ac:dyDescent="0.25">
      <c r="A37" s="3">
        <f>'Сводный за нед'!A34</f>
        <v>419141549</v>
      </c>
      <c r="B37" s="3" t="str">
        <f>'Сводный за нед'!B34</f>
        <v>ACRB1MS109RJ</v>
      </c>
      <c r="C37" s="3" t="str">
        <f>'Сводный за нед'!C34</f>
        <v>Мяч с шипами оранжевый 9 см</v>
      </c>
      <c r="D37" s="4">
        <f>'Сводный за нед'!D34</f>
        <v>2044025291485</v>
      </c>
      <c r="F37" s="101" cm="1">
        <f t="array" aca="1" ref="F37" ca="1">IFERROR(_xlfn.XLOOKUP($A37,INDIRECT(F$5&amp;"!$A:$A"),INDIRECT(F$5&amp;"!$Q:$Q"),,0),0)</f>
        <v>0</v>
      </c>
      <c r="G37" s="101" cm="1">
        <f t="array" aca="1" ref="G37" ca="1">IFERROR(_xlfn.XLOOKUP($A37,INDIRECT(G$5&amp;"!$A:$A"),INDIRECT(G$5&amp;"!$Q:$Q"),,0),0)</f>
        <v>1490</v>
      </c>
      <c r="H37" s="101" cm="1">
        <f t="array" aca="1" ref="H37" ca="1">IFERROR(_xlfn.XLOOKUP($A37,INDIRECT(H$5&amp;"!$A:$A"),INDIRECT(H$5&amp;"!$Q:$Q"),,0),0)</f>
        <v>482</v>
      </c>
      <c r="I37" s="101" cm="1">
        <f t="array" aca="1" ref="I37" ca="1">IFERROR(_xlfn.XLOOKUP($A37,INDIRECT(I$5&amp;"!$A:$A"),INDIRECT(I$5&amp;"!$Q:$Q"),,0),0)</f>
        <v>0</v>
      </c>
      <c r="J37" s="101" cm="1">
        <f t="array" aca="1" ref="J37" ca="1">IFERROR(_xlfn.XLOOKUP($A37,INDIRECT(J$5&amp;"!$A:$A"),INDIRECT(J$5&amp;"!$Q:$Q"),,0),0)</f>
        <v>0</v>
      </c>
      <c r="K37" s="101" cm="1">
        <f t="array" aca="1" ref="K37" ca="1">IFERROR(_xlfn.XLOOKUP($A37,INDIRECT(K$5&amp;"!$A:$A"),INDIRECT(K$5&amp;"!$Q:$Q"),,0),0)</f>
        <v>0</v>
      </c>
      <c r="L37" s="101" cm="1">
        <f t="array" aca="1" ref="L37" ca="1">IFERROR(_xlfn.XLOOKUP($A37,INDIRECT(L$5&amp;"!$A:$A"),INDIRECT(L$5&amp;"!$Q:$Q"),,0),0)</f>
        <v>0</v>
      </c>
      <c r="M37" s="101" cm="1">
        <f t="array" aca="1" ref="M37" ca="1">IFERROR(_xlfn.XLOOKUP($A37,INDIRECT(M$5&amp;"!$A:$A"),INDIRECT(M$5&amp;"!$Q:$Q"),,0),0)</f>
        <v>0</v>
      </c>
      <c r="N37" s="101" cm="1">
        <f t="array" aca="1" ref="N37" ca="1">IFERROR(_xlfn.XLOOKUP($A37,INDIRECT(N$5&amp;"!$A:$A"),INDIRECT(N$5&amp;"!$Q:$Q"),,0),0)</f>
        <v>0</v>
      </c>
      <c r="O37" s="101" cm="1">
        <f t="array" aca="1" ref="O37" ca="1">IFERROR(_xlfn.XLOOKUP($A37,INDIRECT(O$5&amp;"!$A:$A"),INDIRECT(O$5&amp;"!$Q:$Q"),,0),0)</f>
        <v>0</v>
      </c>
      <c r="P37" s="101" cm="1">
        <f t="array" aca="1" ref="P37" ca="1">IFERROR(_xlfn.XLOOKUP($A37,INDIRECT(P$5&amp;"!$A:$A"),INDIRECT(P$5&amp;"!$Q:$Q"),,0),0)</f>
        <v>0</v>
      </c>
      <c r="Q37" s="101" cm="1">
        <f t="array" aca="1" ref="Q37" ca="1">IFERROR(_xlfn.XLOOKUP($A37,INDIRECT(Q$5&amp;"!$A:$A"),INDIRECT(Q$5&amp;"!$Q:$Q"),,0),0)</f>
        <v>0</v>
      </c>
      <c r="R37" s="101" cm="1">
        <f t="array" aca="1" ref="R37" ca="1">IFERROR(_xlfn.XLOOKUP($A37,INDIRECT(R$5&amp;"!$A:$A"),INDIRECT(R$5&amp;"!$Q:$Q"),,0),0)</f>
        <v>0</v>
      </c>
      <c r="S37" s="101" cm="1">
        <f t="array" aca="1" ref="S37" ca="1">IFERROR(_xlfn.XLOOKUP($A37,INDIRECT(S$5&amp;"!$A:$A"),INDIRECT(S$5&amp;"!$Q:$Q"),,0),0)</f>
        <v>0</v>
      </c>
      <c r="T37" s="101" cm="1">
        <f t="array" aca="1" ref="T37" ca="1">IFERROR(_xlfn.XLOOKUP($A37,INDIRECT(T$5&amp;"!$A:$A"),INDIRECT(T$5&amp;"!$Q:$Q"),,0),0)</f>
        <v>0</v>
      </c>
      <c r="U37" s="101" cm="1">
        <f t="array" aca="1" ref="U37" ca="1">IFERROR(_xlfn.XLOOKUP($A37,INDIRECT(U$5&amp;"!$A:$A"),INDIRECT(U$5&amp;"!$Q:$Q"),,0),0)</f>
        <v>0</v>
      </c>
      <c r="V37" s="101" cm="1">
        <f t="array" aca="1" ref="V37" ca="1">IFERROR(_xlfn.XLOOKUP($A37,INDIRECT(V$5&amp;"!$A:$A"),INDIRECT(V$5&amp;"!$Q:$Q"),,0),0)</f>
        <v>0</v>
      </c>
      <c r="W37" s="101" cm="1">
        <f t="array" aca="1" ref="W37" ca="1">IFERROR(_xlfn.XLOOKUP($A37,INDIRECT(W$5&amp;"!$A:$A"),INDIRECT(W$5&amp;"!$Q:$Q"),,0),0)</f>
        <v>0</v>
      </c>
      <c r="X37" s="101" cm="1">
        <f t="array" aca="1" ref="X37" ca="1">IFERROR(_xlfn.XLOOKUP($A37,INDIRECT(X$5&amp;"!$A:$A"),INDIRECT(X$5&amp;"!$Q:$Q"),,0),0)</f>
        <v>0</v>
      </c>
      <c r="Y37" s="101" cm="1">
        <f t="array" aca="1" ref="Y37" ca="1">IFERROR(_xlfn.XLOOKUP($A37,INDIRECT(Y$5&amp;"!$A:$A"),INDIRECT(Y$5&amp;"!$Q:$Q"),,0),0)</f>
        <v>0</v>
      </c>
      <c r="Z37" s="101" cm="1">
        <f t="array" aca="1" ref="Z37" ca="1">IFERROR(_xlfn.XLOOKUP($A37,INDIRECT(Z$5&amp;"!$A:$A"),INDIRECT(Z$5&amp;"!$Q:$Q"),,0),0)</f>
        <v>0</v>
      </c>
      <c r="AA37" s="101" cm="1">
        <f t="array" aca="1" ref="AA37" ca="1">IFERROR(_xlfn.XLOOKUP($A37,INDIRECT(AA$5&amp;"!$A:$A"),INDIRECT(AA$5&amp;"!$Q:$Q"),,0),0)</f>
        <v>0</v>
      </c>
      <c r="AB37" s="101" cm="1">
        <f t="array" aca="1" ref="AB37" ca="1">IFERROR(_xlfn.XLOOKUP($A37,INDIRECT(AB$5&amp;"!$A:$A"),INDIRECT(AB$5&amp;"!$Q:$Q"),,0),0)</f>
        <v>0</v>
      </c>
      <c r="AC37" s="101" cm="1">
        <f t="array" aca="1" ref="AC37" ca="1">IFERROR(_xlfn.XLOOKUP($A37,INDIRECT(AC$5&amp;"!$A:$A"),INDIRECT(AC$5&amp;"!$Q:$Q"),,0),0)</f>
        <v>0</v>
      </c>
      <c r="AD37" s="101" cm="1">
        <f t="array" aca="1" ref="AD37" ca="1">IFERROR(_xlfn.XLOOKUP($A37,INDIRECT(AD$5&amp;"!$A:$A"),INDIRECT(AD$5&amp;"!$Q:$Q"),,0),0)</f>
        <v>0</v>
      </c>
      <c r="AE37" s="101" cm="1">
        <f t="array" aca="1" ref="AE37" ca="1">IFERROR(_xlfn.XLOOKUP($A37,INDIRECT(AE$5&amp;"!$A:$A"),INDIRECT(AE$5&amp;"!$Q:$Q"),,0),0)</f>
        <v>0</v>
      </c>
      <c r="AF37" s="101" cm="1">
        <f t="array" aca="1" ref="AF37" ca="1">IFERROR(_xlfn.XLOOKUP($A37,INDIRECT(AF$5&amp;"!$A:$A"),INDIRECT(AF$5&amp;"!$Q:$Q"),,0),0)</f>
        <v>0</v>
      </c>
      <c r="AG37" s="101" cm="1">
        <f t="array" aca="1" ref="AG37" ca="1">IFERROR(_xlfn.XLOOKUP($A37,INDIRECT(AG$5&amp;"!$A:$A"),INDIRECT(AG$5&amp;"!$Q:$Q"),,0),0)</f>
        <v>0</v>
      </c>
      <c r="AH37" s="101" cm="1">
        <f t="array" aca="1" ref="AH37" ca="1">IFERROR(_xlfn.XLOOKUP($A37,INDIRECT(AH$5&amp;"!$A:$A"),INDIRECT(AH$5&amp;"!$Q:$Q"),,0),0)</f>
        <v>0</v>
      </c>
      <c r="AI37" s="101" cm="1">
        <f t="array" aca="1" ref="AI37" ca="1">IFERROR(_xlfn.XLOOKUP($A37,INDIRECT(AI$5&amp;"!$A:$A"),INDIRECT(AI$5&amp;"!$Q:$Q"),,0),0)</f>
        <v>0</v>
      </c>
      <c r="AJ37" s="101" cm="1">
        <f t="array" aca="1" ref="AJ37" ca="1">IFERROR(_xlfn.XLOOKUP($A37,INDIRECT(AJ$5&amp;"!$A:$A"),INDIRECT(AJ$5&amp;"!$Q:$Q"),,0),0)</f>
        <v>0</v>
      </c>
      <c r="AK37" s="101" cm="1">
        <f t="array" aca="1" ref="AK37" ca="1">IFERROR(_xlfn.XLOOKUP($A37,INDIRECT(AK$5&amp;"!$A:$A"),INDIRECT(AK$5&amp;"!$Q:$Q"),,0),0)</f>
        <v>0</v>
      </c>
      <c r="AL37" s="101" cm="1">
        <f t="array" aca="1" ref="AL37" ca="1">IFERROR(_xlfn.XLOOKUP($A37,INDIRECT(AL$5&amp;"!$A:$A"),INDIRECT(AL$5&amp;"!$Q:$Q"),,0),0)</f>
        <v>0</v>
      </c>
      <c r="AM37" s="101" cm="1">
        <f t="array" aca="1" ref="AM37" ca="1">IFERROR(_xlfn.XLOOKUP($A37,INDIRECT(AM$5&amp;"!$A:$A"),INDIRECT(AM$5&amp;"!$Q:$Q"),,0),0)</f>
        <v>0</v>
      </c>
      <c r="AN37" s="101" cm="1">
        <f t="array" aca="1" ref="AN37" ca="1">IFERROR(_xlfn.XLOOKUP($A37,INDIRECT(AN$5&amp;"!$A:$A"),INDIRECT(AN$5&amp;"!$Q:$Q"),,0),0)</f>
        <v>0</v>
      </c>
      <c r="AO37" s="101" cm="1">
        <f t="array" aca="1" ref="AO37" ca="1">IFERROR(_xlfn.XLOOKUP($A37,INDIRECT(AO$5&amp;"!$A:$A"),INDIRECT(AO$5&amp;"!$Q:$Q"),,0),0)</f>
        <v>0</v>
      </c>
      <c r="AP37" s="101" cm="1">
        <f t="array" aca="1" ref="AP37" ca="1">IFERROR(_xlfn.XLOOKUP($A37,INDIRECT(AP$5&amp;"!$A:$A"),INDIRECT(AP$5&amp;"!$Q:$Q"),,0),0)</f>
        <v>0</v>
      </c>
      <c r="AQ37" s="101" cm="1">
        <f t="array" aca="1" ref="AQ37" ca="1">IFERROR(_xlfn.XLOOKUP($A37,INDIRECT(AQ$5&amp;"!$A:$A"),INDIRECT(AQ$5&amp;"!$Q:$Q"),,0),0)</f>
        <v>0</v>
      </c>
      <c r="AR37" s="101" cm="1">
        <f t="array" aca="1" ref="AR37" ca="1">IFERROR(_xlfn.XLOOKUP($A37,INDIRECT(AR$5&amp;"!$A:$A"),INDIRECT(AR$5&amp;"!$Q:$Q"),,0),0)</f>
        <v>0</v>
      </c>
      <c r="AS37" s="101" cm="1">
        <f t="array" aca="1" ref="AS37" ca="1">IFERROR(_xlfn.XLOOKUP($A37,INDIRECT(AS$5&amp;"!$A:$A"),INDIRECT(AS$5&amp;"!$Q:$Q"),,0),0)</f>
        <v>0</v>
      </c>
      <c r="AT37" s="101" cm="1">
        <f t="array" aca="1" ref="AT37" ca="1">IFERROR(_xlfn.XLOOKUP($A37,INDIRECT(AT$5&amp;"!$A:$A"),INDIRECT(AT$5&amp;"!$Q:$Q"),,0),0)</f>
        <v>0</v>
      </c>
      <c r="AU37" s="101" cm="1">
        <f t="array" aca="1" ref="AU37" ca="1">IFERROR(_xlfn.XLOOKUP($A37,INDIRECT(AU$5&amp;"!$A:$A"),INDIRECT(AU$5&amp;"!$Q:$Q"),,0),0)</f>
        <v>0</v>
      </c>
      <c r="AV37" s="101" cm="1">
        <f t="array" aca="1" ref="AV37" ca="1">IFERROR(_xlfn.XLOOKUP($A37,INDIRECT(AV$5&amp;"!$A:$A"),INDIRECT(AV$5&amp;"!$Q:$Q"),,0),0)</f>
        <v>0</v>
      </c>
      <c r="AW37" s="101" cm="1">
        <f t="array" aca="1" ref="AW37" ca="1">IFERROR(_xlfn.XLOOKUP($A37,INDIRECT(AW$5&amp;"!$A:$A"),INDIRECT(AW$5&amp;"!$Q:$Q"),,0),0)</f>
        <v>0</v>
      </c>
      <c r="AX37" s="101" cm="1">
        <f t="array" aca="1" ref="AX37" ca="1">IFERROR(_xlfn.XLOOKUP($A37,INDIRECT(AX$5&amp;"!$A:$A"),INDIRECT(AX$5&amp;"!$Q:$Q"),,0),0)</f>
        <v>0</v>
      </c>
      <c r="AY37" s="101" cm="1">
        <f t="array" aca="1" ref="AY37" ca="1">IFERROR(_xlfn.XLOOKUP($A37,INDIRECT(AY$5&amp;"!$A:$A"),INDIRECT(AY$5&amp;"!$Q:$Q"),,0),0)</f>
        <v>0</v>
      </c>
      <c r="AZ37" s="101" cm="1">
        <f t="array" aca="1" ref="AZ37" ca="1">IFERROR(_xlfn.XLOOKUP($A37,INDIRECT(AZ$5&amp;"!$A:$A"),INDIRECT(AZ$5&amp;"!$Q:$Q"),,0),0)</f>
        <v>0</v>
      </c>
      <c r="BA37" s="101" cm="1">
        <f t="array" aca="1" ref="BA37" ca="1">IFERROR(_xlfn.XLOOKUP($A37,INDIRECT(BA$5&amp;"!$A:$A"),INDIRECT(BA$5&amp;"!$Q:$Q"),,0),0)</f>
        <v>0</v>
      </c>
      <c r="BB37" s="101" cm="1">
        <f t="array" aca="1" ref="BB37" ca="1">IFERROR(_xlfn.XLOOKUP($A37,INDIRECT(BB$5&amp;"!$A:$A"),INDIRECT(BB$5&amp;"!$Q:$Q"),,0),0)</f>
        <v>0</v>
      </c>
      <c r="BC37" s="101" cm="1">
        <f t="array" aca="1" ref="BC37" ca="1">IFERROR(_xlfn.XLOOKUP($A37,INDIRECT(BC$5&amp;"!$A:$A"),INDIRECT(BC$5&amp;"!$Q:$Q"),,0),0)</f>
        <v>0</v>
      </c>
      <c r="BD37" s="101" cm="1">
        <f t="array" aca="1" ref="BD37" ca="1">IFERROR(_xlfn.XLOOKUP($A37,INDIRECT(BD$5&amp;"!$A:$A"),INDIRECT(BD$5&amp;"!$Q:$Q"),,0),0)</f>
        <v>0</v>
      </c>
      <c r="BE37" s="101" cm="1">
        <f t="array" aca="1" ref="BE37" ca="1">IFERROR(_xlfn.XLOOKUP($A37,INDIRECT(BE$5&amp;"!$A:$A"),INDIRECT(BE$5&amp;"!$Q:$Q"),,0),0)</f>
        <v>0</v>
      </c>
      <c r="BF37" s="101" cm="1">
        <f t="array" aca="1" ref="BF37" ca="1">IFERROR(_xlfn.XLOOKUP($A37,INDIRECT(BF$5&amp;"!$A:$A"),INDIRECT(BF$5&amp;"!$Q:$Q"),,0),0)</f>
        <v>0</v>
      </c>
      <c r="BG37" s="226">
        <f t="shared" ca="1" si="0"/>
        <v>1972</v>
      </c>
      <c r="BH37" s="225">
        <f t="shared" ca="1" si="1"/>
        <v>6.1353148035625882E-3</v>
      </c>
      <c r="BI37" s="201">
        <f>_xlfn.XLOOKUP($A37,Текущая!$A:$A,Текущая!$AI:$AI,0,0)</f>
        <v>482</v>
      </c>
      <c r="BJ37" s="101">
        <f ca="1">_xlfn.XLOOKUP($A37,Текущая!$A:$A,Текущая!$G:$G,0,0)</f>
        <v>5642</v>
      </c>
      <c r="BK37" s="101">
        <f>_xlfn.XLOOKUP($A37,Текущая!$A:$A,Текущая!$H:$H,0)</f>
        <v>999</v>
      </c>
      <c r="BL37" s="106">
        <f>_xlfn.XLOOKUP($A37,Текущая!$A:$A,Текущая!$I:$I,0,0)</f>
        <v>0</v>
      </c>
      <c r="BM37" s="105">
        <f>_xlfn.XLOOKUP($A37,Текущая!$A:$A,Текущая!$J:$J,0,0)</f>
        <v>0</v>
      </c>
      <c r="BN37" s="101">
        <f>_xlfn.XLOOKUP($A37,Текущая!$A:$A,Текущая!$AP:$AP,0,0)</f>
        <v>-16.901475409836053</v>
      </c>
      <c r="BO37" s="129">
        <f>_xlfn.XLOOKUP($A37,Текущая!$A:$A,Текущая!$AF:$AF,0,0)</f>
        <v>-3.5065301680157784E-2</v>
      </c>
      <c r="BP37" s="202">
        <f>_xlfn.XLOOKUP($A37,Текущая!$A:$A,Текущая!$AG:$AG,0,0)</f>
        <v>-0.18573049900918739</v>
      </c>
    </row>
    <row r="38" spans="1:68" ht="24.95" customHeight="1" x14ac:dyDescent="0.25">
      <c r="A38" s="3">
        <f>'Сводный за нед'!A35</f>
        <v>419145986</v>
      </c>
      <c r="B38" s="3" t="str">
        <f>'Сводный за нед'!B35</f>
        <v>ACRB1MS109BС</v>
      </c>
      <c r="C38" s="3" t="str">
        <f>'Сводный за нед'!C35</f>
        <v>Мяч с шипами черный 9 см</v>
      </c>
      <c r="D38" s="4">
        <f>'Сводный за нед'!D35</f>
        <v>2044025347953</v>
      </c>
      <c r="F38" s="101" cm="1">
        <f t="array" aca="1" ref="F38" ca="1">IFERROR(_xlfn.XLOOKUP($A38,INDIRECT(F$5&amp;"!$A:$A"),INDIRECT(F$5&amp;"!$Q:$Q"),,0),0)</f>
        <v>0</v>
      </c>
      <c r="G38" s="101" cm="1">
        <f t="array" aca="1" ref="G38" ca="1">IFERROR(_xlfn.XLOOKUP($A38,INDIRECT(G$5&amp;"!$A:$A"),INDIRECT(G$5&amp;"!$Q:$Q"),,0),0)</f>
        <v>0</v>
      </c>
      <c r="H38" s="101" cm="1">
        <f t="array" aca="1" ref="H38" ca="1">IFERROR(_xlfn.XLOOKUP($A38,INDIRECT(H$5&amp;"!$A:$A"),INDIRECT(H$5&amp;"!$Q:$Q"),,0),0)</f>
        <v>0</v>
      </c>
      <c r="I38" s="101" cm="1">
        <f t="array" aca="1" ref="I38" ca="1">IFERROR(_xlfn.XLOOKUP($A38,INDIRECT(I$5&amp;"!$A:$A"),INDIRECT(I$5&amp;"!$Q:$Q"),,0),0)</f>
        <v>0</v>
      </c>
      <c r="J38" s="101" cm="1">
        <f t="array" aca="1" ref="J38" ca="1">IFERROR(_xlfn.XLOOKUP($A38,INDIRECT(J$5&amp;"!$A:$A"),INDIRECT(J$5&amp;"!$Q:$Q"),,0),0)</f>
        <v>0</v>
      </c>
      <c r="K38" s="101" cm="1">
        <f t="array" aca="1" ref="K38" ca="1">IFERROR(_xlfn.XLOOKUP($A38,INDIRECT(K$5&amp;"!$A:$A"),INDIRECT(K$5&amp;"!$Q:$Q"),,0),0)</f>
        <v>0</v>
      </c>
      <c r="L38" s="101" cm="1">
        <f t="array" aca="1" ref="L38" ca="1">IFERROR(_xlfn.XLOOKUP($A38,INDIRECT(L$5&amp;"!$A:$A"),INDIRECT(L$5&amp;"!$Q:$Q"),,0),0)</f>
        <v>0</v>
      </c>
      <c r="M38" s="101" cm="1">
        <f t="array" aca="1" ref="M38" ca="1">IFERROR(_xlfn.XLOOKUP($A38,INDIRECT(M$5&amp;"!$A:$A"),INDIRECT(M$5&amp;"!$Q:$Q"),,0),0)</f>
        <v>0</v>
      </c>
      <c r="N38" s="101" cm="1">
        <f t="array" aca="1" ref="N38" ca="1">IFERROR(_xlfn.XLOOKUP($A38,INDIRECT(N$5&amp;"!$A:$A"),INDIRECT(N$5&amp;"!$Q:$Q"),,0),0)</f>
        <v>0</v>
      </c>
      <c r="O38" s="101" cm="1">
        <f t="array" aca="1" ref="O38" ca="1">IFERROR(_xlfn.XLOOKUP($A38,INDIRECT(O$5&amp;"!$A:$A"),INDIRECT(O$5&amp;"!$Q:$Q"),,0),0)</f>
        <v>0</v>
      </c>
      <c r="P38" s="101" cm="1">
        <f t="array" aca="1" ref="P38" ca="1">IFERROR(_xlfn.XLOOKUP($A38,INDIRECT(P$5&amp;"!$A:$A"),INDIRECT(P$5&amp;"!$Q:$Q"),,0),0)</f>
        <v>0</v>
      </c>
      <c r="Q38" s="101" cm="1">
        <f t="array" aca="1" ref="Q38" ca="1">IFERROR(_xlfn.XLOOKUP($A38,INDIRECT(Q$5&amp;"!$A:$A"),INDIRECT(Q$5&amp;"!$Q:$Q"),,0),0)</f>
        <v>0</v>
      </c>
      <c r="R38" s="101" cm="1">
        <f t="array" aca="1" ref="R38" ca="1">IFERROR(_xlfn.XLOOKUP($A38,INDIRECT(R$5&amp;"!$A:$A"),INDIRECT(R$5&amp;"!$Q:$Q"),,0),0)</f>
        <v>0</v>
      </c>
      <c r="S38" s="101" cm="1">
        <f t="array" aca="1" ref="S38" ca="1">IFERROR(_xlfn.XLOOKUP($A38,INDIRECT(S$5&amp;"!$A:$A"),INDIRECT(S$5&amp;"!$Q:$Q"),,0),0)</f>
        <v>0</v>
      </c>
      <c r="T38" s="101" cm="1">
        <f t="array" aca="1" ref="T38" ca="1">IFERROR(_xlfn.XLOOKUP($A38,INDIRECT(T$5&amp;"!$A:$A"),INDIRECT(T$5&amp;"!$Q:$Q"),,0),0)</f>
        <v>0</v>
      </c>
      <c r="U38" s="101" cm="1">
        <f t="array" aca="1" ref="U38" ca="1">IFERROR(_xlfn.XLOOKUP($A38,INDIRECT(U$5&amp;"!$A:$A"),INDIRECT(U$5&amp;"!$Q:$Q"),,0),0)</f>
        <v>0</v>
      </c>
      <c r="V38" s="101" cm="1">
        <f t="array" aca="1" ref="V38" ca="1">IFERROR(_xlfn.XLOOKUP($A38,INDIRECT(V$5&amp;"!$A:$A"),INDIRECT(V$5&amp;"!$Q:$Q"),,0),0)</f>
        <v>0</v>
      </c>
      <c r="W38" s="101" cm="1">
        <f t="array" aca="1" ref="W38" ca="1">IFERROR(_xlfn.XLOOKUP($A38,INDIRECT(W$5&amp;"!$A:$A"),INDIRECT(W$5&amp;"!$Q:$Q"),,0),0)</f>
        <v>0</v>
      </c>
      <c r="X38" s="101" cm="1">
        <f t="array" aca="1" ref="X38" ca="1">IFERROR(_xlfn.XLOOKUP($A38,INDIRECT(X$5&amp;"!$A:$A"),INDIRECT(X$5&amp;"!$Q:$Q"),,0),0)</f>
        <v>0</v>
      </c>
      <c r="Y38" s="101" cm="1">
        <f t="array" aca="1" ref="Y38" ca="1">IFERROR(_xlfn.XLOOKUP($A38,INDIRECT(Y$5&amp;"!$A:$A"),INDIRECT(Y$5&amp;"!$Q:$Q"),,0),0)</f>
        <v>0</v>
      </c>
      <c r="Z38" s="101" cm="1">
        <f t="array" aca="1" ref="Z38" ca="1">IFERROR(_xlfn.XLOOKUP($A38,INDIRECT(Z$5&amp;"!$A:$A"),INDIRECT(Z$5&amp;"!$Q:$Q"),,0),0)</f>
        <v>0</v>
      </c>
      <c r="AA38" s="101" cm="1">
        <f t="array" aca="1" ref="AA38" ca="1">IFERROR(_xlfn.XLOOKUP($A38,INDIRECT(AA$5&amp;"!$A:$A"),INDIRECT(AA$5&amp;"!$Q:$Q"),,0),0)</f>
        <v>0</v>
      </c>
      <c r="AB38" s="101" cm="1">
        <f t="array" aca="1" ref="AB38" ca="1">IFERROR(_xlfn.XLOOKUP($A38,INDIRECT(AB$5&amp;"!$A:$A"),INDIRECT(AB$5&amp;"!$Q:$Q"),,0),0)</f>
        <v>0</v>
      </c>
      <c r="AC38" s="101" cm="1">
        <f t="array" aca="1" ref="AC38" ca="1">IFERROR(_xlfn.XLOOKUP($A38,INDIRECT(AC$5&amp;"!$A:$A"),INDIRECT(AC$5&amp;"!$Q:$Q"),,0),0)</f>
        <v>0</v>
      </c>
      <c r="AD38" s="101" cm="1">
        <f t="array" aca="1" ref="AD38" ca="1">IFERROR(_xlfn.XLOOKUP($A38,INDIRECT(AD$5&amp;"!$A:$A"),INDIRECT(AD$5&amp;"!$Q:$Q"),,0),0)</f>
        <v>0</v>
      </c>
      <c r="AE38" s="101" cm="1">
        <f t="array" aca="1" ref="AE38" ca="1">IFERROR(_xlfn.XLOOKUP($A38,INDIRECT(AE$5&amp;"!$A:$A"),INDIRECT(AE$5&amp;"!$Q:$Q"),,0),0)</f>
        <v>0</v>
      </c>
      <c r="AF38" s="101" cm="1">
        <f t="array" aca="1" ref="AF38" ca="1">IFERROR(_xlfn.XLOOKUP($A38,INDIRECT(AF$5&amp;"!$A:$A"),INDIRECT(AF$5&amp;"!$Q:$Q"),,0),0)</f>
        <v>0</v>
      </c>
      <c r="AG38" s="101" cm="1">
        <f t="array" aca="1" ref="AG38" ca="1">IFERROR(_xlfn.XLOOKUP($A38,INDIRECT(AG$5&amp;"!$A:$A"),INDIRECT(AG$5&amp;"!$Q:$Q"),,0),0)</f>
        <v>0</v>
      </c>
      <c r="AH38" s="101" cm="1">
        <f t="array" aca="1" ref="AH38" ca="1">IFERROR(_xlfn.XLOOKUP($A38,INDIRECT(AH$5&amp;"!$A:$A"),INDIRECT(AH$5&amp;"!$Q:$Q"),,0),0)</f>
        <v>0</v>
      </c>
      <c r="AI38" s="101" cm="1">
        <f t="array" aca="1" ref="AI38" ca="1">IFERROR(_xlfn.XLOOKUP($A38,INDIRECT(AI$5&amp;"!$A:$A"),INDIRECT(AI$5&amp;"!$Q:$Q"),,0),0)</f>
        <v>0</v>
      </c>
      <c r="AJ38" s="101" cm="1">
        <f t="array" aca="1" ref="AJ38" ca="1">IFERROR(_xlfn.XLOOKUP($A38,INDIRECT(AJ$5&amp;"!$A:$A"),INDIRECT(AJ$5&amp;"!$Q:$Q"),,0),0)</f>
        <v>0</v>
      </c>
      <c r="AK38" s="101" cm="1">
        <f t="array" aca="1" ref="AK38" ca="1">IFERROR(_xlfn.XLOOKUP($A38,INDIRECT(AK$5&amp;"!$A:$A"),INDIRECT(AK$5&amp;"!$Q:$Q"),,0),0)</f>
        <v>0</v>
      </c>
      <c r="AL38" s="101" cm="1">
        <f t="array" aca="1" ref="AL38" ca="1">IFERROR(_xlfn.XLOOKUP($A38,INDIRECT(AL$5&amp;"!$A:$A"),INDIRECT(AL$5&amp;"!$Q:$Q"),,0),0)</f>
        <v>0</v>
      </c>
      <c r="AM38" s="101" cm="1">
        <f t="array" aca="1" ref="AM38" ca="1">IFERROR(_xlfn.XLOOKUP($A38,INDIRECT(AM$5&amp;"!$A:$A"),INDIRECT(AM$5&amp;"!$Q:$Q"),,0),0)</f>
        <v>0</v>
      </c>
      <c r="AN38" s="101" cm="1">
        <f t="array" aca="1" ref="AN38" ca="1">IFERROR(_xlfn.XLOOKUP($A38,INDIRECT(AN$5&amp;"!$A:$A"),INDIRECT(AN$5&amp;"!$Q:$Q"),,0),0)</f>
        <v>0</v>
      </c>
      <c r="AO38" s="101" cm="1">
        <f t="array" aca="1" ref="AO38" ca="1">IFERROR(_xlfn.XLOOKUP($A38,INDIRECT(AO$5&amp;"!$A:$A"),INDIRECT(AO$5&amp;"!$Q:$Q"),,0),0)</f>
        <v>0</v>
      </c>
      <c r="AP38" s="101" cm="1">
        <f t="array" aca="1" ref="AP38" ca="1">IFERROR(_xlfn.XLOOKUP($A38,INDIRECT(AP$5&amp;"!$A:$A"),INDIRECT(AP$5&amp;"!$Q:$Q"),,0),0)</f>
        <v>0</v>
      </c>
      <c r="AQ38" s="101" cm="1">
        <f t="array" aca="1" ref="AQ38" ca="1">IFERROR(_xlfn.XLOOKUP($A38,INDIRECT(AQ$5&amp;"!$A:$A"),INDIRECT(AQ$5&amp;"!$Q:$Q"),,0),0)</f>
        <v>0</v>
      </c>
      <c r="AR38" s="101" cm="1">
        <f t="array" aca="1" ref="AR38" ca="1">IFERROR(_xlfn.XLOOKUP($A38,INDIRECT(AR$5&amp;"!$A:$A"),INDIRECT(AR$5&amp;"!$Q:$Q"),,0),0)</f>
        <v>0</v>
      </c>
      <c r="AS38" s="101" cm="1">
        <f t="array" aca="1" ref="AS38" ca="1">IFERROR(_xlfn.XLOOKUP($A38,INDIRECT(AS$5&amp;"!$A:$A"),INDIRECT(AS$5&amp;"!$Q:$Q"),,0),0)</f>
        <v>0</v>
      </c>
      <c r="AT38" s="101" cm="1">
        <f t="array" aca="1" ref="AT38" ca="1">IFERROR(_xlfn.XLOOKUP($A38,INDIRECT(AT$5&amp;"!$A:$A"),INDIRECT(AT$5&amp;"!$Q:$Q"),,0),0)</f>
        <v>0</v>
      </c>
      <c r="AU38" s="101" cm="1">
        <f t="array" aca="1" ref="AU38" ca="1">IFERROR(_xlfn.XLOOKUP($A38,INDIRECT(AU$5&amp;"!$A:$A"),INDIRECT(AU$5&amp;"!$Q:$Q"),,0),0)</f>
        <v>0</v>
      </c>
      <c r="AV38" s="101" cm="1">
        <f t="array" aca="1" ref="AV38" ca="1">IFERROR(_xlfn.XLOOKUP($A38,INDIRECT(AV$5&amp;"!$A:$A"),INDIRECT(AV$5&amp;"!$Q:$Q"),,0),0)</f>
        <v>0</v>
      </c>
      <c r="AW38" s="101" cm="1">
        <f t="array" aca="1" ref="AW38" ca="1">IFERROR(_xlfn.XLOOKUP($A38,INDIRECT(AW$5&amp;"!$A:$A"),INDIRECT(AW$5&amp;"!$Q:$Q"),,0),0)</f>
        <v>0</v>
      </c>
      <c r="AX38" s="101" cm="1">
        <f t="array" aca="1" ref="AX38" ca="1">IFERROR(_xlfn.XLOOKUP($A38,INDIRECT(AX$5&amp;"!$A:$A"),INDIRECT(AX$5&amp;"!$Q:$Q"),,0),0)</f>
        <v>0</v>
      </c>
      <c r="AY38" s="101" cm="1">
        <f t="array" aca="1" ref="AY38" ca="1">IFERROR(_xlfn.XLOOKUP($A38,INDIRECT(AY$5&amp;"!$A:$A"),INDIRECT(AY$5&amp;"!$Q:$Q"),,0),0)</f>
        <v>0</v>
      </c>
      <c r="AZ38" s="101" cm="1">
        <f t="array" aca="1" ref="AZ38" ca="1">IFERROR(_xlfn.XLOOKUP($A38,INDIRECT(AZ$5&amp;"!$A:$A"),INDIRECT(AZ$5&amp;"!$Q:$Q"),,0),0)</f>
        <v>0</v>
      </c>
      <c r="BA38" s="101" cm="1">
        <f t="array" aca="1" ref="BA38" ca="1">IFERROR(_xlfn.XLOOKUP($A38,INDIRECT(BA$5&amp;"!$A:$A"),INDIRECT(BA$5&amp;"!$Q:$Q"),,0),0)</f>
        <v>0</v>
      </c>
      <c r="BB38" s="101" cm="1">
        <f t="array" aca="1" ref="BB38" ca="1">IFERROR(_xlfn.XLOOKUP($A38,INDIRECT(BB$5&amp;"!$A:$A"),INDIRECT(BB$5&amp;"!$Q:$Q"),,0),0)</f>
        <v>0</v>
      </c>
      <c r="BC38" s="101" cm="1">
        <f t="array" aca="1" ref="BC38" ca="1">IFERROR(_xlfn.XLOOKUP($A38,INDIRECT(BC$5&amp;"!$A:$A"),INDIRECT(BC$5&amp;"!$Q:$Q"),,0),0)</f>
        <v>0</v>
      </c>
      <c r="BD38" s="101" cm="1">
        <f t="array" aca="1" ref="BD38" ca="1">IFERROR(_xlfn.XLOOKUP($A38,INDIRECT(BD$5&amp;"!$A:$A"),INDIRECT(BD$5&amp;"!$Q:$Q"),,0),0)</f>
        <v>0</v>
      </c>
      <c r="BE38" s="101" cm="1">
        <f t="array" aca="1" ref="BE38" ca="1">IFERROR(_xlfn.XLOOKUP($A38,INDIRECT(BE$5&amp;"!$A:$A"),INDIRECT(BE$5&amp;"!$Q:$Q"),,0),0)</f>
        <v>0</v>
      </c>
      <c r="BF38" s="101" cm="1">
        <f t="array" aca="1" ref="BF38" ca="1">IFERROR(_xlfn.XLOOKUP($A38,INDIRECT(BF$5&amp;"!$A:$A"),INDIRECT(BF$5&amp;"!$Q:$Q"),,0),0)</f>
        <v>0</v>
      </c>
      <c r="BG38" s="226">
        <f t="shared" ca="1" si="0"/>
        <v>0</v>
      </c>
      <c r="BH38" s="225">
        <f t="shared" ca="1" si="1"/>
        <v>0</v>
      </c>
      <c r="BI38" s="201">
        <f>_xlfn.XLOOKUP($A38,Текущая!$A:$A,Текущая!$AI:$AI,0,0)</f>
        <v>0</v>
      </c>
      <c r="BJ38" s="101">
        <f ca="1">_xlfn.XLOOKUP($A38,Текущая!$A:$A,Текущая!$G:$G,0,0)</f>
        <v>8918</v>
      </c>
      <c r="BK38" s="101">
        <f>_xlfn.XLOOKUP($A38,Текущая!$A:$A,Текущая!$H:$H,0)</f>
        <v>999</v>
      </c>
      <c r="BL38" s="106">
        <f>_xlfn.XLOOKUP($A38,Текущая!$A:$A,Текущая!$I:$I,0,0)</f>
        <v>0</v>
      </c>
      <c r="BM38" s="105">
        <f>_xlfn.XLOOKUP($A38,Текущая!$A:$A,Текущая!$J:$J,0,0)</f>
        <v>0</v>
      </c>
      <c r="BN38" s="101">
        <f>_xlfn.XLOOKUP($A38,Текущая!$A:$A,Текущая!$AP:$AP,0,0)</f>
        <v>0</v>
      </c>
      <c r="BO38" s="129">
        <f>_xlfn.XLOOKUP($A38,Текущая!$A:$A,Текущая!$AF:$AF,0,0)</f>
        <v>0</v>
      </c>
      <c r="BP38" s="202">
        <f>_xlfn.XLOOKUP($A38,Текущая!$A:$A,Текущая!$AG:$AG,0,0)</f>
        <v>0</v>
      </c>
    </row>
    <row r="39" spans="1:68" ht="24.95" customHeight="1" x14ac:dyDescent="0.25">
      <c r="A39" s="3">
        <f>'Сводный за нед'!A36</f>
        <v>419146579</v>
      </c>
      <c r="B39" s="3" t="str">
        <f>'Сводный за нед'!B36</f>
        <v>ACRB1MS109LI</v>
      </c>
      <c r="C39" s="3" t="str">
        <f>'Сводный за нед'!C36</f>
        <v>Мяч с шипами фиолетовый 9 см</v>
      </c>
      <c r="D39" s="4">
        <f>'Сводный за нед'!D36</f>
        <v>2044025354937</v>
      </c>
      <c r="F39" s="101" cm="1">
        <f t="array" aca="1" ref="F39" ca="1">IFERROR(_xlfn.XLOOKUP($A39,INDIRECT(F$5&amp;"!$A:$A"),INDIRECT(F$5&amp;"!$Q:$Q"),,0),0)</f>
        <v>0</v>
      </c>
      <c r="G39" s="101" cm="1">
        <f t="array" aca="1" ref="G39" ca="1">IFERROR(_xlfn.XLOOKUP($A39,INDIRECT(G$5&amp;"!$A:$A"),INDIRECT(G$5&amp;"!$Q:$Q"),,0),0)</f>
        <v>0</v>
      </c>
      <c r="H39" s="101" cm="1">
        <f t="array" aca="1" ref="H39" ca="1">IFERROR(_xlfn.XLOOKUP($A39,INDIRECT(H$5&amp;"!$A:$A"),INDIRECT(H$5&amp;"!$Q:$Q"),,0),0)</f>
        <v>1486</v>
      </c>
      <c r="I39" s="101" cm="1">
        <f t="array" aca="1" ref="I39" ca="1">IFERROR(_xlfn.XLOOKUP($A39,INDIRECT(I$5&amp;"!$A:$A"),INDIRECT(I$5&amp;"!$Q:$Q"),,0),0)</f>
        <v>0</v>
      </c>
      <c r="J39" s="101" cm="1">
        <f t="array" aca="1" ref="J39" ca="1">IFERROR(_xlfn.XLOOKUP($A39,INDIRECT(J$5&amp;"!$A:$A"),INDIRECT(J$5&amp;"!$Q:$Q"),,0),0)</f>
        <v>0</v>
      </c>
      <c r="K39" s="101" cm="1">
        <f t="array" aca="1" ref="K39" ca="1">IFERROR(_xlfn.XLOOKUP($A39,INDIRECT(K$5&amp;"!$A:$A"),INDIRECT(K$5&amp;"!$Q:$Q"),,0),0)</f>
        <v>0</v>
      </c>
      <c r="L39" s="101" cm="1">
        <f t="array" aca="1" ref="L39" ca="1">IFERROR(_xlfn.XLOOKUP($A39,INDIRECT(L$5&amp;"!$A:$A"),INDIRECT(L$5&amp;"!$Q:$Q"),,0),0)</f>
        <v>0</v>
      </c>
      <c r="M39" s="101" cm="1">
        <f t="array" aca="1" ref="M39" ca="1">IFERROR(_xlfn.XLOOKUP($A39,INDIRECT(M$5&amp;"!$A:$A"),INDIRECT(M$5&amp;"!$Q:$Q"),,0),0)</f>
        <v>0</v>
      </c>
      <c r="N39" s="101" cm="1">
        <f t="array" aca="1" ref="N39" ca="1">IFERROR(_xlfn.XLOOKUP($A39,INDIRECT(N$5&amp;"!$A:$A"),INDIRECT(N$5&amp;"!$Q:$Q"),,0),0)</f>
        <v>0</v>
      </c>
      <c r="O39" s="101" cm="1">
        <f t="array" aca="1" ref="O39" ca="1">IFERROR(_xlfn.XLOOKUP($A39,INDIRECT(O$5&amp;"!$A:$A"),INDIRECT(O$5&amp;"!$Q:$Q"),,0),0)</f>
        <v>0</v>
      </c>
      <c r="P39" s="101" cm="1">
        <f t="array" aca="1" ref="P39" ca="1">IFERROR(_xlfn.XLOOKUP($A39,INDIRECT(P$5&amp;"!$A:$A"),INDIRECT(P$5&amp;"!$Q:$Q"),,0),0)</f>
        <v>0</v>
      </c>
      <c r="Q39" s="101" cm="1">
        <f t="array" aca="1" ref="Q39" ca="1">IFERROR(_xlfn.XLOOKUP($A39,INDIRECT(Q$5&amp;"!$A:$A"),INDIRECT(Q$5&amp;"!$Q:$Q"),,0),0)</f>
        <v>0</v>
      </c>
      <c r="R39" s="101" cm="1">
        <f t="array" aca="1" ref="R39" ca="1">IFERROR(_xlfn.XLOOKUP($A39,INDIRECT(R$5&amp;"!$A:$A"),INDIRECT(R$5&amp;"!$Q:$Q"),,0),0)</f>
        <v>0</v>
      </c>
      <c r="S39" s="101" cm="1">
        <f t="array" aca="1" ref="S39" ca="1">IFERROR(_xlfn.XLOOKUP($A39,INDIRECT(S$5&amp;"!$A:$A"),INDIRECT(S$5&amp;"!$Q:$Q"),,0),0)</f>
        <v>0</v>
      </c>
      <c r="T39" s="101" cm="1">
        <f t="array" aca="1" ref="T39" ca="1">IFERROR(_xlfn.XLOOKUP($A39,INDIRECT(T$5&amp;"!$A:$A"),INDIRECT(T$5&amp;"!$Q:$Q"),,0),0)</f>
        <v>0</v>
      </c>
      <c r="U39" s="101" cm="1">
        <f t="array" aca="1" ref="U39" ca="1">IFERROR(_xlfn.XLOOKUP($A39,INDIRECT(U$5&amp;"!$A:$A"),INDIRECT(U$5&amp;"!$Q:$Q"),,0),0)</f>
        <v>0</v>
      </c>
      <c r="V39" s="101" cm="1">
        <f t="array" aca="1" ref="V39" ca="1">IFERROR(_xlfn.XLOOKUP($A39,INDIRECT(V$5&amp;"!$A:$A"),INDIRECT(V$5&amp;"!$Q:$Q"),,0),0)</f>
        <v>0</v>
      </c>
      <c r="W39" s="101" cm="1">
        <f t="array" aca="1" ref="W39" ca="1">IFERROR(_xlfn.XLOOKUP($A39,INDIRECT(W$5&amp;"!$A:$A"),INDIRECT(W$5&amp;"!$Q:$Q"),,0),0)</f>
        <v>0</v>
      </c>
      <c r="X39" s="101" cm="1">
        <f t="array" aca="1" ref="X39" ca="1">IFERROR(_xlfn.XLOOKUP($A39,INDIRECT(X$5&amp;"!$A:$A"),INDIRECT(X$5&amp;"!$Q:$Q"),,0),0)</f>
        <v>0</v>
      </c>
      <c r="Y39" s="101" cm="1">
        <f t="array" aca="1" ref="Y39" ca="1">IFERROR(_xlfn.XLOOKUP($A39,INDIRECT(Y$5&amp;"!$A:$A"),INDIRECT(Y$5&amp;"!$Q:$Q"),,0),0)</f>
        <v>0</v>
      </c>
      <c r="Z39" s="101" cm="1">
        <f t="array" aca="1" ref="Z39" ca="1">IFERROR(_xlfn.XLOOKUP($A39,INDIRECT(Z$5&amp;"!$A:$A"),INDIRECT(Z$5&amp;"!$Q:$Q"),,0),0)</f>
        <v>0</v>
      </c>
      <c r="AA39" s="101" cm="1">
        <f t="array" aca="1" ref="AA39" ca="1">IFERROR(_xlfn.XLOOKUP($A39,INDIRECT(AA$5&amp;"!$A:$A"),INDIRECT(AA$5&amp;"!$Q:$Q"),,0),0)</f>
        <v>0</v>
      </c>
      <c r="AB39" s="101" cm="1">
        <f t="array" aca="1" ref="AB39" ca="1">IFERROR(_xlfn.XLOOKUP($A39,INDIRECT(AB$5&amp;"!$A:$A"),INDIRECT(AB$5&amp;"!$Q:$Q"),,0),0)</f>
        <v>0</v>
      </c>
      <c r="AC39" s="101" cm="1">
        <f t="array" aca="1" ref="AC39" ca="1">IFERROR(_xlfn.XLOOKUP($A39,INDIRECT(AC$5&amp;"!$A:$A"),INDIRECT(AC$5&amp;"!$Q:$Q"),,0),0)</f>
        <v>0</v>
      </c>
      <c r="AD39" s="101" cm="1">
        <f t="array" aca="1" ref="AD39" ca="1">IFERROR(_xlfn.XLOOKUP($A39,INDIRECT(AD$5&amp;"!$A:$A"),INDIRECT(AD$5&amp;"!$Q:$Q"),,0),0)</f>
        <v>0</v>
      </c>
      <c r="AE39" s="101" cm="1">
        <f t="array" aca="1" ref="AE39" ca="1">IFERROR(_xlfn.XLOOKUP($A39,INDIRECT(AE$5&amp;"!$A:$A"),INDIRECT(AE$5&amp;"!$Q:$Q"),,0),0)</f>
        <v>0</v>
      </c>
      <c r="AF39" s="101" cm="1">
        <f t="array" aca="1" ref="AF39" ca="1">IFERROR(_xlfn.XLOOKUP($A39,INDIRECT(AF$5&amp;"!$A:$A"),INDIRECT(AF$5&amp;"!$Q:$Q"),,0),0)</f>
        <v>0</v>
      </c>
      <c r="AG39" s="101" cm="1">
        <f t="array" aca="1" ref="AG39" ca="1">IFERROR(_xlfn.XLOOKUP($A39,INDIRECT(AG$5&amp;"!$A:$A"),INDIRECT(AG$5&amp;"!$Q:$Q"),,0),0)</f>
        <v>0</v>
      </c>
      <c r="AH39" s="101" cm="1">
        <f t="array" aca="1" ref="AH39" ca="1">IFERROR(_xlfn.XLOOKUP($A39,INDIRECT(AH$5&amp;"!$A:$A"),INDIRECT(AH$5&amp;"!$Q:$Q"),,0),0)</f>
        <v>0</v>
      </c>
      <c r="AI39" s="101" cm="1">
        <f t="array" aca="1" ref="AI39" ca="1">IFERROR(_xlfn.XLOOKUP($A39,INDIRECT(AI$5&amp;"!$A:$A"),INDIRECT(AI$5&amp;"!$Q:$Q"),,0),0)</f>
        <v>0</v>
      </c>
      <c r="AJ39" s="101" cm="1">
        <f t="array" aca="1" ref="AJ39" ca="1">IFERROR(_xlfn.XLOOKUP($A39,INDIRECT(AJ$5&amp;"!$A:$A"),INDIRECT(AJ$5&amp;"!$Q:$Q"),,0),0)</f>
        <v>0</v>
      </c>
      <c r="AK39" s="101" cm="1">
        <f t="array" aca="1" ref="AK39" ca="1">IFERROR(_xlfn.XLOOKUP($A39,INDIRECT(AK$5&amp;"!$A:$A"),INDIRECT(AK$5&amp;"!$Q:$Q"),,0),0)</f>
        <v>0</v>
      </c>
      <c r="AL39" s="101" cm="1">
        <f t="array" aca="1" ref="AL39" ca="1">IFERROR(_xlfn.XLOOKUP($A39,INDIRECT(AL$5&amp;"!$A:$A"),INDIRECT(AL$5&amp;"!$Q:$Q"),,0),0)</f>
        <v>0</v>
      </c>
      <c r="AM39" s="101" cm="1">
        <f t="array" aca="1" ref="AM39" ca="1">IFERROR(_xlfn.XLOOKUP($A39,INDIRECT(AM$5&amp;"!$A:$A"),INDIRECT(AM$5&amp;"!$Q:$Q"),,0),0)</f>
        <v>0</v>
      </c>
      <c r="AN39" s="101" cm="1">
        <f t="array" aca="1" ref="AN39" ca="1">IFERROR(_xlfn.XLOOKUP($A39,INDIRECT(AN$5&amp;"!$A:$A"),INDIRECT(AN$5&amp;"!$Q:$Q"),,0),0)</f>
        <v>0</v>
      </c>
      <c r="AO39" s="101" cm="1">
        <f t="array" aca="1" ref="AO39" ca="1">IFERROR(_xlfn.XLOOKUP($A39,INDIRECT(AO$5&amp;"!$A:$A"),INDIRECT(AO$5&amp;"!$Q:$Q"),,0),0)</f>
        <v>0</v>
      </c>
      <c r="AP39" s="101" cm="1">
        <f t="array" aca="1" ref="AP39" ca="1">IFERROR(_xlfn.XLOOKUP($A39,INDIRECT(AP$5&amp;"!$A:$A"),INDIRECT(AP$5&amp;"!$Q:$Q"),,0),0)</f>
        <v>0</v>
      </c>
      <c r="AQ39" s="101" cm="1">
        <f t="array" aca="1" ref="AQ39" ca="1">IFERROR(_xlfn.XLOOKUP($A39,INDIRECT(AQ$5&amp;"!$A:$A"),INDIRECT(AQ$5&amp;"!$Q:$Q"),,0),0)</f>
        <v>0</v>
      </c>
      <c r="AR39" s="101" cm="1">
        <f t="array" aca="1" ref="AR39" ca="1">IFERROR(_xlfn.XLOOKUP($A39,INDIRECT(AR$5&amp;"!$A:$A"),INDIRECT(AR$5&amp;"!$Q:$Q"),,0),0)</f>
        <v>0</v>
      </c>
      <c r="AS39" s="101" cm="1">
        <f t="array" aca="1" ref="AS39" ca="1">IFERROR(_xlfn.XLOOKUP($A39,INDIRECT(AS$5&amp;"!$A:$A"),INDIRECT(AS$5&amp;"!$Q:$Q"),,0),0)</f>
        <v>0</v>
      </c>
      <c r="AT39" s="101" cm="1">
        <f t="array" aca="1" ref="AT39" ca="1">IFERROR(_xlfn.XLOOKUP($A39,INDIRECT(AT$5&amp;"!$A:$A"),INDIRECT(AT$5&amp;"!$Q:$Q"),,0),0)</f>
        <v>0</v>
      </c>
      <c r="AU39" s="101" cm="1">
        <f t="array" aca="1" ref="AU39" ca="1">IFERROR(_xlfn.XLOOKUP($A39,INDIRECT(AU$5&amp;"!$A:$A"),INDIRECT(AU$5&amp;"!$Q:$Q"),,0),0)</f>
        <v>0</v>
      </c>
      <c r="AV39" s="101" cm="1">
        <f t="array" aca="1" ref="AV39" ca="1">IFERROR(_xlfn.XLOOKUP($A39,INDIRECT(AV$5&amp;"!$A:$A"),INDIRECT(AV$5&amp;"!$Q:$Q"),,0),0)</f>
        <v>0</v>
      </c>
      <c r="AW39" s="101" cm="1">
        <f t="array" aca="1" ref="AW39" ca="1">IFERROR(_xlfn.XLOOKUP($A39,INDIRECT(AW$5&amp;"!$A:$A"),INDIRECT(AW$5&amp;"!$Q:$Q"),,0),0)</f>
        <v>0</v>
      </c>
      <c r="AX39" s="101" cm="1">
        <f t="array" aca="1" ref="AX39" ca="1">IFERROR(_xlfn.XLOOKUP($A39,INDIRECT(AX$5&amp;"!$A:$A"),INDIRECT(AX$5&amp;"!$Q:$Q"),,0),0)</f>
        <v>0</v>
      </c>
      <c r="AY39" s="101" cm="1">
        <f t="array" aca="1" ref="AY39" ca="1">IFERROR(_xlfn.XLOOKUP($A39,INDIRECT(AY$5&amp;"!$A:$A"),INDIRECT(AY$5&amp;"!$Q:$Q"),,0),0)</f>
        <v>0</v>
      </c>
      <c r="AZ39" s="101" cm="1">
        <f t="array" aca="1" ref="AZ39" ca="1">IFERROR(_xlfn.XLOOKUP($A39,INDIRECT(AZ$5&amp;"!$A:$A"),INDIRECT(AZ$5&amp;"!$Q:$Q"),,0),0)</f>
        <v>0</v>
      </c>
      <c r="BA39" s="101" cm="1">
        <f t="array" aca="1" ref="BA39" ca="1">IFERROR(_xlfn.XLOOKUP($A39,INDIRECT(BA$5&amp;"!$A:$A"),INDIRECT(BA$5&amp;"!$Q:$Q"),,0),0)</f>
        <v>0</v>
      </c>
      <c r="BB39" s="101" cm="1">
        <f t="array" aca="1" ref="BB39" ca="1">IFERROR(_xlfn.XLOOKUP($A39,INDIRECT(BB$5&amp;"!$A:$A"),INDIRECT(BB$5&amp;"!$Q:$Q"),,0),0)</f>
        <v>0</v>
      </c>
      <c r="BC39" s="101" cm="1">
        <f t="array" aca="1" ref="BC39" ca="1">IFERROR(_xlfn.XLOOKUP($A39,INDIRECT(BC$5&amp;"!$A:$A"),INDIRECT(BC$5&amp;"!$Q:$Q"),,0),0)</f>
        <v>0</v>
      </c>
      <c r="BD39" s="101" cm="1">
        <f t="array" aca="1" ref="BD39" ca="1">IFERROR(_xlfn.XLOOKUP($A39,INDIRECT(BD$5&amp;"!$A:$A"),INDIRECT(BD$5&amp;"!$Q:$Q"),,0),0)</f>
        <v>0</v>
      </c>
      <c r="BE39" s="101" cm="1">
        <f t="array" aca="1" ref="BE39" ca="1">IFERROR(_xlfn.XLOOKUP($A39,INDIRECT(BE$5&amp;"!$A:$A"),INDIRECT(BE$5&amp;"!$Q:$Q"),,0),0)</f>
        <v>0</v>
      </c>
      <c r="BF39" s="101" cm="1">
        <f t="array" aca="1" ref="BF39" ca="1">IFERROR(_xlfn.XLOOKUP($A39,INDIRECT(BF$5&amp;"!$A:$A"),INDIRECT(BF$5&amp;"!$Q:$Q"),,0),0)</f>
        <v>0</v>
      </c>
      <c r="BG39" s="226">
        <f t="shared" ca="1" si="0"/>
        <v>1486</v>
      </c>
      <c r="BH39" s="225">
        <f t="shared" ca="1" si="1"/>
        <v>4.6232646034959461E-3</v>
      </c>
      <c r="BI39" s="201">
        <f>_xlfn.XLOOKUP($A39,Текущая!$A:$A,Текущая!$AI:$AI,0,0)</f>
        <v>495.33333333333331</v>
      </c>
      <c r="BJ39" s="101">
        <f ca="1">_xlfn.XLOOKUP($A39,Текущая!$A:$A,Текущая!$G:$G,0,0)</f>
        <v>10192</v>
      </c>
      <c r="BK39" s="101">
        <f>_xlfn.XLOOKUP($A39,Текущая!$A:$A,Текущая!$H:$H,0)</f>
        <v>340</v>
      </c>
      <c r="BL39" s="106">
        <f>_xlfn.XLOOKUP($A39,Текущая!$A:$A,Текущая!$I:$I,0,0)</f>
        <v>33</v>
      </c>
      <c r="BM39" s="105">
        <f>_xlfn.XLOOKUP($A39,Текущая!$A:$A,Текущая!$J:$J,0,0)</f>
        <v>0.4</v>
      </c>
      <c r="BN39" s="101">
        <f>_xlfn.XLOOKUP($A39,Текущая!$A:$A,Текущая!$AP:$AP,0,0)</f>
        <v>142.01251366120209</v>
      </c>
      <c r="BO39" s="129">
        <f>_xlfn.XLOOKUP($A39,Текущая!$A:$A,Текущая!$AF:$AF,0,0)</f>
        <v>0.28670090241157892</v>
      </c>
      <c r="BP39" s="202">
        <f>_xlfn.XLOOKUP($A39,Текущая!$A:$A,Текущая!$AG:$AG,0,0)</f>
        <v>1.560577073200023</v>
      </c>
    </row>
    <row r="40" spans="1:68" ht="24.95" customHeight="1" x14ac:dyDescent="0.25">
      <c r="A40" s="3">
        <f>'Сводный за нед'!A37</f>
        <v>340734340</v>
      </c>
      <c r="B40" s="3" t="str">
        <f>'Сводный за нед'!B37</f>
        <v>ACRB1MS103PN</v>
      </c>
      <c r="C40" s="3" t="str">
        <f>'Сводный за нед'!C37</f>
        <v>Мяч гладкий розовый</v>
      </c>
      <c r="D40" s="4">
        <f>'Сводный за нед'!D37</f>
        <v>2042985583893</v>
      </c>
      <c r="F40" s="101" cm="1">
        <f t="array" aca="1" ref="F40" ca="1">IFERROR(_xlfn.XLOOKUP($A40,INDIRECT(F$5&amp;"!$A:$A"),INDIRECT(F$5&amp;"!$Q:$Q"),,0),0)</f>
        <v>0</v>
      </c>
      <c r="G40" s="101" cm="1">
        <f t="array" aca="1" ref="G40" ca="1">IFERROR(_xlfn.XLOOKUP($A40,INDIRECT(G$5&amp;"!$A:$A"),INDIRECT(G$5&amp;"!$Q:$Q"),,0),0)</f>
        <v>768.67000000000007</v>
      </c>
      <c r="H40" s="101" cm="1">
        <f t="array" aca="1" ref="H40" ca="1">IFERROR(_xlfn.XLOOKUP($A40,INDIRECT(H$5&amp;"!$A:$A"),INDIRECT(H$5&amp;"!$Q:$Q"),,0),0)</f>
        <v>2956.9</v>
      </c>
      <c r="I40" s="101" cm="1">
        <f t="array" aca="1" ref="I40" ca="1">IFERROR(_xlfn.XLOOKUP($A40,INDIRECT(I$5&amp;"!$A:$A"),INDIRECT(I$5&amp;"!$Q:$Q"),,0),0)</f>
        <v>0</v>
      </c>
      <c r="J40" s="101" cm="1">
        <f t="array" aca="1" ref="J40" ca="1">IFERROR(_xlfn.XLOOKUP($A40,INDIRECT(J$5&amp;"!$A:$A"),INDIRECT(J$5&amp;"!$Q:$Q"),,0),0)</f>
        <v>0</v>
      </c>
      <c r="K40" s="101" cm="1">
        <f t="array" aca="1" ref="K40" ca="1">IFERROR(_xlfn.XLOOKUP($A40,INDIRECT(K$5&amp;"!$A:$A"),INDIRECT(K$5&amp;"!$Q:$Q"),,0),0)</f>
        <v>0</v>
      </c>
      <c r="L40" s="101" cm="1">
        <f t="array" aca="1" ref="L40" ca="1">IFERROR(_xlfn.XLOOKUP($A40,INDIRECT(L$5&amp;"!$A:$A"),INDIRECT(L$5&amp;"!$Q:$Q"),,0),0)</f>
        <v>0</v>
      </c>
      <c r="M40" s="101" cm="1">
        <f t="array" aca="1" ref="M40" ca="1">IFERROR(_xlfn.XLOOKUP($A40,INDIRECT(M$5&amp;"!$A:$A"),INDIRECT(M$5&amp;"!$Q:$Q"),,0),0)</f>
        <v>0</v>
      </c>
      <c r="N40" s="101" cm="1">
        <f t="array" aca="1" ref="N40" ca="1">IFERROR(_xlfn.XLOOKUP($A40,INDIRECT(N$5&amp;"!$A:$A"),INDIRECT(N$5&amp;"!$Q:$Q"),,0),0)</f>
        <v>0</v>
      </c>
      <c r="O40" s="101" cm="1">
        <f t="array" aca="1" ref="O40" ca="1">IFERROR(_xlfn.XLOOKUP($A40,INDIRECT(O$5&amp;"!$A:$A"),INDIRECT(O$5&amp;"!$Q:$Q"),,0),0)</f>
        <v>0</v>
      </c>
      <c r="P40" s="101" cm="1">
        <f t="array" aca="1" ref="P40" ca="1">IFERROR(_xlfn.XLOOKUP($A40,INDIRECT(P$5&amp;"!$A:$A"),INDIRECT(P$5&amp;"!$Q:$Q"),,0),0)</f>
        <v>0</v>
      </c>
      <c r="Q40" s="101" cm="1">
        <f t="array" aca="1" ref="Q40" ca="1">IFERROR(_xlfn.XLOOKUP($A40,INDIRECT(Q$5&amp;"!$A:$A"),INDIRECT(Q$5&amp;"!$Q:$Q"),,0),0)</f>
        <v>0</v>
      </c>
      <c r="R40" s="101" cm="1">
        <f t="array" aca="1" ref="R40" ca="1">IFERROR(_xlfn.XLOOKUP($A40,INDIRECT(R$5&amp;"!$A:$A"),INDIRECT(R$5&amp;"!$Q:$Q"),,0),0)</f>
        <v>0</v>
      </c>
      <c r="S40" s="101" cm="1">
        <f t="array" aca="1" ref="S40" ca="1">IFERROR(_xlfn.XLOOKUP($A40,INDIRECT(S$5&amp;"!$A:$A"),INDIRECT(S$5&amp;"!$Q:$Q"),,0),0)</f>
        <v>0</v>
      </c>
      <c r="T40" s="101" cm="1">
        <f t="array" aca="1" ref="T40" ca="1">IFERROR(_xlfn.XLOOKUP($A40,INDIRECT(T$5&amp;"!$A:$A"),INDIRECT(T$5&amp;"!$Q:$Q"),,0),0)</f>
        <v>0</v>
      </c>
      <c r="U40" s="101" cm="1">
        <f t="array" aca="1" ref="U40" ca="1">IFERROR(_xlfn.XLOOKUP($A40,INDIRECT(U$5&amp;"!$A:$A"),INDIRECT(U$5&amp;"!$Q:$Q"),,0),0)</f>
        <v>0</v>
      </c>
      <c r="V40" s="101" cm="1">
        <f t="array" aca="1" ref="V40" ca="1">IFERROR(_xlfn.XLOOKUP($A40,INDIRECT(V$5&amp;"!$A:$A"),INDIRECT(V$5&amp;"!$Q:$Q"),,0),0)</f>
        <v>0</v>
      </c>
      <c r="W40" s="101" cm="1">
        <f t="array" aca="1" ref="W40" ca="1">IFERROR(_xlfn.XLOOKUP($A40,INDIRECT(W$5&amp;"!$A:$A"),INDIRECT(W$5&amp;"!$Q:$Q"),,0),0)</f>
        <v>0</v>
      </c>
      <c r="X40" s="101" cm="1">
        <f t="array" aca="1" ref="X40" ca="1">IFERROR(_xlfn.XLOOKUP($A40,INDIRECT(X$5&amp;"!$A:$A"),INDIRECT(X$5&amp;"!$Q:$Q"),,0),0)</f>
        <v>0</v>
      </c>
      <c r="Y40" s="101" cm="1">
        <f t="array" aca="1" ref="Y40" ca="1">IFERROR(_xlfn.XLOOKUP($A40,INDIRECT(Y$5&amp;"!$A:$A"),INDIRECT(Y$5&amp;"!$Q:$Q"),,0),0)</f>
        <v>0</v>
      </c>
      <c r="Z40" s="101" cm="1">
        <f t="array" aca="1" ref="Z40" ca="1">IFERROR(_xlfn.XLOOKUP($A40,INDIRECT(Z$5&amp;"!$A:$A"),INDIRECT(Z$5&amp;"!$Q:$Q"),,0),0)</f>
        <v>0</v>
      </c>
      <c r="AA40" s="101" cm="1">
        <f t="array" aca="1" ref="AA40" ca="1">IFERROR(_xlfn.XLOOKUP($A40,INDIRECT(AA$5&amp;"!$A:$A"),INDIRECT(AA$5&amp;"!$Q:$Q"),,0),0)</f>
        <v>0</v>
      </c>
      <c r="AB40" s="101" cm="1">
        <f t="array" aca="1" ref="AB40" ca="1">IFERROR(_xlfn.XLOOKUP($A40,INDIRECT(AB$5&amp;"!$A:$A"),INDIRECT(AB$5&amp;"!$Q:$Q"),,0),0)</f>
        <v>0</v>
      </c>
      <c r="AC40" s="101" cm="1">
        <f t="array" aca="1" ref="AC40" ca="1">IFERROR(_xlfn.XLOOKUP($A40,INDIRECT(AC$5&amp;"!$A:$A"),INDIRECT(AC$5&amp;"!$Q:$Q"),,0),0)</f>
        <v>0</v>
      </c>
      <c r="AD40" s="101" cm="1">
        <f t="array" aca="1" ref="AD40" ca="1">IFERROR(_xlfn.XLOOKUP($A40,INDIRECT(AD$5&amp;"!$A:$A"),INDIRECT(AD$5&amp;"!$Q:$Q"),,0),0)</f>
        <v>0</v>
      </c>
      <c r="AE40" s="101" cm="1">
        <f t="array" aca="1" ref="AE40" ca="1">IFERROR(_xlfn.XLOOKUP($A40,INDIRECT(AE$5&amp;"!$A:$A"),INDIRECT(AE$5&amp;"!$Q:$Q"),,0),0)</f>
        <v>0</v>
      </c>
      <c r="AF40" s="101" cm="1">
        <f t="array" aca="1" ref="AF40" ca="1">IFERROR(_xlfn.XLOOKUP($A40,INDIRECT(AF$5&amp;"!$A:$A"),INDIRECT(AF$5&amp;"!$Q:$Q"),,0),0)</f>
        <v>0</v>
      </c>
      <c r="AG40" s="101" cm="1">
        <f t="array" aca="1" ref="AG40" ca="1">IFERROR(_xlfn.XLOOKUP($A40,INDIRECT(AG$5&amp;"!$A:$A"),INDIRECT(AG$5&amp;"!$Q:$Q"),,0),0)</f>
        <v>0</v>
      </c>
      <c r="AH40" s="101" cm="1">
        <f t="array" aca="1" ref="AH40" ca="1">IFERROR(_xlfn.XLOOKUP($A40,INDIRECT(AH$5&amp;"!$A:$A"),INDIRECT(AH$5&amp;"!$Q:$Q"),,0),0)</f>
        <v>0</v>
      </c>
      <c r="AI40" s="101" cm="1">
        <f t="array" aca="1" ref="AI40" ca="1">IFERROR(_xlfn.XLOOKUP($A40,INDIRECT(AI$5&amp;"!$A:$A"),INDIRECT(AI$5&amp;"!$Q:$Q"),,0),0)</f>
        <v>0</v>
      </c>
      <c r="AJ40" s="101" cm="1">
        <f t="array" aca="1" ref="AJ40" ca="1">IFERROR(_xlfn.XLOOKUP($A40,INDIRECT(AJ$5&amp;"!$A:$A"),INDIRECT(AJ$5&amp;"!$Q:$Q"),,0),0)</f>
        <v>0</v>
      </c>
      <c r="AK40" s="101" cm="1">
        <f t="array" aca="1" ref="AK40" ca="1">IFERROR(_xlfn.XLOOKUP($A40,INDIRECT(AK$5&amp;"!$A:$A"),INDIRECT(AK$5&amp;"!$Q:$Q"),,0),0)</f>
        <v>0</v>
      </c>
      <c r="AL40" s="101" cm="1">
        <f t="array" aca="1" ref="AL40" ca="1">IFERROR(_xlfn.XLOOKUP($A40,INDIRECT(AL$5&amp;"!$A:$A"),INDIRECT(AL$5&amp;"!$Q:$Q"),,0),0)</f>
        <v>0</v>
      </c>
      <c r="AM40" s="101" cm="1">
        <f t="array" aca="1" ref="AM40" ca="1">IFERROR(_xlfn.XLOOKUP($A40,INDIRECT(AM$5&amp;"!$A:$A"),INDIRECT(AM$5&amp;"!$Q:$Q"),,0),0)</f>
        <v>0</v>
      </c>
      <c r="AN40" s="101" cm="1">
        <f t="array" aca="1" ref="AN40" ca="1">IFERROR(_xlfn.XLOOKUP($A40,INDIRECT(AN$5&amp;"!$A:$A"),INDIRECT(AN$5&amp;"!$Q:$Q"),,0),0)</f>
        <v>0</v>
      </c>
      <c r="AO40" s="101" cm="1">
        <f t="array" aca="1" ref="AO40" ca="1">IFERROR(_xlfn.XLOOKUP($A40,INDIRECT(AO$5&amp;"!$A:$A"),INDIRECT(AO$5&amp;"!$Q:$Q"),,0),0)</f>
        <v>0</v>
      </c>
      <c r="AP40" s="101" cm="1">
        <f t="array" aca="1" ref="AP40" ca="1">IFERROR(_xlfn.XLOOKUP($A40,INDIRECT(AP$5&amp;"!$A:$A"),INDIRECT(AP$5&amp;"!$Q:$Q"),,0),0)</f>
        <v>0</v>
      </c>
      <c r="AQ40" s="101" cm="1">
        <f t="array" aca="1" ref="AQ40" ca="1">IFERROR(_xlfn.XLOOKUP($A40,INDIRECT(AQ$5&amp;"!$A:$A"),INDIRECT(AQ$5&amp;"!$Q:$Q"),,0),0)</f>
        <v>0</v>
      </c>
      <c r="AR40" s="101" cm="1">
        <f t="array" aca="1" ref="AR40" ca="1">IFERROR(_xlfn.XLOOKUP($A40,INDIRECT(AR$5&amp;"!$A:$A"),INDIRECT(AR$5&amp;"!$Q:$Q"),,0),0)</f>
        <v>0</v>
      </c>
      <c r="AS40" s="101" cm="1">
        <f t="array" aca="1" ref="AS40" ca="1">IFERROR(_xlfn.XLOOKUP($A40,INDIRECT(AS$5&amp;"!$A:$A"),INDIRECT(AS$5&amp;"!$Q:$Q"),,0),0)</f>
        <v>0</v>
      </c>
      <c r="AT40" s="101" cm="1">
        <f t="array" aca="1" ref="AT40" ca="1">IFERROR(_xlfn.XLOOKUP($A40,INDIRECT(AT$5&amp;"!$A:$A"),INDIRECT(AT$5&amp;"!$Q:$Q"),,0),0)</f>
        <v>0</v>
      </c>
      <c r="AU40" s="101" cm="1">
        <f t="array" aca="1" ref="AU40" ca="1">IFERROR(_xlfn.XLOOKUP($A40,INDIRECT(AU$5&amp;"!$A:$A"),INDIRECT(AU$5&amp;"!$Q:$Q"),,0),0)</f>
        <v>0</v>
      </c>
      <c r="AV40" s="101" cm="1">
        <f t="array" aca="1" ref="AV40" ca="1">IFERROR(_xlfn.XLOOKUP($A40,INDIRECT(AV$5&amp;"!$A:$A"),INDIRECT(AV$5&amp;"!$Q:$Q"),,0),0)</f>
        <v>0</v>
      </c>
      <c r="AW40" s="101" cm="1">
        <f t="array" aca="1" ref="AW40" ca="1">IFERROR(_xlfn.XLOOKUP($A40,INDIRECT(AW$5&amp;"!$A:$A"),INDIRECT(AW$5&amp;"!$Q:$Q"),,0),0)</f>
        <v>0</v>
      </c>
      <c r="AX40" s="101" cm="1">
        <f t="array" aca="1" ref="AX40" ca="1">IFERROR(_xlfn.XLOOKUP($A40,INDIRECT(AX$5&amp;"!$A:$A"),INDIRECT(AX$5&amp;"!$Q:$Q"),,0),0)</f>
        <v>0</v>
      </c>
      <c r="AY40" s="101" cm="1">
        <f t="array" aca="1" ref="AY40" ca="1">IFERROR(_xlfn.XLOOKUP($A40,INDIRECT(AY$5&amp;"!$A:$A"),INDIRECT(AY$5&amp;"!$Q:$Q"),,0),0)</f>
        <v>0</v>
      </c>
      <c r="AZ40" s="101" cm="1">
        <f t="array" aca="1" ref="AZ40" ca="1">IFERROR(_xlfn.XLOOKUP($A40,INDIRECT(AZ$5&amp;"!$A:$A"),INDIRECT(AZ$5&amp;"!$Q:$Q"),,0),0)</f>
        <v>0</v>
      </c>
      <c r="BA40" s="101" cm="1">
        <f t="array" aca="1" ref="BA40" ca="1">IFERROR(_xlfn.XLOOKUP($A40,INDIRECT(BA$5&amp;"!$A:$A"),INDIRECT(BA$5&amp;"!$Q:$Q"),,0),0)</f>
        <v>0</v>
      </c>
      <c r="BB40" s="101" cm="1">
        <f t="array" aca="1" ref="BB40" ca="1">IFERROR(_xlfn.XLOOKUP($A40,INDIRECT(BB$5&amp;"!$A:$A"),INDIRECT(BB$5&amp;"!$Q:$Q"),,0),0)</f>
        <v>0</v>
      </c>
      <c r="BC40" s="101" cm="1">
        <f t="array" aca="1" ref="BC40" ca="1">IFERROR(_xlfn.XLOOKUP($A40,INDIRECT(BC$5&amp;"!$A:$A"),INDIRECT(BC$5&amp;"!$Q:$Q"),,0),0)</f>
        <v>0</v>
      </c>
      <c r="BD40" s="101" cm="1">
        <f t="array" aca="1" ref="BD40" ca="1">IFERROR(_xlfn.XLOOKUP($A40,INDIRECT(BD$5&amp;"!$A:$A"),INDIRECT(BD$5&amp;"!$Q:$Q"),,0),0)</f>
        <v>0</v>
      </c>
      <c r="BE40" s="101" cm="1">
        <f t="array" aca="1" ref="BE40" ca="1">IFERROR(_xlfn.XLOOKUP($A40,INDIRECT(BE$5&amp;"!$A:$A"),INDIRECT(BE$5&amp;"!$Q:$Q"),,0),0)</f>
        <v>0</v>
      </c>
      <c r="BF40" s="101" cm="1">
        <f t="array" aca="1" ref="BF40" ca="1">IFERROR(_xlfn.XLOOKUP($A40,INDIRECT(BF$5&amp;"!$A:$A"),INDIRECT(BF$5&amp;"!$Q:$Q"),,0),0)</f>
        <v>0</v>
      </c>
      <c r="BG40" s="226">
        <f t="shared" ca="1" si="0"/>
        <v>3725.57</v>
      </c>
      <c r="BH40" s="225">
        <f t="shared" ca="1" si="1"/>
        <v>1.1591047044984114E-2</v>
      </c>
      <c r="BI40" s="201">
        <f>_xlfn.XLOOKUP($A40,Текущая!$A:$A,Текущая!$AI:$AI,0,0)</f>
        <v>369.61250000000001</v>
      </c>
      <c r="BJ40" s="101">
        <f ca="1">_xlfn.XLOOKUP($A40,Текущая!$A:$A,Текущая!$G:$G,0,0)</f>
        <v>2697</v>
      </c>
      <c r="BK40" s="101">
        <f>_xlfn.XLOOKUP($A40,Текущая!$A:$A,Текущая!$H:$H,0)</f>
        <v>20</v>
      </c>
      <c r="BL40" s="106">
        <f>_xlfn.XLOOKUP($A40,Текущая!$A:$A,Текущая!$I:$I,0,0)</f>
        <v>88</v>
      </c>
      <c r="BM40" s="105">
        <f>_xlfn.XLOOKUP($A40,Текущая!$A:$A,Текущая!$J:$J,0,0)</f>
        <v>1.4</v>
      </c>
      <c r="BN40" s="101">
        <f>_xlfn.XLOOKUP($A40,Текущая!$A:$A,Текущая!$AP:$AP,0,0)</f>
        <v>82.749590163934386</v>
      </c>
      <c r="BO40" s="129">
        <f>_xlfn.XLOOKUP($A40,Текущая!$A:$A,Текущая!$AF:$AF,0,0)</f>
        <v>0.22388201200969768</v>
      </c>
      <c r="BP40" s="202">
        <f>_xlfn.XLOOKUP($A40,Текущая!$A:$A,Текущая!$AG:$AG,0,0)</f>
        <v>0.95114471452798144</v>
      </c>
    </row>
    <row r="41" spans="1:68" ht="24.95" customHeight="1" x14ac:dyDescent="0.25">
      <c r="A41" s="3">
        <f>'Сводный за нед'!A38</f>
        <v>340741532</v>
      </c>
      <c r="B41" s="3" t="str">
        <f>'Сводный за нед'!B38</f>
        <v>ACRB1MS103BL</v>
      </c>
      <c r="C41" s="3" t="str">
        <f>'Сводный за нед'!C38</f>
        <v>Мяч гладкий голубой</v>
      </c>
      <c r="D41" s="4">
        <f>'Сводный за нед'!D38</f>
        <v>2042986356632</v>
      </c>
      <c r="F41" s="101" cm="1">
        <f t="array" aca="1" ref="F41" ca="1">IFERROR(_xlfn.XLOOKUP($A41,INDIRECT(F$5&amp;"!$A:$A"),INDIRECT(F$5&amp;"!$Q:$Q"),,0),0)</f>
        <v>0</v>
      </c>
      <c r="G41" s="101" cm="1">
        <f t="array" aca="1" ref="G41" ca="1">IFERROR(_xlfn.XLOOKUP($A41,INDIRECT(G$5&amp;"!$A:$A"),INDIRECT(G$5&amp;"!$Q:$Q"),,0),0)</f>
        <v>0</v>
      </c>
      <c r="H41" s="101" cm="1">
        <f t="array" aca="1" ref="H41" ca="1">IFERROR(_xlfn.XLOOKUP($A41,INDIRECT(H$5&amp;"!$A:$A"),INDIRECT(H$5&amp;"!$Q:$Q"),,0),0)</f>
        <v>0</v>
      </c>
      <c r="I41" s="101" cm="1">
        <f t="array" aca="1" ref="I41" ca="1">IFERROR(_xlfn.XLOOKUP($A41,INDIRECT(I$5&amp;"!$A:$A"),INDIRECT(I$5&amp;"!$Q:$Q"),,0),0)</f>
        <v>0</v>
      </c>
      <c r="J41" s="101" cm="1">
        <f t="array" aca="1" ref="J41" ca="1">IFERROR(_xlfn.XLOOKUP($A41,INDIRECT(J$5&amp;"!$A:$A"),INDIRECT(J$5&amp;"!$Q:$Q"),,0),0)</f>
        <v>0</v>
      </c>
      <c r="K41" s="101" cm="1">
        <f t="array" aca="1" ref="K41" ca="1">IFERROR(_xlfn.XLOOKUP($A41,INDIRECT(K$5&amp;"!$A:$A"),INDIRECT(K$5&amp;"!$Q:$Q"),,0),0)</f>
        <v>0</v>
      </c>
      <c r="L41" s="101" cm="1">
        <f t="array" aca="1" ref="L41" ca="1">IFERROR(_xlfn.XLOOKUP($A41,INDIRECT(L$5&amp;"!$A:$A"),INDIRECT(L$5&amp;"!$Q:$Q"),,0),0)</f>
        <v>0</v>
      </c>
      <c r="M41" s="101" cm="1">
        <f t="array" aca="1" ref="M41" ca="1">IFERROR(_xlfn.XLOOKUP($A41,INDIRECT(M$5&amp;"!$A:$A"),INDIRECT(M$5&amp;"!$Q:$Q"),,0),0)</f>
        <v>0</v>
      </c>
      <c r="N41" s="101" cm="1">
        <f t="array" aca="1" ref="N41" ca="1">IFERROR(_xlfn.XLOOKUP($A41,INDIRECT(N$5&amp;"!$A:$A"),INDIRECT(N$5&amp;"!$Q:$Q"),,0),0)</f>
        <v>0</v>
      </c>
      <c r="O41" s="101" cm="1">
        <f t="array" aca="1" ref="O41" ca="1">IFERROR(_xlfn.XLOOKUP($A41,INDIRECT(O$5&amp;"!$A:$A"),INDIRECT(O$5&amp;"!$Q:$Q"),,0),0)</f>
        <v>0</v>
      </c>
      <c r="P41" s="101" cm="1">
        <f t="array" aca="1" ref="P41" ca="1">IFERROR(_xlfn.XLOOKUP($A41,INDIRECT(P$5&amp;"!$A:$A"),INDIRECT(P$5&amp;"!$Q:$Q"),,0),0)</f>
        <v>0</v>
      </c>
      <c r="Q41" s="101" cm="1">
        <f t="array" aca="1" ref="Q41" ca="1">IFERROR(_xlfn.XLOOKUP($A41,INDIRECT(Q$5&amp;"!$A:$A"),INDIRECT(Q$5&amp;"!$Q:$Q"),,0),0)</f>
        <v>0</v>
      </c>
      <c r="R41" s="101" cm="1">
        <f t="array" aca="1" ref="R41" ca="1">IFERROR(_xlfn.XLOOKUP($A41,INDIRECT(R$5&amp;"!$A:$A"),INDIRECT(R$5&amp;"!$Q:$Q"),,0),0)</f>
        <v>0</v>
      </c>
      <c r="S41" s="101" cm="1">
        <f t="array" aca="1" ref="S41" ca="1">IFERROR(_xlfn.XLOOKUP($A41,INDIRECT(S$5&amp;"!$A:$A"),INDIRECT(S$5&amp;"!$Q:$Q"),,0),0)</f>
        <v>0</v>
      </c>
      <c r="T41" s="101" cm="1">
        <f t="array" aca="1" ref="T41" ca="1">IFERROR(_xlfn.XLOOKUP($A41,INDIRECT(T$5&amp;"!$A:$A"),INDIRECT(T$5&amp;"!$Q:$Q"),,0),0)</f>
        <v>0</v>
      </c>
      <c r="U41" s="101" cm="1">
        <f t="array" aca="1" ref="U41" ca="1">IFERROR(_xlfn.XLOOKUP($A41,INDIRECT(U$5&amp;"!$A:$A"),INDIRECT(U$5&amp;"!$Q:$Q"),,0),0)</f>
        <v>0</v>
      </c>
      <c r="V41" s="101" cm="1">
        <f t="array" aca="1" ref="V41" ca="1">IFERROR(_xlfn.XLOOKUP($A41,INDIRECT(V$5&amp;"!$A:$A"),INDIRECT(V$5&amp;"!$Q:$Q"),,0),0)</f>
        <v>0</v>
      </c>
      <c r="W41" s="101" cm="1">
        <f t="array" aca="1" ref="W41" ca="1">IFERROR(_xlfn.XLOOKUP($A41,INDIRECT(W$5&amp;"!$A:$A"),INDIRECT(W$5&amp;"!$Q:$Q"),,0),0)</f>
        <v>0</v>
      </c>
      <c r="X41" s="101" cm="1">
        <f t="array" aca="1" ref="X41" ca="1">IFERROR(_xlfn.XLOOKUP($A41,INDIRECT(X$5&amp;"!$A:$A"),INDIRECT(X$5&amp;"!$Q:$Q"),,0),0)</f>
        <v>0</v>
      </c>
      <c r="Y41" s="101" cm="1">
        <f t="array" aca="1" ref="Y41" ca="1">IFERROR(_xlfn.XLOOKUP($A41,INDIRECT(Y$5&amp;"!$A:$A"),INDIRECT(Y$5&amp;"!$Q:$Q"),,0),0)</f>
        <v>0</v>
      </c>
      <c r="Z41" s="101" cm="1">
        <f t="array" aca="1" ref="Z41" ca="1">IFERROR(_xlfn.XLOOKUP($A41,INDIRECT(Z$5&amp;"!$A:$A"),INDIRECT(Z$5&amp;"!$Q:$Q"),,0),0)</f>
        <v>0</v>
      </c>
      <c r="AA41" s="101" cm="1">
        <f t="array" aca="1" ref="AA41" ca="1">IFERROR(_xlfn.XLOOKUP($A41,INDIRECT(AA$5&amp;"!$A:$A"),INDIRECT(AA$5&amp;"!$Q:$Q"),,0),0)</f>
        <v>0</v>
      </c>
      <c r="AB41" s="101" cm="1">
        <f t="array" aca="1" ref="AB41" ca="1">IFERROR(_xlfn.XLOOKUP($A41,INDIRECT(AB$5&amp;"!$A:$A"),INDIRECT(AB$5&amp;"!$Q:$Q"),,0),0)</f>
        <v>0</v>
      </c>
      <c r="AC41" s="101" cm="1">
        <f t="array" aca="1" ref="AC41" ca="1">IFERROR(_xlfn.XLOOKUP($A41,INDIRECT(AC$5&amp;"!$A:$A"),INDIRECT(AC$5&amp;"!$Q:$Q"),,0),0)</f>
        <v>0</v>
      </c>
      <c r="AD41" s="101" cm="1">
        <f t="array" aca="1" ref="AD41" ca="1">IFERROR(_xlfn.XLOOKUP($A41,INDIRECT(AD$5&amp;"!$A:$A"),INDIRECT(AD$5&amp;"!$Q:$Q"),,0),0)</f>
        <v>0</v>
      </c>
      <c r="AE41" s="101" cm="1">
        <f t="array" aca="1" ref="AE41" ca="1">IFERROR(_xlfn.XLOOKUP($A41,INDIRECT(AE$5&amp;"!$A:$A"),INDIRECT(AE$5&amp;"!$Q:$Q"),,0),0)</f>
        <v>0</v>
      </c>
      <c r="AF41" s="101" cm="1">
        <f t="array" aca="1" ref="AF41" ca="1">IFERROR(_xlfn.XLOOKUP($A41,INDIRECT(AF$5&amp;"!$A:$A"),INDIRECT(AF$5&amp;"!$Q:$Q"),,0),0)</f>
        <v>0</v>
      </c>
      <c r="AG41" s="101" cm="1">
        <f t="array" aca="1" ref="AG41" ca="1">IFERROR(_xlfn.XLOOKUP($A41,INDIRECT(AG$5&amp;"!$A:$A"),INDIRECT(AG$5&amp;"!$Q:$Q"),,0),0)</f>
        <v>0</v>
      </c>
      <c r="AH41" s="101" cm="1">
        <f t="array" aca="1" ref="AH41" ca="1">IFERROR(_xlfn.XLOOKUP($A41,INDIRECT(AH$5&amp;"!$A:$A"),INDIRECT(AH$5&amp;"!$Q:$Q"),,0),0)</f>
        <v>0</v>
      </c>
      <c r="AI41" s="101" cm="1">
        <f t="array" aca="1" ref="AI41" ca="1">IFERROR(_xlfn.XLOOKUP($A41,INDIRECT(AI$5&amp;"!$A:$A"),INDIRECT(AI$5&amp;"!$Q:$Q"),,0),0)</f>
        <v>0</v>
      </c>
      <c r="AJ41" s="101" cm="1">
        <f t="array" aca="1" ref="AJ41" ca="1">IFERROR(_xlfn.XLOOKUP($A41,INDIRECT(AJ$5&amp;"!$A:$A"),INDIRECT(AJ$5&amp;"!$Q:$Q"),,0),0)</f>
        <v>0</v>
      </c>
      <c r="AK41" s="101" cm="1">
        <f t="array" aca="1" ref="AK41" ca="1">IFERROR(_xlfn.XLOOKUP($A41,INDIRECT(AK$5&amp;"!$A:$A"),INDIRECT(AK$5&amp;"!$Q:$Q"),,0),0)</f>
        <v>0</v>
      </c>
      <c r="AL41" s="101" cm="1">
        <f t="array" aca="1" ref="AL41" ca="1">IFERROR(_xlfn.XLOOKUP($A41,INDIRECT(AL$5&amp;"!$A:$A"),INDIRECT(AL$5&amp;"!$Q:$Q"),,0),0)</f>
        <v>0</v>
      </c>
      <c r="AM41" s="101" cm="1">
        <f t="array" aca="1" ref="AM41" ca="1">IFERROR(_xlfn.XLOOKUP($A41,INDIRECT(AM$5&amp;"!$A:$A"),INDIRECT(AM$5&amp;"!$Q:$Q"),,0),0)</f>
        <v>0</v>
      </c>
      <c r="AN41" s="101" cm="1">
        <f t="array" aca="1" ref="AN41" ca="1">IFERROR(_xlfn.XLOOKUP($A41,INDIRECT(AN$5&amp;"!$A:$A"),INDIRECT(AN$5&amp;"!$Q:$Q"),,0),0)</f>
        <v>0</v>
      </c>
      <c r="AO41" s="101" cm="1">
        <f t="array" aca="1" ref="AO41" ca="1">IFERROR(_xlfn.XLOOKUP($A41,INDIRECT(AO$5&amp;"!$A:$A"),INDIRECT(AO$5&amp;"!$Q:$Q"),,0),0)</f>
        <v>0</v>
      </c>
      <c r="AP41" s="101" cm="1">
        <f t="array" aca="1" ref="AP41" ca="1">IFERROR(_xlfn.XLOOKUP($A41,INDIRECT(AP$5&amp;"!$A:$A"),INDIRECT(AP$5&amp;"!$Q:$Q"),,0),0)</f>
        <v>0</v>
      </c>
      <c r="AQ41" s="101" cm="1">
        <f t="array" aca="1" ref="AQ41" ca="1">IFERROR(_xlfn.XLOOKUP($A41,INDIRECT(AQ$5&amp;"!$A:$A"),INDIRECT(AQ$5&amp;"!$Q:$Q"),,0),0)</f>
        <v>0</v>
      </c>
      <c r="AR41" s="101" cm="1">
        <f t="array" aca="1" ref="AR41" ca="1">IFERROR(_xlfn.XLOOKUP($A41,INDIRECT(AR$5&amp;"!$A:$A"),INDIRECT(AR$5&amp;"!$Q:$Q"),,0),0)</f>
        <v>0</v>
      </c>
      <c r="AS41" s="101" cm="1">
        <f t="array" aca="1" ref="AS41" ca="1">IFERROR(_xlfn.XLOOKUP($A41,INDIRECT(AS$5&amp;"!$A:$A"),INDIRECT(AS$5&amp;"!$Q:$Q"),,0),0)</f>
        <v>0</v>
      </c>
      <c r="AT41" s="101" cm="1">
        <f t="array" aca="1" ref="AT41" ca="1">IFERROR(_xlfn.XLOOKUP($A41,INDIRECT(AT$5&amp;"!$A:$A"),INDIRECT(AT$5&amp;"!$Q:$Q"),,0),0)</f>
        <v>0</v>
      </c>
      <c r="AU41" s="101" cm="1">
        <f t="array" aca="1" ref="AU41" ca="1">IFERROR(_xlfn.XLOOKUP($A41,INDIRECT(AU$5&amp;"!$A:$A"),INDIRECT(AU$5&amp;"!$Q:$Q"),,0),0)</f>
        <v>0</v>
      </c>
      <c r="AV41" s="101" cm="1">
        <f t="array" aca="1" ref="AV41" ca="1">IFERROR(_xlfn.XLOOKUP($A41,INDIRECT(AV$5&amp;"!$A:$A"),INDIRECT(AV$5&amp;"!$Q:$Q"),,0),0)</f>
        <v>0</v>
      </c>
      <c r="AW41" s="101" cm="1">
        <f t="array" aca="1" ref="AW41" ca="1">IFERROR(_xlfn.XLOOKUP($A41,INDIRECT(AW$5&amp;"!$A:$A"),INDIRECT(AW$5&amp;"!$Q:$Q"),,0),0)</f>
        <v>0</v>
      </c>
      <c r="AX41" s="101" cm="1">
        <f t="array" aca="1" ref="AX41" ca="1">IFERROR(_xlfn.XLOOKUP($A41,INDIRECT(AX$5&amp;"!$A:$A"),INDIRECT(AX$5&amp;"!$Q:$Q"),,0),0)</f>
        <v>0</v>
      </c>
      <c r="AY41" s="101" cm="1">
        <f t="array" aca="1" ref="AY41" ca="1">IFERROR(_xlfn.XLOOKUP($A41,INDIRECT(AY$5&amp;"!$A:$A"),INDIRECT(AY$5&amp;"!$Q:$Q"),,0),0)</f>
        <v>0</v>
      </c>
      <c r="AZ41" s="101" cm="1">
        <f t="array" aca="1" ref="AZ41" ca="1">IFERROR(_xlfn.XLOOKUP($A41,INDIRECT(AZ$5&amp;"!$A:$A"),INDIRECT(AZ$5&amp;"!$Q:$Q"),,0),0)</f>
        <v>0</v>
      </c>
      <c r="BA41" s="101" cm="1">
        <f t="array" aca="1" ref="BA41" ca="1">IFERROR(_xlfn.XLOOKUP($A41,INDIRECT(BA$5&amp;"!$A:$A"),INDIRECT(BA$5&amp;"!$Q:$Q"),,0),0)</f>
        <v>0</v>
      </c>
      <c r="BB41" s="101" cm="1">
        <f t="array" aca="1" ref="BB41" ca="1">IFERROR(_xlfn.XLOOKUP($A41,INDIRECT(BB$5&amp;"!$A:$A"),INDIRECT(BB$5&amp;"!$Q:$Q"),,0),0)</f>
        <v>0</v>
      </c>
      <c r="BC41" s="101" cm="1">
        <f t="array" aca="1" ref="BC41" ca="1">IFERROR(_xlfn.XLOOKUP($A41,INDIRECT(BC$5&amp;"!$A:$A"),INDIRECT(BC$5&amp;"!$Q:$Q"),,0),0)</f>
        <v>0</v>
      </c>
      <c r="BD41" s="101" cm="1">
        <f t="array" aca="1" ref="BD41" ca="1">IFERROR(_xlfn.XLOOKUP($A41,INDIRECT(BD$5&amp;"!$A:$A"),INDIRECT(BD$5&amp;"!$Q:$Q"),,0),0)</f>
        <v>0</v>
      </c>
      <c r="BE41" s="101" cm="1">
        <f t="array" aca="1" ref="BE41" ca="1">IFERROR(_xlfn.XLOOKUP($A41,INDIRECT(BE$5&amp;"!$A:$A"),INDIRECT(BE$5&amp;"!$Q:$Q"),,0),0)</f>
        <v>0</v>
      </c>
      <c r="BF41" s="101" cm="1">
        <f t="array" aca="1" ref="BF41" ca="1">IFERROR(_xlfn.XLOOKUP($A41,INDIRECT(BF$5&amp;"!$A:$A"),INDIRECT(BF$5&amp;"!$Q:$Q"),,0),0)</f>
        <v>0</v>
      </c>
      <c r="BG41" s="226">
        <f t="shared" ca="1" si="0"/>
        <v>0</v>
      </c>
      <c r="BH41" s="225">
        <f t="shared" ca="1" si="1"/>
        <v>0</v>
      </c>
      <c r="BI41" s="201">
        <f>_xlfn.XLOOKUP($A41,Текущая!$A:$A,Текущая!$AI:$AI,0,0)</f>
        <v>0</v>
      </c>
      <c r="BJ41" s="101">
        <f ca="1">_xlfn.XLOOKUP($A41,Текущая!$A:$A,Текущая!$G:$G,0,0)</f>
        <v>7134</v>
      </c>
      <c r="BK41" s="101">
        <f>_xlfn.XLOOKUP($A41,Текущая!$A:$A,Текущая!$H:$H,0)</f>
        <v>266.66666666666669</v>
      </c>
      <c r="BL41" s="106">
        <f>_xlfn.XLOOKUP($A41,Текущая!$A:$A,Текущая!$I:$I,0,0)</f>
        <v>50</v>
      </c>
      <c r="BM41" s="105">
        <f>_xlfn.XLOOKUP($A41,Текущая!$A:$A,Текущая!$J:$J,0,0)</f>
        <v>0.3</v>
      </c>
      <c r="BN41" s="101">
        <f>_xlfn.XLOOKUP($A41,Текущая!$A:$A,Текущая!$AP:$AP,0,0)</f>
        <v>0</v>
      </c>
      <c r="BO41" s="129">
        <f>_xlfn.XLOOKUP($A41,Текущая!$A:$A,Текущая!$AF:$AF,0,0)</f>
        <v>0</v>
      </c>
      <c r="BP41" s="202">
        <f>_xlfn.XLOOKUP($A41,Текущая!$A:$A,Текущая!$AG:$AG,0,0)</f>
        <v>0</v>
      </c>
    </row>
    <row r="42" spans="1:68" ht="24.95" customHeight="1" x14ac:dyDescent="0.25">
      <c r="A42" s="3">
        <f>'Сводный за нед'!A39</f>
        <v>340743352</v>
      </c>
      <c r="B42" s="3" t="str">
        <f>'Сводный за нед'!B39</f>
        <v>ACRB1MS103LI</v>
      </c>
      <c r="C42" s="3" t="str">
        <f>'Сводный за нед'!C39</f>
        <v>Мяч гладкий сиреневый</v>
      </c>
      <c r="D42" s="4">
        <f>'Сводный за нед'!D39</f>
        <v>2042986372359</v>
      </c>
      <c r="F42" s="101" cm="1">
        <f t="array" aca="1" ref="F42" ca="1">IFERROR(_xlfn.XLOOKUP($A42,INDIRECT(F$5&amp;"!$A:$A"),INDIRECT(F$5&amp;"!$Q:$Q"),,0),0)</f>
        <v>0</v>
      </c>
      <c r="G42" s="101" cm="1">
        <f t="array" aca="1" ref="G42" ca="1">IFERROR(_xlfn.XLOOKUP($A42,INDIRECT(G$5&amp;"!$A:$A"),INDIRECT(G$5&amp;"!$Q:$Q"),,0),0)</f>
        <v>0</v>
      </c>
      <c r="H42" s="101" cm="1">
        <f t="array" aca="1" ref="H42" ca="1">IFERROR(_xlfn.XLOOKUP($A42,INDIRECT(H$5&amp;"!$A:$A"),INDIRECT(H$5&amp;"!$Q:$Q"),,0),0)</f>
        <v>1068</v>
      </c>
      <c r="I42" s="101" cm="1">
        <f t="array" aca="1" ref="I42" ca="1">IFERROR(_xlfn.XLOOKUP($A42,INDIRECT(I$5&amp;"!$A:$A"),INDIRECT(I$5&amp;"!$Q:$Q"),,0),0)</f>
        <v>0</v>
      </c>
      <c r="J42" s="101" cm="1">
        <f t="array" aca="1" ref="J42" ca="1">IFERROR(_xlfn.XLOOKUP($A42,INDIRECT(J$5&amp;"!$A:$A"),INDIRECT(J$5&amp;"!$Q:$Q"),,0),0)</f>
        <v>0</v>
      </c>
      <c r="K42" s="101" cm="1">
        <f t="array" aca="1" ref="K42" ca="1">IFERROR(_xlfn.XLOOKUP($A42,INDIRECT(K$5&amp;"!$A:$A"),INDIRECT(K$5&amp;"!$Q:$Q"),,0),0)</f>
        <v>0</v>
      </c>
      <c r="L42" s="101" cm="1">
        <f t="array" aca="1" ref="L42" ca="1">IFERROR(_xlfn.XLOOKUP($A42,INDIRECT(L$5&amp;"!$A:$A"),INDIRECT(L$5&amp;"!$Q:$Q"),,0),0)</f>
        <v>0</v>
      </c>
      <c r="M42" s="101" cm="1">
        <f t="array" aca="1" ref="M42" ca="1">IFERROR(_xlfn.XLOOKUP($A42,INDIRECT(M$5&amp;"!$A:$A"),INDIRECT(M$5&amp;"!$Q:$Q"),,0),0)</f>
        <v>0</v>
      </c>
      <c r="N42" s="101" cm="1">
        <f t="array" aca="1" ref="N42" ca="1">IFERROR(_xlfn.XLOOKUP($A42,INDIRECT(N$5&amp;"!$A:$A"),INDIRECT(N$5&amp;"!$Q:$Q"),,0),0)</f>
        <v>0</v>
      </c>
      <c r="O42" s="101" cm="1">
        <f t="array" aca="1" ref="O42" ca="1">IFERROR(_xlfn.XLOOKUP($A42,INDIRECT(O$5&amp;"!$A:$A"),INDIRECT(O$5&amp;"!$Q:$Q"),,0),0)</f>
        <v>0</v>
      </c>
      <c r="P42" s="101" cm="1">
        <f t="array" aca="1" ref="P42" ca="1">IFERROR(_xlfn.XLOOKUP($A42,INDIRECT(P$5&amp;"!$A:$A"),INDIRECT(P$5&amp;"!$Q:$Q"),,0),0)</f>
        <v>0</v>
      </c>
      <c r="Q42" s="101" cm="1">
        <f t="array" aca="1" ref="Q42" ca="1">IFERROR(_xlfn.XLOOKUP($A42,INDIRECT(Q$5&amp;"!$A:$A"),INDIRECT(Q$5&amp;"!$Q:$Q"),,0),0)</f>
        <v>0</v>
      </c>
      <c r="R42" s="101" cm="1">
        <f t="array" aca="1" ref="R42" ca="1">IFERROR(_xlfn.XLOOKUP($A42,INDIRECT(R$5&amp;"!$A:$A"),INDIRECT(R$5&amp;"!$Q:$Q"),,0),0)</f>
        <v>0</v>
      </c>
      <c r="S42" s="101" cm="1">
        <f t="array" aca="1" ref="S42" ca="1">IFERROR(_xlfn.XLOOKUP($A42,INDIRECT(S$5&amp;"!$A:$A"),INDIRECT(S$5&amp;"!$Q:$Q"),,0),0)</f>
        <v>0</v>
      </c>
      <c r="T42" s="101" cm="1">
        <f t="array" aca="1" ref="T42" ca="1">IFERROR(_xlfn.XLOOKUP($A42,INDIRECT(T$5&amp;"!$A:$A"),INDIRECT(T$5&amp;"!$Q:$Q"),,0),0)</f>
        <v>0</v>
      </c>
      <c r="U42" s="101" cm="1">
        <f t="array" aca="1" ref="U42" ca="1">IFERROR(_xlfn.XLOOKUP($A42,INDIRECT(U$5&amp;"!$A:$A"),INDIRECT(U$5&amp;"!$Q:$Q"),,0),0)</f>
        <v>0</v>
      </c>
      <c r="V42" s="101" cm="1">
        <f t="array" aca="1" ref="V42" ca="1">IFERROR(_xlfn.XLOOKUP($A42,INDIRECT(V$5&amp;"!$A:$A"),INDIRECT(V$5&amp;"!$Q:$Q"),,0),0)</f>
        <v>0</v>
      </c>
      <c r="W42" s="101" cm="1">
        <f t="array" aca="1" ref="W42" ca="1">IFERROR(_xlfn.XLOOKUP($A42,INDIRECT(W$5&amp;"!$A:$A"),INDIRECT(W$5&amp;"!$Q:$Q"),,0),0)</f>
        <v>0</v>
      </c>
      <c r="X42" s="101" cm="1">
        <f t="array" aca="1" ref="X42" ca="1">IFERROR(_xlfn.XLOOKUP($A42,INDIRECT(X$5&amp;"!$A:$A"),INDIRECT(X$5&amp;"!$Q:$Q"),,0),0)</f>
        <v>0</v>
      </c>
      <c r="Y42" s="101" cm="1">
        <f t="array" aca="1" ref="Y42" ca="1">IFERROR(_xlfn.XLOOKUP($A42,INDIRECT(Y$5&amp;"!$A:$A"),INDIRECT(Y$5&amp;"!$Q:$Q"),,0),0)</f>
        <v>0</v>
      </c>
      <c r="Z42" s="101" cm="1">
        <f t="array" aca="1" ref="Z42" ca="1">IFERROR(_xlfn.XLOOKUP($A42,INDIRECT(Z$5&amp;"!$A:$A"),INDIRECT(Z$5&amp;"!$Q:$Q"),,0),0)</f>
        <v>0</v>
      </c>
      <c r="AA42" s="101" cm="1">
        <f t="array" aca="1" ref="AA42" ca="1">IFERROR(_xlfn.XLOOKUP($A42,INDIRECT(AA$5&amp;"!$A:$A"),INDIRECT(AA$5&amp;"!$Q:$Q"),,0),0)</f>
        <v>0</v>
      </c>
      <c r="AB42" s="101" cm="1">
        <f t="array" aca="1" ref="AB42" ca="1">IFERROR(_xlfn.XLOOKUP($A42,INDIRECT(AB$5&amp;"!$A:$A"),INDIRECT(AB$5&amp;"!$Q:$Q"),,0),0)</f>
        <v>0</v>
      </c>
      <c r="AC42" s="101" cm="1">
        <f t="array" aca="1" ref="AC42" ca="1">IFERROR(_xlfn.XLOOKUP($A42,INDIRECT(AC$5&amp;"!$A:$A"),INDIRECT(AC$5&amp;"!$Q:$Q"),,0),0)</f>
        <v>0</v>
      </c>
      <c r="AD42" s="101" cm="1">
        <f t="array" aca="1" ref="AD42" ca="1">IFERROR(_xlfn.XLOOKUP($A42,INDIRECT(AD$5&amp;"!$A:$A"),INDIRECT(AD$5&amp;"!$Q:$Q"),,0),0)</f>
        <v>0</v>
      </c>
      <c r="AE42" s="101" cm="1">
        <f t="array" aca="1" ref="AE42" ca="1">IFERROR(_xlfn.XLOOKUP($A42,INDIRECT(AE$5&amp;"!$A:$A"),INDIRECT(AE$5&amp;"!$Q:$Q"),,0),0)</f>
        <v>0</v>
      </c>
      <c r="AF42" s="101" cm="1">
        <f t="array" aca="1" ref="AF42" ca="1">IFERROR(_xlfn.XLOOKUP($A42,INDIRECT(AF$5&amp;"!$A:$A"),INDIRECT(AF$5&amp;"!$Q:$Q"),,0),0)</f>
        <v>0</v>
      </c>
      <c r="AG42" s="101" cm="1">
        <f t="array" aca="1" ref="AG42" ca="1">IFERROR(_xlfn.XLOOKUP($A42,INDIRECT(AG$5&amp;"!$A:$A"),INDIRECT(AG$5&amp;"!$Q:$Q"),,0),0)</f>
        <v>0</v>
      </c>
      <c r="AH42" s="101" cm="1">
        <f t="array" aca="1" ref="AH42" ca="1">IFERROR(_xlfn.XLOOKUP($A42,INDIRECT(AH$5&amp;"!$A:$A"),INDIRECT(AH$5&amp;"!$Q:$Q"),,0),0)</f>
        <v>0</v>
      </c>
      <c r="AI42" s="101" cm="1">
        <f t="array" aca="1" ref="AI42" ca="1">IFERROR(_xlfn.XLOOKUP($A42,INDIRECT(AI$5&amp;"!$A:$A"),INDIRECT(AI$5&amp;"!$Q:$Q"),,0),0)</f>
        <v>0</v>
      </c>
      <c r="AJ42" s="101" cm="1">
        <f t="array" aca="1" ref="AJ42" ca="1">IFERROR(_xlfn.XLOOKUP($A42,INDIRECT(AJ$5&amp;"!$A:$A"),INDIRECT(AJ$5&amp;"!$Q:$Q"),,0),0)</f>
        <v>0</v>
      </c>
      <c r="AK42" s="101" cm="1">
        <f t="array" aca="1" ref="AK42" ca="1">IFERROR(_xlfn.XLOOKUP($A42,INDIRECT(AK$5&amp;"!$A:$A"),INDIRECT(AK$5&amp;"!$Q:$Q"),,0),0)</f>
        <v>0</v>
      </c>
      <c r="AL42" s="101" cm="1">
        <f t="array" aca="1" ref="AL42" ca="1">IFERROR(_xlfn.XLOOKUP($A42,INDIRECT(AL$5&amp;"!$A:$A"),INDIRECT(AL$5&amp;"!$Q:$Q"),,0),0)</f>
        <v>0</v>
      </c>
      <c r="AM42" s="101" cm="1">
        <f t="array" aca="1" ref="AM42" ca="1">IFERROR(_xlfn.XLOOKUP($A42,INDIRECT(AM$5&amp;"!$A:$A"),INDIRECT(AM$5&amp;"!$Q:$Q"),,0),0)</f>
        <v>0</v>
      </c>
      <c r="AN42" s="101" cm="1">
        <f t="array" aca="1" ref="AN42" ca="1">IFERROR(_xlfn.XLOOKUP($A42,INDIRECT(AN$5&amp;"!$A:$A"),INDIRECT(AN$5&amp;"!$Q:$Q"),,0),0)</f>
        <v>0</v>
      </c>
      <c r="AO42" s="101" cm="1">
        <f t="array" aca="1" ref="AO42" ca="1">IFERROR(_xlfn.XLOOKUP($A42,INDIRECT(AO$5&amp;"!$A:$A"),INDIRECT(AO$5&amp;"!$Q:$Q"),,0),0)</f>
        <v>0</v>
      </c>
      <c r="AP42" s="101" cm="1">
        <f t="array" aca="1" ref="AP42" ca="1">IFERROR(_xlfn.XLOOKUP($A42,INDIRECT(AP$5&amp;"!$A:$A"),INDIRECT(AP$5&amp;"!$Q:$Q"),,0),0)</f>
        <v>0</v>
      </c>
      <c r="AQ42" s="101" cm="1">
        <f t="array" aca="1" ref="AQ42" ca="1">IFERROR(_xlfn.XLOOKUP($A42,INDIRECT(AQ$5&amp;"!$A:$A"),INDIRECT(AQ$5&amp;"!$Q:$Q"),,0),0)</f>
        <v>0</v>
      </c>
      <c r="AR42" s="101" cm="1">
        <f t="array" aca="1" ref="AR42" ca="1">IFERROR(_xlfn.XLOOKUP($A42,INDIRECT(AR$5&amp;"!$A:$A"),INDIRECT(AR$5&amp;"!$Q:$Q"),,0),0)</f>
        <v>0</v>
      </c>
      <c r="AS42" s="101" cm="1">
        <f t="array" aca="1" ref="AS42" ca="1">IFERROR(_xlfn.XLOOKUP($A42,INDIRECT(AS$5&amp;"!$A:$A"),INDIRECT(AS$5&amp;"!$Q:$Q"),,0),0)</f>
        <v>0</v>
      </c>
      <c r="AT42" s="101" cm="1">
        <f t="array" aca="1" ref="AT42" ca="1">IFERROR(_xlfn.XLOOKUP($A42,INDIRECT(AT$5&amp;"!$A:$A"),INDIRECT(AT$5&amp;"!$Q:$Q"),,0),0)</f>
        <v>0</v>
      </c>
      <c r="AU42" s="101" cm="1">
        <f t="array" aca="1" ref="AU42" ca="1">IFERROR(_xlfn.XLOOKUP($A42,INDIRECT(AU$5&amp;"!$A:$A"),INDIRECT(AU$5&amp;"!$Q:$Q"),,0),0)</f>
        <v>0</v>
      </c>
      <c r="AV42" s="101" cm="1">
        <f t="array" aca="1" ref="AV42" ca="1">IFERROR(_xlfn.XLOOKUP($A42,INDIRECT(AV$5&amp;"!$A:$A"),INDIRECT(AV$5&amp;"!$Q:$Q"),,0),0)</f>
        <v>0</v>
      </c>
      <c r="AW42" s="101" cm="1">
        <f t="array" aca="1" ref="AW42" ca="1">IFERROR(_xlfn.XLOOKUP($A42,INDIRECT(AW$5&amp;"!$A:$A"),INDIRECT(AW$5&amp;"!$Q:$Q"),,0),0)</f>
        <v>0</v>
      </c>
      <c r="AX42" s="101" cm="1">
        <f t="array" aca="1" ref="AX42" ca="1">IFERROR(_xlfn.XLOOKUP($A42,INDIRECT(AX$5&amp;"!$A:$A"),INDIRECT(AX$5&amp;"!$Q:$Q"),,0),0)</f>
        <v>0</v>
      </c>
      <c r="AY42" s="101" cm="1">
        <f t="array" aca="1" ref="AY42" ca="1">IFERROR(_xlfn.XLOOKUP($A42,INDIRECT(AY$5&amp;"!$A:$A"),INDIRECT(AY$5&amp;"!$Q:$Q"),,0),0)</f>
        <v>0</v>
      </c>
      <c r="AZ42" s="101" cm="1">
        <f t="array" aca="1" ref="AZ42" ca="1">IFERROR(_xlfn.XLOOKUP($A42,INDIRECT(AZ$5&amp;"!$A:$A"),INDIRECT(AZ$5&amp;"!$Q:$Q"),,0),0)</f>
        <v>0</v>
      </c>
      <c r="BA42" s="101" cm="1">
        <f t="array" aca="1" ref="BA42" ca="1">IFERROR(_xlfn.XLOOKUP($A42,INDIRECT(BA$5&amp;"!$A:$A"),INDIRECT(BA$5&amp;"!$Q:$Q"),,0),0)</f>
        <v>0</v>
      </c>
      <c r="BB42" s="101" cm="1">
        <f t="array" aca="1" ref="BB42" ca="1">IFERROR(_xlfn.XLOOKUP($A42,INDIRECT(BB$5&amp;"!$A:$A"),INDIRECT(BB$5&amp;"!$Q:$Q"),,0),0)</f>
        <v>0</v>
      </c>
      <c r="BC42" s="101" cm="1">
        <f t="array" aca="1" ref="BC42" ca="1">IFERROR(_xlfn.XLOOKUP($A42,INDIRECT(BC$5&amp;"!$A:$A"),INDIRECT(BC$5&amp;"!$Q:$Q"),,0),0)</f>
        <v>0</v>
      </c>
      <c r="BD42" s="101" cm="1">
        <f t="array" aca="1" ref="BD42" ca="1">IFERROR(_xlfn.XLOOKUP($A42,INDIRECT(BD$5&amp;"!$A:$A"),INDIRECT(BD$5&amp;"!$Q:$Q"),,0),0)</f>
        <v>0</v>
      </c>
      <c r="BE42" s="101" cm="1">
        <f t="array" aca="1" ref="BE42" ca="1">IFERROR(_xlfn.XLOOKUP($A42,INDIRECT(BE$5&amp;"!$A:$A"),INDIRECT(BE$5&amp;"!$Q:$Q"),,0),0)</f>
        <v>0</v>
      </c>
      <c r="BF42" s="101" cm="1">
        <f t="array" aca="1" ref="BF42" ca="1">IFERROR(_xlfn.XLOOKUP($A42,INDIRECT(BF$5&amp;"!$A:$A"),INDIRECT(BF$5&amp;"!$Q:$Q"),,0),0)</f>
        <v>0</v>
      </c>
      <c r="BG42" s="226">
        <f t="shared" ca="1" si="0"/>
        <v>1068</v>
      </c>
      <c r="BH42" s="225">
        <f t="shared" ca="1" si="1"/>
        <v>3.3227769828624971E-3</v>
      </c>
      <c r="BI42" s="201">
        <f>_xlfn.XLOOKUP($A42,Текущая!$A:$A,Текущая!$AI:$AI,0,0)</f>
        <v>356</v>
      </c>
      <c r="BJ42" s="101">
        <f ca="1">_xlfn.XLOOKUP($A42,Текущая!$A:$A,Текущая!$G:$G,0,0)</f>
        <v>4785</v>
      </c>
      <c r="BK42" s="101">
        <f>_xlfn.XLOOKUP($A42,Текущая!$A:$A,Текущая!$H:$H,0)</f>
        <v>127.5</v>
      </c>
      <c r="BL42" s="106">
        <f>_xlfn.XLOOKUP($A42,Текущая!$A:$A,Текущая!$I:$I,0,0)</f>
        <v>0</v>
      </c>
      <c r="BM42" s="105">
        <f>_xlfn.XLOOKUP($A42,Текущая!$A:$A,Текущая!$J:$J,0,0)</f>
        <v>0.4</v>
      </c>
      <c r="BN42" s="101">
        <f>_xlfn.XLOOKUP($A42,Текущая!$A:$A,Текущая!$AP:$AP,0,0)</f>
        <v>80.033442622950815</v>
      </c>
      <c r="BO42" s="129">
        <f>_xlfn.XLOOKUP($A42,Текущая!$A:$A,Текущая!$AF:$AF,0,0)</f>
        <v>0.22481304107570454</v>
      </c>
      <c r="BP42" s="202">
        <f>_xlfn.XLOOKUP($A42,Текущая!$A:$A,Текущая!$AG:$AG,0,0)</f>
        <v>0.91992462785000939</v>
      </c>
    </row>
    <row r="43" spans="1:68" ht="24.95" customHeight="1" x14ac:dyDescent="0.25">
      <c r="A43" s="3">
        <f>'Сводный за нед'!A40</f>
        <v>340743911</v>
      </c>
      <c r="B43" s="3" t="str">
        <f>'Сводный за нед'!B40</f>
        <v>ACRB1MS103RJ</v>
      </c>
      <c r="C43" s="3" t="str">
        <f>'Сводный за нед'!C40</f>
        <v>Мяч гладкий оранжевый</v>
      </c>
      <c r="D43" s="4">
        <f>'Сводный за нед'!D40</f>
        <v>2042986377583</v>
      </c>
      <c r="F43" s="101" cm="1">
        <f t="array" aca="1" ref="F43" ca="1">IFERROR(_xlfn.XLOOKUP($A43,INDIRECT(F$5&amp;"!$A:$A"),INDIRECT(F$5&amp;"!$Q:$Q"),,0),0)</f>
        <v>0</v>
      </c>
      <c r="G43" s="101" cm="1">
        <f t="array" aca="1" ref="G43" ca="1">IFERROR(_xlfn.XLOOKUP($A43,INDIRECT(G$5&amp;"!$A:$A"),INDIRECT(G$5&amp;"!$Q:$Q"),,0),0)</f>
        <v>369.57</v>
      </c>
      <c r="H43" s="101" cm="1">
        <f t="array" aca="1" ref="H43" ca="1">IFERROR(_xlfn.XLOOKUP($A43,INDIRECT(H$5&amp;"!$A:$A"),INDIRECT(H$5&amp;"!$Q:$Q"),,0),0)</f>
        <v>381</v>
      </c>
      <c r="I43" s="101" cm="1">
        <f t="array" aca="1" ref="I43" ca="1">IFERROR(_xlfn.XLOOKUP($A43,INDIRECT(I$5&amp;"!$A:$A"),INDIRECT(I$5&amp;"!$Q:$Q"),,0),0)</f>
        <v>0</v>
      </c>
      <c r="J43" s="101" cm="1">
        <f t="array" aca="1" ref="J43" ca="1">IFERROR(_xlfn.XLOOKUP($A43,INDIRECT(J$5&amp;"!$A:$A"),INDIRECT(J$5&amp;"!$Q:$Q"),,0),0)</f>
        <v>0</v>
      </c>
      <c r="K43" s="101" cm="1">
        <f t="array" aca="1" ref="K43" ca="1">IFERROR(_xlfn.XLOOKUP($A43,INDIRECT(K$5&amp;"!$A:$A"),INDIRECT(K$5&amp;"!$Q:$Q"),,0),0)</f>
        <v>0</v>
      </c>
      <c r="L43" s="101" cm="1">
        <f t="array" aca="1" ref="L43" ca="1">IFERROR(_xlfn.XLOOKUP($A43,INDIRECT(L$5&amp;"!$A:$A"),INDIRECT(L$5&amp;"!$Q:$Q"),,0),0)</f>
        <v>0</v>
      </c>
      <c r="M43" s="101" cm="1">
        <f t="array" aca="1" ref="M43" ca="1">IFERROR(_xlfn.XLOOKUP($A43,INDIRECT(M$5&amp;"!$A:$A"),INDIRECT(M$5&amp;"!$Q:$Q"),,0),0)</f>
        <v>0</v>
      </c>
      <c r="N43" s="101" cm="1">
        <f t="array" aca="1" ref="N43" ca="1">IFERROR(_xlfn.XLOOKUP($A43,INDIRECT(N$5&amp;"!$A:$A"),INDIRECT(N$5&amp;"!$Q:$Q"),,0),0)</f>
        <v>0</v>
      </c>
      <c r="O43" s="101" cm="1">
        <f t="array" aca="1" ref="O43" ca="1">IFERROR(_xlfn.XLOOKUP($A43,INDIRECT(O$5&amp;"!$A:$A"),INDIRECT(O$5&amp;"!$Q:$Q"),,0),0)</f>
        <v>0</v>
      </c>
      <c r="P43" s="101" cm="1">
        <f t="array" aca="1" ref="P43" ca="1">IFERROR(_xlfn.XLOOKUP($A43,INDIRECT(P$5&amp;"!$A:$A"),INDIRECT(P$5&amp;"!$Q:$Q"),,0),0)</f>
        <v>0</v>
      </c>
      <c r="Q43" s="101" cm="1">
        <f t="array" aca="1" ref="Q43" ca="1">IFERROR(_xlfn.XLOOKUP($A43,INDIRECT(Q$5&amp;"!$A:$A"),INDIRECT(Q$5&amp;"!$Q:$Q"),,0),0)</f>
        <v>0</v>
      </c>
      <c r="R43" s="101" cm="1">
        <f t="array" aca="1" ref="R43" ca="1">IFERROR(_xlfn.XLOOKUP($A43,INDIRECT(R$5&amp;"!$A:$A"),INDIRECT(R$5&amp;"!$Q:$Q"),,0),0)</f>
        <v>0</v>
      </c>
      <c r="S43" s="101" cm="1">
        <f t="array" aca="1" ref="S43" ca="1">IFERROR(_xlfn.XLOOKUP($A43,INDIRECT(S$5&amp;"!$A:$A"),INDIRECT(S$5&amp;"!$Q:$Q"),,0),0)</f>
        <v>0</v>
      </c>
      <c r="T43" s="101" cm="1">
        <f t="array" aca="1" ref="T43" ca="1">IFERROR(_xlfn.XLOOKUP($A43,INDIRECT(T$5&amp;"!$A:$A"),INDIRECT(T$5&amp;"!$Q:$Q"),,0),0)</f>
        <v>0</v>
      </c>
      <c r="U43" s="101" cm="1">
        <f t="array" aca="1" ref="U43" ca="1">IFERROR(_xlfn.XLOOKUP($A43,INDIRECT(U$5&amp;"!$A:$A"),INDIRECT(U$5&amp;"!$Q:$Q"),,0),0)</f>
        <v>0</v>
      </c>
      <c r="V43" s="101" cm="1">
        <f t="array" aca="1" ref="V43" ca="1">IFERROR(_xlfn.XLOOKUP($A43,INDIRECT(V$5&amp;"!$A:$A"),INDIRECT(V$5&amp;"!$Q:$Q"),,0),0)</f>
        <v>0</v>
      </c>
      <c r="W43" s="101" cm="1">
        <f t="array" aca="1" ref="W43" ca="1">IFERROR(_xlfn.XLOOKUP($A43,INDIRECT(W$5&amp;"!$A:$A"),INDIRECT(W$5&amp;"!$Q:$Q"),,0),0)</f>
        <v>0</v>
      </c>
      <c r="X43" s="101" cm="1">
        <f t="array" aca="1" ref="X43" ca="1">IFERROR(_xlfn.XLOOKUP($A43,INDIRECT(X$5&amp;"!$A:$A"),INDIRECT(X$5&amp;"!$Q:$Q"),,0),0)</f>
        <v>0</v>
      </c>
      <c r="Y43" s="101" cm="1">
        <f t="array" aca="1" ref="Y43" ca="1">IFERROR(_xlfn.XLOOKUP($A43,INDIRECT(Y$5&amp;"!$A:$A"),INDIRECT(Y$5&amp;"!$Q:$Q"),,0),0)</f>
        <v>0</v>
      </c>
      <c r="Z43" s="101" cm="1">
        <f t="array" aca="1" ref="Z43" ca="1">IFERROR(_xlfn.XLOOKUP($A43,INDIRECT(Z$5&amp;"!$A:$A"),INDIRECT(Z$5&amp;"!$Q:$Q"),,0),0)</f>
        <v>0</v>
      </c>
      <c r="AA43" s="101" cm="1">
        <f t="array" aca="1" ref="AA43" ca="1">IFERROR(_xlfn.XLOOKUP($A43,INDIRECT(AA$5&amp;"!$A:$A"),INDIRECT(AA$5&amp;"!$Q:$Q"),,0),0)</f>
        <v>0</v>
      </c>
      <c r="AB43" s="101" cm="1">
        <f t="array" aca="1" ref="AB43" ca="1">IFERROR(_xlfn.XLOOKUP($A43,INDIRECT(AB$5&amp;"!$A:$A"),INDIRECT(AB$5&amp;"!$Q:$Q"),,0),0)</f>
        <v>0</v>
      </c>
      <c r="AC43" s="101" cm="1">
        <f t="array" aca="1" ref="AC43" ca="1">IFERROR(_xlfn.XLOOKUP($A43,INDIRECT(AC$5&amp;"!$A:$A"),INDIRECT(AC$5&amp;"!$Q:$Q"),,0),0)</f>
        <v>0</v>
      </c>
      <c r="AD43" s="101" cm="1">
        <f t="array" aca="1" ref="AD43" ca="1">IFERROR(_xlfn.XLOOKUP($A43,INDIRECT(AD$5&amp;"!$A:$A"),INDIRECT(AD$5&amp;"!$Q:$Q"),,0),0)</f>
        <v>0</v>
      </c>
      <c r="AE43" s="101" cm="1">
        <f t="array" aca="1" ref="AE43" ca="1">IFERROR(_xlfn.XLOOKUP($A43,INDIRECT(AE$5&amp;"!$A:$A"),INDIRECT(AE$5&amp;"!$Q:$Q"),,0),0)</f>
        <v>0</v>
      </c>
      <c r="AF43" s="101" cm="1">
        <f t="array" aca="1" ref="AF43" ca="1">IFERROR(_xlfn.XLOOKUP($A43,INDIRECT(AF$5&amp;"!$A:$A"),INDIRECT(AF$5&amp;"!$Q:$Q"),,0),0)</f>
        <v>0</v>
      </c>
      <c r="AG43" s="101" cm="1">
        <f t="array" aca="1" ref="AG43" ca="1">IFERROR(_xlfn.XLOOKUP($A43,INDIRECT(AG$5&amp;"!$A:$A"),INDIRECT(AG$5&amp;"!$Q:$Q"),,0),0)</f>
        <v>0</v>
      </c>
      <c r="AH43" s="101" cm="1">
        <f t="array" aca="1" ref="AH43" ca="1">IFERROR(_xlfn.XLOOKUP($A43,INDIRECT(AH$5&amp;"!$A:$A"),INDIRECT(AH$5&amp;"!$Q:$Q"),,0),0)</f>
        <v>0</v>
      </c>
      <c r="AI43" s="101" cm="1">
        <f t="array" aca="1" ref="AI43" ca="1">IFERROR(_xlfn.XLOOKUP($A43,INDIRECT(AI$5&amp;"!$A:$A"),INDIRECT(AI$5&amp;"!$Q:$Q"),,0),0)</f>
        <v>0</v>
      </c>
      <c r="AJ43" s="101" cm="1">
        <f t="array" aca="1" ref="AJ43" ca="1">IFERROR(_xlfn.XLOOKUP($A43,INDIRECT(AJ$5&amp;"!$A:$A"),INDIRECT(AJ$5&amp;"!$Q:$Q"),,0),0)</f>
        <v>0</v>
      </c>
      <c r="AK43" s="101" cm="1">
        <f t="array" aca="1" ref="AK43" ca="1">IFERROR(_xlfn.XLOOKUP($A43,INDIRECT(AK$5&amp;"!$A:$A"),INDIRECT(AK$5&amp;"!$Q:$Q"),,0),0)</f>
        <v>0</v>
      </c>
      <c r="AL43" s="101" cm="1">
        <f t="array" aca="1" ref="AL43" ca="1">IFERROR(_xlfn.XLOOKUP($A43,INDIRECT(AL$5&amp;"!$A:$A"),INDIRECT(AL$5&amp;"!$Q:$Q"),,0),0)</f>
        <v>0</v>
      </c>
      <c r="AM43" s="101" cm="1">
        <f t="array" aca="1" ref="AM43" ca="1">IFERROR(_xlfn.XLOOKUP($A43,INDIRECT(AM$5&amp;"!$A:$A"),INDIRECT(AM$5&amp;"!$Q:$Q"),,0),0)</f>
        <v>0</v>
      </c>
      <c r="AN43" s="101" cm="1">
        <f t="array" aca="1" ref="AN43" ca="1">IFERROR(_xlfn.XLOOKUP($A43,INDIRECT(AN$5&amp;"!$A:$A"),INDIRECT(AN$5&amp;"!$Q:$Q"),,0),0)</f>
        <v>0</v>
      </c>
      <c r="AO43" s="101" cm="1">
        <f t="array" aca="1" ref="AO43" ca="1">IFERROR(_xlfn.XLOOKUP($A43,INDIRECT(AO$5&amp;"!$A:$A"),INDIRECT(AO$5&amp;"!$Q:$Q"),,0),0)</f>
        <v>0</v>
      </c>
      <c r="AP43" s="101" cm="1">
        <f t="array" aca="1" ref="AP43" ca="1">IFERROR(_xlfn.XLOOKUP($A43,INDIRECT(AP$5&amp;"!$A:$A"),INDIRECT(AP$5&amp;"!$Q:$Q"),,0),0)</f>
        <v>0</v>
      </c>
      <c r="AQ43" s="101" cm="1">
        <f t="array" aca="1" ref="AQ43" ca="1">IFERROR(_xlfn.XLOOKUP($A43,INDIRECT(AQ$5&amp;"!$A:$A"),INDIRECT(AQ$5&amp;"!$Q:$Q"),,0),0)</f>
        <v>0</v>
      </c>
      <c r="AR43" s="101" cm="1">
        <f t="array" aca="1" ref="AR43" ca="1">IFERROR(_xlfn.XLOOKUP($A43,INDIRECT(AR$5&amp;"!$A:$A"),INDIRECT(AR$5&amp;"!$Q:$Q"),,0),0)</f>
        <v>0</v>
      </c>
      <c r="AS43" s="101" cm="1">
        <f t="array" aca="1" ref="AS43" ca="1">IFERROR(_xlfn.XLOOKUP($A43,INDIRECT(AS$5&amp;"!$A:$A"),INDIRECT(AS$5&amp;"!$Q:$Q"),,0),0)</f>
        <v>0</v>
      </c>
      <c r="AT43" s="101" cm="1">
        <f t="array" aca="1" ref="AT43" ca="1">IFERROR(_xlfn.XLOOKUP($A43,INDIRECT(AT$5&amp;"!$A:$A"),INDIRECT(AT$5&amp;"!$Q:$Q"),,0),0)</f>
        <v>0</v>
      </c>
      <c r="AU43" s="101" cm="1">
        <f t="array" aca="1" ref="AU43" ca="1">IFERROR(_xlfn.XLOOKUP($A43,INDIRECT(AU$5&amp;"!$A:$A"),INDIRECT(AU$5&amp;"!$Q:$Q"),,0),0)</f>
        <v>0</v>
      </c>
      <c r="AV43" s="101" cm="1">
        <f t="array" aca="1" ref="AV43" ca="1">IFERROR(_xlfn.XLOOKUP($A43,INDIRECT(AV$5&amp;"!$A:$A"),INDIRECT(AV$5&amp;"!$Q:$Q"),,0),0)</f>
        <v>0</v>
      </c>
      <c r="AW43" s="101" cm="1">
        <f t="array" aca="1" ref="AW43" ca="1">IFERROR(_xlfn.XLOOKUP($A43,INDIRECT(AW$5&amp;"!$A:$A"),INDIRECT(AW$5&amp;"!$Q:$Q"),,0),0)</f>
        <v>0</v>
      </c>
      <c r="AX43" s="101" cm="1">
        <f t="array" aca="1" ref="AX43" ca="1">IFERROR(_xlfn.XLOOKUP($A43,INDIRECT(AX$5&amp;"!$A:$A"),INDIRECT(AX$5&amp;"!$Q:$Q"),,0),0)</f>
        <v>0</v>
      </c>
      <c r="AY43" s="101" cm="1">
        <f t="array" aca="1" ref="AY43" ca="1">IFERROR(_xlfn.XLOOKUP($A43,INDIRECT(AY$5&amp;"!$A:$A"),INDIRECT(AY$5&amp;"!$Q:$Q"),,0),0)</f>
        <v>0</v>
      </c>
      <c r="AZ43" s="101" cm="1">
        <f t="array" aca="1" ref="AZ43" ca="1">IFERROR(_xlfn.XLOOKUP($A43,INDIRECT(AZ$5&amp;"!$A:$A"),INDIRECT(AZ$5&amp;"!$Q:$Q"),,0),0)</f>
        <v>0</v>
      </c>
      <c r="BA43" s="101" cm="1">
        <f t="array" aca="1" ref="BA43" ca="1">IFERROR(_xlfn.XLOOKUP($A43,INDIRECT(BA$5&amp;"!$A:$A"),INDIRECT(BA$5&amp;"!$Q:$Q"),,0),0)</f>
        <v>0</v>
      </c>
      <c r="BB43" s="101" cm="1">
        <f t="array" aca="1" ref="BB43" ca="1">IFERROR(_xlfn.XLOOKUP($A43,INDIRECT(BB$5&amp;"!$A:$A"),INDIRECT(BB$5&amp;"!$Q:$Q"),,0),0)</f>
        <v>0</v>
      </c>
      <c r="BC43" s="101" cm="1">
        <f t="array" aca="1" ref="BC43" ca="1">IFERROR(_xlfn.XLOOKUP($A43,INDIRECT(BC$5&amp;"!$A:$A"),INDIRECT(BC$5&amp;"!$Q:$Q"),,0),0)</f>
        <v>0</v>
      </c>
      <c r="BD43" s="101" cm="1">
        <f t="array" aca="1" ref="BD43" ca="1">IFERROR(_xlfn.XLOOKUP($A43,INDIRECT(BD$5&amp;"!$A:$A"),INDIRECT(BD$5&amp;"!$Q:$Q"),,0),0)</f>
        <v>0</v>
      </c>
      <c r="BE43" s="101" cm="1">
        <f t="array" aca="1" ref="BE43" ca="1">IFERROR(_xlfn.XLOOKUP($A43,INDIRECT(BE$5&amp;"!$A:$A"),INDIRECT(BE$5&amp;"!$Q:$Q"),,0),0)</f>
        <v>0</v>
      </c>
      <c r="BF43" s="101" cm="1">
        <f t="array" aca="1" ref="BF43" ca="1">IFERROR(_xlfn.XLOOKUP($A43,INDIRECT(BF$5&amp;"!$A:$A"),INDIRECT(BF$5&amp;"!$Q:$Q"),,0),0)</f>
        <v>0</v>
      </c>
      <c r="BG43" s="226">
        <f t="shared" ca="1" si="0"/>
        <v>750.56999999999994</v>
      </c>
      <c r="BH43" s="225">
        <f t="shared" ca="1" si="1"/>
        <v>2.3351841947819325E-3</v>
      </c>
      <c r="BI43" s="201">
        <f>_xlfn.XLOOKUP($A43,Текущая!$A:$A,Текущая!$AI:$AI,0,0)</f>
        <v>381</v>
      </c>
      <c r="BJ43" s="101">
        <f ca="1">_xlfn.XLOOKUP($A43,Текущая!$A:$A,Текущая!$G:$G,0,0)</f>
        <v>5016</v>
      </c>
      <c r="BK43" s="101">
        <f>_xlfn.XLOOKUP($A43,Текущая!$A:$A,Текущая!$H:$H,0)</f>
        <v>560</v>
      </c>
      <c r="BL43" s="106">
        <f>_xlfn.XLOOKUP($A43,Текущая!$A:$A,Текущая!$I:$I,0,0)</f>
        <v>0</v>
      </c>
      <c r="BM43" s="105">
        <f>_xlfn.XLOOKUP($A43,Текущая!$A:$A,Текущая!$J:$J,0,0)</f>
        <v>0.1</v>
      </c>
      <c r="BN43" s="101">
        <f>_xlfn.XLOOKUP($A43,Текущая!$A:$A,Текущая!$AP:$AP,0,0)</f>
        <v>60.363934426229491</v>
      </c>
      <c r="BO43" s="129">
        <f>_xlfn.XLOOKUP($A43,Текущая!$A:$A,Текущая!$AF:$AF,0,0)</f>
        <v>0.15843552342842387</v>
      </c>
      <c r="BP43" s="202">
        <f>_xlfn.XLOOKUP($A43,Текущая!$A:$A,Текущая!$AG:$AG,0,0)</f>
        <v>0.68595380029806241</v>
      </c>
    </row>
    <row r="44" spans="1:68" ht="24.95" customHeight="1" x14ac:dyDescent="0.25">
      <c r="A44" s="3">
        <f>'Сводный за нед'!A41</f>
        <v>820643010</v>
      </c>
      <c r="B44" s="3" t="str">
        <f>'Сводный за нед'!B41</f>
        <v>ACRB3FR101CL</v>
      </c>
      <c r="C44" s="3" t="str">
        <f>'Сводный за нед'!C41</f>
        <v>Набор эластичных лент 3 шт. в мешке</v>
      </c>
      <c r="D44" s="4">
        <f>'Сводный за нед'!D41</f>
        <v>2048933027488</v>
      </c>
      <c r="F44" s="101" cm="1">
        <f t="array" aca="1" ref="F44" ca="1">IFERROR(_xlfn.XLOOKUP($A44,INDIRECT(F$5&amp;"!$A:$A"),INDIRECT(F$5&amp;"!$Q:$Q"),,0),0)</f>
        <v>0</v>
      </c>
      <c r="G44" s="101" cm="1">
        <f t="array" aca="1" ref="G44" ca="1">IFERROR(_xlfn.XLOOKUP($A44,INDIRECT(G$5&amp;"!$A:$A"),INDIRECT(G$5&amp;"!$Q:$Q"),,0),0)</f>
        <v>0</v>
      </c>
      <c r="H44" s="101" cm="1">
        <f t="array" aca="1" ref="H44" ca="1">IFERROR(_xlfn.XLOOKUP($A44,INDIRECT(H$5&amp;"!$A:$A"),INDIRECT(H$5&amp;"!$Q:$Q"),,0),0)</f>
        <v>0</v>
      </c>
      <c r="I44" s="101" cm="1">
        <f t="array" aca="1" ref="I44" ca="1">IFERROR(_xlfn.XLOOKUP($A44,INDIRECT(I$5&amp;"!$A:$A"),INDIRECT(I$5&amp;"!$Q:$Q"),,0),0)</f>
        <v>0</v>
      </c>
      <c r="J44" s="101" cm="1">
        <f t="array" aca="1" ref="J44" ca="1">IFERROR(_xlfn.XLOOKUP($A44,INDIRECT(J$5&amp;"!$A:$A"),INDIRECT(J$5&amp;"!$Q:$Q"),,0),0)</f>
        <v>0</v>
      </c>
      <c r="K44" s="101" cm="1">
        <f t="array" aca="1" ref="K44" ca="1">IFERROR(_xlfn.XLOOKUP($A44,INDIRECT(K$5&amp;"!$A:$A"),INDIRECT(K$5&amp;"!$Q:$Q"),,0),0)</f>
        <v>0</v>
      </c>
      <c r="L44" s="101" cm="1">
        <f t="array" aca="1" ref="L44" ca="1">IFERROR(_xlfn.XLOOKUP($A44,INDIRECT(L$5&amp;"!$A:$A"),INDIRECT(L$5&amp;"!$Q:$Q"),,0),0)</f>
        <v>0</v>
      </c>
      <c r="M44" s="101" cm="1">
        <f t="array" aca="1" ref="M44" ca="1">IFERROR(_xlfn.XLOOKUP($A44,INDIRECT(M$5&amp;"!$A:$A"),INDIRECT(M$5&amp;"!$Q:$Q"),,0),0)</f>
        <v>0</v>
      </c>
      <c r="N44" s="101" cm="1">
        <f t="array" aca="1" ref="N44" ca="1">IFERROR(_xlfn.XLOOKUP($A44,INDIRECT(N$5&amp;"!$A:$A"),INDIRECT(N$5&amp;"!$Q:$Q"),,0),0)</f>
        <v>0</v>
      </c>
      <c r="O44" s="101" cm="1">
        <f t="array" aca="1" ref="O44" ca="1">IFERROR(_xlfn.XLOOKUP($A44,INDIRECT(O$5&amp;"!$A:$A"),INDIRECT(O$5&amp;"!$Q:$Q"),,0),0)</f>
        <v>0</v>
      </c>
      <c r="P44" s="101" cm="1">
        <f t="array" aca="1" ref="P44" ca="1">IFERROR(_xlfn.XLOOKUP($A44,INDIRECT(P$5&amp;"!$A:$A"),INDIRECT(P$5&amp;"!$Q:$Q"),,0),0)</f>
        <v>0</v>
      </c>
      <c r="Q44" s="101" cm="1">
        <f t="array" aca="1" ref="Q44" ca="1">IFERROR(_xlfn.XLOOKUP($A44,INDIRECT(Q$5&amp;"!$A:$A"),INDIRECT(Q$5&amp;"!$Q:$Q"),,0),0)</f>
        <v>0</v>
      </c>
      <c r="R44" s="101" cm="1">
        <f t="array" aca="1" ref="R44" ca="1">IFERROR(_xlfn.XLOOKUP($A44,INDIRECT(R$5&amp;"!$A:$A"),INDIRECT(R$5&amp;"!$Q:$Q"),,0),0)</f>
        <v>0</v>
      </c>
      <c r="S44" s="101" cm="1">
        <f t="array" aca="1" ref="S44" ca="1">IFERROR(_xlfn.XLOOKUP($A44,INDIRECT(S$5&amp;"!$A:$A"),INDIRECT(S$5&amp;"!$Q:$Q"),,0),0)</f>
        <v>0</v>
      </c>
      <c r="T44" s="101" cm="1">
        <f t="array" aca="1" ref="T44" ca="1">IFERROR(_xlfn.XLOOKUP($A44,INDIRECT(T$5&amp;"!$A:$A"),INDIRECT(T$5&amp;"!$Q:$Q"),,0),0)</f>
        <v>0</v>
      </c>
      <c r="U44" s="101" cm="1">
        <f t="array" aca="1" ref="U44" ca="1">IFERROR(_xlfn.XLOOKUP($A44,INDIRECT(U$5&amp;"!$A:$A"),INDIRECT(U$5&amp;"!$Q:$Q"),,0),0)</f>
        <v>0</v>
      </c>
      <c r="V44" s="101" cm="1">
        <f t="array" aca="1" ref="V44" ca="1">IFERROR(_xlfn.XLOOKUP($A44,INDIRECT(V$5&amp;"!$A:$A"),INDIRECT(V$5&amp;"!$Q:$Q"),,0),0)</f>
        <v>0</v>
      </c>
      <c r="W44" s="101" cm="1">
        <f t="array" aca="1" ref="W44" ca="1">IFERROR(_xlfn.XLOOKUP($A44,INDIRECT(W$5&amp;"!$A:$A"),INDIRECT(W$5&amp;"!$Q:$Q"),,0),0)</f>
        <v>0</v>
      </c>
      <c r="X44" s="101" cm="1">
        <f t="array" aca="1" ref="X44" ca="1">IFERROR(_xlfn.XLOOKUP($A44,INDIRECT(X$5&amp;"!$A:$A"),INDIRECT(X$5&amp;"!$Q:$Q"),,0),0)</f>
        <v>0</v>
      </c>
      <c r="Y44" s="101" cm="1">
        <f t="array" aca="1" ref="Y44" ca="1">IFERROR(_xlfn.XLOOKUP($A44,INDIRECT(Y$5&amp;"!$A:$A"),INDIRECT(Y$5&amp;"!$Q:$Q"),,0),0)</f>
        <v>0</v>
      </c>
      <c r="Z44" s="101" cm="1">
        <f t="array" aca="1" ref="Z44" ca="1">IFERROR(_xlfn.XLOOKUP($A44,INDIRECT(Z$5&amp;"!$A:$A"),INDIRECT(Z$5&amp;"!$Q:$Q"),,0),0)</f>
        <v>0</v>
      </c>
      <c r="AA44" s="101" cm="1">
        <f t="array" aca="1" ref="AA44" ca="1">IFERROR(_xlfn.XLOOKUP($A44,INDIRECT(AA$5&amp;"!$A:$A"),INDIRECT(AA$5&amp;"!$Q:$Q"),,0),0)</f>
        <v>0</v>
      </c>
      <c r="AB44" s="101" cm="1">
        <f t="array" aca="1" ref="AB44" ca="1">IFERROR(_xlfn.XLOOKUP($A44,INDIRECT(AB$5&amp;"!$A:$A"),INDIRECT(AB$5&amp;"!$Q:$Q"),,0),0)</f>
        <v>0</v>
      </c>
      <c r="AC44" s="101" cm="1">
        <f t="array" aca="1" ref="AC44" ca="1">IFERROR(_xlfn.XLOOKUP($A44,INDIRECT(AC$5&amp;"!$A:$A"),INDIRECT(AC$5&amp;"!$Q:$Q"),,0),0)</f>
        <v>0</v>
      </c>
      <c r="AD44" s="101" cm="1">
        <f t="array" aca="1" ref="AD44" ca="1">IFERROR(_xlfn.XLOOKUP($A44,INDIRECT(AD$5&amp;"!$A:$A"),INDIRECT(AD$5&amp;"!$Q:$Q"),,0),0)</f>
        <v>0</v>
      </c>
      <c r="AE44" s="101" cm="1">
        <f t="array" aca="1" ref="AE44" ca="1">IFERROR(_xlfn.XLOOKUP($A44,INDIRECT(AE$5&amp;"!$A:$A"),INDIRECT(AE$5&amp;"!$Q:$Q"),,0),0)</f>
        <v>0</v>
      </c>
      <c r="AF44" s="101" cm="1">
        <f t="array" aca="1" ref="AF44" ca="1">IFERROR(_xlfn.XLOOKUP($A44,INDIRECT(AF$5&amp;"!$A:$A"),INDIRECT(AF$5&amp;"!$Q:$Q"),,0),0)</f>
        <v>0</v>
      </c>
      <c r="AG44" s="101" cm="1">
        <f t="array" aca="1" ref="AG44" ca="1">IFERROR(_xlfn.XLOOKUP($A44,INDIRECT(AG$5&amp;"!$A:$A"),INDIRECT(AG$5&amp;"!$Q:$Q"),,0),0)</f>
        <v>0</v>
      </c>
      <c r="AH44" s="101" cm="1">
        <f t="array" aca="1" ref="AH44" ca="1">IFERROR(_xlfn.XLOOKUP($A44,INDIRECT(AH$5&amp;"!$A:$A"),INDIRECT(AH$5&amp;"!$Q:$Q"),,0),0)</f>
        <v>0</v>
      </c>
      <c r="AI44" s="101" cm="1">
        <f t="array" aca="1" ref="AI44" ca="1">IFERROR(_xlfn.XLOOKUP($A44,INDIRECT(AI$5&amp;"!$A:$A"),INDIRECT(AI$5&amp;"!$Q:$Q"),,0),0)</f>
        <v>0</v>
      </c>
      <c r="AJ44" s="101" cm="1">
        <f t="array" aca="1" ref="AJ44" ca="1">IFERROR(_xlfn.XLOOKUP($A44,INDIRECT(AJ$5&amp;"!$A:$A"),INDIRECT(AJ$5&amp;"!$Q:$Q"),,0),0)</f>
        <v>0</v>
      </c>
      <c r="AK44" s="101" cm="1">
        <f t="array" aca="1" ref="AK44" ca="1">IFERROR(_xlfn.XLOOKUP($A44,INDIRECT(AK$5&amp;"!$A:$A"),INDIRECT(AK$5&amp;"!$Q:$Q"),,0),0)</f>
        <v>0</v>
      </c>
      <c r="AL44" s="101" cm="1">
        <f t="array" aca="1" ref="AL44" ca="1">IFERROR(_xlfn.XLOOKUP($A44,INDIRECT(AL$5&amp;"!$A:$A"),INDIRECT(AL$5&amp;"!$Q:$Q"),,0),0)</f>
        <v>0</v>
      </c>
      <c r="AM44" s="101" cm="1">
        <f t="array" aca="1" ref="AM44" ca="1">IFERROR(_xlfn.XLOOKUP($A44,INDIRECT(AM$5&amp;"!$A:$A"),INDIRECT(AM$5&amp;"!$Q:$Q"),,0),0)</f>
        <v>0</v>
      </c>
      <c r="AN44" s="101" cm="1">
        <f t="array" aca="1" ref="AN44" ca="1">IFERROR(_xlfn.XLOOKUP($A44,INDIRECT(AN$5&amp;"!$A:$A"),INDIRECT(AN$5&amp;"!$Q:$Q"),,0),0)</f>
        <v>0</v>
      </c>
      <c r="AO44" s="101" cm="1">
        <f t="array" aca="1" ref="AO44" ca="1">IFERROR(_xlfn.XLOOKUP($A44,INDIRECT(AO$5&amp;"!$A:$A"),INDIRECT(AO$5&amp;"!$Q:$Q"),,0),0)</f>
        <v>0</v>
      </c>
      <c r="AP44" s="101" cm="1">
        <f t="array" aca="1" ref="AP44" ca="1">IFERROR(_xlfn.XLOOKUP($A44,INDIRECT(AP$5&amp;"!$A:$A"),INDIRECT(AP$5&amp;"!$Q:$Q"),,0),0)</f>
        <v>0</v>
      </c>
      <c r="AQ44" s="101" cm="1">
        <f t="array" aca="1" ref="AQ44" ca="1">IFERROR(_xlfn.XLOOKUP($A44,INDIRECT(AQ$5&amp;"!$A:$A"),INDIRECT(AQ$5&amp;"!$Q:$Q"),,0),0)</f>
        <v>0</v>
      </c>
      <c r="AR44" s="101" cm="1">
        <f t="array" aca="1" ref="AR44" ca="1">IFERROR(_xlfn.XLOOKUP($A44,INDIRECT(AR$5&amp;"!$A:$A"),INDIRECT(AR$5&amp;"!$Q:$Q"),,0),0)</f>
        <v>0</v>
      </c>
      <c r="AS44" s="101" cm="1">
        <f t="array" aca="1" ref="AS44" ca="1">IFERROR(_xlfn.XLOOKUP($A44,INDIRECT(AS$5&amp;"!$A:$A"),INDIRECT(AS$5&amp;"!$Q:$Q"),,0),0)</f>
        <v>0</v>
      </c>
      <c r="AT44" s="101" cm="1">
        <f t="array" aca="1" ref="AT44" ca="1">IFERROR(_xlfn.XLOOKUP($A44,INDIRECT(AT$5&amp;"!$A:$A"),INDIRECT(AT$5&amp;"!$Q:$Q"),,0),0)</f>
        <v>0</v>
      </c>
      <c r="AU44" s="101" cm="1">
        <f t="array" aca="1" ref="AU44" ca="1">IFERROR(_xlfn.XLOOKUP($A44,INDIRECT(AU$5&amp;"!$A:$A"),INDIRECT(AU$5&amp;"!$Q:$Q"),,0),0)</f>
        <v>0</v>
      </c>
      <c r="AV44" s="101" cm="1">
        <f t="array" aca="1" ref="AV44" ca="1">IFERROR(_xlfn.XLOOKUP($A44,INDIRECT(AV$5&amp;"!$A:$A"),INDIRECT(AV$5&amp;"!$Q:$Q"),,0),0)</f>
        <v>0</v>
      </c>
      <c r="AW44" s="101" cm="1">
        <f t="array" aca="1" ref="AW44" ca="1">IFERROR(_xlfn.XLOOKUP($A44,INDIRECT(AW$5&amp;"!$A:$A"),INDIRECT(AW$5&amp;"!$Q:$Q"),,0),0)</f>
        <v>0</v>
      </c>
      <c r="AX44" s="101" cm="1">
        <f t="array" aca="1" ref="AX44" ca="1">IFERROR(_xlfn.XLOOKUP($A44,INDIRECT(AX$5&amp;"!$A:$A"),INDIRECT(AX$5&amp;"!$Q:$Q"),,0),0)</f>
        <v>0</v>
      </c>
      <c r="AY44" s="101" cm="1">
        <f t="array" aca="1" ref="AY44" ca="1">IFERROR(_xlfn.XLOOKUP($A44,INDIRECT(AY$5&amp;"!$A:$A"),INDIRECT(AY$5&amp;"!$Q:$Q"),,0),0)</f>
        <v>0</v>
      </c>
      <c r="AZ44" s="101" cm="1">
        <f t="array" aca="1" ref="AZ44" ca="1">IFERROR(_xlfn.XLOOKUP($A44,INDIRECT(AZ$5&amp;"!$A:$A"),INDIRECT(AZ$5&amp;"!$Q:$Q"),,0),0)</f>
        <v>0</v>
      </c>
      <c r="BA44" s="101" cm="1">
        <f t="array" aca="1" ref="BA44" ca="1">IFERROR(_xlfn.XLOOKUP($A44,INDIRECT(BA$5&amp;"!$A:$A"),INDIRECT(BA$5&amp;"!$Q:$Q"),,0),0)</f>
        <v>0</v>
      </c>
      <c r="BB44" s="101" cm="1">
        <f t="array" aca="1" ref="BB44" ca="1">IFERROR(_xlfn.XLOOKUP($A44,INDIRECT(BB$5&amp;"!$A:$A"),INDIRECT(BB$5&amp;"!$Q:$Q"),,0),0)</f>
        <v>0</v>
      </c>
      <c r="BC44" s="101" cm="1">
        <f t="array" aca="1" ref="BC44" ca="1">IFERROR(_xlfn.XLOOKUP($A44,INDIRECT(BC$5&amp;"!$A:$A"),INDIRECT(BC$5&amp;"!$Q:$Q"),,0),0)</f>
        <v>0</v>
      </c>
      <c r="BD44" s="101" cm="1">
        <f t="array" aca="1" ref="BD44" ca="1">IFERROR(_xlfn.XLOOKUP($A44,INDIRECT(BD$5&amp;"!$A:$A"),INDIRECT(BD$5&amp;"!$Q:$Q"),,0),0)</f>
        <v>0</v>
      </c>
      <c r="BE44" s="101" cm="1">
        <f t="array" aca="1" ref="BE44" ca="1">IFERROR(_xlfn.XLOOKUP($A44,INDIRECT(BE$5&amp;"!$A:$A"),INDIRECT(BE$5&amp;"!$Q:$Q"),,0),0)</f>
        <v>0</v>
      </c>
      <c r="BF44" s="101" cm="1">
        <f t="array" aca="1" ref="BF44" ca="1">IFERROR(_xlfn.XLOOKUP($A44,INDIRECT(BF$5&amp;"!$A:$A"),INDIRECT(BF$5&amp;"!$Q:$Q"),,0),0)</f>
        <v>0</v>
      </c>
      <c r="BG44" s="226">
        <f t="shared" ca="1" si="0"/>
        <v>0</v>
      </c>
      <c r="BH44" s="225">
        <f t="shared" ca="1" si="1"/>
        <v>0</v>
      </c>
      <c r="BI44" s="201">
        <f>_xlfn.XLOOKUP($A44,Текущая!$A:$A,Текущая!$AI:$AI,0,0)</f>
        <v>0</v>
      </c>
      <c r="BJ44" s="101">
        <f ca="1">_xlfn.XLOOKUP($A44,Текущая!$A:$A,Текущая!$G:$G,0,0)</f>
        <v>0</v>
      </c>
      <c r="BK44" s="101">
        <f>_xlfn.XLOOKUP($A44,Текущая!$A:$A,Текущая!$H:$H,0)</f>
        <v>0</v>
      </c>
      <c r="BL44" s="106">
        <f>_xlfn.XLOOKUP($A44,Текущая!$A:$A,Текущая!$I:$I,0,0)</f>
        <v>0</v>
      </c>
      <c r="BM44" s="105">
        <f>_xlfn.XLOOKUP($A44,Текущая!$A:$A,Текущая!$J:$J,0,0)</f>
        <v>0</v>
      </c>
      <c r="BN44" s="101">
        <f>_xlfn.XLOOKUP($A44,Текущая!$A:$A,Текущая!$AP:$AP,0,0)</f>
        <v>0</v>
      </c>
      <c r="BO44" s="129">
        <f>_xlfn.XLOOKUP($A44,Текущая!$A:$A,Текущая!$AF:$AF,0,0)</f>
        <v>0</v>
      </c>
      <c r="BP44" s="202">
        <f>_xlfn.XLOOKUP($A44,Текущая!$A:$A,Текущая!$AG:$AG,0,0)</f>
        <v>0</v>
      </c>
    </row>
    <row r="45" spans="1:68" ht="24.95" customHeight="1" x14ac:dyDescent="0.25">
      <c r="A45" s="3">
        <f>'Сводный за нед'!A42</f>
        <v>550539998</v>
      </c>
      <c r="B45" s="3" t="str">
        <f>'Сводный за нед'!B42</f>
        <v>ACRB5FR200CL</v>
      </c>
      <c r="C45" s="3" t="str">
        <f>'Сводный за нед'!C42</f>
        <v>Набор эластичных лент 5 шт. в мешке</v>
      </c>
      <c r="D45" s="4">
        <f>'Сводный за нед'!D42</f>
        <v>2046392546618</v>
      </c>
      <c r="F45" s="101" cm="1">
        <f t="array" aca="1" ref="F45" ca="1">IFERROR(_xlfn.XLOOKUP($A45,INDIRECT(F$5&amp;"!$A:$A"),INDIRECT(F$5&amp;"!$Q:$Q"),,0),0)</f>
        <v>0</v>
      </c>
      <c r="G45" s="101" cm="1">
        <f t="array" aca="1" ref="G45" ca="1">IFERROR(_xlfn.XLOOKUP($A45,INDIRECT(G$5&amp;"!$A:$A"),INDIRECT(G$5&amp;"!$Q:$Q"),,0),0)</f>
        <v>0</v>
      </c>
      <c r="H45" s="101" cm="1">
        <f t="array" aca="1" ref="H45" ca="1">IFERROR(_xlfn.XLOOKUP($A45,INDIRECT(H$5&amp;"!$A:$A"),INDIRECT(H$5&amp;"!$Q:$Q"),,0),0)</f>
        <v>0</v>
      </c>
      <c r="I45" s="101" cm="1">
        <f t="array" aca="1" ref="I45" ca="1">IFERROR(_xlfn.XLOOKUP($A45,INDIRECT(I$5&amp;"!$A:$A"),INDIRECT(I$5&amp;"!$Q:$Q"),,0),0)</f>
        <v>0</v>
      </c>
      <c r="J45" s="101" cm="1">
        <f t="array" aca="1" ref="J45" ca="1">IFERROR(_xlfn.XLOOKUP($A45,INDIRECT(J$5&amp;"!$A:$A"),INDIRECT(J$5&amp;"!$Q:$Q"),,0),0)</f>
        <v>0</v>
      </c>
      <c r="K45" s="101" cm="1">
        <f t="array" aca="1" ref="K45" ca="1">IFERROR(_xlfn.XLOOKUP($A45,INDIRECT(K$5&amp;"!$A:$A"),INDIRECT(K$5&amp;"!$Q:$Q"),,0),0)</f>
        <v>0</v>
      </c>
      <c r="L45" s="101" cm="1">
        <f t="array" aca="1" ref="L45" ca="1">IFERROR(_xlfn.XLOOKUP($A45,INDIRECT(L$5&amp;"!$A:$A"),INDIRECT(L$5&amp;"!$Q:$Q"),,0),0)</f>
        <v>0</v>
      </c>
      <c r="M45" s="101" cm="1">
        <f t="array" aca="1" ref="M45" ca="1">IFERROR(_xlfn.XLOOKUP($A45,INDIRECT(M$5&amp;"!$A:$A"),INDIRECT(M$5&amp;"!$Q:$Q"),,0),0)</f>
        <v>0</v>
      </c>
      <c r="N45" s="101" cm="1">
        <f t="array" aca="1" ref="N45" ca="1">IFERROR(_xlfn.XLOOKUP($A45,INDIRECT(N$5&amp;"!$A:$A"),INDIRECT(N$5&amp;"!$Q:$Q"),,0),0)</f>
        <v>0</v>
      </c>
      <c r="O45" s="101" cm="1">
        <f t="array" aca="1" ref="O45" ca="1">IFERROR(_xlfn.XLOOKUP($A45,INDIRECT(O$5&amp;"!$A:$A"),INDIRECT(O$5&amp;"!$Q:$Q"),,0),0)</f>
        <v>0</v>
      </c>
      <c r="P45" s="101" cm="1">
        <f t="array" aca="1" ref="P45" ca="1">IFERROR(_xlfn.XLOOKUP($A45,INDIRECT(P$5&amp;"!$A:$A"),INDIRECT(P$5&amp;"!$Q:$Q"),,0),0)</f>
        <v>0</v>
      </c>
      <c r="Q45" s="101" cm="1">
        <f t="array" aca="1" ref="Q45" ca="1">IFERROR(_xlfn.XLOOKUP($A45,INDIRECT(Q$5&amp;"!$A:$A"),INDIRECT(Q$5&amp;"!$Q:$Q"),,0),0)</f>
        <v>0</v>
      </c>
      <c r="R45" s="101" cm="1">
        <f t="array" aca="1" ref="R45" ca="1">IFERROR(_xlfn.XLOOKUP($A45,INDIRECT(R$5&amp;"!$A:$A"),INDIRECT(R$5&amp;"!$Q:$Q"),,0),0)</f>
        <v>0</v>
      </c>
      <c r="S45" s="101" cm="1">
        <f t="array" aca="1" ref="S45" ca="1">IFERROR(_xlfn.XLOOKUP($A45,INDIRECT(S$5&amp;"!$A:$A"),INDIRECT(S$5&amp;"!$Q:$Q"),,0),0)</f>
        <v>0</v>
      </c>
      <c r="T45" s="101" cm="1">
        <f t="array" aca="1" ref="T45" ca="1">IFERROR(_xlfn.XLOOKUP($A45,INDIRECT(T$5&amp;"!$A:$A"),INDIRECT(T$5&amp;"!$Q:$Q"),,0),0)</f>
        <v>0</v>
      </c>
      <c r="U45" s="101" cm="1">
        <f t="array" aca="1" ref="U45" ca="1">IFERROR(_xlfn.XLOOKUP($A45,INDIRECT(U$5&amp;"!$A:$A"),INDIRECT(U$5&amp;"!$Q:$Q"),,0),0)</f>
        <v>0</v>
      </c>
      <c r="V45" s="101" cm="1">
        <f t="array" aca="1" ref="V45" ca="1">IFERROR(_xlfn.XLOOKUP($A45,INDIRECT(V$5&amp;"!$A:$A"),INDIRECT(V$5&amp;"!$Q:$Q"),,0),0)</f>
        <v>0</v>
      </c>
      <c r="W45" s="101" cm="1">
        <f t="array" aca="1" ref="W45" ca="1">IFERROR(_xlfn.XLOOKUP($A45,INDIRECT(W$5&amp;"!$A:$A"),INDIRECT(W$5&amp;"!$Q:$Q"),,0),0)</f>
        <v>0</v>
      </c>
      <c r="X45" s="101" cm="1">
        <f t="array" aca="1" ref="X45" ca="1">IFERROR(_xlfn.XLOOKUP($A45,INDIRECT(X$5&amp;"!$A:$A"),INDIRECT(X$5&amp;"!$Q:$Q"),,0),0)</f>
        <v>0</v>
      </c>
      <c r="Y45" s="101" cm="1">
        <f t="array" aca="1" ref="Y45" ca="1">IFERROR(_xlfn.XLOOKUP($A45,INDIRECT(Y$5&amp;"!$A:$A"),INDIRECT(Y$5&amp;"!$Q:$Q"),,0),0)</f>
        <v>0</v>
      </c>
      <c r="Z45" s="101" cm="1">
        <f t="array" aca="1" ref="Z45" ca="1">IFERROR(_xlfn.XLOOKUP($A45,INDIRECT(Z$5&amp;"!$A:$A"),INDIRECT(Z$5&amp;"!$Q:$Q"),,0),0)</f>
        <v>0</v>
      </c>
      <c r="AA45" s="101" cm="1">
        <f t="array" aca="1" ref="AA45" ca="1">IFERROR(_xlfn.XLOOKUP($A45,INDIRECT(AA$5&amp;"!$A:$A"),INDIRECT(AA$5&amp;"!$Q:$Q"),,0),0)</f>
        <v>0</v>
      </c>
      <c r="AB45" s="101" cm="1">
        <f t="array" aca="1" ref="AB45" ca="1">IFERROR(_xlfn.XLOOKUP($A45,INDIRECT(AB$5&amp;"!$A:$A"),INDIRECT(AB$5&amp;"!$Q:$Q"),,0),0)</f>
        <v>0</v>
      </c>
      <c r="AC45" s="101" cm="1">
        <f t="array" aca="1" ref="AC45" ca="1">IFERROR(_xlfn.XLOOKUP($A45,INDIRECT(AC$5&amp;"!$A:$A"),INDIRECT(AC$5&amp;"!$Q:$Q"),,0),0)</f>
        <v>0</v>
      </c>
      <c r="AD45" s="101" cm="1">
        <f t="array" aca="1" ref="AD45" ca="1">IFERROR(_xlfn.XLOOKUP($A45,INDIRECT(AD$5&amp;"!$A:$A"),INDIRECT(AD$5&amp;"!$Q:$Q"),,0),0)</f>
        <v>0</v>
      </c>
      <c r="AE45" s="101" cm="1">
        <f t="array" aca="1" ref="AE45" ca="1">IFERROR(_xlfn.XLOOKUP($A45,INDIRECT(AE$5&amp;"!$A:$A"),INDIRECT(AE$5&amp;"!$Q:$Q"),,0),0)</f>
        <v>0</v>
      </c>
      <c r="AF45" s="101" cm="1">
        <f t="array" aca="1" ref="AF45" ca="1">IFERROR(_xlfn.XLOOKUP($A45,INDIRECT(AF$5&amp;"!$A:$A"),INDIRECT(AF$5&amp;"!$Q:$Q"),,0),0)</f>
        <v>0</v>
      </c>
      <c r="AG45" s="101" cm="1">
        <f t="array" aca="1" ref="AG45" ca="1">IFERROR(_xlfn.XLOOKUP($A45,INDIRECT(AG$5&amp;"!$A:$A"),INDIRECT(AG$5&amp;"!$Q:$Q"),,0),0)</f>
        <v>0</v>
      </c>
      <c r="AH45" s="101" cm="1">
        <f t="array" aca="1" ref="AH45" ca="1">IFERROR(_xlfn.XLOOKUP($A45,INDIRECT(AH$5&amp;"!$A:$A"),INDIRECT(AH$5&amp;"!$Q:$Q"),,0),0)</f>
        <v>0</v>
      </c>
      <c r="AI45" s="101" cm="1">
        <f t="array" aca="1" ref="AI45" ca="1">IFERROR(_xlfn.XLOOKUP($A45,INDIRECT(AI$5&amp;"!$A:$A"),INDIRECT(AI$5&amp;"!$Q:$Q"),,0),0)</f>
        <v>0</v>
      </c>
      <c r="AJ45" s="101" cm="1">
        <f t="array" aca="1" ref="AJ45" ca="1">IFERROR(_xlfn.XLOOKUP($A45,INDIRECT(AJ$5&amp;"!$A:$A"),INDIRECT(AJ$5&amp;"!$Q:$Q"),,0),0)</f>
        <v>0</v>
      </c>
      <c r="AK45" s="101" cm="1">
        <f t="array" aca="1" ref="AK45" ca="1">IFERROR(_xlfn.XLOOKUP($A45,INDIRECT(AK$5&amp;"!$A:$A"),INDIRECT(AK$5&amp;"!$Q:$Q"),,0),0)</f>
        <v>0</v>
      </c>
      <c r="AL45" s="101" cm="1">
        <f t="array" aca="1" ref="AL45" ca="1">IFERROR(_xlfn.XLOOKUP($A45,INDIRECT(AL$5&amp;"!$A:$A"),INDIRECT(AL$5&amp;"!$Q:$Q"),,0),0)</f>
        <v>0</v>
      </c>
      <c r="AM45" s="101" cm="1">
        <f t="array" aca="1" ref="AM45" ca="1">IFERROR(_xlfn.XLOOKUP($A45,INDIRECT(AM$5&amp;"!$A:$A"),INDIRECT(AM$5&amp;"!$Q:$Q"),,0),0)</f>
        <v>0</v>
      </c>
      <c r="AN45" s="101" cm="1">
        <f t="array" aca="1" ref="AN45" ca="1">IFERROR(_xlfn.XLOOKUP($A45,INDIRECT(AN$5&amp;"!$A:$A"),INDIRECT(AN$5&amp;"!$Q:$Q"),,0),0)</f>
        <v>0</v>
      </c>
      <c r="AO45" s="101" cm="1">
        <f t="array" aca="1" ref="AO45" ca="1">IFERROR(_xlfn.XLOOKUP($A45,INDIRECT(AO$5&amp;"!$A:$A"),INDIRECT(AO$5&amp;"!$Q:$Q"),,0),0)</f>
        <v>0</v>
      </c>
      <c r="AP45" s="101" cm="1">
        <f t="array" aca="1" ref="AP45" ca="1">IFERROR(_xlfn.XLOOKUP($A45,INDIRECT(AP$5&amp;"!$A:$A"),INDIRECT(AP$5&amp;"!$Q:$Q"),,0),0)</f>
        <v>0</v>
      </c>
      <c r="AQ45" s="101" cm="1">
        <f t="array" aca="1" ref="AQ45" ca="1">IFERROR(_xlfn.XLOOKUP($A45,INDIRECT(AQ$5&amp;"!$A:$A"),INDIRECT(AQ$5&amp;"!$Q:$Q"),,0),0)</f>
        <v>0</v>
      </c>
      <c r="AR45" s="101" cm="1">
        <f t="array" aca="1" ref="AR45" ca="1">IFERROR(_xlfn.XLOOKUP($A45,INDIRECT(AR$5&amp;"!$A:$A"),INDIRECT(AR$5&amp;"!$Q:$Q"),,0),0)</f>
        <v>0</v>
      </c>
      <c r="AS45" s="101" cm="1">
        <f t="array" aca="1" ref="AS45" ca="1">IFERROR(_xlfn.XLOOKUP($A45,INDIRECT(AS$5&amp;"!$A:$A"),INDIRECT(AS$5&amp;"!$Q:$Q"),,0),0)</f>
        <v>0</v>
      </c>
      <c r="AT45" s="101" cm="1">
        <f t="array" aca="1" ref="AT45" ca="1">IFERROR(_xlfn.XLOOKUP($A45,INDIRECT(AT$5&amp;"!$A:$A"),INDIRECT(AT$5&amp;"!$Q:$Q"),,0),0)</f>
        <v>0</v>
      </c>
      <c r="AU45" s="101" cm="1">
        <f t="array" aca="1" ref="AU45" ca="1">IFERROR(_xlfn.XLOOKUP($A45,INDIRECT(AU$5&amp;"!$A:$A"),INDIRECT(AU$5&amp;"!$Q:$Q"),,0),0)</f>
        <v>0</v>
      </c>
      <c r="AV45" s="101" cm="1">
        <f t="array" aca="1" ref="AV45" ca="1">IFERROR(_xlfn.XLOOKUP($A45,INDIRECT(AV$5&amp;"!$A:$A"),INDIRECT(AV$5&amp;"!$Q:$Q"),,0),0)</f>
        <v>0</v>
      </c>
      <c r="AW45" s="101" cm="1">
        <f t="array" aca="1" ref="AW45" ca="1">IFERROR(_xlfn.XLOOKUP($A45,INDIRECT(AW$5&amp;"!$A:$A"),INDIRECT(AW$5&amp;"!$Q:$Q"),,0),0)</f>
        <v>0</v>
      </c>
      <c r="AX45" s="101" cm="1">
        <f t="array" aca="1" ref="AX45" ca="1">IFERROR(_xlfn.XLOOKUP($A45,INDIRECT(AX$5&amp;"!$A:$A"),INDIRECT(AX$5&amp;"!$Q:$Q"),,0),0)</f>
        <v>0</v>
      </c>
      <c r="AY45" s="101" cm="1">
        <f t="array" aca="1" ref="AY45" ca="1">IFERROR(_xlfn.XLOOKUP($A45,INDIRECT(AY$5&amp;"!$A:$A"),INDIRECT(AY$5&amp;"!$Q:$Q"),,0),0)</f>
        <v>0</v>
      </c>
      <c r="AZ45" s="101" cm="1">
        <f t="array" aca="1" ref="AZ45" ca="1">IFERROR(_xlfn.XLOOKUP($A45,INDIRECT(AZ$5&amp;"!$A:$A"),INDIRECT(AZ$5&amp;"!$Q:$Q"),,0),0)</f>
        <v>0</v>
      </c>
      <c r="BA45" s="101" cm="1">
        <f t="array" aca="1" ref="BA45" ca="1">IFERROR(_xlfn.XLOOKUP($A45,INDIRECT(BA$5&amp;"!$A:$A"),INDIRECT(BA$5&amp;"!$Q:$Q"),,0),0)</f>
        <v>0</v>
      </c>
      <c r="BB45" s="101" cm="1">
        <f t="array" aca="1" ref="BB45" ca="1">IFERROR(_xlfn.XLOOKUP($A45,INDIRECT(BB$5&amp;"!$A:$A"),INDIRECT(BB$5&amp;"!$Q:$Q"),,0),0)</f>
        <v>0</v>
      </c>
      <c r="BC45" s="101" cm="1">
        <f t="array" aca="1" ref="BC45" ca="1">IFERROR(_xlfn.XLOOKUP($A45,INDIRECT(BC$5&amp;"!$A:$A"),INDIRECT(BC$5&amp;"!$Q:$Q"),,0),0)</f>
        <v>0</v>
      </c>
      <c r="BD45" s="101" cm="1">
        <f t="array" aca="1" ref="BD45" ca="1">IFERROR(_xlfn.XLOOKUP($A45,INDIRECT(BD$5&amp;"!$A:$A"),INDIRECT(BD$5&amp;"!$Q:$Q"),,0),0)</f>
        <v>0</v>
      </c>
      <c r="BE45" s="101" cm="1">
        <f t="array" aca="1" ref="BE45" ca="1">IFERROR(_xlfn.XLOOKUP($A45,INDIRECT(BE$5&amp;"!$A:$A"),INDIRECT(BE$5&amp;"!$Q:$Q"),,0),0)</f>
        <v>0</v>
      </c>
      <c r="BF45" s="101" cm="1">
        <f t="array" aca="1" ref="BF45" ca="1">IFERROR(_xlfn.XLOOKUP($A45,INDIRECT(BF$5&amp;"!$A:$A"),INDIRECT(BF$5&amp;"!$Q:$Q"),,0),0)</f>
        <v>0</v>
      </c>
      <c r="BG45" s="226">
        <f t="shared" ca="1" si="0"/>
        <v>0</v>
      </c>
      <c r="BH45" s="225">
        <f t="shared" ca="1" si="1"/>
        <v>0</v>
      </c>
      <c r="BI45" s="201">
        <f>_xlfn.XLOOKUP($A45,Текущая!$A:$A,Текущая!$AI:$AI,0,0)</f>
        <v>0</v>
      </c>
      <c r="BJ45" s="101">
        <f ca="1">_xlfn.XLOOKUP($A45,Текущая!$A:$A,Текущая!$G:$G,0,0)</f>
        <v>16345</v>
      </c>
      <c r="BK45" s="101">
        <f>_xlfn.XLOOKUP($A45,Текущая!$A:$A,Текущая!$H:$H,0)</f>
        <v>999</v>
      </c>
      <c r="BL45" s="106">
        <f>_xlfn.XLOOKUP($A45,Текущая!$A:$A,Текущая!$I:$I,0,0)</f>
        <v>0</v>
      </c>
      <c r="BM45" s="105">
        <f>_xlfn.XLOOKUP($A45,Текущая!$A:$A,Текущая!$J:$J,0,0)</f>
        <v>0</v>
      </c>
      <c r="BN45" s="101">
        <f>_xlfn.XLOOKUP($A45,Текущая!$A:$A,Текущая!$AP:$AP,0,0)</f>
        <v>0</v>
      </c>
      <c r="BO45" s="129">
        <f>_xlfn.XLOOKUP($A45,Текущая!$A:$A,Текущая!$AF:$AF,0,0)</f>
        <v>0</v>
      </c>
      <c r="BP45" s="202">
        <f>_xlfn.XLOOKUP($A45,Текущая!$A:$A,Текущая!$AG:$AG,0,0)</f>
        <v>0</v>
      </c>
    </row>
    <row r="46" spans="1:68" ht="24.95" customHeight="1" x14ac:dyDescent="0.25">
      <c r="A46" s="3">
        <f>'Сводный за нед'!A43</f>
        <v>550539999</v>
      </c>
      <c r="B46" s="3" t="str">
        <f>'Сводный за нед'!B43</f>
        <v>ACRB4FR300CL</v>
      </c>
      <c r="C46" s="3" t="str">
        <f>'Сводный за нед'!C43</f>
        <v>Набор эластичных лент 4 шт.</v>
      </c>
      <c r="D46" s="4">
        <f>'Сводный за нед'!D43</f>
        <v>2046392546632</v>
      </c>
      <c r="F46" s="101" cm="1">
        <f t="array" aca="1" ref="F46" ca="1">IFERROR(_xlfn.XLOOKUP($A46,INDIRECT(F$5&amp;"!$A:$A"),INDIRECT(F$5&amp;"!$Q:$Q"),,0),0)</f>
        <v>0</v>
      </c>
      <c r="G46" s="101" cm="1">
        <f t="array" aca="1" ref="G46" ca="1">IFERROR(_xlfn.XLOOKUP($A46,INDIRECT(G$5&amp;"!$A:$A"),INDIRECT(G$5&amp;"!$Q:$Q"),,0),0)</f>
        <v>0</v>
      </c>
      <c r="H46" s="101" cm="1">
        <f t="array" aca="1" ref="H46" ca="1">IFERROR(_xlfn.XLOOKUP($A46,INDIRECT(H$5&amp;"!$A:$A"),INDIRECT(H$5&amp;"!$Q:$Q"),,0),0)</f>
        <v>0</v>
      </c>
      <c r="I46" s="101" cm="1">
        <f t="array" aca="1" ref="I46" ca="1">IFERROR(_xlfn.XLOOKUP($A46,INDIRECT(I$5&amp;"!$A:$A"),INDIRECT(I$5&amp;"!$Q:$Q"),,0),0)</f>
        <v>0</v>
      </c>
      <c r="J46" s="101" cm="1">
        <f t="array" aca="1" ref="J46" ca="1">IFERROR(_xlfn.XLOOKUP($A46,INDIRECT(J$5&amp;"!$A:$A"),INDIRECT(J$5&amp;"!$Q:$Q"),,0),0)</f>
        <v>0</v>
      </c>
      <c r="K46" s="101" cm="1">
        <f t="array" aca="1" ref="K46" ca="1">IFERROR(_xlfn.XLOOKUP($A46,INDIRECT(K$5&amp;"!$A:$A"),INDIRECT(K$5&amp;"!$Q:$Q"),,0),0)</f>
        <v>0</v>
      </c>
      <c r="L46" s="101" cm="1">
        <f t="array" aca="1" ref="L46" ca="1">IFERROR(_xlfn.XLOOKUP($A46,INDIRECT(L$5&amp;"!$A:$A"),INDIRECT(L$5&amp;"!$Q:$Q"),,0),0)</f>
        <v>0</v>
      </c>
      <c r="M46" s="101" cm="1">
        <f t="array" aca="1" ref="M46" ca="1">IFERROR(_xlfn.XLOOKUP($A46,INDIRECT(M$5&amp;"!$A:$A"),INDIRECT(M$5&amp;"!$Q:$Q"),,0),0)</f>
        <v>0</v>
      </c>
      <c r="N46" s="101" cm="1">
        <f t="array" aca="1" ref="N46" ca="1">IFERROR(_xlfn.XLOOKUP($A46,INDIRECT(N$5&amp;"!$A:$A"),INDIRECT(N$5&amp;"!$Q:$Q"),,0),0)</f>
        <v>0</v>
      </c>
      <c r="O46" s="101" cm="1">
        <f t="array" aca="1" ref="O46" ca="1">IFERROR(_xlfn.XLOOKUP($A46,INDIRECT(O$5&amp;"!$A:$A"),INDIRECT(O$5&amp;"!$Q:$Q"),,0),0)</f>
        <v>0</v>
      </c>
      <c r="P46" s="101" cm="1">
        <f t="array" aca="1" ref="P46" ca="1">IFERROR(_xlfn.XLOOKUP($A46,INDIRECT(P$5&amp;"!$A:$A"),INDIRECT(P$5&amp;"!$Q:$Q"),,0),0)</f>
        <v>0</v>
      </c>
      <c r="Q46" s="101" cm="1">
        <f t="array" aca="1" ref="Q46" ca="1">IFERROR(_xlfn.XLOOKUP($A46,INDIRECT(Q$5&amp;"!$A:$A"),INDIRECT(Q$5&amp;"!$Q:$Q"),,0),0)</f>
        <v>0</v>
      </c>
      <c r="R46" s="101" cm="1">
        <f t="array" aca="1" ref="R46" ca="1">IFERROR(_xlfn.XLOOKUP($A46,INDIRECT(R$5&amp;"!$A:$A"),INDIRECT(R$5&amp;"!$Q:$Q"),,0),0)</f>
        <v>0</v>
      </c>
      <c r="S46" s="101" cm="1">
        <f t="array" aca="1" ref="S46" ca="1">IFERROR(_xlfn.XLOOKUP($A46,INDIRECT(S$5&amp;"!$A:$A"),INDIRECT(S$5&amp;"!$Q:$Q"),,0),0)</f>
        <v>0</v>
      </c>
      <c r="T46" s="101" cm="1">
        <f t="array" aca="1" ref="T46" ca="1">IFERROR(_xlfn.XLOOKUP($A46,INDIRECT(T$5&amp;"!$A:$A"),INDIRECT(T$5&amp;"!$Q:$Q"),,0),0)</f>
        <v>0</v>
      </c>
      <c r="U46" s="101" cm="1">
        <f t="array" aca="1" ref="U46" ca="1">IFERROR(_xlfn.XLOOKUP($A46,INDIRECT(U$5&amp;"!$A:$A"),INDIRECT(U$5&amp;"!$Q:$Q"),,0),0)</f>
        <v>0</v>
      </c>
      <c r="V46" s="101" cm="1">
        <f t="array" aca="1" ref="V46" ca="1">IFERROR(_xlfn.XLOOKUP($A46,INDIRECT(V$5&amp;"!$A:$A"),INDIRECT(V$5&amp;"!$Q:$Q"),,0),0)</f>
        <v>0</v>
      </c>
      <c r="W46" s="101" cm="1">
        <f t="array" aca="1" ref="W46" ca="1">IFERROR(_xlfn.XLOOKUP($A46,INDIRECT(W$5&amp;"!$A:$A"),INDIRECT(W$5&amp;"!$Q:$Q"),,0),0)</f>
        <v>0</v>
      </c>
      <c r="X46" s="101" cm="1">
        <f t="array" aca="1" ref="X46" ca="1">IFERROR(_xlfn.XLOOKUP($A46,INDIRECT(X$5&amp;"!$A:$A"),INDIRECT(X$5&amp;"!$Q:$Q"),,0),0)</f>
        <v>0</v>
      </c>
      <c r="Y46" s="101" cm="1">
        <f t="array" aca="1" ref="Y46" ca="1">IFERROR(_xlfn.XLOOKUP($A46,INDIRECT(Y$5&amp;"!$A:$A"),INDIRECT(Y$5&amp;"!$Q:$Q"),,0),0)</f>
        <v>0</v>
      </c>
      <c r="Z46" s="101" cm="1">
        <f t="array" aca="1" ref="Z46" ca="1">IFERROR(_xlfn.XLOOKUP($A46,INDIRECT(Z$5&amp;"!$A:$A"),INDIRECT(Z$5&amp;"!$Q:$Q"),,0),0)</f>
        <v>0</v>
      </c>
      <c r="AA46" s="101" cm="1">
        <f t="array" aca="1" ref="AA46" ca="1">IFERROR(_xlfn.XLOOKUP($A46,INDIRECT(AA$5&amp;"!$A:$A"),INDIRECT(AA$5&amp;"!$Q:$Q"),,0),0)</f>
        <v>0</v>
      </c>
      <c r="AB46" s="101" cm="1">
        <f t="array" aca="1" ref="AB46" ca="1">IFERROR(_xlfn.XLOOKUP($A46,INDIRECT(AB$5&amp;"!$A:$A"),INDIRECT(AB$5&amp;"!$Q:$Q"),,0),0)</f>
        <v>0</v>
      </c>
      <c r="AC46" s="101" cm="1">
        <f t="array" aca="1" ref="AC46" ca="1">IFERROR(_xlfn.XLOOKUP($A46,INDIRECT(AC$5&amp;"!$A:$A"),INDIRECT(AC$5&amp;"!$Q:$Q"),,0),0)</f>
        <v>0</v>
      </c>
      <c r="AD46" s="101" cm="1">
        <f t="array" aca="1" ref="AD46" ca="1">IFERROR(_xlfn.XLOOKUP($A46,INDIRECT(AD$5&amp;"!$A:$A"),INDIRECT(AD$5&amp;"!$Q:$Q"),,0),0)</f>
        <v>0</v>
      </c>
      <c r="AE46" s="101" cm="1">
        <f t="array" aca="1" ref="AE46" ca="1">IFERROR(_xlfn.XLOOKUP($A46,INDIRECT(AE$5&amp;"!$A:$A"),INDIRECT(AE$5&amp;"!$Q:$Q"),,0),0)</f>
        <v>0</v>
      </c>
      <c r="AF46" s="101" cm="1">
        <f t="array" aca="1" ref="AF46" ca="1">IFERROR(_xlfn.XLOOKUP($A46,INDIRECT(AF$5&amp;"!$A:$A"),INDIRECT(AF$5&amp;"!$Q:$Q"),,0),0)</f>
        <v>0</v>
      </c>
      <c r="AG46" s="101" cm="1">
        <f t="array" aca="1" ref="AG46" ca="1">IFERROR(_xlfn.XLOOKUP($A46,INDIRECT(AG$5&amp;"!$A:$A"),INDIRECT(AG$5&amp;"!$Q:$Q"),,0),0)</f>
        <v>0</v>
      </c>
      <c r="AH46" s="101" cm="1">
        <f t="array" aca="1" ref="AH46" ca="1">IFERROR(_xlfn.XLOOKUP($A46,INDIRECT(AH$5&amp;"!$A:$A"),INDIRECT(AH$5&amp;"!$Q:$Q"),,0),0)</f>
        <v>0</v>
      </c>
      <c r="AI46" s="101" cm="1">
        <f t="array" aca="1" ref="AI46" ca="1">IFERROR(_xlfn.XLOOKUP($A46,INDIRECT(AI$5&amp;"!$A:$A"),INDIRECT(AI$5&amp;"!$Q:$Q"),,0),0)</f>
        <v>0</v>
      </c>
      <c r="AJ46" s="101" cm="1">
        <f t="array" aca="1" ref="AJ46" ca="1">IFERROR(_xlfn.XLOOKUP($A46,INDIRECT(AJ$5&amp;"!$A:$A"),INDIRECT(AJ$5&amp;"!$Q:$Q"),,0),0)</f>
        <v>0</v>
      </c>
      <c r="AK46" s="101" cm="1">
        <f t="array" aca="1" ref="AK46" ca="1">IFERROR(_xlfn.XLOOKUP($A46,INDIRECT(AK$5&amp;"!$A:$A"),INDIRECT(AK$5&amp;"!$Q:$Q"),,0),0)</f>
        <v>0</v>
      </c>
      <c r="AL46" s="101" cm="1">
        <f t="array" aca="1" ref="AL46" ca="1">IFERROR(_xlfn.XLOOKUP($A46,INDIRECT(AL$5&amp;"!$A:$A"),INDIRECT(AL$5&amp;"!$Q:$Q"),,0),0)</f>
        <v>0</v>
      </c>
      <c r="AM46" s="101" cm="1">
        <f t="array" aca="1" ref="AM46" ca="1">IFERROR(_xlfn.XLOOKUP($A46,INDIRECT(AM$5&amp;"!$A:$A"),INDIRECT(AM$5&amp;"!$Q:$Q"),,0),0)</f>
        <v>0</v>
      </c>
      <c r="AN46" s="101" cm="1">
        <f t="array" aca="1" ref="AN46" ca="1">IFERROR(_xlfn.XLOOKUP($A46,INDIRECT(AN$5&amp;"!$A:$A"),INDIRECT(AN$5&amp;"!$Q:$Q"),,0),0)</f>
        <v>0</v>
      </c>
      <c r="AO46" s="101" cm="1">
        <f t="array" aca="1" ref="AO46" ca="1">IFERROR(_xlfn.XLOOKUP($A46,INDIRECT(AO$5&amp;"!$A:$A"),INDIRECT(AO$5&amp;"!$Q:$Q"),,0),0)</f>
        <v>0</v>
      </c>
      <c r="AP46" s="101" cm="1">
        <f t="array" aca="1" ref="AP46" ca="1">IFERROR(_xlfn.XLOOKUP($A46,INDIRECT(AP$5&amp;"!$A:$A"),INDIRECT(AP$5&amp;"!$Q:$Q"),,0),0)</f>
        <v>0</v>
      </c>
      <c r="AQ46" s="101" cm="1">
        <f t="array" aca="1" ref="AQ46" ca="1">IFERROR(_xlfn.XLOOKUP($A46,INDIRECT(AQ$5&amp;"!$A:$A"),INDIRECT(AQ$5&amp;"!$Q:$Q"),,0),0)</f>
        <v>0</v>
      </c>
      <c r="AR46" s="101" cm="1">
        <f t="array" aca="1" ref="AR46" ca="1">IFERROR(_xlfn.XLOOKUP($A46,INDIRECT(AR$5&amp;"!$A:$A"),INDIRECT(AR$5&amp;"!$Q:$Q"),,0),0)</f>
        <v>0</v>
      </c>
      <c r="AS46" s="101" cm="1">
        <f t="array" aca="1" ref="AS46" ca="1">IFERROR(_xlfn.XLOOKUP($A46,INDIRECT(AS$5&amp;"!$A:$A"),INDIRECT(AS$5&amp;"!$Q:$Q"),,0),0)</f>
        <v>0</v>
      </c>
      <c r="AT46" s="101" cm="1">
        <f t="array" aca="1" ref="AT46" ca="1">IFERROR(_xlfn.XLOOKUP($A46,INDIRECT(AT$5&amp;"!$A:$A"),INDIRECT(AT$5&amp;"!$Q:$Q"),,0),0)</f>
        <v>0</v>
      </c>
      <c r="AU46" s="101" cm="1">
        <f t="array" aca="1" ref="AU46" ca="1">IFERROR(_xlfn.XLOOKUP($A46,INDIRECT(AU$5&amp;"!$A:$A"),INDIRECT(AU$5&amp;"!$Q:$Q"),,0),0)</f>
        <v>0</v>
      </c>
      <c r="AV46" s="101" cm="1">
        <f t="array" aca="1" ref="AV46" ca="1">IFERROR(_xlfn.XLOOKUP($A46,INDIRECT(AV$5&amp;"!$A:$A"),INDIRECT(AV$5&amp;"!$Q:$Q"),,0),0)</f>
        <v>0</v>
      </c>
      <c r="AW46" s="101" cm="1">
        <f t="array" aca="1" ref="AW46" ca="1">IFERROR(_xlfn.XLOOKUP($A46,INDIRECT(AW$5&amp;"!$A:$A"),INDIRECT(AW$5&amp;"!$Q:$Q"),,0),0)</f>
        <v>0</v>
      </c>
      <c r="AX46" s="101" cm="1">
        <f t="array" aca="1" ref="AX46" ca="1">IFERROR(_xlfn.XLOOKUP($A46,INDIRECT(AX$5&amp;"!$A:$A"),INDIRECT(AX$5&amp;"!$Q:$Q"),,0),0)</f>
        <v>0</v>
      </c>
      <c r="AY46" s="101" cm="1">
        <f t="array" aca="1" ref="AY46" ca="1">IFERROR(_xlfn.XLOOKUP($A46,INDIRECT(AY$5&amp;"!$A:$A"),INDIRECT(AY$5&amp;"!$Q:$Q"),,0),0)</f>
        <v>0</v>
      </c>
      <c r="AZ46" s="101" cm="1">
        <f t="array" aca="1" ref="AZ46" ca="1">IFERROR(_xlfn.XLOOKUP($A46,INDIRECT(AZ$5&amp;"!$A:$A"),INDIRECT(AZ$5&amp;"!$Q:$Q"),,0),0)</f>
        <v>0</v>
      </c>
      <c r="BA46" s="101" cm="1">
        <f t="array" aca="1" ref="BA46" ca="1">IFERROR(_xlfn.XLOOKUP($A46,INDIRECT(BA$5&amp;"!$A:$A"),INDIRECT(BA$5&amp;"!$Q:$Q"),,0),0)</f>
        <v>0</v>
      </c>
      <c r="BB46" s="101" cm="1">
        <f t="array" aca="1" ref="BB46" ca="1">IFERROR(_xlfn.XLOOKUP($A46,INDIRECT(BB$5&amp;"!$A:$A"),INDIRECT(BB$5&amp;"!$Q:$Q"),,0),0)</f>
        <v>0</v>
      </c>
      <c r="BC46" s="101" cm="1">
        <f t="array" aca="1" ref="BC46" ca="1">IFERROR(_xlfn.XLOOKUP($A46,INDIRECT(BC$5&amp;"!$A:$A"),INDIRECT(BC$5&amp;"!$Q:$Q"),,0),0)</f>
        <v>0</v>
      </c>
      <c r="BD46" s="101" cm="1">
        <f t="array" aca="1" ref="BD46" ca="1">IFERROR(_xlfn.XLOOKUP($A46,INDIRECT(BD$5&amp;"!$A:$A"),INDIRECT(BD$5&amp;"!$Q:$Q"),,0),0)</f>
        <v>0</v>
      </c>
      <c r="BE46" s="101" cm="1">
        <f t="array" aca="1" ref="BE46" ca="1">IFERROR(_xlfn.XLOOKUP($A46,INDIRECT(BE$5&amp;"!$A:$A"),INDIRECT(BE$5&amp;"!$Q:$Q"),,0),0)</f>
        <v>0</v>
      </c>
      <c r="BF46" s="101" cm="1">
        <f t="array" aca="1" ref="BF46" ca="1">IFERROR(_xlfn.XLOOKUP($A46,INDIRECT(BF$5&amp;"!$A:$A"),INDIRECT(BF$5&amp;"!$Q:$Q"),,0),0)</f>
        <v>0</v>
      </c>
      <c r="BG46" s="226">
        <f t="shared" ca="1" si="0"/>
        <v>0</v>
      </c>
      <c r="BH46" s="225">
        <f t="shared" ca="1" si="1"/>
        <v>0</v>
      </c>
      <c r="BI46" s="201">
        <f>_xlfn.XLOOKUP($A46,Текущая!$A:$A,Текущая!$AI:$AI,0,0)</f>
        <v>0</v>
      </c>
      <c r="BJ46" s="101">
        <f ca="1">_xlfn.XLOOKUP($A46,Текущая!$A:$A,Текущая!$G:$G,0,0)</f>
        <v>10815</v>
      </c>
      <c r="BK46" s="101">
        <f>_xlfn.XLOOKUP($A46,Текущая!$A:$A,Текущая!$H:$H,0)</f>
        <v>999</v>
      </c>
      <c r="BL46" s="106">
        <f>_xlfn.XLOOKUP($A46,Текущая!$A:$A,Текущая!$I:$I,0,0)</f>
        <v>0</v>
      </c>
      <c r="BM46" s="105">
        <f>_xlfn.XLOOKUP($A46,Текущая!$A:$A,Текущая!$J:$J,0,0)</f>
        <v>0</v>
      </c>
      <c r="BN46" s="101">
        <f>_xlfn.XLOOKUP($A46,Текущая!$A:$A,Текущая!$AP:$AP,0,0)</f>
        <v>0</v>
      </c>
      <c r="BO46" s="129">
        <f>_xlfn.XLOOKUP($A46,Текущая!$A:$A,Текущая!$AF:$AF,0,0)</f>
        <v>0</v>
      </c>
      <c r="BP46" s="202">
        <f>_xlfn.XLOOKUP($A46,Текущая!$A:$A,Текущая!$AG:$AG,0,0)</f>
        <v>0</v>
      </c>
    </row>
    <row r="47" spans="1:68" ht="24.95" customHeight="1" x14ac:dyDescent="0.25">
      <c r="A47" s="3">
        <f>'Сводный за нед'!A44</f>
        <v>550540000</v>
      </c>
      <c r="B47" s="3" t="str">
        <f>'Сводный за нед'!B44</f>
        <v>ACRB5FR400CL</v>
      </c>
      <c r="C47" s="3" t="str">
        <f>'Сводный за нед'!C44</f>
        <v>Набор эластичных лент 5 шт.</v>
      </c>
      <c r="D47" s="4">
        <f>'Сводный за нед'!D44</f>
        <v>2046392546656</v>
      </c>
      <c r="F47" s="101" cm="1">
        <f t="array" aca="1" ref="F47" ca="1">IFERROR(_xlfn.XLOOKUP($A47,INDIRECT(F$5&amp;"!$A:$A"),INDIRECT(F$5&amp;"!$Q:$Q"),,0),0)</f>
        <v>0</v>
      </c>
      <c r="G47" s="101" cm="1">
        <f t="array" aca="1" ref="G47" ca="1">IFERROR(_xlfn.XLOOKUP($A47,INDIRECT(G$5&amp;"!$A:$A"),INDIRECT(G$5&amp;"!$Q:$Q"),,0),0)</f>
        <v>0</v>
      </c>
      <c r="H47" s="101" cm="1">
        <f t="array" aca="1" ref="H47" ca="1">IFERROR(_xlfn.XLOOKUP($A47,INDIRECT(H$5&amp;"!$A:$A"),INDIRECT(H$5&amp;"!$Q:$Q"),,0),0)</f>
        <v>0</v>
      </c>
      <c r="I47" s="101" cm="1">
        <f t="array" aca="1" ref="I47" ca="1">IFERROR(_xlfn.XLOOKUP($A47,INDIRECT(I$5&amp;"!$A:$A"),INDIRECT(I$5&amp;"!$Q:$Q"),,0),0)</f>
        <v>0</v>
      </c>
      <c r="J47" s="101" cm="1">
        <f t="array" aca="1" ref="J47" ca="1">IFERROR(_xlfn.XLOOKUP($A47,INDIRECT(J$5&amp;"!$A:$A"),INDIRECT(J$5&amp;"!$Q:$Q"),,0),0)</f>
        <v>0</v>
      </c>
      <c r="K47" s="101" cm="1">
        <f t="array" aca="1" ref="K47" ca="1">IFERROR(_xlfn.XLOOKUP($A47,INDIRECT(K$5&amp;"!$A:$A"),INDIRECT(K$5&amp;"!$Q:$Q"),,0),0)</f>
        <v>0</v>
      </c>
      <c r="L47" s="101" cm="1">
        <f t="array" aca="1" ref="L47" ca="1">IFERROR(_xlfn.XLOOKUP($A47,INDIRECT(L$5&amp;"!$A:$A"),INDIRECT(L$5&amp;"!$Q:$Q"),,0),0)</f>
        <v>0</v>
      </c>
      <c r="M47" s="101" cm="1">
        <f t="array" aca="1" ref="M47" ca="1">IFERROR(_xlfn.XLOOKUP($A47,INDIRECT(M$5&amp;"!$A:$A"),INDIRECT(M$5&amp;"!$Q:$Q"),,0),0)</f>
        <v>0</v>
      </c>
      <c r="N47" s="101" cm="1">
        <f t="array" aca="1" ref="N47" ca="1">IFERROR(_xlfn.XLOOKUP($A47,INDIRECT(N$5&amp;"!$A:$A"),INDIRECT(N$5&amp;"!$Q:$Q"),,0),0)</f>
        <v>0</v>
      </c>
      <c r="O47" s="101" cm="1">
        <f t="array" aca="1" ref="O47" ca="1">IFERROR(_xlfn.XLOOKUP($A47,INDIRECT(O$5&amp;"!$A:$A"),INDIRECT(O$5&amp;"!$Q:$Q"),,0),0)</f>
        <v>0</v>
      </c>
      <c r="P47" s="101" cm="1">
        <f t="array" aca="1" ref="P47" ca="1">IFERROR(_xlfn.XLOOKUP($A47,INDIRECT(P$5&amp;"!$A:$A"),INDIRECT(P$5&amp;"!$Q:$Q"),,0),0)</f>
        <v>0</v>
      </c>
      <c r="Q47" s="101" cm="1">
        <f t="array" aca="1" ref="Q47" ca="1">IFERROR(_xlfn.XLOOKUP($A47,INDIRECT(Q$5&amp;"!$A:$A"),INDIRECT(Q$5&amp;"!$Q:$Q"),,0),0)</f>
        <v>0</v>
      </c>
      <c r="R47" s="101" cm="1">
        <f t="array" aca="1" ref="R47" ca="1">IFERROR(_xlfn.XLOOKUP($A47,INDIRECT(R$5&amp;"!$A:$A"),INDIRECT(R$5&amp;"!$Q:$Q"),,0),0)</f>
        <v>0</v>
      </c>
      <c r="S47" s="101" cm="1">
        <f t="array" aca="1" ref="S47" ca="1">IFERROR(_xlfn.XLOOKUP($A47,INDIRECT(S$5&amp;"!$A:$A"),INDIRECT(S$5&amp;"!$Q:$Q"),,0),0)</f>
        <v>0</v>
      </c>
      <c r="T47" s="101" cm="1">
        <f t="array" aca="1" ref="T47" ca="1">IFERROR(_xlfn.XLOOKUP($A47,INDIRECT(T$5&amp;"!$A:$A"),INDIRECT(T$5&amp;"!$Q:$Q"),,0),0)</f>
        <v>0</v>
      </c>
      <c r="U47" s="101" cm="1">
        <f t="array" aca="1" ref="U47" ca="1">IFERROR(_xlfn.XLOOKUP($A47,INDIRECT(U$5&amp;"!$A:$A"),INDIRECT(U$5&amp;"!$Q:$Q"),,0),0)</f>
        <v>0</v>
      </c>
      <c r="V47" s="101" cm="1">
        <f t="array" aca="1" ref="V47" ca="1">IFERROR(_xlfn.XLOOKUP($A47,INDIRECT(V$5&amp;"!$A:$A"),INDIRECT(V$5&amp;"!$Q:$Q"),,0),0)</f>
        <v>0</v>
      </c>
      <c r="W47" s="101" cm="1">
        <f t="array" aca="1" ref="W47" ca="1">IFERROR(_xlfn.XLOOKUP($A47,INDIRECT(W$5&amp;"!$A:$A"),INDIRECT(W$5&amp;"!$Q:$Q"),,0),0)</f>
        <v>0</v>
      </c>
      <c r="X47" s="101" cm="1">
        <f t="array" aca="1" ref="X47" ca="1">IFERROR(_xlfn.XLOOKUP($A47,INDIRECT(X$5&amp;"!$A:$A"),INDIRECT(X$5&amp;"!$Q:$Q"),,0),0)</f>
        <v>0</v>
      </c>
      <c r="Y47" s="101" cm="1">
        <f t="array" aca="1" ref="Y47" ca="1">IFERROR(_xlfn.XLOOKUP($A47,INDIRECT(Y$5&amp;"!$A:$A"),INDIRECT(Y$5&amp;"!$Q:$Q"),,0),0)</f>
        <v>0</v>
      </c>
      <c r="Z47" s="101" cm="1">
        <f t="array" aca="1" ref="Z47" ca="1">IFERROR(_xlfn.XLOOKUP($A47,INDIRECT(Z$5&amp;"!$A:$A"),INDIRECT(Z$5&amp;"!$Q:$Q"),,0),0)</f>
        <v>0</v>
      </c>
      <c r="AA47" s="101" cm="1">
        <f t="array" aca="1" ref="AA47" ca="1">IFERROR(_xlfn.XLOOKUP($A47,INDIRECT(AA$5&amp;"!$A:$A"),INDIRECT(AA$5&amp;"!$Q:$Q"),,0),0)</f>
        <v>0</v>
      </c>
      <c r="AB47" s="101" cm="1">
        <f t="array" aca="1" ref="AB47" ca="1">IFERROR(_xlfn.XLOOKUP($A47,INDIRECT(AB$5&amp;"!$A:$A"),INDIRECT(AB$5&amp;"!$Q:$Q"),,0),0)</f>
        <v>0</v>
      </c>
      <c r="AC47" s="101" cm="1">
        <f t="array" aca="1" ref="AC47" ca="1">IFERROR(_xlfn.XLOOKUP($A47,INDIRECT(AC$5&amp;"!$A:$A"),INDIRECT(AC$5&amp;"!$Q:$Q"),,0),0)</f>
        <v>0</v>
      </c>
      <c r="AD47" s="101" cm="1">
        <f t="array" aca="1" ref="AD47" ca="1">IFERROR(_xlfn.XLOOKUP($A47,INDIRECT(AD$5&amp;"!$A:$A"),INDIRECT(AD$5&amp;"!$Q:$Q"),,0),0)</f>
        <v>0</v>
      </c>
      <c r="AE47" s="101" cm="1">
        <f t="array" aca="1" ref="AE47" ca="1">IFERROR(_xlfn.XLOOKUP($A47,INDIRECT(AE$5&amp;"!$A:$A"),INDIRECT(AE$5&amp;"!$Q:$Q"),,0),0)</f>
        <v>0</v>
      </c>
      <c r="AF47" s="101" cm="1">
        <f t="array" aca="1" ref="AF47" ca="1">IFERROR(_xlfn.XLOOKUP($A47,INDIRECT(AF$5&amp;"!$A:$A"),INDIRECT(AF$5&amp;"!$Q:$Q"),,0),0)</f>
        <v>0</v>
      </c>
      <c r="AG47" s="101" cm="1">
        <f t="array" aca="1" ref="AG47" ca="1">IFERROR(_xlfn.XLOOKUP($A47,INDIRECT(AG$5&amp;"!$A:$A"),INDIRECT(AG$5&amp;"!$Q:$Q"),,0),0)</f>
        <v>0</v>
      </c>
      <c r="AH47" s="101" cm="1">
        <f t="array" aca="1" ref="AH47" ca="1">IFERROR(_xlfn.XLOOKUP($A47,INDIRECT(AH$5&amp;"!$A:$A"),INDIRECT(AH$5&amp;"!$Q:$Q"),,0),0)</f>
        <v>0</v>
      </c>
      <c r="AI47" s="101" cm="1">
        <f t="array" aca="1" ref="AI47" ca="1">IFERROR(_xlfn.XLOOKUP($A47,INDIRECT(AI$5&amp;"!$A:$A"),INDIRECT(AI$5&amp;"!$Q:$Q"),,0),0)</f>
        <v>0</v>
      </c>
      <c r="AJ47" s="101" cm="1">
        <f t="array" aca="1" ref="AJ47" ca="1">IFERROR(_xlfn.XLOOKUP($A47,INDIRECT(AJ$5&amp;"!$A:$A"),INDIRECT(AJ$5&amp;"!$Q:$Q"),,0),0)</f>
        <v>0</v>
      </c>
      <c r="AK47" s="101" cm="1">
        <f t="array" aca="1" ref="AK47" ca="1">IFERROR(_xlfn.XLOOKUP($A47,INDIRECT(AK$5&amp;"!$A:$A"),INDIRECT(AK$5&amp;"!$Q:$Q"),,0),0)</f>
        <v>0</v>
      </c>
      <c r="AL47" s="101" cm="1">
        <f t="array" aca="1" ref="AL47" ca="1">IFERROR(_xlfn.XLOOKUP($A47,INDIRECT(AL$5&amp;"!$A:$A"),INDIRECT(AL$5&amp;"!$Q:$Q"),,0),0)</f>
        <v>0</v>
      </c>
      <c r="AM47" s="101" cm="1">
        <f t="array" aca="1" ref="AM47" ca="1">IFERROR(_xlfn.XLOOKUP($A47,INDIRECT(AM$5&amp;"!$A:$A"),INDIRECT(AM$5&amp;"!$Q:$Q"),,0),0)</f>
        <v>0</v>
      </c>
      <c r="AN47" s="101" cm="1">
        <f t="array" aca="1" ref="AN47" ca="1">IFERROR(_xlfn.XLOOKUP($A47,INDIRECT(AN$5&amp;"!$A:$A"),INDIRECT(AN$5&amp;"!$Q:$Q"),,0),0)</f>
        <v>0</v>
      </c>
      <c r="AO47" s="101" cm="1">
        <f t="array" aca="1" ref="AO47" ca="1">IFERROR(_xlfn.XLOOKUP($A47,INDIRECT(AO$5&amp;"!$A:$A"),INDIRECT(AO$5&amp;"!$Q:$Q"),,0),0)</f>
        <v>0</v>
      </c>
      <c r="AP47" s="101" cm="1">
        <f t="array" aca="1" ref="AP47" ca="1">IFERROR(_xlfn.XLOOKUP($A47,INDIRECT(AP$5&amp;"!$A:$A"),INDIRECT(AP$5&amp;"!$Q:$Q"),,0),0)</f>
        <v>0</v>
      </c>
      <c r="AQ47" s="101" cm="1">
        <f t="array" aca="1" ref="AQ47" ca="1">IFERROR(_xlfn.XLOOKUP($A47,INDIRECT(AQ$5&amp;"!$A:$A"),INDIRECT(AQ$5&amp;"!$Q:$Q"),,0),0)</f>
        <v>0</v>
      </c>
      <c r="AR47" s="101" cm="1">
        <f t="array" aca="1" ref="AR47" ca="1">IFERROR(_xlfn.XLOOKUP($A47,INDIRECT(AR$5&amp;"!$A:$A"),INDIRECT(AR$5&amp;"!$Q:$Q"),,0),0)</f>
        <v>0</v>
      </c>
      <c r="AS47" s="101" cm="1">
        <f t="array" aca="1" ref="AS47" ca="1">IFERROR(_xlfn.XLOOKUP($A47,INDIRECT(AS$5&amp;"!$A:$A"),INDIRECT(AS$5&amp;"!$Q:$Q"),,0),0)</f>
        <v>0</v>
      </c>
      <c r="AT47" s="101" cm="1">
        <f t="array" aca="1" ref="AT47" ca="1">IFERROR(_xlfn.XLOOKUP($A47,INDIRECT(AT$5&amp;"!$A:$A"),INDIRECT(AT$5&amp;"!$Q:$Q"),,0),0)</f>
        <v>0</v>
      </c>
      <c r="AU47" s="101" cm="1">
        <f t="array" aca="1" ref="AU47" ca="1">IFERROR(_xlfn.XLOOKUP($A47,INDIRECT(AU$5&amp;"!$A:$A"),INDIRECT(AU$5&amp;"!$Q:$Q"),,0),0)</f>
        <v>0</v>
      </c>
      <c r="AV47" s="101" cm="1">
        <f t="array" aca="1" ref="AV47" ca="1">IFERROR(_xlfn.XLOOKUP($A47,INDIRECT(AV$5&amp;"!$A:$A"),INDIRECT(AV$5&amp;"!$Q:$Q"),,0),0)</f>
        <v>0</v>
      </c>
      <c r="AW47" s="101" cm="1">
        <f t="array" aca="1" ref="AW47" ca="1">IFERROR(_xlfn.XLOOKUP($A47,INDIRECT(AW$5&amp;"!$A:$A"),INDIRECT(AW$5&amp;"!$Q:$Q"),,0),0)</f>
        <v>0</v>
      </c>
      <c r="AX47" s="101" cm="1">
        <f t="array" aca="1" ref="AX47" ca="1">IFERROR(_xlfn.XLOOKUP($A47,INDIRECT(AX$5&amp;"!$A:$A"),INDIRECT(AX$5&amp;"!$Q:$Q"),,0),0)</f>
        <v>0</v>
      </c>
      <c r="AY47" s="101" cm="1">
        <f t="array" aca="1" ref="AY47" ca="1">IFERROR(_xlfn.XLOOKUP($A47,INDIRECT(AY$5&amp;"!$A:$A"),INDIRECT(AY$5&amp;"!$Q:$Q"),,0),0)</f>
        <v>0</v>
      </c>
      <c r="AZ47" s="101" cm="1">
        <f t="array" aca="1" ref="AZ47" ca="1">IFERROR(_xlfn.XLOOKUP($A47,INDIRECT(AZ$5&amp;"!$A:$A"),INDIRECT(AZ$5&amp;"!$Q:$Q"),,0),0)</f>
        <v>0</v>
      </c>
      <c r="BA47" s="101" cm="1">
        <f t="array" aca="1" ref="BA47" ca="1">IFERROR(_xlfn.XLOOKUP($A47,INDIRECT(BA$5&amp;"!$A:$A"),INDIRECT(BA$5&amp;"!$Q:$Q"),,0),0)</f>
        <v>0</v>
      </c>
      <c r="BB47" s="101" cm="1">
        <f t="array" aca="1" ref="BB47" ca="1">IFERROR(_xlfn.XLOOKUP($A47,INDIRECT(BB$5&amp;"!$A:$A"),INDIRECT(BB$5&amp;"!$Q:$Q"),,0),0)</f>
        <v>0</v>
      </c>
      <c r="BC47" s="101" cm="1">
        <f t="array" aca="1" ref="BC47" ca="1">IFERROR(_xlfn.XLOOKUP($A47,INDIRECT(BC$5&amp;"!$A:$A"),INDIRECT(BC$5&amp;"!$Q:$Q"),,0),0)</f>
        <v>0</v>
      </c>
      <c r="BD47" s="101" cm="1">
        <f t="array" aca="1" ref="BD47" ca="1">IFERROR(_xlfn.XLOOKUP($A47,INDIRECT(BD$5&amp;"!$A:$A"),INDIRECT(BD$5&amp;"!$Q:$Q"),,0),0)</f>
        <v>0</v>
      </c>
      <c r="BE47" s="101" cm="1">
        <f t="array" aca="1" ref="BE47" ca="1">IFERROR(_xlfn.XLOOKUP($A47,INDIRECT(BE$5&amp;"!$A:$A"),INDIRECT(BE$5&amp;"!$Q:$Q"),,0),0)</f>
        <v>0</v>
      </c>
      <c r="BF47" s="101" cm="1">
        <f t="array" aca="1" ref="BF47" ca="1">IFERROR(_xlfn.XLOOKUP($A47,INDIRECT(BF$5&amp;"!$A:$A"),INDIRECT(BF$5&amp;"!$Q:$Q"),,0),0)</f>
        <v>0</v>
      </c>
      <c r="BG47" s="226">
        <f t="shared" ca="1" si="0"/>
        <v>0</v>
      </c>
      <c r="BH47" s="225">
        <f t="shared" ca="1" si="1"/>
        <v>0</v>
      </c>
      <c r="BI47" s="201">
        <f>_xlfn.XLOOKUP($A47,Текущая!$A:$A,Текущая!$AI:$AI,0,0)</f>
        <v>0</v>
      </c>
      <c r="BJ47" s="101">
        <f ca="1">_xlfn.XLOOKUP($A47,Текущая!$A:$A,Текущая!$G:$G,0,0)</f>
        <v>0</v>
      </c>
      <c r="BK47" s="101">
        <f>_xlfn.XLOOKUP($A47,Текущая!$A:$A,Текущая!$H:$H,0)</f>
        <v>0</v>
      </c>
      <c r="BL47" s="106">
        <f>_xlfn.XLOOKUP($A47,Текущая!$A:$A,Текущая!$I:$I,0,0)</f>
        <v>0</v>
      </c>
      <c r="BM47" s="105">
        <f>_xlfn.XLOOKUP($A47,Текущая!$A:$A,Текущая!$J:$J,0,0)</f>
        <v>0</v>
      </c>
      <c r="BN47" s="101">
        <f>_xlfn.XLOOKUP($A47,Текущая!$A:$A,Текущая!$AP:$AP,0,0)</f>
        <v>0</v>
      </c>
      <c r="BO47" s="129">
        <f>_xlfn.XLOOKUP($A47,Текущая!$A:$A,Текущая!$AF:$AF,0,0)</f>
        <v>0</v>
      </c>
      <c r="BP47" s="202">
        <f>_xlfn.XLOOKUP($A47,Текущая!$A:$A,Текущая!$AG:$AG,0,0)</f>
        <v>0</v>
      </c>
    </row>
    <row r="48" spans="1:68" ht="24.95" customHeight="1" x14ac:dyDescent="0.25">
      <c r="A48" s="3">
        <f>'Сводный за нед'!A45</f>
        <v>271440668</v>
      </c>
      <c r="B48" s="3" t="str">
        <f>'Сводный за нед'!B45</f>
        <v>ACRB1SK101BC</v>
      </c>
      <c r="C48" s="3" t="str">
        <f>'Сводный за нед'!C45</f>
        <v>Скакалка черная</v>
      </c>
      <c r="D48" s="4">
        <f>'Сводный за нед'!D45</f>
        <v>2041473034138</v>
      </c>
      <c r="F48" s="101" cm="1">
        <f t="array" aca="1" ref="F48" ca="1">IFERROR(_xlfn.XLOOKUP($A48,INDIRECT(F$5&amp;"!$A:$A"),INDIRECT(F$5&amp;"!$Q:$Q"),,0),0)</f>
        <v>880</v>
      </c>
      <c r="G48" s="101" cm="1">
        <f t="array" aca="1" ref="G48" ca="1">IFERROR(_xlfn.XLOOKUP($A48,INDIRECT(G$5&amp;"!$A:$A"),INDIRECT(G$5&amp;"!$Q:$Q"),,0),0)</f>
        <v>826</v>
      </c>
      <c r="H48" s="101" cm="1">
        <f t="array" aca="1" ref="H48" ca="1">IFERROR(_xlfn.XLOOKUP($A48,INDIRECT(H$5&amp;"!$A:$A"),INDIRECT(H$5&amp;"!$Q:$Q"),,0),0)</f>
        <v>4070</v>
      </c>
      <c r="I48" s="101" cm="1">
        <f t="array" aca="1" ref="I48" ca="1">IFERROR(_xlfn.XLOOKUP($A48,INDIRECT(I$5&amp;"!$A:$A"),INDIRECT(I$5&amp;"!$Q:$Q"),,0),0)</f>
        <v>0</v>
      </c>
      <c r="J48" s="101" cm="1">
        <f t="array" aca="1" ref="J48" ca="1">IFERROR(_xlfn.XLOOKUP($A48,INDIRECT(J$5&amp;"!$A:$A"),INDIRECT(J$5&amp;"!$Q:$Q"),,0),0)</f>
        <v>0</v>
      </c>
      <c r="K48" s="101" cm="1">
        <f t="array" aca="1" ref="K48" ca="1">IFERROR(_xlfn.XLOOKUP($A48,INDIRECT(K$5&amp;"!$A:$A"),INDIRECT(K$5&amp;"!$Q:$Q"),,0),0)</f>
        <v>0</v>
      </c>
      <c r="L48" s="101" cm="1">
        <f t="array" aca="1" ref="L48" ca="1">IFERROR(_xlfn.XLOOKUP($A48,INDIRECT(L$5&amp;"!$A:$A"),INDIRECT(L$5&amp;"!$Q:$Q"),,0),0)</f>
        <v>0</v>
      </c>
      <c r="M48" s="101" cm="1">
        <f t="array" aca="1" ref="M48" ca="1">IFERROR(_xlfn.XLOOKUP($A48,INDIRECT(M$5&amp;"!$A:$A"),INDIRECT(M$5&amp;"!$Q:$Q"),,0),0)</f>
        <v>0</v>
      </c>
      <c r="N48" s="101" cm="1">
        <f t="array" aca="1" ref="N48" ca="1">IFERROR(_xlfn.XLOOKUP($A48,INDIRECT(N$5&amp;"!$A:$A"),INDIRECT(N$5&amp;"!$Q:$Q"),,0),0)</f>
        <v>0</v>
      </c>
      <c r="O48" s="101" cm="1">
        <f t="array" aca="1" ref="O48" ca="1">IFERROR(_xlfn.XLOOKUP($A48,INDIRECT(O$5&amp;"!$A:$A"),INDIRECT(O$5&amp;"!$Q:$Q"),,0),0)</f>
        <v>0</v>
      </c>
      <c r="P48" s="101" cm="1">
        <f t="array" aca="1" ref="P48" ca="1">IFERROR(_xlfn.XLOOKUP($A48,INDIRECT(P$5&amp;"!$A:$A"),INDIRECT(P$5&amp;"!$Q:$Q"),,0),0)</f>
        <v>0</v>
      </c>
      <c r="Q48" s="101" cm="1">
        <f t="array" aca="1" ref="Q48" ca="1">IFERROR(_xlfn.XLOOKUP($A48,INDIRECT(Q$5&amp;"!$A:$A"),INDIRECT(Q$5&amp;"!$Q:$Q"),,0),0)</f>
        <v>0</v>
      </c>
      <c r="R48" s="101" cm="1">
        <f t="array" aca="1" ref="R48" ca="1">IFERROR(_xlfn.XLOOKUP($A48,INDIRECT(R$5&amp;"!$A:$A"),INDIRECT(R$5&amp;"!$Q:$Q"),,0),0)</f>
        <v>0</v>
      </c>
      <c r="S48" s="101" cm="1">
        <f t="array" aca="1" ref="S48" ca="1">IFERROR(_xlfn.XLOOKUP($A48,INDIRECT(S$5&amp;"!$A:$A"),INDIRECT(S$5&amp;"!$Q:$Q"),,0),0)</f>
        <v>0</v>
      </c>
      <c r="T48" s="101" cm="1">
        <f t="array" aca="1" ref="T48" ca="1">IFERROR(_xlfn.XLOOKUP($A48,INDIRECT(T$5&amp;"!$A:$A"),INDIRECT(T$5&amp;"!$Q:$Q"),,0),0)</f>
        <v>0</v>
      </c>
      <c r="U48" s="101" cm="1">
        <f t="array" aca="1" ref="U48" ca="1">IFERROR(_xlfn.XLOOKUP($A48,INDIRECT(U$5&amp;"!$A:$A"),INDIRECT(U$5&amp;"!$Q:$Q"),,0),0)</f>
        <v>0</v>
      </c>
      <c r="V48" s="101" cm="1">
        <f t="array" aca="1" ref="V48" ca="1">IFERROR(_xlfn.XLOOKUP($A48,INDIRECT(V$5&amp;"!$A:$A"),INDIRECT(V$5&amp;"!$Q:$Q"),,0),0)</f>
        <v>0</v>
      </c>
      <c r="W48" s="101" cm="1">
        <f t="array" aca="1" ref="W48" ca="1">IFERROR(_xlfn.XLOOKUP($A48,INDIRECT(W$5&amp;"!$A:$A"),INDIRECT(W$5&amp;"!$Q:$Q"),,0),0)</f>
        <v>0</v>
      </c>
      <c r="X48" s="101" cm="1">
        <f t="array" aca="1" ref="X48" ca="1">IFERROR(_xlfn.XLOOKUP($A48,INDIRECT(X$5&amp;"!$A:$A"),INDIRECT(X$5&amp;"!$Q:$Q"),,0),0)</f>
        <v>0</v>
      </c>
      <c r="Y48" s="101" cm="1">
        <f t="array" aca="1" ref="Y48" ca="1">IFERROR(_xlfn.XLOOKUP($A48,INDIRECT(Y$5&amp;"!$A:$A"),INDIRECT(Y$5&amp;"!$Q:$Q"),,0),0)</f>
        <v>0</v>
      </c>
      <c r="Z48" s="101" cm="1">
        <f t="array" aca="1" ref="Z48" ca="1">IFERROR(_xlfn.XLOOKUP($A48,INDIRECT(Z$5&amp;"!$A:$A"),INDIRECT(Z$5&amp;"!$Q:$Q"),,0),0)</f>
        <v>0</v>
      </c>
      <c r="AA48" s="101" cm="1">
        <f t="array" aca="1" ref="AA48" ca="1">IFERROR(_xlfn.XLOOKUP($A48,INDIRECT(AA$5&amp;"!$A:$A"),INDIRECT(AA$5&amp;"!$Q:$Q"),,0),0)</f>
        <v>0</v>
      </c>
      <c r="AB48" s="101" cm="1">
        <f t="array" aca="1" ref="AB48" ca="1">IFERROR(_xlfn.XLOOKUP($A48,INDIRECT(AB$5&amp;"!$A:$A"),INDIRECT(AB$5&amp;"!$Q:$Q"),,0),0)</f>
        <v>0</v>
      </c>
      <c r="AC48" s="101" cm="1">
        <f t="array" aca="1" ref="AC48" ca="1">IFERROR(_xlfn.XLOOKUP($A48,INDIRECT(AC$5&amp;"!$A:$A"),INDIRECT(AC$5&amp;"!$Q:$Q"),,0),0)</f>
        <v>0</v>
      </c>
      <c r="AD48" s="101" cm="1">
        <f t="array" aca="1" ref="AD48" ca="1">IFERROR(_xlfn.XLOOKUP($A48,INDIRECT(AD$5&amp;"!$A:$A"),INDIRECT(AD$5&amp;"!$Q:$Q"),,0),0)</f>
        <v>0</v>
      </c>
      <c r="AE48" s="101" cm="1">
        <f t="array" aca="1" ref="AE48" ca="1">IFERROR(_xlfn.XLOOKUP($A48,INDIRECT(AE$5&amp;"!$A:$A"),INDIRECT(AE$5&amp;"!$Q:$Q"),,0),0)</f>
        <v>0</v>
      </c>
      <c r="AF48" s="101" cm="1">
        <f t="array" aca="1" ref="AF48" ca="1">IFERROR(_xlfn.XLOOKUP($A48,INDIRECT(AF$5&amp;"!$A:$A"),INDIRECT(AF$5&amp;"!$Q:$Q"),,0),0)</f>
        <v>0</v>
      </c>
      <c r="AG48" s="101" cm="1">
        <f t="array" aca="1" ref="AG48" ca="1">IFERROR(_xlfn.XLOOKUP($A48,INDIRECT(AG$5&amp;"!$A:$A"),INDIRECT(AG$5&amp;"!$Q:$Q"),,0),0)</f>
        <v>0</v>
      </c>
      <c r="AH48" s="101" cm="1">
        <f t="array" aca="1" ref="AH48" ca="1">IFERROR(_xlfn.XLOOKUP($A48,INDIRECT(AH$5&amp;"!$A:$A"),INDIRECT(AH$5&amp;"!$Q:$Q"),,0),0)</f>
        <v>0</v>
      </c>
      <c r="AI48" s="101" cm="1">
        <f t="array" aca="1" ref="AI48" ca="1">IFERROR(_xlfn.XLOOKUP($A48,INDIRECT(AI$5&amp;"!$A:$A"),INDIRECT(AI$5&amp;"!$Q:$Q"),,0),0)</f>
        <v>0</v>
      </c>
      <c r="AJ48" s="101" cm="1">
        <f t="array" aca="1" ref="AJ48" ca="1">IFERROR(_xlfn.XLOOKUP($A48,INDIRECT(AJ$5&amp;"!$A:$A"),INDIRECT(AJ$5&amp;"!$Q:$Q"),,0),0)</f>
        <v>0</v>
      </c>
      <c r="AK48" s="101" cm="1">
        <f t="array" aca="1" ref="AK48" ca="1">IFERROR(_xlfn.XLOOKUP($A48,INDIRECT(AK$5&amp;"!$A:$A"),INDIRECT(AK$5&amp;"!$Q:$Q"),,0),0)</f>
        <v>0</v>
      </c>
      <c r="AL48" s="101" cm="1">
        <f t="array" aca="1" ref="AL48" ca="1">IFERROR(_xlfn.XLOOKUP($A48,INDIRECT(AL$5&amp;"!$A:$A"),INDIRECT(AL$5&amp;"!$Q:$Q"),,0),0)</f>
        <v>0</v>
      </c>
      <c r="AM48" s="101" cm="1">
        <f t="array" aca="1" ref="AM48" ca="1">IFERROR(_xlfn.XLOOKUP($A48,INDIRECT(AM$5&amp;"!$A:$A"),INDIRECT(AM$5&amp;"!$Q:$Q"),,0),0)</f>
        <v>0</v>
      </c>
      <c r="AN48" s="101" cm="1">
        <f t="array" aca="1" ref="AN48" ca="1">IFERROR(_xlfn.XLOOKUP($A48,INDIRECT(AN$5&amp;"!$A:$A"),INDIRECT(AN$5&amp;"!$Q:$Q"),,0),0)</f>
        <v>0</v>
      </c>
      <c r="AO48" s="101" cm="1">
        <f t="array" aca="1" ref="AO48" ca="1">IFERROR(_xlfn.XLOOKUP($A48,INDIRECT(AO$5&amp;"!$A:$A"),INDIRECT(AO$5&amp;"!$Q:$Q"),,0),0)</f>
        <v>0</v>
      </c>
      <c r="AP48" s="101" cm="1">
        <f t="array" aca="1" ref="AP48" ca="1">IFERROR(_xlfn.XLOOKUP($A48,INDIRECT(AP$5&amp;"!$A:$A"),INDIRECT(AP$5&amp;"!$Q:$Q"),,0),0)</f>
        <v>0</v>
      </c>
      <c r="AQ48" s="101" cm="1">
        <f t="array" aca="1" ref="AQ48" ca="1">IFERROR(_xlfn.XLOOKUP($A48,INDIRECT(AQ$5&amp;"!$A:$A"),INDIRECT(AQ$5&amp;"!$Q:$Q"),,0),0)</f>
        <v>0</v>
      </c>
      <c r="AR48" s="101" cm="1">
        <f t="array" aca="1" ref="AR48" ca="1">IFERROR(_xlfn.XLOOKUP($A48,INDIRECT(AR$5&amp;"!$A:$A"),INDIRECT(AR$5&amp;"!$Q:$Q"),,0),0)</f>
        <v>0</v>
      </c>
      <c r="AS48" s="101" cm="1">
        <f t="array" aca="1" ref="AS48" ca="1">IFERROR(_xlfn.XLOOKUP($A48,INDIRECT(AS$5&amp;"!$A:$A"),INDIRECT(AS$5&amp;"!$Q:$Q"),,0),0)</f>
        <v>0</v>
      </c>
      <c r="AT48" s="101" cm="1">
        <f t="array" aca="1" ref="AT48" ca="1">IFERROR(_xlfn.XLOOKUP($A48,INDIRECT(AT$5&amp;"!$A:$A"),INDIRECT(AT$5&amp;"!$Q:$Q"),,0),0)</f>
        <v>0</v>
      </c>
      <c r="AU48" s="101" cm="1">
        <f t="array" aca="1" ref="AU48" ca="1">IFERROR(_xlfn.XLOOKUP($A48,INDIRECT(AU$5&amp;"!$A:$A"),INDIRECT(AU$5&amp;"!$Q:$Q"),,0),0)</f>
        <v>0</v>
      </c>
      <c r="AV48" s="101" cm="1">
        <f t="array" aca="1" ref="AV48" ca="1">IFERROR(_xlfn.XLOOKUP($A48,INDIRECT(AV$5&amp;"!$A:$A"),INDIRECT(AV$5&amp;"!$Q:$Q"),,0),0)</f>
        <v>0</v>
      </c>
      <c r="AW48" s="101" cm="1">
        <f t="array" aca="1" ref="AW48" ca="1">IFERROR(_xlfn.XLOOKUP($A48,INDIRECT(AW$5&amp;"!$A:$A"),INDIRECT(AW$5&amp;"!$Q:$Q"),,0),0)</f>
        <v>0</v>
      </c>
      <c r="AX48" s="101" cm="1">
        <f t="array" aca="1" ref="AX48" ca="1">IFERROR(_xlfn.XLOOKUP($A48,INDIRECT(AX$5&amp;"!$A:$A"),INDIRECT(AX$5&amp;"!$Q:$Q"),,0),0)</f>
        <v>0</v>
      </c>
      <c r="AY48" s="101" cm="1">
        <f t="array" aca="1" ref="AY48" ca="1">IFERROR(_xlfn.XLOOKUP($A48,INDIRECT(AY$5&amp;"!$A:$A"),INDIRECT(AY$5&amp;"!$Q:$Q"),,0),0)</f>
        <v>0</v>
      </c>
      <c r="AZ48" s="101" cm="1">
        <f t="array" aca="1" ref="AZ48" ca="1">IFERROR(_xlfn.XLOOKUP($A48,INDIRECT(AZ$5&amp;"!$A:$A"),INDIRECT(AZ$5&amp;"!$Q:$Q"),,0),0)</f>
        <v>0</v>
      </c>
      <c r="BA48" s="101" cm="1">
        <f t="array" aca="1" ref="BA48" ca="1">IFERROR(_xlfn.XLOOKUP($A48,INDIRECT(BA$5&amp;"!$A:$A"),INDIRECT(BA$5&amp;"!$Q:$Q"),,0),0)</f>
        <v>0</v>
      </c>
      <c r="BB48" s="101" cm="1">
        <f t="array" aca="1" ref="BB48" ca="1">IFERROR(_xlfn.XLOOKUP($A48,INDIRECT(BB$5&amp;"!$A:$A"),INDIRECT(BB$5&amp;"!$Q:$Q"),,0),0)</f>
        <v>0</v>
      </c>
      <c r="BC48" s="101" cm="1">
        <f t="array" aca="1" ref="BC48" ca="1">IFERROR(_xlfn.XLOOKUP($A48,INDIRECT(BC$5&amp;"!$A:$A"),INDIRECT(BC$5&amp;"!$Q:$Q"),,0),0)</f>
        <v>0</v>
      </c>
      <c r="BD48" s="101" cm="1">
        <f t="array" aca="1" ref="BD48" ca="1">IFERROR(_xlfn.XLOOKUP($A48,INDIRECT(BD$5&amp;"!$A:$A"),INDIRECT(BD$5&amp;"!$Q:$Q"),,0),0)</f>
        <v>0</v>
      </c>
      <c r="BE48" s="101" cm="1">
        <f t="array" aca="1" ref="BE48" ca="1">IFERROR(_xlfn.XLOOKUP($A48,INDIRECT(BE$5&amp;"!$A:$A"),INDIRECT(BE$5&amp;"!$Q:$Q"),,0),0)</f>
        <v>0</v>
      </c>
      <c r="BF48" s="101" cm="1">
        <f t="array" aca="1" ref="BF48" ca="1">IFERROR(_xlfn.XLOOKUP($A48,INDIRECT(BF$5&amp;"!$A:$A"),INDIRECT(BF$5&amp;"!$Q:$Q"),,0),0)</f>
        <v>0</v>
      </c>
      <c r="BG48" s="226">
        <f t="shared" ca="1" si="0"/>
        <v>5776</v>
      </c>
      <c r="BH48" s="225">
        <f t="shared" ca="1" si="1"/>
        <v>1.797037439420766E-2</v>
      </c>
      <c r="BI48" s="201">
        <f>_xlfn.XLOOKUP($A48,Текущая!$A:$A,Текущая!$AI:$AI,0,0)</f>
        <v>814</v>
      </c>
      <c r="BJ48" s="101">
        <f ca="1">_xlfn.XLOOKUP($A48,Текущая!$A:$A,Текущая!$G:$G,0,0)</f>
        <v>42300</v>
      </c>
      <c r="BK48" s="101">
        <f>_xlfn.XLOOKUP($A48,Текущая!$A:$A,Текущая!$H:$H,0)</f>
        <v>285</v>
      </c>
      <c r="BL48" s="106">
        <f>_xlfn.XLOOKUP($A48,Текущая!$A:$A,Текущая!$I:$I,0,0)</f>
        <v>100</v>
      </c>
      <c r="BM48" s="105">
        <f>_xlfn.XLOOKUP($A48,Текущая!$A:$A,Текущая!$J:$J,0,0)</f>
        <v>0.6</v>
      </c>
      <c r="BN48" s="101">
        <f>_xlfn.XLOOKUP($A48,Текущая!$A:$A,Текущая!$AP:$AP,0,0)</f>
        <v>212.55354098360658</v>
      </c>
      <c r="BO48" s="129">
        <f>_xlfn.XLOOKUP($A48,Текущая!$A:$A,Текущая!$AF:$AF,0,0)</f>
        <v>0.26112228622064693</v>
      </c>
      <c r="BP48" s="202">
        <f>_xlfn.XLOOKUP($A48,Текущая!$A:$A,Текущая!$AG:$AG,0,0)</f>
        <v>0.75373596093477513</v>
      </c>
    </row>
    <row r="49" spans="1:68" ht="24.95" customHeight="1" x14ac:dyDescent="0.25">
      <c r="A49" s="3">
        <f>'Сводный за нед'!A46</f>
        <v>271440669</v>
      </c>
      <c r="B49" s="3" t="str">
        <f>'Сводный за нед'!B46</f>
        <v>ACRB1SK101RD</v>
      </c>
      <c r="C49" s="3" t="str">
        <f>'Сводный за нед'!C46</f>
        <v>Скакалка красная</v>
      </c>
      <c r="D49" s="4">
        <f>'Сводный за нед'!D46</f>
        <v>2041473034145</v>
      </c>
      <c r="F49" s="101" cm="1">
        <f t="array" aca="1" ref="F49" ca="1">IFERROR(_xlfn.XLOOKUP($A49,INDIRECT(F$5&amp;"!$A:$A"),INDIRECT(F$5&amp;"!$Q:$Q"),,0),0)</f>
        <v>0</v>
      </c>
      <c r="G49" s="101" cm="1">
        <f t="array" aca="1" ref="G49" ca="1">IFERROR(_xlfn.XLOOKUP($A49,INDIRECT(G$5&amp;"!$A:$A"),INDIRECT(G$5&amp;"!$Q:$Q"),,0),0)</f>
        <v>857</v>
      </c>
      <c r="H49" s="101" cm="1">
        <f t="array" aca="1" ref="H49" ca="1">IFERROR(_xlfn.XLOOKUP($A49,INDIRECT(H$5&amp;"!$A:$A"),INDIRECT(H$5&amp;"!$Q:$Q"),,0),0)</f>
        <v>0</v>
      </c>
      <c r="I49" s="101" cm="1">
        <f t="array" aca="1" ref="I49" ca="1">IFERROR(_xlfn.XLOOKUP($A49,INDIRECT(I$5&amp;"!$A:$A"),INDIRECT(I$5&amp;"!$Q:$Q"),,0),0)</f>
        <v>0</v>
      </c>
      <c r="J49" s="101" cm="1">
        <f t="array" aca="1" ref="J49" ca="1">IFERROR(_xlfn.XLOOKUP($A49,INDIRECT(J$5&amp;"!$A:$A"),INDIRECT(J$5&amp;"!$Q:$Q"),,0),0)</f>
        <v>0</v>
      </c>
      <c r="K49" s="101" cm="1">
        <f t="array" aca="1" ref="K49" ca="1">IFERROR(_xlfn.XLOOKUP($A49,INDIRECT(K$5&amp;"!$A:$A"),INDIRECT(K$5&amp;"!$Q:$Q"),,0),0)</f>
        <v>0</v>
      </c>
      <c r="L49" s="101" cm="1">
        <f t="array" aca="1" ref="L49" ca="1">IFERROR(_xlfn.XLOOKUP($A49,INDIRECT(L$5&amp;"!$A:$A"),INDIRECT(L$5&amp;"!$Q:$Q"),,0),0)</f>
        <v>0</v>
      </c>
      <c r="M49" s="101" cm="1">
        <f t="array" aca="1" ref="M49" ca="1">IFERROR(_xlfn.XLOOKUP($A49,INDIRECT(M$5&amp;"!$A:$A"),INDIRECT(M$5&amp;"!$Q:$Q"),,0),0)</f>
        <v>0</v>
      </c>
      <c r="N49" s="101" cm="1">
        <f t="array" aca="1" ref="N49" ca="1">IFERROR(_xlfn.XLOOKUP($A49,INDIRECT(N$5&amp;"!$A:$A"),INDIRECT(N$5&amp;"!$Q:$Q"),,0),0)</f>
        <v>0</v>
      </c>
      <c r="O49" s="101" cm="1">
        <f t="array" aca="1" ref="O49" ca="1">IFERROR(_xlfn.XLOOKUP($A49,INDIRECT(O$5&amp;"!$A:$A"),INDIRECT(O$5&amp;"!$Q:$Q"),,0),0)</f>
        <v>0</v>
      </c>
      <c r="P49" s="101" cm="1">
        <f t="array" aca="1" ref="P49" ca="1">IFERROR(_xlfn.XLOOKUP($A49,INDIRECT(P$5&amp;"!$A:$A"),INDIRECT(P$5&amp;"!$Q:$Q"),,0),0)</f>
        <v>0</v>
      </c>
      <c r="Q49" s="101" cm="1">
        <f t="array" aca="1" ref="Q49" ca="1">IFERROR(_xlfn.XLOOKUP($A49,INDIRECT(Q$5&amp;"!$A:$A"),INDIRECT(Q$5&amp;"!$Q:$Q"),,0),0)</f>
        <v>0</v>
      </c>
      <c r="R49" s="101" cm="1">
        <f t="array" aca="1" ref="R49" ca="1">IFERROR(_xlfn.XLOOKUP($A49,INDIRECT(R$5&amp;"!$A:$A"),INDIRECT(R$5&amp;"!$Q:$Q"),,0),0)</f>
        <v>0</v>
      </c>
      <c r="S49" s="101" cm="1">
        <f t="array" aca="1" ref="S49" ca="1">IFERROR(_xlfn.XLOOKUP($A49,INDIRECT(S$5&amp;"!$A:$A"),INDIRECT(S$5&amp;"!$Q:$Q"),,0),0)</f>
        <v>0</v>
      </c>
      <c r="T49" s="101" cm="1">
        <f t="array" aca="1" ref="T49" ca="1">IFERROR(_xlfn.XLOOKUP($A49,INDIRECT(T$5&amp;"!$A:$A"),INDIRECT(T$5&amp;"!$Q:$Q"),,0),0)</f>
        <v>0</v>
      </c>
      <c r="U49" s="101" cm="1">
        <f t="array" aca="1" ref="U49" ca="1">IFERROR(_xlfn.XLOOKUP($A49,INDIRECT(U$5&amp;"!$A:$A"),INDIRECT(U$5&amp;"!$Q:$Q"),,0),0)</f>
        <v>0</v>
      </c>
      <c r="V49" s="101" cm="1">
        <f t="array" aca="1" ref="V49" ca="1">IFERROR(_xlfn.XLOOKUP($A49,INDIRECT(V$5&amp;"!$A:$A"),INDIRECT(V$5&amp;"!$Q:$Q"),,0),0)</f>
        <v>0</v>
      </c>
      <c r="W49" s="101" cm="1">
        <f t="array" aca="1" ref="W49" ca="1">IFERROR(_xlfn.XLOOKUP($A49,INDIRECT(W$5&amp;"!$A:$A"),INDIRECT(W$5&amp;"!$Q:$Q"),,0),0)</f>
        <v>0</v>
      </c>
      <c r="X49" s="101" cm="1">
        <f t="array" aca="1" ref="X49" ca="1">IFERROR(_xlfn.XLOOKUP($A49,INDIRECT(X$5&amp;"!$A:$A"),INDIRECT(X$5&amp;"!$Q:$Q"),,0),0)</f>
        <v>0</v>
      </c>
      <c r="Y49" s="101" cm="1">
        <f t="array" aca="1" ref="Y49" ca="1">IFERROR(_xlfn.XLOOKUP($A49,INDIRECT(Y$5&amp;"!$A:$A"),INDIRECT(Y$5&amp;"!$Q:$Q"),,0),0)</f>
        <v>0</v>
      </c>
      <c r="Z49" s="101" cm="1">
        <f t="array" aca="1" ref="Z49" ca="1">IFERROR(_xlfn.XLOOKUP($A49,INDIRECT(Z$5&amp;"!$A:$A"),INDIRECT(Z$5&amp;"!$Q:$Q"),,0),0)</f>
        <v>0</v>
      </c>
      <c r="AA49" s="101" cm="1">
        <f t="array" aca="1" ref="AA49" ca="1">IFERROR(_xlfn.XLOOKUP($A49,INDIRECT(AA$5&amp;"!$A:$A"),INDIRECT(AA$5&amp;"!$Q:$Q"),,0),0)</f>
        <v>0</v>
      </c>
      <c r="AB49" s="101" cm="1">
        <f t="array" aca="1" ref="AB49" ca="1">IFERROR(_xlfn.XLOOKUP($A49,INDIRECT(AB$5&amp;"!$A:$A"),INDIRECT(AB$5&amp;"!$Q:$Q"),,0),0)</f>
        <v>0</v>
      </c>
      <c r="AC49" s="101" cm="1">
        <f t="array" aca="1" ref="AC49" ca="1">IFERROR(_xlfn.XLOOKUP($A49,INDIRECT(AC$5&amp;"!$A:$A"),INDIRECT(AC$5&amp;"!$Q:$Q"),,0),0)</f>
        <v>0</v>
      </c>
      <c r="AD49" s="101" cm="1">
        <f t="array" aca="1" ref="AD49" ca="1">IFERROR(_xlfn.XLOOKUP($A49,INDIRECT(AD$5&amp;"!$A:$A"),INDIRECT(AD$5&amp;"!$Q:$Q"),,0),0)</f>
        <v>0</v>
      </c>
      <c r="AE49" s="101" cm="1">
        <f t="array" aca="1" ref="AE49" ca="1">IFERROR(_xlfn.XLOOKUP($A49,INDIRECT(AE$5&amp;"!$A:$A"),INDIRECT(AE$5&amp;"!$Q:$Q"),,0),0)</f>
        <v>0</v>
      </c>
      <c r="AF49" s="101" cm="1">
        <f t="array" aca="1" ref="AF49" ca="1">IFERROR(_xlfn.XLOOKUP($A49,INDIRECT(AF$5&amp;"!$A:$A"),INDIRECT(AF$5&amp;"!$Q:$Q"),,0),0)</f>
        <v>0</v>
      </c>
      <c r="AG49" s="101" cm="1">
        <f t="array" aca="1" ref="AG49" ca="1">IFERROR(_xlfn.XLOOKUP($A49,INDIRECT(AG$5&amp;"!$A:$A"),INDIRECT(AG$5&amp;"!$Q:$Q"),,0),0)</f>
        <v>0</v>
      </c>
      <c r="AH49" s="101" cm="1">
        <f t="array" aca="1" ref="AH49" ca="1">IFERROR(_xlfn.XLOOKUP($A49,INDIRECT(AH$5&amp;"!$A:$A"),INDIRECT(AH$5&amp;"!$Q:$Q"),,0),0)</f>
        <v>0</v>
      </c>
      <c r="AI49" s="101" cm="1">
        <f t="array" aca="1" ref="AI49" ca="1">IFERROR(_xlfn.XLOOKUP($A49,INDIRECT(AI$5&amp;"!$A:$A"),INDIRECT(AI$5&amp;"!$Q:$Q"),,0),0)</f>
        <v>0</v>
      </c>
      <c r="AJ49" s="101" cm="1">
        <f t="array" aca="1" ref="AJ49" ca="1">IFERROR(_xlfn.XLOOKUP($A49,INDIRECT(AJ$5&amp;"!$A:$A"),INDIRECT(AJ$5&amp;"!$Q:$Q"),,0),0)</f>
        <v>0</v>
      </c>
      <c r="AK49" s="101" cm="1">
        <f t="array" aca="1" ref="AK49" ca="1">IFERROR(_xlfn.XLOOKUP($A49,INDIRECT(AK$5&amp;"!$A:$A"),INDIRECT(AK$5&amp;"!$Q:$Q"),,0),0)</f>
        <v>0</v>
      </c>
      <c r="AL49" s="101" cm="1">
        <f t="array" aca="1" ref="AL49" ca="1">IFERROR(_xlfn.XLOOKUP($A49,INDIRECT(AL$5&amp;"!$A:$A"),INDIRECT(AL$5&amp;"!$Q:$Q"),,0),0)</f>
        <v>0</v>
      </c>
      <c r="AM49" s="101" cm="1">
        <f t="array" aca="1" ref="AM49" ca="1">IFERROR(_xlfn.XLOOKUP($A49,INDIRECT(AM$5&amp;"!$A:$A"),INDIRECT(AM$5&amp;"!$Q:$Q"),,0),0)</f>
        <v>0</v>
      </c>
      <c r="AN49" s="101" cm="1">
        <f t="array" aca="1" ref="AN49" ca="1">IFERROR(_xlfn.XLOOKUP($A49,INDIRECT(AN$5&amp;"!$A:$A"),INDIRECT(AN$5&amp;"!$Q:$Q"),,0),0)</f>
        <v>0</v>
      </c>
      <c r="AO49" s="101" cm="1">
        <f t="array" aca="1" ref="AO49" ca="1">IFERROR(_xlfn.XLOOKUP($A49,INDIRECT(AO$5&amp;"!$A:$A"),INDIRECT(AO$5&amp;"!$Q:$Q"),,0),0)</f>
        <v>0</v>
      </c>
      <c r="AP49" s="101" cm="1">
        <f t="array" aca="1" ref="AP49" ca="1">IFERROR(_xlfn.XLOOKUP($A49,INDIRECT(AP$5&amp;"!$A:$A"),INDIRECT(AP$5&amp;"!$Q:$Q"),,0),0)</f>
        <v>0</v>
      </c>
      <c r="AQ49" s="101" cm="1">
        <f t="array" aca="1" ref="AQ49" ca="1">IFERROR(_xlfn.XLOOKUP($A49,INDIRECT(AQ$5&amp;"!$A:$A"),INDIRECT(AQ$5&amp;"!$Q:$Q"),,0),0)</f>
        <v>0</v>
      </c>
      <c r="AR49" s="101" cm="1">
        <f t="array" aca="1" ref="AR49" ca="1">IFERROR(_xlfn.XLOOKUP($A49,INDIRECT(AR$5&amp;"!$A:$A"),INDIRECT(AR$5&amp;"!$Q:$Q"),,0),0)</f>
        <v>0</v>
      </c>
      <c r="AS49" s="101" cm="1">
        <f t="array" aca="1" ref="AS49" ca="1">IFERROR(_xlfn.XLOOKUP($A49,INDIRECT(AS$5&amp;"!$A:$A"),INDIRECT(AS$5&amp;"!$Q:$Q"),,0),0)</f>
        <v>0</v>
      </c>
      <c r="AT49" s="101" cm="1">
        <f t="array" aca="1" ref="AT49" ca="1">IFERROR(_xlfn.XLOOKUP($A49,INDIRECT(AT$5&amp;"!$A:$A"),INDIRECT(AT$5&amp;"!$Q:$Q"),,0),0)</f>
        <v>0</v>
      </c>
      <c r="AU49" s="101" cm="1">
        <f t="array" aca="1" ref="AU49" ca="1">IFERROR(_xlfn.XLOOKUP($A49,INDIRECT(AU$5&amp;"!$A:$A"),INDIRECT(AU$5&amp;"!$Q:$Q"),,0),0)</f>
        <v>0</v>
      </c>
      <c r="AV49" s="101" cm="1">
        <f t="array" aca="1" ref="AV49" ca="1">IFERROR(_xlfn.XLOOKUP($A49,INDIRECT(AV$5&amp;"!$A:$A"),INDIRECT(AV$5&amp;"!$Q:$Q"),,0),0)</f>
        <v>0</v>
      </c>
      <c r="AW49" s="101" cm="1">
        <f t="array" aca="1" ref="AW49" ca="1">IFERROR(_xlfn.XLOOKUP($A49,INDIRECT(AW$5&amp;"!$A:$A"),INDIRECT(AW$5&amp;"!$Q:$Q"),,0),0)</f>
        <v>0</v>
      </c>
      <c r="AX49" s="101" cm="1">
        <f t="array" aca="1" ref="AX49" ca="1">IFERROR(_xlfn.XLOOKUP($A49,INDIRECT(AX$5&amp;"!$A:$A"),INDIRECT(AX$5&amp;"!$Q:$Q"),,0),0)</f>
        <v>0</v>
      </c>
      <c r="AY49" s="101" cm="1">
        <f t="array" aca="1" ref="AY49" ca="1">IFERROR(_xlfn.XLOOKUP($A49,INDIRECT(AY$5&amp;"!$A:$A"),INDIRECT(AY$5&amp;"!$Q:$Q"),,0),0)</f>
        <v>0</v>
      </c>
      <c r="AZ49" s="101" cm="1">
        <f t="array" aca="1" ref="AZ49" ca="1">IFERROR(_xlfn.XLOOKUP($A49,INDIRECT(AZ$5&amp;"!$A:$A"),INDIRECT(AZ$5&amp;"!$Q:$Q"),,0),0)</f>
        <v>0</v>
      </c>
      <c r="BA49" s="101" cm="1">
        <f t="array" aca="1" ref="BA49" ca="1">IFERROR(_xlfn.XLOOKUP($A49,INDIRECT(BA$5&amp;"!$A:$A"),INDIRECT(BA$5&amp;"!$Q:$Q"),,0),0)</f>
        <v>0</v>
      </c>
      <c r="BB49" s="101" cm="1">
        <f t="array" aca="1" ref="BB49" ca="1">IFERROR(_xlfn.XLOOKUP($A49,INDIRECT(BB$5&amp;"!$A:$A"),INDIRECT(BB$5&amp;"!$Q:$Q"),,0),0)</f>
        <v>0</v>
      </c>
      <c r="BC49" s="101" cm="1">
        <f t="array" aca="1" ref="BC49" ca="1">IFERROR(_xlfn.XLOOKUP($A49,INDIRECT(BC$5&amp;"!$A:$A"),INDIRECT(BC$5&amp;"!$Q:$Q"),,0),0)</f>
        <v>0</v>
      </c>
      <c r="BD49" s="101" cm="1">
        <f t="array" aca="1" ref="BD49" ca="1">IFERROR(_xlfn.XLOOKUP($A49,INDIRECT(BD$5&amp;"!$A:$A"),INDIRECT(BD$5&amp;"!$Q:$Q"),,0),0)</f>
        <v>0</v>
      </c>
      <c r="BE49" s="101" cm="1">
        <f t="array" aca="1" ref="BE49" ca="1">IFERROR(_xlfn.XLOOKUP($A49,INDIRECT(BE$5&amp;"!$A:$A"),INDIRECT(BE$5&amp;"!$Q:$Q"),,0),0)</f>
        <v>0</v>
      </c>
      <c r="BF49" s="101" cm="1">
        <f t="array" aca="1" ref="BF49" ca="1">IFERROR(_xlfn.XLOOKUP($A49,INDIRECT(BF$5&amp;"!$A:$A"),INDIRECT(BF$5&amp;"!$Q:$Q"),,0),0)</f>
        <v>0</v>
      </c>
      <c r="BG49" s="226">
        <f t="shared" ca="1" si="0"/>
        <v>857</v>
      </c>
      <c r="BH49" s="225">
        <f t="shared" ca="1" si="1"/>
        <v>2.6663107437389136E-3</v>
      </c>
      <c r="BI49" s="201">
        <f>_xlfn.XLOOKUP($A49,Текущая!$A:$A,Текущая!$AI:$AI,0,0)</f>
        <v>0</v>
      </c>
      <c r="BJ49" s="101">
        <f ca="1">_xlfn.XLOOKUP($A49,Текущая!$A:$A,Текущая!$G:$G,0,0)</f>
        <v>39480</v>
      </c>
      <c r="BK49" s="101">
        <f>_xlfn.XLOOKUP($A49,Текущая!$A:$A,Текущая!$H:$H,0)</f>
        <v>1600</v>
      </c>
      <c r="BL49" s="106">
        <f>_xlfn.XLOOKUP($A49,Текущая!$A:$A,Текущая!$I:$I,0,0)</f>
        <v>0</v>
      </c>
      <c r="BM49" s="105">
        <f>_xlfn.XLOOKUP($A49,Текущая!$A:$A,Текущая!$J:$J,0,0)</f>
        <v>0.1</v>
      </c>
      <c r="BN49" s="101">
        <f>_xlfn.XLOOKUP($A49,Текущая!$A:$A,Текущая!$AP:$AP,0,0)</f>
        <v>0</v>
      </c>
      <c r="BO49" s="129">
        <f>_xlfn.XLOOKUP($A49,Текущая!$A:$A,Текущая!$AF:$AF,0,0)</f>
        <v>0</v>
      </c>
      <c r="BP49" s="202">
        <f>_xlfn.XLOOKUP($A49,Текущая!$A:$A,Текущая!$AG:$AG,0,0)</f>
        <v>0</v>
      </c>
    </row>
    <row r="50" spans="1:68" ht="24.95" customHeight="1" x14ac:dyDescent="0.25">
      <c r="A50" s="3">
        <f>'Сводный за нед'!A47</f>
        <v>271440670</v>
      </c>
      <c r="B50" s="3" t="str">
        <f>'Сводный за нед'!B47</f>
        <v>ACRB1SK101BL</v>
      </c>
      <c r="C50" s="3" t="str">
        <f>'Сводный за нед'!C47</f>
        <v>Скакалка синяя</v>
      </c>
      <c r="D50" s="4">
        <f>'Сводный за нед'!D47</f>
        <v>2041473034169</v>
      </c>
      <c r="F50" s="101" cm="1">
        <f t="array" aca="1" ref="F50" ca="1">IFERROR(_xlfn.XLOOKUP($A50,INDIRECT(F$5&amp;"!$A:$A"),INDIRECT(F$5&amp;"!$Q:$Q"),,0),0)</f>
        <v>842.80000000000018</v>
      </c>
      <c r="G50" s="101" cm="1">
        <f t="array" aca="1" ref="G50" ca="1">IFERROR(_xlfn.XLOOKUP($A50,INDIRECT(G$5&amp;"!$A:$A"),INDIRECT(G$5&amp;"!$Q:$Q"),,0),0)</f>
        <v>3364.29</v>
      </c>
      <c r="H50" s="101" cm="1">
        <f t="array" aca="1" ref="H50" ca="1">IFERROR(_xlfn.XLOOKUP($A50,INDIRECT(H$5&amp;"!$A:$A"),INDIRECT(H$5&amp;"!$Q:$Q"),,0),0)</f>
        <v>4099.9799999999996</v>
      </c>
      <c r="I50" s="101" cm="1">
        <f t="array" aca="1" ref="I50" ca="1">IFERROR(_xlfn.XLOOKUP($A50,INDIRECT(I$5&amp;"!$A:$A"),INDIRECT(I$5&amp;"!$Q:$Q"),,0),0)</f>
        <v>0</v>
      </c>
      <c r="J50" s="101" cm="1">
        <f t="array" aca="1" ref="J50" ca="1">IFERROR(_xlfn.XLOOKUP($A50,INDIRECT(J$5&amp;"!$A:$A"),INDIRECT(J$5&amp;"!$Q:$Q"),,0),0)</f>
        <v>0</v>
      </c>
      <c r="K50" s="101" cm="1">
        <f t="array" aca="1" ref="K50" ca="1">IFERROR(_xlfn.XLOOKUP($A50,INDIRECT(K$5&amp;"!$A:$A"),INDIRECT(K$5&amp;"!$Q:$Q"),,0),0)</f>
        <v>0</v>
      </c>
      <c r="L50" s="101" cm="1">
        <f t="array" aca="1" ref="L50" ca="1">IFERROR(_xlfn.XLOOKUP($A50,INDIRECT(L$5&amp;"!$A:$A"),INDIRECT(L$5&amp;"!$Q:$Q"),,0),0)</f>
        <v>0</v>
      </c>
      <c r="M50" s="101" cm="1">
        <f t="array" aca="1" ref="M50" ca="1">IFERROR(_xlfn.XLOOKUP($A50,INDIRECT(M$5&amp;"!$A:$A"),INDIRECT(M$5&amp;"!$Q:$Q"),,0),0)</f>
        <v>0</v>
      </c>
      <c r="N50" s="101" cm="1">
        <f t="array" aca="1" ref="N50" ca="1">IFERROR(_xlfn.XLOOKUP($A50,INDIRECT(N$5&amp;"!$A:$A"),INDIRECT(N$5&amp;"!$Q:$Q"),,0),0)</f>
        <v>0</v>
      </c>
      <c r="O50" s="101" cm="1">
        <f t="array" aca="1" ref="O50" ca="1">IFERROR(_xlfn.XLOOKUP($A50,INDIRECT(O$5&amp;"!$A:$A"),INDIRECT(O$5&amp;"!$Q:$Q"),,0),0)</f>
        <v>0</v>
      </c>
      <c r="P50" s="101" cm="1">
        <f t="array" aca="1" ref="P50" ca="1">IFERROR(_xlfn.XLOOKUP($A50,INDIRECT(P$5&amp;"!$A:$A"),INDIRECT(P$5&amp;"!$Q:$Q"),,0),0)</f>
        <v>0</v>
      </c>
      <c r="Q50" s="101" cm="1">
        <f t="array" aca="1" ref="Q50" ca="1">IFERROR(_xlfn.XLOOKUP($A50,INDIRECT(Q$5&amp;"!$A:$A"),INDIRECT(Q$5&amp;"!$Q:$Q"),,0),0)</f>
        <v>0</v>
      </c>
      <c r="R50" s="101" cm="1">
        <f t="array" aca="1" ref="R50" ca="1">IFERROR(_xlfn.XLOOKUP($A50,INDIRECT(R$5&amp;"!$A:$A"),INDIRECT(R$5&amp;"!$Q:$Q"),,0),0)</f>
        <v>0</v>
      </c>
      <c r="S50" s="101" cm="1">
        <f t="array" aca="1" ref="S50" ca="1">IFERROR(_xlfn.XLOOKUP($A50,INDIRECT(S$5&amp;"!$A:$A"),INDIRECT(S$5&amp;"!$Q:$Q"),,0),0)</f>
        <v>0</v>
      </c>
      <c r="T50" s="101" cm="1">
        <f t="array" aca="1" ref="T50" ca="1">IFERROR(_xlfn.XLOOKUP($A50,INDIRECT(T$5&amp;"!$A:$A"),INDIRECT(T$5&amp;"!$Q:$Q"),,0),0)</f>
        <v>0</v>
      </c>
      <c r="U50" s="101" cm="1">
        <f t="array" aca="1" ref="U50" ca="1">IFERROR(_xlfn.XLOOKUP($A50,INDIRECT(U$5&amp;"!$A:$A"),INDIRECT(U$5&amp;"!$Q:$Q"),,0),0)</f>
        <v>0</v>
      </c>
      <c r="V50" s="101" cm="1">
        <f t="array" aca="1" ref="V50" ca="1">IFERROR(_xlfn.XLOOKUP($A50,INDIRECT(V$5&amp;"!$A:$A"),INDIRECT(V$5&amp;"!$Q:$Q"),,0),0)</f>
        <v>0</v>
      </c>
      <c r="W50" s="101" cm="1">
        <f t="array" aca="1" ref="W50" ca="1">IFERROR(_xlfn.XLOOKUP($A50,INDIRECT(W$5&amp;"!$A:$A"),INDIRECT(W$5&amp;"!$Q:$Q"),,0),0)</f>
        <v>0</v>
      </c>
      <c r="X50" s="101" cm="1">
        <f t="array" aca="1" ref="X50" ca="1">IFERROR(_xlfn.XLOOKUP($A50,INDIRECT(X$5&amp;"!$A:$A"),INDIRECT(X$5&amp;"!$Q:$Q"),,0),0)</f>
        <v>0</v>
      </c>
      <c r="Y50" s="101" cm="1">
        <f t="array" aca="1" ref="Y50" ca="1">IFERROR(_xlfn.XLOOKUP($A50,INDIRECT(Y$5&amp;"!$A:$A"),INDIRECT(Y$5&amp;"!$Q:$Q"),,0),0)</f>
        <v>0</v>
      </c>
      <c r="Z50" s="101" cm="1">
        <f t="array" aca="1" ref="Z50" ca="1">IFERROR(_xlfn.XLOOKUP($A50,INDIRECT(Z$5&amp;"!$A:$A"),INDIRECT(Z$5&amp;"!$Q:$Q"),,0),0)</f>
        <v>0</v>
      </c>
      <c r="AA50" s="101" cm="1">
        <f t="array" aca="1" ref="AA50" ca="1">IFERROR(_xlfn.XLOOKUP($A50,INDIRECT(AA$5&amp;"!$A:$A"),INDIRECT(AA$5&amp;"!$Q:$Q"),,0),0)</f>
        <v>0</v>
      </c>
      <c r="AB50" s="101" cm="1">
        <f t="array" aca="1" ref="AB50" ca="1">IFERROR(_xlfn.XLOOKUP($A50,INDIRECT(AB$5&amp;"!$A:$A"),INDIRECT(AB$5&amp;"!$Q:$Q"),,0),0)</f>
        <v>0</v>
      </c>
      <c r="AC50" s="101" cm="1">
        <f t="array" aca="1" ref="AC50" ca="1">IFERROR(_xlfn.XLOOKUP($A50,INDIRECT(AC$5&amp;"!$A:$A"),INDIRECT(AC$5&amp;"!$Q:$Q"),,0),0)</f>
        <v>0</v>
      </c>
      <c r="AD50" s="101" cm="1">
        <f t="array" aca="1" ref="AD50" ca="1">IFERROR(_xlfn.XLOOKUP($A50,INDIRECT(AD$5&amp;"!$A:$A"),INDIRECT(AD$5&amp;"!$Q:$Q"),,0),0)</f>
        <v>0</v>
      </c>
      <c r="AE50" s="101" cm="1">
        <f t="array" aca="1" ref="AE50" ca="1">IFERROR(_xlfn.XLOOKUP($A50,INDIRECT(AE$5&amp;"!$A:$A"),INDIRECT(AE$5&amp;"!$Q:$Q"),,0),0)</f>
        <v>0</v>
      </c>
      <c r="AF50" s="101" cm="1">
        <f t="array" aca="1" ref="AF50" ca="1">IFERROR(_xlfn.XLOOKUP($A50,INDIRECT(AF$5&amp;"!$A:$A"),INDIRECT(AF$5&amp;"!$Q:$Q"),,0),0)</f>
        <v>0</v>
      </c>
      <c r="AG50" s="101" cm="1">
        <f t="array" aca="1" ref="AG50" ca="1">IFERROR(_xlfn.XLOOKUP($A50,INDIRECT(AG$5&amp;"!$A:$A"),INDIRECT(AG$5&amp;"!$Q:$Q"),,0),0)</f>
        <v>0</v>
      </c>
      <c r="AH50" s="101" cm="1">
        <f t="array" aca="1" ref="AH50" ca="1">IFERROR(_xlfn.XLOOKUP($A50,INDIRECT(AH$5&amp;"!$A:$A"),INDIRECT(AH$5&amp;"!$Q:$Q"),,0),0)</f>
        <v>0</v>
      </c>
      <c r="AI50" s="101" cm="1">
        <f t="array" aca="1" ref="AI50" ca="1">IFERROR(_xlfn.XLOOKUP($A50,INDIRECT(AI$5&amp;"!$A:$A"),INDIRECT(AI$5&amp;"!$Q:$Q"),,0),0)</f>
        <v>0</v>
      </c>
      <c r="AJ50" s="101" cm="1">
        <f t="array" aca="1" ref="AJ50" ca="1">IFERROR(_xlfn.XLOOKUP($A50,INDIRECT(AJ$5&amp;"!$A:$A"),INDIRECT(AJ$5&amp;"!$Q:$Q"),,0),0)</f>
        <v>0</v>
      </c>
      <c r="AK50" s="101" cm="1">
        <f t="array" aca="1" ref="AK50" ca="1">IFERROR(_xlfn.XLOOKUP($A50,INDIRECT(AK$5&amp;"!$A:$A"),INDIRECT(AK$5&amp;"!$Q:$Q"),,0),0)</f>
        <v>0</v>
      </c>
      <c r="AL50" s="101" cm="1">
        <f t="array" aca="1" ref="AL50" ca="1">IFERROR(_xlfn.XLOOKUP($A50,INDIRECT(AL$5&amp;"!$A:$A"),INDIRECT(AL$5&amp;"!$Q:$Q"),,0),0)</f>
        <v>0</v>
      </c>
      <c r="AM50" s="101" cm="1">
        <f t="array" aca="1" ref="AM50" ca="1">IFERROR(_xlfn.XLOOKUP($A50,INDIRECT(AM$5&amp;"!$A:$A"),INDIRECT(AM$5&amp;"!$Q:$Q"),,0),0)</f>
        <v>0</v>
      </c>
      <c r="AN50" s="101" cm="1">
        <f t="array" aca="1" ref="AN50" ca="1">IFERROR(_xlfn.XLOOKUP($A50,INDIRECT(AN$5&amp;"!$A:$A"),INDIRECT(AN$5&amp;"!$Q:$Q"),,0),0)</f>
        <v>0</v>
      </c>
      <c r="AO50" s="101" cm="1">
        <f t="array" aca="1" ref="AO50" ca="1">IFERROR(_xlfn.XLOOKUP($A50,INDIRECT(AO$5&amp;"!$A:$A"),INDIRECT(AO$5&amp;"!$Q:$Q"),,0),0)</f>
        <v>0</v>
      </c>
      <c r="AP50" s="101" cm="1">
        <f t="array" aca="1" ref="AP50" ca="1">IFERROR(_xlfn.XLOOKUP($A50,INDIRECT(AP$5&amp;"!$A:$A"),INDIRECT(AP$5&amp;"!$Q:$Q"),,0),0)</f>
        <v>0</v>
      </c>
      <c r="AQ50" s="101" cm="1">
        <f t="array" aca="1" ref="AQ50" ca="1">IFERROR(_xlfn.XLOOKUP($A50,INDIRECT(AQ$5&amp;"!$A:$A"),INDIRECT(AQ$5&amp;"!$Q:$Q"),,0),0)</f>
        <v>0</v>
      </c>
      <c r="AR50" s="101" cm="1">
        <f t="array" aca="1" ref="AR50" ca="1">IFERROR(_xlfn.XLOOKUP($A50,INDIRECT(AR$5&amp;"!$A:$A"),INDIRECT(AR$5&amp;"!$Q:$Q"),,0),0)</f>
        <v>0</v>
      </c>
      <c r="AS50" s="101" cm="1">
        <f t="array" aca="1" ref="AS50" ca="1">IFERROR(_xlfn.XLOOKUP($A50,INDIRECT(AS$5&amp;"!$A:$A"),INDIRECT(AS$5&amp;"!$Q:$Q"),,0),0)</f>
        <v>0</v>
      </c>
      <c r="AT50" s="101" cm="1">
        <f t="array" aca="1" ref="AT50" ca="1">IFERROR(_xlfn.XLOOKUP($A50,INDIRECT(AT$5&amp;"!$A:$A"),INDIRECT(AT$5&amp;"!$Q:$Q"),,0),0)</f>
        <v>0</v>
      </c>
      <c r="AU50" s="101" cm="1">
        <f t="array" aca="1" ref="AU50" ca="1">IFERROR(_xlfn.XLOOKUP($A50,INDIRECT(AU$5&amp;"!$A:$A"),INDIRECT(AU$5&amp;"!$Q:$Q"),,0),0)</f>
        <v>0</v>
      </c>
      <c r="AV50" s="101" cm="1">
        <f t="array" aca="1" ref="AV50" ca="1">IFERROR(_xlfn.XLOOKUP($A50,INDIRECT(AV$5&amp;"!$A:$A"),INDIRECT(AV$5&amp;"!$Q:$Q"),,0),0)</f>
        <v>0</v>
      </c>
      <c r="AW50" s="101" cm="1">
        <f t="array" aca="1" ref="AW50" ca="1">IFERROR(_xlfn.XLOOKUP($A50,INDIRECT(AW$5&amp;"!$A:$A"),INDIRECT(AW$5&amp;"!$Q:$Q"),,0),0)</f>
        <v>0</v>
      </c>
      <c r="AX50" s="101" cm="1">
        <f t="array" aca="1" ref="AX50" ca="1">IFERROR(_xlfn.XLOOKUP($A50,INDIRECT(AX$5&amp;"!$A:$A"),INDIRECT(AX$5&amp;"!$Q:$Q"),,0),0)</f>
        <v>0</v>
      </c>
      <c r="AY50" s="101" cm="1">
        <f t="array" aca="1" ref="AY50" ca="1">IFERROR(_xlfn.XLOOKUP($A50,INDIRECT(AY$5&amp;"!$A:$A"),INDIRECT(AY$5&amp;"!$Q:$Q"),,0),0)</f>
        <v>0</v>
      </c>
      <c r="AZ50" s="101" cm="1">
        <f t="array" aca="1" ref="AZ50" ca="1">IFERROR(_xlfn.XLOOKUP($A50,INDIRECT(AZ$5&amp;"!$A:$A"),INDIRECT(AZ$5&amp;"!$Q:$Q"),,0),0)</f>
        <v>0</v>
      </c>
      <c r="BA50" s="101" cm="1">
        <f t="array" aca="1" ref="BA50" ca="1">IFERROR(_xlfn.XLOOKUP($A50,INDIRECT(BA$5&amp;"!$A:$A"),INDIRECT(BA$5&amp;"!$Q:$Q"),,0),0)</f>
        <v>0</v>
      </c>
      <c r="BB50" s="101" cm="1">
        <f t="array" aca="1" ref="BB50" ca="1">IFERROR(_xlfn.XLOOKUP($A50,INDIRECT(BB$5&amp;"!$A:$A"),INDIRECT(BB$5&amp;"!$Q:$Q"),,0),0)</f>
        <v>0</v>
      </c>
      <c r="BC50" s="101" cm="1">
        <f t="array" aca="1" ref="BC50" ca="1">IFERROR(_xlfn.XLOOKUP($A50,INDIRECT(BC$5&amp;"!$A:$A"),INDIRECT(BC$5&amp;"!$Q:$Q"),,0),0)</f>
        <v>0</v>
      </c>
      <c r="BD50" s="101" cm="1">
        <f t="array" aca="1" ref="BD50" ca="1">IFERROR(_xlfn.XLOOKUP($A50,INDIRECT(BD$5&amp;"!$A:$A"),INDIRECT(BD$5&amp;"!$Q:$Q"),,0),0)</f>
        <v>0</v>
      </c>
      <c r="BE50" s="101" cm="1">
        <f t="array" aca="1" ref="BE50" ca="1">IFERROR(_xlfn.XLOOKUP($A50,INDIRECT(BE$5&amp;"!$A:$A"),INDIRECT(BE$5&amp;"!$Q:$Q"),,0),0)</f>
        <v>0</v>
      </c>
      <c r="BF50" s="101" cm="1">
        <f t="array" aca="1" ref="BF50" ca="1">IFERROR(_xlfn.XLOOKUP($A50,INDIRECT(BF$5&amp;"!$A:$A"),INDIRECT(BF$5&amp;"!$Q:$Q"),,0),0)</f>
        <v>0</v>
      </c>
      <c r="BG50" s="226">
        <f t="shared" ca="1" si="0"/>
        <v>8307.07</v>
      </c>
      <c r="BH50" s="225">
        <f t="shared" ca="1" si="1"/>
        <v>2.5845075834295468E-2</v>
      </c>
      <c r="BI50" s="201">
        <f>_xlfn.XLOOKUP($A50,Текущая!$A:$A,Текущая!$AI:$AI,0,0)</f>
        <v>819.99599999999987</v>
      </c>
      <c r="BJ50" s="101">
        <f ca="1">_xlfn.XLOOKUP($A50,Текущая!$A:$A,Текущая!$G:$G,0,0)</f>
        <v>33558</v>
      </c>
      <c r="BK50" s="101">
        <f>_xlfn.XLOOKUP($A50,Текущая!$A:$A,Текущая!$H:$H,0)</f>
        <v>456.66666666666669</v>
      </c>
      <c r="BL50" s="106">
        <f>_xlfn.XLOOKUP($A50,Текущая!$A:$A,Текущая!$I:$I,0,0)</f>
        <v>50</v>
      </c>
      <c r="BM50" s="105">
        <f>_xlfn.XLOOKUP($A50,Текущая!$A:$A,Текущая!$J:$J,0,0)</f>
        <v>0.3</v>
      </c>
      <c r="BN50" s="101">
        <f>_xlfn.XLOOKUP($A50,Текущая!$A:$A,Текущая!$AP:$AP,0,0)</f>
        <v>188.15505934426233</v>
      </c>
      <c r="BO50" s="129">
        <f>_xlfn.XLOOKUP($A50,Текущая!$A:$A,Текущая!$AF:$AF,0,0)</f>
        <v>0.22945850875402118</v>
      </c>
      <c r="BP50" s="202">
        <f>_xlfn.XLOOKUP($A50,Текущая!$A:$A,Текущая!$AG:$AG,0,0)</f>
        <v>0.66721652249738417</v>
      </c>
    </row>
    <row r="51" spans="1:68" ht="24.95" customHeight="1" x14ac:dyDescent="0.25">
      <c r="A51" s="3">
        <f>'Сводный за нед'!A48</f>
        <v>550445272</v>
      </c>
      <c r="B51" s="3" t="str">
        <f>'Сводный за нед'!B48</f>
        <v>ACRF1KP101BC</v>
      </c>
      <c r="C51" s="3" t="str">
        <f>'Сводный за нед'!C48</f>
        <v>Капа черный/красный - черная коробка</v>
      </c>
      <c r="D51" s="4">
        <f>'Сводный за нед'!D48</f>
        <v>2046391283330</v>
      </c>
      <c r="F51" s="101" cm="1">
        <f t="array" aca="1" ref="F51" ca="1">IFERROR(_xlfn.XLOOKUP($A51,INDIRECT(F$5&amp;"!$A:$A"),INDIRECT(F$5&amp;"!$Q:$Q"),,0),0)</f>
        <v>0</v>
      </c>
      <c r="G51" s="101" cm="1">
        <f t="array" aca="1" ref="G51" ca="1">IFERROR(_xlfn.XLOOKUP($A51,INDIRECT(G$5&amp;"!$A:$A"),INDIRECT(G$5&amp;"!$Q:$Q"),,0),0)</f>
        <v>0</v>
      </c>
      <c r="H51" s="101" cm="1">
        <f t="array" aca="1" ref="H51" ca="1">IFERROR(_xlfn.XLOOKUP($A51,INDIRECT(H$5&amp;"!$A:$A"),INDIRECT(H$5&amp;"!$Q:$Q"),,0),0)</f>
        <v>0</v>
      </c>
      <c r="I51" s="101" cm="1">
        <f t="array" aca="1" ref="I51" ca="1">IFERROR(_xlfn.XLOOKUP($A51,INDIRECT(I$5&amp;"!$A:$A"),INDIRECT(I$5&amp;"!$Q:$Q"),,0),0)</f>
        <v>0</v>
      </c>
      <c r="J51" s="101" cm="1">
        <f t="array" aca="1" ref="J51" ca="1">IFERROR(_xlfn.XLOOKUP($A51,INDIRECT(J$5&amp;"!$A:$A"),INDIRECT(J$5&amp;"!$Q:$Q"),,0),0)</f>
        <v>0</v>
      </c>
      <c r="K51" s="101" cm="1">
        <f t="array" aca="1" ref="K51" ca="1">IFERROR(_xlfn.XLOOKUP($A51,INDIRECT(K$5&amp;"!$A:$A"),INDIRECT(K$5&amp;"!$Q:$Q"),,0),0)</f>
        <v>0</v>
      </c>
      <c r="L51" s="101" cm="1">
        <f t="array" aca="1" ref="L51" ca="1">IFERROR(_xlfn.XLOOKUP($A51,INDIRECT(L$5&amp;"!$A:$A"),INDIRECT(L$5&amp;"!$Q:$Q"),,0),0)</f>
        <v>0</v>
      </c>
      <c r="M51" s="101" cm="1">
        <f t="array" aca="1" ref="M51" ca="1">IFERROR(_xlfn.XLOOKUP($A51,INDIRECT(M$5&amp;"!$A:$A"),INDIRECT(M$5&amp;"!$Q:$Q"),,0),0)</f>
        <v>0</v>
      </c>
      <c r="N51" s="101" cm="1">
        <f t="array" aca="1" ref="N51" ca="1">IFERROR(_xlfn.XLOOKUP($A51,INDIRECT(N$5&amp;"!$A:$A"),INDIRECT(N$5&amp;"!$Q:$Q"),,0),0)</f>
        <v>0</v>
      </c>
      <c r="O51" s="101" cm="1">
        <f t="array" aca="1" ref="O51" ca="1">IFERROR(_xlfn.XLOOKUP($A51,INDIRECT(O$5&amp;"!$A:$A"),INDIRECT(O$5&amp;"!$Q:$Q"),,0),0)</f>
        <v>0</v>
      </c>
      <c r="P51" s="101" cm="1">
        <f t="array" aca="1" ref="P51" ca="1">IFERROR(_xlfn.XLOOKUP($A51,INDIRECT(P$5&amp;"!$A:$A"),INDIRECT(P$5&amp;"!$Q:$Q"),,0),0)</f>
        <v>0</v>
      </c>
      <c r="Q51" s="101" cm="1">
        <f t="array" aca="1" ref="Q51" ca="1">IFERROR(_xlfn.XLOOKUP($A51,INDIRECT(Q$5&amp;"!$A:$A"),INDIRECT(Q$5&amp;"!$Q:$Q"),,0),0)</f>
        <v>0</v>
      </c>
      <c r="R51" s="101" cm="1">
        <f t="array" aca="1" ref="R51" ca="1">IFERROR(_xlfn.XLOOKUP($A51,INDIRECT(R$5&amp;"!$A:$A"),INDIRECT(R$5&amp;"!$Q:$Q"),,0),0)</f>
        <v>0</v>
      </c>
      <c r="S51" s="101" cm="1">
        <f t="array" aca="1" ref="S51" ca="1">IFERROR(_xlfn.XLOOKUP($A51,INDIRECT(S$5&amp;"!$A:$A"),INDIRECT(S$5&amp;"!$Q:$Q"),,0),0)</f>
        <v>0</v>
      </c>
      <c r="T51" s="101" cm="1">
        <f t="array" aca="1" ref="T51" ca="1">IFERROR(_xlfn.XLOOKUP($A51,INDIRECT(T$5&amp;"!$A:$A"),INDIRECT(T$5&amp;"!$Q:$Q"),,0),0)</f>
        <v>0</v>
      </c>
      <c r="U51" s="101" cm="1">
        <f t="array" aca="1" ref="U51" ca="1">IFERROR(_xlfn.XLOOKUP($A51,INDIRECT(U$5&amp;"!$A:$A"),INDIRECT(U$5&amp;"!$Q:$Q"),,0),0)</f>
        <v>0</v>
      </c>
      <c r="V51" s="101" cm="1">
        <f t="array" aca="1" ref="V51" ca="1">IFERROR(_xlfn.XLOOKUP($A51,INDIRECT(V$5&amp;"!$A:$A"),INDIRECT(V$5&amp;"!$Q:$Q"),,0),0)</f>
        <v>0</v>
      </c>
      <c r="W51" s="101" cm="1">
        <f t="array" aca="1" ref="W51" ca="1">IFERROR(_xlfn.XLOOKUP($A51,INDIRECT(W$5&amp;"!$A:$A"),INDIRECT(W$5&amp;"!$Q:$Q"),,0),0)</f>
        <v>0</v>
      </c>
      <c r="X51" s="101" cm="1">
        <f t="array" aca="1" ref="X51" ca="1">IFERROR(_xlfn.XLOOKUP($A51,INDIRECT(X$5&amp;"!$A:$A"),INDIRECT(X$5&amp;"!$Q:$Q"),,0),0)</f>
        <v>0</v>
      </c>
      <c r="Y51" s="101" cm="1">
        <f t="array" aca="1" ref="Y51" ca="1">IFERROR(_xlfn.XLOOKUP($A51,INDIRECT(Y$5&amp;"!$A:$A"),INDIRECT(Y$5&amp;"!$Q:$Q"),,0),0)</f>
        <v>0</v>
      </c>
      <c r="Z51" s="101" cm="1">
        <f t="array" aca="1" ref="Z51" ca="1">IFERROR(_xlfn.XLOOKUP($A51,INDIRECT(Z$5&amp;"!$A:$A"),INDIRECT(Z$5&amp;"!$Q:$Q"),,0),0)</f>
        <v>0</v>
      </c>
      <c r="AA51" s="101" cm="1">
        <f t="array" aca="1" ref="AA51" ca="1">IFERROR(_xlfn.XLOOKUP($A51,INDIRECT(AA$5&amp;"!$A:$A"),INDIRECT(AA$5&amp;"!$Q:$Q"),,0),0)</f>
        <v>0</v>
      </c>
      <c r="AB51" s="101" cm="1">
        <f t="array" aca="1" ref="AB51" ca="1">IFERROR(_xlfn.XLOOKUP($A51,INDIRECT(AB$5&amp;"!$A:$A"),INDIRECT(AB$5&amp;"!$Q:$Q"),,0),0)</f>
        <v>0</v>
      </c>
      <c r="AC51" s="101" cm="1">
        <f t="array" aca="1" ref="AC51" ca="1">IFERROR(_xlfn.XLOOKUP($A51,INDIRECT(AC$5&amp;"!$A:$A"),INDIRECT(AC$5&amp;"!$Q:$Q"),,0),0)</f>
        <v>0</v>
      </c>
      <c r="AD51" s="101" cm="1">
        <f t="array" aca="1" ref="AD51" ca="1">IFERROR(_xlfn.XLOOKUP($A51,INDIRECT(AD$5&amp;"!$A:$A"),INDIRECT(AD$5&amp;"!$Q:$Q"),,0),0)</f>
        <v>0</v>
      </c>
      <c r="AE51" s="101" cm="1">
        <f t="array" aca="1" ref="AE51" ca="1">IFERROR(_xlfn.XLOOKUP($A51,INDIRECT(AE$5&amp;"!$A:$A"),INDIRECT(AE$5&amp;"!$Q:$Q"),,0),0)</f>
        <v>0</v>
      </c>
      <c r="AF51" s="101" cm="1">
        <f t="array" aca="1" ref="AF51" ca="1">IFERROR(_xlfn.XLOOKUP($A51,INDIRECT(AF$5&amp;"!$A:$A"),INDIRECT(AF$5&amp;"!$Q:$Q"),,0),0)</f>
        <v>0</v>
      </c>
      <c r="AG51" s="101" cm="1">
        <f t="array" aca="1" ref="AG51" ca="1">IFERROR(_xlfn.XLOOKUP($A51,INDIRECT(AG$5&amp;"!$A:$A"),INDIRECT(AG$5&amp;"!$Q:$Q"),,0),0)</f>
        <v>0</v>
      </c>
      <c r="AH51" s="101" cm="1">
        <f t="array" aca="1" ref="AH51" ca="1">IFERROR(_xlfn.XLOOKUP($A51,INDIRECT(AH$5&amp;"!$A:$A"),INDIRECT(AH$5&amp;"!$Q:$Q"),,0),0)</f>
        <v>0</v>
      </c>
      <c r="AI51" s="101" cm="1">
        <f t="array" aca="1" ref="AI51" ca="1">IFERROR(_xlfn.XLOOKUP($A51,INDIRECT(AI$5&amp;"!$A:$A"),INDIRECT(AI$5&amp;"!$Q:$Q"),,0),0)</f>
        <v>0</v>
      </c>
      <c r="AJ51" s="101" cm="1">
        <f t="array" aca="1" ref="AJ51" ca="1">IFERROR(_xlfn.XLOOKUP($A51,INDIRECT(AJ$5&amp;"!$A:$A"),INDIRECT(AJ$5&amp;"!$Q:$Q"),,0),0)</f>
        <v>0</v>
      </c>
      <c r="AK51" s="101" cm="1">
        <f t="array" aca="1" ref="AK51" ca="1">IFERROR(_xlfn.XLOOKUP($A51,INDIRECT(AK$5&amp;"!$A:$A"),INDIRECT(AK$5&amp;"!$Q:$Q"),,0),0)</f>
        <v>0</v>
      </c>
      <c r="AL51" s="101" cm="1">
        <f t="array" aca="1" ref="AL51" ca="1">IFERROR(_xlfn.XLOOKUP($A51,INDIRECT(AL$5&amp;"!$A:$A"),INDIRECT(AL$5&amp;"!$Q:$Q"),,0),0)</f>
        <v>0</v>
      </c>
      <c r="AM51" s="101" cm="1">
        <f t="array" aca="1" ref="AM51" ca="1">IFERROR(_xlfn.XLOOKUP($A51,INDIRECT(AM$5&amp;"!$A:$A"),INDIRECT(AM$5&amp;"!$Q:$Q"),,0),0)</f>
        <v>0</v>
      </c>
      <c r="AN51" s="101" cm="1">
        <f t="array" aca="1" ref="AN51" ca="1">IFERROR(_xlfn.XLOOKUP($A51,INDIRECT(AN$5&amp;"!$A:$A"),INDIRECT(AN$5&amp;"!$Q:$Q"),,0),0)</f>
        <v>0</v>
      </c>
      <c r="AO51" s="101" cm="1">
        <f t="array" aca="1" ref="AO51" ca="1">IFERROR(_xlfn.XLOOKUP($A51,INDIRECT(AO$5&amp;"!$A:$A"),INDIRECT(AO$5&amp;"!$Q:$Q"),,0),0)</f>
        <v>0</v>
      </c>
      <c r="AP51" s="101" cm="1">
        <f t="array" aca="1" ref="AP51" ca="1">IFERROR(_xlfn.XLOOKUP($A51,INDIRECT(AP$5&amp;"!$A:$A"),INDIRECT(AP$5&amp;"!$Q:$Q"),,0),0)</f>
        <v>0</v>
      </c>
      <c r="AQ51" s="101" cm="1">
        <f t="array" aca="1" ref="AQ51" ca="1">IFERROR(_xlfn.XLOOKUP($A51,INDIRECT(AQ$5&amp;"!$A:$A"),INDIRECT(AQ$5&amp;"!$Q:$Q"),,0),0)</f>
        <v>0</v>
      </c>
      <c r="AR51" s="101" cm="1">
        <f t="array" aca="1" ref="AR51" ca="1">IFERROR(_xlfn.XLOOKUP($A51,INDIRECT(AR$5&amp;"!$A:$A"),INDIRECT(AR$5&amp;"!$Q:$Q"),,0),0)</f>
        <v>0</v>
      </c>
      <c r="AS51" s="101" cm="1">
        <f t="array" aca="1" ref="AS51" ca="1">IFERROR(_xlfn.XLOOKUP($A51,INDIRECT(AS$5&amp;"!$A:$A"),INDIRECT(AS$5&amp;"!$Q:$Q"),,0),0)</f>
        <v>0</v>
      </c>
      <c r="AT51" s="101" cm="1">
        <f t="array" aca="1" ref="AT51" ca="1">IFERROR(_xlfn.XLOOKUP($A51,INDIRECT(AT$5&amp;"!$A:$A"),INDIRECT(AT$5&amp;"!$Q:$Q"),,0),0)</f>
        <v>0</v>
      </c>
      <c r="AU51" s="101" cm="1">
        <f t="array" aca="1" ref="AU51" ca="1">IFERROR(_xlfn.XLOOKUP($A51,INDIRECT(AU$5&amp;"!$A:$A"),INDIRECT(AU$5&amp;"!$Q:$Q"),,0),0)</f>
        <v>0</v>
      </c>
      <c r="AV51" s="101" cm="1">
        <f t="array" aca="1" ref="AV51" ca="1">IFERROR(_xlfn.XLOOKUP($A51,INDIRECT(AV$5&amp;"!$A:$A"),INDIRECT(AV$5&amp;"!$Q:$Q"),,0),0)</f>
        <v>0</v>
      </c>
      <c r="AW51" s="101" cm="1">
        <f t="array" aca="1" ref="AW51" ca="1">IFERROR(_xlfn.XLOOKUP($A51,INDIRECT(AW$5&amp;"!$A:$A"),INDIRECT(AW$5&amp;"!$Q:$Q"),,0),0)</f>
        <v>0</v>
      </c>
      <c r="AX51" s="101" cm="1">
        <f t="array" aca="1" ref="AX51" ca="1">IFERROR(_xlfn.XLOOKUP($A51,INDIRECT(AX$5&amp;"!$A:$A"),INDIRECT(AX$5&amp;"!$Q:$Q"),,0),0)</f>
        <v>0</v>
      </c>
      <c r="AY51" s="101" cm="1">
        <f t="array" aca="1" ref="AY51" ca="1">IFERROR(_xlfn.XLOOKUP($A51,INDIRECT(AY$5&amp;"!$A:$A"),INDIRECT(AY$5&amp;"!$Q:$Q"),,0),0)</f>
        <v>0</v>
      </c>
      <c r="AZ51" s="101" cm="1">
        <f t="array" aca="1" ref="AZ51" ca="1">IFERROR(_xlfn.XLOOKUP($A51,INDIRECT(AZ$5&amp;"!$A:$A"),INDIRECT(AZ$5&amp;"!$Q:$Q"),,0),0)</f>
        <v>0</v>
      </c>
      <c r="BA51" s="101" cm="1">
        <f t="array" aca="1" ref="BA51" ca="1">IFERROR(_xlfn.XLOOKUP($A51,INDIRECT(BA$5&amp;"!$A:$A"),INDIRECT(BA$5&amp;"!$Q:$Q"),,0),0)</f>
        <v>0</v>
      </c>
      <c r="BB51" s="101" cm="1">
        <f t="array" aca="1" ref="BB51" ca="1">IFERROR(_xlfn.XLOOKUP($A51,INDIRECT(BB$5&amp;"!$A:$A"),INDIRECT(BB$5&amp;"!$Q:$Q"),,0),0)</f>
        <v>0</v>
      </c>
      <c r="BC51" s="101" cm="1">
        <f t="array" aca="1" ref="BC51" ca="1">IFERROR(_xlfn.XLOOKUP($A51,INDIRECT(BC$5&amp;"!$A:$A"),INDIRECT(BC$5&amp;"!$Q:$Q"),,0),0)</f>
        <v>0</v>
      </c>
      <c r="BD51" s="101" cm="1">
        <f t="array" aca="1" ref="BD51" ca="1">IFERROR(_xlfn.XLOOKUP($A51,INDIRECT(BD$5&amp;"!$A:$A"),INDIRECT(BD$5&amp;"!$Q:$Q"),,0),0)</f>
        <v>0</v>
      </c>
      <c r="BE51" s="101" cm="1">
        <f t="array" aca="1" ref="BE51" ca="1">IFERROR(_xlfn.XLOOKUP($A51,INDIRECT(BE$5&amp;"!$A:$A"),INDIRECT(BE$5&amp;"!$Q:$Q"),,0),0)</f>
        <v>0</v>
      </c>
      <c r="BF51" s="101" cm="1">
        <f t="array" aca="1" ref="BF51" ca="1">IFERROR(_xlfn.XLOOKUP($A51,INDIRECT(BF$5&amp;"!$A:$A"),INDIRECT(BF$5&amp;"!$Q:$Q"),,0),0)</f>
        <v>0</v>
      </c>
      <c r="BG51" s="226">
        <f t="shared" ca="1" si="0"/>
        <v>0</v>
      </c>
      <c r="BH51" s="225">
        <f t="shared" ca="1" si="1"/>
        <v>0</v>
      </c>
      <c r="BI51" s="201">
        <f>_xlfn.XLOOKUP($A51,Текущая!$A:$A,Текущая!$AI:$AI,0,0)</f>
        <v>0</v>
      </c>
      <c r="BJ51" s="101">
        <f ca="1">_xlfn.XLOOKUP($A51,Текущая!$A:$A,Текущая!$G:$G,0,0)</f>
        <v>0</v>
      </c>
      <c r="BK51" s="101">
        <f>_xlfn.XLOOKUP($A51,Текущая!$A:$A,Текущая!$H:$H,0)</f>
        <v>0</v>
      </c>
      <c r="BL51" s="106">
        <f>_xlfn.XLOOKUP($A51,Текущая!$A:$A,Текущая!$I:$I,0,0)</f>
        <v>0</v>
      </c>
      <c r="BM51" s="105">
        <f>_xlfn.XLOOKUP($A51,Текущая!$A:$A,Текущая!$J:$J,0,0)</f>
        <v>0</v>
      </c>
      <c r="BN51" s="101">
        <f>_xlfn.XLOOKUP($A51,Текущая!$A:$A,Текущая!$AP:$AP,0,0)</f>
        <v>0</v>
      </c>
      <c r="BO51" s="129">
        <f>_xlfn.XLOOKUP($A51,Текущая!$A:$A,Текущая!$AF:$AF,0,0)</f>
        <v>0</v>
      </c>
      <c r="BP51" s="202">
        <f>_xlfn.XLOOKUP($A51,Текущая!$A:$A,Текущая!$AG:$AG,0,0)</f>
        <v>0</v>
      </c>
    </row>
    <row r="52" spans="1:68" ht="24.95" customHeight="1" x14ac:dyDescent="0.25">
      <c r="A52" s="3">
        <f>'Сводный за нед'!A49</f>
        <v>550445274</v>
      </c>
      <c r="B52" s="3" t="str">
        <f>'Сводный за нед'!B49</f>
        <v>ACRF1KP102BC</v>
      </c>
      <c r="C52" s="3" t="str">
        <f>'Сводный за нед'!C49</f>
        <v>Капа черный/белый-черная коробка</v>
      </c>
      <c r="D52" s="4">
        <f>'Сводный за нед'!D49</f>
        <v>2046391283385</v>
      </c>
      <c r="F52" s="101" cm="1">
        <f t="array" aca="1" ref="F52" ca="1">IFERROR(_xlfn.XLOOKUP($A52,INDIRECT(F$5&amp;"!$A:$A"),INDIRECT(F$5&amp;"!$Q:$Q"),,0),0)</f>
        <v>0</v>
      </c>
      <c r="G52" s="101" cm="1">
        <f t="array" aca="1" ref="G52" ca="1">IFERROR(_xlfn.XLOOKUP($A52,INDIRECT(G$5&amp;"!$A:$A"),INDIRECT(G$5&amp;"!$Q:$Q"),,0),0)</f>
        <v>0</v>
      </c>
      <c r="H52" s="101" cm="1">
        <f t="array" aca="1" ref="H52" ca="1">IFERROR(_xlfn.XLOOKUP($A52,INDIRECT(H$5&amp;"!$A:$A"),INDIRECT(H$5&amp;"!$Q:$Q"),,0),0)</f>
        <v>0</v>
      </c>
      <c r="I52" s="101" cm="1">
        <f t="array" aca="1" ref="I52" ca="1">IFERROR(_xlfn.XLOOKUP($A52,INDIRECT(I$5&amp;"!$A:$A"),INDIRECT(I$5&amp;"!$Q:$Q"),,0),0)</f>
        <v>0</v>
      </c>
      <c r="J52" s="101" cm="1">
        <f t="array" aca="1" ref="J52" ca="1">IFERROR(_xlfn.XLOOKUP($A52,INDIRECT(J$5&amp;"!$A:$A"),INDIRECT(J$5&amp;"!$Q:$Q"),,0),0)</f>
        <v>0</v>
      </c>
      <c r="K52" s="101" cm="1">
        <f t="array" aca="1" ref="K52" ca="1">IFERROR(_xlfn.XLOOKUP($A52,INDIRECT(K$5&amp;"!$A:$A"),INDIRECT(K$5&amp;"!$Q:$Q"),,0),0)</f>
        <v>0</v>
      </c>
      <c r="L52" s="101" cm="1">
        <f t="array" aca="1" ref="L52" ca="1">IFERROR(_xlfn.XLOOKUP($A52,INDIRECT(L$5&amp;"!$A:$A"),INDIRECT(L$5&amp;"!$Q:$Q"),,0),0)</f>
        <v>0</v>
      </c>
      <c r="M52" s="101" cm="1">
        <f t="array" aca="1" ref="M52" ca="1">IFERROR(_xlfn.XLOOKUP($A52,INDIRECT(M$5&amp;"!$A:$A"),INDIRECT(M$5&amp;"!$Q:$Q"),,0),0)</f>
        <v>0</v>
      </c>
      <c r="N52" s="101" cm="1">
        <f t="array" aca="1" ref="N52" ca="1">IFERROR(_xlfn.XLOOKUP($A52,INDIRECT(N$5&amp;"!$A:$A"),INDIRECT(N$5&amp;"!$Q:$Q"),,0),0)</f>
        <v>0</v>
      </c>
      <c r="O52" s="101" cm="1">
        <f t="array" aca="1" ref="O52" ca="1">IFERROR(_xlfn.XLOOKUP($A52,INDIRECT(O$5&amp;"!$A:$A"),INDIRECT(O$5&amp;"!$Q:$Q"),,0),0)</f>
        <v>0</v>
      </c>
      <c r="P52" s="101" cm="1">
        <f t="array" aca="1" ref="P52" ca="1">IFERROR(_xlfn.XLOOKUP($A52,INDIRECT(P$5&amp;"!$A:$A"),INDIRECT(P$5&amp;"!$Q:$Q"),,0),0)</f>
        <v>0</v>
      </c>
      <c r="Q52" s="101" cm="1">
        <f t="array" aca="1" ref="Q52" ca="1">IFERROR(_xlfn.XLOOKUP($A52,INDIRECT(Q$5&amp;"!$A:$A"),INDIRECT(Q$5&amp;"!$Q:$Q"),,0),0)</f>
        <v>0</v>
      </c>
      <c r="R52" s="101" cm="1">
        <f t="array" aca="1" ref="R52" ca="1">IFERROR(_xlfn.XLOOKUP($A52,INDIRECT(R$5&amp;"!$A:$A"),INDIRECT(R$5&amp;"!$Q:$Q"),,0),0)</f>
        <v>0</v>
      </c>
      <c r="S52" s="101" cm="1">
        <f t="array" aca="1" ref="S52" ca="1">IFERROR(_xlfn.XLOOKUP($A52,INDIRECT(S$5&amp;"!$A:$A"),INDIRECT(S$5&amp;"!$Q:$Q"),,0),0)</f>
        <v>0</v>
      </c>
      <c r="T52" s="101" cm="1">
        <f t="array" aca="1" ref="T52" ca="1">IFERROR(_xlfn.XLOOKUP($A52,INDIRECT(T$5&amp;"!$A:$A"),INDIRECT(T$5&amp;"!$Q:$Q"),,0),0)</f>
        <v>0</v>
      </c>
      <c r="U52" s="101" cm="1">
        <f t="array" aca="1" ref="U52" ca="1">IFERROR(_xlfn.XLOOKUP($A52,INDIRECT(U$5&amp;"!$A:$A"),INDIRECT(U$5&amp;"!$Q:$Q"),,0),0)</f>
        <v>0</v>
      </c>
      <c r="V52" s="101" cm="1">
        <f t="array" aca="1" ref="V52" ca="1">IFERROR(_xlfn.XLOOKUP($A52,INDIRECT(V$5&amp;"!$A:$A"),INDIRECT(V$5&amp;"!$Q:$Q"),,0),0)</f>
        <v>0</v>
      </c>
      <c r="W52" s="101" cm="1">
        <f t="array" aca="1" ref="W52" ca="1">IFERROR(_xlfn.XLOOKUP($A52,INDIRECT(W$5&amp;"!$A:$A"),INDIRECT(W$5&amp;"!$Q:$Q"),,0),0)</f>
        <v>0</v>
      </c>
      <c r="X52" s="101" cm="1">
        <f t="array" aca="1" ref="X52" ca="1">IFERROR(_xlfn.XLOOKUP($A52,INDIRECT(X$5&amp;"!$A:$A"),INDIRECT(X$5&amp;"!$Q:$Q"),,0),0)</f>
        <v>0</v>
      </c>
      <c r="Y52" s="101" cm="1">
        <f t="array" aca="1" ref="Y52" ca="1">IFERROR(_xlfn.XLOOKUP($A52,INDIRECT(Y$5&amp;"!$A:$A"),INDIRECT(Y$5&amp;"!$Q:$Q"),,0),0)</f>
        <v>0</v>
      </c>
      <c r="Z52" s="101" cm="1">
        <f t="array" aca="1" ref="Z52" ca="1">IFERROR(_xlfn.XLOOKUP($A52,INDIRECT(Z$5&amp;"!$A:$A"),INDIRECT(Z$5&amp;"!$Q:$Q"),,0),0)</f>
        <v>0</v>
      </c>
      <c r="AA52" s="101" cm="1">
        <f t="array" aca="1" ref="AA52" ca="1">IFERROR(_xlfn.XLOOKUP($A52,INDIRECT(AA$5&amp;"!$A:$A"),INDIRECT(AA$5&amp;"!$Q:$Q"),,0),0)</f>
        <v>0</v>
      </c>
      <c r="AB52" s="101" cm="1">
        <f t="array" aca="1" ref="AB52" ca="1">IFERROR(_xlfn.XLOOKUP($A52,INDIRECT(AB$5&amp;"!$A:$A"),INDIRECT(AB$5&amp;"!$Q:$Q"),,0),0)</f>
        <v>0</v>
      </c>
      <c r="AC52" s="101" cm="1">
        <f t="array" aca="1" ref="AC52" ca="1">IFERROR(_xlfn.XLOOKUP($A52,INDIRECT(AC$5&amp;"!$A:$A"),INDIRECT(AC$5&amp;"!$Q:$Q"),,0),0)</f>
        <v>0</v>
      </c>
      <c r="AD52" s="101" cm="1">
        <f t="array" aca="1" ref="AD52" ca="1">IFERROR(_xlfn.XLOOKUP($A52,INDIRECT(AD$5&amp;"!$A:$A"),INDIRECT(AD$5&amp;"!$Q:$Q"),,0),0)</f>
        <v>0</v>
      </c>
      <c r="AE52" s="101" cm="1">
        <f t="array" aca="1" ref="AE52" ca="1">IFERROR(_xlfn.XLOOKUP($A52,INDIRECT(AE$5&amp;"!$A:$A"),INDIRECT(AE$5&amp;"!$Q:$Q"),,0),0)</f>
        <v>0</v>
      </c>
      <c r="AF52" s="101" cm="1">
        <f t="array" aca="1" ref="AF52" ca="1">IFERROR(_xlfn.XLOOKUP($A52,INDIRECT(AF$5&amp;"!$A:$A"),INDIRECT(AF$5&amp;"!$Q:$Q"),,0),0)</f>
        <v>0</v>
      </c>
      <c r="AG52" s="101" cm="1">
        <f t="array" aca="1" ref="AG52" ca="1">IFERROR(_xlfn.XLOOKUP($A52,INDIRECT(AG$5&amp;"!$A:$A"),INDIRECT(AG$5&amp;"!$Q:$Q"),,0),0)</f>
        <v>0</v>
      </c>
      <c r="AH52" s="101" cm="1">
        <f t="array" aca="1" ref="AH52" ca="1">IFERROR(_xlfn.XLOOKUP($A52,INDIRECT(AH$5&amp;"!$A:$A"),INDIRECT(AH$5&amp;"!$Q:$Q"),,0),0)</f>
        <v>0</v>
      </c>
      <c r="AI52" s="101" cm="1">
        <f t="array" aca="1" ref="AI52" ca="1">IFERROR(_xlfn.XLOOKUP($A52,INDIRECT(AI$5&amp;"!$A:$A"),INDIRECT(AI$5&amp;"!$Q:$Q"),,0),0)</f>
        <v>0</v>
      </c>
      <c r="AJ52" s="101" cm="1">
        <f t="array" aca="1" ref="AJ52" ca="1">IFERROR(_xlfn.XLOOKUP($A52,INDIRECT(AJ$5&amp;"!$A:$A"),INDIRECT(AJ$5&amp;"!$Q:$Q"),,0),0)</f>
        <v>0</v>
      </c>
      <c r="AK52" s="101" cm="1">
        <f t="array" aca="1" ref="AK52" ca="1">IFERROR(_xlfn.XLOOKUP($A52,INDIRECT(AK$5&amp;"!$A:$A"),INDIRECT(AK$5&amp;"!$Q:$Q"),,0),0)</f>
        <v>0</v>
      </c>
      <c r="AL52" s="101" cm="1">
        <f t="array" aca="1" ref="AL52" ca="1">IFERROR(_xlfn.XLOOKUP($A52,INDIRECT(AL$5&amp;"!$A:$A"),INDIRECT(AL$5&amp;"!$Q:$Q"),,0),0)</f>
        <v>0</v>
      </c>
      <c r="AM52" s="101" cm="1">
        <f t="array" aca="1" ref="AM52" ca="1">IFERROR(_xlfn.XLOOKUP($A52,INDIRECT(AM$5&amp;"!$A:$A"),INDIRECT(AM$5&amp;"!$Q:$Q"),,0),0)</f>
        <v>0</v>
      </c>
      <c r="AN52" s="101" cm="1">
        <f t="array" aca="1" ref="AN52" ca="1">IFERROR(_xlfn.XLOOKUP($A52,INDIRECT(AN$5&amp;"!$A:$A"),INDIRECT(AN$5&amp;"!$Q:$Q"),,0),0)</f>
        <v>0</v>
      </c>
      <c r="AO52" s="101" cm="1">
        <f t="array" aca="1" ref="AO52" ca="1">IFERROR(_xlfn.XLOOKUP($A52,INDIRECT(AO$5&amp;"!$A:$A"),INDIRECT(AO$5&amp;"!$Q:$Q"),,0),0)</f>
        <v>0</v>
      </c>
      <c r="AP52" s="101" cm="1">
        <f t="array" aca="1" ref="AP52" ca="1">IFERROR(_xlfn.XLOOKUP($A52,INDIRECT(AP$5&amp;"!$A:$A"),INDIRECT(AP$5&amp;"!$Q:$Q"),,0),0)</f>
        <v>0</v>
      </c>
      <c r="AQ52" s="101" cm="1">
        <f t="array" aca="1" ref="AQ52" ca="1">IFERROR(_xlfn.XLOOKUP($A52,INDIRECT(AQ$5&amp;"!$A:$A"),INDIRECT(AQ$5&amp;"!$Q:$Q"),,0),0)</f>
        <v>0</v>
      </c>
      <c r="AR52" s="101" cm="1">
        <f t="array" aca="1" ref="AR52" ca="1">IFERROR(_xlfn.XLOOKUP($A52,INDIRECT(AR$5&amp;"!$A:$A"),INDIRECT(AR$5&amp;"!$Q:$Q"),,0),0)</f>
        <v>0</v>
      </c>
      <c r="AS52" s="101" cm="1">
        <f t="array" aca="1" ref="AS52" ca="1">IFERROR(_xlfn.XLOOKUP($A52,INDIRECT(AS$5&amp;"!$A:$A"),INDIRECT(AS$5&amp;"!$Q:$Q"),,0),0)</f>
        <v>0</v>
      </c>
      <c r="AT52" s="101" cm="1">
        <f t="array" aca="1" ref="AT52" ca="1">IFERROR(_xlfn.XLOOKUP($A52,INDIRECT(AT$5&amp;"!$A:$A"),INDIRECT(AT$5&amp;"!$Q:$Q"),,0),0)</f>
        <v>0</v>
      </c>
      <c r="AU52" s="101" cm="1">
        <f t="array" aca="1" ref="AU52" ca="1">IFERROR(_xlfn.XLOOKUP($A52,INDIRECT(AU$5&amp;"!$A:$A"),INDIRECT(AU$5&amp;"!$Q:$Q"),,0),0)</f>
        <v>0</v>
      </c>
      <c r="AV52" s="101" cm="1">
        <f t="array" aca="1" ref="AV52" ca="1">IFERROR(_xlfn.XLOOKUP($A52,INDIRECT(AV$5&amp;"!$A:$A"),INDIRECT(AV$5&amp;"!$Q:$Q"),,0),0)</f>
        <v>0</v>
      </c>
      <c r="AW52" s="101" cm="1">
        <f t="array" aca="1" ref="AW52" ca="1">IFERROR(_xlfn.XLOOKUP($A52,INDIRECT(AW$5&amp;"!$A:$A"),INDIRECT(AW$5&amp;"!$Q:$Q"),,0),0)</f>
        <v>0</v>
      </c>
      <c r="AX52" s="101" cm="1">
        <f t="array" aca="1" ref="AX52" ca="1">IFERROR(_xlfn.XLOOKUP($A52,INDIRECT(AX$5&amp;"!$A:$A"),INDIRECT(AX$5&amp;"!$Q:$Q"),,0),0)</f>
        <v>0</v>
      </c>
      <c r="AY52" s="101" cm="1">
        <f t="array" aca="1" ref="AY52" ca="1">IFERROR(_xlfn.XLOOKUP($A52,INDIRECT(AY$5&amp;"!$A:$A"),INDIRECT(AY$5&amp;"!$Q:$Q"),,0),0)</f>
        <v>0</v>
      </c>
      <c r="AZ52" s="101" cm="1">
        <f t="array" aca="1" ref="AZ52" ca="1">IFERROR(_xlfn.XLOOKUP($A52,INDIRECT(AZ$5&amp;"!$A:$A"),INDIRECT(AZ$5&amp;"!$Q:$Q"),,0),0)</f>
        <v>0</v>
      </c>
      <c r="BA52" s="101" cm="1">
        <f t="array" aca="1" ref="BA52" ca="1">IFERROR(_xlfn.XLOOKUP($A52,INDIRECT(BA$5&amp;"!$A:$A"),INDIRECT(BA$5&amp;"!$Q:$Q"),,0),0)</f>
        <v>0</v>
      </c>
      <c r="BB52" s="101" cm="1">
        <f t="array" aca="1" ref="BB52" ca="1">IFERROR(_xlfn.XLOOKUP($A52,INDIRECT(BB$5&amp;"!$A:$A"),INDIRECT(BB$5&amp;"!$Q:$Q"),,0),0)</f>
        <v>0</v>
      </c>
      <c r="BC52" s="101" cm="1">
        <f t="array" aca="1" ref="BC52" ca="1">IFERROR(_xlfn.XLOOKUP($A52,INDIRECT(BC$5&amp;"!$A:$A"),INDIRECT(BC$5&amp;"!$Q:$Q"),,0),0)</f>
        <v>0</v>
      </c>
      <c r="BD52" s="101" cm="1">
        <f t="array" aca="1" ref="BD52" ca="1">IFERROR(_xlfn.XLOOKUP($A52,INDIRECT(BD$5&amp;"!$A:$A"),INDIRECT(BD$5&amp;"!$Q:$Q"),,0),0)</f>
        <v>0</v>
      </c>
      <c r="BE52" s="101" cm="1">
        <f t="array" aca="1" ref="BE52" ca="1">IFERROR(_xlfn.XLOOKUP($A52,INDIRECT(BE$5&amp;"!$A:$A"),INDIRECT(BE$5&amp;"!$Q:$Q"),,0),0)</f>
        <v>0</v>
      </c>
      <c r="BF52" s="101" cm="1">
        <f t="array" aca="1" ref="BF52" ca="1">IFERROR(_xlfn.XLOOKUP($A52,INDIRECT(BF$5&amp;"!$A:$A"),INDIRECT(BF$5&amp;"!$Q:$Q"),,0),0)</f>
        <v>0</v>
      </c>
      <c r="BG52" s="226">
        <f t="shared" ca="1" si="0"/>
        <v>0</v>
      </c>
      <c r="BH52" s="225">
        <f t="shared" ca="1" si="1"/>
        <v>0</v>
      </c>
      <c r="BI52" s="201">
        <f>_xlfn.XLOOKUP($A52,Текущая!$A:$A,Текущая!$AI:$AI,0,0)</f>
        <v>0</v>
      </c>
      <c r="BJ52" s="101">
        <f ca="1">_xlfn.XLOOKUP($A52,Текущая!$A:$A,Текущая!$G:$G,0,0)</f>
        <v>0</v>
      </c>
      <c r="BK52" s="101">
        <f>_xlfn.XLOOKUP($A52,Текущая!$A:$A,Текущая!$H:$H,0)</f>
        <v>0</v>
      </c>
      <c r="BL52" s="106">
        <f>_xlfn.XLOOKUP($A52,Текущая!$A:$A,Текущая!$I:$I,0,0)</f>
        <v>0</v>
      </c>
      <c r="BM52" s="105">
        <f>_xlfn.XLOOKUP($A52,Текущая!$A:$A,Текущая!$J:$J,0,0)</f>
        <v>0</v>
      </c>
      <c r="BN52" s="101">
        <f>_xlfn.XLOOKUP($A52,Текущая!$A:$A,Текущая!$AP:$AP,0,0)</f>
        <v>0</v>
      </c>
      <c r="BO52" s="129">
        <f>_xlfn.XLOOKUP($A52,Текущая!$A:$A,Текущая!$AF:$AF,0,0)</f>
        <v>0</v>
      </c>
      <c r="BP52" s="202">
        <f>_xlfn.XLOOKUP($A52,Текущая!$A:$A,Текущая!$AG:$AG,0,0)</f>
        <v>0</v>
      </c>
    </row>
    <row r="53" spans="1:68" ht="24.95" customHeight="1" x14ac:dyDescent="0.25">
      <c r="A53" s="3">
        <f>'Сводный за нед'!A50</f>
        <v>550445275</v>
      </c>
      <c r="B53" s="3" t="str">
        <f>'Сводный за нед'!B50</f>
        <v>ACRF1KP103BC</v>
      </c>
      <c r="C53" s="3" t="str">
        <f>'Сводный за нед'!C50</f>
        <v>Капа белый/черный</v>
      </c>
      <c r="D53" s="4">
        <f>'Сводный за нед'!D50</f>
        <v>2046391283415</v>
      </c>
      <c r="F53" s="101" cm="1">
        <f t="array" aca="1" ref="F53" ca="1">IFERROR(_xlfn.XLOOKUP($A53,INDIRECT(F$5&amp;"!$A:$A"),INDIRECT(F$5&amp;"!$Q:$Q"),,0),0)</f>
        <v>0</v>
      </c>
      <c r="G53" s="101" cm="1">
        <f t="array" aca="1" ref="G53" ca="1">IFERROR(_xlfn.XLOOKUP($A53,INDIRECT(G$5&amp;"!$A:$A"),INDIRECT(G$5&amp;"!$Q:$Q"),,0),0)</f>
        <v>0</v>
      </c>
      <c r="H53" s="101" cm="1">
        <f t="array" aca="1" ref="H53" ca="1">IFERROR(_xlfn.XLOOKUP($A53,INDIRECT(H$5&amp;"!$A:$A"),INDIRECT(H$5&amp;"!$Q:$Q"),,0),0)</f>
        <v>0</v>
      </c>
      <c r="I53" s="101" cm="1">
        <f t="array" aca="1" ref="I53" ca="1">IFERROR(_xlfn.XLOOKUP($A53,INDIRECT(I$5&amp;"!$A:$A"),INDIRECT(I$5&amp;"!$Q:$Q"),,0),0)</f>
        <v>0</v>
      </c>
      <c r="J53" s="101" cm="1">
        <f t="array" aca="1" ref="J53" ca="1">IFERROR(_xlfn.XLOOKUP($A53,INDIRECT(J$5&amp;"!$A:$A"),INDIRECT(J$5&amp;"!$Q:$Q"),,0),0)</f>
        <v>0</v>
      </c>
      <c r="K53" s="101" cm="1">
        <f t="array" aca="1" ref="K53" ca="1">IFERROR(_xlfn.XLOOKUP($A53,INDIRECT(K$5&amp;"!$A:$A"),INDIRECT(K$5&amp;"!$Q:$Q"),,0),0)</f>
        <v>0</v>
      </c>
      <c r="L53" s="101" cm="1">
        <f t="array" aca="1" ref="L53" ca="1">IFERROR(_xlfn.XLOOKUP($A53,INDIRECT(L$5&amp;"!$A:$A"),INDIRECT(L$5&amp;"!$Q:$Q"),,0),0)</f>
        <v>0</v>
      </c>
      <c r="M53" s="101" cm="1">
        <f t="array" aca="1" ref="M53" ca="1">IFERROR(_xlfn.XLOOKUP($A53,INDIRECT(M$5&amp;"!$A:$A"),INDIRECT(M$5&amp;"!$Q:$Q"),,0),0)</f>
        <v>0</v>
      </c>
      <c r="N53" s="101" cm="1">
        <f t="array" aca="1" ref="N53" ca="1">IFERROR(_xlfn.XLOOKUP($A53,INDIRECT(N$5&amp;"!$A:$A"),INDIRECT(N$5&amp;"!$Q:$Q"),,0),0)</f>
        <v>0</v>
      </c>
      <c r="O53" s="101" cm="1">
        <f t="array" aca="1" ref="O53" ca="1">IFERROR(_xlfn.XLOOKUP($A53,INDIRECT(O$5&amp;"!$A:$A"),INDIRECT(O$5&amp;"!$Q:$Q"),,0),0)</f>
        <v>0</v>
      </c>
      <c r="P53" s="101" cm="1">
        <f t="array" aca="1" ref="P53" ca="1">IFERROR(_xlfn.XLOOKUP($A53,INDIRECT(P$5&amp;"!$A:$A"),INDIRECT(P$5&amp;"!$Q:$Q"),,0),0)</f>
        <v>0</v>
      </c>
      <c r="Q53" s="101" cm="1">
        <f t="array" aca="1" ref="Q53" ca="1">IFERROR(_xlfn.XLOOKUP($A53,INDIRECT(Q$5&amp;"!$A:$A"),INDIRECT(Q$5&amp;"!$Q:$Q"),,0),0)</f>
        <v>0</v>
      </c>
      <c r="R53" s="101" cm="1">
        <f t="array" aca="1" ref="R53" ca="1">IFERROR(_xlfn.XLOOKUP($A53,INDIRECT(R$5&amp;"!$A:$A"),INDIRECT(R$5&amp;"!$Q:$Q"),,0),0)</f>
        <v>0</v>
      </c>
      <c r="S53" s="101" cm="1">
        <f t="array" aca="1" ref="S53" ca="1">IFERROR(_xlfn.XLOOKUP($A53,INDIRECT(S$5&amp;"!$A:$A"),INDIRECT(S$5&amp;"!$Q:$Q"),,0),0)</f>
        <v>0</v>
      </c>
      <c r="T53" s="101" cm="1">
        <f t="array" aca="1" ref="T53" ca="1">IFERROR(_xlfn.XLOOKUP($A53,INDIRECT(T$5&amp;"!$A:$A"),INDIRECT(T$5&amp;"!$Q:$Q"),,0),0)</f>
        <v>0</v>
      </c>
      <c r="U53" s="101" cm="1">
        <f t="array" aca="1" ref="U53" ca="1">IFERROR(_xlfn.XLOOKUP($A53,INDIRECT(U$5&amp;"!$A:$A"),INDIRECT(U$5&amp;"!$Q:$Q"),,0),0)</f>
        <v>0</v>
      </c>
      <c r="V53" s="101" cm="1">
        <f t="array" aca="1" ref="V53" ca="1">IFERROR(_xlfn.XLOOKUP($A53,INDIRECT(V$5&amp;"!$A:$A"),INDIRECT(V$5&amp;"!$Q:$Q"),,0),0)</f>
        <v>0</v>
      </c>
      <c r="W53" s="101" cm="1">
        <f t="array" aca="1" ref="W53" ca="1">IFERROR(_xlfn.XLOOKUP($A53,INDIRECT(W$5&amp;"!$A:$A"),INDIRECT(W$5&amp;"!$Q:$Q"),,0),0)</f>
        <v>0</v>
      </c>
      <c r="X53" s="101" cm="1">
        <f t="array" aca="1" ref="X53" ca="1">IFERROR(_xlfn.XLOOKUP($A53,INDIRECT(X$5&amp;"!$A:$A"),INDIRECT(X$5&amp;"!$Q:$Q"),,0),0)</f>
        <v>0</v>
      </c>
      <c r="Y53" s="101" cm="1">
        <f t="array" aca="1" ref="Y53" ca="1">IFERROR(_xlfn.XLOOKUP($A53,INDIRECT(Y$5&amp;"!$A:$A"),INDIRECT(Y$5&amp;"!$Q:$Q"),,0),0)</f>
        <v>0</v>
      </c>
      <c r="Z53" s="101" cm="1">
        <f t="array" aca="1" ref="Z53" ca="1">IFERROR(_xlfn.XLOOKUP($A53,INDIRECT(Z$5&amp;"!$A:$A"),INDIRECT(Z$5&amp;"!$Q:$Q"),,0),0)</f>
        <v>0</v>
      </c>
      <c r="AA53" s="101" cm="1">
        <f t="array" aca="1" ref="AA53" ca="1">IFERROR(_xlfn.XLOOKUP($A53,INDIRECT(AA$5&amp;"!$A:$A"),INDIRECT(AA$5&amp;"!$Q:$Q"),,0),0)</f>
        <v>0</v>
      </c>
      <c r="AB53" s="101" cm="1">
        <f t="array" aca="1" ref="AB53" ca="1">IFERROR(_xlfn.XLOOKUP($A53,INDIRECT(AB$5&amp;"!$A:$A"),INDIRECT(AB$5&amp;"!$Q:$Q"),,0),0)</f>
        <v>0</v>
      </c>
      <c r="AC53" s="101" cm="1">
        <f t="array" aca="1" ref="AC53" ca="1">IFERROR(_xlfn.XLOOKUP($A53,INDIRECT(AC$5&amp;"!$A:$A"),INDIRECT(AC$5&amp;"!$Q:$Q"),,0),0)</f>
        <v>0</v>
      </c>
      <c r="AD53" s="101" cm="1">
        <f t="array" aca="1" ref="AD53" ca="1">IFERROR(_xlfn.XLOOKUP($A53,INDIRECT(AD$5&amp;"!$A:$A"),INDIRECT(AD$5&amp;"!$Q:$Q"),,0),0)</f>
        <v>0</v>
      </c>
      <c r="AE53" s="101" cm="1">
        <f t="array" aca="1" ref="AE53" ca="1">IFERROR(_xlfn.XLOOKUP($A53,INDIRECT(AE$5&amp;"!$A:$A"),INDIRECT(AE$5&amp;"!$Q:$Q"),,0),0)</f>
        <v>0</v>
      </c>
      <c r="AF53" s="101" cm="1">
        <f t="array" aca="1" ref="AF53" ca="1">IFERROR(_xlfn.XLOOKUP($A53,INDIRECT(AF$5&amp;"!$A:$A"),INDIRECT(AF$5&amp;"!$Q:$Q"),,0),0)</f>
        <v>0</v>
      </c>
      <c r="AG53" s="101" cm="1">
        <f t="array" aca="1" ref="AG53" ca="1">IFERROR(_xlfn.XLOOKUP($A53,INDIRECT(AG$5&amp;"!$A:$A"),INDIRECT(AG$5&amp;"!$Q:$Q"),,0),0)</f>
        <v>0</v>
      </c>
      <c r="AH53" s="101" cm="1">
        <f t="array" aca="1" ref="AH53" ca="1">IFERROR(_xlfn.XLOOKUP($A53,INDIRECT(AH$5&amp;"!$A:$A"),INDIRECT(AH$5&amp;"!$Q:$Q"),,0),0)</f>
        <v>0</v>
      </c>
      <c r="AI53" s="101" cm="1">
        <f t="array" aca="1" ref="AI53" ca="1">IFERROR(_xlfn.XLOOKUP($A53,INDIRECT(AI$5&amp;"!$A:$A"),INDIRECT(AI$5&amp;"!$Q:$Q"),,0),0)</f>
        <v>0</v>
      </c>
      <c r="AJ53" s="101" cm="1">
        <f t="array" aca="1" ref="AJ53" ca="1">IFERROR(_xlfn.XLOOKUP($A53,INDIRECT(AJ$5&amp;"!$A:$A"),INDIRECT(AJ$5&amp;"!$Q:$Q"),,0),0)</f>
        <v>0</v>
      </c>
      <c r="AK53" s="101" cm="1">
        <f t="array" aca="1" ref="AK53" ca="1">IFERROR(_xlfn.XLOOKUP($A53,INDIRECT(AK$5&amp;"!$A:$A"),INDIRECT(AK$5&amp;"!$Q:$Q"),,0),0)</f>
        <v>0</v>
      </c>
      <c r="AL53" s="101" cm="1">
        <f t="array" aca="1" ref="AL53" ca="1">IFERROR(_xlfn.XLOOKUP($A53,INDIRECT(AL$5&amp;"!$A:$A"),INDIRECT(AL$5&amp;"!$Q:$Q"),,0),0)</f>
        <v>0</v>
      </c>
      <c r="AM53" s="101" cm="1">
        <f t="array" aca="1" ref="AM53" ca="1">IFERROR(_xlfn.XLOOKUP($A53,INDIRECT(AM$5&amp;"!$A:$A"),INDIRECT(AM$5&amp;"!$Q:$Q"),,0),0)</f>
        <v>0</v>
      </c>
      <c r="AN53" s="101" cm="1">
        <f t="array" aca="1" ref="AN53" ca="1">IFERROR(_xlfn.XLOOKUP($A53,INDIRECT(AN$5&amp;"!$A:$A"),INDIRECT(AN$5&amp;"!$Q:$Q"),,0),0)</f>
        <v>0</v>
      </c>
      <c r="AO53" s="101" cm="1">
        <f t="array" aca="1" ref="AO53" ca="1">IFERROR(_xlfn.XLOOKUP($A53,INDIRECT(AO$5&amp;"!$A:$A"),INDIRECT(AO$5&amp;"!$Q:$Q"),,0),0)</f>
        <v>0</v>
      </c>
      <c r="AP53" s="101" cm="1">
        <f t="array" aca="1" ref="AP53" ca="1">IFERROR(_xlfn.XLOOKUP($A53,INDIRECT(AP$5&amp;"!$A:$A"),INDIRECT(AP$5&amp;"!$Q:$Q"),,0),0)</f>
        <v>0</v>
      </c>
      <c r="AQ53" s="101" cm="1">
        <f t="array" aca="1" ref="AQ53" ca="1">IFERROR(_xlfn.XLOOKUP($A53,INDIRECT(AQ$5&amp;"!$A:$A"),INDIRECT(AQ$5&amp;"!$Q:$Q"),,0),0)</f>
        <v>0</v>
      </c>
      <c r="AR53" s="101" cm="1">
        <f t="array" aca="1" ref="AR53" ca="1">IFERROR(_xlfn.XLOOKUP($A53,INDIRECT(AR$5&amp;"!$A:$A"),INDIRECT(AR$5&amp;"!$Q:$Q"),,0),0)</f>
        <v>0</v>
      </c>
      <c r="AS53" s="101" cm="1">
        <f t="array" aca="1" ref="AS53" ca="1">IFERROR(_xlfn.XLOOKUP($A53,INDIRECT(AS$5&amp;"!$A:$A"),INDIRECT(AS$5&amp;"!$Q:$Q"),,0),0)</f>
        <v>0</v>
      </c>
      <c r="AT53" s="101" cm="1">
        <f t="array" aca="1" ref="AT53" ca="1">IFERROR(_xlfn.XLOOKUP($A53,INDIRECT(AT$5&amp;"!$A:$A"),INDIRECT(AT$5&amp;"!$Q:$Q"),,0),0)</f>
        <v>0</v>
      </c>
      <c r="AU53" s="101" cm="1">
        <f t="array" aca="1" ref="AU53" ca="1">IFERROR(_xlfn.XLOOKUP($A53,INDIRECT(AU$5&amp;"!$A:$A"),INDIRECT(AU$5&amp;"!$Q:$Q"),,0),0)</f>
        <v>0</v>
      </c>
      <c r="AV53" s="101" cm="1">
        <f t="array" aca="1" ref="AV53" ca="1">IFERROR(_xlfn.XLOOKUP($A53,INDIRECT(AV$5&amp;"!$A:$A"),INDIRECT(AV$5&amp;"!$Q:$Q"),,0),0)</f>
        <v>0</v>
      </c>
      <c r="AW53" s="101" cm="1">
        <f t="array" aca="1" ref="AW53" ca="1">IFERROR(_xlfn.XLOOKUP($A53,INDIRECT(AW$5&amp;"!$A:$A"),INDIRECT(AW$5&amp;"!$Q:$Q"),,0),0)</f>
        <v>0</v>
      </c>
      <c r="AX53" s="101" cm="1">
        <f t="array" aca="1" ref="AX53" ca="1">IFERROR(_xlfn.XLOOKUP($A53,INDIRECT(AX$5&amp;"!$A:$A"),INDIRECT(AX$5&amp;"!$Q:$Q"),,0),0)</f>
        <v>0</v>
      </c>
      <c r="AY53" s="101" cm="1">
        <f t="array" aca="1" ref="AY53" ca="1">IFERROR(_xlfn.XLOOKUP($A53,INDIRECT(AY$5&amp;"!$A:$A"),INDIRECT(AY$5&amp;"!$Q:$Q"),,0),0)</f>
        <v>0</v>
      </c>
      <c r="AZ53" s="101" cm="1">
        <f t="array" aca="1" ref="AZ53" ca="1">IFERROR(_xlfn.XLOOKUP($A53,INDIRECT(AZ$5&amp;"!$A:$A"),INDIRECT(AZ$5&amp;"!$Q:$Q"),,0),0)</f>
        <v>0</v>
      </c>
      <c r="BA53" s="101" cm="1">
        <f t="array" aca="1" ref="BA53" ca="1">IFERROR(_xlfn.XLOOKUP($A53,INDIRECT(BA$5&amp;"!$A:$A"),INDIRECT(BA$5&amp;"!$Q:$Q"),,0),0)</f>
        <v>0</v>
      </c>
      <c r="BB53" s="101" cm="1">
        <f t="array" aca="1" ref="BB53" ca="1">IFERROR(_xlfn.XLOOKUP($A53,INDIRECT(BB$5&amp;"!$A:$A"),INDIRECT(BB$5&amp;"!$Q:$Q"),,0),0)</f>
        <v>0</v>
      </c>
      <c r="BC53" s="101" cm="1">
        <f t="array" aca="1" ref="BC53" ca="1">IFERROR(_xlfn.XLOOKUP($A53,INDIRECT(BC$5&amp;"!$A:$A"),INDIRECT(BC$5&amp;"!$Q:$Q"),,0),0)</f>
        <v>0</v>
      </c>
      <c r="BD53" s="101" cm="1">
        <f t="array" aca="1" ref="BD53" ca="1">IFERROR(_xlfn.XLOOKUP($A53,INDIRECT(BD$5&amp;"!$A:$A"),INDIRECT(BD$5&amp;"!$Q:$Q"),,0),0)</f>
        <v>0</v>
      </c>
      <c r="BE53" s="101" cm="1">
        <f t="array" aca="1" ref="BE53" ca="1">IFERROR(_xlfn.XLOOKUP($A53,INDIRECT(BE$5&amp;"!$A:$A"),INDIRECT(BE$5&amp;"!$Q:$Q"),,0),0)</f>
        <v>0</v>
      </c>
      <c r="BF53" s="101" cm="1">
        <f t="array" aca="1" ref="BF53" ca="1">IFERROR(_xlfn.XLOOKUP($A53,INDIRECT(BF$5&amp;"!$A:$A"),INDIRECT(BF$5&amp;"!$Q:$Q"),,0),0)</f>
        <v>0</v>
      </c>
      <c r="BG53" s="226">
        <f t="shared" ca="1" si="0"/>
        <v>0</v>
      </c>
      <c r="BH53" s="225">
        <f t="shared" ca="1" si="1"/>
        <v>0</v>
      </c>
      <c r="BI53" s="201">
        <f>_xlfn.XLOOKUP($A53,Текущая!$A:$A,Текущая!$AI:$AI,0,0)</f>
        <v>0</v>
      </c>
      <c r="BJ53" s="101">
        <f ca="1">_xlfn.XLOOKUP($A53,Текущая!$A:$A,Текущая!$G:$G,0,0)</f>
        <v>0</v>
      </c>
      <c r="BK53" s="101">
        <f>_xlfn.XLOOKUP($A53,Текущая!$A:$A,Текущая!$H:$H,0)</f>
        <v>0</v>
      </c>
      <c r="BL53" s="106">
        <f>_xlfn.XLOOKUP($A53,Текущая!$A:$A,Текущая!$I:$I,0,0)</f>
        <v>0</v>
      </c>
      <c r="BM53" s="105">
        <f>_xlfn.XLOOKUP($A53,Текущая!$A:$A,Текущая!$J:$J,0,0)</f>
        <v>0</v>
      </c>
      <c r="BN53" s="101">
        <f>_xlfn.XLOOKUP($A53,Текущая!$A:$A,Текущая!$AP:$AP,0,0)</f>
        <v>0</v>
      </c>
      <c r="BO53" s="129">
        <f>_xlfn.XLOOKUP($A53,Текущая!$A:$A,Текущая!$AF:$AF,0,0)</f>
        <v>0</v>
      </c>
      <c r="BP53" s="202">
        <f>_xlfn.XLOOKUP($A53,Текущая!$A:$A,Текущая!$AG:$AG,0,0)</f>
        <v>0</v>
      </c>
    </row>
    <row r="54" spans="1:68" ht="24.95" customHeight="1" x14ac:dyDescent="0.25">
      <c r="A54" s="3">
        <f>'Сводный за нед'!A51</f>
        <v>550445277</v>
      </c>
      <c r="B54" s="3" t="str">
        <f>'Сводный за нед'!B51</f>
        <v>ACRF1KP101RD</v>
      </c>
      <c r="C54" s="3" t="str">
        <f>'Сводный за нед'!C51</f>
        <v>Капа белый/красный</v>
      </c>
      <c r="D54" s="4">
        <f>'Сводный за нед'!D51</f>
        <v>2046391283446</v>
      </c>
      <c r="F54" s="101" cm="1">
        <f t="array" aca="1" ref="F54" ca="1">IFERROR(_xlfn.XLOOKUP($A54,INDIRECT(F$5&amp;"!$A:$A"),INDIRECT(F$5&amp;"!$Q:$Q"),,0),0)</f>
        <v>0</v>
      </c>
      <c r="G54" s="101" cm="1">
        <f t="array" aca="1" ref="G54" ca="1">IFERROR(_xlfn.XLOOKUP($A54,INDIRECT(G$5&amp;"!$A:$A"),INDIRECT(G$5&amp;"!$Q:$Q"),,0),0)</f>
        <v>0</v>
      </c>
      <c r="H54" s="101" cm="1">
        <f t="array" aca="1" ref="H54" ca="1">IFERROR(_xlfn.XLOOKUP($A54,INDIRECT(H$5&amp;"!$A:$A"),INDIRECT(H$5&amp;"!$Q:$Q"),,0),0)</f>
        <v>0</v>
      </c>
      <c r="I54" s="101" cm="1">
        <f t="array" aca="1" ref="I54" ca="1">IFERROR(_xlfn.XLOOKUP($A54,INDIRECT(I$5&amp;"!$A:$A"),INDIRECT(I$5&amp;"!$Q:$Q"),,0),0)</f>
        <v>0</v>
      </c>
      <c r="J54" s="101" cm="1">
        <f t="array" aca="1" ref="J54" ca="1">IFERROR(_xlfn.XLOOKUP($A54,INDIRECT(J$5&amp;"!$A:$A"),INDIRECT(J$5&amp;"!$Q:$Q"),,0),0)</f>
        <v>0</v>
      </c>
      <c r="K54" s="101" cm="1">
        <f t="array" aca="1" ref="K54" ca="1">IFERROR(_xlfn.XLOOKUP($A54,INDIRECT(K$5&amp;"!$A:$A"),INDIRECT(K$5&amp;"!$Q:$Q"),,0),0)</f>
        <v>0</v>
      </c>
      <c r="L54" s="101" cm="1">
        <f t="array" aca="1" ref="L54" ca="1">IFERROR(_xlfn.XLOOKUP($A54,INDIRECT(L$5&amp;"!$A:$A"),INDIRECT(L$5&amp;"!$Q:$Q"),,0),0)</f>
        <v>0</v>
      </c>
      <c r="M54" s="101" cm="1">
        <f t="array" aca="1" ref="M54" ca="1">IFERROR(_xlfn.XLOOKUP($A54,INDIRECT(M$5&amp;"!$A:$A"),INDIRECT(M$5&amp;"!$Q:$Q"),,0),0)</f>
        <v>0</v>
      </c>
      <c r="N54" s="101" cm="1">
        <f t="array" aca="1" ref="N54" ca="1">IFERROR(_xlfn.XLOOKUP($A54,INDIRECT(N$5&amp;"!$A:$A"),INDIRECT(N$5&amp;"!$Q:$Q"),,0),0)</f>
        <v>0</v>
      </c>
      <c r="O54" s="101" cm="1">
        <f t="array" aca="1" ref="O54" ca="1">IFERROR(_xlfn.XLOOKUP($A54,INDIRECT(O$5&amp;"!$A:$A"),INDIRECT(O$5&amp;"!$Q:$Q"),,0),0)</f>
        <v>0</v>
      </c>
      <c r="P54" s="101" cm="1">
        <f t="array" aca="1" ref="P54" ca="1">IFERROR(_xlfn.XLOOKUP($A54,INDIRECT(P$5&amp;"!$A:$A"),INDIRECT(P$5&amp;"!$Q:$Q"),,0),0)</f>
        <v>0</v>
      </c>
      <c r="Q54" s="101" cm="1">
        <f t="array" aca="1" ref="Q54" ca="1">IFERROR(_xlfn.XLOOKUP($A54,INDIRECT(Q$5&amp;"!$A:$A"),INDIRECT(Q$5&amp;"!$Q:$Q"),,0),0)</f>
        <v>0</v>
      </c>
      <c r="R54" s="101" cm="1">
        <f t="array" aca="1" ref="R54" ca="1">IFERROR(_xlfn.XLOOKUP($A54,INDIRECT(R$5&amp;"!$A:$A"),INDIRECT(R$5&amp;"!$Q:$Q"),,0),0)</f>
        <v>0</v>
      </c>
      <c r="S54" s="101" cm="1">
        <f t="array" aca="1" ref="S54" ca="1">IFERROR(_xlfn.XLOOKUP($A54,INDIRECT(S$5&amp;"!$A:$A"),INDIRECT(S$5&amp;"!$Q:$Q"),,0),0)</f>
        <v>0</v>
      </c>
      <c r="T54" s="101" cm="1">
        <f t="array" aca="1" ref="T54" ca="1">IFERROR(_xlfn.XLOOKUP($A54,INDIRECT(T$5&amp;"!$A:$A"),INDIRECT(T$5&amp;"!$Q:$Q"),,0),0)</f>
        <v>0</v>
      </c>
      <c r="U54" s="101" cm="1">
        <f t="array" aca="1" ref="U54" ca="1">IFERROR(_xlfn.XLOOKUP($A54,INDIRECT(U$5&amp;"!$A:$A"),INDIRECT(U$5&amp;"!$Q:$Q"),,0),0)</f>
        <v>0</v>
      </c>
      <c r="V54" s="101" cm="1">
        <f t="array" aca="1" ref="V54" ca="1">IFERROR(_xlfn.XLOOKUP($A54,INDIRECT(V$5&amp;"!$A:$A"),INDIRECT(V$5&amp;"!$Q:$Q"),,0),0)</f>
        <v>0</v>
      </c>
      <c r="W54" s="101" cm="1">
        <f t="array" aca="1" ref="W54" ca="1">IFERROR(_xlfn.XLOOKUP($A54,INDIRECT(W$5&amp;"!$A:$A"),INDIRECT(W$5&amp;"!$Q:$Q"),,0),0)</f>
        <v>0</v>
      </c>
      <c r="X54" s="101" cm="1">
        <f t="array" aca="1" ref="X54" ca="1">IFERROR(_xlfn.XLOOKUP($A54,INDIRECT(X$5&amp;"!$A:$A"),INDIRECT(X$5&amp;"!$Q:$Q"),,0),0)</f>
        <v>0</v>
      </c>
      <c r="Y54" s="101" cm="1">
        <f t="array" aca="1" ref="Y54" ca="1">IFERROR(_xlfn.XLOOKUP($A54,INDIRECT(Y$5&amp;"!$A:$A"),INDIRECT(Y$5&amp;"!$Q:$Q"),,0),0)</f>
        <v>0</v>
      </c>
      <c r="Z54" s="101" cm="1">
        <f t="array" aca="1" ref="Z54" ca="1">IFERROR(_xlfn.XLOOKUP($A54,INDIRECT(Z$5&amp;"!$A:$A"),INDIRECT(Z$5&amp;"!$Q:$Q"),,0),0)</f>
        <v>0</v>
      </c>
      <c r="AA54" s="101" cm="1">
        <f t="array" aca="1" ref="AA54" ca="1">IFERROR(_xlfn.XLOOKUP($A54,INDIRECT(AA$5&amp;"!$A:$A"),INDIRECT(AA$5&amp;"!$Q:$Q"),,0),0)</f>
        <v>0</v>
      </c>
      <c r="AB54" s="101" cm="1">
        <f t="array" aca="1" ref="AB54" ca="1">IFERROR(_xlfn.XLOOKUP($A54,INDIRECT(AB$5&amp;"!$A:$A"),INDIRECT(AB$5&amp;"!$Q:$Q"),,0),0)</f>
        <v>0</v>
      </c>
      <c r="AC54" s="101" cm="1">
        <f t="array" aca="1" ref="AC54" ca="1">IFERROR(_xlfn.XLOOKUP($A54,INDIRECT(AC$5&amp;"!$A:$A"),INDIRECT(AC$5&amp;"!$Q:$Q"),,0),0)</f>
        <v>0</v>
      </c>
      <c r="AD54" s="101" cm="1">
        <f t="array" aca="1" ref="AD54" ca="1">IFERROR(_xlfn.XLOOKUP($A54,INDIRECT(AD$5&amp;"!$A:$A"),INDIRECT(AD$5&amp;"!$Q:$Q"),,0),0)</f>
        <v>0</v>
      </c>
      <c r="AE54" s="101" cm="1">
        <f t="array" aca="1" ref="AE54" ca="1">IFERROR(_xlfn.XLOOKUP($A54,INDIRECT(AE$5&amp;"!$A:$A"),INDIRECT(AE$5&amp;"!$Q:$Q"),,0),0)</f>
        <v>0</v>
      </c>
      <c r="AF54" s="101" cm="1">
        <f t="array" aca="1" ref="AF54" ca="1">IFERROR(_xlfn.XLOOKUP($A54,INDIRECT(AF$5&amp;"!$A:$A"),INDIRECT(AF$5&amp;"!$Q:$Q"),,0),0)</f>
        <v>0</v>
      </c>
      <c r="AG54" s="101" cm="1">
        <f t="array" aca="1" ref="AG54" ca="1">IFERROR(_xlfn.XLOOKUP($A54,INDIRECT(AG$5&amp;"!$A:$A"),INDIRECT(AG$5&amp;"!$Q:$Q"),,0),0)</f>
        <v>0</v>
      </c>
      <c r="AH54" s="101" cm="1">
        <f t="array" aca="1" ref="AH54" ca="1">IFERROR(_xlfn.XLOOKUP($A54,INDIRECT(AH$5&amp;"!$A:$A"),INDIRECT(AH$5&amp;"!$Q:$Q"),,0),0)</f>
        <v>0</v>
      </c>
      <c r="AI54" s="101" cm="1">
        <f t="array" aca="1" ref="AI54" ca="1">IFERROR(_xlfn.XLOOKUP($A54,INDIRECT(AI$5&amp;"!$A:$A"),INDIRECT(AI$5&amp;"!$Q:$Q"),,0),0)</f>
        <v>0</v>
      </c>
      <c r="AJ54" s="101" cm="1">
        <f t="array" aca="1" ref="AJ54" ca="1">IFERROR(_xlfn.XLOOKUP($A54,INDIRECT(AJ$5&amp;"!$A:$A"),INDIRECT(AJ$5&amp;"!$Q:$Q"),,0),0)</f>
        <v>0</v>
      </c>
      <c r="AK54" s="101" cm="1">
        <f t="array" aca="1" ref="AK54" ca="1">IFERROR(_xlfn.XLOOKUP($A54,INDIRECT(AK$5&amp;"!$A:$A"),INDIRECT(AK$5&amp;"!$Q:$Q"),,0),0)</f>
        <v>0</v>
      </c>
      <c r="AL54" s="101" cm="1">
        <f t="array" aca="1" ref="AL54" ca="1">IFERROR(_xlfn.XLOOKUP($A54,INDIRECT(AL$5&amp;"!$A:$A"),INDIRECT(AL$5&amp;"!$Q:$Q"),,0),0)</f>
        <v>0</v>
      </c>
      <c r="AM54" s="101" cm="1">
        <f t="array" aca="1" ref="AM54" ca="1">IFERROR(_xlfn.XLOOKUP($A54,INDIRECT(AM$5&amp;"!$A:$A"),INDIRECT(AM$5&amp;"!$Q:$Q"),,0),0)</f>
        <v>0</v>
      </c>
      <c r="AN54" s="101" cm="1">
        <f t="array" aca="1" ref="AN54" ca="1">IFERROR(_xlfn.XLOOKUP($A54,INDIRECT(AN$5&amp;"!$A:$A"),INDIRECT(AN$5&amp;"!$Q:$Q"),,0),0)</f>
        <v>0</v>
      </c>
      <c r="AO54" s="101" cm="1">
        <f t="array" aca="1" ref="AO54" ca="1">IFERROR(_xlfn.XLOOKUP($A54,INDIRECT(AO$5&amp;"!$A:$A"),INDIRECT(AO$5&amp;"!$Q:$Q"),,0),0)</f>
        <v>0</v>
      </c>
      <c r="AP54" s="101" cm="1">
        <f t="array" aca="1" ref="AP54" ca="1">IFERROR(_xlfn.XLOOKUP($A54,INDIRECT(AP$5&amp;"!$A:$A"),INDIRECT(AP$5&amp;"!$Q:$Q"),,0),0)</f>
        <v>0</v>
      </c>
      <c r="AQ54" s="101" cm="1">
        <f t="array" aca="1" ref="AQ54" ca="1">IFERROR(_xlfn.XLOOKUP($A54,INDIRECT(AQ$5&amp;"!$A:$A"),INDIRECT(AQ$5&amp;"!$Q:$Q"),,0),0)</f>
        <v>0</v>
      </c>
      <c r="AR54" s="101" cm="1">
        <f t="array" aca="1" ref="AR54" ca="1">IFERROR(_xlfn.XLOOKUP($A54,INDIRECT(AR$5&amp;"!$A:$A"),INDIRECT(AR$5&amp;"!$Q:$Q"),,0),0)</f>
        <v>0</v>
      </c>
      <c r="AS54" s="101" cm="1">
        <f t="array" aca="1" ref="AS54" ca="1">IFERROR(_xlfn.XLOOKUP($A54,INDIRECT(AS$5&amp;"!$A:$A"),INDIRECT(AS$5&amp;"!$Q:$Q"),,0),0)</f>
        <v>0</v>
      </c>
      <c r="AT54" s="101" cm="1">
        <f t="array" aca="1" ref="AT54" ca="1">IFERROR(_xlfn.XLOOKUP($A54,INDIRECT(AT$5&amp;"!$A:$A"),INDIRECT(AT$5&amp;"!$Q:$Q"),,0),0)</f>
        <v>0</v>
      </c>
      <c r="AU54" s="101" cm="1">
        <f t="array" aca="1" ref="AU54" ca="1">IFERROR(_xlfn.XLOOKUP($A54,INDIRECT(AU$5&amp;"!$A:$A"),INDIRECT(AU$5&amp;"!$Q:$Q"),,0),0)</f>
        <v>0</v>
      </c>
      <c r="AV54" s="101" cm="1">
        <f t="array" aca="1" ref="AV54" ca="1">IFERROR(_xlfn.XLOOKUP($A54,INDIRECT(AV$5&amp;"!$A:$A"),INDIRECT(AV$5&amp;"!$Q:$Q"),,0),0)</f>
        <v>0</v>
      </c>
      <c r="AW54" s="101" cm="1">
        <f t="array" aca="1" ref="AW54" ca="1">IFERROR(_xlfn.XLOOKUP($A54,INDIRECT(AW$5&amp;"!$A:$A"),INDIRECT(AW$5&amp;"!$Q:$Q"),,0),0)</f>
        <v>0</v>
      </c>
      <c r="AX54" s="101" cm="1">
        <f t="array" aca="1" ref="AX54" ca="1">IFERROR(_xlfn.XLOOKUP($A54,INDIRECT(AX$5&amp;"!$A:$A"),INDIRECT(AX$5&amp;"!$Q:$Q"),,0),0)</f>
        <v>0</v>
      </c>
      <c r="AY54" s="101" cm="1">
        <f t="array" aca="1" ref="AY54" ca="1">IFERROR(_xlfn.XLOOKUP($A54,INDIRECT(AY$5&amp;"!$A:$A"),INDIRECT(AY$5&amp;"!$Q:$Q"),,0),0)</f>
        <v>0</v>
      </c>
      <c r="AZ54" s="101" cm="1">
        <f t="array" aca="1" ref="AZ54" ca="1">IFERROR(_xlfn.XLOOKUP($A54,INDIRECT(AZ$5&amp;"!$A:$A"),INDIRECT(AZ$5&amp;"!$Q:$Q"),,0),0)</f>
        <v>0</v>
      </c>
      <c r="BA54" s="101" cm="1">
        <f t="array" aca="1" ref="BA54" ca="1">IFERROR(_xlfn.XLOOKUP($A54,INDIRECT(BA$5&amp;"!$A:$A"),INDIRECT(BA$5&amp;"!$Q:$Q"),,0),0)</f>
        <v>0</v>
      </c>
      <c r="BB54" s="101" cm="1">
        <f t="array" aca="1" ref="BB54" ca="1">IFERROR(_xlfn.XLOOKUP($A54,INDIRECT(BB$5&amp;"!$A:$A"),INDIRECT(BB$5&amp;"!$Q:$Q"),,0),0)</f>
        <v>0</v>
      </c>
      <c r="BC54" s="101" cm="1">
        <f t="array" aca="1" ref="BC54" ca="1">IFERROR(_xlfn.XLOOKUP($A54,INDIRECT(BC$5&amp;"!$A:$A"),INDIRECT(BC$5&amp;"!$Q:$Q"),,0),0)</f>
        <v>0</v>
      </c>
      <c r="BD54" s="101" cm="1">
        <f t="array" aca="1" ref="BD54" ca="1">IFERROR(_xlfn.XLOOKUP($A54,INDIRECT(BD$5&amp;"!$A:$A"),INDIRECT(BD$5&amp;"!$Q:$Q"),,0),0)</f>
        <v>0</v>
      </c>
      <c r="BE54" s="101" cm="1">
        <f t="array" aca="1" ref="BE54" ca="1">IFERROR(_xlfn.XLOOKUP($A54,INDIRECT(BE$5&amp;"!$A:$A"),INDIRECT(BE$5&amp;"!$Q:$Q"),,0),0)</f>
        <v>0</v>
      </c>
      <c r="BF54" s="101" cm="1">
        <f t="array" aca="1" ref="BF54" ca="1">IFERROR(_xlfn.XLOOKUP($A54,INDIRECT(BF$5&amp;"!$A:$A"),INDIRECT(BF$5&amp;"!$Q:$Q"),,0),0)</f>
        <v>0</v>
      </c>
      <c r="BG54" s="226">
        <f t="shared" ca="1" si="0"/>
        <v>0</v>
      </c>
      <c r="BH54" s="225">
        <f t="shared" ca="1" si="1"/>
        <v>0</v>
      </c>
      <c r="BI54" s="201">
        <f>_xlfn.XLOOKUP($A54,Текущая!$A:$A,Текущая!$AI:$AI,0,0)</f>
        <v>0</v>
      </c>
      <c r="BJ54" s="101">
        <f ca="1">_xlfn.XLOOKUP($A54,Текущая!$A:$A,Текущая!$G:$G,0,0)</f>
        <v>0</v>
      </c>
      <c r="BK54" s="101">
        <f>_xlfn.XLOOKUP($A54,Текущая!$A:$A,Текущая!$H:$H,0)</f>
        <v>0</v>
      </c>
      <c r="BL54" s="106">
        <f>_xlfn.XLOOKUP($A54,Текущая!$A:$A,Текущая!$I:$I,0,0)</f>
        <v>0</v>
      </c>
      <c r="BM54" s="105">
        <f>_xlfn.XLOOKUP($A54,Текущая!$A:$A,Текущая!$J:$J,0,0)</f>
        <v>0</v>
      </c>
      <c r="BN54" s="101">
        <f>_xlfn.XLOOKUP($A54,Текущая!$A:$A,Текущая!$AP:$AP,0,0)</f>
        <v>0</v>
      </c>
      <c r="BO54" s="129">
        <f>_xlfn.XLOOKUP($A54,Текущая!$A:$A,Текущая!$AF:$AF,0,0)</f>
        <v>0</v>
      </c>
      <c r="BP54" s="202">
        <f>_xlfn.XLOOKUP($A54,Текущая!$A:$A,Текущая!$AG:$AG,0,0)</f>
        <v>0</v>
      </c>
    </row>
    <row r="55" spans="1:68" ht="24.95" customHeight="1" x14ac:dyDescent="0.25">
      <c r="A55" s="3">
        <f>'Сводный за нед'!A52</f>
        <v>550445279</v>
      </c>
      <c r="B55" s="3" t="str">
        <f>'Сводный за нед'!B52</f>
        <v>ACRF1KP102RD</v>
      </c>
      <c r="C55" s="3" t="str">
        <f>'Сводный за нед'!C52</f>
        <v>Капа красный/белый</v>
      </c>
      <c r="D55" s="4">
        <f>'Сводный за нед'!D52</f>
        <v>2046391283507</v>
      </c>
      <c r="F55" s="101" cm="1">
        <f t="array" aca="1" ref="F55" ca="1">IFERROR(_xlfn.XLOOKUP($A55,INDIRECT(F$5&amp;"!$A:$A"),INDIRECT(F$5&amp;"!$Q:$Q"),,0),0)</f>
        <v>0</v>
      </c>
      <c r="G55" s="101" cm="1">
        <f t="array" aca="1" ref="G55" ca="1">IFERROR(_xlfn.XLOOKUP($A55,INDIRECT(G$5&amp;"!$A:$A"),INDIRECT(G$5&amp;"!$Q:$Q"),,0),0)</f>
        <v>0</v>
      </c>
      <c r="H55" s="101" cm="1">
        <f t="array" aca="1" ref="H55" ca="1">IFERROR(_xlfn.XLOOKUP($A55,INDIRECT(H$5&amp;"!$A:$A"),INDIRECT(H$5&amp;"!$Q:$Q"),,0),0)</f>
        <v>0</v>
      </c>
      <c r="I55" s="101" cm="1">
        <f t="array" aca="1" ref="I55" ca="1">IFERROR(_xlfn.XLOOKUP($A55,INDIRECT(I$5&amp;"!$A:$A"),INDIRECT(I$5&amp;"!$Q:$Q"),,0),0)</f>
        <v>0</v>
      </c>
      <c r="J55" s="101" cm="1">
        <f t="array" aca="1" ref="J55" ca="1">IFERROR(_xlfn.XLOOKUP($A55,INDIRECT(J$5&amp;"!$A:$A"),INDIRECT(J$5&amp;"!$Q:$Q"),,0),0)</f>
        <v>0</v>
      </c>
      <c r="K55" s="101" cm="1">
        <f t="array" aca="1" ref="K55" ca="1">IFERROR(_xlfn.XLOOKUP($A55,INDIRECT(K$5&amp;"!$A:$A"),INDIRECT(K$5&amp;"!$Q:$Q"),,0),0)</f>
        <v>0</v>
      </c>
      <c r="L55" s="101" cm="1">
        <f t="array" aca="1" ref="L55" ca="1">IFERROR(_xlfn.XLOOKUP($A55,INDIRECT(L$5&amp;"!$A:$A"),INDIRECT(L$5&amp;"!$Q:$Q"),,0),0)</f>
        <v>0</v>
      </c>
      <c r="M55" s="101" cm="1">
        <f t="array" aca="1" ref="M55" ca="1">IFERROR(_xlfn.XLOOKUP($A55,INDIRECT(M$5&amp;"!$A:$A"),INDIRECT(M$5&amp;"!$Q:$Q"),,0),0)</f>
        <v>0</v>
      </c>
      <c r="N55" s="101" cm="1">
        <f t="array" aca="1" ref="N55" ca="1">IFERROR(_xlfn.XLOOKUP($A55,INDIRECT(N$5&amp;"!$A:$A"),INDIRECT(N$5&amp;"!$Q:$Q"),,0),0)</f>
        <v>0</v>
      </c>
      <c r="O55" s="101" cm="1">
        <f t="array" aca="1" ref="O55" ca="1">IFERROR(_xlfn.XLOOKUP($A55,INDIRECT(O$5&amp;"!$A:$A"),INDIRECT(O$5&amp;"!$Q:$Q"),,0),0)</f>
        <v>0</v>
      </c>
      <c r="P55" s="101" cm="1">
        <f t="array" aca="1" ref="P55" ca="1">IFERROR(_xlfn.XLOOKUP($A55,INDIRECT(P$5&amp;"!$A:$A"),INDIRECT(P$5&amp;"!$Q:$Q"),,0),0)</f>
        <v>0</v>
      </c>
      <c r="Q55" s="101" cm="1">
        <f t="array" aca="1" ref="Q55" ca="1">IFERROR(_xlfn.XLOOKUP($A55,INDIRECT(Q$5&amp;"!$A:$A"),INDIRECT(Q$5&amp;"!$Q:$Q"),,0),0)</f>
        <v>0</v>
      </c>
      <c r="R55" s="101" cm="1">
        <f t="array" aca="1" ref="R55" ca="1">IFERROR(_xlfn.XLOOKUP($A55,INDIRECT(R$5&amp;"!$A:$A"),INDIRECT(R$5&amp;"!$Q:$Q"),,0),0)</f>
        <v>0</v>
      </c>
      <c r="S55" s="101" cm="1">
        <f t="array" aca="1" ref="S55" ca="1">IFERROR(_xlfn.XLOOKUP($A55,INDIRECT(S$5&amp;"!$A:$A"),INDIRECT(S$5&amp;"!$Q:$Q"),,0),0)</f>
        <v>0</v>
      </c>
      <c r="T55" s="101" cm="1">
        <f t="array" aca="1" ref="T55" ca="1">IFERROR(_xlfn.XLOOKUP($A55,INDIRECT(T$5&amp;"!$A:$A"),INDIRECT(T$5&amp;"!$Q:$Q"),,0),0)</f>
        <v>0</v>
      </c>
      <c r="U55" s="101" cm="1">
        <f t="array" aca="1" ref="U55" ca="1">IFERROR(_xlfn.XLOOKUP($A55,INDIRECT(U$5&amp;"!$A:$A"),INDIRECT(U$5&amp;"!$Q:$Q"),,0),0)</f>
        <v>0</v>
      </c>
      <c r="V55" s="101" cm="1">
        <f t="array" aca="1" ref="V55" ca="1">IFERROR(_xlfn.XLOOKUP($A55,INDIRECT(V$5&amp;"!$A:$A"),INDIRECT(V$5&amp;"!$Q:$Q"),,0),0)</f>
        <v>0</v>
      </c>
      <c r="W55" s="101" cm="1">
        <f t="array" aca="1" ref="W55" ca="1">IFERROR(_xlfn.XLOOKUP($A55,INDIRECT(W$5&amp;"!$A:$A"),INDIRECT(W$5&amp;"!$Q:$Q"),,0),0)</f>
        <v>0</v>
      </c>
      <c r="X55" s="101" cm="1">
        <f t="array" aca="1" ref="X55" ca="1">IFERROR(_xlfn.XLOOKUP($A55,INDIRECT(X$5&amp;"!$A:$A"),INDIRECT(X$5&amp;"!$Q:$Q"),,0),0)</f>
        <v>0</v>
      </c>
      <c r="Y55" s="101" cm="1">
        <f t="array" aca="1" ref="Y55" ca="1">IFERROR(_xlfn.XLOOKUP($A55,INDIRECT(Y$5&amp;"!$A:$A"),INDIRECT(Y$5&amp;"!$Q:$Q"),,0),0)</f>
        <v>0</v>
      </c>
      <c r="Z55" s="101" cm="1">
        <f t="array" aca="1" ref="Z55" ca="1">IFERROR(_xlfn.XLOOKUP($A55,INDIRECT(Z$5&amp;"!$A:$A"),INDIRECT(Z$5&amp;"!$Q:$Q"),,0),0)</f>
        <v>0</v>
      </c>
      <c r="AA55" s="101" cm="1">
        <f t="array" aca="1" ref="AA55" ca="1">IFERROR(_xlfn.XLOOKUP($A55,INDIRECT(AA$5&amp;"!$A:$A"),INDIRECT(AA$5&amp;"!$Q:$Q"),,0),0)</f>
        <v>0</v>
      </c>
      <c r="AB55" s="101" cm="1">
        <f t="array" aca="1" ref="AB55" ca="1">IFERROR(_xlfn.XLOOKUP($A55,INDIRECT(AB$5&amp;"!$A:$A"),INDIRECT(AB$5&amp;"!$Q:$Q"),,0),0)</f>
        <v>0</v>
      </c>
      <c r="AC55" s="101" cm="1">
        <f t="array" aca="1" ref="AC55" ca="1">IFERROR(_xlfn.XLOOKUP($A55,INDIRECT(AC$5&amp;"!$A:$A"),INDIRECT(AC$5&amp;"!$Q:$Q"),,0),0)</f>
        <v>0</v>
      </c>
      <c r="AD55" s="101" cm="1">
        <f t="array" aca="1" ref="AD55" ca="1">IFERROR(_xlfn.XLOOKUP($A55,INDIRECT(AD$5&amp;"!$A:$A"),INDIRECT(AD$5&amp;"!$Q:$Q"),,0),0)</f>
        <v>0</v>
      </c>
      <c r="AE55" s="101" cm="1">
        <f t="array" aca="1" ref="AE55" ca="1">IFERROR(_xlfn.XLOOKUP($A55,INDIRECT(AE$5&amp;"!$A:$A"),INDIRECT(AE$5&amp;"!$Q:$Q"),,0),0)</f>
        <v>0</v>
      </c>
      <c r="AF55" s="101" cm="1">
        <f t="array" aca="1" ref="AF55" ca="1">IFERROR(_xlfn.XLOOKUP($A55,INDIRECT(AF$5&amp;"!$A:$A"),INDIRECT(AF$5&amp;"!$Q:$Q"),,0),0)</f>
        <v>0</v>
      </c>
      <c r="AG55" s="101" cm="1">
        <f t="array" aca="1" ref="AG55" ca="1">IFERROR(_xlfn.XLOOKUP($A55,INDIRECT(AG$5&amp;"!$A:$A"),INDIRECT(AG$5&amp;"!$Q:$Q"),,0),0)</f>
        <v>0</v>
      </c>
      <c r="AH55" s="101" cm="1">
        <f t="array" aca="1" ref="AH55" ca="1">IFERROR(_xlfn.XLOOKUP($A55,INDIRECT(AH$5&amp;"!$A:$A"),INDIRECT(AH$5&amp;"!$Q:$Q"),,0),0)</f>
        <v>0</v>
      </c>
      <c r="AI55" s="101" cm="1">
        <f t="array" aca="1" ref="AI55" ca="1">IFERROR(_xlfn.XLOOKUP($A55,INDIRECT(AI$5&amp;"!$A:$A"),INDIRECT(AI$5&amp;"!$Q:$Q"),,0),0)</f>
        <v>0</v>
      </c>
      <c r="AJ55" s="101" cm="1">
        <f t="array" aca="1" ref="AJ55" ca="1">IFERROR(_xlfn.XLOOKUP($A55,INDIRECT(AJ$5&amp;"!$A:$A"),INDIRECT(AJ$5&amp;"!$Q:$Q"),,0),0)</f>
        <v>0</v>
      </c>
      <c r="AK55" s="101" cm="1">
        <f t="array" aca="1" ref="AK55" ca="1">IFERROR(_xlfn.XLOOKUP($A55,INDIRECT(AK$5&amp;"!$A:$A"),INDIRECT(AK$5&amp;"!$Q:$Q"),,0),0)</f>
        <v>0</v>
      </c>
      <c r="AL55" s="101" cm="1">
        <f t="array" aca="1" ref="AL55" ca="1">IFERROR(_xlfn.XLOOKUP($A55,INDIRECT(AL$5&amp;"!$A:$A"),INDIRECT(AL$5&amp;"!$Q:$Q"),,0),0)</f>
        <v>0</v>
      </c>
      <c r="AM55" s="101" cm="1">
        <f t="array" aca="1" ref="AM55" ca="1">IFERROR(_xlfn.XLOOKUP($A55,INDIRECT(AM$5&amp;"!$A:$A"),INDIRECT(AM$5&amp;"!$Q:$Q"),,0),0)</f>
        <v>0</v>
      </c>
      <c r="AN55" s="101" cm="1">
        <f t="array" aca="1" ref="AN55" ca="1">IFERROR(_xlfn.XLOOKUP($A55,INDIRECT(AN$5&amp;"!$A:$A"),INDIRECT(AN$5&amp;"!$Q:$Q"),,0),0)</f>
        <v>0</v>
      </c>
      <c r="AO55" s="101" cm="1">
        <f t="array" aca="1" ref="AO55" ca="1">IFERROR(_xlfn.XLOOKUP($A55,INDIRECT(AO$5&amp;"!$A:$A"),INDIRECT(AO$5&amp;"!$Q:$Q"),,0),0)</f>
        <v>0</v>
      </c>
      <c r="AP55" s="101" cm="1">
        <f t="array" aca="1" ref="AP55" ca="1">IFERROR(_xlfn.XLOOKUP($A55,INDIRECT(AP$5&amp;"!$A:$A"),INDIRECT(AP$5&amp;"!$Q:$Q"),,0),0)</f>
        <v>0</v>
      </c>
      <c r="AQ55" s="101" cm="1">
        <f t="array" aca="1" ref="AQ55" ca="1">IFERROR(_xlfn.XLOOKUP($A55,INDIRECT(AQ$5&amp;"!$A:$A"),INDIRECT(AQ$5&amp;"!$Q:$Q"),,0),0)</f>
        <v>0</v>
      </c>
      <c r="AR55" s="101" cm="1">
        <f t="array" aca="1" ref="AR55" ca="1">IFERROR(_xlfn.XLOOKUP($A55,INDIRECT(AR$5&amp;"!$A:$A"),INDIRECT(AR$5&amp;"!$Q:$Q"),,0),0)</f>
        <v>0</v>
      </c>
      <c r="AS55" s="101" cm="1">
        <f t="array" aca="1" ref="AS55" ca="1">IFERROR(_xlfn.XLOOKUP($A55,INDIRECT(AS$5&amp;"!$A:$A"),INDIRECT(AS$5&amp;"!$Q:$Q"),,0),0)</f>
        <v>0</v>
      </c>
      <c r="AT55" s="101" cm="1">
        <f t="array" aca="1" ref="AT55" ca="1">IFERROR(_xlfn.XLOOKUP($A55,INDIRECT(AT$5&amp;"!$A:$A"),INDIRECT(AT$5&amp;"!$Q:$Q"),,0),0)</f>
        <v>0</v>
      </c>
      <c r="AU55" s="101" cm="1">
        <f t="array" aca="1" ref="AU55" ca="1">IFERROR(_xlfn.XLOOKUP($A55,INDIRECT(AU$5&amp;"!$A:$A"),INDIRECT(AU$5&amp;"!$Q:$Q"),,0),0)</f>
        <v>0</v>
      </c>
      <c r="AV55" s="101" cm="1">
        <f t="array" aca="1" ref="AV55" ca="1">IFERROR(_xlfn.XLOOKUP($A55,INDIRECT(AV$5&amp;"!$A:$A"),INDIRECT(AV$5&amp;"!$Q:$Q"),,0),0)</f>
        <v>0</v>
      </c>
      <c r="AW55" s="101" cm="1">
        <f t="array" aca="1" ref="AW55" ca="1">IFERROR(_xlfn.XLOOKUP($A55,INDIRECT(AW$5&amp;"!$A:$A"),INDIRECT(AW$5&amp;"!$Q:$Q"),,0),0)</f>
        <v>0</v>
      </c>
      <c r="AX55" s="101" cm="1">
        <f t="array" aca="1" ref="AX55" ca="1">IFERROR(_xlfn.XLOOKUP($A55,INDIRECT(AX$5&amp;"!$A:$A"),INDIRECT(AX$5&amp;"!$Q:$Q"),,0),0)</f>
        <v>0</v>
      </c>
      <c r="AY55" s="101" cm="1">
        <f t="array" aca="1" ref="AY55" ca="1">IFERROR(_xlfn.XLOOKUP($A55,INDIRECT(AY$5&amp;"!$A:$A"),INDIRECT(AY$5&amp;"!$Q:$Q"),,0),0)</f>
        <v>0</v>
      </c>
      <c r="AZ55" s="101" cm="1">
        <f t="array" aca="1" ref="AZ55" ca="1">IFERROR(_xlfn.XLOOKUP($A55,INDIRECT(AZ$5&amp;"!$A:$A"),INDIRECT(AZ$5&amp;"!$Q:$Q"),,0),0)</f>
        <v>0</v>
      </c>
      <c r="BA55" s="101" cm="1">
        <f t="array" aca="1" ref="BA55" ca="1">IFERROR(_xlfn.XLOOKUP($A55,INDIRECT(BA$5&amp;"!$A:$A"),INDIRECT(BA$5&amp;"!$Q:$Q"),,0),0)</f>
        <v>0</v>
      </c>
      <c r="BB55" s="101" cm="1">
        <f t="array" aca="1" ref="BB55" ca="1">IFERROR(_xlfn.XLOOKUP($A55,INDIRECT(BB$5&amp;"!$A:$A"),INDIRECT(BB$5&amp;"!$Q:$Q"),,0),0)</f>
        <v>0</v>
      </c>
      <c r="BC55" s="101" cm="1">
        <f t="array" aca="1" ref="BC55" ca="1">IFERROR(_xlfn.XLOOKUP($A55,INDIRECT(BC$5&amp;"!$A:$A"),INDIRECT(BC$5&amp;"!$Q:$Q"),,0),0)</f>
        <v>0</v>
      </c>
      <c r="BD55" s="101" cm="1">
        <f t="array" aca="1" ref="BD55" ca="1">IFERROR(_xlfn.XLOOKUP($A55,INDIRECT(BD$5&amp;"!$A:$A"),INDIRECT(BD$5&amp;"!$Q:$Q"),,0),0)</f>
        <v>0</v>
      </c>
      <c r="BE55" s="101" cm="1">
        <f t="array" aca="1" ref="BE55" ca="1">IFERROR(_xlfn.XLOOKUP($A55,INDIRECT(BE$5&amp;"!$A:$A"),INDIRECT(BE$5&amp;"!$Q:$Q"),,0),0)</f>
        <v>0</v>
      </c>
      <c r="BF55" s="101" cm="1">
        <f t="array" aca="1" ref="BF55" ca="1">IFERROR(_xlfn.XLOOKUP($A55,INDIRECT(BF$5&amp;"!$A:$A"),INDIRECT(BF$5&amp;"!$Q:$Q"),,0),0)</f>
        <v>0</v>
      </c>
      <c r="BG55" s="226">
        <f t="shared" ca="1" si="0"/>
        <v>0</v>
      </c>
      <c r="BH55" s="225">
        <f t="shared" ca="1" si="1"/>
        <v>0</v>
      </c>
      <c r="BI55" s="201">
        <f>_xlfn.XLOOKUP($A55,Текущая!$A:$A,Текущая!$AI:$AI,0,0)</f>
        <v>0</v>
      </c>
      <c r="BJ55" s="101">
        <f ca="1">_xlfn.XLOOKUP($A55,Текущая!$A:$A,Текущая!$G:$G,0,0)</f>
        <v>0</v>
      </c>
      <c r="BK55" s="101">
        <f>_xlfn.XLOOKUP($A55,Текущая!$A:$A,Текущая!$H:$H,0)</f>
        <v>0</v>
      </c>
      <c r="BL55" s="106">
        <f>_xlfn.XLOOKUP($A55,Текущая!$A:$A,Текущая!$I:$I,0,0)</f>
        <v>0</v>
      </c>
      <c r="BM55" s="105">
        <f>_xlfn.XLOOKUP($A55,Текущая!$A:$A,Текущая!$J:$J,0,0)</f>
        <v>0</v>
      </c>
      <c r="BN55" s="101">
        <f>_xlfn.XLOOKUP($A55,Текущая!$A:$A,Текущая!$AP:$AP,0,0)</f>
        <v>0</v>
      </c>
      <c r="BO55" s="129">
        <f>_xlfn.XLOOKUP($A55,Текущая!$A:$A,Текущая!$AF:$AF,0,0)</f>
        <v>0</v>
      </c>
      <c r="BP55" s="202">
        <f>_xlfn.XLOOKUP($A55,Текущая!$A:$A,Текущая!$AG:$AG,0,0)</f>
        <v>0</v>
      </c>
    </row>
    <row r="56" spans="1:68" ht="24.95" customHeight="1" x14ac:dyDescent="0.25">
      <c r="A56" s="3">
        <f>'Сводный за нед'!A53</f>
        <v>550445280</v>
      </c>
      <c r="B56" s="3" t="str">
        <f>'Сводный за нед'!B53</f>
        <v>ACRF1KP101BL</v>
      </c>
      <c r="C56" s="3" t="str">
        <f>'Сводный за нед'!C53</f>
        <v>Капа синий/белый</v>
      </c>
      <c r="D56" s="4">
        <f>'Сводный за нед'!D53</f>
        <v>2046391283545</v>
      </c>
      <c r="F56" s="101" cm="1">
        <f t="array" aca="1" ref="F56" ca="1">IFERROR(_xlfn.XLOOKUP($A56,INDIRECT(F$5&amp;"!$A:$A"),INDIRECT(F$5&amp;"!$Q:$Q"),,0),0)</f>
        <v>0</v>
      </c>
      <c r="G56" s="101" cm="1">
        <f t="array" aca="1" ref="G56" ca="1">IFERROR(_xlfn.XLOOKUP($A56,INDIRECT(G$5&amp;"!$A:$A"),INDIRECT(G$5&amp;"!$Q:$Q"),,0),0)</f>
        <v>0</v>
      </c>
      <c r="H56" s="101" cm="1">
        <f t="array" aca="1" ref="H56" ca="1">IFERROR(_xlfn.XLOOKUP($A56,INDIRECT(H$5&amp;"!$A:$A"),INDIRECT(H$5&amp;"!$Q:$Q"),,0),0)</f>
        <v>0</v>
      </c>
      <c r="I56" s="101" cm="1">
        <f t="array" aca="1" ref="I56" ca="1">IFERROR(_xlfn.XLOOKUP($A56,INDIRECT(I$5&amp;"!$A:$A"),INDIRECT(I$5&amp;"!$Q:$Q"),,0),0)</f>
        <v>0</v>
      </c>
      <c r="J56" s="101" cm="1">
        <f t="array" aca="1" ref="J56" ca="1">IFERROR(_xlfn.XLOOKUP($A56,INDIRECT(J$5&amp;"!$A:$A"),INDIRECT(J$5&amp;"!$Q:$Q"),,0),0)</f>
        <v>0</v>
      </c>
      <c r="K56" s="101" cm="1">
        <f t="array" aca="1" ref="K56" ca="1">IFERROR(_xlfn.XLOOKUP($A56,INDIRECT(K$5&amp;"!$A:$A"),INDIRECT(K$5&amp;"!$Q:$Q"),,0),0)</f>
        <v>0</v>
      </c>
      <c r="L56" s="101" cm="1">
        <f t="array" aca="1" ref="L56" ca="1">IFERROR(_xlfn.XLOOKUP($A56,INDIRECT(L$5&amp;"!$A:$A"),INDIRECT(L$5&amp;"!$Q:$Q"),,0),0)</f>
        <v>0</v>
      </c>
      <c r="M56" s="101" cm="1">
        <f t="array" aca="1" ref="M56" ca="1">IFERROR(_xlfn.XLOOKUP($A56,INDIRECT(M$5&amp;"!$A:$A"),INDIRECT(M$5&amp;"!$Q:$Q"),,0),0)</f>
        <v>0</v>
      </c>
      <c r="N56" s="101" cm="1">
        <f t="array" aca="1" ref="N56" ca="1">IFERROR(_xlfn.XLOOKUP($A56,INDIRECT(N$5&amp;"!$A:$A"),INDIRECT(N$5&amp;"!$Q:$Q"),,0),0)</f>
        <v>0</v>
      </c>
      <c r="O56" s="101" cm="1">
        <f t="array" aca="1" ref="O56" ca="1">IFERROR(_xlfn.XLOOKUP($A56,INDIRECT(O$5&amp;"!$A:$A"),INDIRECT(O$5&amp;"!$Q:$Q"),,0),0)</f>
        <v>0</v>
      </c>
      <c r="P56" s="101" cm="1">
        <f t="array" aca="1" ref="P56" ca="1">IFERROR(_xlfn.XLOOKUP($A56,INDIRECT(P$5&amp;"!$A:$A"),INDIRECT(P$5&amp;"!$Q:$Q"),,0),0)</f>
        <v>0</v>
      </c>
      <c r="Q56" s="101" cm="1">
        <f t="array" aca="1" ref="Q56" ca="1">IFERROR(_xlfn.XLOOKUP($A56,INDIRECT(Q$5&amp;"!$A:$A"),INDIRECT(Q$5&amp;"!$Q:$Q"),,0),0)</f>
        <v>0</v>
      </c>
      <c r="R56" s="101" cm="1">
        <f t="array" aca="1" ref="R56" ca="1">IFERROR(_xlfn.XLOOKUP($A56,INDIRECT(R$5&amp;"!$A:$A"),INDIRECT(R$5&amp;"!$Q:$Q"),,0),0)</f>
        <v>0</v>
      </c>
      <c r="S56" s="101" cm="1">
        <f t="array" aca="1" ref="S56" ca="1">IFERROR(_xlfn.XLOOKUP($A56,INDIRECT(S$5&amp;"!$A:$A"),INDIRECT(S$5&amp;"!$Q:$Q"),,0),0)</f>
        <v>0</v>
      </c>
      <c r="T56" s="101" cm="1">
        <f t="array" aca="1" ref="T56" ca="1">IFERROR(_xlfn.XLOOKUP($A56,INDIRECT(T$5&amp;"!$A:$A"),INDIRECT(T$5&amp;"!$Q:$Q"),,0),0)</f>
        <v>0</v>
      </c>
      <c r="U56" s="101" cm="1">
        <f t="array" aca="1" ref="U56" ca="1">IFERROR(_xlfn.XLOOKUP($A56,INDIRECT(U$5&amp;"!$A:$A"),INDIRECT(U$5&amp;"!$Q:$Q"),,0),0)</f>
        <v>0</v>
      </c>
      <c r="V56" s="101" cm="1">
        <f t="array" aca="1" ref="V56" ca="1">IFERROR(_xlfn.XLOOKUP($A56,INDIRECT(V$5&amp;"!$A:$A"),INDIRECT(V$5&amp;"!$Q:$Q"),,0),0)</f>
        <v>0</v>
      </c>
      <c r="W56" s="101" cm="1">
        <f t="array" aca="1" ref="W56" ca="1">IFERROR(_xlfn.XLOOKUP($A56,INDIRECT(W$5&amp;"!$A:$A"),INDIRECT(W$5&amp;"!$Q:$Q"),,0),0)</f>
        <v>0</v>
      </c>
      <c r="X56" s="101" cm="1">
        <f t="array" aca="1" ref="X56" ca="1">IFERROR(_xlfn.XLOOKUP($A56,INDIRECT(X$5&amp;"!$A:$A"),INDIRECT(X$5&amp;"!$Q:$Q"),,0),0)</f>
        <v>0</v>
      </c>
      <c r="Y56" s="101" cm="1">
        <f t="array" aca="1" ref="Y56" ca="1">IFERROR(_xlfn.XLOOKUP($A56,INDIRECT(Y$5&amp;"!$A:$A"),INDIRECT(Y$5&amp;"!$Q:$Q"),,0),0)</f>
        <v>0</v>
      </c>
      <c r="Z56" s="101" cm="1">
        <f t="array" aca="1" ref="Z56" ca="1">IFERROR(_xlfn.XLOOKUP($A56,INDIRECT(Z$5&amp;"!$A:$A"),INDIRECT(Z$5&amp;"!$Q:$Q"),,0),0)</f>
        <v>0</v>
      </c>
      <c r="AA56" s="101" cm="1">
        <f t="array" aca="1" ref="AA56" ca="1">IFERROR(_xlfn.XLOOKUP($A56,INDIRECT(AA$5&amp;"!$A:$A"),INDIRECT(AA$5&amp;"!$Q:$Q"),,0),0)</f>
        <v>0</v>
      </c>
      <c r="AB56" s="101" cm="1">
        <f t="array" aca="1" ref="AB56" ca="1">IFERROR(_xlfn.XLOOKUP($A56,INDIRECT(AB$5&amp;"!$A:$A"),INDIRECT(AB$5&amp;"!$Q:$Q"),,0),0)</f>
        <v>0</v>
      </c>
      <c r="AC56" s="101" cm="1">
        <f t="array" aca="1" ref="AC56" ca="1">IFERROR(_xlfn.XLOOKUP($A56,INDIRECT(AC$5&amp;"!$A:$A"),INDIRECT(AC$5&amp;"!$Q:$Q"),,0),0)</f>
        <v>0</v>
      </c>
      <c r="AD56" s="101" cm="1">
        <f t="array" aca="1" ref="AD56" ca="1">IFERROR(_xlfn.XLOOKUP($A56,INDIRECT(AD$5&amp;"!$A:$A"),INDIRECT(AD$5&amp;"!$Q:$Q"),,0),0)</f>
        <v>0</v>
      </c>
      <c r="AE56" s="101" cm="1">
        <f t="array" aca="1" ref="AE56" ca="1">IFERROR(_xlfn.XLOOKUP($A56,INDIRECT(AE$5&amp;"!$A:$A"),INDIRECT(AE$5&amp;"!$Q:$Q"),,0),0)</f>
        <v>0</v>
      </c>
      <c r="AF56" s="101" cm="1">
        <f t="array" aca="1" ref="AF56" ca="1">IFERROR(_xlfn.XLOOKUP($A56,INDIRECT(AF$5&amp;"!$A:$A"),INDIRECT(AF$5&amp;"!$Q:$Q"),,0),0)</f>
        <v>0</v>
      </c>
      <c r="AG56" s="101" cm="1">
        <f t="array" aca="1" ref="AG56" ca="1">IFERROR(_xlfn.XLOOKUP($A56,INDIRECT(AG$5&amp;"!$A:$A"),INDIRECT(AG$5&amp;"!$Q:$Q"),,0),0)</f>
        <v>0</v>
      </c>
      <c r="AH56" s="101" cm="1">
        <f t="array" aca="1" ref="AH56" ca="1">IFERROR(_xlfn.XLOOKUP($A56,INDIRECT(AH$5&amp;"!$A:$A"),INDIRECT(AH$5&amp;"!$Q:$Q"),,0),0)</f>
        <v>0</v>
      </c>
      <c r="AI56" s="101" cm="1">
        <f t="array" aca="1" ref="AI56" ca="1">IFERROR(_xlfn.XLOOKUP($A56,INDIRECT(AI$5&amp;"!$A:$A"),INDIRECT(AI$5&amp;"!$Q:$Q"),,0),0)</f>
        <v>0</v>
      </c>
      <c r="AJ56" s="101" cm="1">
        <f t="array" aca="1" ref="AJ56" ca="1">IFERROR(_xlfn.XLOOKUP($A56,INDIRECT(AJ$5&amp;"!$A:$A"),INDIRECT(AJ$5&amp;"!$Q:$Q"),,0),0)</f>
        <v>0</v>
      </c>
      <c r="AK56" s="101" cm="1">
        <f t="array" aca="1" ref="AK56" ca="1">IFERROR(_xlfn.XLOOKUP($A56,INDIRECT(AK$5&amp;"!$A:$A"),INDIRECT(AK$5&amp;"!$Q:$Q"),,0),0)</f>
        <v>0</v>
      </c>
      <c r="AL56" s="101" cm="1">
        <f t="array" aca="1" ref="AL56" ca="1">IFERROR(_xlfn.XLOOKUP($A56,INDIRECT(AL$5&amp;"!$A:$A"),INDIRECT(AL$5&amp;"!$Q:$Q"),,0),0)</f>
        <v>0</v>
      </c>
      <c r="AM56" s="101" cm="1">
        <f t="array" aca="1" ref="AM56" ca="1">IFERROR(_xlfn.XLOOKUP($A56,INDIRECT(AM$5&amp;"!$A:$A"),INDIRECT(AM$5&amp;"!$Q:$Q"),,0),0)</f>
        <v>0</v>
      </c>
      <c r="AN56" s="101" cm="1">
        <f t="array" aca="1" ref="AN56" ca="1">IFERROR(_xlfn.XLOOKUP($A56,INDIRECT(AN$5&amp;"!$A:$A"),INDIRECT(AN$5&amp;"!$Q:$Q"),,0),0)</f>
        <v>0</v>
      </c>
      <c r="AO56" s="101" cm="1">
        <f t="array" aca="1" ref="AO56" ca="1">IFERROR(_xlfn.XLOOKUP($A56,INDIRECT(AO$5&amp;"!$A:$A"),INDIRECT(AO$5&amp;"!$Q:$Q"),,0),0)</f>
        <v>0</v>
      </c>
      <c r="AP56" s="101" cm="1">
        <f t="array" aca="1" ref="AP56" ca="1">IFERROR(_xlfn.XLOOKUP($A56,INDIRECT(AP$5&amp;"!$A:$A"),INDIRECT(AP$5&amp;"!$Q:$Q"),,0),0)</f>
        <v>0</v>
      </c>
      <c r="AQ56" s="101" cm="1">
        <f t="array" aca="1" ref="AQ56" ca="1">IFERROR(_xlfn.XLOOKUP($A56,INDIRECT(AQ$5&amp;"!$A:$A"),INDIRECT(AQ$5&amp;"!$Q:$Q"),,0),0)</f>
        <v>0</v>
      </c>
      <c r="AR56" s="101" cm="1">
        <f t="array" aca="1" ref="AR56" ca="1">IFERROR(_xlfn.XLOOKUP($A56,INDIRECT(AR$5&amp;"!$A:$A"),INDIRECT(AR$5&amp;"!$Q:$Q"),,0),0)</f>
        <v>0</v>
      </c>
      <c r="AS56" s="101" cm="1">
        <f t="array" aca="1" ref="AS56" ca="1">IFERROR(_xlfn.XLOOKUP($A56,INDIRECT(AS$5&amp;"!$A:$A"),INDIRECT(AS$5&amp;"!$Q:$Q"),,0),0)</f>
        <v>0</v>
      </c>
      <c r="AT56" s="101" cm="1">
        <f t="array" aca="1" ref="AT56" ca="1">IFERROR(_xlfn.XLOOKUP($A56,INDIRECT(AT$5&amp;"!$A:$A"),INDIRECT(AT$5&amp;"!$Q:$Q"),,0),0)</f>
        <v>0</v>
      </c>
      <c r="AU56" s="101" cm="1">
        <f t="array" aca="1" ref="AU56" ca="1">IFERROR(_xlfn.XLOOKUP($A56,INDIRECT(AU$5&amp;"!$A:$A"),INDIRECT(AU$5&amp;"!$Q:$Q"),,0),0)</f>
        <v>0</v>
      </c>
      <c r="AV56" s="101" cm="1">
        <f t="array" aca="1" ref="AV56" ca="1">IFERROR(_xlfn.XLOOKUP($A56,INDIRECT(AV$5&amp;"!$A:$A"),INDIRECT(AV$5&amp;"!$Q:$Q"),,0),0)</f>
        <v>0</v>
      </c>
      <c r="AW56" s="101" cm="1">
        <f t="array" aca="1" ref="AW56" ca="1">IFERROR(_xlfn.XLOOKUP($A56,INDIRECT(AW$5&amp;"!$A:$A"),INDIRECT(AW$5&amp;"!$Q:$Q"),,0),0)</f>
        <v>0</v>
      </c>
      <c r="AX56" s="101" cm="1">
        <f t="array" aca="1" ref="AX56" ca="1">IFERROR(_xlfn.XLOOKUP($A56,INDIRECT(AX$5&amp;"!$A:$A"),INDIRECT(AX$5&amp;"!$Q:$Q"),,0),0)</f>
        <v>0</v>
      </c>
      <c r="AY56" s="101" cm="1">
        <f t="array" aca="1" ref="AY56" ca="1">IFERROR(_xlfn.XLOOKUP($A56,INDIRECT(AY$5&amp;"!$A:$A"),INDIRECT(AY$5&amp;"!$Q:$Q"),,0),0)</f>
        <v>0</v>
      </c>
      <c r="AZ56" s="101" cm="1">
        <f t="array" aca="1" ref="AZ56" ca="1">IFERROR(_xlfn.XLOOKUP($A56,INDIRECT(AZ$5&amp;"!$A:$A"),INDIRECT(AZ$5&amp;"!$Q:$Q"),,0),0)</f>
        <v>0</v>
      </c>
      <c r="BA56" s="101" cm="1">
        <f t="array" aca="1" ref="BA56" ca="1">IFERROR(_xlfn.XLOOKUP($A56,INDIRECT(BA$5&amp;"!$A:$A"),INDIRECT(BA$5&amp;"!$Q:$Q"),,0),0)</f>
        <v>0</v>
      </c>
      <c r="BB56" s="101" cm="1">
        <f t="array" aca="1" ref="BB56" ca="1">IFERROR(_xlfn.XLOOKUP($A56,INDIRECT(BB$5&amp;"!$A:$A"),INDIRECT(BB$5&amp;"!$Q:$Q"),,0),0)</f>
        <v>0</v>
      </c>
      <c r="BC56" s="101" cm="1">
        <f t="array" aca="1" ref="BC56" ca="1">IFERROR(_xlfn.XLOOKUP($A56,INDIRECT(BC$5&amp;"!$A:$A"),INDIRECT(BC$5&amp;"!$Q:$Q"),,0),0)</f>
        <v>0</v>
      </c>
      <c r="BD56" s="101" cm="1">
        <f t="array" aca="1" ref="BD56" ca="1">IFERROR(_xlfn.XLOOKUP($A56,INDIRECT(BD$5&amp;"!$A:$A"),INDIRECT(BD$5&amp;"!$Q:$Q"),,0),0)</f>
        <v>0</v>
      </c>
      <c r="BE56" s="101" cm="1">
        <f t="array" aca="1" ref="BE56" ca="1">IFERROR(_xlfn.XLOOKUP($A56,INDIRECT(BE$5&amp;"!$A:$A"),INDIRECT(BE$5&amp;"!$Q:$Q"),,0),0)</f>
        <v>0</v>
      </c>
      <c r="BF56" s="101" cm="1">
        <f t="array" aca="1" ref="BF56" ca="1">IFERROR(_xlfn.XLOOKUP($A56,INDIRECT(BF$5&amp;"!$A:$A"),INDIRECT(BF$5&amp;"!$Q:$Q"),,0),0)</f>
        <v>0</v>
      </c>
      <c r="BG56" s="226">
        <f t="shared" ca="1" si="0"/>
        <v>0</v>
      </c>
      <c r="BH56" s="225">
        <f t="shared" ca="1" si="1"/>
        <v>0</v>
      </c>
      <c r="BI56" s="201">
        <f>_xlfn.XLOOKUP($A56,Текущая!$A:$A,Текущая!$AI:$AI,0,0)</f>
        <v>0</v>
      </c>
      <c r="BJ56" s="101">
        <f ca="1">_xlfn.XLOOKUP($A56,Текущая!$A:$A,Текущая!$G:$G,0,0)</f>
        <v>0</v>
      </c>
      <c r="BK56" s="101">
        <f>_xlfn.XLOOKUP($A56,Текущая!$A:$A,Текущая!$H:$H,0)</f>
        <v>0</v>
      </c>
      <c r="BL56" s="106">
        <f>_xlfn.XLOOKUP($A56,Текущая!$A:$A,Текущая!$I:$I,0,0)</f>
        <v>0</v>
      </c>
      <c r="BM56" s="105">
        <f>_xlfn.XLOOKUP($A56,Текущая!$A:$A,Текущая!$J:$J,0,0)</f>
        <v>0</v>
      </c>
      <c r="BN56" s="101">
        <f>_xlfn.XLOOKUP($A56,Текущая!$A:$A,Текущая!$AP:$AP,0,0)</f>
        <v>0</v>
      </c>
      <c r="BO56" s="129">
        <f>_xlfn.XLOOKUP($A56,Текущая!$A:$A,Текущая!$AF:$AF,0,0)</f>
        <v>0</v>
      </c>
      <c r="BP56" s="202">
        <f>_xlfn.XLOOKUP($A56,Текущая!$A:$A,Текущая!$AG:$AG,0,0)</f>
        <v>0</v>
      </c>
    </row>
    <row r="57" spans="1:68" ht="24.95" customHeight="1" x14ac:dyDescent="0.25">
      <c r="A57" s="3">
        <f>'Сводный за нед'!A54</f>
        <v>550445281</v>
      </c>
      <c r="B57" s="3" t="str">
        <f>'Сводный за нед'!B54</f>
        <v>ACRF1KP101GN</v>
      </c>
      <c r="C57" s="3" t="str">
        <f>'Сводный за нед'!C54</f>
        <v>Капа зеленый/белый</v>
      </c>
      <c r="D57" s="4">
        <f>'Сводный за нед'!D54</f>
        <v>2046391283569</v>
      </c>
      <c r="F57" s="101" cm="1">
        <f t="array" aca="1" ref="F57" ca="1">IFERROR(_xlfn.XLOOKUP($A57,INDIRECT(F$5&amp;"!$A:$A"),INDIRECT(F$5&amp;"!$Q:$Q"),,0),0)</f>
        <v>0</v>
      </c>
      <c r="G57" s="101" cm="1">
        <f t="array" aca="1" ref="G57" ca="1">IFERROR(_xlfn.XLOOKUP($A57,INDIRECT(G$5&amp;"!$A:$A"),INDIRECT(G$5&amp;"!$Q:$Q"),,0),0)</f>
        <v>0</v>
      </c>
      <c r="H57" s="101" cm="1">
        <f t="array" aca="1" ref="H57" ca="1">IFERROR(_xlfn.XLOOKUP($A57,INDIRECT(H$5&amp;"!$A:$A"),INDIRECT(H$5&amp;"!$Q:$Q"),,0),0)</f>
        <v>0</v>
      </c>
      <c r="I57" s="101" cm="1">
        <f t="array" aca="1" ref="I57" ca="1">IFERROR(_xlfn.XLOOKUP($A57,INDIRECT(I$5&amp;"!$A:$A"),INDIRECT(I$5&amp;"!$Q:$Q"),,0),0)</f>
        <v>0</v>
      </c>
      <c r="J57" s="101" cm="1">
        <f t="array" aca="1" ref="J57" ca="1">IFERROR(_xlfn.XLOOKUP($A57,INDIRECT(J$5&amp;"!$A:$A"),INDIRECT(J$5&amp;"!$Q:$Q"),,0),0)</f>
        <v>0</v>
      </c>
      <c r="K57" s="101" cm="1">
        <f t="array" aca="1" ref="K57" ca="1">IFERROR(_xlfn.XLOOKUP($A57,INDIRECT(K$5&amp;"!$A:$A"),INDIRECT(K$5&amp;"!$Q:$Q"),,0),0)</f>
        <v>0</v>
      </c>
      <c r="L57" s="101" cm="1">
        <f t="array" aca="1" ref="L57" ca="1">IFERROR(_xlfn.XLOOKUP($A57,INDIRECT(L$5&amp;"!$A:$A"),INDIRECT(L$5&amp;"!$Q:$Q"),,0),0)</f>
        <v>0</v>
      </c>
      <c r="M57" s="101" cm="1">
        <f t="array" aca="1" ref="M57" ca="1">IFERROR(_xlfn.XLOOKUP($A57,INDIRECT(M$5&amp;"!$A:$A"),INDIRECT(M$5&amp;"!$Q:$Q"),,0),0)</f>
        <v>0</v>
      </c>
      <c r="N57" s="101" cm="1">
        <f t="array" aca="1" ref="N57" ca="1">IFERROR(_xlfn.XLOOKUP($A57,INDIRECT(N$5&amp;"!$A:$A"),INDIRECT(N$5&amp;"!$Q:$Q"),,0),0)</f>
        <v>0</v>
      </c>
      <c r="O57" s="101" cm="1">
        <f t="array" aca="1" ref="O57" ca="1">IFERROR(_xlfn.XLOOKUP($A57,INDIRECT(O$5&amp;"!$A:$A"),INDIRECT(O$5&amp;"!$Q:$Q"),,0),0)</f>
        <v>0</v>
      </c>
      <c r="P57" s="101" cm="1">
        <f t="array" aca="1" ref="P57" ca="1">IFERROR(_xlfn.XLOOKUP($A57,INDIRECT(P$5&amp;"!$A:$A"),INDIRECT(P$5&amp;"!$Q:$Q"),,0),0)</f>
        <v>0</v>
      </c>
      <c r="Q57" s="101" cm="1">
        <f t="array" aca="1" ref="Q57" ca="1">IFERROR(_xlfn.XLOOKUP($A57,INDIRECT(Q$5&amp;"!$A:$A"),INDIRECT(Q$5&amp;"!$Q:$Q"),,0),0)</f>
        <v>0</v>
      </c>
      <c r="R57" s="101" cm="1">
        <f t="array" aca="1" ref="R57" ca="1">IFERROR(_xlfn.XLOOKUP($A57,INDIRECT(R$5&amp;"!$A:$A"),INDIRECT(R$5&amp;"!$Q:$Q"),,0),0)</f>
        <v>0</v>
      </c>
      <c r="S57" s="101" cm="1">
        <f t="array" aca="1" ref="S57" ca="1">IFERROR(_xlfn.XLOOKUP($A57,INDIRECT(S$5&amp;"!$A:$A"),INDIRECT(S$5&amp;"!$Q:$Q"),,0),0)</f>
        <v>0</v>
      </c>
      <c r="T57" s="101" cm="1">
        <f t="array" aca="1" ref="T57" ca="1">IFERROR(_xlfn.XLOOKUP($A57,INDIRECT(T$5&amp;"!$A:$A"),INDIRECT(T$5&amp;"!$Q:$Q"),,0),0)</f>
        <v>0</v>
      </c>
      <c r="U57" s="101" cm="1">
        <f t="array" aca="1" ref="U57" ca="1">IFERROR(_xlfn.XLOOKUP($A57,INDIRECT(U$5&amp;"!$A:$A"),INDIRECT(U$5&amp;"!$Q:$Q"),,0),0)</f>
        <v>0</v>
      </c>
      <c r="V57" s="101" cm="1">
        <f t="array" aca="1" ref="V57" ca="1">IFERROR(_xlfn.XLOOKUP($A57,INDIRECT(V$5&amp;"!$A:$A"),INDIRECT(V$5&amp;"!$Q:$Q"),,0),0)</f>
        <v>0</v>
      </c>
      <c r="W57" s="101" cm="1">
        <f t="array" aca="1" ref="W57" ca="1">IFERROR(_xlfn.XLOOKUP($A57,INDIRECT(W$5&amp;"!$A:$A"),INDIRECT(W$5&amp;"!$Q:$Q"),,0),0)</f>
        <v>0</v>
      </c>
      <c r="X57" s="101" cm="1">
        <f t="array" aca="1" ref="X57" ca="1">IFERROR(_xlfn.XLOOKUP($A57,INDIRECT(X$5&amp;"!$A:$A"),INDIRECT(X$5&amp;"!$Q:$Q"),,0),0)</f>
        <v>0</v>
      </c>
      <c r="Y57" s="101" cm="1">
        <f t="array" aca="1" ref="Y57" ca="1">IFERROR(_xlfn.XLOOKUP($A57,INDIRECT(Y$5&amp;"!$A:$A"),INDIRECT(Y$5&amp;"!$Q:$Q"),,0),0)</f>
        <v>0</v>
      </c>
      <c r="Z57" s="101" cm="1">
        <f t="array" aca="1" ref="Z57" ca="1">IFERROR(_xlfn.XLOOKUP($A57,INDIRECT(Z$5&amp;"!$A:$A"),INDIRECT(Z$5&amp;"!$Q:$Q"),,0),0)</f>
        <v>0</v>
      </c>
      <c r="AA57" s="101" cm="1">
        <f t="array" aca="1" ref="AA57" ca="1">IFERROR(_xlfn.XLOOKUP($A57,INDIRECT(AA$5&amp;"!$A:$A"),INDIRECT(AA$5&amp;"!$Q:$Q"),,0),0)</f>
        <v>0</v>
      </c>
      <c r="AB57" s="101" cm="1">
        <f t="array" aca="1" ref="AB57" ca="1">IFERROR(_xlfn.XLOOKUP($A57,INDIRECT(AB$5&amp;"!$A:$A"),INDIRECT(AB$5&amp;"!$Q:$Q"),,0),0)</f>
        <v>0</v>
      </c>
      <c r="AC57" s="101" cm="1">
        <f t="array" aca="1" ref="AC57" ca="1">IFERROR(_xlfn.XLOOKUP($A57,INDIRECT(AC$5&amp;"!$A:$A"),INDIRECT(AC$5&amp;"!$Q:$Q"),,0),0)</f>
        <v>0</v>
      </c>
      <c r="AD57" s="101" cm="1">
        <f t="array" aca="1" ref="AD57" ca="1">IFERROR(_xlfn.XLOOKUP($A57,INDIRECT(AD$5&amp;"!$A:$A"),INDIRECT(AD$5&amp;"!$Q:$Q"),,0),0)</f>
        <v>0</v>
      </c>
      <c r="AE57" s="101" cm="1">
        <f t="array" aca="1" ref="AE57" ca="1">IFERROR(_xlfn.XLOOKUP($A57,INDIRECT(AE$5&amp;"!$A:$A"),INDIRECT(AE$5&amp;"!$Q:$Q"),,0),0)</f>
        <v>0</v>
      </c>
      <c r="AF57" s="101" cm="1">
        <f t="array" aca="1" ref="AF57" ca="1">IFERROR(_xlfn.XLOOKUP($A57,INDIRECT(AF$5&amp;"!$A:$A"),INDIRECT(AF$5&amp;"!$Q:$Q"),,0),0)</f>
        <v>0</v>
      </c>
      <c r="AG57" s="101" cm="1">
        <f t="array" aca="1" ref="AG57" ca="1">IFERROR(_xlfn.XLOOKUP($A57,INDIRECT(AG$5&amp;"!$A:$A"),INDIRECT(AG$5&amp;"!$Q:$Q"),,0),0)</f>
        <v>0</v>
      </c>
      <c r="AH57" s="101" cm="1">
        <f t="array" aca="1" ref="AH57" ca="1">IFERROR(_xlfn.XLOOKUP($A57,INDIRECT(AH$5&amp;"!$A:$A"),INDIRECT(AH$5&amp;"!$Q:$Q"),,0),0)</f>
        <v>0</v>
      </c>
      <c r="AI57" s="101" cm="1">
        <f t="array" aca="1" ref="AI57" ca="1">IFERROR(_xlfn.XLOOKUP($A57,INDIRECT(AI$5&amp;"!$A:$A"),INDIRECT(AI$5&amp;"!$Q:$Q"),,0),0)</f>
        <v>0</v>
      </c>
      <c r="AJ57" s="101" cm="1">
        <f t="array" aca="1" ref="AJ57" ca="1">IFERROR(_xlfn.XLOOKUP($A57,INDIRECT(AJ$5&amp;"!$A:$A"),INDIRECT(AJ$5&amp;"!$Q:$Q"),,0),0)</f>
        <v>0</v>
      </c>
      <c r="AK57" s="101" cm="1">
        <f t="array" aca="1" ref="AK57" ca="1">IFERROR(_xlfn.XLOOKUP($A57,INDIRECT(AK$5&amp;"!$A:$A"),INDIRECT(AK$5&amp;"!$Q:$Q"),,0),0)</f>
        <v>0</v>
      </c>
      <c r="AL57" s="101" cm="1">
        <f t="array" aca="1" ref="AL57" ca="1">IFERROR(_xlfn.XLOOKUP($A57,INDIRECT(AL$5&amp;"!$A:$A"),INDIRECT(AL$5&amp;"!$Q:$Q"),,0),0)</f>
        <v>0</v>
      </c>
      <c r="AM57" s="101" cm="1">
        <f t="array" aca="1" ref="AM57" ca="1">IFERROR(_xlfn.XLOOKUP($A57,INDIRECT(AM$5&amp;"!$A:$A"),INDIRECT(AM$5&amp;"!$Q:$Q"),,0),0)</f>
        <v>0</v>
      </c>
      <c r="AN57" s="101" cm="1">
        <f t="array" aca="1" ref="AN57" ca="1">IFERROR(_xlfn.XLOOKUP($A57,INDIRECT(AN$5&amp;"!$A:$A"),INDIRECT(AN$5&amp;"!$Q:$Q"),,0),0)</f>
        <v>0</v>
      </c>
      <c r="AO57" s="101" cm="1">
        <f t="array" aca="1" ref="AO57" ca="1">IFERROR(_xlfn.XLOOKUP($A57,INDIRECT(AO$5&amp;"!$A:$A"),INDIRECT(AO$5&amp;"!$Q:$Q"),,0),0)</f>
        <v>0</v>
      </c>
      <c r="AP57" s="101" cm="1">
        <f t="array" aca="1" ref="AP57" ca="1">IFERROR(_xlfn.XLOOKUP($A57,INDIRECT(AP$5&amp;"!$A:$A"),INDIRECT(AP$5&amp;"!$Q:$Q"),,0),0)</f>
        <v>0</v>
      </c>
      <c r="AQ57" s="101" cm="1">
        <f t="array" aca="1" ref="AQ57" ca="1">IFERROR(_xlfn.XLOOKUP($A57,INDIRECT(AQ$5&amp;"!$A:$A"),INDIRECT(AQ$5&amp;"!$Q:$Q"),,0),0)</f>
        <v>0</v>
      </c>
      <c r="AR57" s="101" cm="1">
        <f t="array" aca="1" ref="AR57" ca="1">IFERROR(_xlfn.XLOOKUP($A57,INDIRECT(AR$5&amp;"!$A:$A"),INDIRECT(AR$5&amp;"!$Q:$Q"),,0),0)</f>
        <v>0</v>
      </c>
      <c r="AS57" s="101" cm="1">
        <f t="array" aca="1" ref="AS57" ca="1">IFERROR(_xlfn.XLOOKUP($A57,INDIRECT(AS$5&amp;"!$A:$A"),INDIRECT(AS$5&amp;"!$Q:$Q"),,0),0)</f>
        <v>0</v>
      </c>
      <c r="AT57" s="101" cm="1">
        <f t="array" aca="1" ref="AT57" ca="1">IFERROR(_xlfn.XLOOKUP($A57,INDIRECT(AT$5&amp;"!$A:$A"),INDIRECT(AT$5&amp;"!$Q:$Q"),,0),0)</f>
        <v>0</v>
      </c>
      <c r="AU57" s="101" cm="1">
        <f t="array" aca="1" ref="AU57" ca="1">IFERROR(_xlfn.XLOOKUP($A57,INDIRECT(AU$5&amp;"!$A:$A"),INDIRECT(AU$5&amp;"!$Q:$Q"),,0),0)</f>
        <v>0</v>
      </c>
      <c r="AV57" s="101" cm="1">
        <f t="array" aca="1" ref="AV57" ca="1">IFERROR(_xlfn.XLOOKUP($A57,INDIRECT(AV$5&amp;"!$A:$A"),INDIRECT(AV$5&amp;"!$Q:$Q"),,0),0)</f>
        <v>0</v>
      </c>
      <c r="AW57" s="101" cm="1">
        <f t="array" aca="1" ref="AW57" ca="1">IFERROR(_xlfn.XLOOKUP($A57,INDIRECT(AW$5&amp;"!$A:$A"),INDIRECT(AW$5&amp;"!$Q:$Q"),,0),0)</f>
        <v>0</v>
      </c>
      <c r="AX57" s="101" cm="1">
        <f t="array" aca="1" ref="AX57" ca="1">IFERROR(_xlfn.XLOOKUP($A57,INDIRECT(AX$5&amp;"!$A:$A"),INDIRECT(AX$5&amp;"!$Q:$Q"),,0),0)</f>
        <v>0</v>
      </c>
      <c r="AY57" s="101" cm="1">
        <f t="array" aca="1" ref="AY57" ca="1">IFERROR(_xlfn.XLOOKUP($A57,INDIRECT(AY$5&amp;"!$A:$A"),INDIRECT(AY$5&amp;"!$Q:$Q"),,0),0)</f>
        <v>0</v>
      </c>
      <c r="AZ57" s="101" cm="1">
        <f t="array" aca="1" ref="AZ57" ca="1">IFERROR(_xlfn.XLOOKUP($A57,INDIRECT(AZ$5&amp;"!$A:$A"),INDIRECT(AZ$5&amp;"!$Q:$Q"),,0),0)</f>
        <v>0</v>
      </c>
      <c r="BA57" s="101" cm="1">
        <f t="array" aca="1" ref="BA57" ca="1">IFERROR(_xlfn.XLOOKUP($A57,INDIRECT(BA$5&amp;"!$A:$A"),INDIRECT(BA$5&amp;"!$Q:$Q"),,0),0)</f>
        <v>0</v>
      </c>
      <c r="BB57" s="101" cm="1">
        <f t="array" aca="1" ref="BB57" ca="1">IFERROR(_xlfn.XLOOKUP($A57,INDIRECT(BB$5&amp;"!$A:$A"),INDIRECT(BB$5&amp;"!$Q:$Q"),,0),0)</f>
        <v>0</v>
      </c>
      <c r="BC57" s="101" cm="1">
        <f t="array" aca="1" ref="BC57" ca="1">IFERROR(_xlfn.XLOOKUP($A57,INDIRECT(BC$5&amp;"!$A:$A"),INDIRECT(BC$5&amp;"!$Q:$Q"),,0),0)</f>
        <v>0</v>
      </c>
      <c r="BD57" s="101" cm="1">
        <f t="array" aca="1" ref="BD57" ca="1">IFERROR(_xlfn.XLOOKUP($A57,INDIRECT(BD$5&amp;"!$A:$A"),INDIRECT(BD$5&amp;"!$Q:$Q"),,0),0)</f>
        <v>0</v>
      </c>
      <c r="BE57" s="101" cm="1">
        <f t="array" aca="1" ref="BE57" ca="1">IFERROR(_xlfn.XLOOKUP($A57,INDIRECT(BE$5&amp;"!$A:$A"),INDIRECT(BE$5&amp;"!$Q:$Q"),,0),0)</f>
        <v>0</v>
      </c>
      <c r="BF57" s="101" cm="1">
        <f t="array" aca="1" ref="BF57" ca="1">IFERROR(_xlfn.XLOOKUP($A57,INDIRECT(BF$5&amp;"!$A:$A"),INDIRECT(BF$5&amp;"!$Q:$Q"),,0),0)</f>
        <v>0</v>
      </c>
      <c r="BG57" s="226">
        <f t="shared" ca="1" si="0"/>
        <v>0</v>
      </c>
      <c r="BH57" s="225">
        <f t="shared" ca="1" si="1"/>
        <v>0</v>
      </c>
      <c r="BI57" s="201">
        <f>_xlfn.XLOOKUP($A57,Текущая!$A:$A,Текущая!$AI:$AI,0,0)</f>
        <v>0</v>
      </c>
      <c r="BJ57" s="101">
        <f ca="1">_xlfn.XLOOKUP($A57,Текущая!$A:$A,Текущая!$G:$G,0,0)</f>
        <v>0</v>
      </c>
      <c r="BK57" s="101">
        <f>_xlfn.XLOOKUP($A57,Текущая!$A:$A,Текущая!$H:$H,0)</f>
        <v>0</v>
      </c>
      <c r="BL57" s="106">
        <f>_xlfn.XLOOKUP($A57,Текущая!$A:$A,Текущая!$I:$I,0,0)</f>
        <v>0</v>
      </c>
      <c r="BM57" s="105">
        <f>_xlfn.XLOOKUP($A57,Текущая!$A:$A,Текущая!$J:$J,0,0)</f>
        <v>0</v>
      </c>
      <c r="BN57" s="101">
        <f>_xlfn.XLOOKUP($A57,Текущая!$A:$A,Текущая!$AP:$AP,0,0)</f>
        <v>0</v>
      </c>
      <c r="BO57" s="129">
        <f>_xlfn.XLOOKUP($A57,Текущая!$A:$A,Текущая!$AF:$AF,0,0)</f>
        <v>0</v>
      </c>
      <c r="BP57" s="202">
        <f>_xlfn.XLOOKUP($A57,Текущая!$A:$A,Текущая!$AG:$AG,0,0)</f>
        <v>0</v>
      </c>
    </row>
    <row r="58" spans="1:68" ht="24.95" customHeight="1" x14ac:dyDescent="0.25">
      <c r="A58" s="3">
        <f>'Сводный за нед'!A55</f>
        <v>550445283</v>
      </c>
      <c r="B58" s="3" t="str">
        <f>'Сводный за нед'!B55</f>
        <v>ACRF1KP102GN</v>
      </c>
      <c r="C58" s="3" t="str">
        <f>'Сводный за нед'!C55</f>
        <v>Капа зеленый/черный</v>
      </c>
      <c r="D58" s="4">
        <f>'Сводный за нед'!D55</f>
        <v>2046391283613</v>
      </c>
      <c r="F58" s="101" cm="1">
        <f t="array" aca="1" ref="F58" ca="1">IFERROR(_xlfn.XLOOKUP($A58,INDIRECT(F$5&amp;"!$A:$A"),INDIRECT(F$5&amp;"!$Q:$Q"),,0),0)</f>
        <v>0</v>
      </c>
      <c r="G58" s="101" cm="1">
        <f t="array" aca="1" ref="G58" ca="1">IFERROR(_xlfn.XLOOKUP($A58,INDIRECT(G$5&amp;"!$A:$A"),INDIRECT(G$5&amp;"!$Q:$Q"),,0),0)</f>
        <v>0</v>
      </c>
      <c r="H58" s="101" cm="1">
        <f t="array" aca="1" ref="H58" ca="1">IFERROR(_xlfn.XLOOKUP($A58,INDIRECT(H$5&amp;"!$A:$A"),INDIRECT(H$5&amp;"!$Q:$Q"),,0),0)</f>
        <v>0</v>
      </c>
      <c r="I58" s="101" cm="1">
        <f t="array" aca="1" ref="I58" ca="1">IFERROR(_xlfn.XLOOKUP($A58,INDIRECT(I$5&amp;"!$A:$A"),INDIRECT(I$5&amp;"!$Q:$Q"),,0),0)</f>
        <v>0</v>
      </c>
      <c r="J58" s="101" cm="1">
        <f t="array" aca="1" ref="J58" ca="1">IFERROR(_xlfn.XLOOKUP($A58,INDIRECT(J$5&amp;"!$A:$A"),INDIRECT(J$5&amp;"!$Q:$Q"),,0),0)</f>
        <v>0</v>
      </c>
      <c r="K58" s="101" cm="1">
        <f t="array" aca="1" ref="K58" ca="1">IFERROR(_xlfn.XLOOKUP($A58,INDIRECT(K$5&amp;"!$A:$A"),INDIRECT(K$5&amp;"!$Q:$Q"),,0),0)</f>
        <v>0</v>
      </c>
      <c r="L58" s="101" cm="1">
        <f t="array" aca="1" ref="L58" ca="1">IFERROR(_xlfn.XLOOKUP($A58,INDIRECT(L$5&amp;"!$A:$A"),INDIRECT(L$5&amp;"!$Q:$Q"),,0),0)</f>
        <v>0</v>
      </c>
      <c r="M58" s="101" cm="1">
        <f t="array" aca="1" ref="M58" ca="1">IFERROR(_xlfn.XLOOKUP($A58,INDIRECT(M$5&amp;"!$A:$A"),INDIRECT(M$5&amp;"!$Q:$Q"),,0),0)</f>
        <v>0</v>
      </c>
      <c r="N58" s="101" cm="1">
        <f t="array" aca="1" ref="N58" ca="1">IFERROR(_xlfn.XLOOKUP($A58,INDIRECT(N$5&amp;"!$A:$A"),INDIRECT(N$5&amp;"!$Q:$Q"),,0),0)</f>
        <v>0</v>
      </c>
      <c r="O58" s="101" cm="1">
        <f t="array" aca="1" ref="O58" ca="1">IFERROR(_xlfn.XLOOKUP($A58,INDIRECT(O$5&amp;"!$A:$A"),INDIRECT(O$5&amp;"!$Q:$Q"),,0),0)</f>
        <v>0</v>
      </c>
      <c r="P58" s="101" cm="1">
        <f t="array" aca="1" ref="P58" ca="1">IFERROR(_xlfn.XLOOKUP($A58,INDIRECT(P$5&amp;"!$A:$A"),INDIRECT(P$5&amp;"!$Q:$Q"),,0),0)</f>
        <v>0</v>
      </c>
      <c r="Q58" s="101" cm="1">
        <f t="array" aca="1" ref="Q58" ca="1">IFERROR(_xlfn.XLOOKUP($A58,INDIRECT(Q$5&amp;"!$A:$A"),INDIRECT(Q$5&amp;"!$Q:$Q"),,0),0)</f>
        <v>0</v>
      </c>
      <c r="R58" s="101" cm="1">
        <f t="array" aca="1" ref="R58" ca="1">IFERROR(_xlfn.XLOOKUP($A58,INDIRECT(R$5&amp;"!$A:$A"),INDIRECT(R$5&amp;"!$Q:$Q"),,0),0)</f>
        <v>0</v>
      </c>
      <c r="S58" s="101" cm="1">
        <f t="array" aca="1" ref="S58" ca="1">IFERROR(_xlfn.XLOOKUP($A58,INDIRECT(S$5&amp;"!$A:$A"),INDIRECT(S$5&amp;"!$Q:$Q"),,0),0)</f>
        <v>0</v>
      </c>
      <c r="T58" s="101" cm="1">
        <f t="array" aca="1" ref="T58" ca="1">IFERROR(_xlfn.XLOOKUP($A58,INDIRECT(T$5&amp;"!$A:$A"),INDIRECT(T$5&amp;"!$Q:$Q"),,0),0)</f>
        <v>0</v>
      </c>
      <c r="U58" s="101" cm="1">
        <f t="array" aca="1" ref="U58" ca="1">IFERROR(_xlfn.XLOOKUP($A58,INDIRECT(U$5&amp;"!$A:$A"),INDIRECT(U$5&amp;"!$Q:$Q"),,0),0)</f>
        <v>0</v>
      </c>
      <c r="V58" s="101" cm="1">
        <f t="array" aca="1" ref="V58" ca="1">IFERROR(_xlfn.XLOOKUP($A58,INDIRECT(V$5&amp;"!$A:$A"),INDIRECT(V$5&amp;"!$Q:$Q"),,0),0)</f>
        <v>0</v>
      </c>
      <c r="W58" s="101" cm="1">
        <f t="array" aca="1" ref="W58" ca="1">IFERROR(_xlfn.XLOOKUP($A58,INDIRECT(W$5&amp;"!$A:$A"),INDIRECT(W$5&amp;"!$Q:$Q"),,0),0)</f>
        <v>0</v>
      </c>
      <c r="X58" s="101" cm="1">
        <f t="array" aca="1" ref="X58" ca="1">IFERROR(_xlfn.XLOOKUP($A58,INDIRECT(X$5&amp;"!$A:$A"),INDIRECT(X$5&amp;"!$Q:$Q"),,0),0)</f>
        <v>0</v>
      </c>
      <c r="Y58" s="101" cm="1">
        <f t="array" aca="1" ref="Y58" ca="1">IFERROR(_xlfn.XLOOKUP($A58,INDIRECT(Y$5&amp;"!$A:$A"),INDIRECT(Y$5&amp;"!$Q:$Q"),,0),0)</f>
        <v>0</v>
      </c>
      <c r="Z58" s="101" cm="1">
        <f t="array" aca="1" ref="Z58" ca="1">IFERROR(_xlfn.XLOOKUP($A58,INDIRECT(Z$5&amp;"!$A:$A"),INDIRECT(Z$5&amp;"!$Q:$Q"),,0),0)</f>
        <v>0</v>
      </c>
      <c r="AA58" s="101" cm="1">
        <f t="array" aca="1" ref="AA58" ca="1">IFERROR(_xlfn.XLOOKUP($A58,INDIRECT(AA$5&amp;"!$A:$A"),INDIRECT(AA$5&amp;"!$Q:$Q"),,0),0)</f>
        <v>0</v>
      </c>
      <c r="AB58" s="101" cm="1">
        <f t="array" aca="1" ref="AB58" ca="1">IFERROR(_xlfn.XLOOKUP($A58,INDIRECT(AB$5&amp;"!$A:$A"),INDIRECT(AB$5&amp;"!$Q:$Q"),,0),0)</f>
        <v>0</v>
      </c>
      <c r="AC58" s="101" cm="1">
        <f t="array" aca="1" ref="AC58" ca="1">IFERROR(_xlfn.XLOOKUP($A58,INDIRECT(AC$5&amp;"!$A:$A"),INDIRECT(AC$5&amp;"!$Q:$Q"),,0),0)</f>
        <v>0</v>
      </c>
      <c r="AD58" s="101" cm="1">
        <f t="array" aca="1" ref="AD58" ca="1">IFERROR(_xlfn.XLOOKUP($A58,INDIRECT(AD$5&amp;"!$A:$A"),INDIRECT(AD$5&amp;"!$Q:$Q"),,0),0)</f>
        <v>0</v>
      </c>
      <c r="AE58" s="101" cm="1">
        <f t="array" aca="1" ref="AE58" ca="1">IFERROR(_xlfn.XLOOKUP($A58,INDIRECT(AE$5&amp;"!$A:$A"),INDIRECT(AE$5&amp;"!$Q:$Q"),,0),0)</f>
        <v>0</v>
      </c>
      <c r="AF58" s="101" cm="1">
        <f t="array" aca="1" ref="AF58" ca="1">IFERROR(_xlfn.XLOOKUP($A58,INDIRECT(AF$5&amp;"!$A:$A"),INDIRECT(AF$5&amp;"!$Q:$Q"),,0),0)</f>
        <v>0</v>
      </c>
      <c r="AG58" s="101" cm="1">
        <f t="array" aca="1" ref="AG58" ca="1">IFERROR(_xlfn.XLOOKUP($A58,INDIRECT(AG$5&amp;"!$A:$A"),INDIRECT(AG$5&amp;"!$Q:$Q"),,0),0)</f>
        <v>0</v>
      </c>
      <c r="AH58" s="101" cm="1">
        <f t="array" aca="1" ref="AH58" ca="1">IFERROR(_xlfn.XLOOKUP($A58,INDIRECT(AH$5&amp;"!$A:$A"),INDIRECT(AH$5&amp;"!$Q:$Q"),,0),0)</f>
        <v>0</v>
      </c>
      <c r="AI58" s="101" cm="1">
        <f t="array" aca="1" ref="AI58" ca="1">IFERROR(_xlfn.XLOOKUP($A58,INDIRECT(AI$5&amp;"!$A:$A"),INDIRECT(AI$5&amp;"!$Q:$Q"),,0),0)</f>
        <v>0</v>
      </c>
      <c r="AJ58" s="101" cm="1">
        <f t="array" aca="1" ref="AJ58" ca="1">IFERROR(_xlfn.XLOOKUP($A58,INDIRECT(AJ$5&amp;"!$A:$A"),INDIRECT(AJ$5&amp;"!$Q:$Q"),,0),0)</f>
        <v>0</v>
      </c>
      <c r="AK58" s="101" cm="1">
        <f t="array" aca="1" ref="AK58" ca="1">IFERROR(_xlfn.XLOOKUP($A58,INDIRECT(AK$5&amp;"!$A:$A"),INDIRECT(AK$5&amp;"!$Q:$Q"),,0),0)</f>
        <v>0</v>
      </c>
      <c r="AL58" s="101" cm="1">
        <f t="array" aca="1" ref="AL58" ca="1">IFERROR(_xlfn.XLOOKUP($A58,INDIRECT(AL$5&amp;"!$A:$A"),INDIRECT(AL$5&amp;"!$Q:$Q"),,0),0)</f>
        <v>0</v>
      </c>
      <c r="AM58" s="101" cm="1">
        <f t="array" aca="1" ref="AM58" ca="1">IFERROR(_xlfn.XLOOKUP($A58,INDIRECT(AM$5&amp;"!$A:$A"),INDIRECT(AM$5&amp;"!$Q:$Q"),,0),0)</f>
        <v>0</v>
      </c>
      <c r="AN58" s="101" cm="1">
        <f t="array" aca="1" ref="AN58" ca="1">IFERROR(_xlfn.XLOOKUP($A58,INDIRECT(AN$5&amp;"!$A:$A"),INDIRECT(AN$5&amp;"!$Q:$Q"),,0),0)</f>
        <v>0</v>
      </c>
      <c r="AO58" s="101" cm="1">
        <f t="array" aca="1" ref="AO58" ca="1">IFERROR(_xlfn.XLOOKUP($A58,INDIRECT(AO$5&amp;"!$A:$A"),INDIRECT(AO$5&amp;"!$Q:$Q"),,0),0)</f>
        <v>0</v>
      </c>
      <c r="AP58" s="101" cm="1">
        <f t="array" aca="1" ref="AP58" ca="1">IFERROR(_xlfn.XLOOKUP($A58,INDIRECT(AP$5&amp;"!$A:$A"),INDIRECT(AP$5&amp;"!$Q:$Q"),,0),0)</f>
        <v>0</v>
      </c>
      <c r="AQ58" s="101" cm="1">
        <f t="array" aca="1" ref="AQ58" ca="1">IFERROR(_xlfn.XLOOKUP($A58,INDIRECT(AQ$5&amp;"!$A:$A"),INDIRECT(AQ$5&amp;"!$Q:$Q"),,0),0)</f>
        <v>0</v>
      </c>
      <c r="AR58" s="101" cm="1">
        <f t="array" aca="1" ref="AR58" ca="1">IFERROR(_xlfn.XLOOKUP($A58,INDIRECT(AR$5&amp;"!$A:$A"),INDIRECT(AR$5&amp;"!$Q:$Q"),,0),0)</f>
        <v>0</v>
      </c>
      <c r="AS58" s="101" cm="1">
        <f t="array" aca="1" ref="AS58" ca="1">IFERROR(_xlfn.XLOOKUP($A58,INDIRECT(AS$5&amp;"!$A:$A"),INDIRECT(AS$5&amp;"!$Q:$Q"),,0),0)</f>
        <v>0</v>
      </c>
      <c r="AT58" s="101" cm="1">
        <f t="array" aca="1" ref="AT58" ca="1">IFERROR(_xlfn.XLOOKUP($A58,INDIRECT(AT$5&amp;"!$A:$A"),INDIRECT(AT$5&amp;"!$Q:$Q"),,0),0)</f>
        <v>0</v>
      </c>
      <c r="AU58" s="101" cm="1">
        <f t="array" aca="1" ref="AU58" ca="1">IFERROR(_xlfn.XLOOKUP($A58,INDIRECT(AU$5&amp;"!$A:$A"),INDIRECT(AU$5&amp;"!$Q:$Q"),,0),0)</f>
        <v>0</v>
      </c>
      <c r="AV58" s="101" cm="1">
        <f t="array" aca="1" ref="AV58" ca="1">IFERROR(_xlfn.XLOOKUP($A58,INDIRECT(AV$5&amp;"!$A:$A"),INDIRECT(AV$5&amp;"!$Q:$Q"),,0),0)</f>
        <v>0</v>
      </c>
      <c r="AW58" s="101" cm="1">
        <f t="array" aca="1" ref="AW58" ca="1">IFERROR(_xlfn.XLOOKUP($A58,INDIRECT(AW$5&amp;"!$A:$A"),INDIRECT(AW$5&amp;"!$Q:$Q"),,0),0)</f>
        <v>0</v>
      </c>
      <c r="AX58" s="101" cm="1">
        <f t="array" aca="1" ref="AX58" ca="1">IFERROR(_xlfn.XLOOKUP($A58,INDIRECT(AX$5&amp;"!$A:$A"),INDIRECT(AX$5&amp;"!$Q:$Q"),,0),0)</f>
        <v>0</v>
      </c>
      <c r="AY58" s="101" cm="1">
        <f t="array" aca="1" ref="AY58" ca="1">IFERROR(_xlfn.XLOOKUP($A58,INDIRECT(AY$5&amp;"!$A:$A"),INDIRECT(AY$5&amp;"!$Q:$Q"),,0),0)</f>
        <v>0</v>
      </c>
      <c r="AZ58" s="101" cm="1">
        <f t="array" aca="1" ref="AZ58" ca="1">IFERROR(_xlfn.XLOOKUP($A58,INDIRECT(AZ$5&amp;"!$A:$A"),INDIRECT(AZ$5&amp;"!$Q:$Q"),,0),0)</f>
        <v>0</v>
      </c>
      <c r="BA58" s="101" cm="1">
        <f t="array" aca="1" ref="BA58" ca="1">IFERROR(_xlfn.XLOOKUP($A58,INDIRECT(BA$5&amp;"!$A:$A"),INDIRECT(BA$5&amp;"!$Q:$Q"),,0),0)</f>
        <v>0</v>
      </c>
      <c r="BB58" s="101" cm="1">
        <f t="array" aca="1" ref="BB58" ca="1">IFERROR(_xlfn.XLOOKUP($A58,INDIRECT(BB$5&amp;"!$A:$A"),INDIRECT(BB$5&amp;"!$Q:$Q"),,0),0)</f>
        <v>0</v>
      </c>
      <c r="BC58" s="101" cm="1">
        <f t="array" aca="1" ref="BC58" ca="1">IFERROR(_xlfn.XLOOKUP($A58,INDIRECT(BC$5&amp;"!$A:$A"),INDIRECT(BC$5&amp;"!$Q:$Q"),,0),0)</f>
        <v>0</v>
      </c>
      <c r="BD58" s="101" cm="1">
        <f t="array" aca="1" ref="BD58" ca="1">IFERROR(_xlfn.XLOOKUP($A58,INDIRECT(BD$5&amp;"!$A:$A"),INDIRECT(BD$5&amp;"!$Q:$Q"),,0),0)</f>
        <v>0</v>
      </c>
      <c r="BE58" s="101" cm="1">
        <f t="array" aca="1" ref="BE58" ca="1">IFERROR(_xlfn.XLOOKUP($A58,INDIRECT(BE$5&amp;"!$A:$A"),INDIRECT(BE$5&amp;"!$Q:$Q"),,0),0)</f>
        <v>0</v>
      </c>
      <c r="BF58" s="101" cm="1">
        <f t="array" aca="1" ref="BF58" ca="1">IFERROR(_xlfn.XLOOKUP($A58,INDIRECT(BF$5&amp;"!$A:$A"),INDIRECT(BF$5&amp;"!$Q:$Q"),,0),0)</f>
        <v>0</v>
      </c>
      <c r="BG58" s="226">
        <f t="shared" ca="1" si="0"/>
        <v>0</v>
      </c>
      <c r="BH58" s="225">
        <f t="shared" ca="1" si="1"/>
        <v>0</v>
      </c>
      <c r="BI58" s="201">
        <f>_xlfn.XLOOKUP($A58,Текущая!$A:$A,Текущая!$AI:$AI,0,0)</f>
        <v>0</v>
      </c>
      <c r="BJ58" s="101">
        <f ca="1">_xlfn.XLOOKUP($A58,Текущая!$A:$A,Текущая!$G:$G,0,0)</f>
        <v>0</v>
      </c>
      <c r="BK58" s="101">
        <f>_xlfn.XLOOKUP($A58,Текущая!$A:$A,Текущая!$H:$H,0)</f>
        <v>0</v>
      </c>
      <c r="BL58" s="106">
        <f>_xlfn.XLOOKUP($A58,Текущая!$A:$A,Текущая!$I:$I,0,0)</f>
        <v>0</v>
      </c>
      <c r="BM58" s="105">
        <f>_xlfn.XLOOKUP($A58,Текущая!$A:$A,Текущая!$J:$J,0,0)</f>
        <v>0</v>
      </c>
      <c r="BN58" s="101">
        <f>_xlfn.XLOOKUP($A58,Текущая!$A:$A,Текущая!$AP:$AP,0,0)</f>
        <v>0</v>
      </c>
      <c r="BO58" s="129">
        <f>_xlfn.XLOOKUP($A58,Текущая!$A:$A,Текущая!$AF:$AF,0,0)</f>
        <v>0</v>
      </c>
      <c r="BP58" s="202">
        <f>_xlfn.XLOOKUP($A58,Текущая!$A:$A,Текущая!$AG:$AG,0,0)</f>
        <v>0</v>
      </c>
    </row>
    <row r="59" spans="1:68" ht="24.95" customHeight="1" x14ac:dyDescent="0.25">
      <c r="A59" s="3">
        <f>'Сводный за нед'!A56</f>
        <v>186826338</v>
      </c>
      <c r="B59" s="3" t="str">
        <f>'Сводный за нед'!B56</f>
        <v>ACRA7TB201BC</v>
      </c>
      <c r="C59" s="3" t="str">
        <f>'Сводный за нед'!C56</f>
        <v>Таблетница прям 7*2 черн</v>
      </c>
      <c r="D59" s="4">
        <f>'Сводный за нед'!D56</f>
        <v>2038891723249</v>
      </c>
      <c r="F59" s="101" cm="1">
        <f t="array" aca="1" ref="F59" ca="1">IFERROR(_xlfn.XLOOKUP($A59,INDIRECT(F$5&amp;"!$A:$A"),INDIRECT(F$5&amp;"!$Q:$Q"),,0),0)</f>
        <v>2743</v>
      </c>
      <c r="G59" s="101" cm="1">
        <f t="array" aca="1" ref="G59" ca="1">IFERROR(_xlfn.XLOOKUP($A59,INDIRECT(G$5&amp;"!$A:$A"),INDIRECT(G$5&amp;"!$Q:$Q"),,0),0)</f>
        <v>7278.1</v>
      </c>
      <c r="H59" s="101" cm="1">
        <f t="array" aca="1" ref="H59" ca="1">IFERROR(_xlfn.XLOOKUP($A59,INDIRECT(H$5&amp;"!$A:$A"),INDIRECT(H$5&amp;"!$Q:$Q"),,0),0)</f>
        <v>10220</v>
      </c>
      <c r="I59" s="101" cm="1">
        <f t="array" aca="1" ref="I59" ca="1">IFERROR(_xlfn.XLOOKUP($A59,INDIRECT(I$5&amp;"!$A:$A"),INDIRECT(I$5&amp;"!$Q:$Q"),,0),0)</f>
        <v>0</v>
      </c>
      <c r="J59" s="101" cm="1">
        <f t="array" aca="1" ref="J59" ca="1">IFERROR(_xlfn.XLOOKUP($A59,INDIRECT(J$5&amp;"!$A:$A"),INDIRECT(J$5&amp;"!$Q:$Q"),,0),0)</f>
        <v>0</v>
      </c>
      <c r="K59" s="101" cm="1">
        <f t="array" aca="1" ref="K59" ca="1">IFERROR(_xlfn.XLOOKUP($A59,INDIRECT(K$5&amp;"!$A:$A"),INDIRECT(K$5&amp;"!$Q:$Q"),,0),0)</f>
        <v>0</v>
      </c>
      <c r="L59" s="101" cm="1">
        <f t="array" aca="1" ref="L59" ca="1">IFERROR(_xlfn.XLOOKUP($A59,INDIRECT(L$5&amp;"!$A:$A"),INDIRECT(L$5&amp;"!$Q:$Q"),,0),0)</f>
        <v>0</v>
      </c>
      <c r="M59" s="101" cm="1">
        <f t="array" aca="1" ref="M59" ca="1">IFERROR(_xlfn.XLOOKUP($A59,INDIRECT(M$5&amp;"!$A:$A"),INDIRECT(M$5&amp;"!$Q:$Q"),,0),0)</f>
        <v>0</v>
      </c>
      <c r="N59" s="101" cm="1">
        <f t="array" aca="1" ref="N59" ca="1">IFERROR(_xlfn.XLOOKUP($A59,INDIRECT(N$5&amp;"!$A:$A"),INDIRECT(N$5&amp;"!$Q:$Q"),,0),0)</f>
        <v>0</v>
      </c>
      <c r="O59" s="101" cm="1">
        <f t="array" aca="1" ref="O59" ca="1">IFERROR(_xlfn.XLOOKUP($A59,INDIRECT(O$5&amp;"!$A:$A"),INDIRECT(O$5&amp;"!$Q:$Q"),,0),0)</f>
        <v>0</v>
      </c>
      <c r="P59" s="101" cm="1">
        <f t="array" aca="1" ref="P59" ca="1">IFERROR(_xlfn.XLOOKUP($A59,INDIRECT(P$5&amp;"!$A:$A"),INDIRECT(P$5&amp;"!$Q:$Q"),,0),0)</f>
        <v>0</v>
      </c>
      <c r="Q59" s="101" cm="1">
        <f t="array" aca="1" ref="Q59" ca="1">IFERROR(_xlfn.XLOOKUP($A59,INDIRECT(Q$5&amp;"!$A:$A"),INDIRECT(Q$5&amp;"!$Q:$Q"),,0),0)</f>
        <v>0</v>
      </c>
      <c r="R59" s="101" cm="1">
        <f t="array" aca="1" ref="R59" ca="1">IFERROR(_xlfn.XLOOKUP($A59,INDIRECT(R$5&amp;"!$A:$A"),INDIRECT(R$5&amp;"!$Q:$Q"),,0),0)</f>
        <v>0</v>
      </c>
      <c r="S59" s="101" cm="1">
        <f t="array" aca="1" ref="S59" ca="1">IFERROR(_xlfn.XLOOKUP($A59,INDIRECT(S$5&amp;"!$A:$A"),INDIRECT(S$5&amp;"!$Q:$Q"),,0),0)</f>
        <v>0</v>
      </c>
      <c r="T59" s="101" cm="1">
        <f t="array" aca="1" ref="T59" ca="1">IFERROR(_xlfn.XLOOKUP($A59,INDIRECT(T$5&amp;"!$A:$A"),INDIRECT(T$5&amp;"!$Q:$Q"),,0),0)</f>
        <v>0</v>
      </c>
      <c r="U59" s="101" cm="1">
        <f t="array" aca="1" ref="U59" ca="1">IFERROR(_xlfn.XLOOKUP($A59,INDIRECT(U$5&amp;"!$A:$A"),INDIRECT(U$5&amp;"!$Q:$Q"),,0),0)</f>
        <v>0</v>
      </c>
      <c r="V59" s="101" cm="1">
        <f t="array" aca="1" ref="V59" ca="1">IFERROR(_xlfn.XLOOKUP($A59,INDIRECT(V$5&amp;"!$A:$A"),INDIRECT(V$5&amp;"!$Q:$Q"),,0),0)</f>
        <v>0</v>
      </c>
      <c r="W59" s="101" cm="1">
        <f t="array" aca="1" ref="W59" ca="1">IFERROR(_xlfn.XLOOKUP($A59,INDIRECT(W$5&amp;"!$A:$A"),INDIRECT(W$5&amp;"!$Q:$Q"),,0),0)</f>
        <v>0</v>
      </c>
      <c r="X59" s="101" cm="1">
        <f t="array" aca="1" ref="X59" ca="1">IFERROR(_xlfn.XLOOKUP($A59,INDIRECT(X$5&amp;"!$A:$A"),INDIRECT(X$5&amp;"!$Q:$Q"),,0),0)</f>
        <v>0</v>
      </c>
      <c r="Y59" s="101" cm="1">
        <f t="array" aca="1" ref="Y59" ca="1">IFERROR(_xlfn.XLOOKUP($A59,INDIRECT(Y$5&amp;"!$A:$A"),INDIRECT(Y$5&amp;"!$Q:$Q"),,0),0)</f>
        <v>0</v>
      </c>
      <c r="Z59" s="101" cm="1">
        <f t="array" aca="1" ref="Z59" ca="1">IFERROR(_xlfn.XLOOKUP($A59,INDIRECT(Z$5&amp;"!$A:$A"),INDIRECT(Z$5&amp;"!$Q:$Q"),,0),0)</f>
        <v>0</v>
      </c>
      <c r="AA59" s="101" cm="1">
        <f t="array" aca="1" ref="AA59" ca="1">IFERROR(_xlfn.XLOOKUP($A59,INDIRECT(AA$5&amp;"!$A:$A"),INDIRECT(AA$5&amp;"!$Q:$Q"),,0),0)</f>
        <v>0</v>
      </c>
      <c r="AB59" s="101" cm="1">
        <f t="array" aca="1" ref="AB59" ca="1">IFERROR(_xlfn.XLOOKUP($A59,INDIRECT(AB$5&amp;"!$A:$A"),INDIRECT(AB$5&amp;"!$Q:$Q"),,0),0)</f>
        <v>0</v>
      </c>
      <c r="AC59" s="101" cm="1">
        <f t="array" aca="1" ref="AC59" ca="1">IFERROR(_xlfn.XLOOKUP($A59,INDIRECT(AC$5&amp;"!$A:$A"),INDIRECT(AC$5&amp;"!$Q:$Q"),,0),0)</f>
        <v>0</v>
      </c>
      <c r="AD59" s="101" cm="1">
        <f t="array" aca="1" ref="AD59" ca="1">IFERROR(_xlfn.XLOOKUP($A59,INDIRECT(AD$5&amp;"!$A:$A"),INDIRECT(AD$5&amp;"!$Q:$Q"),,0),0)</f>
        <v>0</v>
      </c>
      <c r="AE59" s="101" cm="1">
        <f t="array" aca="1" ref="AE59" ca="1">IFERROR(_xlfn.XLOOKUP($A59,INDIRECT(AE$5&amp;"!$A:$A"),INDIRECT(AE$5&amp;"!$Q:$Q"),,0),0)</f>
        <v>0</v>
      </c>
      <c r="AF59" s="101" cm="1">
        <f t="array" aca="1" ref="AF59" ca="1">IFERROR(_xlfn.XLOOKUP($A59,INDIRECT(AF$5&amp;"!$A:$A"),INDIRECT(AF$5&amp;"!$Q:$Q"),,0),0)</f>
        <v>0</v>
      </c>
      <c r="AG59" s="101" cm="1">
        <f t="array" aca="1" ref="AG59" ca="1">IFERROR(_xlfn.XLOOKUP($A59,INDIRECT(AG$5&amp;"!$A:$A"),INDIRECT(AG$5&amp;"!$Q:$Q"),,0),0)</f>
        <v>0</v>
      </c>
      <c r="AH59" s="101" cm="1">
        <f t="array" aca="1" ref="AH59" ca="1">IFERROR(_xlfn.XLOOKUP($A59,INDIRECT(AH$5&amp;"!$A:$A"),INDIRECT(AH$5&amp;"!$Q:$Q"),,0),0)</f>
        <v>0</v>
      </c>
      <c r="AI59" s="101" cm="1">
        <f t="array" aca="1" ref="AI59" ca="1">IFERROR(_xlfn.XLOOKUP($A59,INDIRECT(AI$5&amp;"!$A:$A"),INDIRECT(AI$5&amp;"!$Q:$Q"),,0),0)</f>
        <v>0</v>
      </c>
      <c r="AJ59" s="101" cm="1">
        <f t="array" aca="1" ref="AJ59" ca="1">IFERROR(_xlfn.XLOOKUP($A59,INDIRECT(AJ$5&amp;"!$A:$A"),INDIRECT(AJ$5&amp;"!$Q:$Q"),,0),0)</f>
        <v>0</v>
      </c>
      <c r="AK59" s="101" cm="1">
        <f t="array" aca="1" ref="AK59" ca="1">IFERROR(_xlfn.XLOOKUP($A59,INDIRECT(AK$5&amp;"!$A:$A"),INDIRECT(AK$5&amp;"!$Q:$Q"),,0),0)</f>
        <v>0</v>
      </c>
      <c r="AL59" s="101" cm="1">
        <f t="array" aca="1" ref="AL59" ca="1">IFERROR(_xlfn.XLOOKUP($A59,INDIRECT(AL$5&amp;"!$A:$A"),INDIRECT(AL$5&amp;"!$Q:$Q"),,0),0)</f>
        <v>0</v>
      </c>
      <c r="AM59" s="101" cm="1">
        <f t="array" aca="1" ref="AM59" ca="1">IFERROR(_xlfn.XLOOKUP($A59,INDIRECT(AM$5&amp;"!$A:$A"),INDIRECT(AM$5&amp;"!$Q:$Q"),,0),0)</f>
        <v>0</v>
      </c>
      <c r="AN59" s="101" cm="1">
        <f t="array" aca="1" ref="AN59" ca="1">IFERROR(_xlfn.XLOOKUP($A59,INDIRECT(AN$5&amp;"!$A:$A"),INDIRECT(AN$5&amp;"!$Q:$Q"),,0),0)</f>
        <v>0</v>
      </c>
      <c r="AO59" s="101" cm="1">
        <f t="array" aca="1" ref="AO59" ca="1">IFERROR(_xlfn.XLOOKUP($A59,INDIRECT(AO$5&amp;"!$A:$A"),INDIRECT(AO$5&amp;"!$Q:$Q"),,0),0)</f>
        <v>0</v>
      </c>
      <c r="AP59" s="101" cm="1">
        <f t="array" aca="1" ref="AP59" ca="1">IFERROR(_xlfn.XLOOKUP($A59,INDIRECT(AP$5&amp;"!$A:$A"),INDIRECT(AP$5&amp;"!$Q:$Q"),,0),0)</f>
        <v>0</v>
      </c>
      <c r="AQ59" s="101" cm="1">
        <f t="array" aca="1" ref="AQ59" ca="1">IFERROR(_xlfn.XLOOKUP($A59,INDIRECT(AQ$5&amp;"!$A:$A"),INDIRECT(AQ$5&amp;"!$Q:$Q"),,0),0)</f>
        <v>0</v>
      </c>
      <c r="AR59" s="101" cm="1">
        <f t="array" aca="1" ref="AR59" ca="1">IFERROR(_xlfn.XLOOKUP($A59,INDIRECT(AR$5&amp;"!$A:$A"),INDIRECT(AR$5&amp;"!$Q:$Q"),,0),0)</f>
        <v>0</v>
      </c>
      <c r="AS59" s="101" cm="1">
        <f t="array" aca="1" ref="AS59" ca="1">IFERROR(_xlfn.XLOOKUP($A59,INDIRECT(AS$5&amp;"!$A:$A"),INDIRECT(AS$5&amp;"!$Q:$Q"),,0),0)</f>
        <v>0</v>
      </c>
      <c r="AT59" s="101" cm="1">
        <f t="array" aca="1" ref="AT59" ca="1">IFERROR(_xlfn.XLOOKUP($A59,INDIRECT(AT$5&amp;"!$A:$A"),INDIRECT(AT$5&amp;"!$Q:$Q"),,0),0)</f>
        <v>0</v>
      </c>
      <c r="AU59" s="101" cm="1">
        <f t="array" aca="1" ref="AU59" ca="1">IFERROR(_xlfn.XLOOKUP($A59,INDIRECT(AU$5&amp;"!$A:$A"),INDIRECT(AU$5&amp;"!$Q:$Q"),,0),0)</f>
        <v>0</v>
      </c>
      <c r="AV59" s="101" cm="1">
        <f t="array" aca="1" ref="AV59" ca="1">IFERROR(_xlfn.XLOOKUP($A59,INDIRECT(AV$5&amp;"!$A:$A"),INDIRECT(AV$5&amp;"!$Q:$Q"),,0),0)</f>
        <v>0</v>
      </c>
      <c r="AW59" s="101" cm="1">
        <f t="array" aca="1" ref="AW59" ca="1">IFERROR(_xlfn.XLOOKUP($A59,INDIRECT(AW$5&amp;"!$A:$A"),INDIRECT(AW$5&amp;"!$Q:$Q"),,0),0)</f>
        <v>0</v>
      </c>
      <c r="AX59" s="101" cm="1">
        <f t="array" aca="1" ref="AX59" ca="1">IFERROR(_xlfn.XLOOKUP($A59,INDIRECT(AX$5&amp;"!$A:$A"),INDIRECT(AX$5&amp;"!$Q:$Q"),,0),0)</f>
        <v>0</v>
      </c>
      <c r="AY59" s="101" cm="1">
        <f t="array" aca="1" ref="AY59" ca="1">IFERROR(_xlfn.XLOOKUP($A59,INDIRECT(AY$5&amp;"!$A:$A"),INDIRECT(AY$5&amp;"!$Q:$Q"),,0),0)</f>
        <v>0</v>
      </c>
      <c r="AZ59" s="101" cm="1">
        <f t="array" aca="1" ref="AZ59" ca="1">IFERROR(_xlfn.XLOOKUP($A59,INDIRECT(AZ$5&amp;"!$A:$A"),INDIRECT(AZ$5&amp;"!$Q:$Q"),,0),0)</f>
        <v>0</v>
      </c>
      <c r="BA59" s="101" cm="1">
        <f t="array" aca="1" ref="BA59" ca="1">IFERROR(_xlfn.XLOOKUP($A59,INDIRECT(BA$5&amp;"!$A:$A"),INDIRECT(BA$5&amp;"!$Q:$Q"),,0),0)</f>
        <v>0</v>
      </c>
      <c r="BB59" s="101" cm="1">
        <f t="array" aca="1" ref="BB59" ca="1">IFERROR(_xlfn.XLOOKUP($A59,INDIRECT(BB$5&amp;"!$A:$A"),INDIRECT(BB$5&amp;"!$Q:$Q"),,0),0)</f>
        <v>0</v>
      </c>
      <c r="BC59" s="101" cm="1">
        <f t="array" aca="1" ref="BC59" ca="1">IFERROR(_xlfn.XLOOKUP($A59,INDIRECT(BC$5&amp;"!$A:$A"),INDIRECT(BC$5&amp;"!$Q:$Q"),,0),0)</f>
        <v>0</v>
      </c>
      <c r="BD59" s="101" cm="1">
        <f t="array" aca="1" ref="BD59" ca="1">IFERROR(_xlfn.XLOOKUP($A59,INDIRECT(BD$5&amp;"!$A:$A"),INDIRECT(BD$5&amp;"!$Q:$Q"),,0),0)</f>
        <v>0</v>
      </c>
      <c r="BE59" s="101" cm="1">
        <f t="array" aca="1" ref="BE59" ca="1">IFERROR(_xlfn.XLOOKUP($A59,INDIRECT(BE$5&amp;"!$A:$A"),INDIRECT(BE$5&amp;"!$Q:$Q"),,0),0)</f>
        <v>0</v>
      </c>
      <c r="BF59" s="101" cm="1">
        <f t="array" aca="1" ref="BF59" ca="1">IFERROR(_xlfn.XLOOKUP($A59,INDIRECT(BF$5&amp;"!$A:$A"),INDIRECT(BF$5&amp;"!$Q:$Q"),,0),0)</f>
        <v>0</v>
      </c>
      <c r="BG59" s="226">
        <f t="shared" ca="1" si="0"/>
        <v>20241.099999999999</v>
      </c>
      <c r="BH59" s="225">
        <f t="shared" ca="1" si="1"/>
        <v>6.2974401861252888E-2</v>
      </c>
      <c r="BI59" s="201">
        <f>_xlfn.XLOOKUP($A59,Текущая!$A:$A,Текущая!$AI:$AI,0,0)</f>
        <v>730</v>
      </c>
      <c r="BJ59" s="101">
        <f ca="1">_xlfn.XLOOKUP($A59,Текущая!$A:$A,Текущая!$G:$G,0,0)</f>
        <v>104823</v>
      </c>
      <c r="BK59" s="101">
        <f>_xlfn.XLOOKUP($A59,Текущая!$A:$A,Текущая!$H:$H,0)</f>
        <v>183.07692307692309</v>
      </c>
      <c r="BL59" s="106">
        <f>_xlfn.XLOOKUP($A59,Текущая!$A:$A,Текущая!$I:$I,0,0)</f>
        <v>73</v>
      </c>
      <c r="BM59" s="105">
        <f>_xlfn.XLOOKUP($A59,Текущая!$A:$A,Текущая!$J:$J,0,0)</f>
        <v>3.9</v>
      </c>
      <c r="BN59" s="101">
        <f>_xlfn.XLOOKUP($A59,Текущая!$A:$A,Текущая!$AP:$AP,0,0)</f>
        <v>251.81668930523028</v>
      </c>
      <c r="BO59" s="129">
        <f>_xlfn.XLOOKUP($A59,Текущая!$A:$A,Текущая!$AF:$AF,0,0)</f>
        <v>0.34495436891127434</v>
      </c>
      <c r="BP59" s="202">
        <f>_xlfn.XLOOKUP($A59,Текущая!$A:$A,Текущая!$AG:$AG,0,0)</f>
        <v>1.4726122181592414</v>
      </c>
    </row>
    <row r="60" spans="1:68" ht="24.95" customHeight="1" x14ac:dyDescent="0.25">
      <c r="A60" s="3">
        <f>'Сводный за нед'!A57</f>
        <v>419130077</v>
      </c>
      <c r="B60" s="3" t="str">
        <f>'Сводный за нед'!B57</f>
        <v>ACRA7TB201CL</v>
      </c>
      <c r="C60" s="3" t="str">
        <f>'Сводный за нед'!C57</f>
        <v>Таблетница прям 7*2 черн/цветн</v>
      </c>
      <c r="D60" s="4">
        <f>'Сводный за нед'!D57</f>
        <v>2044025155923</v>
      </c>
      <c r="F60" s="101" cm="1">
        <f t="array" aca="1" ref="F60" ca="1">IFERROR(_xlfn.XLOOKUP($A60,INDIRECT(F$5&amp;"!$A:$A"),INDIRECT(F$5&amp;"!$Q:$Q"),,0),0)</f>
        <v>2266.3000000000002</v>
      </c>
      <c r="G60" s="101" cm="1">
        <f t="array" aca="1" ref="G60" ca="1">IFERROR(_xlfn.XLOOKUP($A60,INDIRECT(G$5&amp;"!$A:$A"),INDIRECT(G$5&amp;"!$Q:$Q"),,0),0)</f>
        <v>5880.7</v>
      </c>
      <c r="H60" s="101" cm="1">
        <f t="array" aca="1" ref="H60" ca="1">IFERROR(_xlfn.XLOOKUP($A60,INDIRECT(H$5&amp;"!$A:$A"),INDIRECT(H$5&amp;"!$Q:$Q"),,0),0)</f>
        <v>8562.94</v>
      </c>
      <c r="I60" s="101" cm="1">
        <f t="array" aca="1" ref="I60" ca="1">IFERROR(_xlfn.XLOOKUP($A60,INDIRECT(I$5&amp;"!$A:$A"),INDIRECT(I$5&amp;"!$Q:$Q"),,0),0)</f>
        <v>0</v>
      </c>
      <c r="J60" s="101" cm="1">
        <f t="array" aca="1" ref="J60" ca="1">IFERROR(_xlfn.XLOOKUP($A60,INDIRECT(J$5&amp;"!$A:$A"),INDIRECT(J$5&amp;"!$Q:$Q"),,0),0)</f>
        <v>0</v>
      </c>
      <c r="K60" s="101" cm="1">
        <f t="array" aca="1" ref="K60" ca="1">IFERROR(_xlfn.XLOOKUP($A60,INDIRECT(K$5&amp;"!$A:$A"),INDIRECT(K$5&amp;"!$Q:$Q"),,0),0)</f>
        <v>0</v>
      </c>
      <c r="L60" s="101" cm="1">
        <f t="array" aca="1" ref="L60" ca="1">IFERROR(_xlfn.XLOOKUP($A60,INDIRECT(L$5&amp;"!$A:$A"),INDIRECT(L$5&amp;"!$Q:$Q"),,0),0)</f>
        <v>0</v>
      </c>
      <c r="M60" s="101" cm="1">
        <f t="array" aca="1" ref="M60" ca="1">IFERROR(_xlfn.XLOOKUP($A60,INDIRECT(M$5&amp;"!$A:$A"),INDIRECT(M$5&amp;"!$Q:$Q"),,0),0)</f>
        <v>0</v>
      </c>
      <c r="N60" s="101" cm="1">
        <f t="array" aca="1" ref="N60" ca="1">IFERROR(_xlfn.XLOOKUP($A60,INDIRECT(N$5&amp;"!$A:$A"),INDIRECT(N$5&amp;"!$Q:$Q"),,0),0)</f>
        <v>0</v>
      </c>
      <c r="O60" s="101" cm="1">
        <f t="array" aca="1" ref="O60" ca="1">IFERROR(_xlfn.XLOOKUP($A60,INDIRECT(O$5&amp;"!$A:$A"),INDIRECT(O$5&amp;"!$Q:$Q"),,0),0)</f>
        <v>0</v>
      </c>
      <c r="P60" s="101" cm="1">
        <f t="array" aca="1" ref="P60" ca="1">IFERROR(_xlfn.XLOOKUP($A60,INDIRECT(P$5&amp;"!$A:$A"),INDIRECT(P$5&amp;"!$Q:$Q"),,0),0)</f>
        <v>0</v>
      </c>
      <c r="Q60" s="101" cm="1">
        <f t="array" aca="1" ref="Q60" ca="1">IFERROR(_xlfn.XLOOKUP($A60,INDIRECT(Q$5&amp;"!$A:$A"),INDIRECT(Q$5&amp;"!$Q:$Q"),,0),0)</f>
        <v>0</v>
      </c>
      <c r="R60" s="101" cm="1">
        <f t="array" aca="1" ref="R60" ca="1">IFERROR(_xlfn.XLOOKUP($A60,INDIRECT(R$5&amp;"!$A:$A"),INDIRECT(R$5&amp;"!$Q:$Q"),,0),0)</f>
        <v>0</v>
      </c>
      <c r="S60" s="101" cm="1">
        <f t="array" aca="1" ref="S60" ca="1">IFERROR(_xlfn.XLOOKUP($A60,INDIRECT(S$5&amp;"!$A:$A"),INDIRECT(S$5&amp;"!$Q:$Q"),,0),0)</f>
        <v>0</v>
      </c>
      <c r="T60" s="101" cm="1">
        <f t="array" aca="1" ref="T60" ca="1">IFERROR(_xlfn.XLOOKUP($A60,INDIRECT(T$5&amp;"!$A:$A"),INDIRECT(T$5&amp;"!$Q:$Q"),,0),0)</f>
        <v>0</v>
      </c>
      <c r="U60" s="101" cm="1">
        <f t="array" aca="1" ref="U60" ca="1">IFERROR(_xlfn.XLOOKUP($A60,INDIRECT(U$5&amp;"!$A:$A"),INDIRECT(U$5&amp;"!$Q:$Q"),,0),0)</f>
        <v>0</v>
      </c>
      <c r="V60" s="101" cm="1">
        <f t="array" aca="1" ref="V60" ca="1">IFERROR(_xlfn.XLOOKUP($A60,INDIRECT(V$5&amp;"!$A:$A"),INDIRECT(V$5&amp;"!$Q:$Q"),,0),0)</f>
        <v>0</v>
      </c>
      <c r="W60" s="101" cm="1">
        <f t="array" aca="1" ref="W60" ca="1">IFERROR(_xlfn.XLOOKUP($A60,INDIRECT(W$5&amp;"!$A:$A"),INDIRECT(W$5&amp;"!$Q:$Q"),,0),0)</f>
        <v>0</v>
      </c>
      <c r="X60" s="101" cm="1">
        <f t="array" aca="1" ref="X60" ca="1">IFERROR(_xlfn.XLOOKUP($A60,INDIRECT(X$5&amp;"!$A:$A"),INDIRECT(X$5&amp;"!$Q:$Q"),,0),0)</f>
        <v>0</v>
      </c>
      <c r="Y60" s="101" cm="1">
        <f t="array" aca="1" ref="Y60" ca="1">IFERROR(_xlfn.XLOOKUP($A60,INDIRECT(Y$5&amp;"!$A:$A"),INDIRECT(Y$5&amp;"!$Q:$Q"),,0),0)</f>
        <v>0</v>
      </c>
      <c r="Z60" s="101" cm="1">
        <f t="array" aca="1" ref="Z60" ca="1">IFERROR(_xlfn.XLOOKUP($A60,INDIRECT(Z$5&amp;"!$A:$A"),INDIRECT(Z$5&amp;"!$Q:$Q"),,0),0)</f>
        <v>0</v>
      </c>
      <c r="AA60" s="101" cm="1">
        <f t="array" aca="1" ref="AA60" ca="1">IFERROR(_xlfn.XLOOKUP($A60,INDIRECT(AA$5&amp;"!$A:$A"),INDIRECT(AA$5&amp;"!$Q:$Q"),,0),0)</f>
        <v>0</v>
      </c>
      <c r="AB60" s="101" cm="1">
        <f t="array" aca="1" ref="AB60" ca="1">IFERROR(_xlfn.XLOOKUP($A60,INDIRECT(AB$5&amp;"!$A:$A"),INDIRECT(AB$5&amp;"!$Q:$Q"),,0),0)</f>
        <v>0</v>
      </c>
      <c r="AC60" s="101" cm="1">
        <f t="array" aca="1" ref="AC60" ca="1">IFERROR(_xlfn.XLOOKUP($A60,INDIRECT(AC$5&amp;"!$A:$A"),INDIRECT(AC$5&amp;"!$Q:$Q"),,0),0)</f>
        <v>0</v>
      </c>
      <c r="AD60" s="101" cm="1">
        <f t="array" aca="1" ref="AD60" ca="1">IFERROR(_xlfn.XLOOKUP($A60,INDIRECT(AD$5&amp;"!$A:$A"),INDIRECT(AD$5&amp;"!$Q:$Q"),,0),0)</f>
        <v>0</v>
      </c>
      <c r="AE60" s="101" cm="1">
        <f t="array" aca="1" ref="AE60" ca="1">IFERROR(_xlfn.XLOOKUP($A60,INDIRECT(AE$5&amp;"!$A:$A"),INDIRECT(AE$5&amp;"!$Q:$Q"),,0),0)</f>
        <v>0</v>
      </c>
      <c r="AF60" s="101" cm="1">
        <f t="array" aca="1" ref="AF60" ca="1">IFERROR(_xlfn.XLOOKUP($A60,INDIRECT(AF$5&amp;"!$A:$A"),INDIRECT(AF$5&amp;"!$Q:$Q"),,0),0)</f>
        <v>0</v>
      </c>
      <c r="AG60" s="101" cm="1">
        <f t="array" aca="1" ref="AG60" ca="1">IFERROR(_xlfn.XLOOKUP($A60,INDIRECT(AG$5&amp;"!$A:$A"),INDIRECT(AG$5&amp;"!$Q:$Q"),,0),0)</f>
        <v>0</v>
      </c>
      <c r="AH60" s="101" cm="1">
        <f t="array" aca="1" ref="AH60" ca="1">IFERROR(_xlfn.XLOOKUP($A60,INDIRECT(AH$5&amp;"!$A:$A"),INDIRECT(AH$5&amp;"!$Q:$Q"),,0),0)</f>
        <v>0</v>
      </c>
      <c r="AI60" s="101" cm="1">
        <f t="array" aca="1" ref="AI60" ca="1">IFERROR(_xlfn.XLOOKUP($A60,INDIRECT(AI$5&amp;"!$A:$A"),INDIRECT(AI$5&amp;"!$Q:$Q"),,0),0)</f>
        <v>0</v>
      </c>
      <c r="AJ60" s="101" cm="1">
        <f t="array" aca="1" ref="AJ60" ca="1">IFERROR(_xlfn.XLOOKUP($A60,INDIRECT(AJ$5&amp;"!$A:$A"),INDIRECT(AJ$5&amp;"!$Q:$Q"),,0),0)</f>
        <v>0</v>
      </c>
      <c r="AK60" s="101" cm="1">
        <f t="array" aca="1" ref="AK60" ca="1">IFERROR(_xlfn.XLOOKUP($A60,INDIRECT(AK$5&amp;"!$A:$A"),INDIRECT(AK$5&amp;"!$Q:$Q"),,0),0)</f>
        <v>0</v>
      </c>
      <c r="AL60" s="101" cm="1">
        <f t="array" aca="1" ref="AL60" ca="1">IFERROR(_xlfn.XLOOKUP($A60,INDIRECT(AL$5&amp;"!$A:$A"),INDIRECT(AL$5&amp;"!$Q:$Q"),,0),0)</f>
        <v>0</v>
      </c>
      <c r="AM60" s="101" cm="1">
        <f t="array" aca="1" ref="AM60" ca="1">IFERROR(_xlfn.XLOOKUP($A60,INDIRECT(AM$5&amp;"!$A:$A"),INDIRECT(AM$5&amp;"!$Q:$Q"),,0),0)</f>
        <v>0</v>
      </c>
      <c r="AN60" s="101" cm="1">
        <f t="array" aca="1" ref="AN60" ca="1">IFERROR(_xlfn.XLOOKUP($A60,INDIRECT(AN$5&amp;"!$A:$A"),INDIRECT(AN$5&amp;"!$Q:$Q"),,0),0)</f>
        <v>0</v>
      </c>
      <c r="AO60" s="101" cm="1">
        <f t="array" aca="1" ref="AO60" ca="1">IFERROR(_xlfn.XLOOKUP($A60,INDIRECT(AO$5&amp;"!$A:$A"),INDIRECT(AO$5&amp;"!$Q:$Q"),,0),0)</f>
        <v>0</v>
      </c>
      <c r="AP60" s="101" cm="1">
        <f t="array" aca="1" ref="AP60" ca="1">IFERROR(_xlfn.XLOOKUP($A60,INDIRECT(AP$5&amp;"!$A:$A"),INDIRECT(AP$5&amp;"!$Q:$Q"),,0),0)</f>
        <v>0</v>
      </c>
      <c r="AQ60" s="101" cm="1">
        <f t="array" aca="1" ref="AQ60" ca="1">IFERROR(_xlfn.XLOOKUP($A60,INDIRECT(AQ$5&amp;"!$A:$A"),INDIRECT(AQ$5&amp;"!$Q:$Q"),,0),0)</f>
        <v>0</v>
      </c>
      <c r="AR60" s="101" cm="1">
        <f t="array" aca="1" ref="AR60" ca="1">IFERROR(_xlfn.XLOOKUP($A60,INDIRECT(AR$5&amp;"!$A:$A"),INDIRECT(AR$5&amp;"!$Q:$Q"),,0),0)</f>
        <v>0</v>
      </c>
      <c r="AS60" s="101" cm="1">
        <f t="array" aca="1" ref="AS60" ca="1">IFERROR(_xlfn.XLOOKUP($A60,INDIRECT(AS$5&amp;"!$A:$A"),INDIRECT(AS$5&amp;"!$Q:$Q"),,0),0)</f>
        <v>0</v>
      </c>
      <c r="AT60" s="101" cm="1">
        <f t="array" aca="1" ref="AT60" ca="1">IFERROR(_xlfn.XLOOKUP($A60,INDIRECT(AT$5&amp;"!$A:$A"),INDIRECT(AT$5&amp;"!$Q:$Q"),,0),0)</f>
        <v>0</v>
      </c>
      <c r="AU60" s="101" cm="1">
        <f t="array" aca="1" ref="AU60" ca="1">IFERROR(_xlfn.XLOOKUP($A60,INDIRECT(AU$5&amp;"!$A:$A"),INDIRECT(AU$5&amp;"!$Q:$Q"),,0),0)</f>
        <v>0</v>
      </c>
      <c r="AV60" s="101" cm="1">
        <f t="array" aca="1" ref="AV60" ca="1">IFERROR(_xlfn.XLOOKUP($A60,INDIRECT(AV$5&amp;"!$A:$A"),INDIRECT(AV$5&amp;"!$Q:$Q"),,0),0)</f>
        <v>0</v>
      </c>
      <c r="AW60" s="101" cm="1">
        <f t="array" aca="1" ref="AW60" ca="1">IFERROR(_xlfn.XLOOKUP($A60,INDIRECT(AW$5&amp;"!$A:$A"),INDIRECT(AW$5&amp;"!$Q:$Q"),,0),0)</f>
        <v>0</v>
      </c>
      <c r="AX60" s="101" cm="1">
        <f t="array" aca="1" ref="AX60" ca="1">IFERROR(_xlfn.XLOOKUP($A60,INDIRECT(AX$5&amp;"!$A:$A"),INDIRECT(AX$5&amp;"!$Q:$Q"),,0),0)</f>
        <v>0</v>
      </c>
      <c r="AY60" s="101" cm="1">
        <f t="array" aca="1" ref="AY60" ca="1">IFERROR(_xlfn.XLOOKUP($A60,INDIRECT(AY$5&amp;"!$A:$A"),INDIRECT(AY$5&amp;"!$Q:$Q"),,0),0)</f>
        <v>0</v>
      </c>
      <c r="AZ60" s="101" cm="1">
        <f t="array" aca="1" ref="AZ60" ca="1">IFERROR(_xlfn.XLOOKUP($A60,INDIRECT(AZ$5&amp;"!$A:$A"),INDIRECT(AZ$5&amp;"!$Q:$Q"),,0),0)</f>
        <v>0</v>
      </c>
      <c r="BA60" s="101" cm="1">
        <f t="array" aca="1" ref="BA60" ca="1">IFERROR(_xlfn.XLOOKUP($A60,INDIRECT(BA$5&amp;"!$A:$A"),INDIRECT(BA$5&amp;"!$Q:$Q"),,0),0)</f>
        <v>0</v>
      </c>
      <c r="BB60" s="101" cm="1">
        <f t="array" aca="1" ref="BB60" ca="1">IFERROR(_xlfn.XLOOKUP($A60,INDIRECT(BB$5&amp;"!$A:$A"),INDIRECT(BB$5&amp;"!$Q:$Q"),,0),0)</f>
        <v>0</v>
      </c>
      <c r="BC60" s="101" cm="1">
        <f t="array" aca="1" ref="BC60" ca="1">IFERROR(_xlfn.XLOOKUP($A60,INDIRECT(BC$5&amp;"!$A:$A"),INDIRECT(BC$5&amp;"!$Q:$Q"),,0),0)</f>
        <v>0</v>
      </c>
      <c r="BD60" s="101" cm="1">
        <f t="array" aca="1" ref="BD60" ca="1">IFERROR(_xlfn.XLOOKUP($A60,INDIRECT(BD$5&amp;"!$A:$A"),INDIRECT(BD$5&amp;"!$Q:$Q"),,0),0)</f>
        <v>0</v>
      </c>
      <c r="BE60" s="101" cm="1">
        <f t="array" aca="1" ref="BE60" ca="1">IFERROR(_xlfn.XLOOKUP($A60,INDIRECT(BE$5&amp;"!$A:$A"),INDIRECT(BE$5&amp;"!$Q:$Q"),,0),0)</f>
        <v>0</v>
      </c>
      <c r="BF60" s="101" cm="1">
        <f t="array" aca="1" ref="BF60" ca="1">IFERROR(_xlfn.XLOOKUP($A60,INDIRECT(BF$5&amp;"!$A:$A"),INDIRECT(BF$5&amp;"!$Q:$Q"),,0),0)</f>
        <v>0</v>
      </c>
      <c r="BG60" s="226">
        <f t="shared" ca="1" si="0"/>
        <v>16709.940000000002</v>
      </c>
      <c r="BH60" s="225">
        <f t="shared" ca="1" si="1"/>
        <v>5.1988206008439473E-2</v>
      </c>
      <c r="BI60" s="201">
        <f>_xlfn.XLOOKUP($A60,Текущая!$A:$A,Текущая!$AI:$AI,0,0)</f>
        <v>713.57833333333338</v>
      </c>
      <c r="BJ60" s="101">
        <f ca="1">_xlfn.XLOOKUP($A60,Текущая!$A:$A,Текущая!$G:$G,0,0)</f>
        <v>46512</v>
      </c>
      <c r="BK60" s="101">
        <f>_xlfn.XLOOKUP($A60,Текущая!$A:$A,Текущая!$H:$H,0)</f>
        <v>195</v>
      </c>
      <c r="BL60" s="106">
        <f>_xlfn.XLOOKUP($A60,Текущая!$A:$A,Текущая!$I:$I,0,0)</f>
        <v>100</v>
      </c>
      <c r="BM60" s="105">
        <f>_xlfn.XLOOKUP($A60,Текущая!$A:$A,Текущая!$J:$J,0,0)</f>
        <v>1.6</v>
      </c>
      <c r="BN60" s="101">
        <f>_xlfn.XLOOKUP($A60,Текущая!$A:$A,Текущая!$AP:$AP,0,0)</f>
        <v>232.56680819672135</v>
      </c>
      <c r="BO60" s="129">
        <f>_xlfn.XLOOKUP($A60,Текущая!$A:$A,Текущая!$AF:$AF,0,0)</f>
        <v>0.32591629724845161</v>
      </c>
      <c r="BP60" s="202">
        <f>_xlfn.XLOOKUP($A60,Текущая!$A:$A,Текущая!$AG:$AG,0,0)</f>
        <v>1.3600398140159144</v>
      </c>
    </row>
    <row r="61" spans="1:68" ht="24.95" customHeight="1" x14ac:dyDescent="0.25">
      <c r="A61" s="3">
        <f>'Сводный за нед'!A58</f>
        <v>448248943</v>
      </c>
      <c r="B61" s="3" t="str">
        <f>'Сводный за нед'!B58</f>
        <v>ACRA7TB201WH</v>
      </c>
      <c r="C61" s="3" t="str">
        <f>'Сводный за нед'!C58</f>
        <v>Таблетница прям 7*2 бел/цветн</v>
      </c>
      <c r="D61" s="4">
        <f>'Сводный за нед'!D58</f>
        <v>2044516485386</v>
      </c>
      <c r="F61" s="101" cm="1">
        <f t="array" aca="1" ref="F61" ca="1">IFERROR(_xlfn.XLOOKUP($A61,INDIRECT(F$5&amp;"!$A:$A"),INDIRECT(F$5&amp;"!$Q:$Q"),,0),0)</f>
        <v>4729</v>
      </c>
      <c r="G61" s="101" cm="1">
        <f t="array" aca="1" ref="G61" ca="1">IFERROR(_xlfn.XLOOKUP($A61,INDIRECT(G$5&amp;"!$A:$A"),INDIRECT(G$5&amp;"!$Q:$Q"),,0),0)</f>
        <v>4514</v>
      </c>
      <c r="H61" s="101" cm="1">
        <f t="array" aca="1" ref="H61" ca="1">IFERROR(_xlfn.XLOOKUP($A61,INDIRECT(H$5&amp;"!$A:$A"),INDIRECT(H$5&amp;"!$Q:$Q"),,0),0)</f>
        <v>2857</v>
      </c>
      <c r="I61" s="101" cm="1">
        <f t="array" aca="1" ref="I61" ca="1">IFERROR(_xlfn.XLOOKUP($A61,INDIRECT(I$5&amp;"!$A:$A"),INDIRECT(I$5&amp;"!$Q:$Q"),,0),0)</f>
        <v>0</v>
      </c>
      <c r="J61" s="101" cm="1">
        <f t="array" aca="1" ref="J61" ca="1">IFERROR(_xlfn.XLOOKUP($A61,INDIRECT(J$5&amp;"!$A:$A"),INDIRECT(J$5&amp;"!$Q:$Q"),,0),0)</f>
        <v>0</v>
      </c>
      <c r="K61" s="101" cm="1">
        <f t="array" aca="1" ref="K61" ca="1">IFERROR(_xlfn.XLOOKUP($A61,INDIRECT(K$5&amp;"!$A:$A"),INDIRECT(K$5&amp;"!$Q:$Q"),,0),0)</f>
        <v>0</v>
      </c>
      <c r="L61" s="101" cm="1">
        <f t="array" aca="1" ref="L61" ca="1">IFERROR(_xlfn.XLOOKUP($A61,INDIRECT(L$5&amp;"!$A:$A"),INDIRECT(L$5&amp;"!$Q:$Q"),,0),0)</f>
        <v>0</v>
      </c>
      <c r="M61" s="101" cm="1">
        <f t="array" aca="1" ref="M61" ca="1">IFERROR(_xlfn.XLOOKUP($A61,INDIRECT(M$5&amp;"!$A:$A"),INDIRECT(M$5&amp;"!$Q:$Q"),,0),0)</f>
        <v>0</v>
      </c>
      <c r="N61" s="101" cm="1">
        <f t="array" aca="1" ref="N61" ca="1">IFERROR(_xlfn.XLOOKUP($A61,INDIRECT(N$5&amp;"!$A:$A"),INDIRECT(N$5&amp;"!$Q:$Q"),,0),0)</f>
        <v>0</v>
      </c>
      <c r="O61" s="101" cm="1">
        <f t="array" aca="1" ref="O61" ca="1">IFERROR(_xlfn.XLOOKUP($A61,INDIRECT(O$5&amp;"!$A:$A"),INDIRECT(O$5&amp;"!$Q:$Q"),,0),0)</f>
        <v>0</v>
      </c>
      <c r="P61" s="101" cm="1">
        <f t="array" aca="1" ref="P61" ca="1">IFERROR(_xlfn.XLOOKUP($A61,INDIRECT(P$5&amp;"!$A:$A"),INDIRECT(P$5&amp;"!$Q:$Q"),,0),0)</f>
        <v>0</v>
      </c>
      <c r="Q61" s="101" cm="1">
        <f t="array" aca="1" ref="Q61" ca="1">IFERROR(_xlfn.XLOOKUP($A61,INDIRECT(Q$5&amp;"!$A:$A"),INDIRECT(Q$5&amp;"!$Q:$Q"),,0),0)</f>
        <v>0</v>
      </c>
      <c r="R61" s="101" cm="1">
        <f t="array" aca="1" ref="R61" ca="1">IFERROR(_xlfn.XLOOKUP($A61,INDIRECT(R$5&amp;"!$A:$A"),INDIRECT(R$5&amp;"!$Q:$Q"),,0),0)</f>
        <v>0</v>
      </c>
      <c r="S61" s="101" cm="1">
        <f t="array" aca="1" ref="S61" ca="1">IFERROR(_xlfn.XLOOKUP($A61,INDIRECT(S$5&amp;"!$A:$A"),INDIRECT(S$5&amp;"!$Q:$Q"),,0),0)</f>
        <v>0</v>
      </c>
      <c r="T61" s="101" cm="1">
        <f t="array" aca="1" ref="T61" ca="1">IFERROR(_xlfn.XLOOKUP($A61,INDIRECT(T$5&amp;"!$A:$A"),INDIRECT(T$5&amp;"!$Q:$Q"),,0),0)</f>
        <v>0</v>
      </c>
      <c r="U61" s="101" cm="1">
        <f t="array" aca="1" ref="U61" ca="1">IFERROR(_xlfn.XLOOKUP($A61,INDIRECT(U$5&amp;"!$A:$A"),INDIRECT(U$5&amp;"!$Q:$Q"),,0),0)</f>
        <v>0</v>
      </c>
      <c r="V61" s="101" cm="1">
        <f t="array" aca="1" ref="V61" ca="1">IFERROR(_xlfn.XLOOKUP($A61,INDIRECT(V$5&amp;"!$A:$A"),INDIRECT(V$5&amp;"!$Q:$Q"),,0),0)</f>
        <v>0</v>
      </c>
      <c r="W61" s="101" cm="1">
        <f t="array" aca="1" ref="W61" ca="1">IFERROR(_xlfn.XLOOKUP($A61,INDIRECT(W$5&amp;"!$A:$A"),INDIRECT(W$5&amp;"!$Q:$Q"),,0),0)</f>
        <v>0</v>
      </c>
      <c r="X61" s="101" cm="1">
        <f t="array" aca="1" ref="X61" ca="1">IFERROR(_xlfn.XLOOKUP($A61,INDIRECT(X$5&amp;"!$A:$A"),INDIRECT(X$5&amp;"!$Q:$Q"),,0),0)</f>
        <v>0</v>
      </c>
      <c r="Y61" s="101" cm="1">
        <f t="array" aca="1" ref="Y61" ca="1">IFERROR(_xlfn.XLOOKUP($A61,INDIRECT(Y$5&amp;"!$A:$A"),INDIRECT(Y$5&amp;"!$Q:$Q"),,0),0)</f>
        <v>0</v>
      </c>
      <c r="Z61" s="101" cm="1">
        <f t="array" aca="1" ref="Z61" ca="1">IFERROR(_xlfn.XLOOKUP($A61,INDIRECT(Z$5&amp;"!$A:$A"),INDIRECT(Z$5&amp;"!$Q:$Q"),,0),0)</f>
        <v>0</v>
      </c>
      <c r="AA61" s="101" cm="1">
        <f t="array" aca="1" ref="AA61" ca="1">IFERROR(_xlfn.XLOOKUP($A61,INDIRECT(AA$5&amp;"!$A:$A"),INDIRECT(AA$5&amp;"!$Q:$Q"),,0),0)</f>
        <v>0</v>
      </c>
      <c r="AB61" s="101" cm="1">
        <f t="array" aca="1" ref="AB61" ca="1">IFERROR(_xlfn.XLOOKUP($A61,INDIRECT(AB$5&amp;"!$A:$A"),INDIRECT(AB$5&amp;"!$Q:$Q"),,0),0)</f>
        <v>0</v>
      </c>
      <c r="AC61" s="101" cm="1">
        <f t="array" aca="1" ref="AC61" ca="1">IFERROR(_xlfn.XLOOKUP($A61,INDIRECT(AC$5&amp;"!$A:$A"),INDIRECT(AC$5&amp;"!$Q:$Q"),,0),0)</f>
        <v>0</v>
      </c>
      <c r="AD61" s="101" cm="1">
        <f t="array" aca="1" ref="AD61" ca="1">IFERROR(_xlfn.XLOOKUP($A61,INDIRECT(AD$5&amp;"!$A:$A"),INDIRECT(AD$5&amp;"!$Q:$Q"),,0),0)</f>
        <v>0</v>
      </c>
      <c r="AE61" s="101" cm="1">
        <f t="array" aca="1" ref="AE61" ca="1">IFERROR(_xlfn.XLOOKUP($A61,INDIRECT(AE$5&amp;"!$A:$A"),INDIRECT(AE$5&amp;"!$Q:$Q"),,0),0)</f>
        <v>0</v>
      </c>
      <c r="AF61" s="101" cm="1">
        <f t="array" aca="1" ref="AF61" ca="1">IFERROR(_xlfn.XLOOKUP($A61,INDIRECT(AF$5&amp;"!$A:$A"),INDIRECT(AF$5&amp;"!$Q:$Q"),,0),0)</f>
        <v>0</v>
      </c>
      <c r="AG61" s="101" cm="1">
        <f t="array" aca="1" ref="AG61" ca="1">IFERROR(_xlfn.XLOOKUP($A61,INDIRECT(AG$5&amp;"!$A:$A"),INDIRECT(AG$5&amp;"!$Q:$Q"),,0),0)</f>
        <v>0</v>
      </c>
      <c r="AH61" s="101" cm="1">
        <f t="array" aca="1" ref="AH61" ca="1">IFERROR(_xlfn.XLOOKUP($A61,INDIRECT(AH$5&amp;"!$A:$A"),INDIRECT(AH$5&amp;"!$Q:$Q"),,0),0)</f>
        <v>0</v>
      </c>
      <c r="AI61" s="101" cm="1">
        <f t="array" aca="1" ref="AI61" ca="1">IFERROR(_xlfn.XLOOKUP($A61,INDIRECT(AI$5&amp;"!$A:$A"),INDIRECT(AI$5&amp;"!$Q:$Q"),,0),0)</f>
        <v>0</v>
      </c>
      <c r="AJ61" s="101" cm="1">
        <f t="array" aca="1" ref="AJ61" ca="1">IFERROR(_xlfn.XLOOKUP($A61,INDIRECT(AJ$5&amp;"!$A:$A"),INDIRECT(AJ$5&amp;"!$Q:$Q"),,0),0)</f>
        <v>0</v>
      </c>
      <c r="AK61" s="101" cm="1">
        <f t="array" aca="1" ref="AK61" ca="1">IFERROR(_xlfn.XLOOKUP($A61,INDIRECT(AK$5&amp;"!$A:$A"),INDIRECT(AK$5&amp;"!$Q:$Q"),,0),0)</f>
        <v>0</v>
      </c>
      <c r="AL61" s="101" cm="1">
        <f t="array" aca="1" ref="AL61" ca="1">IFERROR(_xlfn.XLOOKUP($A61,INDIRECT(AL$5&amp;"!$A:$A"),INDIRECT(AL$5&amp;"!$Q:$Q"),,0),0)</f>
        <v>0</v>
      </c>
      <c r="AM61" s="101" cm="1">
        <f t="array" aca="1" ref="AM61" ca="1">IFERROR(_xlfn.XLOOKUP($A61,INDIRECT(AM$5&amp;"!$A:$A"),INDIRECT(AM$5&amp;"!$Q:$Q"),,0),0)</f>
        <v>0</v>
      </c>
      <c r="AN61" s="101" cm="1">
        <f t="array" aca="1" ref="AN61" ca="1">IFERROR(_xlfn.XLOOKUP($A61,INDIRECT(AN$5&amp;"!$A:$A"),INDIRECT(AN$5&amp;"!$Q:$Q"),,0),0)</f>
        <v>0</v>
      </c>
      <c r="AO61" s="101" cm="1">
        <f t="array" aca="1" ref="AO61" ca="1">IFERROR(_xlfn.XLOOKUP($A61,INDIRECT(AO$5&amp;"!$A:$A"),INDIRECT(AO$5&amp;"!$Q:$Q"),,0),0)</f>
        <v>0</v>
      </c>
      <c r="AP61" s="101" cm="1">
        <f t="array" aca="1" ref="AP61" ca="1">IFERROR(_xlfn.XLOOKUP($A61,INDIRECT(AP$5&amp;"!$A:$A"),INDIRECT(AP$5&amp;"!$Q:$Q"),,0),0)</f>
        <v>0</v>
      </c>
      <c r="AQ61" s="101" cm="1">
        <f t="array" aca="1" ref="AQ61" ca="1">IFERROR(_xlfn.XLOOKUP($A61,INDIRECT(AQ$5&amp;"!$A:$A"),INDIRECT(AQ$5&amp;"!$Q:$Q"),,0),0)</f>
        <v>0</v>
      </c>
      <c r="AR61" s="101" cm="1">
        <f t="array" aca="1" ref="AR61" ca="1">IFERROR(_xlfn.XLOOKUP($A61,INDIRECT(AR$5&amp;"!$A:$A"),INDIRECT(AR$5&amp;"!$Q:$Q"),,0),0)</f>
        <v>0</v>
      </c>
      <c r="AS61" s="101" cm="1">
        <f t="array" aca="1" ref="AS61" ca="1">IFERROR(_xlfn.XLOOKUP($A61,INDIRECT(AS$5&amp;"!$A:$A"),INDIRECT(AS$5&amp;"!$Q:$Q"),,0),0)</f>
        <v>0</v>
      </c>
      <c r="AT61" s="101" cm="1">
        <f t="array" aca="1" ref="AT61" ca="1">IFERROR(_xlfn.XLOOKUP($A61,INDIRECT(AT$5&amp;"!$A:$A"),INDIRECT(AT$5&amp;"!$Q:$Q"),,0),0)</f>
        <v>0</v>
      </c>
      <c r="AU61" s="101" cm="1">
        <f t="array" aca="1" ref="AU61" ca="1">IFERROR(_xlfn.XLOOKUP($A61,INDIRECT(AU$5&amp;"!$A:$A"),INDIRECT(AU$5&amp;"!$Q:$Q"),,0),0)</f>
        <v>0</v>
      </c>
      <c r="AV61" s="101" cm="1">
        <f t="array" aca="1" ref="AV61" ca="1">IFERROR(_xlfn.XLOOKUP($A61,INDIRECT(AV$5&amp;"!$A:$A"),INDIRECT(AV$5&amp;"!$Q:$Q"),,0),0)</f>
        <v>0</v>
      </c>
      <c r="AW61" s="101" cm="1">
        <f t="array" aca="1" ref="AW61" ca="1">IFERROR(_xlfn.XLOOKUP($A61,INDIRECT(AW$5&amp;"!$A:$A"),INDIRECT(AW$5&amp;"!$Q:$Q"),,0),0)</f>
        <v>0</v>
      </c>
      <c r="AX61" s="101" cm="1">
        <f t="array" aca="1" ref="AX61" ca="1">IFERROR(_xlfn.XLOOKUP($A61,INDIRECT(AX$5&amp;"!$A:$A"),INDIRECT(AX$5&amp;"!$Q:$Q"),,0),0)</f>
        <v>0</v>
      </c>
      <c r="AY61" s="101" cm="1">
        <f t="array" aca="1" ref="AY61" ca="1">IFERROR(_xlfn.XLOOKUP($A61,INDIRECT(AY$5&amp;"!$A:$A"),INDIRECT(AY$5&amp;"!$Q:$Q"),,0),0)</f>
        <v>0</v>
      </c>
      <c r="AZ61" s="101" cm="1">
        <f t="array" aca="1" ref="AZ61" ca="1">IFERROR(_xlfn.XLOOKUP($A61,INDIRECT(AZ$5&amp;"!$A:$A"),INDIRECT(AZ$5&amp;"!$Q:$Q"),,0),0)</f>
        <v>0</v>
      </c>
      <c r="BA61" s="101" cm="1">
        <f t="array" aca="1" ref="BA61" ca="1">IFERROR(_xlfn.XLOOKUP($A61,INDIRECT(BA$5&amp;"!$A:$A"),INDIRECT(BA$5&amp;"!$Q:$Q"),,0),0)</f>
        <v>0</v>
      </c>
      <c r="BB61" s="101" cm="1">
        <f t="array" aca="1" ref="BB61" ca="1">IFERROR(_xlfn.XLOOKUP($A61,INDIRECT(BB$5&amp;"!$A:$A"),INDIRECT(BB$5&amp;"!$Q:$Q"),,0),0)</f>
        <v>0</v>
      </c>
      <c r="BC61" s="101" cm="1">
        <f t="array" aca="1" ref="BC61" ca="1">IFERROR(_xlfn.XLOOKUP($A61,INDIRECT(BC$5&amp;"!$A:$A"),INDIRECT(BC$5&amp;"!$Q:$Q"),,0),0)</f>
        <v>0</v>
      </c>
      <c r="BD61" s="101" cm="1">
        <f t="array" aca="1" ref="BD61" ca="1">IFERROR(_xlfn.XLOOKUP($A61,INDIRECT(BD$5&amp;"!$A:$A"),INDIRECT(BD$5&amp;"!$Q:$Q"),,0),0)</f>
        <v>0</v>
      </c>
      <c r="BE61" s="101" cm="1">
        <f t="array" aca="1" ref="BE61" ca="1">IFERROR(_xlfn.XLOOKUP($A61,INDIRECT(BE$5&amp;"!$A:$A"),INDIRECT(BE$5&amp;"!$Q:$Q"),,0),0)</f>
        <v>0</v>
      </c>
      <c r="BF61" s="101" cm="1">
        <f t="array" aca="1" ref="BF61" ca="1">IFERROR(_xlfn.XLOOKUP($A61,INDIRECT(BF$5&amp;"!$A:$A"),INDIRECT(BF$5&amp;"!$Q:$Q"),,0),0)</f>
        <v>0</v>
      </c>
      <c r="BG61" s="226">
        <f t="shared" ca="1" si="0"/>
        <v>12100</v>
      </c>
      <c r="BH61" s="225">
        <f t="shared" ca="1" si="1"/>
        <v>3.7645694281494578E-2</v>
      </c>
      <c r="BI61" s="201">
        <f>_xlfn.XLOOKUP($A61,Текущая!$A:$A,Текущая!$AI:$AI,0,0)</f>
        <v>714.25</v>
      </c>
      <c r="BJ61" s="101">
        <f ca="1">_xlfn.XLOOKUP($A61,Текущая!$A:$A,Текущая!$G:$G,0,0)</f>
        <v>35568</v>
      </c>
      <c r="BK61" s="101">
        <f>_xlfn.XLOOKUP($A61,Текущая!$A:$A,Текущая!$H:$H,0)</f>
        <v>256.66666666666669</v>
      </c>
      <c r="BL61" s="106">
        <f>_xlfn.XLOOKUP($A61,Текущая!$A:$A,Текущая!$I:$I,0,0)</f>
        <v>60</v>
      </c>
      <c r="BM61" s="105">
        <f>_xlfn.XLOOKUP($A61,Текущая!$A:$A,Текущая!$J:$J,0,0)</f>
        <v>0.9</v>
      </c>
      <c r="BN61" s="101">
        <f>_xlfn.XLOOKUP($A61,Текущая!$A:$A,Текущая!$AP:$AP,0,0)</f>
        <v>221.65807377049185</v>
      </c>
      <c r="BO61" s="129">
        <f>_xlfn.XLOOKUP($A61,Текущая!$A:$A,Текущая!$AF:$AF,0,0)</f>
        <v>0.3103368201196946</v>
      </c>
      <c r="BP61" s="202">
        <f>_xlfn.XLOOKUP($A61,Текущая!$A:$A,Текущая!$AG:$AG,0,0)</f>
        <v>1.2962460454414728</v>
      </c>
    </row>
    <row r="62" spans="1:68" ht="24.95" customHeight="1" x14ac:dyDescent="0.25">
      <c r="A62" s="3">
        <f>'Сводный за нед'!A59</f>
        <v>448254852</v>
      </c>
      <c r="B62" s="3" t="str">
        <f>'Сводный за нед'!B59</f>
        <v>ACRA7TB201LI</v>
      </c>
      <c r="C62" s="3" t="str">
        <f>'Сводный за нед'!C59</f>
        <v>Таблетница прям 7*2 сирен/цветн</v>
      </c>
      <c r="D62" s="4">
        <f>'Сводный за нед'!D59</f>
        <v>2044516498812</v>
      </c>
      <c r="F62" s="101" cm="1">
        <f t="array" aca="1" ref="F62" ca="1">IFERROR(_xlfn.XLOOKUP($A62,INDIRECT(F$5&amp;"!$A:$A"),INDIRECT(F$5&amp;"!$Q:$Q"),,0),0)</f>
        <v>691</v>
      </c>
      <c r="G62" s="101" cm="1">
        <f t="array" aca="1" ref="G62" ca="1">IFERROR(_xlfn.XLOOKUP($A62,INDIRECT(G$5&amp;"!$A:$A"),INDIRECT(G$5&amp;"!$Q:$Q"),,0),0)</f>
        <v>2177</v>
      </c>
      <c r="H62" s="101" cm="1">
        <f t="array" aca="1" ref="H62" ca="1">IFERROR(_xlfn.XLOOKUP($A62,INDIRECT(H$5&amp;"!$A:$A"),INDIRECT(H$5&amp;"!$Q:$Q"),,0),0)</f>
        <v>717</v>
      </c>
      <c r="I62" s="101" cm="1">
        <f t="array" aca="1" ref="I62" ca="1">IFERROR(_xlfn.XLOOKUP($A62,INDIRECT(I$5&amp;"!$A:$A"),INDIRECT(I$5&amp;"!$Q:$Q"),,0),0)</f>
        <v>0</v>
      </c>
      <c r="J62" s="101" cm="1">
        <f t="array" aca="1" ref="J62" ca="1">IFERROR(_xlfn.XLOOKUP($A62,INDIRECT(J$5&amp;"!$A:$A"),INDIRECT(J$5&amp;"!$Q:$Q"),,0),0)</f>
        <v>0</v>
      </c>
      <c r="K62" s="101" cm="1">
        <f t="array" aca="1" ref="K62" ca="1">IFERROR(_xlfn.XLOOKUP($A62,INDIRECT(K$5&amp;"!$A:$A"),INDIRECT(K$5&amp;"!$Q:$Q"),,0),0)</f>
        <v>0</v>
      </c>
      <c r="L62" s="101" cm="1">
        <f t="array" aca="1" ref="L62" ca="1">IFERROR(_xlfn.XLOOKUP($A62,INDIRECT(L$5&amp;"!$A:$A"),INDIRECT(L$5&amp;"!$Q:$Q"),,0),0)</f>
        <v>0</v>
      </c>
      <c r="M62" s="101" cm="1">
        <f t="array" aca="1" ref="M62" ca="1">IFERROR(_xlfn.XLOOKUP($A62,INDIRECT(M$5&amp;"!$A:$A"),INDIRECT(M$5&amp;"!$Q:$Q"),,0),0)</f>
        <v>0</v>
      </c>
      <c r="N62" s="101" cm="1">
        <f t="array" aca="1" ref="N62" ca="1">IFERROR(_xlfn.XLOOKUP($A62,INDIRECT(N$5&amp;"!$A:$A"),INDIRECT(N$5&amp;"!$Q:$Q"),,0),0)</f>
        <v>0</v>
      </c>
      <c r="O62" s="101" cm="1">
        <f t="array" aca="1" ref="O62" ca="1">IFERROR(_xlfn.XLOOKUP($A62,INDIRECT(O$5&amp;"!$A:$A"),INDIRECT(O$5&amp;"!$Q:$Q"),,0),0)</f>
        <v>0</v>
      </c>
      <c r="P62" s="101" cm="1">
        <f t="array" aca="1" ref="P62" ca="1">IFERROR(_xlfn.XLOOKUP($A62,INDIRECT(P$5&amp;"!$A:$A"),INDIRECT(P$5&amp;"!$Q:$Q"),,0),0)</f>
        <v>0</v>
      </c>
      <c r="Q62" s="101" cm="1">
        <f t="array" aca="1" ref="Q62" ca="1">IFERROR(_xlfn.XLOOKUP($A62,INDIRECT(Q$5&amp;"!$A:$A"),INDIRECT(Q$5&amp;"!$Q:$Q"),,0),0)</f>
        <v>0</v>
      </c>
      <c r="R62" s="101" cm="1">
        <f t="array" aca="1" ref="R62" ca="1">IFERROR(_xlfn.XLOOKUP($A62,INDIRECT(R$5&amp;"!$A:$A"),INDIRECT(R$5&amp;"!$Q:$Q"),,0),0)</f>
        <v>0</v>
      </c>
      <c r="S62" s="101" cm="1">
        <f t="array" aca="1" ref="S62" ca="1">IFERROR(_xlfn.XLOOKUP($A62,INDIRECT(S$5&amp;"!$A:$A"),INDIRECT(S$5&amp;"!$Q:$Q"),,0),0)</f>
        <v>0</v>
      </c>
      <c r="T62" s="101" cm="1">
        <f t="array" aca="1" ref="T62" ca="1">IFERROR(_xlfn.XLOOKUP($A62,INDIRECT(T$5&amp;"!$A:$A"),INDIRECT(T$5&amp;"!$Q:$Q"),,0),0)</f>
        <v>0</v>
      </c>
      <c r="U62" s="101" cm="1">
        <f t="array" aca="1" ref="U62" ca="1">IFERROR(_xlfn.XLOOKUP($A62,INDIRECT(U$5&amp;"!$A:$A"),INDIRECT(U$5&amp;"!$Q:$Q"),,0),0)</f>
        <v>0</v>
      </c>
      <c r="V62" s="101" cm="1">
        <f t="array" aca="1" ref="V62" ca="1">IFERROR(_xlfn.XLOOKUP($A62,INDIRECT(V$5&amp;"!$A:$A"),INDIRECT(V$5&amp;"!$Q:$Q"),,0),0)</f>
        <v>0</v>
      </c>
      <c r="W62" s="101" cm="1">
        <f t="array" aca="1" ref="W62" ca="1">IFERROR(_xlfn.XLOOKUP($A62,INDIRECT(W$5&amp;"!$A:$A"),INDIRECT(W$5&amp;"!$Q:$Q"),,0),0)</f>
        <v>0</v>
      </c>
      <c r="X62" s="101" cm="1">
        <f t="array" aca="1" ref="X62" ca="1">IFERROR(_xlfn.XLOOKUP($A62,INDIRECT(X$5&amp;"!$A:$A"),INDIRECT(X$5&amp;"!$Q:$Q"),,0),0)</f>
        <v>0</v>
      </c>
      <c r="Y62" s="101" cm="1">
        <f t="array" aca="1" ref="Y62" ca="1">IFERROR(_xlfn.XLOOKUP($A62,INDIRECT(Y$5&amp;"!$A:$A"),INDIRECT(Y$5&amp;"!$Q:$Q"),,0),0)</f>
        <v>0</v>
      </c>
      <c r="Z62" s="101" cm="1">
        <f t="array" aca="1" ref="Z62" ca="1">IFERROR(_xlfn.XLOOKUP($A62,INDIRECT(Z$5&amp;"!$A:$A"),INDIRECT(Z$5&amp;"!$Q:$Q"),,0),0)</f>
        <v>0</v>
      </c>
      <c r="AA62" s="101" cm="1">
        <f t="array" aca="1" ref="AA62" ca="1">IFERROR(_xlfn.XLOOKUP($A62,INDIRECT(AA$5&amp;"!$A:$A"),INDIRECT(AA$5&amp;"!$Q:$Q"),,0),0)</f>
        <v>0</v>
      </c>
      <c r="AB62" s="101" cm="1">
        <f t="array" aca="1" ref="AB62" ca="1">IFERROR(_xlfn.XLOOKUP($A62,INDIRECT(AB$5&amp;"!$A:$A"),INDIRECT(AB$5&amp;"!$Q:$Q"),,0),0)</f>
        <v>0</v>
      </c>
      <c r="AC62" s="101" cm="1">
        <f t="array" aca="1" ref="AC62" ca="1">IFERROR(_xlfn.XLOOKUP($A62,INDIRECT(AC$5&amp;"!$A:$A"),INDIRECT(AC$5&amp;"!$Q:$Q"),,0),0)</f>
        <v>0</v>
      </c>
      <c r="AD62" s="101" cm="1">
        <f t="array" aca="1" ref="AD62" ca="1">IFERROR(_xlfn.XLOOKUP($A62,INDIRECT(AD$5&amp;"!$A:$A"),INDIRECT(AD$5&amp;"!$Q:$Q"),,0),0)</f>
        <v>0</v>
      </c>
      <c r="AE62" s="101" cm="1">
        <f t="array" aca="1" ref="AE62" ca="1">IFERROR(_xlfn.XLOOKUP($A62,INDIRECT(AE$5&amp;"!$A:$A"),INDIRECT(AE$5&amp;"!$Q:$Q"),,0),0)</f>
        <v>0</v>
      </c>
      <c r="AF62" s="101" cm="1">
        <f t="array" aca="1" ref="AF62" ca="1">IFERROR(_xlfn.XLOOKUP($A62,INDIRECT(AF$5&amp;"!$A:$A"),INDIRECT(AF$5&amp;"!$Q:$Q"),,0),0)</f>
        <v>0</v>
      </c>
      <c r="AG62" s="101" cm="1">
        <f t="array" aca="1" ref="AG62" ca="1">IFERROR(_xlfn.XLOOKUP($A62,INDIRECT(AG$5&amp;"!$A:$A"),INDIRECT(AG$5&amp;"!$Q:$Q"),,0),0)</f>
        <v>0</v>
      </c>
      <c r="AH62" s="101" cm="1">
        <f t="array" aca="1" ref="AH62" ca="1">IFERROR(_xlfn.XLOOKUP($A62,INDIRECT(AH$5&amp;"!$A:$A"),INDIRECT(AH$5&amp;"!$Q:$Q"),,0),0)</f>
        <v>0</v>
      </c>
      <c r="AI62" s="101" cm="1">
        <f t="array" aca="1" ref="AI62" ca="1">IFERROR(_xlfn.XLOOKUP($A62,INDIRECT(AI$5&amp;"!$A:$A"),INDIRECT(AI$5&amp;"!$Q:$Q"),,0),0)</f>
        <v>0</v>
      </c>
      <c r="AJ62" s="101" cm="1">
        <f t="array" aca="1" ref="AJ62" ca="1">IFERROR(_xlfn.XLOOKUP($A62,INDIRECT(AJ$5&amp;"!$A:$A"),INDIRECT(AJ$5&amp;"!$Q:$Q"),,0),0)</f>
        <v>0</v>
      </c>
      <c r="AK62" s="101" cm="1">
        <f t="array" aca="1" ref="AK62" ca="1">IFERROR(_xlfn.XLOOKUP($A62,INDIRECT(AK$5&amp;"!$A:$A"),INDIRECT(AK$5&amp;"!$Q:$Q"),,0),0)</f>
        <v>0</v>
      </c>
      <c r="AL62" s="101" cm="1">
        <f t="array" aca="1" ref="AL62" ca="1">IFERROR(_xlfn.XLOOKUP($A62,INDIRECT(AL$5&amp;"!$A:$A"),INDIRECT(AL$5&amp;"!$Q:$Q"),,0),0)</f>
        <v>0</v>
      </c>
      <c r="AM62" s="101" cm="1">
        <f t="array" aca="1" ref="AM62" ca="1">IFERROR(_xlfn.XLOOKUP($A62,INDIRECT(AM$5&amp;"!$A:$A"),INDIRECT(AM$5&amp;"!$Q:$Q"),,0),0)</f>
        <v>0</v>
      </c>
      <c r="AN62" s="101" cm="1">
        <f t="array" aca="1" ref="AN62" ca="1">IFERROR(_xlfn.XLOOKUP($A62,INDIRECT(AN$5&amp;"!$A:$A"),INDIRECT(AN$5&amp;"!$Q:$Q"),,0),0)</f>
        <v>0</v>
      </c>
      <c r="AO62" s="101" cm="1">
        <f t="array" aca="1" ref="AO62" ca="1">IFERROR(_xlfn.XLOOKUP($A62,INDIRECT(AO$5&amp;"!$A:$A"),INDIRECT(AO$5&amp;"!$Q:$Q"),,0),0)</f>
        <v>0</v>
      </c>
      <c r="AP62" s="101" cm="1">
        <f t="array" aca="1" ref="AP62" ca="1">IFERROR(_xlfn.XLOOKUP($A62,INDIRECT(AP$5&amp;"!$A:$A"),INDIRECT(AP$5&amp;"!$Q:$Q"),,0),0)</f>
        <v>0</v>
      </c>
      <c r="AQ62" s="101" cm="1">
        <f t="array" aca="1" ref="AQ62" ca="1">IFERROR(_xlfn.XLOOKUP($A62,INDIRECT(AQ$5&amp;"!$A:$A"),INDIRECT(AQ$5&amp;"!$Q:$Q"),,0),0)</f>
        <v>0</v>
      </c>
      <c r="AR62" s="101" cm="1">
        <f t="array" aca="1" ref="AR62" ca="1">IFERROR(_xlfn.XLOOKUP($A62,INDIRECT(AR$5&amp;"!$A:$A"),INDIRECT(AR$5&amp;"!$Q:$Q"),,0),0)</f>
        <v>0</v>
      </c>
      <c r="AS62" s="101" cm="1">
        <f t="array" aca="1" ref="AS62" ca="1">IFERROR(_xlfn.XLOOKUP($A62,INDIRECT(AS$5&amp;"!$A:$A"),INDIRECT(AS$5&amp;"!$Q:$Q"),,0),0)</f>
        <v>0</v>
      </c>
      <c r="AT62" s="101" cm="1">
        <f t="array" aca="1" ref="AT62" ca="1">IFERROR(_xlfn.XLOOKUP($A62,INDIRECT(AT$5&amp;"!$A:$A"),INDIRECT(AT$5&amp;"!$Q:$Q"),,0),0)</f>
        <v>0</v>
      </c>
      <c r="AU62" s="101" cm="1">
        <f t="array" aca="1" ref="AU62" ca="1">IFERROR(_xlfn.XLOOKUP($A62,INDIRECT(AU$5&amp;"!$A:$A"),INDIRECT(AU$5&amp;"!$Q:$Q"),,0),0)</f>
        <v>0</v>
      </c>
      <c r="AV62" s="101" cm="1">
        <f t="array" aca="1" ref="AV62" ca="1">IFERROR(_xlfn.XLOOKUP($A62,INDIRECT(AV$5&amp;"!$A:$A"),INDIRECT(AV$5&amp;"!$Q:$Q"),,0),0)</f>
        <v>0</v>
      </c>
      <c r="AW62" s="101" cm="1">
        <f t="array" aca="1" ref="AW62" ca="1">IFERROR(_xlfn.XLOOKUP($A62,INDIRECT(AW$5&amp;"!$A:$A"),INDIRECT(AW$5&amp;"!$Q:$Q"),,0),0)</f>
        <v>0</v>
      </c>
      <c r="AX62" s="101" cm="1">
        <f t="array" aca="1" ref="AX62" ca="1">IFERROR(_xlfn.XLOOKUP($A62,INDIRECT(AX$5&amp;"!$A:$A"),INDIRECT(AX$5&amp;"!$Q:$Q"),,0),0)</f>
        <v>0</v>
      </c>
      <c r="AY62" s="101" cm="1">
        <f t="array" aca="1" ref="AY62" ca="1">IFERROR(_xlfn.XLOOKUP($A62,INDIRECT(AY$5&amp;"!$A:$A"),INDIRECT(AY$5&amp;"!$Q:$Q"),,0),0)</f>
        <v>0</v>
      </c>
      <c r="AZ62" s="101" cm="1">
        <f t="array" aca="1" ref="AZ62" ca="1">IFERROR(_xlfn.XLOOKUP($A62,INDIRECT(AZ$5&amp;"!$A:$A"),INDIRECT(AZ$5&amp;"!$Q:$Q"),,0),0)</f>
        <v>0</v>
      </c>
      <c r="BA62" s="101" cm="1">
        <f t="array" aca="1" ref="BA62" ca="1">IFERROR(_xlfn.XLOOKUP($A62,INDIRECT(BA$5&amp;"!$A:$A"),INDIRECT(BA$5&amp;"!$Q:$Q"),,0),0)</f>
        <v>0</v>
      </c>
      <c r="BB62" s="101" cm="1">
        <f t="array" aca="1" ref="BB62" ca="1">IFERROR(_xlfn.XLOOKUP($A62,INDIRECT(BB$5&amp;"!$A:$A"),INDIRECT(BB$5&amp;"!$Q:$Q"),,0),0)</f>
        <v>0</v>
      </c>
      <c r="BC62" s="101" cm="1">
        <f t="array" aca="1" ref="BC62" ca="1">IFERROR(_xlfn.XLOOKUP($A62,INDIRECT(BC$5&amp;"!$A:$A"),INDIRECT(BC$5&amp;"!$Q:$Q"),,0),0)</f>
        <v>0</v>
      </c>
      <c r="BD62" s="101" cm="1">
        <f t="array" aca="1" ref="BD62" ca="1">IFERROR(_xlfn.XLOOKUP($A62,INDIRECT(BD$5&amp;"!$A:$A"),INDIRECT(BD$5&amp;"!$Q:$Q"),,0),0)</f>
        <v>0</v>
      </c>
      <c r="BE62" s="101" cm="1">
        <f t="array" aca="1" ref="BE62" ca="1">IFERROR(_xlfn.XLOOKUP($A62,INDIRECT(BE$5&amp;"!$A:$A"),INDIRECT(BE$5&amp;"!$Q:$Q"),,0),0)</f>
        <v>0</v>
      </c>
      <c r="BF62" s="101" cm="1">
        <f t="array" aca="1" ref="BF62" ca="1">IFERROR(_xlfn.XLOOKUP($A62,INDIRECT(BF$5&amp;"!$A:$A"),INDIRECT(BF$5&amp;"!$Q:$Q"),,0),0)</f>
        <v>0</v>
      </c>
      <c r="BG62" s="226">
        <f t="shared" ca="1" si="0"/>
        <v>3585</v>
      </c>
      <c r="BH62" s="225">
        <f t="shared" ca="1" si="1"/>
        <v>1.1153703636294055E-2</v>
      </c>
      <c r="BI62" s="201">
        <f>_xlfn.XLOOKUP($A62,Текущая!$A:$A,Текущая!$AI:$AI,0,0)</f>
        <v>717</v>
      </c>
      <c r="BJ62" s="101">
        <f ca="1">_xlfn.XLOOKUP($A62,Текущая!$A:$A,Текущая!$G:$G,0,0)</f>
        <v>36252</v>
      </c>
      <c r="BK62" s="101">
        <f>_xlfn.XLOOKUP($A62,Текущая!$A:$A,Текущая!$H:$H,0)</f>
        <v>999</v>
      </c>
      <c r="BL62" s="106">
        <f>_xlfn.XLOOKUP($A62,Текущая!$A:$A,Текущая!$I:$I,0,0)</f>
        <v>0</v>
      </c>
      <c r="BM62" s="105">
        <f>_xlfn.XLOOKUP($A62,Текущая!$A:$A,Текущая!$J:$J,0,0)</f>
        <v>0</v>
      </c>
      <c r="BN62" s="101">
        <f>_xlfn.XLOOKUP($A62,Текущая!$A:$A,Текущая!$AP:$AP,0,0)</f>
        <v>38.357049180327863</v>
      </c>
      <c r="BO62" s="129">
        <f>_xlfn.XLOOKUP($A62,Текущая!$A:$A,Текущая!$AF:$AF,0,0)</f>
        <v>5.3496581841461457E-2</v>
      </c>
      <c r="BP62" s="202">
        <f>_xlfn.XLOOKUP($A62,Текущая!$A:$A,Текущая!$AG:$AG,0,0)</f>
        <v>0.22431022912472434</v>
      </c>
    </row>
    <row r="63" spans="1:68" ht="24.95" customHeight="1" x14ac:dyDescent="0.25">
      <c r="A63" s="3">
        <f>'Сводный за нед'!A60</f>
        <v>186800214</v>
      </c>
      <c r="B63" s="3" t="str">
        <f>'Сводный за нед'!B60</f>
        <v>ACRA7TB101BC</v>
      </c>
      <c r="C63" s="3" t="str">
        <f>'Сводный за нед'!C60</f>
        <v>Таблетница круглая 7*2 черн</v>
      </c>
      <c r="D63" s="4">
        <f>'Сводный за нед'!D60</f>
        <v>2038890789598</v>
      </c>
      <c r="F63" s="101" cm="1">
        <f t="array" aca="1" ref="F63" ca="1">IFERROR(_xlfn.XLOOKUP($A63,INDIRECT(F$5&amp;"!$A:$A"),INDIRECT(F$5&amp;"!$Q:$Q"),,0),0)</f>
        <v>0</v>
      </c>
      <c r="G63" s="101" cm="1">
        <f t="array" aca="1" ref="G63" ca="1">IFERROR(_xlfn.XLOOKUP($A63,INDIRECT(G$5&amp;"!$A:$A"),INDIRECT(G$5&amp;"!$Q:$Q"),,0),0)</f>
        <v>0</v>
      </c>
      <c r="H63" s="101" cm="1">
        <f t="array" aca="1" ref="H63" ca="1">IFERROR(_xlfn.XLOOKUP($A63,INDIRECT(H$5&amp;"!$A:$A"),INDIRECT(H$5&amp;"!$Q:$Q"),,0),0)</f>
        <v>0</v>
      </c>
      <c r="I63" s="101" cm="1">
        <f t="array" aca="1" ref="I63" ca="1">IFERROR(_xlfn.XLOOKUP($A63,INDIRECT(I$5&amp;"!$A:$A"),INDIRECT(I$5&amp;"!$Q:$Q"),,0),0)</f>
        <v>0</v>
      </c>
      <c r="J63" s="101" cm="1">
        <f t="array" aca="1" ref="J63" ca="1">IFERROR(_xlfn.XLOOKUP($A63,INDIRECT(J$5&amp;"!$A:$A"),INDIRECT(J$5&amp;"!$Q:$Q"),,0),0)</f>
        <v>0</v>
      </c>
      <c r="K63" s="101" cm="1">
        <f t="array" aca="1" ref="K63" ca="1">IFERROR(_xlfn.XLOOKUP($A63,INDIRECT(K$5&amp;"!$A:$A"),INDIRECT(K$5&amp;"!$Q:$Q"),,0),0)</f>
        <v>0</v>
      </c>
      <c r="L63" s="101" cm="1">
        <f t="array" aca="1" ref="L63" ca="1">IFERROR(_xlfn.XLOOKUP($A63,INDIRECT(L$5&amp;"!$A:$A"),INDIRECT(L$5&amp;"!$Q:$Q"),,0),0)</f>
        <v>0</v>
      </c>
      <c r="M63" s="101" cm="1">
        <f t="array" aca="1" ref="M63" ca="1">IFERROR(_xlfn.XLOOKUP($A63,INDIRECT(M$5&amp;"!$A:$A"),INDIRECT(M$5&amp;"!$Q:$Q"),,0),0)</f>
        <v>0</v>
      </c>
      <c r="N63" s="101" cm="1">
        <f t="array" aca="1" ref="N63" ca="1">IFERROR(_xlfn.XLOOKUP($A63,INDIRECT(N$5&amp;"!$A:$A"),INDIRECT(N$5&amp;"!$Q:$Q"),,0),0)</f>
        <v>0</v>
      </c>
      <c r="O63" s="101" cm="1">
        <f t="array" aca="1" ref="O63" ca="1">IFERROR(_xlfn.XLOOKUP($A63,INDIRECT(O$5&amp;"!$A:$A"),INDIRECT(O$5&amp;"!$Q:$Q"),,0),0)</f>
        <v>0</v>
      </c>
      <c r="P63" s="101" cm="1">
        <f t="array" aca="1" ref="P63" ca="1">IFERROR(_xlfn.XLOOKUP($A63,INDIRECT(P$5&amp;"!$A:$A"),INDIRECT(P$5&amp;"!$Q:$Q"),,0),0)</f>
        <v>0</v>
      </c>
      <c r="Q63" s="101" cm="1">
        <f t="array" aca="1" ref="Q63" ca="1">IFERROR(_xlfn.XLOOKUP($A63,INDIRECT(Q$5&amp;"!$A:$A"),INDIRECT(Q$5&amp;"!$Q:$Q"),,0),0)</f>
        <v>0</v>
      </c>
      <c r="R63" s="101" cm="1">
        <f t="array" aca="1" ref="R63" ca="1">IFERROR(_xlfn.XLOOKUP($A63,INDIRECT(R$5&amp;"!$A:$A"),INDIRECT(R$5&amp;"!$Q:$Q"),,0),0)</f>
        <v>0</v>
      </c>
      <c r="S63" s="101" cm="1">
        <f t="array" aca="1" ref="S63" ca="1">IFERROR(_xlfn.XLOOKUP($A63,INDIRECT(S$5&amp;"!$A:$A"),INDIRECT(S$5&amp;"!$Q:$Q"),,0),0)</f>
        <v>0</v>
      </c>
      <c r="T63" s="101" cm="1">
        <f t="array" aca="1" ref="T63" ca="1">IFERROR(_xlfn.XLOOKUP($A63,INDIRECT(T$5&amp;"!$A:$A"),INDIRECT(T$5&amp;"!$Q:$Q"),,0),0)</f>
        <v>0</v>
      </c>
      <c r="U63" s="101" cm="1">
        <f t="array" aca="1" ref="U63" ca="1">IFERROR(_xlfn.XLOOKUP($A63,INDIRECT(U$5&amp;"!$A:$A"),INDIRECT(U$5&amp;"!$Q:$Q"),,0),0)</f>
        <v>0</v>
      </c>
      <c r="V63" s="101" cm="1">
        <f t="array" aca="1" ref="V63" ca="1">IFERROR(_xlfn.XLOOKUP($A63,INDIRECT(V$5&amp;"!$A:$A"),INDIRECT(V$5&amp;"!$Q:$Q"),,0),0)</f>
        <v>0</v>
      </c>
      <c r="W63" s="101" cm="1">
        <f t="array" aca="1" ref="W63" ca="1">IFERROR(_xlfn.XLOOKUP($A63,INDIRECT(W$5&amp;"!$A:$A"),INDIRECT(W$5&amp;"!$Q:$Q"),,0),0)</f>
        <v>0</v>
      </c>
      <c r="X63" s="101" cm="1">
        <f t="array" aca="1" ref="X63" ca="1">IFERROR(_xlfn.XLOOKUP($A63,INDIRECT(X$5&amp;"!$A:$A"),INDIRECT(X$5&amp;"!$Q:$Q"),,0),0)</f>
        <v>0</v>
      </c>
      <c r="Y63" s="101" cm="1">
        <f t="array" aca="1" ref="Y63" ca="1">IFERROR(_xlfn.XLOOKUP($A63,INDIRECT(Y$5&amp;"!$A:$A"),INDIRECT(Y$5&amp;"!$Q:$Q"),,0),0)</f>
        <v>0</v>
      </c>
      <c r="Z63" s="101" cm="1">
        <f t="array" aca="1" ref="Z63" ca="1">IFERROR(_xlfn.XLOOKUP($A63,INDIRECT(Z$5&amp;"!$A:$A"),INDIRECT(Z$5&amp;"!$Q:$Q"),,0),0)</f>
        <v>0</v>
      </c>
      <c r="AA63" s="101" cm="1">
        <f t="array" aca="1" ref="AA63" ca="1">IFERROR(_xlfn.XLOOKUP($A63,INDIRECT(AA$5&amp;"!$A:$A"),INDIRECT(AA$5&amp;"!$Q:$Q"),,0),0)</f>
        <v>0</v>
      </c>
      <c r="AB63" s="101" cm="1">
        <f t="array" aca="1" ref="AB63" ca="1">IFERROR(_xlfn.XLOOKUP($A63,INDIRECT(AB$5&amp;"!$A:$A"),INDIRECT(AB$5&amp;"!$Q:$Q"),,0),0)</f>
        <v>0</v>
      </c>
      <c r="AC63" s="101" cm="1">
        <f t="array" aca="1" ref="AC63" ca="1">IFERROR(_xlfn.XLOOKUP($A63,INDIRECT(AC$5&amp;"!$A:$A"),INDIRECT(AC$5&amp;"!$Q:$Q"),,0),0)</f>
        <v>0</v>
      </c>
      <c r="AD63" s="101" cm="1">
        <f t="array" aca="1" ref="AD63" ca="1">IFERROR(_xlfn.XLOOKUP($A63,INDIRECT(AD$5&amp;"!$A:$A"),INDIRECT(AD$5&amp;"!$Q:$Q"),,0),0)</f>
        <v>0</v>
      </c>
      <c r="AE63" s="101" cm="1">
        <f t="array" aca="1" ref="AE63" ca="1">IFERROR(_xlfn.XLOOKUP($A63,INDIRECT(AE$5&amp;"!$A:$A"),INDIRECT(AE$5&amp;"!$Q:$Q"),,0),0)</f>
        <v>0</v>
      </c>
      <c r="AF63" s="101" cm="1">
        <f t="array" aca="1" ref="AF63" ca="1">IFERROR(_xlfn.XLOOKUP($A63,INDIRECT(AF$5&amp;"!$A:$A"),INDIRECT(AF$5&amp;"!$Q:$Q"),,0),0)</f>
        <v>0</v>
      </c>
      <c r="AG63" s="101" cm="1">
        <f t="array" aca="1" ref="AG63" ca="1">IFERROR(_xlfn.XLOOKUP($A63,INDIRECT(AG$5&amp;"!$A:$A"),INDIRECT(AG$5&amp;"!$Q:$Q"),,0),0)</f>
        <v>0</v>
      </c>
      <c r="AH63" s="101" cm="1">
        <f t="array" aca="1" ref="AH63" ca="1">IFERROR(_xlfn.XLOOKUP($A63,INDIRECT(AH$5&amp;"!$A:$A"),INDIRECT(AH$5&amp;"!$Q:$Q"),,0),0)</f>
        <v>0</v>
      </c>
      <c r="AI63" s="101" cm="1">
        <f t="array" aca="1" ref="AI63" ca="1">IFERROR(_xlfn.XLOOKUP($A63,INDIRECT(AI$5&amp;"!$A:$A"),INDIRECT(AI$5&amp;"!$Q:$Q"),,0),0)</f>
        <v>0</v>
      </c>
      <c r="AJ63" s="101" cm="1">
        <f t="array" aca="1" ref="AJ63" ca="1">IFERROR(_xlfn.XLOOKUP($A63,INDIRECT(AJ$5&amp;"!$A:$A"),INDIRECT(AJ$5&amp;"!$Q:$Q"),,0),0)</f>
        <v>0</v>
      </c>
      <c r="AK63" s="101" cm="1">
        <f t="array" aca="1" ref="AK63" ca="1">IFERROR(_xlfn.XLOOKUP($A63,INDIRECT(AK$5&amp;"!$A:$A"),INDIRECT(AK$5&amp;"!$Q:$Q"),,0),0)</f>
        <v>0</v>
      </c>
      <c r="AL63" s="101" cm="1">
        <f t="array" aca="1" ref="AL63" ca="1">IFERROR(_xlfn.XLOOKUP($A63,INDIRECT(AL$5&amp;"!$A:$A"),INDIRECT(AL$5&amp;"!$Q:$Q"),,0),0)</f>
        <v>0</v>
      </c>
      <c r="AM63" s="101" cm="1">
        <f t="array" aca="1" ref="AM63" ca="1">IFERROR(_xlfn.XLOOKUP($A63,INDIRECT(AM$5&amp;"!$A:$A"),INDIRECT(AM$5&amp;"!$Q:$Q"),,0),0)</f>
        <v>0</v>
      </c>
      <c r="AN63" s="101" cm="1">
        <f t="array" aca="1" ref="AN63" ca="1">IFERROR(_xlfn.XLOOKUP($A63,INDIRECT(AN$5&amp;"!$A:$A"),INDIRECT(AN$5&amp;"!$Q:$Q"),,0),0)</f>
        <v>0</v>
      </c>
      <c r="AO63" s="101" cm="1">
        <f t="array" aca="1" ref="AO63" ca="1">IFERROR(_xlfn.XLOOKUP($A63,INDIRECT(AO$5&amp;"!$A:$A"),INDIRECT(AO$5&amp;"!$Q:$Q"),,0),0)</f>
        <v>0</v>
      </c>
      <c r="AP63" s="101" cm="1">
        <f t="array" aca="1" ref="AP63" ca="1">IFERROR(_xlfn.XLOOKUP($A63,INDIRECT(AP$5&amp;"!$A:$A"),INDIRECT(AP$5&amp;"!$Q:$Q"),,0),0)</f>
        <v>0</v>
      </c>
      <c r="AQ63" s="101" cm="1">
        <f t="array" aca="1" ref="AQ63" ca="1">IFERROR(_xlfn.XLOOKUP($A63,INDIRECT(AQ$5&amp;"!$A:$A"),INDIRECT(AQ$5&amp;"!$Q:$Q"),,0),0)</f>
        <v>0</v>
      </c>
      <c r="AR63" s="101" cm="1">
        <f t="array" aca="1" ref="AR63" ca="1">IFERROR(_xlfn.XLOOKUP($A63,INDIRECT(AR$5&amp;"!$A:$A"),INDIRECT(AR$5&amp;"!$Q:$Q"),,0),0)</f>
        <v>0</v>
      </c>
      <c r="AS63" s="101" cm="1">
        <f t="array" aca="1" ref="AS63" ca="1">IFERROR(_xlfn.XLOOKUP($A63,INDIRECT(AS$5&amp;"!$A:$A"),INDIRECT(AS$5&amp;"!$Q:$Q"),,0),0)</f>
        <v>0</v>
      </c>
      <c r="AT63" s="101" cm="1">
        <f t="array" aca="1" ref="AT63" ca="1">IFERROR(_xlfn.XLOOKUP($A63,INDIRECT(AT$5&amp;"!$A:$A"),INDIRECT(AT$5&amp;"!$Q:$Q"),,0),0)</f>
        <v>0</v>
      </c>
      <c r="AU63" s="101" cm="1">
        <f t="array" aca="1" ref="AU63" ca="1">IFERROR(_xlfn.XLOOKUP($A63,INDIRECT(AU$5&amp;"!$A:$A"),INDIRECT(AU$5&amp;"!$Q:$Q"),,0),0)</f>
        <v>0</v>
      </c>
      <c r="AV63" s="101" cm="1">
        <f t="array" aca="1" ref="AV63" ca="1">IFERROR(_xlfn.XLOOKUP($A63,INDIRECT(AV$5&amp;"!$A:$A"),INDIRECT(AV$5&amp;"!$Q:$Q"),,0),0)</f>
        <v>0</v>
      </c>
      <c r="AW63" s="101" cm="1">
        <f t="array" aca="1" ref="AW63" ca="1">IFERROR(_xlfn.XLOOKUP($A63,INDIRECT(AW$5&amp;"!$A:$A"),INDIRECT(AW$5&amp;"!$Q:$Q"),,0),0)</f>
        <v>0</v>
      </c>
      <c r="AX63" s="101" cm="1">
        <f t="array" aca="1" ref="AX63" ca="1">IFERROR(_xlfn.XLOOKUP($A63,INDIRECT(AX$5&amp;"!$A:$A"),INDIRECT(AX$5&amp;"!$Q:$Q"),,0),0)</f>
        <v>0</v>
      </c>
      <c r="AY63" s="101" cm="1">
        <f t="array" aca="1" ref="AY63" ca="1">IFERROR(_xlfn.XLOOKUP($A63,INDIRECT(AY$5&amp;"!$A:$A"),INDIRECT(AY$5&amp;"!$Q:$Q"),,0),0)</f>
        <v>0</v>
      </c>
      <c r="AZ63" s="101" cm="1">
        <f t="array" aca="1" ref="AZ63" ca="1">IFERROR(_xlfn.XLOOKUP($A63,INDIRECT(AZ$5&amp;"!$A:$A"),INDIRECT(AZ$5&amp;"!$Q:$Q"),,0),0)</f>
        <v>0</v>
      </c>
      <c r="BA63" s="101" cm="1">
        <f t="array" aca="1" ref="BA63" ca="1">IFERROR(_xlfn.XLOOKUP($A63,INDIRECT(BA$5&amp;"!$A:$A"),INDIRECT(BA$5&amp;"!$Q:$Q"),,0),0)</f>
        <v>0</v>
      </c>
      <c r="BB63" s="101" cm="1">
        <f t="array" aca="1" ref="BB63" ca="1">IFERROR(_xlfn.XLOOKUP($A63,INDIRECT(BB$5&amp;"!$A:$A"),INDIRECT(BB$5&amp;"!$Q:$Q"),,0),0)</f>
        <v>0</v>
      </c>
      <c r="BC63" s="101" cm="1">
        <f t="array" aca="1" ref="BC63" ca="1">IFERROR(_xlfn.XLOOKUP($A63,INDIRECT(BC$5&amp;"!$A:$A"),INDIRECT(BC$5&amp;"!$Q:$Q"),,0),0)</f>
        <v>0</v>
      </c>
      <c r="BD63" s="101" cm="1">
        <f t="array" aca="1" ref="BD63" ca="1">IFERROR(_xlfn.XLOOKUP($A63,INDIRECT(BD$5&amp;"!$A:$A"),INDIRECT(BD$5&amp;"!$Q:$Q"),,0),0)</f>
        <v>0</v>
      </c>
      <c r="BE63" s="101" cm="1">
        <f t="array" aca="1" ref="BE63" ca="1">IFERROR(_xlfn.XLOOKUP($A63,INDIRECT(BE$5&amp;"!$A:$A"),INDIRECT(BE$5&amp;"!$Q:$Q"),,0),0)</f>
        <v>0</v>
      </c>
      <c r="BF63" s="101" cm="1">
        <f t="array" aca="1" ref="BF63" ca="1">IFERROR(_xlfn.XLOOKUP($A63,INDIRECT(BF$5&amp;"!$A:$A"),INDIRECT(BF$5&amp;"!$Q:$Q"),,0),0)</f>
        <v>0</v>
      </c>
      <c r="BG63" s="226">
        <f t="shared" ca="1" si="0"/>
        <v>0</v>
      </c>
      <c r="BH63" s="225">
        <f t="shared" ca="1" si="1"/>
        <v>0</v>
      </c>
      <c r="BI63" s="201">
        <f>_xlfn.XLOOKUP($A63,Текущая!$A:$A,Текущая!$AI:$AI,0,0)</f>
        <v>0</v>
      </c>
      <c r="BJ63" s="101">
        <f ca="1">_xlfn.XLOOKUP($A63,Текущая!$A:$A,Текущая!$G:$G,0,0)</f>
        <v>54750</v>
      </c>
      <c r="BK63" s="101">
        <f>_xlfn.XLOOKUP($A63,Текущая!$A:$A,Текущая!$H:$H,0)</f>
        <v>793.33333333333337</v>
      </c>
      <c r="BL63" s="106">
        <f>_xlfn.XLOOKUP($A63,Текущая!$A:$A,Текущая!$I:$I,0,0)</f>
        <v>0</v>
      </c>
      <c r="BM63" s="105">
        <f>_xlfn.XLOOKUP($A63,Текущая!$A:$A,Текущая!$J:$J,0,0)</f>
        <v>0.3</v>
      </c>
      <c r="BN63" s="101">
        <f>_xlfn.XLOOKUP($A63,Текущая!$A:$A,Текущая!$AP:$AP,0,0)</f>
        <v>0</v>
      </c>
      <c r="BO63" s="129">
        <f>_xlfn.XLOOKUP($A63,Текущая!$A:$A,Текущая!$AF:$AF,0,0)</f>
        <v>0</v>
      </c>
      <c r="BP63" s="202">
        <f>_xlfn.XLOOKUP($A63,Текущая!$A:$A,Текущая!$AG:$AG,0,0)</f>
        <v>0</v>
      </c>
    </row>
    <row r="64" spans="1:68" ht="24.95" customHeight="1" x14ac:dyDescent="0.25">
      <c r="A64" s="3">
        <f>'Сводный за нед'!A61</f>
        <v>298193176</v>
      </c>
      <c r="B64" s="3" t="str">
        <f>'Сводный за нед'!B61</f>
        <v>ACRA7TB101CL</v>
      </c>
      <c r="C64" s="3" t="str">
        <f>'Сводный за нед'!C61</f>
        <v>Таблетница круглая 7*2 черн/цвет</v>
      </c>
      <c r="D64" s="4">
        <f>'Сводный за нед'!D61</f>
        <v>2042160422832</v>
      </c>
      <c r="F64" s="101" cm="1">
        <f t="array" aca="1" ref="F64" ca="1">IFERROR(_xlfn.XLOOKUP($A64,INDIRECT(F$5&amp;"!$A:$A"),INDIRECT(F$5&amp;"!$Q:$Q"),,0),0)</f>
        <v>0</v>
      </c>
      <c r="G64" s="101" cm="1">
        <f t="array" aca="1" ref="G64" ca="1">IFERROR(_xlfn.XLOOKUP($A64,INDIRECT(G$5&amp;"!$A:$A"),INDIRECT(G$5&amp;"!$Q:$Q"),,0),0)</f>
        <v>0</v>
      </c>
      <c r="H64" s="101" cm="1">
        <f t="array" aca="1" ref="H64" ca="1">IFERROR(_xlfn.XLOOKUP($A64,INDIRECT(H$5&amp;"!$A:$A"),INDIRECT(H$5&amp;"!$Q:$Q"),,0),0)</f>
        <v>1974</v>
      </c>
      <c r="I64" s="101" cm="1">
        <f t="array" aca="1" ref="I64" ca="1">IFERROR(_xlfn.XLOOKUP($A64,INDIRECT(I$5&amp;"!$A:$A"),INDIRECT(I$5&amp;"!$Q:$Q"),,0),0)</f>
        <v>0</v>
      </c>
      <c r="J64" s="101" cm="1">
        <f t="array" aca="1" ref="J64" ca="1">IFERROR(_xlfn.XLOOKUP($A64,INDIRECT(J$5&amp;"!$A:$A"),INDIRECT(J$5&amp;"!$Q:$Q"),,0),0)</f>
        <v>0</v>
      </c>
      <c r="K64" s="101" cm="1">
        <f t="array" aca="1" ref="K64" ca="1">IFERROR(_xlfn.XLOOKUP($A64,INDIRECT(K$5&amp;"!$A:$A"),INDIRECT(K$5&amp;"!$Q:$Q"),,0),0)</f>
        <v>0</v>
      </c>
      <c r="L64" s="101" cm="1">
        <f t="array" aca="1" ref="L64" ca="1">IFERROR(_xlfn.XLOOKUP($A64,INDIRECT(L$5&amp;"!$A:$A"),INDIRECT(L$5&amp;"!$Q:$Q"),,0),0)</f>
        <v>0</v>
      </c>
      <c r="M64" s="101" cm="1">
        <f t="array" aca="1" ref="M64" ca="1">IFERROR(_xlfn.XLOOKUP($A64,INDIRECT(M$5&amp;"!$A:$A"),INDIRECT(M$5&amp;"!$Q:$Q"),,0),0)</f>
        <v>0</v>
      </c>
      <c r="N64" s="101" cm="1">
        <f t="array" aca="1" ref="N64" ca="1">IFERROR(_xlfn.XLOOKUP($A64,INDIRECT(N$5&amp;"!$A:$A"),INDIRECT(N$5&amp;"!$Q:$Q"),,0),0)</f>
        <v>0</v>
      </c>
      <c r="O64" s="101" cm="1">
        <f t="array" aca="1" ref="O64" ca="1">IFERROR(_xlfn.XLOOKUP($A64,INDIRECT(O$5&amp;"!$A:$A"),INDIRECT(O$5&amp;"!$Q:$Q"),,0),0)</f>
        <v>0</v>
      </c>
      <c r="P64" s="101" cm="1">
        <f t="array" aca="1" ref="P64" ca="1">IFERROR(_xlfn.XLOOKUP($A64,INDIRECT(P$5&amp;"!$A:$A"),INDIRECT(P$5&amp;"!$Q:$Q"),,0),0)</f>
        <v>0</v>
      </c>
      <c r="Q64" s="101" cm="1">
        <f t="array" aca="1" ref="Q64" ca="1">IFERROR(_xlfn.XLOOKUP($A64,INDIRECT(Q$5&amp;"!$A:$A"),INDIRECT(Q$5&amp;"!$Q:$Q"),,0),0)</f>
        <v>0</v>
      </c>
      <c r="R64" s="101" cm="1">
        <f t="array" aca="1" ref="R64" ca="1">IFERROR(_xlfn.XLOOKUP($A64,INDIRECT(R$5&amp;"!$A:$A"),INDIRECT(R$5&amp;"!$Q:$Q"),,0),0)</f>
        <v>0</v>
      </c>
      <c r="S64" s="101" cm="1">
        <f t="array" aca="1" ref="S64" ca="1">IFERROR(_xlfn.XLOOKUP($A64,INDIRECT(S$5&amp;"!$A:$A"),INDIRECT(S$5&amp;"!$Q:$Q"),,0),0)</f>
        <v>0</v>
      </c>
      <c r="T64" s="101" cm="1">
        <f t="array" aca="1" ref="T64" ca="1">IFERROR(_xlfn.XLOOKUP($A64,INDIRECT(T$5&amp;"!$A:$A"),INDIRECT(T$5&amp;"!$Q:$Q"),,0),0)</f>
        <v>0</v>
      </c>
      <c r="U64" s="101" cm="1">
        <f t="array" aca="1" ref="U64" ca="1">IFERROR(_xlfn.XLOOKUP($A64,INDIRECT(U$5&amp;"!$A:$A"),INDIRECT(U$5&amp;"!$Q:$Q"),,0),0)</f>
        <v>0</v>
      </c>
      <c r="V64" s="101" cm="1">
        <f t="array" aca="1" ref="V64" ca="1">IFERROR(_xlfn.XLOOKUP($A64,INDIRECT(V$5&amp;"!$A:$A"),INDIRECT(V$5&amp;"!$Q:$Q"),,0),0)</f>
        <v>0</v>
      </c>
      <c r="W64" s="101" cm="1">
        <f t="array" aca="1" ref="W64" ca="1">IFERROR(_xlfn.XLOOKUP($A64,INDIRECT(W$5&amp;"!$A:$A"),INDIRECT(W$5&amp;"!$Q:$Q"),,0),0)</f>
        <v>0</v>
      </c>
      <c r="X64" s="101" cm="1">
        <f t="array" aca="1" ref="X64" ca="1">IFERROR(_xlfn.XLOOKUP($A64,INDIRECT(X$5&amp;"!$A:$A"),INDIRECT(X$5&amp;"!$Q:$Q"),,0),0)</f>
        <v>0</v>
      </c>
      <c r="Y64" s="101" cm="1">
        <f t="array" aca="1" ref="Y64" ca="1">IFERROR(_xlfn.XLOOKUP($A64,INDIRECT(Y$5&amp;"!$A:$A"),INDIRECT(Y$5&amp;"!$Q:$Q"),,0),0)</f>
        <v>0</v>
      </c>
      <c r="Z64" s="101" cm="1">
        <f t="array" aca="1" ref="Z64" ca="1">IFERROR(_xlfn.XLOOKUP($A64,INDIRECT(Z$5&amp;"!$A:$A"),INDIRECT(Z$5&amp;"!$Q:$Q"),,0),0)</f>
        <v>0</v>
      </c>
      <c r="AA64" s="101" cm="1">
        <f t="array" aca="1" ref="AA64" ca="1">IFERROR(_xlfn.XLOOKUP($A64,INDIRECT(AA$5&amp;"!$A:$A"),INDIRECT(AA$5&amp;"!$Q:$Q"),,0),0)</f>
        <v>0</v>
      </c>
      <c r="AB64" s="101" cm="1">
        <f t="array" aca="1" ref="AB64" ca="1">IFERROR(_xlfn.XLOOKUP($A64,INDIRECT(AB$5&amp;"!$A:$A"),INDIRECT(AB$5&amp;"!$Q:$Q"),,0),0)</f>
        <v>0</v>
      </c>
      <c r="AC64" s="101" cm="1">
        <f t="array" aca="1" ref="AC64" ca="1">IFERROR(_xlfn.XLOOKUP($A64,INDIRECT(AC$5&amp;"!$A:$A"),INDIRECT(AC$5&amp;"!$Q:$Q"),,0),0)</f>
        <v>0</v>
      </c>
      <c r="AD64" s="101" cm="1">
        <f t="array" aca="1" ref="AD64" ca="1">IFERROR(_xlfn.XLOOKUP($A64,INDIRECT(AD$5&amp;"!$A:$A"),INDIRECT(AD$5&amp;"!$Q:$Q"),,0),0)</f>
        <v>0</v>
      </c>
      <c r="AE64" s="101" cm="1">
        <f t="array" aca="1" ref="AE64" ca="1">IFERROR(_xlfn.XLOOKUP($A64,INDIRECT(AE$5&amp;"!$A:$A"),INDIRECT(AE$5&amp;"!$Q:$Q"),,0),0)</f>
        <v>0</v>
      </c>
      <c r="AF64" s="101" cm="1">
        <f t="array" aca="1" ref="AF64" ca="1">IFERROR(_xlfn.XLOOKUP($A64,INDIRECT(AF$5&amp;"!$A:$A"),INDIRECT(AF$5&amp;"!$Q:$Q"),,0),0)</f>
        <v>0</v>
      </c>
      <c r="AG64" s="101" cm="1">
        <f t="array" aca="1" ref="AG64" ca="1">IFERROR(_xlfn.XLOOKUP($A64,INDIRECT(AG$5&amp;"!$A:$A"),INDIRECT(AG$5&amp;"!$Q:$Q"),,0),0)</f>
        <v>0</v>
      </c>
      <c r="AH64" s="101" cm="1">
        <f t="array" aca="1" ref="AH64" ca="1">IFERROR(_xlfn.XLOOKUP($A64,INDIRECT(AH$5&amp;"!$A:$A"),INDIRECT(AH$5&amp;"!$Q:$Q"),,0),0)</f>
        <v>0</v>
      </c>
      <c r="AI64" s="101" cm="1">
        <f t="array" aca="1" ref="AI64" ca="1">IFERROR(_xlfn.XLOOKUP($A64,INDIRECT(AI$5&amp;"!$A:$A"),INDIRECT(AI$5&amp;"!$Q:$Q"),,0),0)</f>
        <v>0</v>
      </c>
      <c r="AJ64" s="101" cm="1">
        <f t="array" aca="1" ref="AJ64" ca="1">IFERROR(_xlfn.XLOOKUP($A64,INDIRECT(AJ$5&amp;"!$A:$A"),INDIRECT(AJ$5&amp;"!$Q:$Q"),,0),0)</f>
        <v>0</v>
      </c>
      <c r="AK64" s="101" cm="1">
        <f t="array" aca="1" ref="AK64" ca="1">IFERROR(_xlfn.XLOOKUP($A64,INDIRECT(AK$5&amp;"!$A:$A"),INDIRECT(AK$5&amp;"!$Q:$Q"),,0),0)</f>
        <v>0</v>
      </c>
      <c r="AL64" s="101" cm="1">
        <f t="array" aca="1" ref="AL64" ca="1">IFERROR(_xlfn.XLOOKUP($A64,INDIRECT(AL$5&amp;"!$A:$A"),INDIRECT(AL$5&amp;"!$Q:$Q"),,0),0)</f>
        <v>0</v>
      </c>
      <c r="AM64" s="101" cm="1">
        <f t="array" aca="1" ref="AM64" ca="1">IFERROR(_xlfn.XLOOKUP($A64,INDIRECT(AM$5&amp;"!$A:$A"),INDIRECT(AM$5&amp;"!$Q:$Q"),,0),0)</f>
        <v>0</v>
      </c>
      <c r="AN64" s="101" cm="1">
        <f t="array" aca="1" ref="AN64" ca="1">IFERROR(_xlfn.XLOOKUP($A64,INDIRECT(AN$5&amp;"!$A:$A"),INDIRECT(AN$5&amp;"!$Q:$Q"),,0),0)</f>
        <v>0</v>
      </c>
      <c r="AO64" s="101" cm="1">
        <f t="array" aca="1" ref="AO64" ca="1">IFERROR(_xlfn.XLOOKUP($A64,INDIRECT(AO$5&amp;"!$A:$A"),INDIRECT(AO$5&amp;"!$Q:$Q"),,0),0)</f>
        <v>0</v>
      </c>
      <c r="AP64" s="101" cm="1">
        <f t="array" aca="1" ref="AP64" ca="1">IFERROR(_xlfn.XLOOKUP($A64,INDIRECT(AP$5&amp;"!$A:$A"),INDIRECT(AP$5&amp;"!$Q:$Q"),,0),0)</f>
        <v>0</v>
      </c>
      <c r="AQ64" s="101" cm="1">
        <f t="array" aca="1" ref="AQ64" ca="1">IFERROR(_xlfn.XLOOKUP($A64,INDIRECT(AQ$5&amp;"!$A:$A"),INDIRECT(AQ$5&amp;"!$Q:$Q"),,0),0)</f>
        <v>0</v>
      </c>
      <c r="AR64" s="101" cm="1">
        <f t="array" aca="1" ref="AR64" ca="1">IFERROR(_xlfn.XLOOKUP($A64,INDIRECT(AR$5&amp;"!$A:$A"),INDIRECT(AR$5&amp;"!$Q:$Q"),,0),0)</f>
        <v>0</v>
      </c>
      <c r="AS64" s="101" cm="1">
        <f t="array" aca="1" ref="AS64" ca="1">IFERROR(_xlfn.XLOOKUP($A64,INDIRECT(AS$5&amp;"!$A:$A"),INDIRECT(AS$5&amp;"!$Q:$Q"),,0),0)</f>
        <v>0</v>
      </c>
      <c r="AT64" s="101" cm="1">
        <f t="array" aca="1" ref="AT64" ca="1">IFERROR(_xlfn.XLOOKUP($A64,INDIRECT(AT$5&amp;"!$A:$A"),INDIRECT(AT$5&amp;"!$Q:$Q"),,0),0)</f>
        <v>0</v>
      </c>
      <c r="AU64" s="101" cm="1">
        <f t="array" aca="1" ref="AU64" ca="1">IFERROR(_xlfn.XLOOKUP($A64,INDIRECT(AU$5&amp;"!$A:$A"),INDIRECT(AU$5&amp;"!$Q:$Q"),,0),0)</f>
        <v>0</v>
      </c>
      <c r="AV64" s="101" cm="1">
        <f t="array" aca="1" ref="AV64" ca="1">IFERROR(_xlfn.XLOOKUP($A64,INDIRECT(AV$5&amp;"!$A:$A"),INDIRECT(AV$5&amp;"!$Q:$Q"),,0),0)</f>
        <v>0</v>
      </c>
      <c r="AW64" s="101" cm="1">
        <f t="array" aca="1" ref="AW64" ca="1">IFERROR(_xlfn.XLOOKUP($A64,INDIRECT(AW$5&amp;"!$A:$A"),INDIRECT(AW$5&amp;"!$Q:$Q"),,0),0)</f>
        <v>0</v>
      </c>
      <c r="AX64" s="101" cm="1">
        <f t="array" aca="1" ref="AX64" ca="1">IFERROR(_xlfn.XLOOKUP($A64,INDIRECT(AX$5&amp;"!$A:$A"),INDIRECT(AX$5&amp;"!$Q:$Q"),,0),0)</f>
        <v>0</v>
      </c>
      <c r="AY64" s="101" cm="1">
        <f t="array" aca="1" ref="AY64" ca="1">IFERROR(_xlfn.XLOOKUP($A64,INDIRECT(AY$5&amp;"!$A:$A"),INDIRECT(AY$5&amp;"!$Q:$Q"),,0),0)</f>
        <v>0</v>
      </c>
      <c r="AZ64" s="101" cm="1">
        <f t="array" aca="1" ref="AZ64" ca="1">IFERROR(_xlfn.XLOOKUP($A64,INDIRECT(AZ$5&amp;"!$A:$A"),INDIRECT(AZ$5&amp;"!$Q:$Q"),,0),0)</f>
        <v>0</v>
      </c>
      <c r="BA64" s="101" cm="1">
        <f t="array" aca="1" ref="BA64" ca="1">IFERROR(_xlfn.XLOOKUP($A64,INDIRECT(BA$5&amp;"!$A:$A"),INDIRECT(BA$5&amp;"!$Q:$Q"),,0),0)</f>
        <v>0</v>
      </c>
      <c r="BB64" s="101" cm="1">
        <f t="array" aca="1" ref="BB64" ca="1">IFERROR(_xlfn.XLOOKUP($A64,INDIRECT(BB$5&amp;"!$A:$A"),INDIRECT(BB$5&amp;"!$Q:$Q"),,0),0)</f>
        <v>0</v>
      </c>
      <c r="BC64" s="101" cm="1">
        <f t="array" aca="1" ref="BC64" ca="1">IFERROR(_xlfn.XLOOKUP($A64,INDIRECT(BC$5&amp;"!$A:$A"),INDIRECT(BC$5&amp;"!$Q:$Q"),,0),0)</f>
        <v>0</v>
      </c>
      <c r="BD64" s="101" cm="1">
        <f t="array" aca="1" ref="BD64" ca="1">IFERROR(_xlfn.XLOOKUP($A64,INDIRECT(BD$5&amp;"!$A:$A"),INDIRECT(BD$5&amp;"!$Q:$Q"),,0),0)</f>
        <v>0</v>
      </c>
      <c r="BE64" s="101" cm="1">
        <f t="array" aca="1" ref="BE64" ca="1">IFERROR(_xlfn.XLOOKUP($A64,INDIRECT(BE$5&amp;"!$A:$A"),INDIRECT(BE$5&amp;"!$Q:$Q"),,0),0)</f>
        <v>0</v>
      </c>
      <c r="BF64" s="101" cm="1">
        <f t="array" aca="1" ref="BF64" ca="1">IFERROR(_xlfn.XLOOKUP($A64,INDIRECT(BF$5&amp;"!$A:$A"),INDIRECT(BF$5&amp;"!$Q:$Q"),,0),0)</f>
        <v>0</v>
      </c>
      <c r="BG64" s="226">
        <f t="shared" ca="1" si="0"/>
        <v>1974</v>
      </c>
      <c r="BH64" s="225">
        <f t="shared" ca="1" si="1"/>
        <v>6.1415372323694465E-3</v>
      </c>
      <c r="BI64" s="201">
        <f>_xlfn.XLOOKUP($A64,Текущая!$A:$A,Текущая!$AI:$AI,0,0)</f>
        <v>987</v>
      </c>
      <c r="BJ64" s="101">
        <f ca="1">_xlfn.XLOOKUP($A64,Текущая!$A:$A,Текущая!$G:$G,0,0)</f>
        <v>43500</v>
      </c>
      <c r="BK64" s="101">
        <f>_xlfn.XLOOKUP($A64,Текущая!$A:$A,Текущая!$H:$H,0)</f>
        <v>1840</v>
      </c>
      <c r="BL64" s="106">
        <f>_xlfn.XLOOKUP($A64,Текущая!$A:$A,Текущая!$I:$I,0,0)</f>
        <v>100</v>
      </c>
      <c r="BM64" s="105">
        <f>_xlfn.XLOOKUP($A64,Текущая!$A:$A,Текущая!$J:$J,0,0)</f>
        <v>0.1</v>
      </c>
      <c r="BN64" s="101">
        <f>_xlfn.XLOOKUP($A64,Текущая!$A:$A,Текущая!$AP:$AP,0,0)</f>
        <v>220.35306360655738</v>
      </c>
      <c r="BO64" s="129">
        <f>_xlfn.XLOOKUP($A64,Текущая!$A:$A,Текущая!$AF:$AF,0,0)</f>
        <v>0.22325538359326988</v>
      </c>
      <c r="BP64" s="202">
        <f>_xlfn.XLOOKUP($A64,Текущая!$A:$A,Текущая!$AG:$AG,0,0)</f>
        <v>0.8814122544262295</v>
      </c>
    </row>
    <row r="65" spans="1:68" ht="24.95" customHeight="1" x14ac:dyDescent="0.25">
      <c r="A65" s="3">
        <f>'Сводный за нед'!A62</f>
        <v>278515093</v>
      </c>
      <c r="B65" s="3" t="str">
        <f>'Сводный за нед'!B62</f>
        <v>ACRA7TB301GR</v>
      </c>
      <c r="C65" s="3" t="str">
        <f>'Сводный за нед'!C62</f>
        <v>Таблетница круглая 7*2 сер</v>
      </c>
      <c r="D65" s="4">
        <f>'Сводный за нед'!D62</f>
        <v>2041680530447</v>
      </c>
      <c r="F65" s="101" cm="1">
        <f t="array" aca="1" ref="F65" ca="1">IFERROR(_xlfn.XLOOKUP($A65,INDIRECT(F$5&amp;"!$A:$A"),INDIRECT(F$5&amp;"!$Q:$Q"),,0),0)</f>
        <v>4025.58</v>
      </c>
      <c r="G65" s="101" cm="1">
        <f t="array" aca="1" ref="G65" ca="1">IFERROR(_xlfn.XLOOKUP($A65,INDIRECT(G$5&amp;"!$A:$A"),INDIRECT(G$5&amp;"!$Q:$Q"),,0),0)</f>
        <v>10143.26</v>
      </c>
      <c r="H65" s="101" cm="1">
        <f t="array" aca="1" ref="H65" ca="1">IFERROR(_xlfn.XLOOKUP($A65,INDIRECT(H$5&amp;"!$A:$A"),INDIRECT(H$5&amp;"!$Q:$Q"),,0),0)</f>
        <v>13346</v>
      </c>
      <c r="I65" s="101" cm="1">
        <f t="array" aca="1" ref="I65" ca="1">IFERROR(_xlfn.XLOOKUP($A65,INDIRECT(I$5&amp;"!$A:$A"),INDIRECT(I$5&amp;"!$Q:$Q"),,0),0)</f>
        <v>0</v>
      </c>
      <c r="J65" s="101" cm="1">
        <f t="array" aca="1" ref="J65" ca="1">IFERROR(_xlfn.XLOOKUP($A65,INDIRECT(J$5&amp;"!$A:$A"),INDIRECT(J$5&amp;"!$Q:$Q"),,0),0)</f>
        <v>0</v>
      </c>
      <c r="K65" s="101" cm="1">
        <f t="array" aca="1" ref="K65" ca="1">IFERROR(_xlfn.XLOOKUP($A65,INDIRECT(K$5&amp;"!$A:$A"),INDIRECT(K$5&amp;"!$Q:$Q"),,0),0)</f>
        <v>0</v>
      </c>
      <c r="L65" s="101" cm="1">
        <f t="array" aca="1" ref="L65" ca="1">IFERROR(_xlfn.XLOOKUP($A65,INDIRECT(L$5&amp;"!$A:$A"),INDIRECT(L$5&amp;"!$Q:$Q"),,0),0)</f>
        <v>0</v>
      </c>
      <c r="M65" s="101" cm="1">
        <f t="array" aca="1" ref="M65" ca="1">IFERROR(_xlfn.XLOOKUP($A65,INDIRECT(M$5&amp;"!$A:$A"),INDIRECT(M$5&amp;"!$Q:$Q"),,0),0)</f>
        <v>0</v>
      </c>
      <c r="N65" s="101" cm="1">
        <f t="array" aca="1" ref="N65" ca="1">IFERROR(_xlfn.XLOOKUP($A65,INDIRECT(N$5&amp;"!$A:$A"),INDIRECT(N$5&amp;"!$Q:$Q"),,0),0)</f>
        <v>0</v>
      </c>
      <c r="O65" s="101" cm="1">
        <f t="array" aca="1" ref="O65" ca="1">IFERROR(_xlfn.XLOOKUP($A65,INDIRECT(O$5&amp;"!$A:$A"),INDIRECT(O$5&amp;"!$Q:$Q"),,0),0)</f>
        <v>0</v>
      </c>
      <c r="P65" s="101" cm="1">
        <f t="array" aca="1" ref="P65" ca="1">IFERROR(_xlfn.XLOOKUP($A65,INDIRECT(P$5&amp;"!$A:$A"),INDIRECT(P$5&amp;"!$Q:$Q"),,0),0)</f>
        <v>0</v>
      </c>
      <c r="Q65" s="101" cm="1">
        <f t="array" aca="1" ref="Q65" ca="1">IFERROR(_xlfn.XLOOKUP($A65,INDIRECT(Q$5&amp;"!$A:$A"),INDIRECT(Q$5&amp;"!$Q:$Q"),,0),0)</f>
        <v>0</v>
      </c>
      <c r="R65" s="101" cm="1">
        <f t="array" aca="1" ref="R65" ca="1">IFERROR(_xlfn.XLOOKUP($A65,INDIRECT(R$5&amp;"!$A:$A"),INDIRECT(R$5&amp;"!$Q:$Q"),,0),0)</f>
        <v>0</v>
      </c>
      <c r="S65" s="101" cm="1">
        <f t="array" aca="1" ref="S65" ca="1">IFERROR(_xlfn.XLOOKUP($A65,INDIRECT(S$5&amp;"!$A:$A"),INDIRECT(S$5&amp;"!$Q:$Q"),,0),0)</f>
        <v>0</v>
      </c>
      <c r="T65" s="101" cm="1">
        <f t="array" aca="1" ref="T65" ca="1">IFERROR(_xlfn.XLOOKUP($A65,INDIRECT(T$5&amp;"!$A:$A"),INDIRECT(T$5&amp;"!$Q:$Q"),,0),0)</f>
        <v>0</v>
      </c>
      <c r="U65" s="101" cm="1">
        <f t="array" aca="1" ref="U65" ca="1">IFERROR(_xlfn.XLOOKUP($A65,INDIRECT(U$5&amp;"!$A:$A"),INDIRECT(U$5&amp;"!$Q:$Q"),,0),0)</f>
        <v>0</v>
      </c>
      <c r="V65" s="101" cm="1">
        <f t="array" aca="1" ref="V65" ca="1">IFERROR(_xlfn.XLOOKUP($A65,INDIRECT(V$5&amp;"!$A:$A"),INDIRECT(V$5&amp;"!$Q:$Q"),,0),0)</f>
        <v>0</v>
      </c>
      <c r="W65" s="101" cm="1">
        <f t="array" aca="1" ref="W65" ca="1">IFERROR(_xlfn.XLOOKUP($A65,INDIRECT(W$5&amp;"!$A:$A"),INDIRECT(W$5&amp;"!$Q:$Q"),,0),0)</f>
        <v>0</v>
      </c>
      <c r="X65" s="101" cm="1">
        <f t="array" aca="1" ref="X65" ca="1">IFERROR(_xlfn.XLOOKUP($A65,INDIRECT(X$5&amp;"!$A:$A"),INDIRECT(X$5&amp;"!$Q:$Q"),,0),0)</f>
        <v>0</v>
      </c>
      <c r="Y65" s="101" cm="1">
        <f t="array" aca="1" ref="Y65" ca="1">IFERROR(_xlfn.XLOOKUP($A65,INDIRECT(Y$5&amp;"!$A:$A"),INDIRECT(Y$5&amp;"!$Q:$Q"),,0),0)</f>
        <v>0</v>
      </c>
      <c r="Z65" s="101" cm="1">
        <f t="array" aca="1" ref="Z65" ca="1">IFERROR(_xlfn.XLOOKUP($A65,INDIRECT(Z$5&amp;"!$A:$A"),INDIRECT(Z$5&amp;"!$Q:$Q"),,0),0)</f>
        <v>0</v>
      </c>
      <c r="AA65" s="101" cm="1">
        <f t="array" aca="1" ref="AA65" ca="1">IFERROR(_xlfn.XLOOKUP($A65,INDIRECT(AA$5&amp;"!$A:$A"),INDIRECT(AA$5&amp;"!$Q:$Q"),,0),0)</f>
        <v>0</v>
      </c>
      <c r="AB65" s="101" cm="1">
        <f t="array" aca="1" ref="AB65" ca="1">IFERROR(_xlfn.XLOOKUP($A65,INDIRECT(AB$5&amp;"!$A:$A"),INDIRECT(AB$5&amp;"!$Q:$Q"),,0),0)</f>
        <v>0</v>
      </c>
      <c r="AC65" s="101" cm="1">
        <f t="array" aca="1" ref="AC65" ca="1">IFERROR(_xlfn.XLOOKUP($A65,INDIRECT(AC$5&amp;"!$A:$A"),INDIRECT(AC$5&amp;"!$Q:$Q"),,0),0)</f>
        <v>0</v>
      </c>
      <c r="AD65" s="101" cm="1">
        <f t="array" aca="1" ref="AD65" ca="1">IFERROR(_xlfn.XLOOKUP($A65,INDIRECT(AD$5&amp;"!$A:$A"),INDIRECT(AD$5&amp;"!$Q:$Q"),,0),0)</f>
        <v>0</v>
      </c>
      <c r="AE65" s="101" cm="1">
        <f t="array" aca="1" ref="AE65" ca="1">IFERROR(_xlfn.XLOOKUP($A65,INDIRECT(AE$5&amp;"!$A:$A"),INDIRECT(AE$5&amp;"!$Q:$Q"),,0),0)</f>
        <v>0</v>
      </c>
      <c r="AF65" s="101" cm="1">
        <f t="array" aca="1" ref="AF65" ca="1">IFERROR(_xlfn.XLOOKUP($A65,INDIRECT(AF$5&amp;"!$A:$A"),INDIRECT(AF$5&amp;"!$Q:$Q"),,0),0)</f>
        <v>0</v>
      </c>
      <c r="AG65" s="101" cm="1">
        <f t="array" aca="1" ref="AG65" ca="1">IFERROR(_xlfn.XLOOKUP($A65,INDIRECT(AG$5&amp;"!$A:$A"),INDIRECT(AG$5&amp;"!$Q:$Q"),,0),0)</f>
        <v>0</v>
      </c>
      <c r="AH65" s="101" cm="1">
        <f t="array" aca="1" ref="AH65" ca="1">IFERROR(_xlfn.XLOOKUP($A65,INDIRECT(AH$5&amp;"!$A:$A"),INDIRECT(AH$5&amp;"!$Q:$Q"),,0),0)</f>
        <v>0</v>
      </c>
      <c r="AI65" s="101" cm="1">
        <f t="array" aca="1" ref="AI65" ca="1">IFERROR(_xlfn.XLOOKUP($A65,INDIRECT(AI$5&amp;"!$A:$A"),INDIRECT(AI$5&amp;"!$Q:$Q"),,0),0)</f>
        <v>0</v>
      </c>
      <c r="AJ65" s="101" cm="1">
        <f t="array" aca="1" ref="AJ65" ca="1">IFERROR(_xlfn.XLOOKUP($A65,INDIRECT(AJ$5&amp;"!$A:$A"),INDIRECT(AJ$5&amp;"!$Q:$Q"),,0),0)</f>
        <v>0</v>
      </c>
      <c r="AK65" s="101" cm="1">
        <f t="array" aca="1" ref="AK65" ca="1">IFERROR(_xlfn.XLOOKUP($A65,INDIRECT(AK$5&amp;"!$A:$A"),INDIRECT(AK$5&amp;"!$Q:$Q"),,0),0)</f>
        <v>0</v>
      </c>
      <c r="AL65" s="101" cm="1">
        <f t="array" aca="1" ref="AL65" ca="1">IFERROR(_xlfn.XLOOKUP($A65,INDIRECT(AL$5&amp;"!$A:$A"),INDIRECT(AL$5&amp;"!$Q:$Q"),,0),0)</f>
        <v>0</v>
      </c>
      <c r="AM65" s="101" cm="1">
        <f t="array" aca="1" ref="AM65" ca="1">IFERROR(_xlfn.XLOOKUP($A65,INDIRECT(AM$5&amp;"!$A:$A"),INDIRECT(AM$5&amp;"!$Q:$Q"),,0),0)</f>
        <v>0</v>
      </c>
      <c r="AN65" s="101" cm="1">
        <f t="array" aca="1" ref="AN65" ca="1">IFERROR(_xlfn.XLOOKUP($A65,INDIRECT(AN$5&amp;"!$A:$A"),INDIRECT(AN$5&amp;"!$Q:$Q"),,0),0)</f>
        <v>0</v>
      </c>
      <c r="AO65" s="101" cm="1">
        <f t="array" aca="1" ref="AO65" ca="1">IFERROR(_xlfn.XLOOKUP($A65,INDIRECT(AO$5&amp;"!$A:$A"),INDIRECT(AO$5&amp;"!$Q:$Q"),,0),0)</f>
        <v>0</v>
      </c>
      <c r="AP65" s="101" cm="1">
        <f t="array" aca="1" ref="AP65" ca="1">IFERROR(_xlfn.XLOOKUP($A65,INDIRECT(AP$5&amp;"!$A:$A"),INDIRECT(AP$5&amp;"!$Q:$Q"),,0),0)</f>
        <v>0</v>
      </c>
      <c r="AQ65" s="101" cm="1">
        <f t="array" aca="1" ref="AQ65" ca="1">IFERROR(_xlfn.XLOOKUP($A65,INDIRECT(AQ$5&amp;"!$A:$A"),INDIRECT(AQ$5&amp;"!$Q:$Q"),,0),0)</f>
        <v>0</v>
      </c>
      <c r="AR65" s="101" cm="1">
        <f t="array" aca="1" ref="AR65" ca="1">IFERROR(_xlfn.XLOOKUP($A65,INDIRECT(AR$5&amp;"!$A:$A"),INDIRECT(AR$5&amp;"!$Q:$Q"),,0),0)</f>
        <v>0</v>
      </c>
      <c r="AS65" s="101" cm="1">
        <f t="array" aca="1" ref="AS65" ca="1">IFERROR(_xlfn.XLOOKUP($A65,INDIRECT(AS$5&amp;"!$A:$A"),INDIRECT(AS$5&amp;"!$Q:$Q"),,0),0)</f>
        <v>0</v>
      </c>
      <c r="AT65" s="101" cm="1">
        <f t="array" aca="1" ref="AT65" ca="1">IFERROR(_xlfn.XLOOKUP($A65,INDIRECT(AT$5&amp;"!$A:$A"),INDIRECT(AT$5&amp;"!$Q:$Q"),,0),0)</f>
        <v>0</v>
      </c>
      <c r="AU65" s="101" cm="1">
        <f t="array" aca="1" ref="AU65" ca="1">IFERROR(_xlfn.XLOOKUP($A65,INDIRECT(AU$5&amp;"!$A:$A"),INDIRECT(AU$5&amp;"!$Q:$Q"),,0),0)</f>
        <v>0</v>
      </c>
      <c r="AV65" s="101" cm="1">
        <f t="array" aca="1" ref="AV65" ca="1">IFERROR(_xlfn.XLOOKUP($A65,INDIRECT(AV$5&amp;"!$A:$A"),INDIRECT(AV$5&amp;"!$Q:$Q"),,0),0)</f>
        <v>0</v>
      </c>
      <c r="AW65" s="101" cm="1">
        <f t="array" aca="1" ref="AW65" ca="1">IFERROR(_xlfn.XLOOKUP($A65,INDIRECT(AW$5&amp;"!$A:$A"),INDIRECT(AW$5&amp;"!$Q:$Q"),,0),0)</f>
        <v>0</v>
      </c>
      <c r="AX65" s="101" cm="1">
        <f t="array" aca="1" ref="AX65" ca="1">IFERROR(_xlfn.XLOOKUP($A65,INDIRECT(AX$5&amp;"!$A:$A"),INDIRECT(AX$5&amp;"!$Q:$Q"),,0),0)</f>
        <v>0</v>
      </c>
      <c r="AY65" s="101" cm="1">
        <f t="array" aca="1" ref="AY65" ca="1">IFERROR(_xlfn.XLOOKUP($A65,INDIRECT(AY$5&amp;"!$A:$A"),INDIRECT(AY$5&amp;"!$Q:$Q"),,0),0)</f>
        <v>0</v>
      </c>
      <c r="AZ65" s="101" cm="1">
        <f t="array" aca="1" ref="AZ65" ca="1">IFERROR(_xlfn.XLOOKUP($A65,INDIRECT(AZ$5&amp;"!$A:$A"),INDIRECT(AZ$5&amp;"!$Q:$Q"),,0),0)</f>
        <v>0</v>
      </c>
      <c r="BA65" s="101" cm="1">
        <f t="array" aca="1" ref="BA65" ca="1">IFERROR(_xlfn.XLOOKUP($A65,INDIRECT(BA$5&amp;"!$A:$A"),INDIRECT(BA$5&amp;"!$Q:$Q"),,0),0)</f>
        <v>0</v>
      </c>
      <c r="BB65" s="101" cm="1">
        <f t="array" aca="1" ref="BB65" ca="1">IFERROR(_xlfn.XLOOKUP($A65,INDIRECT(BB$5&amp;"!$A:$A"),INDIRECT(BB$5&amp;"!$Q:$Q"),,0),0)</f>
        <v>0</v>
      </c>
      <c r="BC65" s="101" cm="1">
        <f t="array" aca="1" ref="BC65" ca="1">IFERROR(_xlfn.XLOOKUP($A65,INDIRECT(BC$5&amp;"!$A:$A"),INDIRECT(BC$5&amp;"!$Q:$Q"),,0),0)</f>
        <v>0</v>
      </c>
      <c r="BD65" s="101" cm="1">
        <f t="array" aca="1" ref="BD65" ca="1">IFERROR(_xlfn.XLOOKUP($A65,INDIRECT(BD$5&amp;"!$A:$A"),INDIRECT(BD$5&amp;"!$Q:$Q"),,0),0)</f>
        <v>0</v>
      </c>
      <c r="BE65" s="101" cm="1">
        <f t="array" aca="1" ref="BE65" ca="1">IFERROR(_xlfn.XLOOKUP($A65,INDIRECT(BE$5&amp;"!$A:$A"),INDIRECT(BE$5&amp;"!$Q:$Q"),,0),0)</f>
        <v>0</v>
      </c>
      <c r="BF65" s="101" cm="1">
        <f t="array" aca="1" ref="BF65" ca="1">IFERROR(_xlfn.XLOOKUP($A65,INDIRECT(BF$5&amp;"!$A:$A"),INDIRECT(BF$5&amp;"!$Q:$Q"),,0),0)</f>
        <v>0</v>
      </c>
      <c r="BG65" s="226">
        <f t="shared" ca="1" si="0"/>
        <v>27514.84</v>
      </c>
      <c r="BH65" s="225">
        <f t="shared" ca="1" si="1"/>
        <v>8.5604566516052763E-2</v>
      </c>
      <c r="BI65" s="201">
        <f>_xlfn.XLOOKUP($A65,Текущая!$A:$A,Текущая!$AI:$AI,0,0)</f>
        <v>741.44444444444446</v>
      </c>
      <c r="BJ65" s="101">
        <f ca="1">_xlfn.XLOOKUP($A65,Текущая!$A:$A,Текущая!$G:$G,0,0)</f>
        <v>29678</v>
      </c>
      <c r="BK65" s="101">
        <f>_xlfn.XLOOKUP($A65,Текущая!$A:$A,Текущая!$H:$H,0)</f>
        <v>70.909090909090907</v>
      </c>
      <c r="BL65" s="106">
        <f>_xlfn.XLOOKUP($A65,Текущая!$A:$A,Текущая!$I:$I,0,0)</f>
        <v>79</v>
      </c>
      <c r="BM65" s="105">
        <f>_xlfn.XLOOKUP($A65,Текущая!$A:$A,Текущая!$J:$J,0,0)</f>
        <v>3.3</v>
      </c>
      <c r="BN65" s="101">
        <f>_xlfn.XLOOKUP($A65,Текущая!$A:$A,Текущая!$AP:$AP,0,0)</f>
        <v>219.35646477231342</v>
      </c>
      <c r="BO65" s="129">
        <f>_xlfn.XLOOKUP($A65,Текущая!$A:$A,Текущая!$AF:$AF,0,0)</f>
        <v>0.29585016978133083</v>
      </c>
      <c r="BP65" s="202">
        <f>_xlfn.XLOOKUP($A65,Текущая!$A:$A,Текущая!$AG:$AG,0,0)</f>
        <v>1.5447638364247425</v>
      </c>
    </row>
    <row r="66" spans="1:68" ht="24.95" customHeight="1" x14ac:dyDescent="0.25">
      <c r="A66" s="3">
        <f>'Сводный за нед'!A63</f>
        <v>345168494</v>
      </c>
      <c r="B66" s="3" t="str">
        <f>'Сводный за нед'!B63</f>
        <v>ACRA7TB301CL</v>
      </c>
      <c r="C66" s="3" t="str">
        <f>'Сводный за нед'!C63</f>
        <v>Таблетница круглая 7*2 сер /цвет</v>
      </c>
      <c r="D66" s="4">
        <f>'Сводный за нед'!D63</f>
        <v>2043048226719</v>
      </c>
      <c r="F66" s="101" cm="1">
        <f t="array" aca="1" ref="F66" ca="1">IFERROR(_xlfn.XLOOKUP($A66,INDIRECT(F$5&amp;"!$A:$A"),INDIRECT(F$5&amp;"!$Q:$Q"),,0),0)</f>
        <v>993</v>
      </c>
      <c r="G66" s="101" cm="1">
        <f t="array" aca="1" ref="G66" ca="1">IFERROR(_xlfn.XLOOKUP($A66,INDIRECT(G$5&amp;"!$A:$A"),INDIRECT(G$5&amp;"!$Q:$Q"),,0),0)</f>
        <v>0</v>
      </c>
      <c r="H66" s="101" cm="1">
        <f t="array" aca="1" ref="H66" ca="1">IFERROR(_xlfn.XLOOKUP($A66,INDIRECT(H$5&amp;"!$A:$A"),INDIRECT(H$5&amp;"!$Q:$Q"),,0),0)</f>
        <v>894</v>
      </c>
      <c r="I66" s="101" cm="1">
        <f t="array" aca="1" ref="I66" ca="1">IFERROR(_xlfn.XLOOKUP($A66,INDIRECT(I$5&amp;"!$A:$A"),INDIRECT(I$5&amp;"!$Q:$Q"),,0),0)</f>
        <v>0</v>
      </c>
      <c r="J66" s="101" cm="1">
        <f t="array" aca="1" ref="J66" ca="1">IFERROR(_xlfn.XLOOKUP($A66,INDIRECT(J$5&amp;"!$A:$A"),INDIRECT(J$5&amp;"!$Q:$Q"),,0),0)</f>
        <v>0</v>
      </c>
      <c r="K66" s="101" cm="1">
        <f t="array" aca="1" ref="K66" ca="1">IFERROR(_xlfn.XLOOKUP($A66,INDIRECT(K$5&amp;"!$A:$A"),INDIRECT(K$5&amp;"!$Q:$Q"),,0),0)</f>
        <v>0</v>
      </c>
      <c r="L66" s="101" cm="1">
        <f t="array" aca="1" ref="L66" ca="1">IFERROR(_xlfn.XLOOKUP($A66,INDIRECT(L$5&amp;"!$A:$A"),INDIRECT(L$5&amp;"!$Q:$Q"),,0),0)</f>
        <v>0</v>
      </c>
      <c r="M66" s="101" cm="1">
        <f t="array" aca="1" ref="M66" ca="1">IFERROR(_xlfn.XLOOKUP($A66,INDIRECT(M$5&amp;"!$A:$A"),INDIRECT(M$5&amp;"!$Q:$Q"),,0),0)</f>
        <v>0</v>
      </c>
      <c r="N66" s="101" cm="1">
        <f t="array" aca="1" ref="N66" ca="1">IFERROR(_xlfn.XLOOKUP($A66,INDIRECT(N$5&amp;"!$A:$A"),INDIRECT(N$5&amp;"!$Q:$Q"),,0),0)</f>
        <v>0</v>
      </c>
      <c r="O66" s="101" cm="1">
        <f t="array" aca="1" ref="O66" ca="1">IFERROR(_xlfn.XLOOKUP($A66,INDIRECT(O$5&amp;"!$A:$A"),INDIRECT(O$5&amp;"!$Q:$Q"),,0),0)</f>
        <v>0</v>
      </c>
      <c r="P66" s="101" cm="1">
        <f t="array" aca="1" ref="P66" ca="1">IFERROR(_xlfn.XLOOKUP($A66,INDIRECT(P$5&amp;"!$A:$A"),INDIRECT(P$5&amp;"!$Q:$Q"),,0),0)</f>
        <v>0</v>
      </c>
      <c r="Q66" s="101" cm="1">
        <f t="array" aca="1" ref="Q66" ca="1">IFERROR(_xlfn.XLOOKUP($A66,INDIRECT(Q$5&amp;"!$A:$A"),INDIRECT(Q$5&amp;"!$Q:$Q"),,0),0)</f>
        <v>0</v>
      </c>
      <c r="R66" s="101" cm="1">
        <f t="array" aca="1" ref="R66" ca="1">IFERROR(_xlfn.XLOOKUP($A66,INDIRECT(R$5&amp;"!$A:$A"),INDIRECT(R$5&amp;"!$Q:$Q"),,0),0)</f>
        <v>0</v>
      </c>
      <c r="S66" s="101" cm="1">
        <f t="array" aca="1" ref="S66" ca="1">IFERROR(_xlfn.XLOOKUP($A66,INDIRECT(S$5&amp;"!$A:$A"),INDIRECT(S$5&amp;"!$Q:$Q"),,0),0)</f>
        <v>0</v>
      </c>
      <c r="T66" s="101" cm="1">
        <f t="array" aca="1" ref="T66" ca="1">IFERROR(_xlfn.XLOOKUP($A66,INDIRECT(T$5&amp;"!$A:$A"),INDIRECT(T$5&amp;"!$Q:$Q"),,0),0)</f>
        <v>0</v>
      </c>
      <c r="U66" s="101" cm="1">
        <f t="array" aca="1" ref="U66" ca="1">IFERROR(_xlfn.XLOOKUP($A66,INDIRECT(U$5&amp;"!$A:$A"),INDIRECT(U$5&amp;"!$Q:$Q"),,0),0)</f>
        <v>0</v>
      </c>
      <c r="V66" s="101" cm="1">
        <f t="array" aca="1" ref="V66" ca="1">IFERROR(_xlfn.XLOOKUP($A66,INDIRECT(V$5&amp;"!$A:$A"),INDIRECT(V$5&amp;"!$Q:$Q"),,0),0)</f>
        <v>0</v>
      </c>
      <c r="W66" s="101" cm="1">
        <f t="array" aca="1" ref="W66" ca="1">IFERROR(_xlfn.XLOOKUP($A66,INDIRECT(W$5&amp;"!$A:$A"),INDIRECT(W$5&amp;"!$Q:$Q"),,0),0)</f>
        <v>0</v>
      </c>
      <c r="X66" s="101" cm="1">
        <f t="array" aca="1" ref="X66" ca="1">IFERROR(_xlfn.XLOOKUP($A66,INDIRECT(X$5&amp;"!$A:$A"),INDIRECT(X$5&amp;"!$Q:$Q"),,0),0)</f>
        <v>0</v>
      </c>
      <c r="Y66" s="101" cm="1">
        <f t="array" aca="1" ref="Y66" ca="1">IFERROR(_xlfn.XLOOKUP($A66,INDIRECT(Y$5&amp;"!$A:$A"),INDIRECT(Y$5&amp;"!$Q:$Q"),,0),0)</f>
        <v>0</v>
      </c>
      <c r="Z66" s="101" cm="1">
        <f t="array" aca="1" ref="Z66" ca="1">IFERROR(_xlfn.XLOOKUP($A66,INDIRECT(Z$5&amp;"!$A:$A"),INDIRECT(Z$5&amp;"!$Q:$Q"),,0),0)</f>
        <v>0</v>
      </c>
      <c r="AA66" s="101" cm="1">
        <f t="array" aca="1" ref="AA66" ca="1">IFERROR(_xlfn.XLOOKUP($A66,INDIRECT(AA$5&amp;"!$A:$A"),INDIRECT(AA$5&amp;"!$Q:$Q"),,0),0)</f>
        <v>0</v>
      </c>
      <c r="AB66" s="101" cm="1">
        <f t="array" aca="1" ref="AB66" ca="1">IFERROR(_xlfn.XLOOKUP($A66,INDIRECT(AB$5&amp;"!$A:$A"),INDIRECT(AB$5&amp;"!$Q:$Q"),,0),0)</f>
        <v>0</v>
      </c>
      <c r="AC66" s="101" cm="1">
        <f t="array" aca="1" ref="AC66" ca="1">IFERROR(_xlfn.XLOOKUP($A66,INDIRECT(AC$5&amp;"!$A:$A"),INDIRECT(AC$5&amp;"!$Q:$Q"),,0),0)</f>
        <v>0</v>
      </c>
      <c r="AD66" s="101" cm="1">
        <f t="array" aca="1" ref="AD66" ca="1">IFERROR(_xlfn.XLOOKUP($A66,INDIRECT(AD$5&amp;"!$A:$A"),INDIRECT(AD$5&amp;"!$Q:$Q"),,0),0)</f>
        <v>0</v>
      </c>
      <c r="AE66" s="101" cm="1">
        <f t="array" aca="1" ref="AE66" ca="1">IFERROR(_xlfn.XLOOKUP($A66,INDIRECT(AE$5&amp;"!$A:$A"),INDIRECT(AE$5&amp;"!$Q:$Q"),,0),0)</f>
        <v>0</v>
      </c>
      <c r="AF66" s="101" cm="1">
        <f t="array" aca="1" ref="AF66" ca="1">IFERROR(_xlfn.XLOOKUP($A66,INDIRECT(AF$5&amp;"!$A:$A"),INDIRECT(AF$5&amp;"!$Q:$Q"),,0),0)</f>
        <v>0</v>
      </c>
      <c r="AG66" s="101" cm="1">
        <f t="array" aca="1" ref="AG66" ca="1">IFERROR(_xlfn.XLOOKUP($A66,INDIRECT(AG$5&amp;"!$A:$A"),INDIRECT(AG$5&amp;"!$Q:$Q"),,0),0)</f>
        <v>0</v>
      </c>
      <c r="AH66" s="101" cm="1">
        <f t="array" aca="1" ref="AH66" ca="1">IFERROR(_xlfn.XLOOKUP($A66,INDIRECT(AH$5&amp;"!$A:$A"),INDIRECT(AH$5&amp;"!$Q:$Q"),,0),0)</f>
        <v>0</v>
      </c>
      <c r="AI66" s="101" cm="1">
        <f t="array" aca="1" ref="AI66" ca="1">IFERROR(_xlfn.XLOOKUP($A66,INDIRECT(AI$5&amp;"!$A:$A"),INDIRECT(AI$5&amp;"!$Q:$Q"),,0),0)</f>
        <v>0</v>
      </c>
      <c r="AJ66" s="101" cm="1">
        <f t="array" aca="1" ref="AJ66" ca="1">IFERROR(_xlfn.XLOOKUP($A66,INDIRECT(AJ$5&amp;"!$A:$A"),INDIRECT(AJ$5&amp;"!$Q:$Q"),,0),0)</f>
        <v>0</v>
      </c>
      <c r="AK66" s="101" cm="1">
        <f t="array" aca="1" ref="AK66" ca="1">IFERROR(_xlfn.XLOOKUP($A66,INDIRECT(AK$5&amp;"!$A:$A"),INDIRECT(AK$5&amp;"!$Q:$Q"),,0),0)</f>
        <v>0</v>
      </c>
      <c r="AL66" s="101" cm="1">
        <f t="array" aca="1" ref="AL66" ca="1">IFERROR(_xlfn.XLOOKUP($A66,INDIRECT(AL$5&amp;"!$A:$A"),INDIRECT(AL$5&amp;"!$Q:$Q"),,0),0)</f>
        <v>0</v>
      </c>
      <c r="AM66" s="101" cm="1">
        <f t="array" aca="1" ref="AM66" ca="1">IFERROR(_xlfn.XLOOKUP($A66,INDIRECT(AM$5&amp;"!$A:$A"),INDIRECT(AM$5&amp;"!$Q:$Q"),,0),0)</f>
        <v>0</v>
      </c>
      <c r="AN66" s="101" cm="1">
        <f t="array" aca="1" ref="AN66" ca="1">IFERROR(_xlfn.XLOOKUP($A66,INDIRECT(AN$5&amp;"!$A:$A"),INDIRECT(AN$5&amp;"!$Q:$Q"),,0),0)</f>
        <v>0</v>
      </c>
      <c r="AO66" s="101" cm="1">
        <f t="array" aca="1" ref="AO66" ca="1">IFERROR(_xlfn.XLOOKUP($A66,INDIRECT(AO$5&amp;"!$A:$A"),INDIRECT(AO$5&amp;"!$Q:$Q"),,0),0)</f>
        <v>0</v>
      </c>
      <c r="AP66" s="101" cm="1">
        <f t="array" aca="1" ref="AP66" ca="1">IFERROR(_xlfn.XLOOKUP($A66,INDIRECT(AP$5&amp;"!$A:$A"),INDIRECT(AP$5&amp;"!$Q:$Q"),,0),0)</f>
        <v>0</v>
      </c>
      <c r="AQ66" s="101" cm="1">
        <f t="array" aca="1" ref="AQ66" ca="1">IFERROR(_xlfn.XLOOKUP($A66,INDIRECT(AQ$5&amp;"!$A:$A"),INDIRECT(AQ$5&amp;"!$Q:$Q"),,0),0)</f>
        <v>0</v>
      </c>
      <c r="AR66" s="101" cm="1">
        <f t="array" aca="1" ref="AR66" ca="1">IFERROR(_xlfn.XLOOKUP($A66,INDIRECT(AR$5&amp;"!$A:$A"),INDIRECT(AR$5&amp;"!$Q:$Q"),,0),0)</f>
        <v>0</v>
      </c>
      <c r="AS66" s="101" cm="1">
        <f t="array" aca="1" ref="AS66" ca="1">IFERROR(_xlfn.XLOOKUP($A66,INDIRECT(AS$5&amp;"!$A:$A"),INDIRECT(AS$5&amp;"!$Q:$Q"),,0),0)</f>
        <v>0</v>
      </c>
      <c r="AT66" s="101" cm="1">
        <f t="array" aca="1" ref="AT66" ca="1">IFERROR(_xlfn.XLOOKUP($A66,INDIRECT(AT$5&amp;"!$A:$A"),INDIRECT(AT$5&amp;"!$Q:$Q"),,0),0)</f>
        <v>0</v>
      </c>
      <c r="AU66" s="101" cm="1">
        <f t="array" aca="1" ref="AU66" ca="1">IFERROR(_xlfn.XLOOKUP($A66,INDIRECT(AU$5&amp;"!$A:$A"),INDIRECT(AU$5&amp;"!$Q:$Q"),,0),0)</f>
        <v>0</v>
      </c>
      <c r="AV66" s="101" cm="1">
        <f t="array" aca="1" ref="AV66" ca="1">IFERROR(_xlfn.XLOOKUP($A66,INDIRECT(AV$5&amp;"!$A:$A"),INDIRECT(AV$5&amp;"!$Q:$Q"),,0),0)</f>
        <v>0</v>
      </c>
      <c r="AW66" s="101" cm="1">
        <f t="array" aca="1" ref="AW66" ca="1">IFERROR(_xlfn.XLOOKUP($A66,INDIRECT(AW$5&amp;"!$A:$A"),INDIRECT(AW$5&amp;"!$Q:$Q"),,0),0)</f>
        <v>0</v>
      </c>
      <c r="AX66" s="101" cm="1">
        <f t="array" aca="1" ref="AX66" ca="1">IFERROR(_xlfn.XLOOKUP($A66,INDIRECT(AX$5&amp;"!$A:$A"),INDIRECT(AX$5&amp;"!$Q:$Q"),,0),0)</f>
        <v>0</v>
      </c>
      <c r="AY66" s="101" cm="1">
        <f t="array" aca="1" ref="AY66" ca="1">IFERROR(_xlfn.XLOOKUP($A66,INDIRECT(AY$5&amp;"!$A:$A"),INDIRECT(AY$5&amp;"!$Q:$Q"),,0),0)</f>
        <v>0</v>
      </c>
      <c r="AZ66" s="101" cm="1">
        <f t="array" aca="1" ref="AZ66" ca="1">IFERROR(_xlfn.XLOOKUP($A66,INDIRECT(AZ$5&amp;"!$A:$A"),INDIRECT(AZ$5&amp;"!$Q:$Q"),,0),0)</f>
        <v>0</v>
      </c>
      <c r="BA66" s="101" cm="1">
        <f t="array" aca="1" ref="BA66" ca="1">IFERROR(_xlfn.XLOOKUP($A66,INDIRECT(BA$5&amp;"!$A:$A"),INDIRECT(BA$5&amp;"!$Q:$Q"),,0),0)</f>
        <v>0</v>
      </c>
      <c r="BB66" s="101" cm="1">
        <f t="array" aca="1" ref="BB66" ca="1">IFERROR(_xlfn.XLOOKUP($A66,INDIRECT(BB$5&amp;"!$A:$A"),INDIRECT(BB$5&amp;"!$Q:$Q"),,0),0)</f>
        <v>0</v>
      </c>
      <c r="BC66" s="101" cm="1">
        <f t="array" aca="1" ref="BC66" ca="1">IFERROR(_xlfn.XLOOKUP($A66,INDIRECT(BC$5&amp;"!$A:$A"),INDIRECT(BC$5&amp;"!$Q:$Q"),,0),0)</f>
        <v>0</v>
      </c>
      <c r="BD66" s="101" cm="1">
        <f t="array" aca="1" ref="BD66" ca="1">IFERROR(_xlfn.XLOOKUP($A66,INDIRECT(BD$5&amp;"!$A:$A"),INDIRECT(BD$5&amp;"!$Q:$Q"),,0),0)</f>
        <v>0</v>
      </c>
      <c r="BE66" s="101" cm="1">
        <f t="array" aca="1" ref="BE66" ca="1">IFERROR(_xlfn.XLOOKUP($A66,INDIRECT(BE$5&amp;"!$A:$A"),INDIRECT(BE$5&amp;"!$Q:$Q"),,0),0)</f>
        <v>0</v>
      </c>
      <c r="BF66" s="101" cm="1">
        <f t="array" aca="1" ref="BF66" ca="1">IFERROR(_xlfn.XLOOKUP($A66,INDIRECT(BF$5&amp;"!$A:$A"),INDIRECT(BF$5&amp;"!$Q:$Q"),,0),0)</f>
        <v>0</v>
      </c>
      <c r="BG66" s="226">
        <f t="shared" ca="1" si="0"/>
        <v>1887</v>
      </c>
      <c r="BH66" s="225">
        <f t="shared" ca="1" si="1"/>
        <v>5.870861579271097E-3</v>
      </c>
      <c r="BI66" s="201">
        <f>_xlfn.XLOOKUP($A66,Текущая!$A:$A,Текущая!$AI:$AI,0,0)</f>
        <v>894</v>
      </c>
      <c r="BJ66" s="101">
        <f ca="1">_xlfn.XLOOKUP($A66,Текущая!$A:$A,Текущая!$G:$G,0,0)</f>
        <v>30672</v>
      </c>
      <c r="BK66" s="101">
        <f>_xlfn.XLOOKUP($A66,Текущая!$A:$A,Текущая!$H:$H,0)</f>
        <v>813.33333333333337</v>
      </c>
      <c r="BL66" s="106">
        <f>_xlfn.XLOOKUP($A66,Текущая!$A:$A,Текущая!$I:$I,0,0)</f>
        <v>0</v>
      </c>
      <c r="BM66" s="105">
        <f>_xlfn.XLOOKUP($A66,Текущая!$A:$A,Текущая!$J:$J,0,0)</f>
        <v>0.3</v>
      </c>
      <c r="BN66" s="101">
        <f>_xlfn.XLOOKUP($A66,Текущая!$A:$A,Текущая!$AP:$AP,0,0)</f>
        <v>-131.24919344262298</v>
      </c>
      <c r="BO66" s="129">
        <f>_xlfn.XLOOKUP($A66,Текущая!$A:$A,Текущая!$AF:$AF,0,0)</f>
        <v>-0.146811178347453</v>
      </c>
      <c r="BP66" s="202">
        <f>_xlfn.XLOOKUP($A66,Текущая!$A:$A,Текущая!$AG:$AG,0,0)</f>
        <v>-0.92429009466635903</v>
      </c>
    </row>
    <row r="67" spans="1:68" ht="24.95" customHeight="1" x14ac:dyDescent="0.25">
      <c r="A67" s="3">
        <f>'Сводный за нед'!A64</f>
        <v>273516556</v>
      </c>
      <c r="B67" s="3" t="str">
        <f>'Сводный за нед'!B64</f>
        <v>ACRA7TB301WH</v>
      </c>
      <c r="C67" s="3" t="str">
        <f>'Сводный за нед'!C64</f>
        <v>Таблетница круглая 7*2 бел</v>
      </c>
      <c r="D67" s="4">
        <f>'Сводный за нед'!D64</f>
        <v>2041532808502</v>
      </c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 cm="1">
        <f t="array" aca="1" ref="T67" ca="1">IFERROR(_xlfn.XLOOKUP($A67,INDIRECT(T$5&amp;"!$A:$A"),INDIRECT(T$5&amp;"!$Q:$Q"),,0),0)</f>
        <v>0</v>
      </c>
      <c r="U67" s="101" cm="1">
        <f t="array" aca="1" ref="U67" ca="1">IFERROR(_xlfn.XLOOKUP($A67,INDIRECT(U$5&amp;"!$A:$A"),INDIRECT(U$5&amp;"!$Q:$Q"),,0),0)</f>
        <v>0</v>
      </c>
      <c r="V67" s="101" cm="1">
        <f t="array" aca="1" ref="V67" ca="1">IFERROR(_xlfn.XLOOKUP($A67,INDIRECT(V$5&amp;"!$A:$A"),INDIRECT(V$5&amp;"!$Q:$Q"),,0),0)</f>
        <v>0</v>
      </c>
      <c r="W67" s="101" cm="1">
        <f t="array" aca="1" ref="W67" ca="1">IFERROR(_xlfn.XLOOKUP($A67,INDIRECT(W$5&amp;"!$A:$A"),INDIRECT(W$5&amp;"!$Q:$Q"),,0),0)</f>
        <v>0</v>
      </c>
      <c r="X67" s="101" cm="1">
        <f t="array" aca="1" ref="X67" ca="1">IFERROR(_xlfn.XLOOKUP($A67,INDIRECT(X$5&amp;"!$A:$A"),INDIRECT(X$5&amp;"!$Q:$Q"),,0),0)</f>
        <v>0</v>
      </c>
      <c r="Y67" s="101" cm="1">
        <f t="array" aca="1" ref="Y67" ca="1">IFERROR(_xlfn.XLOOKUP($A67,INDIRECT(Y$5&amp;"!$A:$A"),INDIRECT(Y$5&amp;"!$Q:$Q"),,0),0)</f>
        <v>0</v>
      </c>
      <c r="Z67" s="101" cm="1">
        <f t="array" aca="1" ref="Z67" ca="1">IFERROR(_xlfn.XLOOKUP($A67,INDIRECT(Z$5&amp;"!$A:$A"),INDIRECT(Z$5&amp;"!$Q:$Q"),,0),0)</f>
        <v>0</v>
      </c>
      <c r="AA67" s="101" cm="1">
        <f t="array" aca="1" ref="AA67" ca="1">IFERROR(_xlfn.XLOOKUP($A67,INDIRECT(AA$5&amp;"!$A:$A"),INDIRECT(AA$5&amp;"!$Q:$Q"),,0),0)</f>
        <v>0</v>
      </c>
      <c r="AB67" s="101" cm="1">
        <f t="array" aca="1" ref="AB67" ca="1">IFERROR(_xlfn.XLOOKUP($A67,INDIRECT(AB$5&amp;"!$A:$A"),INDIRECT(AB$5&amp;"!$Q:$Q"),,0),0)</f>
        <v>0</v>
      </c>
      <c r="AC67" s="101" cm="1">
        <f t="array" aca="1" ref="AC67" ca="1">IFERROR(_xlfn.XLOOKUP($A67,INDIRECT(AC$5&amp;"!$A:$A"),INDIRECT(AC$5&amp;"!$Q:$Q"),,0),0)</f>
        <v>0</v>
      </c>
      <c r="AD67" s="101" cm="1">
        <f t="array" aca="1" ref="AD67" ca="1">IFERROR(_xlfn.XLOOKUP($A67,INDIRECT(AD$5&amp;"!$A:$A"),INDIRECT(AD$5&amp;"!$Q:$Q"),,0),0)</f>
        <v>0</v>
      </c>
      <c r="AE67" s="101" cm="1">
        <f t="array" aca="1" ref="AE67" ca="1">IFERROR(_xlfn.XLOOKUP($A67,INDIRECT(AE$5&amp;"!$A:$A"),INDIRECT(AE$5&amp;"!$Q:$Q"),,0),0)</f>
        <v>0</v>
      </c>
      <c r="AF67" s="101" cm="1">
        <f t="array" aca="1" ref="AF67" ca="1">IFERROR(_xlfn.XLOOKUP($A67,INDIRECT(AF$5&amp;"!$A:$A"),INDIRECT(AF$5&amp;"!$Q:$Q"),,0),0)</f>
        <v>0</v>
      </c>
      <c r="AG67" s="101" cm="1">
        <f t="array" aca="1" ref="AG67" ca="1">IFERROR(_xlfn.XLOOKUP($A67,INDIRECT(AG$5&amp;"!$A:$A"),INDIRECT(AG$5&amp;"!$Q:$Q"),,0),0)</f>
        <v>0</v>
      </c>
      <c r="AH67" s="101" cm="1">
        <f t="array" aca="1" ref="AH67" ca="1">IFERROR(_xlfn.XLOOKUP($A67,INDIRECT(AH$5&amp;"!$A:$A"),INDIRECT(AH$5&amp;"!$Q:$Q"),,0),0)</f>
        <v>0</v>
      </c>
      <c r="AI67" s="101" cm="1">
        <f t="array" aca="1" ref="AI67" ca="1">IFERROR(_xlfn.XLOOKUP($A67,INDIRECT(AI$5&amp;"!$A:$A"),INDIRECT(AI$5&amp;"!$Q:$Q"),,0),0)</f>
        <v>0</v>
      </c>
      <c r="AJ67" s="101" cm="1">
        <f t="array" aca="1" ref="AJ67" ca="1">IFERROR(_xlfn.XLOOKUP($A67,INDIRECT(AJ$5&amp;"!$A:$A"),INDIRECT(AJ$5&amp;"!$Q:$Q"),,0),0)</f>
        <v>0</v>
      </c>
      <c r="AK67" s="101" cm="1">
        <f t="array" aca="1" ref="AK67" ca="1">IFERROR(_xlfn.XLOOKUP($A67,INDIRECT(AK$5&amp;"!$A:$A"),INDIRECT(AK$5&amp;"!$Q:$Q"),,0),0)</f>
        <v>0</v>
      </c>
      <c r="AL67" s="101" cm="1">
        <f t="array" aca="1" ref="AL67" ca="1">IFERROR(_xlfn.XLOOKUP($A67,INDIRECT(AL$5&amp;"!$A:$A"),INDIRECT(AL$5&amp;"!$Q:$Q"),,0),0)</f>
        <v>0</v>
      </c>
      <c r="AM67" s="101" cm="1">
        <f t="array" aca="1" ref="AM67" ca="1">IFERROR(_xlfn.XLOOKUP($A67,INDIRECT(AM$5&amp;"!$A:$A"),INDIRECT(AM$5&amp;"!$Q:$Q"),,0),0)</f>
        <v>0</v>
      </c>
      <c r="AN67" s="101" cm="1">
        <f t="array" aca="1" ref="AN67" ca="1">IFERROR(_xlfn.XLOOKUP($A67,INDIRECT(AN$5&amp;"!$A:$A"),INDIRECT(AN$5&amp;"!$Q:$Q"),,0),0)</f>
        <v>0</v>
      </c>
      <c r="AO67" s="101" cm="1">
        <f t="array" aca="1" ref="AO67" ca="1">IFERROR(_xlfn.XLOOKUP($A67,INDIRECT(AO$5&amp;"!$A:$A"),INDIRECT(AO$5&amp;"!$Q:$Q"),,0),0)</f>
        <v>0</v>
      </c>
      <c r="AP67" s="101" cm="1">
        <f t="array" aca="1" ref="AP67" ca="1">IFERROR(_xlfn.XLOOKUP($A67,INDIRECT(AP$5&amp;"!$A:$A"),INDIRECT(AP$5&amp;"!$Q:$Q"),,0),0)</f>
        <v>0</v>
      </c>
      <c r="AQ67" s="101" cm="1">
        <f t="array" aca="1" ref="AQ67" ca="1">IFERROR(_xlfn.XLOOKUP($A67,INDIRECT(AQ$5&amp;"!$A:$A"),INDIRECT(AQ$5&amp;"!$Q:$Q"),,0),0)</f>
        <v>0</v>
      </c>
      <c r="AR67" s="101" cm="1">
        <f t="array" aca="1" ref="AR67" ca="1">IFERROR(_xlfn.XLOOKUP($A67,INDIRECT(AR$5&amp;"!$A:$A"),INDIRECT(AR$5&amp;"!$Q:$Q"),,0),0)</f>
        <v>0</v>
      </c>
      <c r="AS67" s="101" cm="1">
        <f t="array" aca="1" ref="AS67" ca="1">IFERROR(_xlfn.XLOOKUP($A67,INDIRECT(AS$5&amp;"!$A:$A"),INDIRECT(AS$5&amp;"!$Q:$Q"),,0),0)</f>
        <v>0</v>
      </c>
      <c r="AT67" s="101" cm="1">
        <f t="array" aca="1" ref="AT67" ca="1">IFERROR(_xlfn.XLOOKUP($A67,INDIRECT(AT$5&amp;"!$A:$A"),INDIRECT(AT$5&amp;"!$Q:$Q"),,0),0)</f>
        <v>0</v>
      </c>
      <c r="AU67" s="101" cm="1">
        <f t="array" aca="1" ref="AU67" ca="1">IFERROR(_xlfn.XLOOKUP($A67,INDIRECT(AU$5&amp;"!$A:$A"),INDIRECT(AU$5&amp;"!$Q:$Q"),,0),0)</f>
        <v>0</v>
      </c>
      <c r="AV67" s="101" cm="1">
        <f t="array" aca="1" ref="AV67" ca="1">IFERROR(_xlfn.XLOOKUP($A67,INDIRECT(AV$5&amp;"!$A:$A"),INDIRECT(AV$5&amp;"!$Q:$Q"),,0),0)</f>
        <v>0</v>
      </c>
      <c r="AW67" s="101" cm="1">
        <f t="array" aca="1" ref="AW67" ca="1">IFERROR(_xlfn.XLOOKUP($A67,INDIRECT(AW$5&amp;"!$A:$A"),INDIRECT(AW$5&amp;"!$Q:$Q"),,0),0)</f>
        <v>0</v>
      </c>
      <c r="AX67" s="101" cm="1">
        <f t="array" aca="1" ref="AX67" ca="1">IFERROR(_xlfn.XLOOKUP($A67,INDIRECT(AX$5&amp;"!$A:$A"),INDIRECT(AX$5&amp;"!$Q:$Q"),,0),0)</f>
        <v>0</v>
      </c>
      <c r="AY67" s="101" cm="1">
        <f t="array" aca="1" ref="AY67" ca="1">IFERROR(_xlfn.XLOOKUP($A67,INDIRECT(AY$5&amp;"!$A:$A"),INDIRECT(AY$5&amp;"!$Q:$Q"),,0),0)</f>
        <v>0</v>
      </c>
      <c r="AZ67" s="101" cm="1">
        <f t="array" aca="1" ref="AZ67" ca="1">IFERROR(_xlfn.XLOOKUP($A67,INDIRECT(AZ$5&amp;"!$A:$A"),INDIRECT(AZ$5&amp;"!$Q:$Q"),,0),0)</f>
        <v>0</v>
      </c>
      <c r="BA67" s="101" cm="1">
        <f t="array" aca="1" ref="BA67" ca="1">IFERROR(_xlfn.XLOOKUP($A67,INDIRECT(BA$5&amp;"!$A:$A"),INDIRECT(BA$5&amp;"!$Q:$Q"),,0),0)</f>
        <v>0</v>
      </c>
      <c r="BB67" s="101" cm="1">
        <f t="array" aca="1" ref="BB67" ca="1">IFERROR(_xlfn.XLOOKUP($A67,INDIRECT(BB$5&amp;"!$A:$A"),INDIRECT(BB$5&amp;"!$Q:$Q"),,0),0)</f>
        <v>0</v>
      </c>
      <c r="BC67" s="101" cm="1">
        <f t="array" aca="1" ref="BC67" ca="1">IFERROR(_xlfn.XLOOKUP($A67,INDIRECT(BC$5&amp;"!$A:$A"),INDIRECT(BC$5&amp;"!$Q:$Q"),,0),0)</f>
        <v>0</v>
      </c>
      <c r="BD67" s="101" cm="1">
        <f t="array" aca="1" ref="BD67" ca="1">IFERROR(_xlfn.XLOOKUP($A67,INDIRECT(BD$5&amp;"!$A:$A"),INDIRECT(BD$5&amp;"!$Q:$Q"),,0),0)</f>
        <v>0</v>
      </c>
      <c r="BE67" s="101" cm="1">
        <f t="array" aca="1" ref="BE67" ca="1">IFERROR(_xlfn.XLOOKUP($A67,INDIRECT(BE$5&amp;"!$A:$A"),INDIRECT(BE$5&amp;"!$Q:$Q"),,0),0)</f>
        <v>0</v>
      </c>
      <c r="BF67" s="101" cm="1">
        <f t="array" aca="1" ref="BF67" ca="1">IFERROR(_xlfn.XLOOKUP($A67,INDIRECT(BF$5&amp;"!$A:$A"),INDIRECT(BF$5&amp;"!$Q:$Q"),,0),0)</f>
        <v>0</v>
      </c>
      <c r="BG67" s="226">
        <f t="shared" ca="1" si="0"/>
        <v>0</v>
      </c>
      <c r="BH67" s="225">
        <f t="shared" ca="1" si="1"/>
        <v>0</v>
      </c>
      <c r="BI67" s="201">
        <f>_xlfn.XLOOKUP($A67,Текущая!$A:$A,Текущая!$AI:$AI,0,0)</f>
        <v>867.18</v>
      </c>
      <c r="BJ67" s="101">
        <f ca="1">_xlfn.XLOOKUP($A67,Текущая!$A:$A,Текущая!$G:$G,0,0)</f>
        <v>15194</v>
      </c>
      <c r="BK67" s="101">
        <f>_xlfn.XLOOKUP($A67,Текущая!$A:$A,Текущая!$H:$H,0)</f>
        <v>193.33333333333334</v>
      </c>
      <c r="BL67" s="106">
        <f>_xlfn.XLOOKUP($A67,Текущая!$A:$A,Текущая!$I:$I,0,0)</f>
        <v>75</v>
      </c>
      <c r="BM67" s="105">
        <f>_xlfn.XLOOKUP($A67,Текущая!$A:$A,Текущая!$J:$J,0,0)</f>
        <v>0.6</v>
      </c>
      <c r="BN67" s="101">
        <f>_xlfn.XLOOKUP($A67,Текущая!$A:$A,Текущая!$AP:$AP,0,0)</f>
        <v>54.165847868852552</v>
      </c>
      <c r="BO67" s="129">
        <f>_xlfn.XLOOKUP($A67,Текущая!$A:$A,Текущая!$AF:$AF,0,0)</f>
        <v>6.2462058475578952E-2</v>
      </c>
      <c r="BP67" s="202">
        <f>_xlfn.XLOOKUP($A67,Текущая!$A:$A,Текущая!$AG:$AG,0,0)</f>
        <v>0.38144963287924333</v>
      </c>
    </row>
    <row r="68" spans="1:68" ht="24.95" customHeight="1" x14ac:dyDescent="0.25">
      <c r="A68" s="3">
        <f>'Сводный за нед'!A65</f>
        <v>321907864</v>
      </c>
      <c r="B68" s="3" t="str">
        <f>'Сводный за нед'!B65</f>
        <v>ACRA7TB401BC</v>
      </c>
      <c r="C68" s="3" t="str">
        <f>'Сводный за нед'!C65</f>
        <v>Таблетница автомат 7*2 черн</v>
      </c>
      <c r="D68" s="4">
        <f>'Сводный за нед'!D65</f>
        <v>2042676873814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 cm="1">
        <f t="array" aca="1" ref="T68" ca="1">IFERROR(_xlfn.XLOOKUP($A68,INDIRECT(T$5&amp;"!$A:$A"),INDIRECT(T$5&amp;"!$Q:$Q"),,0),0)</f>
        <v>0</v>
      </c>
      <c r="U68" s="101" cm="1">
        <f t="array" aca="1" ref="U68" ca="1">IFERROR(_xlfn.XLOOKUP($A68,INDIRECT(U$5&amp;"!$A:$A"),INDIRECT(U$5&amp;"!$Q:$Q"),,0),0)</f>
        <v>0</v>
      </c>
      <c r="V68" s="101" cm="1">
        <f t="array" aca="1" ref="V68" ca="1">IFERROR(_xlfn.XLOOKUP($A68,INDIRECT(V$5&amp;"!$A:$A"),INDIRECT(V$5&amp;"!$Q:$Q"),,0),0)</f>
        <v>0</v>
      </c>
      <c r="W68" s="101" cm="1">
        <f t="array" aca="1" ref="W68" ca="1">IFERROR(_xlfn.XLOOKUP($A68,INDIRECT(W$5&amp;"!$A:$A"),INDIRECT(W$5&amp;"!$Q:$Q"),,0),0)</f>
        <v>0</v>
      </c>
      <c r="X68" s="101" cm="1">
        <f t="array" aca="1" ref="X68" ca="1">IFERROR(_xlfn.XLOOKUP($A68,INDIRECT(X$5&amp;"!$A:$A"),INDIRECT(X$5&amp;"!$Q:$Q"),,0),0)</f>
        <v>0</v>
      </c>
      <c r="Y68" s="101" cm="1">
        <f t="array" aca="1" ref="Y68" ca="1">IFERROR(_xlfn.XLOOKUP($A68,INDIRECT(Y$5&amp;"!$A:$A"),INDIRECT(Y$5&amp;"!$Q:$Q"),,0),0)</f>
        <v>0</v>
      </c>
      <c r="Z68" s="101" cm="1">
        <f t="array" aca="1" ref="Z68" ca="1">IFERROR(_xlfn.XLOOKUP($A68,INDIRECT(Z$5&amp;"!$A:$A"),INDIRECT(Z$5&amp;"!$Q:$Q"),,0),0)</f>
        <v>0</v>
      </c>
      <c r="AA68" s="101" cm="1">
        <f t="array" aca="1" ref="AA68" ca="1">IFERROR(_xlfn.XLOOKUP($A68,INDIRECT(AA$5&amp;"!$A:$A"),INDIRECT(AA$5&amp;"!$Q:$Q"),,0),0)</f>
        <v>0</v>
      </c>
      <c r="AB68" s="101" cm="1">
        <f t="array" aca="1" ref="AB68" ca="1">IFERROR(_xlfn.XLOOKUP($A68,INDIRECT(AB$5&amp;"!$A:$A"),INDIRECT(AB$5&amp;"!$Q:$Q"),,0),0)</f>
        <v>0</v>
      </c>
      <c r="AC68" s="101" cm="1">
        <f t="array" aca="1" ref="AC68" ca="1">IFERROR(_xlfn.XLOOKUP($A68,INDIRECT(AC$5&amp;"!$A:$A"),INDIRECT(AC$5&amp;"!$Q:$Q"),,0),0)</f>
        <v>0</v>
      </c>
      <c r="AD68" s="101" cm="1">
        <f t="array" aca="1" ref="AD68" ca="1">IFERROR(_xlfn.XLOOKUP($A68,INDIRECT(AD$5&amp;"!$A:$A"),INDIRECT(AD$5&amp;"!$Q:$Q"),,0),0)</f>
        <v>0</v>
      </c>
      <c r="AE68" s="101" cm="1">
        <f t="array" aca="1" ref="AE68" ca="1">IFERROR(_xlfn.XLOOKUP($A68,INDIRECT(AE$5&amp;"!$A:$A"),INDIRECT(AE$5&amp;"!$Q:$Q"),,0),0)</f>
        <v>0</v>
      </c>
      <c r="AF68" s="101" cm="1">
        <f t="array" aca="1" ref="AF68" ca="1">IFERROR(_xlfn.XLOOKUP($A68,INDIRECT(AF$5&amp;"!$A:$A"),INDIRECT(AF$5&amp;"!$Q:$Q"),,0),0)</f>
        <v>0</v>
      </c>
      <c r="AG68" s="101" cm="1">
        <f t="array" aca="1" ref="AG68" ca="1">IFERROR(_xlfn.XLOOKUP($A68,INDIRECT(AG$5&amp;"!$A:$A"),INDIRECT(AG$5&amp;"!$Q:$Q"),,0),0)</f>
        <v>0</v>
      </c>
      <c r="AH68" s="101" cm="1">
        <f t="array" aca="1" ref="AH68" ca="1">IFERROR(_xlfn.XLOOKUP($A68,INDIRECT(AH$5&amp;"!$A:$A"),INDIRECT(AH$5&amp;"!$Q:$Q"),,0),0)</f>
        <v>0</v>
      </c>
      <c r="AI68" s="101" cm="1">
        <f t="array" aca="1" ref="AI68" ca="1">IFERROR(_xlfn.XLOOKUP($A68,INDIRECT(AI$5&amp;"!$A:$A"),INDIRECT(AI$5&amp;"!$Q:$Q"),,0),0)</f>
        <v>0</v>
      </c>
      <c r="AJ68" s="101" cm="1">
        <f t="array" aca="1" ref="AJ68" ca="1">IFERROR(_xlfn.XLOOKUP($A68,INDIRECT(AJ$5&amp;"!$A:$A"),INDIRECT(AJ$5&amp;"!$Q:$Q"),,0),0)</f>
        <v>0</v>
      </c>
      <c r="AK68" s="101" cm="1">
        <f t="array" aca="1" ref="AK68" ca="1">IFERROR(_xlfn.XLOOKUP($A68,INDIRECT(AK$5&amp;"!$A:$A"),INDIRECT(AK$5&amp;"!$Q:$Q"),,0),0)</f>
        <v>0</v>
      </c>
      <c r="AL68" s="101" cm="1">
        <f t="array" aca="1" ref="AL68" ca="1">IFERROR(_xlfn.XLOOKUP($A68,INDIRECT(AL$5&amp;"!$A:$A"),INDIRECT(AL$5&amp;"!$Q:$Q"),,0),0)</f>
        <v>0</v>
      </c>
      <c r="AM68" s="101" cm="1">
        <f t="array" aca="1" ref="AM68" ca="1">IFERROR(_xlfn.XLOOKUP($A68,INDIRECT(AM$5&amp;"!$A:$A"),INDIRECT(AM$5&amp;"!$Q:$Q"),,0),0)</f>
        <v>0</v>
      </c>
      <c r="AN68" s="101" cm="1">
        <f t="array" aca="1" ref="AN68" ca="1">IFERROR(_xlfn.XLOOKUP($A68,INDIRECT(AN$5&amp;"!$A:$A"),INDIRECT(AN$5&amp;"!$Q:$Q"),,0),0)</f>
        <v>0</v>
      </c>
      <c r="AO68" s="101" cm="1">
        <f t="array" aca="1" ref="AO68" ca="1">IFERROR(_xlfn.XLOOKUP($A68,INDIRECT(AO$5&amp;"!$A:$A"),INDIRECT(AO$5&amp;"!$Q:$Q"),,0),0)</f>
        <v>0</v>
      </c>
      <c r="AP68" s="101" cm="1">
        <f t="array" aca="1" ref="AP68" ca="1">IFERROR(_xlfn.XLOOKUP($A68,INDIRECT(AP$5&amp;"!$A:$A"),INDIRECT(AP$5&amp;"!$Q:$Q"),,0),0)</f>
        <v>0</v>
      </c>
      <c r="AQ68" s="101" cm="1">
        <f t="array" aca="1" ref="AQ68" ca="1">IFERROR(_xlfn.XLOOKUP($A68,INDIRECT(AQ$5&amp;"!$A:$A"),INDIRECT(AQ$5&amp;"!$Q:$Q"),,0),0)</f>
        <v>0</v>
      </c>
      <c r="AR68" s="101" cm="1">
        <f t="array" aca="1" ref="AR68" ca="1">IFERROR(_xlfn.XLOOKUP($A68,INDIRECT(AR$5&amp;"!$A:$A"),INDIRECT(AR$5&amp;"!$Q:$Q"),,0),0)</f>
        <v>0</v>
      </c>
      <c r="AS68" s="101" cm="1">
        <f t="array" aca="1" ref="AS68" ca="1">IFERROR(_xlfn.XLOOKUP($A68,INDIRECT(AS$5&amp;"!$A:$A"),INDIRECT(AS$5&amp;"!$Q:$Q"),,0),0)</f>
        <v>0</v>
      </c>
      <c r="AT68" s="101" cm="1">
        <f t="array" aca="1" ref="AT68" ca="1">IFERROR(_xlfn.XLOOKUP($A68,INDIRECT(AT$5&amp;"!$A:$A"),INDIRECT(AT$5&amp;"!$Q:$Q"),,0),0)</f>
        <v>0</v>
      </c>
      <c r="AU68" s="101" cm="1">
        <f t="array" aca="1" ref="AU68" ca="1">IFERROR(_xlfn.XLOOKUP($A68,INDIRECT(AU$5&amp;"!$A:$A"),INDIRECT(AU$5&amp;"!$Q:$Q"),,0),0)</f>
        <v>0</v>
      </c>
      <c r="AV68" s="101" cm="1">
        <f t="array" aca="1" ref="AV68" ca="1">IFERROR(_xlfn.XLOOKUP($A68,INDIRECT(AV$5&amp;"!$A:$A"),INDIRECT(AV$5&amp;"!$Q:$Q"),,0),0)</f>
        <v>0</v>
      </c>
      <c r="AW68" s="101" cm="1">
        <f t="array" aca="1" ref="AW68" ca="1">IFERROR(_xlfn.XLOOKUP($A68,INDIRECT(AW$5&amp;"!$A:$A"),INDIRECT(AW$5&amp;"!$Q:$Q"),,0),0)</f>
        <v>0</v>
      </c>
      <c r="AX68" s="101" cm="1">
        <f t="array" aca="1" ref="AX68" ca="1">IFERROR(_xlfn.XLOOKUP($A68,INDIRECT(AX$5&amp;"!$A:$A"),INDIRECT(AX$5&amp;"!$Q:$Q"),,0),0)</f>
        <v>0</v>
      </c>
      <c r="AY68" s="101" cm="1">
        <f t="array" aca="1" ref="AY68" ca="1">IFERROR(_xlfn.XLOOKUP($A68,INDIRECT(AY$5&amp;"!$A:$A"),INDIRECT(AY$5&amp;"!$Q:$Q"),,0),0)</f>
        <v>0</v>
      </c>
      <c r="AZ68" s="101" cm="1">
        <f t="array" aca="1" ref="AZ68" ca="1">IFERROR(_xlfn.XLOOKUP($A68,INDIRECT(AZ$5&amp;"!$A:$A"),INDIRECT(AZ$5&amp;"!$Q:$Q"),,0),0)</f>
        <v>0</v>
      </c>
      <c r="BA68" s="101" cm="1">
        <f t="array" aca="1" ref="BA68" ca="1">IFERROR(_xlfn.XLOOKUP($A68,INDIRECT(BA$5&amp;"!$A:$A"),INDIRECT(BA$5&amp;"!$Q:$Q"),,0),0)</f>
        <v>0</v>
      </c>
      <c r="BB68" s="101" cm="1">
        <f t="array" aca="1" ref="BB68" ca="1">IFERROR(_xlfn.XLOOKUP($A68,INDIRECT(BB$5&amp;"!$A:$A"),INDIRECT(BB$5&amp;"!$Q:$Q"),,0),0)</f>
        <v>0</v>
      </c>
      <c r="BC68" s="101" cm="1">
        <f t="array" aca="1" ref="BC68" ca="1">IFERROR(_xlfn.XLOOKUP($A68,INDIRECT(BC$5&amp;"!$A:$A"),INDIRECT(BC$5&amp;"!$Q:$Q"),,0),0)</f>
        <v>0</v>
      </c>
      <c r="BD68" s="101" cm="1">
        <f t="array" aca="1" ref="BD68" ca="1">IFERROR(_xlfn.XLOOKUP($A68,INDIRECT(BD$5&amp;"!$A:$A"),INDIRECT(BD$5&amp;"!$Q:$Q"),,0),0)</f>
        <v>0</v>
      </c>
      <c r="BE68" s="101" cm="1">
        <f t="array" aca="1" ref="BE68" ca="1">IFERROR(_xlfn.XLOOKUP($A68,INDIRECT(BE$5&amp;"!$A:$A"),INDIRECT(BE$5&amp;"!$Q:$Q"),,0),0)</f>
        <v>0</v>
      </c>
      <c r="BF68" s="101" cm="1">
        <f t="array" aca="1" ref="BF68" ca="1">IFERROR(_xlfn.XLOOKUP($A68,INDIRECT(BF$5&amp;"!$A:$A"),INDIRECT(BF$5&amp;"!$Q:$Q"),,0),0)</f>
        <v>0</v>
      </c>
      <c r="BG68" s="226">
        <f t="shared" ca="1" si="0"/>
        <v>0</v>
      </c>
      <c r="BH68" s="225">
        <f t="shared" ca="1" si="1"/>
        <v>0</v>
      </c>
      <c r="BI68" s="201">
        <f>_xlfn.XLOOKUP($A68,Текущая!$A:$A,Текущая!$AI:$AI,0,0)</f>
        <v>0</v>
      </c>
      <c r="BJ68" s="101">
        <f ca="1">_xlfn.XLOOKUP($A68,Текущая!$A:$A,Текущая!$G:$G,0,0)</f>
        <v>0</v>
      </c>
      <c r="BK68" s="101">
        <f>_xlfn.XLOOKUP($A68,Текущая!$A:$A,Текущая!$H:$H,0)</f>
        <v>0</v>
      </c>
      <c r="BL68" s="106">
        <f>_xlfn.XLOOKUP($A68,Текущая!$A:$A,Текущая!$I:$I,0,0)</f>
        <v>0</v>
      </c>
      <c r="BM68" s="105">
        <f>_xlfn.XLOOKUP($A68,Текущая!$A:$A,Текущая!$J:$J,0,0)</f>
        <v>0</v>
      </c>
      <c r="BN68" s="101">
        <f>_xlfn.XLOOKUP($A68,Текущая!$A:$A,Текущая!$AP:$AP,0,0)</f>
        <v>0</v>
      </c>
      <c r="BO68" s="129">
        <f>_xlfn.XLOOKUP($A68,Текущая!$A:$A,Текущая!$AF:$AF,0,0)</f>
        <v>0</v>
      </c>
      <c r="BP68" s="202">
        <f>_xlfn.XLOOKUP($A68,Текущая!$A:$A,Текущая!$AG:$AG,0,0)</f>
        <v>0</v>
      </c>
    </row>
    <row r="69" spans="1:68" ht="24.95" customHeight="1" x14ac:dyDescent="0.25">
      <c r="A69" s="3">
        <f>'Сводный за нед'!A66</f>
        <v>271441230</v>
      </c>
      <c r="B69" s="3" t="str">
        <f>'Сводный за нед'!B66</f>
        <v>ACRB1SK201BC</v>
      </c>
      <c r="C69" s="3" t="str">
        <f>'Сводный за нед'!C66</f>
        <v>Скакалка со счетчиком</v>
      </c>
      <c r="D69" s="4">
        <f>'Сводный за нед'!D66</f>
        <v>2041473042966</v>
      </c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 cm="1">
        <f t="array" aca="1" ref="T69" ca="1">IFERROR(_xlfn.XLOOKUP($A69,INDIRECT(T$5&amp;"!$A:$A"),INDIRECT(T$5&amp;"!$Q:$Q"),,0),0)</f>
        <v>0</v>
      </c>
      <c r="U69" s="101" cm="1">
        <f t="array" aca="1" ref="U69" ca="1">IFERROR(_xlfn.XLOOKUP($A69,INDIRECT(U$5&amp;"!$A:$A"),INDIRECT(U$5&amp;"!$Q:$Q"),,0),0)</f>
        <v>0</v>
      </c>
      <c r="V69" s="101" cm="1">
        <f t="array" aca="1" ref="V69" ca="1">IFERROR(_xlfn.XLOOKUP($A69,INDIRECT(V$5&amp;"!$A:$A"),INDIRECT(V$5&amp;"!$Q:$Q"),,0),0)</f>
        <v>0</v>
      </c>
      <c r="W69" s="101" cm="1">
        <f t="array" aca="1" ref="W69" ca="1">IFERROR(_xlfn.XLOOKUP($A69,INDIRECT(W$5&amp;"!$A:$A"),INDIRECT(W$5&amp;"!$Q:$Q"),,0),0)</f>
        <v>0</v>
      </c>
      <c r="X69" s="101" cm="1">
        <f t="array" aca="1" ref="X69" ca="1">IFERROR(_xlfn.XLOOKUP($A69,INDIRECT(X$5&amp;"!$A:$A"),INDIRECT(X$5&amp;"!$Q:$Q"),,0),0)</f>
        <v>0</v>
      </c>
      <c r="Y69" s="101" cm="1">
        <f t="array" aca="1" ref="Y69" ca="1">IFERROR(_xlfn.XLOOKUP($A69,INDIRECT(Y$5&amp;"!$A:$A"),INDIRECT(Y$5&amp;"!$Q:$Q"),,0),0)</f>
        <v>0</v>
      </c>
      <c r="Z69" s="101" cm="1">
        <f t="array" aca="1" ref="Z69" ca="1">IFERROR(_xlfn.XLOOKUP($A69,INDIRECT(Z$5&amp;"!$A:$A"),INDIRECT(Z$5&amp;"!$Q:$Q"),,0),0)</f>
        <v>0</v>
      </c>
      <c r="AA69" s="101" cm="1">
        <f t="array" aca="1" ref="AA69" ca="1">IFERROR(_xlfn.XLOOKUP($A69,INDIRECT(AA$5&amp;"!$A:$A"),INDIRECT(AA$5&amp;"!$Q:$Q"),,0),0)</f>
        <v>0</v>
      </c>
      <c r="AB69" s="101" cm="1">
        <f t="array" aca="1" ref="AB69" ca="1">IFERROR(_xlfn.XLOOKUP($A69,INDIRECT(AB$5&amp;"!$A:$A"),INDIRECT(AB$5&amp;"!$Q:$Q"),,0),0)</f>
        <v>0</v>
      </c>
      <c r="AC69" s="101" cm="1">
        <f t="array" aca="1" ref="AC69" ca="1">IFERROR(_xlfn.XLOOKUP($A69,INDIRECT(AC$5&amp;"!$A:$A"),INDIRECT(AC$5&amp;"!$Q:$Q"),,0),0)</f>
        <v>0</v>
      </c>
      <c r="AD69" s="101" cm="1">
        <f t="array" aca="1" ref="AD69" ca="1">IFERROR(_xlfn.XLOOKUP($A69,INDIRECT(AD$5&amp;"!$A:$A"),INDIRECT(AD$5&amp;"!$Q:$Q"),,0),0)</f>
        <v>0</v>
      </c>
      <c r="AE69" s="101" cm="1">
        <f t="array" aca="1" ref="AE69" ca="1">IFERROR(_xlfn.XLOOKUP($A69,INDIRECT(AE$5&amp;"!$A:$A"),INDIRECT(AE$5&amp;"!$Q:$Q"),,0),0)</f>
        <v>0</v>
      </c>
      <c r="AF69" s="101" cm="1">
        <f t="array" aca="1" ref="AF69" ca="1">IFERROR(_xlfn.XLOOKUP($A69,INDIRECT(AF$5&amp;"!$A:$A"),INDIRECT(AF$5&amp;"!$Q:$Q"),,0),0)</f>
        <v>0</v>
      </c>
      <c r="AG69" s="101" cm="1">
        <f t="array" aca="1" ref="AG69" ca="1">IFERROR(_xlfn.XLOOKUP($A69,INDIRECT(AG$5&amp;"!$A:$A"),INDIRECT(AG$5&amp;"!$Q:$Q"),,0),0)</f>
        <v>0</v>
      </c>
      <c r="AH69" s="101" cm="1">
        <f t="array" aca="1" ref="AH69" ca="1">IFERROR(_xlfn.XLOOKUP($A69,INDIRECT(AH$5&amp;"!$A:$A"),INDIRECT(AH$5&amp;"!$Q:$Q"),,0),0)</f>
        <v>0</v>
      </c>
      <c r="AI69" s="101" cm="1">
        <f t="array" aca="1" ref="AI69" ca="1">IFERROR(_xlfn.XLOOKUP($A69,INDIRECT(AI$5&amp;"!$A:$A"),INDIRECT(AI$5&amp;"!$Q:$Q"),,0),0)</f>
        <v>0</v>
      </c>
      <c r="AJ69" s="101" cm="1">
        <f t="array" aca="1" ref="AJ69" ca="1">IFERROR(_xlfn.XLOOKUP($A69,INDIRECT(AJ$5&amp;"!$A:$A"),INDIRECT(AJ$5&amp;"!$Q:$Q"),,0),0)</f>
        <v>0</v>
      </c>
      <c r="AK69" s="101" cm="1">
        <f t="array" aca="1" ref="AK69" ca="1">IFERROR(_xlfn.XLOOKUP($A69,INDIRECT(AK$5&amp;"!$A:$A"),INDIRECT(AK$5&amp;"!$Q:$Q"),,0),0)</f>
        <v>0</v>
      </c>
      <c r="AL69" s="101" cm="1">
        <f t="array" aca="1" ref="AL69" ca="1">IFERROR(_xlfn.XLOOKUP($A69,INDIRECT(AL$5&amp;"!$A:$A"),INDIRECT(AL$5&amp;"!$Q:$Q"),,0),0)</f>
        <v>0</v>
      </c>
      <c r="AM69" s="101" cm="1">
        <f t="array" aca="1" ref="AM69" ca="1">IFERROR(_xlfn.XLOOKUP($A69,INDIRECT(AM$5&amp;"!$A:$A"),INDIRECT(AM$5&amp;"!$Q:$Q"),,0),0)</f>
        <v>0</v>
      </c>
      <c r="AN69" s="101" cm="1">
        <f t="array" aca="1" ref="AN69" ca="1">IFERROR(_xlfn.XLOOKUP($A69,INDIRECT(AN$5&amp;"!$A:$A"),INDIRECT(AN$5&amp;"!$Q:$Q"),,0),0)</f>
        <v>0</v>
      </c>
      <c r="AO69" s="101" cm="1">
        <f t="array" aca="1" ref="AO69" ca="1">IFERROR(_xlfn.XLOOKUP($A69,INDIRECT(AO$5&amp;"!$A:$A"),INDIRECT(AO$5&amp;"!$Q:$Q"),,0),0)</f>
        <v>0</v>
      </c>
      <c r="AP69" s="101" cm="1">
        <f t="array" aca="1" ref="AP69" ca="1">IFERROR(_xlfn.XLOOKUP($A69,INDIRECT(AP$5&amp;"!$A:$A"),INDIRECT(AP$5&amp;"!$Q:$Q"),,0),0)</f>
        <v>0</v>
      </c>
      <c r="AQ69" s="101" cm="1">
        <f t="array" aca="1" ref="AQ69" ca="1">IFERROR(_xlfn.XLOOKUP($A69,INDIRECT(AQ$5&amp;"!$A:$A"),INDIRECT(AQ$5&amp;"!$Q:$Q"),,0),0)</f>
        <v>0</v>
      </c>
      <c r="AR69" s="101" cm="1">
        <f t="array" aca="1" ref="AR69" ca="1">IFERROR(_xlfn.XLOOKUP($A69,INDIRECT(AR$5&amp;"!$A:$A"),INDIRECT(AR$5&amp;"!$Q:$Q"),,0),0)</f>
        <v>0</v>
      </c>
      <c r="AS69" s="101" cm="1">
        <f t="array" aca="1" ref="AS69" ca="1">IFERROR(_xlfn.XLOOKUP($A69,INDIRECT(AS$5&amp;"!$A:$A"),INDIRECT(AS$5&amp;"!$Q:$Q"),,0),0)</f>
        <v>0</v>
      </c>
      <c r="AT69" s="101" cm="1">
        <f t="array" aca="1" ref="AT69" ca="1">IFERROR(_xlfn.XLOOKUP($A69,INDIRECT(AT$5&amp;"!$A:$A"),INDIRECT(AT$5&amp;"!$Q:$Q"),,0),0)</f>
        <v>0</v>
      </c>
      <c r="AU69" s="101" cm="1">
        <f t="array" aca="1" ref="AU69" ca="1">IFERROR(_xlfn.XLOOKUP($A69,INDIRECT(AU$5&amp;"!$A:$A"),INDIRECT(AU$5&amp;"!$Q:$Q"),,0),0)</f>
        <v>0</v>
      </c>
      <c r="AV69" s="101" cm="1">
        <f t="array" aca="1" ref="AV69" ca="1">IFERROR(_xlfn.XLOOKUP($A69,INDIRECT(AV$5&amp;"!$A:$A"),INDIRECT(AV$5&amp;"!$Q:$Q"),,0),0)</f>
        <v>0</v>
      </c>
      <c r="AW69" s="101" cm="1">
        <f t="array" aca="1" ref="AW69" ca="1">IFERROR(_xlfn.XLOOKUP($A69,INDIRECT(AW$5&amp;"!$A:$A"),INDIRECT(AW$5&amp;"!$Q:$Q"),,0),0)</f>
        <v>0</v>
      </c>
      <c r="AX69" s="101" cm="1">
        <f t="array" aca="1" ref="AX69" ca="1">IFERROR(_xlfn.XLOOKUP($A69,INDIRECT(AX$5&amp;"!$A:$A"),INDIRECT(AX$5&amp;"!$Q:$Q"),,0),0)</f>
        <v>0</v>
      </c>
      <c r="AY69" s="101" cm="1">
        <f t="array" aca="1" ref="AY69" ca="1">IFERROR(_xlfn.XLOOKUP($A69,INDIRECT(AY$5&amp;"!$A:$A"),INDIRECT(AY$5&amp;"!$Q:$Q"),,0),0)</f>
        <v>0</v>
      </c>
      <c r="AZ69" s="101" cm="1">
        <f t="array" aca="1" ref="AZ69" ca="1">IFERROR(_xlfn.XLOOKUP($A69,INDIRECT(AZ$5&amp;"!$A:$A"),INDIRECT(AZ$5&amp;"!$Q:$Q"),,0),0)</f>
        <v>0</v>
      </c>
      <c r="BA69" s="101" cm="1">
        <f t="array" aca="1" ref="BA69" ca="1">IFERROR(_xlfn.XLOOKUP($A69,INDIRECT(BA$5&amp;"!$A:$A"),INDIRECT(BA$5&amp;"!$Q:$Q"),,0),0)</f>
        <v>0</v>
      </c>
      <c r="BB69" s="101" cm="1">
        <f t="array" aca="1" ref="BB69" ca="1">IFERROR(_xlfn.XLOOKUP($A69,INDIRECT(BB$5&amp;"!$A:$A"),INDIRECT(BB$5&amp;"!$Q:$Q"),,0),0)</f>
        <v>0</v>
      </c>
      <c r="BC69" s="101" cm="1">
        <f t="array" aca="1" ref="BC69" ca="1">IFERROR(_xlfn.XLOOKUP($A69,INDIRECT(BC$5&amp;"!$A:$A"),INDIRECT(BC$5&amp;"!$Q:$Q"),,0),0)</f>
        <v>0</v>
      </c>
      <c r="BD69" s="101" cm="1">
        <f t="array" aca="1" ref="BD69" ca="1">IFERROR(_xlfn.XLOOKUP($A69,INDIRECT(BD$5&amp;"!$A:$A"),INDIRECT(BD$5&amp;"!$Q:$Q"),,0),0)</f>
        <v>0</v>
      </c>
      <c r="BE69" s="101" cm="1">
        <f t="array" aca="1" ref="BE69" ca="1">IFERROR(_xlfn.XLOOKUP($A69,INDIRECT(BE$5&amp;"!$A:$A"),INDIRECT(BE$5&amp;"!$Q:$Q"),,0),0)</f>
        <v>0</v>
      </c>
      <c r="BF69" s="101" cm="1">
        <f t="array" aca="1" ref="BF69" ca="1">IFERROR(_xlfn.XLOOKUP($A69,INDIRECT(BF$5&amp;"!$A:$A"),INDIRECT(BF$5&amp;"!$Q:$Q"),,0),0)</f>
        <v>0</v>
      </c>
      <c r="BG69" s="226">
        <f t="shared" ca="1" si="0"/>
        <v>0</v>
      </c>
      <c r="BH69" s="225">
        <f t="shared" ca="1" si="1"/>
        <v>0</v>
      </c>
      <c r="BI69" s="201">
        <f>_xlfn.XLOOKUP($A69,Текущая!$A:$A,Текущая!$AI:$AI,0,0)</f>
        <v>0</v>
      </c>
      <c r="BJ69" s="101">
        <f ca="1">_xlfn.XLOOKUP($A69,Текущая!$A:$A,Текущая!$G:$G,0,0)</f>
        <v>0</v>
      </c>
      <c r="BK69" s="101">
        <f>_xlfn.XLOOKUP($A69,Текущая!$A:$A,Текущая!$H:$H,0)</f>
        <v>0</v>
      </c>
      <c r="BL69" s="106">
        <f>_xlfn.XLOOKUP($A69,Текущая!$A:$A,Текущая!$I:$I,0,0)</f>
        <v>0</v>
      </c>
      <c r="BM69" s="105">
        <f>_xlfn.XLOOKUP($A69,Текущая!$A:$A,Текущая!$J:$J,0,0)</f>
        <v>0</v>
      </c>
      <c r="BN69" s="101">
        <f>_xlfn.XLOOKUP($A69,Текущая!$A:$A,Текущая!$AP:$AP,0,0)</f>
        <v>0</v>
      </c>
      <c r="BO69" s="129">
        <f>_xlfn.XLOOKUP($A69,Текущая!$A:$A,Текущая!$AF:$AF,0,0)</f>
        <v>0</v>
      </c>
      <c r="BP69" s="202">
        <f>_xlfn.XLOOKUP($A69,Текущая!$A:$A,Текущая!$AG:$AG,0,0)</f>
        <v>0</v>
      </c>
    </row>
    <row r="70" spans="1:68" ht="24.95" customHeight="1" x14ac:dyDescent="0.25">
      <c r="A70" s="3">
        <f>'Сводный за нед'!A67</f>
        <v>251537223</v>
      </c>
      <c r="B70" s="3" t="str">
        <f>'Сводный за нед'!B67</f>
        <v>AAND1BL101RD</v>
      </c>
      <c r="C70" s="3" t="str">
        <f>'Сводный за нед'!C67</f>
        <v>Мяч регби красный</v>
      </c>
      <c r="D70" s="4">
        <f>'Сводный за нед'!D67</f>
        <v>2040903539366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 cm="1">
        <f t="array" aca="1" ref="T70" ca="1">IFERROR(_xlfn.XLOOKUP($A70,INDIRECT(T$5&amp;"!$A:$A"),INDIRECT(T$5&amp;"!$Q:$Q"),,0),0)</f>
        <v>0</v>
      </c>
      <c r="U70" s="101" cm="1">
        <f t="array" aca="1" ref="U70" ca="1">IFERROR(_xlfn.XLOOKUP($A70,INDIRECT(U$5&amp;"!$A:$A"),INDIRECT(U$5&amp;"!$Q:$Q"),,0),0)</f>
        <v>0</v>
      </c>
      <c r="V70" s="101" cm="1">
        <f t="array" aca="1" ref="V70" ca="1">IFERROR(_xlfn.XLOOKUP($A70,INDIRECT(V$5&amp;"!$A:$A"),INDIRECT(V$5&amp;"!$Q:$Q"),,0),0)</f>
        <v>0</v>
      </c>
      <c r="W70" s="101" cm="1">
        <f t="array" aca="1" ref="W70" ca="1">IFERROR(_xlfn.XLOOKUP($A70,INDIRECT(W$5&amp;"!$A:$A"),INDIRECT(W$5&amp;"!$Q:$Q"),,0),0)</f>
        <v>0</v>
      </c>
      <c r="X70" s="101" cm="1">
        <f t="array" aca="1" ref="X70" ca="1">IFERROR(_xlfn.XLOOKUP($A70,INDIRECT(X$5&amp;"!$A:$A"),INDIRECT(X$5&amp;"!$Q:$Q"),,0),0)</f>
        <v>0</v>
      </c>
      <c r="Y70" s="101" cm="1">
        <f t="array" aca="1" ref="Y70" ca="1">IFERROR(_xlfn.XLOOKUP($A70,INDIRECT(Y$5&amp;"!$A:$A"),INDIRECT(Y$5&amp;"!$Q:$Q"),,0),0)</f>
        <v>0</v>
      </c>
      <c r="Z70" s="101" cm="1">
        <f t="array" aca="1" ref="Z70" ca="1">IFERROR(_xlfn.XLOOKUP($A70,INDIRECT(Z$5&amp;"!$A:$A"),INDIRECT(Z$5&amp;"!$Q:$Q"),,0),0)</f>
        <v>0</v>
      </c>
      <c r="AA70" s="101" cm="1">
        <f t="array" aca="1" ref="AA70" ca="1">IFERROR(_xlfn.XLOOKUP($A70,INDIRECT(AA$5&amp;"!$A:$A"),INDIRECT(AA$5&amp;"!$Q:$Q"),,0),0)</f>
        <v>0</v>
      </c>
      <c r="AB70" s="101" cm="1">
        <f t="array" aca="1" ref="AB70" ca="1">IFERROR(_xlfn.XLOOKUP($A70,INDIRECT(AB$5&amp;"!$A:$A"),INDIRECT(AB$5&amp;"!$Q:$Q"),,0),0)</f>
        <v>0</v>
      </c>
      <c r="AC70" s="101" cm="1">
        <f t="array" aca="1" ref="AC70" ca="1">IFERROR(_xlfn.XLOOKUP($A70,INDIRECT(AC$5&amp;"!$A:$A"),INDIRECT(AC$5&amp;"!$Q:$Q"),,0),0)</f>
        <v>0</v>
      </c>
      <c r="AD70" s="101" cm="1">
        <f t="array" aca="1" ref="AD70" ca="1">IFERROR(_xlfn.XLOOKUP($A70,INDIRECT(AD$5&amp;"!$A:$A"),INDIRECT(AD$5&amp;"!$Q:$Q"),,0),0)</f>
        <v>0</v>
      </c>
      <c r="AE70" s="101" cm="1">
        <f t="array" aca="1" ref="AE70" ca="1">IFERROR(_xlfn.XLOOKUP($A70,INDIRECT(AE$5&amp;"!$A:$A"),INDIRECT(AE$5&amp;"!$Q:$Q"),,0),0)</f>
        <v>0</v>
      </c>
      <c r="AF70" s="101" cm="1">
        <f t="array" aca="1" ref="AF70" ca="1">IFERROR(_xlfn.XLOOKUP($A70,INDIRECT(AF$5&amp;"!$A:$A"),INDIRECT(AF$5&amp;"!$Q:$Q"),,0),0)</f>
        <v>0</v>
      </c>
      <c r="AG70" s="101" cm="1">
        <f t="array" aca="1" ref="AG70" ca="1">IFERROR(_xlfn.XLOOKUP($A70,INDIRECT(AG$5&amp;"!$A:$A"),INDIRECT(AG$5&amp;"!$Q:$Q"),,0),0)</f>
        <v>0</v>
      </c>
      <c r="AH70" s="101" cm="1">
        <f t="array" aca="1" ref="AH70" ca="1">IFERROR(_xlfn.XLOOKUP($A70,INDIRECT(AH$5&amp;"!$A:$A"),INDIRECT(AH$5&amp;"!$Q:$Q"),,0),0)</f>
        <v>0</v>
      </c>
      <c r="AI70" s="101" cm="1">
        <f t="array" aca="1" ref="AI70" ca="1">IFERROR(_xlfn.XLOOKUP($A70,INDIRECT(AI$5&amp;"!$A:$A"),INDIRECT(AI$5&amp;"!$Q:$Q"),,0),0)</f>
        <v>0</v>
      </c>
      <c r="AJ70" s="101" cm="1">
        <f t="array" aca="1" ref="AJ70" ca="1">IFERROR(_xlfn.XLOOKUP($A70,INDIRECT(AJ$5&amp;"!$A:$A"),INDIRECT(AJ$5&amp;"!$Q:$Q"),,0),0)</f>
        <v>0</v>
      </c>
      <c r="AK70" s="101" cm="1">
        <f t="array" aca="1" ref="AK70" ca="1">IFERROR(_xlfn.XLOOKUP($A70,INDIRECT(AK$5&amp;"!$A:$A"),INDIRECT(AK$5&amp;"!$Q:$Q"),,0),0)</f>
        <v>0</v>
      </c>
      <c r="AL70" s="101" cm="1">
        <f t="array" aca="1" ref="AL70" ca="1">IFERROR(_xlfn.XLOOKUP($A70,INDIRECT(AL$5&amp;"!$A:$A"),INDIRECT(AL$5&amp;"!$Q:$Q"),,0),0)</f>
        <v>0</v>
      </c>
      <c r="AM70" s="101" cm="1">
        <f t="array" aca="1" ref="AM70" ca="1">IFERROR(_xlfn.XLOOKUP($A70,INDIRECT(AM$5&amp;"!$A:$A"),INDIRECT(AM$5&amp;"!$Q:$Q"),,0),0)</f>
        <v>0</v>
      </c>
      <c r="AN70" s="101" cm="1">
        <f t="array" aca="1" ref="AN70" ca="1">IFERROR(_xlfn.XLOOKUP($A70,INDIRECT(AN$5&amp;"!$A:$A"),INDIRECT(AN$5&amp;"!$Q:$Q"),,0),0)</f>
        <v>0</v>
      </c>
      <c r="AO70" s="101" cm="1">
        <f t="array" aca="1" ref="AO70" ca="1">IFERROR(_xlfn.XLOOKUP($A70,INDIRECT(AO$5&amp;"!$A:$A"),INDIRECT(AO$5&amp;"!$Q:$Q"),,0),0)</f>
        <v>0</v>
      </c>
      <c r="AP70" s="101" cm="1">
        <f t="array" aca="1" ref="AP70" ca="1">IFERROR(_xlfn.XLOOKUP($A70,INDIRECT(AP$5&amp;"!$A:$A"),INDIRECT(AP$5&amp;"!$Q:$Q"),,0),0)</f>
        <v>0</v>
      </c>
      <c r="AQ70" s="101" cm="1">
        <f t="array" aca="1" ref="AQ70" ca="1">IFERROR(_xlfn.XLOOKUP($A70,INDIRECT(AQ$5&amp;"!$A:$A"),INDIRECT(AQ$5&amp;"!$Q:$Q"),,0),0)</f>
        <v>0</v>
      </c>
      <c r="AR70" s="101" cm="1">
        <f t="array" aca="1" ref="AR70" ca="1">IFERROR(_xlfn.XLOOKUP($A70,INDIRECT(AR$5&amp;"!$A:$A"),INDIRECT(AR$5&amp;"!$Q:$Q"),,0),0)</f>
        <v>0</v>
      </c>
      <c r="AS70" s="101" cm="1">
        <f t="array" aca="1" ref="AS70" ca="1">IFERROR(_xlfn.XLOOKUP($A70,INDIRECT(AS$5&amp;"!$A:$A"),INDIRECT(AS$5&amp;"!$Q:$Q"),,0),0)</f>
        <v>0</v>
      </c>
      <c r="AT70" s="101" cm="1">
        <f t="array" aca="1" ref="AT70" ca="1">IFERROR(_xlfn.XLOOKUP($A70,INDIRECT(AT$5&amp;"!$A:$A"),INDIRECT(AT$5&amp;"!$Q:$Q"),,0),0)</f>
        <v>0</v>
      </c>
      <c r="AU70" s="101" cm="1">
        <f t="array" aca="1" ref="AU70" ca="1">IFERROR(_xlfn.XLOOKUP($A70,INDIRECT(AU$5&amp;"!$A:$A"),INDIRECT(AU$5&amp;"!$Q:$Q"),,0),0)</f>
        <v>0</v>
      </c>
      <c r="AV70" s="101" cm="1">
        <f t="array" aca="1" ref="AV70" ca="1">IFERROR(_xlfn.XLOOKUP($A70,INDIRECT(AV$5&amp;"!$A:$A"),INDIRECT(AV$5&amp;"!$Q:$Q"),,0),0)</f>
        <v>0</v>
      </c>
      <c r="AW70" s="101" cm="1">
        <f t="array" aca="1" ref="AW70" ca="1">IFERROR(_xlfn.XLOOKUP($A70,INDIRECT(AW$5&amp;"!$A:$A"),INDIRECT(AW$5&amp;"!$Q:$Q"),,0),0)</f>
        <v>0</v>
      </c>
      <c r="AX70" s="101" cm="1">
        <f t="array" aca="1" ref="AX70" ca="1">IFERROR(_xlfn.XLOOKUP($A70,INDIRECT(AX$5&amp;"!$A:$A"),INDIRECT(AX$5&amp;"!$Q:$Q"),,0),0)</f>
        <v>0</v>
      </c>
      <c r="AY70" s="101" cm="1">
        <f t="array" aca="1" ref="AY70" ca="1">IFERROR(_xlfn.XLOOKUP($A70,INDIRECT(AY$5&amp;"!$A:$A"),INDIRECT(AY$5&amp;"!$Q:$Q"),,0),0)</f>
        <v>0</v>
      </c>
      <c r="AZ70" s="101" cm="1">
        <f t="array" aca="1" ref="AZ70" ca="1">IFERROR(_xlfn.XLOOKUP($A70,INDIRECT(AZ$5&amp;"!$A:$A"),INDIRECT(AZ$5&amp;"!$Q:$Q"),,0),0)</f>
        <v>0</v>
      </c>
      <c r="BA70" s="101" cm="1">
        <f t="array" aca="1" ref="BA70" ca="1">IFERROR(_xlfn.XLOOKUP($A70,INDIRECT(BA$5&amp;"!$A:$A"),INDIRECT(BA$5&amp;"!$Q:$Q"),,0),0)</f>
        <v>0</v>
      </c>
      <c r="BB70" s="101" cm="1">
        <f t="array" aca="1" ref="BB70" ca="1">IFERROR(_xlfn.XLOOKUP($A70,INDIRECT(BB$5&amp;"!$A:$A"),INDIRECT(BB$5&amp;"!$Q:$Q"),,0),0)</f>
        <v>0</v>
      </c>
      <c r="BC70" s="101" cm="1">
        <f t="array" aca="1" ref="BC70" ca="1">IFERROR(_xlfn.XLOOKUP($A70,INDIRECT(BC$5&amp;"!$A:$A"),INDIRECT(BC$5&amp;"!$Q:$Q"),,0),0)</f>
        <v>0</v>
      </c>
      <c r="BD70" s="101" cm="1">
        <f t="array" aca="1" ref="BD70" ca="1">IFERROR(_xlfn.XLOOKUP($A70,INDIRECT(BD$5&amp;"!$A:$A"),INDIRECT(BD$5&amp;"!$Q:$Q"),,0),0)</f>
        <v>0</v>
      </c>
      <c r="BE70" s="101" cm="1">
        <f t="array" aca="1" ref="BE70" ca="1">IFERROR(_xlfn.XLOOKUP($A70,INDIRECT(BE$5&amp;"!$A:$A"),INDIRECT(BE$5&amp;"!$Q:$Q"),,0),0)</f>
        <v>0</v>
      </c>
      <c r="BF70" s="101" cm="1">
        <f t="array" aca="1" ref="BF70" ca="1">IFERROR(_xlfn.XLOOKUP($A70,INDIRECT(BF$5&amp;"!$A:$A"),INDIRECT(BF$5&amp;"!$Q:$Q"),,0),0)</f>
        <v>0</v>
      </c>
      <c r="BG70" s="226">
        <f t="shared" ca="1" si="0"/>
        <v>0</v>
      </c>
      <c r="BH70" s="225">
        <f t="shared" ca="1" si="1"/>
        <v>0</v>
      </c>
      <c r="BI70" s="201">
        <f>_xlfn.XLOOKUP($A70,Текущая!$A:$A,Текущая!$AI:$AI,0,0)</f>
        <v>456.98090909090911</v>
      </c>
      <c r="BJ70" s="101">
        <f ca="1">_xlfn.XLOOKUP($A70,Текущая!$A:$A,Текущая!$G:$G,0,0)</f>
        <v>23837</v>
      </c>
      <c r="BK70" s="101">
        <f>_xlfn.XLOOKUP($A70,Текущая!$A:$A,Текущая!$H:$H,0)</f>
        <v>48.205128205128204</v>
      </c>
      <c r="BL70" s="106">
        <f>_xlfn.XLOOKUP($A70,Текущая!$A:$A,Текущая!$I:$I,0,0)</f>
        <v>96</v>
      </c>
      <c r="BM70" s="105">
        <f>_xlfn.XLOOKUP($A70,Текущая!$A:$A,Текущая!$J:$J,0,0)</f>
        <v>3.9</v>
      </c>
      <c r="BN70" s="101">
        <f>_xlfn.XLOOKUP($A70,Текущая!$A:$A,Текущая!$AP:$AP,0,0)</f>
        <v>135.2982041728763</v>
      </c>
      <c r="BO70" s="129">
        <f>_xlfn.XLOOKUP($A70,Текущая!$A:$A,Текущая!$AF:$AF,0,0)</f>
        <v>0.29606970768654334</v>
      </c>
      <c r="BP70" s="202">
        <f>_xlfn.XLOOKUP($A70,Текущая!$A:$A,Текущая!$AG:$AG,0,0)</f>
        <v>1.1181669766353413</v>
      </c>
    </row>
    <row r="71" spans="1:68" ht="24.95" customHeight="1" x14ac:dyDescent="0.25">
      <c r="A71" s="3">
        <f>'Сводный за нед'!A68</f>
        <v>251537413</v>
      </c>
      <c r="B71" s="3" t="str">
        <f>'Сводный за нед'!B68</f>
        <v>AAND1BL101BL</v>
      </c>
      <c r="C71" s="3" t="str">
        <f>'Сводный за нед'!C68</f>
        <v>Мяч регби синий</v>
      </c>
      <c r="D71" s="4">
        <f>'Сводный за нед'!D68</f>
        <v>2040903547941</v>
      </c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 cm="1">
        <f t="array" aca="1" ref="T71" ca="1">IFERROR(_xlfn.XLOOKUP($A71,INDIRECT(T$5&amp;"!$A:$A"),INDIRECT(T$5&amp;"!$Q:$Q"),,0),0)</f>
        <v>0</v>
      </c>
      <c r="U71" s="101" cm="1">
        <f t="array" aca="1" ref="U71" ca="1">IFERROR(_xlfn.XLOOKUP($A71,INDIRECT(U$5&amp;"!$A:$A"),INDIRECT(U$5&amp;"!$Q:$Q"),,0),0)</f>
        <v>0</v>
      </c>
      <c r="V71" s="101" cm="1">
        <f t="array" aca="1" ref="V71" ca="1">IFERROR(_xlfn.XLOOKUP($A71,INDIRECT(V$5&amp;"!$A:$A"),INDIRECT(V$5&amp;"!$Q:$Q"),,0),0)</f>
        <v>0</v>
      </c>
      <c r="W71" s="101" cm="1">
        <f t="array" aca="1" ref="W71" ca="1">IFERROR(_xlfn.XLOOKUP($A71,INDIRECT(W$5&amp;"!$A:$A"),INDIRECT(W$5&amp;"!$Q:$Q"),,0),0)</f>
        <v>0</v>
      </c>
      <c r="X71" s="101" cm="1">
        <f t="array" aca="1" ref="X71" ca="1">IFERROR(_xlfn.XLOOKUP($A71,INDIRECT(X$5&amp;"!$A:$A"),INDIRECT(X$5&amp;"!$Q:$Q"),,0),0)</f>
        <v>0</v>
      </c>
      <c r="Y71" s="101" cm="1">
        <f t="array" aca="1" ref="Y71" ca="1">IFERROR(_xlfn.XLOOKUP($A71,INDIRECT(Y$5&amp;"!$A:$A"),INDIRECT(Y$5&amp;"!$Q:$Q"),,0),0)</f>
        <v>0</v>
      </c>
      <c r="Z71" s="101" cm="1">
        <f t="array" aca="1" ref="Z71" ca="1">IFERROR(_xlfn.XLOOKUP($A71,INDIRECT(Z$5&amp;"!$A:$A"),INDIRECT(Z$5&amp;"!$Q:$Q"),,0),0)</f>
        <v>0</v>
      </c>
      <c r="AA71" s="101" cm="1">
        <f t="array" aca="1" ref="AA71" ca="1">IFERROR(_xlfn.XLOOKUP($A71,INDIRECT(AA$5&amp;"!$A:$A"),INDIRECT(AA$5&amp;"!$Q:$Q"),,0),0)</f>
        <v>0</v>
      </c>
      <c r="AB71" s="101" cm="1">
        <f t="array" aca="1" ref="AB71" ca="1">IFERROR(_xlfn.XLOOKUP($A71,INDIRECT(AB$5&amp;"!$A:$A"),INDIRECT(AB$5&amp;"!$Q:$Q"),,0),0)</f>
        <v>0</v>
      </c>
      <c r="AC71" s="101" cm="1">
        <f t="array" aca="1" ref="AC71" ca="1">IFERROR(_xlfn.XLOOKUP($A71,INDIRECT(AC$5&amp;"!$A:$A"),INDIRECT(AC$5&amp;"!$Q:$Q"),,0),0)</f>
        <v>0</v>
      </c>
      <c r="AD71" s="101" cm="1">
        <f t="array" aca="1" ref="AD71" ca="1">IFERROR(_xlfn.XLOOKUP($A71,INDIRECT(AD$5&amp;"!$A:$A"),INDIRECT(AD$5&amp;"!$Q:$Q"),,0),0)</f>
        <v>0</v>
      </c>
      <c r="AE71" s="101" cm="1">
        <f t="array" aca="1" ref="AE71" ca="1">IFERROR(_xlfn.XLOOKUP($A71,INDIRECT(AE$5&amp;"!$A:$A"),INDIRECT(AE$5&amp;"!$Q:$Q"),,0),0)</f>
        <v>0</v>
      </c>
      <c r="AF71" s="101" cm="1">
        <f t="array" aca="1" ref="AF71" ca="1">IFERROR(_xlfn.XLOOKUP($A71,INDIRECT(AF$5&amp;"!$A:$A"),INDIRECT(AF$5&amp;"!$Q:$Q"),,0),0)</f>
        <v>0</v>
      </c>
      <c r="AG71" s="101" cm="1">
        <f t="array" aca="1" ref="AG71" ca="1">IFERROR(_xlfn.XLOOKUP($A71,INDIRECT(AG$5&amp;"!$A:$A"),INDIRECT(AG$5&amp;"!$Q:$Q"),,0),0)</f>
        <v>0</v>
      </c>
      <c r="AH71" s="101" cm="1">
        <f t="array" aca="1" ref="AH71" ca="1">IFERROR(_xlfn.XLOOKUP($A71,INDIRECT(AH$5&amp;"!$A:$A"),INDIRECT(AH$5&amp;"!$Q:$Q"),,0),0)</f>
        <v>0</v>
      </c>
      <c r="AI71" s="101" cm="1">
        <f t="array" aca="1" ref="AI71" ca="1">IFERROR(_xlfn.XLOOKUP($A71,INDIRECT(AI$5&amp;"!$A:$A"),INDIRECT(AI$5&amp;"!$Q:$Q"),,0),0)</f>
        <v>0</v>
      </c>
      <c r="AJ71" s="101" cm="1">
        <f t="array" aca="1" ref="AJ71" ca="1">IFERROR(_xlfn.XLOOKUP($A71,INDIRECT(AJ$5&amp;"!$A:$A"),INDIRECT(AJ$5&amp;"!$Q:$Q"),,0),0)</f>
        <v>0</v>
      </c>
      <c r="AK71" s="101" cm="1">
        <f t="array" aca="1" ref="AK71" ca="1">IFERROR(_xlfn.XLOOKUP($A71,INDIRECT(AK$5&amp;"!$A:$A"),INDIRECT(AK$5&amp;"!$Q:$Q"),,0),0)</f>
        <v>0</v>
      </c>
      <c r="AL71" s="101" cm="1">
        <f t="array" aca="1" ref="AL71" ca="1">IFERROR(_xlfn.XLOOKUP($A71,INDIRECT(AL$5&amp;"!$A:$A"),INDIRECT(AL$5&amp;"!$Q:$Q"),,0),0)</f>
        <v>0</v>
      </c>
      <c r="AM71" s="101" cm="1">
        <f t="array" aca="1" ref="AM71" ca="1">IFERROR(_xlfn.XLOOKUP($A71,INDIRECT(AM$5&amp;"!$A:$A"),INDIRECT(AM$5&amp;"!$Q:$Q"),,0),0)</f>
        <v>0</v>
      </c>
      <c r="AN71" s="101" cm="1">
        <f t="array" aca="1" ref="AN71" ca="1">IFERROR(_xlfn.XLOOKUP($A71,INDIRECT(AN$5&amp;"!$A:$A"),INDIRECT(AN$5&amp;"!$Q:$Q"),,0),0)</f>
        <v>0</v>
      </c>
      <c r="AO71" s="101" cm="1">
        <f t="array" aca="1" ref="AO71" ca="1">IFERROR(_xlfn.XLOOKUP($A71,INDIRECT(AO$5&amp;"!$A:$A"),INDIRECT(AO$5&amp;"!$Q:$Q"),,0),0)</f>
        <v>0</v>
      </c>
      <c r="AP71" s="101" cm="1">
        <f t="array" aca="1" ref="AP71" ca="1">IFERROR(_xlfn.XLOOKUP($A71,INDIRECT(AP$5&amp;"!$A:$A"),INDIRECT(AP$5&amp;"!$Q:$Q"),,0),0)</f>
        <v>0</v>
      </c>
      <c r="AQ71" s="101" cm="1">
        <f t="array" aca="1" ref="AQ71" ca="1">IFERROR(_xlfn.XLOOKUP($A71,INDIRECT(AQ$5&amp;"!$A:$A"),INDIRECT(AQ$5&amp;"!$Q:$Q"),,0),0)</f>
        <v>0</v>
      </c>
      <c r="AR71" s="101" cm="1">
        <f t="array" aca="1" ref="AR71" ca="1">IFERROR(_xlfn.XLOOKUP($A71,INDIRECT(AR$5&amp;"!$A:$A"),INDIRECT(AR$5&amp;"!$Q:$Q"),,0),0)</f>
        <v>0</v>
      </c>
      <c r="AS71" s="101" cm="1">
        <f t="array" aca="1" ref="AS71" ca="1">IFERROR(_xlfn.XLOOKUP($A71,INDIRECT(AS$5&amp;"!$A:$A"),INDIRECT(AS$5&amp;"!$Q:$Q"),,0),0)</f>
        <v>0</v>
      </c>
      <c r="AT71" s="101" cm="1">
        <f t="array" aca="1" ref="AT71" ca="1">IFERROR(_xlfn.XLOOKUP($A71,INDIRECT(AT$5&amp;"!$A:$A"),INDIRECT(AT$5&amp;"!$Q:$Q"),,0),0)</f>
        <v>0</v>
      </c>
      <c r="AU71" s="101" cm="1">
        <f t="array" aca="1" ref="AU71" ca="1">IFERROR(_xlfn.XLOOKUP($A71,INDIRECT(AU$5&amp;"!$A:$A"),INDIRECT(AU$5&amp;"!$Q:$Q"),,0),0)</f>
        <v>0</v>
      </c>
      <c r="AV71" s="101" cm="1">
        <f t="array" aca="1" ref="AV71" ca="1">IFERROR(_xlfn.XLOOKUP($A71,INDIRECT(AV$5&amp;"!$A:$A"),INDIRECT(AV$5&amp;"!$Q:$Q"),,0),0)</f>
        <v>0</v>
      </c>
      <c r="AW71" s="101" cm="1">
        <f t="array" aca="1" ref="AW71" ca="1">IFERROR(_xlfn.XLOOKUP($A71,INDIRECT(AW$5&amp;"!$A:$A"),INDIRECT(AW$5&amp;"!$Q:$Q"),,0),0)</f>
        <v>0</v>
      </c>
      <c r="AX71" s="101" cm="1">
        <f t="array" aca="1" ref="AX71" ca="1">IFERROR(_xlfn.XLOOKUP($A71,INDIRECT(AX$5&amp;"!$A:$A"),INDIRECT(AX$5&amp;"!$Q:$Q"),,0),0)</f>
        <v>0</v>
      </c>
      <c r="AY71" s="101" cm="1">
        <f t="array" aca="1" ref="AY71" ca="1">IFERROR(_xlfn.XLOOKUP($A71,INDIRECT(AY$5&amp;"!$A:$A"),INDIRECT(AY$5&amp;"!$Q:$Q"),,0),0)</f>
        <v>0</v>
      </c>
      <c r="AZ71" s="101" cm="1">
        <f t="array" aca="1" ref="AZ71" ca="1">IFERROR(_xlfn.XLOOKUP($A71,INDIRECT(AZ$5&amp;"!$A:$A"),INDIRECT(AZ$5&amp;"!$Q:$Q"),,0),0)</f>
        <v>0</v>
      </c>
      <c r="BA71" s="101" cm="1">
        <f t="array" aca="1" ref="BA71" ca="1">IFERROR(_xlfn.XLOOKUP($A71,INDIRECT(BA$5&amp;"!$A:$A"),INDIRECT(BA$5&amp;"!$Q:$Q"),,0),0)</f>
        <v>0</v>
      </c>
      <c r="BB71" s="101" cm="1">
        <f t="array" aca="1" ref="BB71" ca="1">IFERROR(_xlfn.XLOOKUP($A71,INDIRECT(BB$5&amp;"!$A:$A"),INDIRECT(BB$5&amp;"!$Q:$Q"),,0),0)</f>
        <v>0</v>
      </c>
      <c r="BC71" s="101" cm="1">
        <f t="array" aca="1" ref="BC71" ca="1">IFERROR(_xlfn.XLOOKUP($A71,INDIRECT(BC$5&amp;"!$A:$A"),INDIRECT(BC$5&amp;"!$Q:$Q"),,0),0)</f>
        <v>0</v>
      </c>
      <c r="BD71" s="101" cm="1">
        <f t="array" aca="1" ref="BD71" ca="1">IFERROR(_xlfn.XLOOKUP($A71,INDIRECT(BD$5&amp;"!$A:$A"),INDIRECT(BD$5&amp;"!$Q:$Q"),,0),0)</f>
        <v>0</v>
      </c>
      <c r="BE71" s="101" cm="1">
        <f t="array" aca="1" ref="BE71" ca="1">IFERROR(_xlfn.XLOOKUP($A71,INDIRECT(BE$5&amp;"!$A:$A"),INDIRECT(BE$5&amp;"!$Q:$Q"),,0),0)</f>
        <v>0</v>
      </c>
      <c r="BF71" s="101" cm="1">
        <f t="array" aca="1" ref="BF71" ca="1">IFERROR(_xlfn.XLOOKUP($A71,INDIRECT(BF$5&amp;"!$A:$A"),INDIRECT(BF$5&amp;"!$Q:$Q"),,0),0)</f>
        <v>0</v>
      </c>
      <c r="BG71" s="226">
        <f t="shared" ref="BG71:BG85" ca="1" si="2">SUM(F71:BF71)</f>
        <v>0</v>
      </c>
      <c r="BH71" s="225">
        <f t="shared" ref="BH71:BH85" ca="1" si="3">BG71/$BG$86</f>
        <v>0</v>
      </c>
      <c r="BI71" s="201">
        <f>_xlfn.XLOOKUP($A71,Текущая!$A:$A,Текущая!$AI:$AI,0,0)</f>
        <v>460.35333333333335</v>
      </c>
      <c r="BJ71" s="101">
        <f ca="1">_xlfn.XLOOKUP($A71,Текущая!$A:$A,Текущая!$G:$G,0,0)</f>
        <v>26378</v>
      </c>
      <c r="BK71" s="101">
        <f>_xlfn.XLOOKUP($A71,Текущая!$A:$A,Текущая!$H:$H,0)</f>
        <v>216</v>
      </c>
      <c r="BL71" s="106">
        <f>_xlfn.XLOOKUP($A71,Текущая!$A:$A,Текущая!$I:$I,0,0)</f>
        <v>100</v>
      </c>
      <c r="BM71" s="105">
        <f>_xlfn.XLOOKUP($A71,Текущая!$A:$A,Текущая!$J:$J,0,0)</f>
        <v>1</v>
      </c>
      <c r="BN71" s="101">
        <f>_xlfn.XLOOKUP($A71,Текущая!$A:$A,Текущая!$AP:$AP,0,0)</f>
        <v>150.49312477231325</v>
      </c>
      <c r="BO71" s="129">
        <f>_xlfn.XLOOKUP($A71,Текущая!$A:$A,Текущая!$AF:$AF,0,0)</f>
        <v>0.32690786375460856</v>
      </c>
      <c r="BP71" s="202">
        <f>_xlfn.XLOOKUP($A71,Текущая!$A:$A,Текущая!$AG:$AG,0,0)</f>
        <v>1.243744832829035</v>
      </c>
    </row>
    <row r="72" spans="1:68" ht="24.95" customHeight="1" x14ac:dyDescent="0.25">
      <c r="A72" s="3">
        <f>'Сводный за нед'!A69</f>
        <v>251516159</v>
      </c>
      <c r="B72" s="3" t="str">
        <f>'Сводный за нед'!B69</f>
        <v>AAND1BL102RD</v>
      </c>
      <c r="C72" s="3" t="str">
        <f>'Сводный за нед'!C69</f>
        <v>Мяч шина красный</v>
      </c>
      <c r="D72" s="4">
        <f>'Сводный за нед'!D69</f>
        <v>2040902555480</v>
      </c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 cm="1">
        <f t="array" aca="1" ref="T72" ca="1">IFERROR(_xlfn.XLOOKUP($A72,INDIRECT(T$5&amp;"!$A:$A"),INDIRECT(T$5&amp;"!$Q:$Q"),,0),0)</f>
        <v>0</v>
      </c>
      <c r="U72" s="101" cm="1">
        <f t="array" aca="1" ref="U72" ca="1">IFERROR(_xlfn.XLOOKUP($A72,INDIRECT(U$5&amp;"!$A:$A"),INDIRECT(U$5&amp;"!$Q:$Q"),,0),0)</f>
        <v>0</v>
      </c>
      <c r="V72" s="101" cm="1">
        <f t="array" aca="1" ref="V72" ca="1">IFERROR(_xlfn.XLOOKUP($A72,INDIRECT(V$5&amp;"!$A:$A"),INDIRECT(V$5&amp;"!$Q:$Q"),,0),0)</f>
        <v>0</v>
      </c>
      <c r="W72" s="101" cm="1">
        <f t="array" aca="1" ref="W72" ca="1">IFERROR(_xlfn.XLOOKUP($A72,INDIRECT(W$5&amp;"!$A:$A"),INDIRECT(W$5&amp;"!$Q:$Q"),,0),0)</f>
        <v>0</v>
      </c>
      <c r="X72" s="101" cm="1">
        <f t="array" aca="1" ref="X72" ca="1">IFERROR(_xlfn.XLOOKUP($A72,INDIRECT(X$5&amp;"!$A:$A"),INDIRECT(X$5&amp;"!$Q:$Q"),,0),0)</f>
        <v>0</v>
      </c>
      <c r="Y72" s="101" cm="1">
        <f t="array" aca="1" ref="Y72" ca="1">IFERROR(_xlfn.XLOOKUP($A72,INDIRECT(Y$5&amp;"!$A:$A"),INDIRECT(Y$5&amp;"!$Q:$Q"),,0),0)</f>
        <v>0</v>
      </c>
      <c r="Z72" s="101" cm="1">
        <f t="array" aca="1" ref="Z72" ca="1">IFERROR(_xlfn.XLOOKUP($A72,INDIRECT(Z$5&amp;"!$A:$A"),INDIRECT(Z$5&amp;"!$Q:$Q"),,0),0)</f>
        <v>0</v>
      </c>
      <c r="AA72" s="101" cm="1">
        <f t="array" aca="1" ref="AA72" ca="1">IFERROR(_xlfn.XLOOKUP($A72,INDIRECT(AA$5&amp;"!$A:$A"),INDIRECT(AA$5&amp;"!$Q:$Q"),,0),0)</f>
        <v>0</v>
      </c>
      <c r="AB72" s="101" cm="1">
        <f t="array" aca="1" ref="AB72" ca="1">IFERROR(_xlfn.XLOOKUP($A72,INDIRECT(AB$5&amp;"!$A:$A"),INDIRECT(AB$5&amp;"!$Q:$Q"),,0),0)</f>
        <v>0</v>
      </c>
      <c r="AC72" s="101" cm="1">
        <f t="array" aca="1" ref="AC72" ca="1">IFERROR(_xlfn.XLOOKUP($A72,INDIRECT(AC$5&amp;"!$A:$A"),INDIRECT(AC$5&amp;"!$Q:$Q"),,0),0)</f>
        <v>0</v>
      </c>
      <c r="AD72" s="101" cm="1">
        <f t="array" aca="1" ref="AD72" ca="1">IFERROR(_xlfn.XLOOKUP($A72,INDIRECT(AD$5&amp;"!$A:$A"),INDIRECT(AD$5&amp;"!$Q:$Q"),,0),0)</f>
        <v>0</v>
      </c>
      <c r="AE72" s="101" cm="1">
        <f t="array" aca="1" ref="AE72" ca="1">IFERROR(_xlfn.XLOOKUP($A72,INDIRECT(AE$5&amp;"!$A:$A"),INDIRECT(AE$5&amp;"!$Q:$Q"),,0),0)</f>
        <v>0</v>
      </c>
      <c r="AF72" s="101" cm="1">
        <f t="array" aca="1" ref="AF72" ca="1">IFERROR(_xlfn.XLOOKUP($A72,INDIRECT(AF$5&amp;"!$A:$A"),INDIRECT(AF$5&amp;"!$Q:$Q"),,0),0)</f>
        <v>0</v>
      </c>
      <c r="AG72" s="101" cm="1">
        <f t="array" aca="1" ref="AG72" ca="1">IFERROR(_xlfn.XLOOKUP($A72,INDIRECT(AG$5&amp;"!$A:$A"),INDIRECT(AG$5&amp;"!$Q:$Q"),,0),0)</f>
        <v>0</v>
      </c>
      <c r="AH72" s="101" cm="1">
        <f t="array" aca="1" ref="AH72" ca="1">IFERROR(_xlfn.XLOOKUP($A72,INDIRECT(AH$5&amp;"!$A:$A"),INDIRECT(AH$5&amp;"!$Q:$Q"),,0),0)</f>
        <v>0</v>
      </c>
      <c r="AI72" s="101" cm="1">
        <f t="array" aca="1" ref="AI72" ca="1">IFERROR(_xlfn.XLOOKUP($A72,INDIRECT(AI$5&amp;"!$A:$A"),INDIRECT(AI$5&amp;"!$Q:$Q"),,0),0)</f>
        <v>0</v>
      </c>
      <c r="AJ72" s="101" cm="1">
        <f t="array" aca="1" ref="AJ72" ca="1">IFERROR(_xlfn.XLOOKUP($A72,INDIRECT(AJ$5&amp;"!$A:$A"),INDIRECT(AJ$5&amp;"!$Q:$Q"),,0),0)</f>
        <v>0</v>
      </c>
      <c r="AK72" s="101" cm="1">
        <f t="array" aca="1" ref="AK72" ca="1">IFERROR(_xlfn.XLOOKUP($A72,INDIRECT(AK$5&amp;"!$A:$A"),INDIRECT(AK$5&amp;"!$Q:$Q"),,0),0)</f>
        <v>0</v>
      </c>
      <c r="AL72" s="101" cm="1">
        <f t="array" aca="1" ref="AL72" ca="1">IFERROR(_xlfn.XLOOKUP($A72,INDIRECT(AL$5&amp;"!$A:$A"),INDIRECT(AL$5&amp;"!$Q:$Q"),,0),0)</f>
        <v>0</v>
      </c>
      <c r="AM72" s="101" cm="1">
        <f t="array" aca="1" ref="AM72" ca="1">IFERROR(_xlfn.XLOOKUP($A72,INDIRECT(AM$5&amp;"!$A:$A"),INDIRECT(AM$5&amp;"!$Q:$Q"),,0),0)</f>
        <v>0</v>
      </c>
      <c r="AN72" s="101" cm="1">
        <f t="array" aca="1" ref="AN72" ca="1">IFERROR(_xlfn.XLOOKUP($A72,INDIRECT(AN$5&amp;"!$A:$A"),INDIRECT(AN$5&amp;"!$Q:$Q"),,0),0)</f>
        <v>0</v>
      </c>
      <c r="AO72" s="101" cm="1">
        <f t="array" aca="1" ref="AO72" ca="1">IFERROR(_xlfn.XLOOKUP($A72,INDIRECT(AO$5&amp;"!$A:$A"),INDIRECT(AO$5&amp;"!$Q:$Q"),,0),0)</f>
        <v>0</v>
      </c>
      <c r="AP72" s="101" cm="1">
        <f t="array" aca="1" ref="AP72" ca="1">IFERROR(_xlfn.XLOOKUP($A72,INDIRECT(AP$5&amp;"!$A:$A"),INDIRECT(AP$5&amp;"!$Q:$Q"),,0),0)</f>
        <v>0</v>
      </c>
      <c r="AQ72" s="101" cm="1">
        <f t="array" aca="1" ref="AQ72" ca="1">IFERROR(_xlfn.XLOOKUP($A72,INDIRECT(AQ$5&amp;"!$A:$A"),INDIRECT(AQ$5&amp;"!$Q:$Q"),,0),0)</f>
        <v>0</v>
      </c>
      <c r="AR72" s="101" cm="1">
        <f t="array" aca="1" ref="AR72" ca="1">IFERROR(_xlfn.XLOOKUP($A72,INDIRECT(AR$5&amp;"!$A:$A"),INDIRECT(AR$5&amp;"!$Q:$Q"),,0),0)</f>
        <v>0</v>
      </c>
      <c r="AS72" s="101" cm="1">
        <f t="array" aca="1" ref="AS72" ca="1">IFERROR(_xlfn.XLOOKUP($A72,INDIRECT(AS$5&amp;"!$A:$A"),INDIRECT(AS$5&amp;"!$Q:$Q"),,0),0)</f>
        <v>0</v>
      </c>
      <c r="AT72" s="101" cm="1">
        <f t="array" aca="1" ref="AT72" ca="1">IFERROR(_xlfn.XLOOKUP($A72,INDIRECT(AT$5&amp;"!$A:$A"),INDIRECT(AT$5&amp;"!$Q:$Q"),,0),0)</f>
        <v>0</v>
      </c>
      <c r="AU72" s="101" cm="1">
        <f t="array" aca="1" ref="AU72" ca="1">IFERROR(_xlfn.XLOOKUP($A72,INDIRECT(AU$5&amp;"!$A:$A"),INDIRECT(AU$5&amp;"!$Q:$Q"),,0),0)</f>
        <v>0</v>
      </c>
      <c r="AV72" s="101" cm="1">
        <f t="array" aca="1" ref="AV72" ca="1">IFERROR(_xlfn.XLOOKUP($A72,INDIRECT(AV$5&amp;"!$A:$A"),INDIRECT(AV$5&amp;"!$Q:$Q"),,0),0)</f>
        <v>0</v>
      </c>
      <c r="AW72" s="101" cm="1">
        <f t="array" aca="1" ref="AW72" ca="1">IFERROR(_xlfn.XLOOKUP($A72,INDIRECT(AW$5&amp;"!$A:$A"),INDIRECT(AW$5&amp;"!$Q:$Q"),,0),0)</f>
        <v>0</v>
      </c>
      <c r="AX72" s="101" cm="1">
        <f t="array" aca="1" ref="AX72" ca="1">IFERROR(_xlfn.XLOOKUP($A72,INDIRECT(AX$5&amp;"!$A:$A"),INDIRECT(AX$5&amp;"!$Q:$Q"),,0),0)</f>
        <v>0</v>
      </c>
      <c r="AY72" s="101" cm="1">
        <f t="array" aca="1" ref="AY72" ca="1">IFERROR(_xlfn.XLOOKUP($A72,INDIRECT(AY$5&amp;"!$A:$A"),INDIRECT(AY$5&amp;"!$Q:$Q"),,0),0)</f>
        <v>0</v>
      </c>
      <c r="AZ72" s="101" cm="1">
        <f t="array" aca="1" ref="AZ72" ca="1">IFERROR(_xlfn.XLOOKUP($A72,INDIRECT(AZ$5&amp;"!$A:$A"),INDIRECT(AZ$5&amp;"!$Q:$Q"),,0),0)</f>
        <v>0</v>
      </c>
      <c r="BA72" s="101" cm="1">
        <f t="array" aca="1" ref="BA72" ca="1">IFERROR(_xlfn.XLOOKUP($A72,INDIRECT(BA$5&amp;"!$A:$A"),INDIRECT(BA$5&amp;"!$Q:$Q"),,0),0)</f>
        <v>0</v>
      </c>
      <c r="BB72" s="101" cm="1">
        <f t="array" aca="1" ref="BB72" ca="1">IFERROR(_xlfn.XLOOKUP($A72,INDIRECT(BB$5&amp;"!$A:$A"),INDIRECT(BB$5&amp;"!$Q:$Q"),,0),0)</f>
        <v>0</v>
      </c>
      <c r="BC72" s="101" cm="1">
        <f t="array" aca="1" ref="BC72" ca="1">IFERROR(_xlfn.XLOOKUP($A72,INDIRECT(BC$5&amp;"!$A:$A"),INDIRECT(BC$5&amp;"!$Q:$Q"),,0),0)</f>
        <v>0</v>
      </c>
      <c r="BD72" s="101" cm="1">
        <f t="array" aca="1" ref="BD72" ca="1">IFERROR(_xlfn.XLOOKUP($A72,INDIRECT(BD$5&amp;"!$A:$A"),INDIRECT(BD$5&amp;"!$Q:$Q"),,0),0)</f>
        <v>0</v>
      </c>
      <c r="BE72" s="101" cm="1">
        <f t="array" aca="1" ref="BE72" ca="1">IFERROR(_xlfn.XLOOKUP($A72,INDIRECT(BE$5&amp;"!$A:$A"),INDIRECT(BE$5&amp;"!$Q:$Q"),,0),0)</f>
        <v>0</v>
      </c>
      <c r="BF72" s="101" cm="1">
        <f t="array" aca="1" ref="BF72" ca="1">IFERROR(_xlfn.XLOOKUP($A72,INDIRECT(BF$5&amp;"!$A:$A"),INDIRECT(BF$5&amp;"!$Q:$Q"),,0),0)</f>
        <v>0</v>
      </c>
      <c r="BG72" s="226">
        <f t="shared" ca="1" si="2"/>
        <v>0</v>
      </c>
      <c r="BH72" s="225">
        <f t="shared" ca="1" si="3"/>
        <v>0</v>
      </c>
      <c r="BI72" s="201">
        <f>_xlfn.XLOOKUP($A72,Текущая!$A:$A,Текущая!$AI:$AI,0,0)</f>
        <v>774.34411764705885</v>
      </c>
      <c r="BJ72" s="101">
        <f ca="1">_xlfn.XLOOKUP($A72,Текущая!$A:$A,Текущая!$G:$G,0,0)</f>
        <v>19043</v>
      </c>
      <c r="BK72" s="101">
        <f>_xlfn.XLOOKUP($A72,Текущая!$A:$A,Текущая!$H:$H,0)</f>
        <v>73</v>
      </c>
      <c r="BL72" s="106">
        <f>_xlfn.XLOOKUP($A72,Текущая!$A:$A,Текущая!$I:$I,0,0)</f>
        <v>100</v>
      </c>
      <c r="BM72" s="105">
        <f>_xlfn.XLOOKUP($A72,Текущая!$A:$A,Текущая!$J:$J,0,0)</f>
        <v>2</v>
      </c>
      <c r="BN72" s="101">
        <f>_xlfn.XLOOKUP($A72,Текущая!$A:$A,Текущая!$AP:$AP,0,0)</f>
        <v>387.61707645451634</v>
      </c>
      <c r="BO72" s="129">
        <f>_xlfn.XLOOKUP($A72,Текущая!$A:$A,Текущая!$AF:$AF,0,0)</f>
        <v>0.50057470266880721</v>
      </c>
      <c r="BP72" s="202">
        <f>_xlfn.XLOOKUP($A72,Текущая!$A:$A,Текущая!$AG:$AG,0,0)</f>
        <v>2.8293217259453747</v>
      </c>
    </row>
    <row r="73" spans="1:68" ht="24.95" customHeight="1" x14ac:dyDescent="0.25">
      <c r="A73" s="3">
        <f>'Сводный за нед'!A70</f>
        <v>251407392</v>
      </c>
      <c r="B73" s="3" t="str">
        <f>'Сводный за нед'!B70</f>
        <v>AAND1BL102BL</v>
      </c>
      <c r="C73" s="3" t="str">
        <f>'Сводный за нед'!C70</f>
        <v>Мяч шина синий</v>
      </c>
      <c r="D73" s="4">
        <f>'Сводный за нед'!D70</f>
        <v>2040900511679</v>
      </c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 cm="1">
        <f t="array" aca="1" ref="AQ73" ca="1">IFERROR(_xlfn.XLOOKUP($A73,INDIRECT(AQ$5&amp;"!$A:$A"),INDIRECT(AQ$5&amp;"!$Q:$Q"),,0),0)</f>
        <v>0</v>
      </c>
      <c r="AR73" s="101" cm="1">
        <f t="array" aca="1" ref="AR73" ca="1">IFERROR(_xlfn.XLOOKUP($A73,INDIRECT(AR$5&amp;"!$A:$A"),INDIRECT(AR$5&amp;"!$Q:$Q"),,0),0)</f>
        <v>0</v>
      </c>
      <c r="AS73" s="101" cm="1">
        <f t="array" aca="1" ref="AS73" ca="1">IFERROR(_xlfn.XLOOKUP($A73,INDIRECT(AS$5&amp;"!$A:$A"),INDIRECT(AS$5&amp;"!$Q:$Q"),,0),0)</f>
        <v>0</v>
      </c>
      <c r="AT73" s="101" cm="1">
        <f t="array" aca="1" ref="AT73" ca="1">IFERROR(_xlfn.XLOOKUP($A73,INDIRECT(AT$5&amp;"!$A:$A"),INDIRECT(AT$5&amp;"!$Q:$Q"),,0),0)</f>
        <v>0</v>
      </c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 cm="1">
        <f t="array" aca="1" ref="BF73" ca="1">IFERROR(_xlfn.XLOOKUP($A73,INDIRECT(BF$5&amp;"!$A:$A"),INDIRECT(BF$5&amp;"!$Q:$Q"),,0),0)</f>
        <v>0</v>
      </c>
      <c r="BG73" s="226">
        <f t="shared" ca="1" si="2"/>
        <v>0</v>
      </c>
      <c r="BH73" s="225">
        <f t="shared" ca="1" si="3"/>
        <v>0</v>
      </c>
      <c r="BI73" s="201"/>
      <c r="BJ73" s="101"/>
      <c r="BK73" s="101"/>
      <c r="BL73" s="106"/>
      <c r="BM73" s="105"/>
      <c r="BN73" s="101"/>
      <c r="BO73" s="129"/>
      <c r="BP73" s="202"/>
    </row>
    <row r="74" spans="1:68" ht="24.95" customHeight="1" x14ac:dyDescent="0.25">
      <c r="A74" s="3">
        <f>'Сводный за нед'!A71</f>
        <v>302564795</v>
      </c>
      <c r="B74" s="3" t="str">
        <f>'Сводный за нед'!B71</f>
        <v>AAND1ST202BL</v>
      </c>
      <c r="C74" s="3" t="str">
        <f>'Сводный за нед'!C71</f>
        <v>Палочка для жевания</v>
      </c>
      <c r="D74" s="4">
        <f>'Сводный за нед'!D71</f>
        <v>2042253544953</v>
      </c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 cm="1">
        <f t="array" aca="1" ref="AQ74" ca="1">IFERROR(_xlfn.XLOOKUP($A74,INDIRECT(AQ$5&amp;"!$A:$A"),INDIRECT(AQ$5&amp;"!$Q:$Q"),,0),0)</f>
        <v>0</v>
      </c>
      <c r="AR74" s="101" cm="1">
        <f t="array" aca="1" ref="AR74" ca="1">IFERROR(_xlfn.XLOOKUP($A74,INDIRECT(AR$5&amp;"!$A:$A"),INDIRECT(AR$5&amp;"!$Q:$Q"),,0),0)</f>
        <v>0</v>
      </c>
      <c r="AS74" s="101" cm="1">
        <f t="array" aca="1" ref="AS74" ca="1">IFERROR(_xlfn.XLOOKUP($A74,INDIRECT(AS$5&amp;"!$A:$A"),INDIRECT(AS$5&amp;"!$Q:$Q"),,0),0)</f>
        <v>0</v>
      </c>
      <c r="AT74" s="101" cm="1">
        <f t="array" aca="1" ref="AT74" ca="1">IFERROR(_xlfn.XLOOKUP($A74,INDIRECT(AT$5&amp;"!$A:$A"),INDIRECT(AT$5&amp;"!$Q:$Q"),,0),0)</f>
        <v>0</v>
      </c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 cm="1">
        <f t="array" aca="1" ref="BF74" ca="1">IFERROR(_xlfn.XLOOKUP($A74,INDIRECT(BF$5&amp;"!$A:$A"),INDIRECT(BF$5&amp;"!$Q:$Q"),,0),0)</f>
        <v>0</v>
      </c>
      <c r="BG74" s="226">
        <f t="shared" ca="1" si="2"/>
        <v>0</v>
      </c>
      <c r="BH74" s="225">
        <f t="shared" ca="1" si="3"/>
        <v>0</v>
      </c>
      <c r="BI74" s="201"/>
      <c r="BJ74" s="101"/>
      <c r="BK74" s="101"/>
      <c r="BL74" s="106"/>
      <c r="BM74" s="105"/>
      <c r="BN74" s="101"/>
      <c r="BO74" s="129"/>
      <c r="BP74" s="202"/>
    </row>
    <row r="75" spans="1:68" ht="24.95" customHeight="1" x14ac:dyDescent="0.25">
      <c r="A75" s="3">
        <f>'Сводный за нед'!A72</f>
        <v>273588520</v>
      </c>
      <c r="B75" s="3" t="str">
        <f>'Сводный за нед'!B72</f>
        <v>AAND1RP301BG</v>
      </c>
      <c r="C75" s="3" t="str">
        <f>'Сводный за нед'!C72</f>
        <v>Канат бол бежевый 55см/520гр</v>
      </c>
      <c r="D75" s="4">
        <f>'Сводный за нед'!D72</f>
        <v>2041534216404</v>
      </c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 cm="1">
        <f t="array" aca="1" ref="AQ75" ca="1">IFERROR(_xlfn.XLOOKUP($A75,INDIRECT(AQ$5&amp;"!$A:$A"),INDIRECT(AQ$5&amp;"!$Q:$Q"),,0),0)</f>
        <v>0</v>
      </c>
      <c r="AR75" s="101" cm="1">
        <f t="array" aca="1" ref="AR75" ca="1">IFERROR(_xlfn.XLOOKUP($A75,INDIRECT(AR$5&amp;"!$A:$A"),INDIRECT(AR$5&amp;"!$Q:$Q"),,0),0)</f>
        <v>0</v>
      </c>
      <c r="AS75" s="101" cm="1">
        <f t="array" aca="1" ref="AS75" ca="1">IFERROR(_xlfn.XLOOKUP($A75,INDIRECT(AS$5&amp;"!$A:$A"),INDIRECT(AS$5&amp;"!$Q:$Q"),,0),0)</f>
        <v>0</v>
      </c>
      <c r="AT75" s="101" cm="1">
        <f t="array" aca="1" ref="AT75" ca="1">IFERROR(_xlfn.XLOOKUP($A75,INDIRECT(AT$5&amp;"!$A:$A"),INDIRECT(AT$5&amp;"!$Q:$Q"),,0),0)</f>
        <v>0</v>
      </c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 cm="1">
        <f t="array" aca="1" ref="BF75" ca="1">IFERROR(_xlfn.XLOOKUP($A75,INDIRECT(BF$5&amp;"!$A:$A"),INDIRECT(BF$5&amp;"!$Q:$Q"),,0),0)</f>
        <v>0</v>
      </c>
      <c r="BG75" s="226">
        <f t="shared" ca="1" si="2"/>
        <v>0</v>
      </c>
      <c r="BH75" s="225">
        <f t="shared" ca="1" si="3"/>
        <v>0</v>
      </c>
      <c r="BI75" s="201"/>
      <c r="BJ75" s="101"/>
      <c r="BK75" s="101"/>
      <c r="BL75" s="106"/>
      <c r="BM75" s="105"/>
      <c r="BN75" s="101"/>
      <c r="BO75" s="129"/>
      <c r="BP75" s="202"/>
    </row>
    <row r="76" spans="1:68" ht="24.95" customHeight="1" x14ac:dyDescent="0.25">
      <c r="A76" s="3">
        <f>'Сводный за нед'!A73</f>
        <v>273589771</v>
      </c>
      <c r="B76" s="3" t="str">
        <f>'Сводный за нед'!B73</f>
        <v>AAND1RP301YL</v>
      </c>
      <c r="C76" s="3" t="str">
        <f>'Сводный за нед'!C73</f>
        <v>Канат мал желтый 55см/330гр</v>
      </c>
      <c r="D76" s="4">
        <f>'Сводный за нед'!D73</f>
        <v>2041534288661</v>
      </c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 cm="1">
        <f t="array" aca="1" ref="AQ76" ca="1">IFERROR(_xlfn.XLOOKUP($A76,INDIRECT(AQ$5&amp;"!$A:$A"),INDIRECT(AQ$5&amp;"!$Q:$Q"),,0),0)</f>
        <v>0</v>
      </c>
      <c r="AR76" s="101" cm="1">
        <f t="array" aca="1" ref="AR76" ca="1">IFERROR(_xlfn.XLOOKUP($A76,INDIRECT(AR$5&amp;"!$A:$A"),INDIRECT(AR$5&amp;"!$Q:$Q"),,0),0)</f>
        <v>0</v>
      </c>
      <c r="AS76" s="101" cm="1">
        <f t="array" aca="1" ref="AS76" ca="1">IFERROR(_xlfn.XLOOKUP($A76,INDIRECT(AS$5&amp;"!$A:$A"),INDIRECT(AS$5&amp;"!$Q:$Q"),,0),0)</f>
        <v>0</v>
      </c>
      <c r="AT76" s="101" cm="1">
        <f t="array" aca="1" ref="AT76" ca="1">IFERROR(_xlfn.XLOOKUP($A76,INDIRECT(AT$5&amp;"!$A:$A"),INDIRECT(AT$5&amp;"!$Q:$Q"),,0),0)</f>
        <v>0</v>
      </c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 cm="1">
        <f t="array" aca="1" ref="BF76" ca="1">IFERROR(_xlfn.XLOOKUP($A76,INDIRECT(BF$5&amp;"!$A:$A"),INDIRECT(BF$5&amp;"!$Q:$Q"),,0),0)</f>
        <v>0</v>
      </c>
      <c r="BG76" s="226">
        <f t="shared" ca="1" si="2"/>
        <v>0</v>
      </c>
      <c r="BH76" s="225">
        <f t="shared" ca="1" si="3"/>
        <v>0</v>
      </c>
      <c r="BI76" s="201"/>
      <c r="BJ76" s="101"/>
      <c r="BK76" s="101"/>
      <c r="BL76" s="106"/>
      <c r="BM76" s="105"/>
      <c r="BN76" s="101"/>
      <c r="BO76" s="129"/>
      <c r="BP76" s="202"/>
    </row>
    <row r="77" spans="1:68" ht="24.95" customHeight="1" x14ac:dyDescent="0.25">
      <c r="A77" s="3">
        <f>'Сводный за нед'!A74</f>
        <v>273556717</v>
      </c>
      <c r="B77" s="3" t="str">
        <f>'Сводный за нед'!B74</f>
        <v>AKTA4ST101CL</v>
      </c>
      <c r="C77" s="3" t="str">
        <f>'Сводный за нед'!C74</f>
        <v>Набор пробок 4 шт. в коробке нежн</v>
      </c>
      <c r="D77" s="4">
        <f>'Сводный за нед'!D74</f>
        <v>2041533648312</v>
      </c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 cm="1">
        <f t="array" aca="1" ref="AQ77" ca="1">IFERROR(_xlfn.XLOOKUP($A77,INDIRECT(AQ$5&amp;"!$A:$A"),INDIRECT(AQ$5&amp;"!$Q:$Q"),,0),0)</f>
        <v>0</v>
      </c>
      <c r="AR77" s="101" cm="1">
        <f t="array" aca="1" ref="AR77" ca="1">IFERROR(_xlfn.XLOOKUP($A77,INDIRECT(AR$5&amp;"!$A:$A"),INDIRECT(AR$5&amp;"!$Q:$Q"),,0),0)</f>
        <v>0</v>
      </c>
      <c r="AS77" s="101" cm="1">
        <f t="array" aca="1" ref="AS77" ca="1">IFERROR(_xlfn.XLOOKUP($A77,INDIRECT(AS$5&amp;"!$A:$A"),INDIRECT(AS$5&amp;"!$Q:$Q"),,0),0)</f>
        <v>0</v>
      </c>
      <c r="AT77" s="101" cm="1">
        <f t="array" aca="1" ref="AT77" ca="1">IFERROR(_xlfn.XLOOKUP($A77,INDIRECT(AT$5&amp;"!$A:$A"),INDIRECT(AT$5&amp;"!$Q:$Q"),,0),0)</f>
        <v>0</v>
      </c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 cm="1">
        <f t="array" aca="1" ref="BF77" ca="1">IFERROR(_xlfn.XLOOKUP($A77,INDIRECT(BF$5&amp;"!$A:$A"),INDIRECT(BF$5&amp;"!$Q:$Q"),,0),0)</f>
        <v>0</v>
      </c>
      <c r="BG77" s="226">
        <f t="shared" ca="1" si="2"/>
        <v>0</v>
      </c>
      <c r="BH77" s="225">
        <f t="shared" ca="1" si="3"/>
        <v>0</v>
      </c>
      <c r="BI77" s="201"/>
      <c r="BJ77" s="101"/>
      <c r="BK77" s="101"/>
      <c r="BL77" s="106"/>
      <c r="BM77" s="105"/>
      <c r="BN77" s="101"/>
      <c r="BO77" s="129"/>
      <c r="BP77" s="202"/>
    </row>
    <row r="78" spans="1:68" ht="24.95" customHeight="1" x14ac:dyDescent="0.25">
      <c r="A78" s="3">
        <f>'Сводный за нед'!A75</f>
        <v>370594147</v>
      </c>
      <c r="B78" s="3" t="str">
        <f>'Сводный за нед'!B75</f>
        <v>AKTA4ST103CL</v>
      </c>
      <c r="C78" s="3" t="str">
        <f>'Сводный за нед'!C75</f>
        <v>Набор пробок 4 шт. в коробке ярк</v>
      </c>
      <c r="D78" s="4">
        <f>'Сводный за нед'!D75</f>
        <v>2043369755509</v>
      </c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 cm="1">
        <f t="array" aca="1" ref="AQ78" ca="1">IFERROR(_xlfn.XLOOKUP($A78,INDIRECT(AQ$5&amp;"!$A:$A"),INDIRECT(AQ$5&amp;"!$Q:$Q"),,0),0)</f>
        <v>0</v>
      </c>
      <c r="AR78" s="101" cm="1">
        <f t="array" aca="1" ref="AR78" ca="1">IFERROR(_xlfn.XLOOKUP($A78,INDIRECT(AR$5&amp;"!$A:$A"),INDIRECT(AR$5&amp;"!$Q:$Q"),,0),0)</f>
        <v>0</v>
      </c>
      <c r="AS78" s="101" cm="1">
        <f t="array" aca="1" ref="AS78" ca="1">IFERROR(_xlfn.XLOOKUP($A78,INDIRECT(AS$5&amp;"!$A:$A"),INDIRECT(AS$5&amp;"!$Q:$Q"),,0),0)</f>
        <v>0</v>
      </c>
      <c r="AT78" s="101" cm="1">
        <f t="array" aca="1" ref="AT78" ca="1">IFERROR(_xlfn.XLOOKUP($A78,INDIRECT(AT$5&amp;"!$A:$A"),INDIRECT(AT$5&amp;"!$Q:$Q"),,0),0)</f>
        <v>0</v>
      </c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 cm="1">
        <f t="array" aca="1" ref="BF78" ca="1">IFERROR(_xlfn.XLOOKUP($A78,INDIRECT(BF$5&amp;"!$A:$A"),INDIRECT(BF$5&amp;"!$Q:$Q"),,0),0)</f>
        <v>0</v>
      </c>
      <c r="BG78" s="226">
        <f t="shared" ca="1" si="2"/>
        <v>0</v>
      </c>
      <c r="BH78" s="225">
        <f t="shared" ca="1" si="3"/>
        <v>0</v>
      </c>
      <c r="BI78" s="201"/>
      <c r="BJ78" s="101"/>
      <c r="BK78" s="101"/>
      <c r="BL78" s="106"/>
      <c r="BM78" s="105"/>
      <c r="BN78" s="101"/>
      <c r="BO78" s="129"/>
      <c r="BP78" s="202"/>
    </row>
    <row r="79" spans="1:68" ht="24.95" customHeight="1" x14ac:dyDescent="0.25">
      <c r="A79" s="3">
        <f>'Сводный за нед'!A76</f>
        <v>321959186</v>
      </c>
      <c r="B79" s="3" t="str">
        <f>'Сводный за нед'!B76</f>
        <v>AKTA4ST102CL</v>
      </c>
      <c r="C79" s="3" t="str">
        <f>'Сводный за нед'!C76</f>
        <v>Набор пробок 4 шт.</v>
      </c>
      <c r="D79" s="4">
        <f>'Сводный за нед'!D76</f>
        <v>2042678197468</v>
      </c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 cm="1">
        <f t="array" aca="1" ref="T79" ca="1">IFERROR(_xlfn.XLOOKUP($A79,INDIRECT(T$5&amp;"!$A:$A"),INDIRECT(T$5&amp;"!$Q:$Q"),,0),0)</f>
        <v>0</v>
      </c>
      <c r="U79" s="101" cm="1">
        <f t="array" aca="1" ref="U79" ca="1">IFERROR(_xlfn.XLOOKUP($A79,INDIRECT(U$5&amp;"!$A:$A"),INDIRECT(U$5&amp;"!$Q:$Q"),,0),0)</f>
        <v>0</v>
      </c>
      <c r="V79" s="101" cm="1">
        <f t="array" aca="1" ref="V79" ca="1">IFERROR(_xlfn.XLOOKUP($A79,INDIRECT(V$5&amp;"!$A:$A"),INDIRECT(V$5&amp;"!$Q:$Q"),,0),0)</f>
        <v>0</v>
      </c>
      <c r="W79" s="101" cm="1">
        <f t="array" aca="1" ref="W79" ca="1">IFERROR(_xlfn.XLOOKUP($A79,INDIRECT(W$5&amp;"!$A:$A"),INDIRECT(W$5&amp;"!$Q:$Q"),,0),0)</f>
        <v>0</v>
      </c>
      <c r="X79" s="101" cm="1">
        <f t="array" aca="1" ref="X79" ca="1">IFERROR(_xlfn.XLOOKUP($A79,INDIRECT(X$5&amp;"!$A:$A"),INDIRECT(X$5&amp;"!$Q:$Q"),,0),0)</f>
        <v>0</v>
      </c>
      <c r="Y79" s="101" cm="1">
        <f t="array" aca="1" ref="Y79" ca="1">IFERROR(_xlfn.XLOOKUP($A79,INDIRECT(Y$5&amp;"!$A:$A"),INDIRECT(Y$5&amp;"!$Q:$Q"),,0),0)</f>
        <v>0</v>
      </c>
      <c r="Z79" s="101" cm="1">
        <f t="array" aca="1" ref="Z79" ca="1">IFERROR(_xlfn.XLOOKUP($A79,INDIRECT(Z$5&amp;"!$A:$A"),INDIRECT(Z$5&amp;"!$Q:$Q"),,0),0)</f>
        <v>0</v>
      </c>
      <c r="AA79" s="101" cm="1">
        <f t="array" aca="1" ref="AA79" ca="1">IFERROR(_xlfn.XLOOKUP($A79,INDIRECT(AA$5&amp;"!$A:$A"),INDIRECT(AA$5&amp;"!$Q:$Q"),,0),0)</f>
        <v>0</v>
      </c>
      <c r="AB79" s="101" cm="1">
        <f t="array" aca="1" ref="AB79" ca="1">IFERROR(_xlfn.XLOOKUP($A79,INDIRECT(AB$5&amp;"!$A:$A"),INDIRECT(AB$5&amp;"!$Q:$Q"),,0),0)</f>
        <v>0</v>
      </c>
      <c r="AC79" s="101" cm="1">
        <f t="array" aca="1" ref="AC79" ca="1">IFERROR(_xlfn.XLOOKUP($A79,INDIRECT(AC$5&amp;"!$A:$A"),INDIRECT(AC$5&amp;"!$Q:$Q"),,0),0)</f>
        <v>0</v>
      </c>
      <c r="AD79" s="101" cm="1">
        <f t="array" aca="1" ref="AD79" ca="1">IFERROR(_xlfn.XLOOKUP($A79,INDIRECT(AD$5&amp;"!$A:$A"),INDIRECT(AD$5&amp;"!$Q:$Q"),,0),0)</f>
        <v>0</v>
      </c>
      <c r="AE79" s="101" cm="1">
        <f t="array" aca="1" ref="AE79" ca="1">IFERROR(_xlfn.XLOOKUP($A79,INDIRECT(AE$5&amp;"!$A:$A"),INDIRECT(AE$5&amp;"!$Q:$Q"),,0),0)</f>
        <v>0</v>
      </c>
      <c r="AF79" s="101" cm="1">
        <f t="array" aca="1" ref="AF79" ca="1">IFERROR(_xlfn.XLOOKUP($A79,INDIRECT(AF$5&amp;"!$A:$A"),INDIRECT(AF$5&amp;"!$Q:$Q"),,0),0)</f>
        <v>0</v>
      </c>
      <c r="AG79" s="101" cm="1">
        <f t="array" aca="1" ref="AG79" ca="1">IFERROR(_xlfn.XLOOKUP($A79,INDIRECT(AG$5&amp;"!$A:$A"),INDIRECT(AG$5&amp;"!$Q:$Q"),,0),0)</f>
        <v>0</v>
      </c>
      <c r="AH79" s="101" cm="1">
        <f t="array" aca="1" ref="AH79" ca="1">IFERROR(_xlfn.XLOOKUP($A79,INDIRECT(AH$5&amp;"!$A:$A"),INDIRECT(AH$5&amp;"!$Q:$Q"),,0),0)</f>
        <v>0</v>
      </c>
      <c r="AI79" s="101" cm="1">
        <f t="array" aca="1" ref="AI79" ca="1">IFERROR(_xlfn.XLOOKUP($A79,INDIRECT(AI$5&amp;"!$A:$A"),INDIRECT(AI$5&amp;"!$Q:$Q"),,0),0)</f>
        <v>0</v>
      </c>
      <c r="AJ79" s="101" cm="1">
        <f t="array" aca="1" ref="AJ79" ca="1">IFERROR(_xlfn.XLOOKUP($A79,INDIRECT(AJ$5&amp;"!$A:$A"),INDIRECT(AJ$5&amp;"!$Q:$Q"),,0),0)</f>
        <v>0</v>
      </c>
      <c r="AK79" s="101" cm="1">
        <f t="array" aca="1" ref="AK79" ca="1">IFERROR(_xlfn.XLOOKUP($A79,INDIRECT(AK$5&amp;"!$A:$A"),INDIRECT(AK$5&amp;"!$Q:$Q"),,0),0)</f>
        <v>0</v>
      </c>
      <c r="AL79" s="101" cm="1">
        <f t="array" aca="1" ref="AL79" ca="1">IFERROR(_xlfn.XLOOKUP($A79,INDIRECT(AL$5&amp;"!$A:$A"),INDIRECT(AL$5&amp;"!$Q:$Q"),,0),0)</f>
        <v>0</v>
      </c>
      <c r="AM79" s="101" cm="1">
        <f t="array" aca="1" ref="AM79" ca="1">IFERROR(_xlfn.XLOOKUP($A79,INDIRECT(AM$5&amp;"!$A:$A"),INDIRECT(AM$5&amp;"!$Q:$Q"),,0),0)</f>
        <v>0</v>
      </c>
      <c r="AN79" s="101" cm="1">
        <f t="array" aca="1" ref="AN79" ca="1">IFERROR(_xlfn.XLOOKUP($A79,INDIRECT(AN$5&amp;"!$A:$A"),INDIRECT(AN$5&amp;"!$Q:$Q"),,0),0)</f>
        <v>0</v>
      </c>
      <c r="AO79" s="101" cm="1">
        <f t="array" aca="1" ref="AO79" ca="1">IFERROR(_xlfn.XLOOKUP($A79,INDIRECT(AO$5&amp;"!$A:$A"),INDIRECT(AO$5&amp;"!$Q:$Q"),,0),0)</f>
        <v>0</v>
      </c>
      <c r="AP79" s="101" cm="1">
        <f t="array" aca="1" ref="AP79" ca="1">IFERROR(_xlfn.XLOOKUP($A79,INDIRECT(AP$5&amp;"!$A:$A"),INDIRECT(AP$5&amp;"!$Q:$Q"),,0),0)</f>
        <v>0</v>
      </c>
      <c r="AQ79" s="101" cm="1">
        <f t="array" aca="1" ref="AQ79" ca="1">IFERROR(_xlfn.XLOOKUP($A79,INDIRECT(AQ$5&amp;"!$A:$A"),INDIRECT(AQ$5&amp;"!$Q:$Q"),,0),0)</f>
        <v>0</v>
      </c>
      <c r="AR79" s="101" cm="1">
        <f t="array" aca="1" ref="AR79" ca="1">IFERROR(_xlfn.XLOOKUP($A79,INDIRECT(AR$5&amp;"!$A:$A"),INDIRECT(AR$5&amp;"!$Q:$Q"),,0),0)</f>
        <v>0</v>
      </c>
      <c r="AS79" s="101" cm="1">
        <f t="array" aca="1" ref="AS79" ca="1">IFERROR(_xlfn.XLOOKUP($A79,INDIRECT(AS$5&amp;"!$A:$A"),INDIRECT(AS$5&amp;"!$Q:$Q"),,0),0)</f>
        <v>0</v>
      </c>
      <c r="AT79" s="101" cm="1">
        <f t="array" aca="1" ref="AT79" ca="1">IFERROR(_xlfn.XLOOKUP($A79,INDIRECT(AT$5&amp;"!$A:$A"),INDIRECT(AT$5&amp;"!$Q:$Q"),,0),0)</f>
        <v>0</v>
      </c>
      <c r="AU79" s="101" cm="1">
        <f t="array" aca="1" ref="AU79" ca="1">IFERROR(_xlfn.XLOOKUP($A79,INDIRECT(AU$5&amp;"!$A:$A"),INDIRECT(AU$5&amp;"!$Q:$Q"),,0),0)</f>
        <v>0</v>
      </c>
      <c r="AV79" s="101" cm="1">
        <f t="array" aca="1" ref="AV79" ca="1">IFERROR(_xlfn.XLOOKUP($A79,INDIRECT(AV$5&amp;"!$A:$A"),INDIRECT(AV$5&amp;"!$Q:$Q"),,0),0)</f>
        <v>0</v>
      </c>
      <c r="AW79" s="101" cm="1">
        <f t="array" aca="1" ref="AW79" ca="1">IFERROR(_xlfn.XLOOKUP($A79,INDIRECT(AW$5&amp;"!$A:$A"),INDIRECT(AW$5&amp;"!$Q:$Q"),,0),0)</f>
        <v>0</v>
      </c>
      <c r="AX79" s="101" cm="1">
        <f t="array" aca="1" ref="AX79" ca="1">IFERROR(_xlfn.XLOOKUP($A79,INDIRECT(AX$5&amp;"!$A:$A"),INDIRECT(AX$5&amp;"!$Q:$Q"),,0),0)</f>
        <v>0</v>
      </c>
      <c r="AY79" s="101" cm="1">
        <f t="array" aca="1" ref="AY79" ca="1">IFERROR(_xlfn.XLOOKUP($A79,INDIRECT(AY$5&amp;"!$A:$A"),INDIRECT(AY$5&amp;"!$Q:$Q"),,0),0)</f>
        <v>0</v>
      </c>
      <c r="AZ79" s="101" cm="1">
        <f t="array" aca="1" ref="AZ79" ca="1">IFERROR(_xlfn.XLOOKUP($A79,INDIRECT(AZ$5&amp;"!$A:$A"),INDIRECT(AZ$5&amp;"!$Q:$Q"),,0),0)</f>
        <v>0</v>
      </c>
      <c r="BA79" s="101" cm="1">
        <f t="array" aca="1" ref="BA79" ca="1">IFERROR(_xlfn.XLOOKUP($A79,INDIRECT(BA$5&amp;"!$A:$A"),INDIRECT(BA$5&amp;"!$Q:$Q"),,0),0)</f>
        <v>0</v>
      </c>
      <c r="BB79" s="101" cm="1">
        <f t="array" aca="1" ref="BB79" ca="1">IFERROR(_xlfn.XLOOKUP($A79,INDIRECT(BB$5&amp;"!$A:$A"),INDIRECT(BB$5&amp;"!$Q:$Q"),,0),0)</f>
        <v>0</v>
      </c>
      <c r="BC79" s="101" cm="1">
        <f t="array" aca="1" ref="BC79" ca="1">IFERROR(_xlfn.XLOOKUP($A79,INDIRECT(BC$5&amp;"!$A:$A"),INDIRECT(BC$5&amp;"!$Q:$Q"),,0),0)</f>
        <v>0</v>
      </c>
      <c r="BD79" s="101" cm="1">
        <f t="array" aca="1" ref="BD79" ca="1">IFERROR(_xlfn.XLOOKUP($A79,INDIRECT(BD$5&amp;"!$A:$A"),INDIRECT(BD$5&amp;"!$Q:$Q"),,0),0)</f>
        <v>0</v>
      </c>
      <c r="BE79" s="101" cm="1">
        <f t="array" aca="1" ref="BE79" ca="1">IFERROR(_xlfn.XLOOKUP($A79,INDIRECT(BE$5&amp;"!$A:$A"),INDIRECT(BE$5&amp;"!$Q:$Q"),,0),0)</f>
        <v>0</v>
      </c>
      <c r="BF79" s="101" cm="1">
        <f t="array" aca="1" ref="BF79" ca="1">IFERROR(_xlfn.XLOOKUP($A79,INDIRECT(BF$5&amp;"!$A:$A"),INDIRECT(BF$5&amp;"!$Q:$Q"),,0),0)</f>
        <v>0</v>
      </c>
      <c r="BG79" s="226">
        <f t="shared" ca="1" si="2"/>
        <v>0</v>
      </c>
      <c r="BH79" s="225">
        <f t="shared" ca="1" si="3"/>
        <v>0</v>
      </c>
      <c r="BI79" s="201">
        <f>_xlfn.XLOOKUP($A79,Текущая!$A:$A,Текущая!$AI:$AI,0,0)</f>
        <v>548.08833333333325</v>
      </c>
      <c r="BJ79" s="101">
        <f ca="1">_xlfn.XLOOKUP($A79,Текущая!$A:$A,Текущая!$G:$G,0,0)</f>
        <v>7018</v>
      </c>
      <c r="BK79" s="101">
        <f>_xlfn.XLOOKUP($A79,Текущая!$A:$A,Текущая!$H:$H,0)</f>
        <v>91.666666666666671</v>
      </c>
      <c r="BL79" s="106">
        <f>_xlfn.XLOOKUP($A79,Текущая!$A:$A,Текущая!$I:$I,0,0)</f>
        <v>100</v>
      </c>
      <c r="BM79" s="105">
        <f>_xlfn.XLOOKUP($A79,Текущая!$A:$A,Текущая!$J:$J,0,0)</f>
        <v>0.6</v>
      </c>
      <c r="BN79" s="101">
        <f>_xlfn.XLOOKUP($A79,Текущая!$A:$A,Текущая!$AP:$AP,0,0)</f>
        <v>203.60215846994532</v>
      </c>
      <c r="BO79" s="129">
        <f>_xlfn.XLOOKUP($A79,Текущая!$A:$A,Текущая!$AF:$AF,0,0)</f>
        <v>0.37147690634407232</v>
      </c>
      <c r="BP79" s="202">
        <f>_xlfn.XLOOKUP($A79,Текущая!$A:$A,Текущая!$AG:$AG,0,0)</f>
        <v>1.6826624666937631</v>
      </c>
    </row>
    <row r="80" spans="1:68" ht="15.95" customHeight="1" x14ac:dyDescent="0.25">
      <c r="A80" s="3">
        <f>'Сводный за нед'!A77</f>
        <v>273546535</v>
      </c>
      <c r="B80" s="3" t="str">
        <f>'Сводный за нед'!B77</f>
        <v>AKTA2KN101YL</v>
      </c>
      <c r="C80" s="3" t="str">
        <f>'Сводный за нед'!C77</f>
        <v>Шпатель желтый</v>
      </c>
      <c r="D80" s="4">
        <f>'Сводный за нед'!D77</f>
        <v>2041533399818</v>
      </c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 cm="1">
        <f t="array" aca="1" ref="AQ80" ca="1">IFERROR(_xlfn.XLOOKUP($A80,INDIRECT(AQ$5&amp;"!$A:$A"),INDIRECT(AQ$5&amp;"!$Q:$Q"),,0),0)</f>
        <v>0</v>
      </c>
      <c r="AR80" s="101" cm="1">
        <f t="array" aca="1" ref="AR80" ca="1">IFERROR(_xlfn.XLOOKUP($A80,INDIRECT(AR$5&amp;"!$A:$A"),INDIRECT(AR$5&amp;"!$Q:$Q"),,0),0)</f>
        <v>0</v>
      </c>
      <c r="AS80" s="101" cm="1">
        <f t="array" aca="1" ref="AS80" ca="1">IFERROR(_xlfn.XLOOKUP($A80,INDIRECT(AS$5&amp;"!$A:$A"),INDIRECT(AS$5&amp;"!$Q:$Q"),,0),0)</f>
        <v>0</v>
      </c>
      <c r="AT80" s="101" cm="1">
        <f t="array" aca="1" ref="AT80" ca="1">IFERROR(_xlfn.XLOOKUP($A80,INDIRECT(AT$5&amp;"!$A:$A"),INDIRECT(AT$5&amp;"!$Q:$Q"),,0),0)</f>
        <v>0</v>
      </c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 cm="1">
        <f t="array" aca="1" ref="BF80" ca="1">IFERROR(_xlfn.XLOOKUP($A80,INDIRECT(BF$5&amp;"!$A:$A"),INDIRECT(BF$5&amp;"!$Q:$Q"),,0),0)</f>
        <v>0</v>
      </c>
      <c r="BG80" s="226">
        <f t="shared" ca="1" si="2"/>
        <v>0</v>
      </c>
      <c r="BH80" s="225">
        <f t="shared" ca="1" si="3"/>
        <v>0</v>
      </c>
      <c r="BI80" s="201"/>
      <c r="BJ80" s="101"/>
      <c r="BK80" s="101"/>
      <c r="BL80" s="106"/>
      <c r="BM80" s="105"/>
      <c r="BN80" s="101"/>
      <c r="BO80" s="129"/>
      <c r="BP80" s="202"/>
    </row>
    <row r="81" spans="1:68" ht="15.95" customHeight="1" x14ac:dyDescent="0.25">
      <c r="A81" s="3">
        <f>'Сводный за нед'!A78</f>
        <v>273551028</v>
      </c>
      <c r="B81" s="3" t="str">
        <f>'Сводный за нед'!B78</f>
        <v>AKTA2KN101BL</v>
      </c>
      <c r="C81" s="3" t="str">
        <f>'Сводный за нед'!C78</f>
        <v>Шпатель голубой</v>
      </c>
      <c r="D81" s="4">
        <f>'Сводный за нед'!D78</f>
        <v>2041533587000</v>
      </c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 cm="1">
        <f t="array" aca="1" ref="AQ81" ca="1">IFERROR(_xlfn.XLOOKUP($A81,INDIRECT(AQ$5&amp;"!$A:$A"),INDIRECT(AQ$5&amp;"!$Q:$Q"),,0),0)</f>
        <v>0</v>
      </c>
      <c r="AR81" s="101" cm="1">
        <f t="array" aca="1" ref="AR81" ca="1">IFERROR(_xlfn.XLOOKUP($A81,INDIRECT(AR$5&amp;"!$A:$A"),INDIRECT(AR$5&amp;"!$Q:$Q"),,0),0)</f>
        <v>0</v>
      </c>
      <c r="AS81" s="101" cm="1">
        <f t="array" aca="1" ref="AS81" ca="1">IFERROR(_xlfn.XLOOKUP($A81,INDIRECT(AS$5&amp;"!$A:$A"),INDIRECT(AS$5&amp;"!$Q:$Q"),,0),0)</f>
        <v>0</v>
      </c>
      <c r="AT81" s="101" cm="1">
        <f t="array" aca="1" ref="AT81" ca="1">IFERROR(_xlfn.XLOOKUP($A81,INDIRECT(AT$5&amp;"!$A:$A"),INDIRECT(AT$5&amp;"!$Q:$Q"),,0),0)</f>
        <v>0</v>
      </c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 cm="1">
        <f t="array" aca="1" ref="BF81" ca="1">IFERROR(_xlfn.XLOOKUP($A81,INDIRECT(BF$5&amp;"!$A:$A"),INDIRECT(BF$5&amp;"!$Q:$Q"),,0),0)</f>
        <v>0</v>
      </c>
      <c r="BG81" s="226">
        <f t="shared" ca="1" si="2"/>
        <v>0</v>
      </c>
      <c r="BH81" s="225">
        <f t="shared" ca="1" si="3"/>
        <v>0</v>
      </c>
      <c r="BI81" s="201"/>
      <c r="BJ81" s="101"/>
      <c r="BK81" s="101"/>
      <c r="BL81" s="106"/>
      <c r="BM81" s="105"/>
      <c r="BN81" s="101"/>
      <c r="BO81" s="129"/>
      <c r="BP81" s="202"/>
    </row>
    <row r="82" spans="1:68" ht="15.95" customHeight="1" x14ac:dyDescent="0.25">
      <c r="A82" s="3">
        <f>'Сводный за нед'!A79</f>
        <v>273527791</v>
      </c>
      <c r="B82" s="3" t="str">
        <f>'Сводный за нед'!B79</f>
        <v>AKTA2KN102YL</v>
      </c>
      <c r="C82" s="3" t="str">
        <f>'Сводный за нед'!C79</f>
        <v>Нож для пиццы желтый</v>
      </c>
      <c r="D82" s="4">
        <f>'Сводный за нед'!D79</f>
        <v>2041533038113</v>
      </c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 cm="1">
        <f t="array" aca="1" ref="T82" ca="1">IFERROR(_xlfn.XLOOKUP($A82,INDIRECT(T$5&amp;"!$A:$A"),INDIRECT(T$5&amp;"!$Q:$Q"),,0),0)</f>
        <v>0</v>
      </c>
      <c r="U82" s="101" cm="1">
        <f t="array" aca="1" ref="U82" ca="1">IFERROR(_xlfn.XLOOKUP($A82,INDIRECT(U$5&amp;"!$A:$A"),INDIRECT(U$5&amp;"!$Q:$Q"),,0),0)</f>
        <v>0</v>
      </c>
      <c r="V82" s="101" cm="1">
        <f t="array" aca="1" ref="V82" ca="1">IFERROR(_xlfn.XLOOKUP($A82,INDIRECT(V$5&amp;"!$A:$A"),INDIRECT(V$5&amp;"!$Q:$Q"),,0),0)</f>
        <v>0</v>
      </c>
      <c r="W82" s="101" cm="1">
        <f t="array" aca="1" ref="W82" ca="1">IFERROR(_xlfn.XLOOKUP($A82,INDIRECT(W$5&amp;"!$A:$A"),INDIRECT(W$5&amp;"!$Q:$Q"),,0),0)</f>
        <v>0</v>
      </c>
      <c r="X82" s="101" cm="1">
        <f t="array" aca="1" ref="X82" ca="1">IFERROR(_xlfn.XLOOKUP($A82,INDIRECT(X$5&amp;"!$A:$A"),INDIRECT(X$5&amp;"!$Q:$Q"),,0),0)</f>
        <v>0</v>
      </c>
      <c r="Y82" s="101" cm="1">
        <f t="array" aca="1" ref="Y82" ca="1">IFERROR(_xlfn.XLOOKUP($A82,INDIRECT(Y$5&amp;"!$A:$A"),INDIRECT(Y$5&amp;"!$Q:$Q"),,0),0)</f>
        <v>0</v>
      </c>
      <c r="Z82" s="101" cm="1">
        <f t="array" aca="1" ref="Z82" ca="1">IFERROR(_xlfn.XLOOKUP($A82,INDIRECT(Z$5&amp;"!$A:$A"),INDIRECT(Z$5&amp;"!$Q:$Q"),,0),0)</f>
        <v>0</v>
      </c>
      <c r="AA82" s="101" cm="1">
        <f t="array" aca="1" ref="AA82" ca="1">IFERROR(_xlfn.XLOOKUP($A82,INDIRECT(AA$5&amp;"!$A:$A"),INDIRECT(AA$5&amp;"!$Q:$Q"),,0),0)</f>
        <v>0</v>
      </c>
      <c r="AB82" s="101" cm="1">
        <f t="array" aca="1" ref="AB82" ca="1">IFERROR(_xlfn.XLOOKUP($A82,INDIRECT(AB$5&amp;"!$A:$A"),INDIRECT(AB$5&amp;"!$Q:$Q"),,0),0)</f>
        <v>0</v>
      </c>
      <c r="AC82" s="101" cm="1">
        <f t="array" aca="1" ref="AC82" ca="1">IFERROR(_xlfn.XLOOKUP($A82,INDIRECT(AC$5&amp;"!$A:$A"),INDIRECT(AC$5&amp;"!$Q:$Q"),,0),0)</f>
        <v>0</v>
      </c>
      <c r="AD82" s="101" cm="1">
        <f t="array" aca="1" ref="AD82" ca="1">IFERROR(_xlfn.XLOOKUP($A82,INDIRECT(AD$5&amp;"!$A:$A"),INDIRECT(AD$5&amp;"!$Q:$Q"),,0),0)</f>
        <v>0</v>
      </c>
      <c r="AE82" s="101" cm="1">
        <f t="array" aca="1" ref="AE82" ca="1">IFERROR(_xlfn.XLOOKUP($A82,INDIRECT(AE$5&amp;"!$A:$A"),INDIRECT(AE$5&amp;"!$Q:$Q"),,0),0)</f>
        <v>0</v>
      </c>
      <c r="AF82" s="101" cm="1">
        <f t="array" aca="1" ref="AF82" ca="1">IFERROR(_xlfn.XLOOKUP($A82,INDIRECT(AF$5&amp;"!$A:$A"),INDIRECT(AF$5&amp;"!$Q:$Q"),,0),0)</f>
        <v>0</v>
      </c>
      <c r="AG82" s="101" cm="1">
        <f t="array" aca="1" ref="AG82" ca="1">IFERROR(_xlfn.XLOOKUP($A82,INDIRECT(AG$5&amp;"!$A:$A"),INDIRECT(AG$5&amp;"!$Q:$Q"),,0),0)</f>
        <v>0</v>
      </c>
      <c r="AH82" s="101" cm="1">
        <f t="array" aca="1" ref="AH82" ca="1">IFERROR(_xlfn.XLOOKUP($A82,INDIRECT(AH$5&amp;"!$A:$A"),INDIRECT(AH$5&amp;"!$Q:$Q"),,0),0)</f>
        <v>0</v>
      </c>
      <c r="AI82" s="101" cm="1">
        <f t="array" aca="1" ref="AI82" ca="1">IFERROR(_xlfn.XLOOKUP($A82,INDIRECT(AI$5&amp;"!$A:$A"),INDIRECT(AI$5&amp;"!$Q:$Q"),,0),0)</f>
        <v>0</v>
      </c>
      <c r="AJ82" s="101" cm="1">
        <f t="array" aca="1" ref="AJ82" ca="1">IFERROR(_xlfn.XLOOKUP($A82,INDIRECT(AJ$5&amp;"!$A:$A"),INDIRECT(AJ$5&amp;"!$Q:$Q"),,0),0)</f>
        <v>0</v>
      </c>
      <c r="AK82" s="101" cm="1">
        <f t="array" aca="1" ref="AK82" ca="1">IFERROR(_xlfn.XLOOKUP($A82,INDIRECT(AK$5&amp;"!$A:$A"),INDIRECT(AK$5&amp;"!$Q:$Q"),,0),0)</f>
        <v>0</v>
      </c>
      <c r="AL82" s="101" cm="1">
        <f t="array" aca="1" ref="AL82" ca="1">IFERROR(_xlfn.XLOOKUP($A82,INDIRECT(AL$5&amp;"!$A:$A"),INDIRECT(AL$5&amp;"!$Q:$Q"),,0),0)</f>
        <v>0</v>
      </c>
      <c r="AM82" s="101" cm="1">
        <f t="array" aca="1" ref="AM82" ca="1">IFERROR(_xlfn.XLOOKUP($A82,INDIRECT(AM$5&amp;"!$A:$A"),INDIRECT(AM$5&amp;"!$Q:$Q"),,0),0)</f>
        <v>0</v>
      </c>
      <c r="AN82" s="101" cm="1">
        <f t="array" aca="1" ref="AN82" ca="1">IFERROR(_xlfn.XLOOKUP($A82,INDIRECT(AN$5&amp;"!$A:$A"),INDIRECT(AN$5&amp;"!$Q:$Q"),,0),0)</f>
        <v>0</v>
      </c>
      <c r="AO82" s="101" cm="1">
        <f t="array" aca="1" ref="AO82" ca="1">IFERROR(_xlfn.XLOOKUP($A82,INDIRECT(AO$5&amp;"!$A:$A"),INDIRECT(AO$5&amp;"!$Q:$Q"),,0),0)</f>
        <v>0</v>
      </c>
      <c r="AP82" s="101" cm="1">
        <f t="array" aca="1" ref="AP82" ca="1">IFERROR(_xlfn.XLOOKUP($A82,INDIRECT(AP$5&amp;"!$A:$A"),INDIRECT(AP$5&amp;"!$Q:$Q"),,0),0)</f>
        <v>0</v>
      </c>
      <c r="AQ82" s="101" cm="1">
        <f t="array" aca="1" ref="AQ82" ca="1">IFERROR(_xlfn.XLOOKUP($A82,INDIRECT(AQ$5&amp;"!$A:$A"),INDIRECT(AQ$5&amp;"!$Q:$Q"),,0),0)</f>
        <v>0</v>
      </c>
      <c r="AR82" s="101" cm="1">
        <f t="array" aca="1" ref="AR82" ca="1">IFERROR(_xlfn.XLOOKUP($A82,INDIRECT(AR$5&amp;"!$A:$A"),INDIRECT(AR$5&amp;"!$Q:$Q"),,0),0)</f>
        <v>0</v>
      </c>
      <c r="AS82" s="101" cm="1">
        <f t="array" aca="1" ref="AS82" ca="1">IFERROR(_xlfn.XLOOKUP($A82,INDIRECT(AS$5&amp;"!$A:$A"),INDIRECT(AS$5&amp;"!$Q:$Q"),,0),0)</f>
        <v>0</v>
      </c>
      <c r="AT82" s="101" cm="1">
        <f t="array" aca="1" ref="AT82" ca="1">IFERROR(_xlfn.XLOOKUP($A82,INDIRECT(AT$5&amp;"!$A:$A"),INDIRECT(AT$5&amp;"!$Q:$Q"),,0),0)</f>
        <v>0</v>
      </c>
      <c r="AU82" s="101" cm="1">
        <f t="array" aca="1" ref="AU82" ca="1">IFERROR(_xlfn.XLOOKUP($A82,INDIRECT(AU$5&amp;"!$A:$A"),INDIRECT(AU$5&amp;"!$Q:$Q"),,0),0)</f>
        <v>0</v>
      </c>
      <c r="AV82" s="101" cm="1">
        <f t="array" aca="1" ref="AV82" ca="1">IFERROR(_xlfn.XLOOKUP($A82,INDIRECT(AV$5&amp;"!$A:$A"),INDIRECT(AV$5&amp;"!$Q:$Q"),,0),0)</f>
        <v>0</v>
      </c>
      <c r="AW82" s="101" cm="1">
        <f t="array" aca="1" ref="AW82" ca="1">IFERROR(_xlfn.XLOOKUP($A82,INDIRECT(AW$5&amp;"!$A:$A"),INDIRECT(AW$5&amp;"!$Q:$Q"),,0),0)</f>
        <v>0</v>
      </c>
      <c r="AX82" s="101" cm="1">
        <f t="array" aca="1" ref="AX82" ca="1">IFERROR(_xlfn.XLOOKUP($A82,INDIRECT(AX$5&amp;"!$A:$A"),INDIRECT(AX$5&amp;"!$Q:$Q"),,0),0)</f>
        <v>0</v>
      </c>
      <c r="AY82" s="101" cm="1">
        <f t="array" aca="1" ref="AY82" ca="1">IFERROR(_xlfn.XLOOKUP($A82,INDIRECT(AY$5&amp;"!$A:$A"),INDIRECT(AY$5&amp;"!$Q:$Q"),,0),0)</f>
        <v>0</v>
      </c>
      <c r="AZ82" s="101" cm="1">
        <f t="array" aca="1" ref="AZ82" ca="1">IFERROR(_xlfn.XLOOKUP($A82,INDIRECT(AZ$5&amp;"!$A:$A"),INDIRECT(AZ$5&amp;"!$Q:$Q"),,0),0)</f>
        <v>0</v>
      </c>
      <c r="BA82" s="101" cm="1">
        <f t="array" aca="1" ref="BA82" ca="1">IFERROR(_xlfn.XLOOKUP($A82,INDIRECT(BA$5&amp;"!$A:$A"),INDIRECT(BA$5&amp;"!$Q:$Q"),,0),0)</f>
        <v>0</v>
      </c>
      <c r="BB82" s="101" cm="1">
        <f t="array" aca="1" ref="BB82" ca="1">IFERROR(_xlfn.XLOOKUP($A82,INDIRECT(BB$5&amp;"!$A:$A"),INDIRECT(BB$5&amp;"!$Q:$Q"),,0),0)</f>
        <v>0</v>
      </c>
      <c r="BC82" s="101" cm="1">
        <f t="array" aca="1" ref="BC82" ca="1">IFERROR(_xlfn.XLOOKUP($A82,INDIRECT(BC$5&amp;"!$A:$A"),INDIRECT(BC$5&amp;"!$Q:$Q"),,0),0)</f>
        <v>0</v>
      </c>
      <c r="BD82" s="101" cm="1">
        <f t="array" aca="1" ref="BD82" ca="1">IFERROR(_xlfn.XLOOKUP($A82,INDIRECT(BD$5&amp;"!$A:$A"),INDIRECT(BD$5&amp;"!$Q:$Q"),,0),0)</f>
        <v>0</v>
      </c>
      <c r="BE82" s="101" cm="1">
        <f t="array" aca="1" ref="BE82" ca="1">IFERROR(_xlfn.XLOOKUP($A82,INDIRECT(BE$5&amp;"!$A:$A"),INDIRECT(BE$5&amp;"!$Q:$Q"),,0),0)</f>
        <v>0</v>
      </c>
      <c r="BF82" s="101" cm="1">
        <f t="array" aca="1" ref="BF82" ca="1">IFERROR(_xlfn.XLOOKUP($A82,INDIRECT(BF$5&amp;"!$A:$A"),INDIRECT(BF$5&amp;"!$Q:$Q"),,0),0)</f>
        <v>0</v>
      </c>
      <c r="BG82" s="226">
        <f t="shared" ca="1" si="2"/>
        <v>0</v>
      </c>
      <c r="BH82" s="225">
        <f t="shared" ca="1" si="3"/>
        <v>0</v>
      </c>
      <c r="BI82" s="201">
        <f>_xlfn.XLOOKUP($A82,Текущая!$A:$A,Текущая!$AI:$AI,0,0)</f>
        <v>610.13</v>
      </c>
      <c r="BJ82" s="101">
        <f ca="1">_xlfn.XLOOKUP($A82,Текущая!$A:$A,Текущая!$G:$G,0,0)</f>
        <v>16383</v>
      </c>
      <c r="BK82" s="101">
        <f>_xlfn.XLOOKUP($A82,Текущая!$A:$A,Текущая!$H:$H,0)</f>
        <v>1310</v>
      </c>
      <c r="BL82" s="106">
        <f>_xlfn.XLOOKUP($A82,Текущая!$A:$A,Текущая!$I:$I,0,0)</f>
        <v>100</v>
      </c>
      <c r="BM82" s="105">
        <f>_xlfn.XLOOKUP($A82,Текущая!$A:$A,Текущая!$J:$J,0,0)</f>
        <v>0.1</v>
      </c>
      <c r="BN82" s="101">
        <f>_xlfn.XLOOKUP($A82,Текущая!$A:$A,Текущая!$AP:$AP,0,0)</f>
        <v>82.178196721311451</v>
      </c>
      <c r="BO82" s="129">
        <f>_xlfn.XLOOKUP($A82,Текущая!$A:$A,Текущая!$AF:$AF,0,0)</f>
        <v>0.13468965092900112</v>
      </c>
      <c r="BP82" s="202">
        <f>_xlfn.XLOOKUP($A82,Текущая!$A:$A,Текущая!$AG:$AG,0,0)</f>
        <v>0.64707241512843661</v>
      </c>
    </row>
    <row r="83" spans="1:68" ht="15.95" customHeight="1" x14ac:dyDescent="0.25">
      <c r="A83" s="3">
        <f>'Сводный за нед'!A80</f>
        <v>327442631</v>
      </c>
      <c r="B83" s="3" t="str">
        <f>'Сводный за нед'!B80</f>
        <v>AKTA2KN102GN</v>
      </c>
      <c r="C83" s="3" t="str">
        <f>'Сводный за нед'!C80</f>
        <v>Нож для пиццы зеленый</v>
      </c>
      <c r="D83" s="4">
        <f>'Сводный за нед'!D80</f>
        <v>2042777181566</v>
      </c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 cm="1">
        <f t="array" aca="1" ref="T83" ca="1">IFERROR(_xlfn.XLOOKUP($A83,INDIRECT(T$5&amp;"!$A:$A"),INDIRECT(T$5&amp;"!$Q:$Q"),,0),0)</f>
        <v>0</v>
      </c>
      <c r="U83" s="101" cm="1">
        <f t="array" aca="1" ref="U83" ca="1">IFERROR(_xlfn.XLOOKUP($A83,INDIRECT(U$5&amp;"!$A:$A"),INDIRECT(U$5&amp;"!$Q:$Q"),,0),0)</f>
        <v>0</v>
      </c>
      <c r="V83" s="101" cm="1">
        <f t="array" aca="1" ref="V83" ca="1">IFERROR(_xlfn.XLOOKUP($A83,INDIRECT(V$5&amp;"!$A:$A"),INDIRECT(V$5&amp;"!$Q:$Q"),,0),0)</f>
        <v>0</v>
      </c>
      <c r="W83" s="101" cm="1">
        <f t="array" aca="1" ref="W83" ca="1">IFERROR(_xlfn.XLOOKUP($A83,INDIRECT(W$5&amp;"!$A:$A"),INDIRECT(W$5&amp;"!$Q:$Q"),,0),0)</f>
        <v>0</v>
      </c>
      <c r="X83" s="101" cm="1">
        <f t="array" aca="1" ref="X83" ca="1">IFERROR(_xlfn.XLOOKUP($A83,INDIRECT(X$5&amp;"!$A:$A"),INDIRECT(X$5&amp;"!$Q:$Q"),,0),0)</f>
        <v>0</v>
      </c>
      <c r="Y83" s="101" cm="1">
        <f t="array" aca="1" ref="Y83" ca="1">IFERROR(_xlfn.XLOOKUP($A83,INDIRECT(Y$5&amp;"!$A:$A"),INDIRECT(Y$5&amp;"!$Q:$Q"),,0),0)</f>
        <v>0</v>
      </c>
      <c r="Z83" s="101" cm="1">
        <f t="array" aca="1" ref="Z83" ca="1">IFERROR(_xlfn.XLOOKUP($A83,INDIRECT(Z$5&amp;"!$A:$A"),INDIRECT(Z$5&amp;"!$Q:$Q"),,0),0)</f>
        <v>0</v>
      </c>
      <c r="AA83" s="101" cm="1">
        <f t="array" aca="1" ref="AA83" ca="1">IFERROR(_xlfn.XLOOKUP($A83,INDIRECT(AA$5&amp;"!$A:$A"),INDIRECT(AA$5&amp;"!$Q:$Q"),,0),0)</f>
        <v>0</v>
      </c>
      <c r="AB83" s="101" cm="1">
        <f t="array" aca="1" ref="AB83" ca="1">IFERROR(_xlfn.XLOOKUP($A83,INDIRECT(AB$5&amp;"!$A:$A"),INDIRECT(AB$5&amp;"!$Q:$Q"),,0),0)</f>
        <v>0</v>
      </c>
      <c r="AC83" s="101" cm="1">
        <f t="array" aca="1" ref="AC83" ca="1">IFERROR(_xlfn.XLOOKUP($A83,INDIRECT(AC$5&amp;"!$A:$A"),INDIRECT(AC$5&amp;"!$Q:$Q"),,0),0)</f>
        <v>0</v>
      </c>
      <c r="AD83" s="101" cm="1">
        <f t="array" aca="1" ref="AD83" ca="1">IFERROR(_xlfn.XLOOKUP($A83,INDIRECT(AD$5&amp;"!$A:$A"),INDIRECT(AD$5&amp;"!$Q:$Q"),,0),0)</f>
        <v>0</v>
      </c>
      <c r="AE83" s="101" cm="1">
        <f t="array" aca="1" ref="AE83" ca="1">IFERROR(_xlfn.XLOOKUP($A83,INDIRECT(AE$5&amp;"!$A:$A"),INDIRECT(AE$5&amp;"!$Q:$Q"),,0),0)</f>
        <v>0</v>
      </c>
      <c r="AF83" s="101" cm="1">
        <f t="array" aca="1" ref="AF83" ca="1">IFERROR(_xlfn.XLOOKUP($A83,INDIRECT(AF$5&amp;"!$A:$A"),INDIRECT(AF$5&amp;"!$Q:$Q"),,0),0)</f>
        <v>0</v>
      </c>
      <c r="AG83" s="101" cm="1">
        <f t="array" aca="1" ref="AG83" ca="1">IFERROR(_xlfn.XLOOKUP($A83,INDIRECT(AG$5&amp;"!$A:$A"),INDIRECT(AG$5&amp;"!$Q:$Q"),,0),0)</f>
        <v>0</v>
      </c>
      <c r="AH83" s="101" cm="1">
        <f t="array" aca="1" ref="AH83" ca="1">IFERROR(_xlfn.XLOOKUP($A83,INDIRECT(AH$5&amp;"!$A:$A"),INDIRECT(AH$5&amp;"!$Q:$Q"),,0),0)</f>
        <v>0</v>
      </c>
      <c r="AI83" s="101" cm="1">
        <f t="array" aca="1" ref="AI83" ca="1">IFERROR(_xlfn.XLOOKUP($A83,INDIRECT(AI$5&amp;"!$A:$A"),INDIRECT(AI$5&amp;"!$Q:$Q"),,0),0)</f>
        <v>0</v>
      </c>
      <c r="AJ83" s="101" cm="1">
        <f t="array" aca="1" ref="AJ83" ca="1">IFERROR(_xlfn.XLOOKUP($A83,INDIRECT(AJ$5&amp;"!$A:$A"),INDIRECT(AJ$5&amp;"!$Q:$Q"),,0),0)</f>
        <v>0</v>
      </c>
      <c r="AK83" s="101" cm="1">
        <f t="array" aca="1" ref="AK83" ca="1">IFERROR(_xlfn.XLOOKUP($A83,INDIRECT(AK$5&amp;"!$A:$A"),INDIRECT(AK$5&amp;"!$Q:$Q"),,0),0)</f>
        <v>0</v>
      </c>
      <c r="AL83" s="101" cm="1">
        <f t="array" aca="1" ref="AL83" ca="1">IFERROR(_xlfn.XLOOKUP($A83,INDIRECT(AL$5&amp;"!$A:$A"),INDIRECT(AL$5&amp;"!$Q:$Q"),,0),0)</f>
        <v>0</v>
      </c>
      <c r="AM83" s="101" cm="1">
        <f t="array" aca="1" ref="AM83" ca="1">IFERROR(_xlfn.XLOOKUP($A83,INDIRECT(AM$5&amp;"!$A:$A"),INDIRECT(AM$5&amp;"!$Q:$Q"),,0),0)</f>
        <v>0</v>
      </c>
      <c r="AN83" s="101" cm="1">
        <f t="array" aca="1" ref="AN83" ca="1">IFERROR(_xlfn.XLOOKUP($A83,INDIRECT(AN$5&amp;"!$A:$A"),INDIRECT(AN$5&amp;"!$Q:$Q"),,0),0)</f>
        <v>0</v>
      </c>
      <c r="AO83" s="101" cm="1">
        <f t="array" aca="1" ref="AO83" ca="1">IFERROR(_xlfn.XLOOKUP($A83,INDIRECT(AO$5&amp;"!$A:$A"),INDIRECT(AO$5&amp;"!$Q:$Q"),,0),0)</f>
        <v>0</v>
      </c>
      <c r="AP83" s="101" cm="1">
        <f t="array" aca="1" ref="AP83" ca="1">IFERROR(_xlfn.XLOOKUP($A83,INDIRECT(AP$5&amp;"!$A:$A"),INDIRECT(AP$5&amp;"!$Q:$Q"),,0),0)</f>
        <v>0</v>
      </c>
      <c r="AQ83" s="101" cm="1">
        <f t="array" aca="1" ref="AQ83" ca="1">IFERROR(_xlfn.XLOOKUP($A83,INDIRECT(AQ$5&amp;"!$A:$A"),INDIRECT(AQ$5&amp;"!$Q:$Q"),,0),0)</f>
        <v>0</v>
      </c>
      <c r="AR83" s="101" cm="1">
        <f t="array" aca="1" ref="AR83" ca="1">IFERROR(_xlfn.XLOOKUP($A83,INDIRECT(AR$5&amp;"!$A:$A"),INDIRECT(AR$5&amp;"!$Q:$Q"),,0),0)</f>
        <v>0</v>
      </c>
      <c r="AS83" s="101" cm="1">
        <f t="array" aca="1" ref="AS83" ca="1">IFERROR(_xlfn.XLOOKUP($A83,INDIRECT(AS$5&amp;"!$A:$A"),INDIRECT(AS$5&amp;"!$Q:$Q"),,0),0)</f>
        <v>0</v>
      </c>
      <c r="AT83" s="101" cm="1">
        <f t="array" aca="1" ref="AT83" ca="1">IFERROR(_xlfn.XLOOKUP($A83,INDIRECT(AT$5&amp;"!$A:$A"),INDIRECT(AT$5&amp;"!$Q:$Q"),,0),0)</f>
        <v>0</v>
      </c>
      <c r="AU83" s="101" cm="1">
        <f t="array" aca="1" ref="AU83" ca="1">IFERROR(_xlfn.XLOOKUP($A83,INDIRECT(AU$5&amp;"!$A:$A"),INDIRECT(AU$5&amp;"!$Q:$Q"),,0),0)</f>
        <v>0</v>
      </c>
      <c r="AV83" s="101" cm="1">
        <f t="array" aca="1" ref="AV83" ca="1">IFERROR(_xlfn.XLOOKUP($A83,INDIRECT(AV$5&amp;"!$A:$A"),INDIRECT(AV$5&amp;"!$Q:$Q"),,0),0)</f>
        <v>0</v>
      </c>
      <c r="AW83" s="101" cm="1">
        <f t="array" aca="1" ref="AW83" ca="1">IFERROR(_xlfn.XLOOKUP($A83,INDIRECT(AW$5&amp;"!$A:$A"),INDIRECT(AW$5&amp;"!$Q:$Q"),,0),0)</f>
        <v>0</v>
      </c>
      <c r="AX83" s="101" cm="1">
        <f t="array" aca="1" ref="AX83" ca="1">IFERROR(_xlfn.XLOOKUP($A83,INDIRECT(AX$5&amp;"!$A:$A"),INDIRECT(AX$5&amp;"!$Q:$Q"),,0),0)</f>
        <v>0</v>
      </c>
      <c r="AY83" s="101" cm="1">
        <f t="array" aca="1" ref="AY83" ca="1">IFERROR(_xlfn.XLOOKUP($A83,INDIRECT(AY$5&amp;"!$A:$A"),INDIRECT(AY$5&amp;"!$Q:$Q"),,0),0)</f>
        <v>0</v>
      </c>
      <c r="AZ83" s="101" cm="1">
        <f t="array" aca="1" ref="AZ83" ca="1">IFERROR(_xlfn.XLOOKUP($A83,INDIRECT(AZ$5&amp;"!$A:$A"),INDIRECT(AZ$5&amp;"!$Q:$Q"),,0),0)</f>
        <v>0</v>
      </c>
      <c r="BA83" s="101" cm="1">
        <f t="array" aca="1" ref="BA83" ca="1">IFERROR(_xlfn.XLOOKUP($A83,INDIRECT(BA$5&amp;"!$A:$A"),INDIRECT(BA$5&amp;"!$Q:$Q"),,0),0)</f>
        <v>0</v>
      </c>
      <c r="BB83" s="101" cm="1">
        <f t="array" aca="1" ref="BB83" ca="1">IFERROR(_xlfn.XLOOKUP($A83,INDIRECT(BB$5&amp;"!$A:$A"),INDIRECT(BB$5&amp;"!$Q:$Q"),,0),0)</f>
        <v>0</v>
      </c>
      <c r="BC83" s="101" cm="1">
        <f t="array" aca="1" ref="BC83" ca="1">IFERROR(_xlfn.XLOOKUP($A83,INDIRECT(BC$5&amp;"!$A:$A"),INDIRECT(BC$5&amp;"!$Q:$Q"),,0),0)</f>
        <v>0</v>
      </c>
      <c r="BD83" s="101" cm="1">
        <f t="array" aca="1" ref="BD83" ca="1">IFERROR(_xlfn.XLOOKUP($A83,INDIRECT(BD$5&amp;"!$A:$A"),INDIRECT(BD$5&amp;"!$Q:$Q"),,0),0)</f>
        <v>0</v>
      </c>
      <c r="BE83" s="101" cm="1">
        <f t="array" aca="1" ref="BE83" ca="1">IFERROR(_xlfn.XLOOKUP($A83,INDIRECT(BE$5&amp;"!$A:$A"),INDIRECT(BE$5&amp;"!$Q:$Q"),,0),0)</f>
        <v>0</v>
      </c>
      <c r="BF83" s="101" cm="1">
        <f t="array" aca="1" ref="BF83" ca="1">IFERROR(_xlfn.XLOOKUP($A83,INDIRECT(BF$5&amp;"!$A:$A"),INDIRECT(BF$5&amp;"!$Q:$Q"),,0),0)</f>
        <v>0</v>
      </c>
      <c r="BG83" s="226">
        <f t="shared" ca="1" si="2"/>
        <v>0</v>
      </c>
      <c r="BH83" s="225">
        <f t="shared" ca="1" si="3"/>
        <v>0</v>
      </c>
      <c r="BI83" s="201">
        <f>_xlfn.XLOOKUP($A83,Текущая!$A:$A,Текущая!$AI:$AI,0,0)</f>
        <v>629</v>
      </c>
      <c r="BJ83" s="101">
        <f ca="1">_xlfn.XLOOKUP($A83,Текущая!$A:$A,Текущая!$G:$G,0,0)</f>
        <v>10795</v>
      </c>
      <c r="BK83" s="101">
        <f>_xlfn.XLOOKUP($A83,Текущая!$A:$A,Текущая!$H:$H,0)</f>
        <v>999</v>
      </c>
      <c r="BL83" s="106">
        <f>_xlfn.XLOOKUP($A83,Текущая!$A:$A,Текущая!$I:$I,0,0)</f>
        <v>0</v>
      </c>
      <c r="BM83" s="105">
        <f>_xlfn.XLOOKUP($A83,Текущая!$A:$A,Текущая!$J:$J,0,0)</f>
        <v>0</v>
      </c>
      <c r="BN83" s="101">
        <f>_xlfn.XLOOKUP($A83,Текущая!$A:$A,Текущая!$AP:$AP,0,0)</f>
        <v>126.80573770491799</v>
      </c>
      <c r="BO83" s="129">
        <f>_xlfn.XLOOKUP($A83,Текущая!$A:$A,Текущая!$AF:$AF,0,0)</f>
        <v>0.20159894706664228</v>
      </c>
      <c r="BP83" s="202">
        <f>_xlfn.XLOOKUP($A83,Текущая!$A:$A,Текущая!$AG:$AG,0,0)</f>
        <v>0.99847037562927554</v>
      </c>
    </row>
    <row r="84" spans="1:68" ht="15.95" customHeight="1" x14ac:dyDescent="0.25">
      <c r="A84" s="3">
        <f>'Сводный за нед'!A81</f>
        <v>340948906</v>
      </c>
      <c r="B84" s="3" t="str">
        <f>'Сводный за нед'!B81</f>
        <v>AKTA1KN101GR</v>
      </c>
      <c r="C84" s="3" t="str">
        <f>'Сводный за нед'!C81</f>
        <v>Консервный нож</v>
      </c>
      <c r="D84" s="4">
        <f>'Сводный за нед'!D81</f>
        <v>2042988749289</v>
      </c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 cm="1">
        <f t="array" aca="1" ref="AQ84" ca="1">IFERROR(_xlfn.XLOOKUP($A84,INDIRECT(AQ$5&amp;"!$A:$A"),INDIRECT(AQ$5&amp;"!$Q:$Q"),,0),0)</f>
        <v>0</v>
      </c>
      <c r="AR84" s="101" cm="1">
        <f t="array" aca="1" ref="AR84" ca="1">IFERROR(_xlfn.XLOOKUP($A84,INDIRECT(AR$5&amp;"!$A:$A"),INDIRECT(AR$5&amp;"!$Q:$Q"),,0),0)</f>
        <v>0</v>
      </c>
      <c r="AS84" s="101" cm="1">
        <f t="array" aca="1" ref="AS84" ca="1">IFERROR(_xlfn.XLOOKUP($A84,INDIRECT(AS$5&amp;"!$A:$A"),INDIRECT(AS$5&amp;"!$Q:$Q"),,0),0)</f>
        <v>0</v>
      </c>
      <c r="AT84" s="101" cm="1">
        <f t="array" aca="1" ref="AT84" ca="1">IFERROR(_xlfn.XLOOKUP($A84,INDIRECT(AT$5&amp;"!$A:$A"),INDIRECT(AT$5&amp;"!$Q:$Q"),,0),0)</f>
        <v>0</v>
      </c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 cm="1">
        <f t="array" aca="1" ref="BF84" ca="1">IFERROR(_xlfn.XLOOKUP($A84,INDIRECT(BF$5&amp;"!$A:$A"),INDIRECT(BF$5&amp;"!$Q:$Q"),,0),0)</f>
        <v>0</v>
      </c>
      <c r="BG84" s="226">
        <f t="shared" ca="1" si="2"/>
        <v>0</v>
      </c>
      <c r="BH84" s="225">
        <f t="shared" ca="1" si="3"/>
        <v>0</v>
      </c>
      <c r="BI84" s="201"/>
      <c r="BJ84" s="101"/>
      <c r="BK84" s="101"/>
      <c r="BL84" s="106"/>
      <c r="BM84" s="105"/>
      <c r="BN84" s="101"/>
      <c r="BO84" s="129"/>
      <c r="BP84" s="202"/>
    </row>
    <row r="85" spans="1:68" ht="15.95" customHeight="1" thickBot="1" x14ac:dyDescent="0.3">
      <c r="A85" s="3">
        <f>'Сводный за нед'!A82</f>
        <v>340802685</v>
      </c>
      <c r="B85" s="3" t="str">
        <f>'Сводный за нед'!B82</f>
        <v>AKTA1PR101GR</v>
      </c>
      <c r="C85" s="3" t="str">
        <f>'Сводный за нед'!C82</f>
        <v>Чеснокодавка</v>
      </c>
      <c r="D85" s="4">
        <f>'Сводный за нед'!D82</f>
        <v>2042987041841</v>
      </c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 cm="1">
        <f t="array" aca="1" ref="T85" ca="1">IFERROR(_xlfn.XLOOKUP($A85,INDIRECT(T$5&amp;"!$A:$A"),INDIRECT(T$5&amp;"!$Q:$Q"),,0),0)</f>
        <v>0</v>
      </c>
      <c r="U85" s="101" cm="1">
        <f t="array" aca="1" ref="U85" ca="1">IFERROR(_xlfn.XLOOKUP($A85,INDIRECT(U$5&amp;"!$A:$A"),INDIRECT(U$5&amp;"!$Q:$Q"),,0),0)</f>
        <v>0</v>
      </c>
      <c r="V85" s="101" cm="1">
        <f t="array" aca="1" ref="V85" ca="1">IFERROR(_xlfn.XLOOKUP($A85,INDIRECT(V$5&amp;"!$A:$A"),INDIRECT(V$5&amp;"!$Q:$Q"),,0),0)</f>
        <v>0</v>
      </c>
      <c r="W85" s="101" cm="1">
        <f t="array" aca="1" ref="W85" ca="1">IFERROR(_xlfn.XLOOKUP($A85,INDIRECT(W$5&amp;"!$A:$A"),INDIRECT(W$5&amp;"!$Q:$Q"),,0),0)</f>
        <v>0</v>
      </c>
      <c r="X85" s="101" cm="1">
        <f t="array" aca="1" ref="X85" ca="1">IFERROR(_xlfn.XLOOKUP($A85,INDIRECT(X$5&amp;"!$A:$A"),INDIRECT(X$5&amp;"!$Q:$Q"),,0),0)</f>
        <v>0</v>
      </c>
      <c r="Y85" s="101" cm="1">
        <f t="array" aca="1" ref="Y85" ca="1">IFERROR(_xlfn.XLOOKUP($A85,INDIRECT(Y$5&amp;"!$A:$A"),INDIRECT(Y$5&amp;"!$Q:$Q"),,0),0)</f>
        <v>0</v>
      </c>
      <c r="Z85" s="101" cm="1">
        <f t="array" aca="1" ref="Z85" ca="1">IFERROR(_xlfn.XLOOKUP($A85,INDIRECT(Z$5&amp;"!$A:$A"),INDIRECT(Z$5&amp;"!$Q:$Q"),,0),0)</f>
        <v>0</v>
      </c>
      <c r="AA85" s="101" cm="1">
        <f t="array" aca="1" ref="AA85" ca="1">IFERROR(_xlfn.XLOOKUP($A85,INDIRECT(AA$5&amp;"!$A:$A"),INDIRECT(AA$5&amp;"!$Q:$Q"),,0),0)</f>
        <v>0</v>
      </c>
      <c r="AB85" s="101" cm="1">
        <f t="array" aca="1" ref="AB85" ca="1">IFERROR(_xlfn.XLOOKUP($A85,INDIRECT(AB$5&amp;"!$A:$A"),INDIRECT(AB$5&amp;"!$Q:$Q"),,0),0)</f>
        <v>0</v>
      </c>
      <c r="AC85" s="101" cm="1">
        <f t="array" aca="1" ref="AC85" ca="1">IFERROR(_xlfn.XLOOKUP($A85,INDIRECT(AC$5&amp;"!$A:$A"),INDIRECT(AC$5&amp;"!$Q:$Q"),,0),0)</f>
        <v>0</v>
      </c>
      <c r="AD85" s="101" cm="1">
        <f t="array" aca="1" ref="AD85" ca="1">IFERROR(_xlfn.XLOOKUP($A85,INDIRECT(AD$5&amp;"!$A:$A"),INDIRECT(AD$5&amp;"!$Q:$Q"),,0),0)</f>
        <v>0</v>
      </c>
      <c r="AE85" s="101" cm="1">
        <f t="array" aca="1" ref="AE85" ca="1">IFERROR(_xlfn.XLOOKUP($A85,INDIRECT(AE$5&amp;"!$A:$A"),INDIRECT(AE$5&amp;"!$Q:$Q"),,0),0)</f>
        <v>0</v>
      </c>
      <c r="AF85" s="101" cm="1">
        <f t="array" aca="1" ref="AF85" ca="1">IFERROR(_xlfn.XLOOKUP($A85,INDIRECT(AF$5&amp;"!$A:$A"),INDIRECT(AF$5&amp;"!$Q:$Q"),,0),0)</f>
        <v>0</v>
      </c>
      <c r="AG85" s="101" cm="1">
        <f t="array" aca="1" ref="AG85" ca="1">IFERROR(_xlfn.XLOOKUP($A85,INDIRECT(AG$5&amp;"!$A:$A"),INDIRECT(AG$5&amp;"!$Q:$Q"),,0),0)</f>
        <v>0</v>
      </c>
      <c r="AH85" s="101" cm="1">
        <f t="array" aca="1" ref="AH85" ca="1">IFERROR(_xlfn.XLOOKUP($A85,INDIRECT(AH$5&amp;"!$A:$A"),INDIRECT(AH$5&amp;"!$Q:$Q"),,0),0)</f>
        <v>0</v>
      </c>
      <c r="AI85" s="101" cm="1">
        <f t="array" aca="1" ref="AI85" ca="1">IFERROR(_xlfn.XLOOKUP($A85,INDIRECT(AI$5&amp;"!$A:$A"),INDIRECT(AI$5&amp;"!$Q:$Q"),,0),0)</f>
        <v>0</v>
      </c>
      <c r="AJ85" s="101" cm="1">
        <f t="array" aca="1" ref="AJ85" ca="1">IFERROR(_xlfn.XLOOKUP($A85,INDIRECT(AJ$5&amp;"!$A:$A"),INDIRECT(AJ$5&amp;"!$Q:$Q"),,0),0)</f>
        <v>0</v>
      </c>
      <c r="AK85" s="101" cm="1">
        <f t="array" aca="1" ref="AK85" ca="1">IFERROR(_xlfn.XLOOKUP($A85,INDIRECT(AK$5&amp;"!$A:$A"),INDIRECT(AK$5&amp;"!$Q:$Q"),,0),0)</f>
        <v>0</v>
      </c>
      <c r="AL85" s="101" cm="1">
        <f t="array" aca="1" ref="AL85" ca="1">IFERROR(_xlfn.XLOOKUP($A85,INDIRECT(AL$5&amp;"!$A:$A"),INDIRECT(AL$5&amp;"!$Q:$Q"),,0),0)</f>
        <v>0</v>
      </c>
      <c r="AM85" s="101" cm="1">
        <f t="array" aca="1" ref="AM85" ca="1">IFERROR(_xlfn.XLOOKUP($A85,INDIRECT(AM$5&amp;"!$A:$A"),INDIRECT(AM$5&amp;"!$Q:$Q"),,0),0)</f>
        <v>0</v>
      </c>
      <c r="AN85" s="101" cm="1">
        <f t="array" aca="1" ref="AN85" ca="1">IFERROR(_xlfn.XLOOKUP($A85,INDIRECT(AN$5&amp;"!$A:$A"),INDIRECT(AN$5&amp;"!$Q:$Q"),,0),0)</f>
        <v>0</v>
      </c>
      <c r="AO85" s="101" cm="1">
        <f t="array" aca="1" ref="AO85" ca="1">IFERROR(_xlfn.XLOOKUP($A85,INDIRECT(AO$5&amp;"!$A:$A"),INDIRECT(AO$5&amp;"!$Q:$Q"),,0),0)</f>
        <v>0</v>
      </c>
      <c r="AP85" s="101" cm="1">
        <f t="array" aca="1" ref="AP85" ca="1">IFERROR(_xlfn.XLOOKUP($A85,INDIRECT(AP$5&amp;"!$A:$A"),INDIRECT(AP$5&amp;"!$Q:$Q"),,0),0)</f>
        <v>0</v>
      </c>
      <c r="AQ85" s="101" cm="1">
        <f t="array" aca="1" ref="AQ85" ca="1">IFERROR(_xlfn.XLOOKUP($A85,INDIRECT(AQ$5&amp;"!$A:$A"),INDIRECT(AQ$5&amp;"!$Q:$Q"),,0),0)</f>
        <v>0</v>
      </c>
      <c r="AR85" s="101" cm="1">
        <f t="array" aca="1" ref="AR85" ca="1">IFERROR(_xlfn.XLOOKUP($A85,INDIRECT(AR$5&amp;"!$A:$A"),INDIRECT(AR$5&amp;"!$Q:$Q"),,0),0)</f>
        <v>0</v>
      </c>
      <c r="AS85" s="101" cm="1">
        <f t="array" aca="1" ref="AS85" ca="1">IFERROR(_xlfn.XLOOKUP($A85,INDIRECT(AS$5&amp;"!$A:$A"),INDIRECT(AS$5&amp;"!$Q:$Q"),,0),0)</f>
        <v>0</v>
      </c>
      <c r="AT85" s="101" cm="1">
        <f t="array" aca="1" ref="AT85" ca="1">IFERROR(_xlfn.XLOOKUP($A85,INDIRECT(AT$5&amp;"!$A:$A"),INDIRECT(AT$5&amp;"!$Q:$Q"),,0),0)</f>
        <v>0</v>
      </c>
      <c r="AU85" s="101" cm="1">
        <f t="array" aca="1" ref="AU85" ca="1">IFERROR(_xlfn.XLOOKUP($A85,INDIRECT(AU$5&amp;"!$A:$A"),INDIRECT(AU$5&amp;"!$Q:$Q"),,0),0)</f>
        <v>0</v>
      </c>
      <c r="AV85" s="101" cm="1">
        <f t="array" aca="1" ref="AV85" ca="1">IFERROR(_xlfn.XLOOKUP($A85,INDIRECT(AV$5&amp;"!$A:$A"),INDIRECT(AV$5&amp;"!$Q:$Q"),,0),0)</f>
        <v>0</v>
      </c>
      <c r="AW85" s="101" cm="1">
        <f t="array" aca="1" ref="AW85" ca="1">IFERROR(_xlfn.XLOOKUP($A85,INDIRECT(AW$5&amp;"!$A:$A"),INDIRECT(AW$5&amp;"!$Q:$Q"),,0),0)</f>
        <v>0</v>
      </c>
      <c r="AX85" s="101" cm="1">
        <f t="array" aca="1" ref="AX85" ca="1">IFERROR(_xlfn.XLOOKUP($A85,INDIRECT(AX$5&amp;"!$A:$A"),INDIRECT(AX$5&amp;"!$Q:$Q"),,0),0)</f>
        <v>0</v>
      </c>
      <c r="AY85" s="101" cm="1">
        <f t="array" aca="1" ref="AY85" ca="1">IFERROR(_xlfn.XLOOKUP($A85,INDIRECT(AY$5&amp;"!$A:$A"),INDIRECT(AY$5&amp;"!$Q:$Q"),,0),0)</f>
        <v>0</v>
      </c>
      <c r="AZ85" s="101" cm="1">
        <f t="array" aca="1" ref="AZ85" ca="1">IFERROR(_xlfn.XLOOKUP($A85,INDIRECT(AZ$5&amp;"!$A:$A"),INDIRECT(AZ$5&amp;"!$Q:$Q"),,0),0)</f>
        <v>0</v>
      </c>
      <c r="BA85" s="101" cm="1">
        <f t="array" aca="1" ref="BA85" ca="1">IFERROR(_xlfn.XLOOKUP($A85,INDIRECT(BA$5&amp;"!$A:$A"),INDIRECT(BA$5&amp;"!$Q:$Q"),,0),0)</f>
        <v>0</v>
      </c>
      <c r="BB85" s="101" cm="1">
        <f t="array" aca="1" ref="BB85" ca="1">IFERROR(_xlfn.XLOOKUP($A85,INDIRECT(BB$5&amp;"!$A:$A"),INDIRECT(BB$5&amp;"!$Q:$Q"),,0),0)</f>
        <v>0</v>
      </c>
      <c r="BC85" s="101" cm="1">
        <f t="array" aca="1" ref="BC85" ca="1">IFERROR(_xlfn.XLOOKUP($A85,INDIRECT(BC$5&amp;"!$A:$A"),INDIRECT(BC$5&amp;"!$Q:$Q"),,0),0)</f>
        <v>0</v>
      </c>
      <c r="BD85" s="101" cm="1">
        <f t="array" aca="1" ref="BD85" ca="1">IFERROR(_xlfn.XLOOKUP($A85,INDIRECT(BD$5&amp;"!$A:$A"),INDIRECT(BD$5&amp;"!$Q:$Q"),,0),0)</f>
        <v>0</v>
      </c>
      <c r="BE85" s="101" cm="1">
        <f t="array" aca="1" ref="BE85" ca="1">IFERROR(_xlfn.XLOOKUP($A85,INDIRECT(BE$5&amp;"!$A:$A"),INDIRECT(BE$5&amp;"!$Q:$Q"),,0),0)</f>
        <v>0</v>
      </c>
      <c r="BF85" s="101" cm="1">
        <f t="array" aca="1" ref="BF85" ca="1">IFERROR(_xlfn.XLOOKUP($A85,INDIRECT(BF$5&amp;"!$A:$A"),INDIRECT(BF$5&amp;"!$Q:$Q"),,0),0)</f>
        <v>0</v>
      </c>
      <c r="BG85" s="226">
        <f t="shared" ca="1" si="2"/>
        <v>0</v>
      </c>
      <c r="BH85" s="225">
        <f t="shared" ca="1" si="3"/>
        <v>0</v>
      </c>
      <c r="BI85" s="201">
        <f>_xlfn.XLOOKUP($A85,Текущая!$A:$A,Текущая!$AI:$AI,0,0)</f>
        <v>0</v>
      </c>
      <c r="BJ85" s="101">
        <f ca="1">_xlfn.XLOOKUP($A85,Текущая!$A:$A,Текущая!$G:$G,0,0)</f>
        <v>5405</v>
      </c>
      <c r="BK85" s="101">
        <f>_xlfn.XLOOKUP($A85,Текущая!$A:$A,Текущая!$H:$H,0)</f>
        <v>999</v>
      </c>
      <c r="BL85" s="106">
        <f>_xlfn.XLOOKUP($A85,Текущая!$A:$A,Текущая!$I:$I,0,0)</f>
        <v>0</v>
      </c>
      <c r="BM85" s="105">
        <f>_xlfn.XLOOKUP($A85,Текущая!$A:$A,Текущая!$J:$J,0,0)</f>
        <v>0</v>
      </c>
      <c r="BN85" s="101">
        <f>_xlfn.XLOOKUP($A85,Текущая!$A:$A,Текущая!$AP:$AP,0,0)</f>
        <v>0</v>
      </c>
      <c r="BO85" s="129">
        <f>_xlfn.XLOOKUP($A85,Текущая!$A:$A,Текущая!$AF:$AF,0,0)</f>
        <v>0</v>
      </c>
      <c r="BP85" s="202">
        <f>_xlfn.XLOOKUP($A85,Текущая!$A:$A,Текущая!$AG:$AG,0,0)</f>
        <v>0</v>
      </c>
    </row>
    <row r="86" spans="1:68" s="31" customFormat="1" ht="26.25" customHeight="1" x14ac:dyDescent="0.25">
      <c r="A86" s="107" t="s">
        <v>14</v>
      </c>
      <c r="B86" s="108"/>
      <c r="C86" s="108"/>
      <c r="D86" s="109"/>
      <c r="F86" s="110">
        <f t="shared" ref="F86:AK86" ca="1" si="4">SUM(F7:F85)</f>
        <v>35909.040000000001</v>
      </c>
      <c r="G86" s="110">
        <f t="shared" ca="1" si="4"/>
        <v>124935.90999999997</v>
      </c>
      <c r="H86" s="110">
        <f t="shared" ca="1" si="4"/>
        <v>158717.94999999998</v>
      </c>
      <c r="I86" s="110">
        <f t="shared" ca="1" si="4"/>
        <v>0</v>
      </c>
      <c r="J86" s="110">
        <f t="shared" ca="1" si="4"/>
        <v>0</v>
      </c>
      <c r="K86" s="110">
        <f t="shared" ca="1" si="4"/>
        <v>0</v>
      </c>
      <c r="L86" s="110">
        <f t="shared" ca="1" si="4"/>
        <v>0</v>
      </c>
      <c r="M86" s="110">
        <f t="shared" ca="1" si="4"/>
        <v>0</v>
      </c>
      <c r="N86" s="110">
        <f t="shared" ca="1" si="4"/>
        <v>0</v>
      </c>
      <c r="O86" s="110">
        <f t="shared" ca="1" si="4"/>
        <v>0</v>
      </c>
      <c r="P86" s="110">
        <f t="shared" ca="1" si="4"/>
        <v>0</v>
      </c>
      <c r="Q86" s="110">
        <f t="shared" ca="1" si="4"/>
        <v>0</v>
      </c>
      <c r="R86" s="110">
        <f t="shared" ca="1" si="4"/>
        <v>0</v>
      </c>
      <c r="S86" s="110">
        <f t="shared" ca="1" si="4"/>
        <v>0</v>
      </c>
      <c r="T86" s="110">
        <f t="shared" ca="1" si="4"/>
        <v>0</v>
      </c>
      <c r="U86" s="110">
        <f t="shared" ca="1" si="4"/>
        <v>0</v>
      </c>
      <c r="V86" s="110">
        <f t="shared" ca="1" si="4"/>
        <v>0</v>
      </c>
      <c r="W86" s="110">
        <f t="shared" ca="1" si="4"/>
        <v>0</v>
      </c>
      <c r="X86" s="110">
        <f t="shared" ca="1" si="4"/>
        <v>0</v>
      </c>
      <c r="Y86" s="110">
        <f t="shared" ca="1" si="4"/>
        <v>0</v>
      </c>
      <c r="Z86" s="110">
        <f t="shared" ca="1" si="4"/>
        <v>0</v>
      </c>
      <c r="AA86" s="110">
        <f t="shared" ca="1" si="4"/>
        <v>0</v>
      </c>
      <c r="AB86" s="110">
        <f t="shared" ca="1" si="4"/>
        <v>0</v>
      </c>
      <c r="AC86" s="110">
        <f t="shared" ca="1" si="4"/>
        <v>0</v>
      </c>
      <c r="AD86" s="110">
        <f t="shared" ca="1" si="4"/>
        <v>0</v>
      </c>
      <c r="AE86" s="110">
        <f t="shared" ca="1" si="4"/>
        <v>0</v>
      </c>
      <c r="AF86" s="110">
        <f t="shared" ca="1" si="4"/>
        <v>0</v>
      </c>
      <c r="AG86" s="110">
        <f t="shared" ca="1" si="4"/>
        <v>0</v>
      </c>
      <c r="AH86" s="110">
        <f t="shared" ca="1" si="4"/>
        <v>0</v>
      </c>
      <c r="AI86" s="110">
        <f t="shared" ca="1" si="4"/>
        <v>0</v>
      </c>
      <c r="AJ86" s="110">
        <f t="shared" ca="1" si="4"/>
        <v>0</v>
      </c>
      <c r="AK86" s="110">
        <f t="shared" ca="1" si="4"/>
        <v>0</v>
      </c>
      <c r="AL86" s="110">
        <f t="shared" ref="AL86:AQ86" ca="1" si="5">SUM(AL7:AL85)</f>
        <v>0</v>
      </c>
      <c r="AM86" s="110">
        <f t="shared" ca="1" si="5"/>
        <v>0</v>
      </c>
      <c r="AN86" s="110">
        <f t="shared" ca="1" si="5"/>
        <v>0</v>
      </c>
      <c r="AO86" s="110">
        <f t="shared" ca="1" si="5"/>
        <v>0</v>
      </c>
      <c r="AP86" s="110">
        <f t="shared" ca="1" si="5"/>
        <v>0</v>
      </c>
      <c r="AQ86" s="110">
        <f t="shared" ca="1" si="5"/>
        <v>0</v>
      </c>
      <c r="AR86" s="110">
        <f ca="1">SUM(AR6:AR85)</f>
        <v>0</v>
      </c>
      <c r="AS86" s="110">
        <f t="shared" ref="AS86:BF86" ca="1" si="6">SUM(AS6:AS85)</f>
        <v>0</v>
      </c>
      <c r="AT86" s="110">
        <f t="shared" ca="1" si="6"/>
        <v>0</v>
      </c>
      <c r="AU86" s="110">
        <f t="shared" ca="1" si="6"/>
        <v>0</v>
      </c>
      <c r="AV86" s="110">
        <f t="shared" ca="1" si="6"/>
        <v>0</v>
      </c>
      <c r="AW86" s="110">
        <f t="shared" ca="1" si="6"/>
        <v>0</v>
      </c>
      <c r="AX86" s="110">
        <f t="shared" ca="1" si="6"/>
        <v>0</v>
      </c>
      <c r="AY86" s="110">
        <f t="shared" ca="1" si="6"/>
        <v>0</v>
      </c>
      <c r="AZ86" s="110">
        <f t="shared" ca="1" si="6"/>
        <v>0</v>
      </c>
      <c r="BA86" s="110">
        <f t="shared" ca="1" si="6"/>
        <v>0</v>
      </c>
      <c r="BB86" s="110">
        <f t="shared" ca="1" si="6"/>
        <v>0</v>
      </c>
      <c r="BC86" s="110">
        <f t="shared" ca="1" si="6"/>
        <v>0</v>
      </c>
      <c r="BD86" s="110">
        <f t="shared" ca="1" si="6"/>
        <v>0</v>
      </c>
      <c r="BE86" s="110">
        <f t="shared" ca="1" si="6"/>
        <v>0</v>
      </c>
      <c r="BF86" s="110">
        <f t="shared" ca="1" si="6"/>
        <v>0</v>
      </c>
      <c r="BG86" s="293">
        <f ca="1">SUM(BG6:BG85)</f>
        <v>321417.90000000008</v>
      </c>
      <c r="BH86" s="238">
        <f ca="1">SUM(BH6:BH85)</f>
        <v>1</v>
      </c>
      <c r="BI86" s="203"/>
      <c r="BJ86" s="110">
        <f ca="1">SUM(BJ7:BJ85)</f>
        <v>1185971</v>
      </c>
      <c r="BK86" s="110"/>
      <c r="BL86" s="110"/>
      <c r="BM86" s="111"/>
      <c r="BN86" s="110"/>
      <c r="BO86" s="115"/>
      <c r="BP86" s="116"/>
    </row>
    <row r="87" spans="1:68" s="35" customFormat="1" ht="13.5" customHeight="1" thickBot="1" x14ac:dyDescent="0.3">
      <c r="A87" s="239" t="s">
        <v>365</v>
      </c>
      <c r="B87" s="240"/>
      <c r="C87" s="240"/>
      <c r="D87" s="241"/>
      <c r="F87" s="234">
        <f ca="1">F86-D86</f>
        <v>35909.040000000001</v>
      </c>
      <c r="G87" s="234">
        <f t="shared" ref="G87:H87" ca="1" si="7">G86-F86</f>
        <v>89026.869999999966</v>
      </c>
      <c r="H87" s="234">
        <f t="shared" ca="1" si="7"/>
        <v>33782.040000000008</v>
      </c>
      <c r="I87" s="234">
        <f ca="1">I86-H86</f>
        <v>-158717.94999999998</v>
      </c>
      <c r="J87" s="234">
        <f ca="1">J86-I86</f>
        <v>0</v>
      </c>
      <c r="K87" s="234">
        <f ca="1">K86-J86</f>
        <v>0</v>
      </c>
      <c r="L87" s="234">
        <f ca="1">L86-K86</f>
        <v>0</v>
      </c>
      <c r="M87" s="234">
        <f t="shared" ref="M87" ca="1" si="8">M86-L86</f>
        <v>0</v>
      </c>
      <c r="N87" s="234">
        <f ca="1">N86-M86</f>
        <v>0</v>
      </c>
      <c r="O87" s="234">
        <f t="shared" ref="O87:AH87" ca="1" si="9">O86-N86</f>
        <v>0</v>
      </c>
      <c r="P87" s="234">
        <f t="shared" ca="1" si="9"/>
        <v>0</v>
      </c>
      <c r="Q87" s="234">
        <f t="shared" ca="1" si="9"/>
        <v>0</v>
      </c>
      <c r="R87" s="234">
        <f t="shared" ca="1" si="9"/>
        <v>0</v>
      </c>
      <c r="S87" s="234">
        <f t="shared" ca="1" si="9"/>
        <v>0</v>
      </c>
      <c r="T87" s="234">
        <f t="shared" ca="1" si="9"/>
        <v>0</v>
      </c>
      <c r="U87" s="234">
        <f t="shared" ca="1" si="9"/>
        <v>0</v>
      </c>
      <c r="V87" s="234">
        <f t="shared" ca="1" si="9"/>
        <v>0</v>
      </c>
      <c r="W87" s="234">
        <f t="shared" ca="1" si="9"/>
        <v>0</v>
      </c>
      <c r="X87" s="234">
        <f t="shared" ca="1" si="9"/>
        <v>0</v>
      </c>
      <c r="Y87" s="234">
        <f t="shared" ca="1" si="9"/>
        <v>0</v>
      </c>
      <c r="Z87" s="234">
        <f t="shared" ca="1" si="9"/>
        <v>0</v>
      </c>
      <c r="AA87" s="234">
        <f t="shared" ca="1" si="9"/>
        <v>0</v>
      </c>
      <c r="AB87" s="234">
        <f t="shared" ca="1" si="9"/>
        <v>0</v>
      </c>
      <c r="AC87" s="234">
        <f t="shared" ca="1" si="9"/>
        <v>0</v>
      </c>
      <c r="AD87" s="234">
        <f t="shared" ca="1" si="9"/>
        <v>0</v>
      </c>
      <c r="AE87" s="234">
        <f t="shared" ca="1" si="9"/>
        <v>0</v>
      </c>
      <c r="AF87" s="234">
        <f t="shared" ca="1" si="9"/>
        <v>0</v>
      </c>
      <c r="AG87" s="234">
        <f t="shared" ca="1" si="9"/>
        <v>0</v>
      </c>
      <c r="AH87" s="234">
        <f t="shared" ca="1" si="9"/>
        <v>0</v>
      </c>
      <c r="AI87" s="234">
        <f t="shared" ref="AI87" ca="1" si="10">AI86-AH86</f>
        <v>0</v>
      </c>
      <c r="AJ87" s="234">
        <f t="shared" ref="AJ87" ca="1" si="11">AJ86-AI86</f>
        <v>0</v>
      </c>
      <c r="AK87" s="234">
        <f t="shared" ref="AK87" ca="1" si="12">AK86-AJ86</f>
        <v>0</v>
      </c>
      <c r="AL87" s="234">
        <f t="shared" ref="AL87" ca="1" si="13">AL86-AK86</f>
        <v>0</v>
      </c>
      <c r="AM87" s="234">
        <f t="shared" ref="AM87" ca="1" si="14">AM86-AL86</f>
        <v>0</v>
      </c>
      <c r="AN87" s="234">
        <f t="shared" ref="AN87" ca="1" si="15">AN86-AM86</f>
        <v>0</v>
      </c>
      <c r="AO87" s="234">
        <f t="shared" ref="AO87" ca="1" si="16">AO86-AN86</f>
        <v>0</v>
      </c>
      <c r="AP87" s="234">
        <f t="shared" ref="AP87" ca="1" si="17">AP86-AO86</f>
        <v>0</v>
      </c>
      <c r="AQ87" s="234">
        <f t="shared" ref="AQ87" ca="1" si="18">AQ86-AP86</f>
        <v>0</v>
      </c>
      <c r="AR87" s="234">
        <f ca="1">AR86-AQ86</f>
        <v>0</v>
      </c>
      <c r="AS87" s="234">
        <f t="shared" ref="AS87" ca="1" si="19">AS86-AR86</f>
        <v>0</v>
      </c>
      <c r="AT87" s="234">
        <f t="shared" ref="AT87" ca="1" si="20">AT86-AS86</f>
        <v>0</v>
      </c>
      <c r="AU87" s="234">
        <f t="shared" ref="AU87" ca="1" si="21">AU86-AT86</f>
        <v>0</v>
      </c>
      <c r="AV87" s="234">
        <f t="shared" ref="AV87" ca="1" si="22">AV86-AU86</f>
        <v>0</v>
      </c>
      <c r="AW87" s="234">
        <f t="shared" ref="AW87" ca="1" si="23">AW86-AV86</f>
        <v>0</v>
      </c>
      <c r="AX87" s="234">
        <f t="shared" ref="AX87" ca="1" si="24">AX86-AW86</f>
        <v>0</v>
      </c>
      <c r="AY87" s="234">
        <f t="shared" ref="AY87" ca="1" si="25">AY86-AX86</f>
        <v>0</v>
      </c>
      <c r="AZ87" s="234">
        <f t="shared" ref="AZ87" ca="1" si="26">AZ86-AY86</f>
        <v>0</v>
      </c>
      <c r="BA87" s="234">
        <f t="shared" ref="BA87" ca="1" si="27">BA86-AZ86</f>
        <v>0</v>
      </c>
      <c r="BB87" s="234">
        <f ca="1">BB86-BA86</f>
        <v>0</v>
      </c>
      <c r="BC87" s="234">
        <f t="shared" ref="BC87" ca="1" si="28">BC86-BB86</f>
        <v>0</v>
      </c>
      <c r="BD87" s="234">
        <f t="shared" ref="BD87" ca="1" si="29">BD86-BC86</f>
        <v>0</v>
      </c>
      <c r="BE87" s="234">
        <f ca="1">BE86-BD86</f>
        <v>0</v>
      </c>
      <c r="BF87" s="234">
        <f ca="1">BF86-BE86</f>
        <v>0</v>
      </c>
      <c r="BG87" s="294">
        <f ca="1">SUM(BC87:BF87)</f>
        <v>0</v>
      </c>
      <c r="BH87" s="292"/>
      <c r="BI87" s="235"/>
      <c r="BJ87" s="234"/>
      <c r="BK87" s="234"/>
      <c r="BL87" s="234"/>
      <c r="BM87" s="236"/>
      <c r="BN87" s="234"/>
      <c r="BO87" s="237"/>
      <c r="BP87" s="238"/>
    </row>
    <row r="88" spans="1:68" s="88" customFormat="1" ht="13.5" customHeight="1" x14ac:dyDescent="0.2">
      <c r="A88" s="228"/>
      <c r="B88" s="228"/>
      <c r="C88" s="228"/>
      <c r="D88" s="229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  <c r="AM88" s="226"/>
      <c r="AN88" s="226"/>
      <c r="AO88" s="226"/>
      <c r="AP88" s="226"/>
      <c r="AQ88" s="226"/>
      <c r="AR88" s="226"/>
      <c r="AS88" s="226"/>
      <c r="AT88" s="226"/>
      <c r="AU88" s="226"/>
      <c r="AV88" s="226"/>
      <c r="AW88" s="226"/>
      <c r="AX88" s="226"/>
      <c r="AY88" s="226"/>
      <c r="AZ88" s="226"/>
      <c r="BA88" s="226"/>
      <c r="BB88" s="226"/>
      <c r="BC88" s="226"/>
      <c r="BD88" s="226"/>
      <c r="BE88" s="226"/>
      <c r="BF88" s="226"/>
      <c r="BG88" s="226"/>
      <c r="BH88" s="230"/>
      <c r="BI88" s="226"/>
      <c r="BJ88" s="226"/>
      <c r="BK88" s="226"/>
      <c r="BL88" s="226"/>
      <c r="BM88" s="231"/>
      <c r="BN88" s="226"/>
      <c r="BO88" s="232"/>
      <c r="BP88" s="232"/>
    </row>
    <row r="89" spans="1:68" ht="51.75" thickBot="1" x14ac:dyDescent="0.3">
      <c r="B89" s="136"/>
      <c r="D89" s="140"/>
      <c r="F89" s="233"/>
      <c r="G89" s="233"/>
      <c r="H89" s="233"/>
      <c r="I89" s="233" t="s">
        <v>114</v>
      </c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139" t="s">
        <v>375</v>
      </c>
      <c r="BH89" s="139" t="s">
        <v>376</v>
      </c>
      <c r="BI89" s="98"/>
      <c r="BJ89" s="98"/>
      <c r="BK89" s="98"/>
      <c r="BL89" s="98"/>
      <c r="BM89" s="103"/>
      <c r="BN89" s="102"/>
      <c r="BO89" s="99"/>
      <c r="BP89" s="99"/>
    </row>
    <row r="90" spans="1:68" s="50" customFormat="1" ht="13.5" customHeight="1" x14ac:dyDescent="0.2">
      <c r="B90" s="335"/>
      <c r="C90" s="335" t="s">
        <v>370</v>
      </c>
      <c r="D90" s="316"/>
      <c r="F90" s="336">
        <f ca="1">_xlfn.XLOOKUP(F5,ОстатОборач!3:3,ОстатОборач!86:86)</f>
        <v>9482</v>
      </c>
      <c r="G90" s="336">
        <f ca="1">_xlfn.XLOOKUP(G5,ОстатОборач!3:3,ОстатОборач!86:86)</f>
        <v>9482</v>
      </c>
      <c r="H90" s="336">
        <f ca="1">_xlfn.XLOOKUP(H5,ОстатОборач!3:3,ОстатОборач!86:86)</f>
        <v>10482</v>
      </c>
      <c r="I90" s="336">
        <f ca="1">_xlfn.XLOOKUP(I5,ОстатОборач!3:3,ОстатОборач!86:86)</f>
        <v>0</v>
      </c>
      <c r="J90" s="336">
        <f ca="1">_xlfn.XLOOKUP(J5,ОстатОборач!3:3,ОстатОборач!86:86)</f>
        <v>0</v>
      </c>
      <c r="K90" s="336">
        <f ca="1">_xlfn.XLOOKUP(K5,ОстатОборач!3:3,ОстатОборач!86:86)</f>
        <v>0</v>
      </c>
      <c r="L90" s="336">
        <f ca="1">_xlfn.XLOOKUP(L5,ОстатОборач!3:3,ОстатОборач!86:86)</f>
        <v>0</v>
      </c>
      <c r="M90" s="336">
        <f ca="1">_xlfn.XLOOKUP(M5,ОстатОборач!3:3,ОстатОборач!86:86)</f>
        <v>0</v>
      </c>
      <c r="N90" s="336">
        <f ca="1">_xlfn.XLOOKUP(N5,ОстатОборач!3:3,ОстатОборач!86:86)</f>
        <v>0</v>
      </c>
      <c r="O90" s="336">
        <f ca="1">_xlfn.XLOOKUP(O5,ОстатОборач!3:3,ОстатОборач!86:86)</f>
        <v>0</v>
      </c>
      <c r="P90" s="336">
        <f ca="1">_xlfn.XLOOKUP(P5,ОстатОборач!3:3,ОстатОборач!86:86)</f>
        <v>0</v>
      </c>
      <c r="Q90" s="336">
        <f ca="1">_xlfn.XLOOKUP(Q5,ОстатОборач!3:3,ОстатОборач!86:86)</f>
        <v>0</v>
      </c>
      <c r="R90" s="336">
        <f ca="1">_xlfn.XLOOKUP(R5,ОстатОборач!3:3,ОстатОборач!86:86)</f>
        <v>0</v>
      </c>
      <c r="S90" s="336">
        <f ca="1">_xlfn.XLOOKUP(S5,ОстатОборач!3:3,ОстатОборач!86:86)</f>
        <v>0</v>
      </c>
      <c r="T90" s="336">
        <f ca="1">_xlfn.XLOOKUP(T5,ОстатОборач!3:3,ОстатОборач!86:86)</f>
        <v>0</v>
      </c>
      <c r="U90" s="336">
        <f ca="1">_xlfn.XLOOKUP(U5,ОстатОборач!3:3,ОстатОборач!86:86)</f>
        <v>0</v>
      </c>
      <c r="V90" s="336">
        <f ca="1">_xlfn.XLOOKUP(V5,ОстатОборач!3:3,ОстатОборач!86:86)</f>
        <v>0</v>
      </c>
      <c r="W90" s="336">
        <f ca="1">_xlfn.XLOOKUP(W5,ОстатОборач!3:3,ОстатОборач!86:86)</f>
        <v>0</v>
      </c>
      <c r="X90" s="336">
        <f ca="1">_xlfn.XLOOKUP(X5,ОстатОборач!3:3,ОстатОборач!86:86)</f>
        <v>0</v>
      </c>
      <c r="Y90" s="336">
        <f ca="1">_xlfn.XLOOKUP(Y5,ОстатОборач!$3:$3,ОстатОборач!$86:$86,0,0)</f>
        <v>0</v>
      </c>
      <c r="Z90" s="336">
        <f ca="1">_xlfn.XLOOKUP(Z5,ОстатОборач!$3:$3,ОстатОборач!$86:$86,0,0)</f>
        <v>0</v>
      </c>
      <c r="AA90" s="336">
        <f ca="1">_xlfn.XLOOKUP(AA5,ОстатОборач!$3:$3,ОстатОборач!$86:$86,0,0)</f>
        <v>0</v>
      </c>
      <c r="AB90" s="336">
        <f ca="1">_xlfn.XLOOKUP(AB5,ОстатОборач!$3:$3,ОстатОборач!$86:$86,0,0)</f>
        <v>0</v>
      </c>
      <c r="AC90" s="336">
        <f ca="1">_xlfn.XLOOKUP(AC5,ОстатОборач!$3:$3,ОстатОборач!$86:$86,0,0)</f>
        <v>0</v>
      </c>
      <c r="AD90" s="336">
        <f ca="1">_xlfn.XLOOKUP(AD5,ОстатОборач!$3:$3,ОстатОборач!$86:$86,0,0)</f>
        <v>0</v>
      </c>
      <c r="AE90" s="336">
        <f ca="1">_xlfn.XLOOKUP(AE5,ОстатОборач!$3:$3,ОстатОборач!$86:$86,0,0)</f>
        <v>0</v>
      </c>
      <c r="AF90" s="336">
        <f ca="1">_xlfn.XLOOKUP(AF5,ОстатОборач!$3:$3,ОстатОборач!$86:$86,0,0)</f>
        <v>0</v>
      </c>
      <c r="AG90" s="336">
        <f ca="1">_xlfn.XLOOKUP(AG5,ОстатОборач!$3:$3,ОстатОборач!$86:$86,0,0)</f>
        <v>0</v>
      </c>
      <c r="AH90" s="336">
        <f ca="1">_xlfn.XLOOKUP(AH5,ОстатОборач!$3:$3,ОстатОборач!$86:$86,0,0)</f>
        <v>0</v>
      </c>
      <c r="AI90" s="336">
        <f ca="1">_xlfn.XLOOKUP(AI5,ОстатОборач!$3:$3,ОстатОборач!$86:$86,0,0)</f>
        <v>0</v>
      </c>
      <c r="AJ90" s="336">
        <f ca="1">_xlfn.XLOOKUP(AJ5,ОстатОборач!$3:$3,ОстатОборач!$86:$86,0,0)</f>
        <v>0</v>
      </c>
      <c r="AK90" s="336">
        <f ca="1">_xlfn.XLOOKUP(AK5,ОстатОборач!$3:$3,ОстатОборач!$86:$86,0,0)</f>
        <v>0</v>
      </c>
      <c r="AL90" s="336">
        <f ca="1">_xlfn.XLOOKUP(AL5,ОстатОборач!$3:$3,ОстатОборач!$86:$86,0,0)</f>
        <v>0</v>
      </c>
      <c r="AM90" s="336">
        <f ca="1">_xlfn.XLOOKUP(AM5,ОстатОборач!$3:$3,ОстатОборач!$86:$86,0,0)</f>
        <v>0</v>
      </c>
      <c r="AN90" s="336">
        <f ca="1">_xlfn.XLOOKUP(AN5,ОстатОборач!$3:$3,ОстатОборач!$86:$86,0,0)</f>
        <v>0</v>
      </c>
      <c r="AO90" s="336">
        <f ca="1">_xlfn.XLOOKUP(AO5,ОстатОборач!$3:$3,ОстатОборач!$86:$86,0,0)</f>
        <v>0</v>
      </c>
      <c r="AP90" s="336">
        <f ca="1">_xlfn.XLOOKUP(AP5,ОстатОборач!$3:$3,ОстатОборач!$86:$86,0,0)</f>
        <v>0</v>
      </c>
      <c r="AQ90" s="336">
        <f ca="1">_xlfn.XLOOKUP(AQ5,ОстатОборач!$3:$3,ОстатОборач!$86:$86,0,0)</f>
        <v>0</v>
      </c>
      <c r="AR90" s="336">
        <f ca="1">_xlfn.XLOOKUP(AR5,ОстатОборач!$3:$3,ОстатОборач!$86:$86,0,0)</f>
        <v>0</v>
      </c>
      <c r="AS90" s="336">
        <f ca="1">_xlfn.XLOOKUP(AS5,ОстатОборач!$3:$3,ОстатОборач!$86:$86,0,0)</f>
        <v>0</v>
      </c>
      <c r="AT90" s="336">
        <f ca="1">_xlfn.XLOOKUP(AT5,ОстатОборач!$3:$3,ОстатОборач!$86:$86,0,0)</f>
        <v>0</v>
      </c>
      <c r="AU90" s="336">
        <f ca="1">_xlfn.XLOOKUP(AU5,ОстатОборач!$3:$3,ОстатОборач!$86:$86,0,0)</f>
        <v>0</v>
      </c>
      <c r="AV90" s="336">
        <f ca="1">_xlfn.XLOOKUP(AV5,ОстатОборач!$3:$3,ОстатОборач!$86:$86,0,0)</f>
        <v>0</v>
      </c>
      <c r="AW90" s="336">
        <f ca="1">_xlfn.XLOOKUP(AW5,ОстатОборач!$3:$3,ОстатОборач!$86:$86,0,0)</f>
        <v>0</v>
      </c>
      <c r="AX90" s="336">
        <f ca="1">_xlfn.XLOOKUP(AX5,ОстатОборач!$3:$3,ОстатОборач!$86:$86,0,0)</f>
        <v>0</v>
      </c>
      <c r="AY90" s="336">
        <f ca="1">_xlfn.XLOOKUP(AY5,ОстатОборач!$3:$3,ОстатОборач!$86:$86,0,0)</f>
        <v>0</v>
      </c>
      <c r="AZ90" s="336">
        <f ca="1">_xlfn.XLOOKUP(AZ5,ОстатОборач!$3:$3,ОстатОборач!$86:$86,0,0)</f>
        <v>0</v>
      </c>
      <c r="BA90" s="336">
        <f ca="1">_xlfn.XLOOKUP(BA5,ОстатОборач!$3:$3,ОстатОборач!$86:$86,0,0)</f>
        <v>0</v>
      </c>
      <c r="BB90" s="336">
        <f ca="1">_xlfn.XLOOKUP(BB5,ОстатОборач!$3:$3,ОстатОборач!$86:$86,0,0)</f>
        <v>0</v>
      </c>
      <c r="BC90" s="336">
        <f ca="1">_xlfn.XLOOKUP(BC5,ОстатОборач!$3:$3,ОстатОборач!$86:$86,0,0)</f>
        <v>0</v>
      </c>
      <c r="BD90" s="336">
        <f ca="1">_xlfn.XLOOKUP(BD5,ОстатОборач!$3:$3,ОстатОборач!$86:$86,0,0)</f>
        <v>0</v>
      </c>
      <c r="BE90" s="336">
        <f ca="1">_xlfn.XLOOKUP(BE5,ОстатОборач!$3:$3,ОстатОборач!$86:$86,0,0)</f>
        <v>0</v>
      </c>
      <c r="BF90" s="336">
        <f ca="1">_xlfn.XLOOKUP(BF5,ОстатОборач!$3:$3,ОстатОборач!$86:$86,0,0)</f>
        <v>0</v>
      </c>
      <c r="BG90" s="337" cm="1">
        <f t="array" aca="1" ref="BG90" ca="1">_xlfn.XLOOKUP(INDIRECT("Текущая!D1"),ОстатОборач!$3:$3,ОстатОборач!$86:$86,0)</f>
        <v>10482</v>
      </c>
      <c r="BH90" s="338" cm="1">
        <f t="array" aca="1" ref="BH90" ca="1">_xlfn.XLOOKUP(INDIRECT("Текущая!D1"),ОстатОборач!$3:$3,ОстатОборач!$86:$86,0,0)-_xlfn.XLOOKUP(INDIRECT("Текущая!D1")-1,ОстатОборач!$3:$3,ОстатОборач!$86:$86,0,0)</f>
        <v>1000</v>
      </c>
      <c r="BI90" s="339"/>
      <c r="BJ90" s="339"/>
      <c r="BK90" s="339"/>
      <c r="BL90" s="339"/>
      <c r="BM90" s="339"/>
      <c r="BN90" s="339"/>
      <c r="BO90" s="339"/>
      <c r="BP90" s="339"/>
    </row>
    <row r="91" spans="1:68" s="50" customFormat="1" ht="13.5" customHeight="1" x14ac:dyDescent="0.2">
      <c r="B91" s="340"/>
      <c r="C91" s="340" t="s">
        <v>371</v>
      </c>
      <c r="D91" s="317"/>
      <c r="F91" s="317" cm="1">
        <f t="array" aca="1" ref="F91" ca="1">_xlfn.XLOOKUP(INDIRECT("E$5"),ОстатОборач!$3:$3,ОстатОборач!$87:$87,0,0)</f>
        <v>0</v>
      </c>
      <c r="G91" s="317" cm="1">
        <f t="array" aca="1" ref="G91" ca="1">_xlfn.XLOOKUP(INDIRECT("F$5"),ОстатОборач!$3:$3,ОстатОборач!$87:$87,0,0)</f>
        <v>8478</v>
      </c>
      <c r="H91" s="317" cm="1">
        <f t="array" aca="1" ref="H91" ca="1">_xlfn.XLOOKUP(INDIRECT("G$5"),ОстатОборач!$3:$3,ОстатОборач!$87:$87,0,0)</f>
        <v>8242</v>
      </c>
      <c r="I91" s="317">
        <f ca="1">_xlfn.XLOOKUP(I5,ОстатОборач!$3:$3,ОстатОборач!$87:$87,0,0)</f>
        <v>0</v>
      </c>
      <c r="J91" s="317">
        <f ca="1">_xlfn.XLOOKUP(J5,ОстатОборач!$3:$3,ОстатОборач!$87:$87,0,0)</f>
        <v>0</v>
      </c>
      <c r="K91" s="317">
        <f ca="1">_xlfn.XLOOKUP(K5,ОстатОборач!$3:$3,ОстатОборач!$87:$87,0,0)</f>
        <v>0</v>
      </c>
      <c r="L91" s="317">
        <f ca="1">_xlfn.XLOOKUP(L5,ОстатОборач!$3:$3,ОстатОборач!$87:$87,0,0)</f>
        <v>0</v>
      </c>
      <c r="M91" s="317">
        <f ca="1">_xlfn.XLOOKUP(M5,ОстатОборач!$3:$3,ОстатОборач!$87:$87,0,0)</f>
        <v>0</v>
      </c>
      <c r="N91" s="317">
        <f ca="1">_xlfn.XLOOKUP(N5,ОстатОборач!$3:$3,ОстатОборач!$87:$87,0,0)</f>
        <v>0</v>
      </c>
      <c r="O91" s="317">
        <f ca="1">_xlfn.XLOOKUP(O5,ОстатОборач!$3:$3,ОстатОборач!$87:$87,0,0)</f>
        <v>0</v>
      </c>
      <c r="P91" s="317">
        <f ca="1">_xlfn.XLOOKUP(P5,ОстатОборач!$3:$3,ОстатОборач!$87:$87,0,0)</f>
        <v>0</v>
      </c>
      <c r="Q91" s="317">
        <f ca="1">_xlfn.XLOOKUP(Q5,ОстатОборач!$3:$3,ОстатОборач!$87:$87,0,0)</f>
        <v>0</v>
      </c>
      <c r="R91" s="317">
        <f ca="1">_xlfn.XLOOKUP(R5,ОстатОборач!$3:$3,ОстатОборач!$87:$87,0,0)</f>
        <v>0</v>
      </c>
      <c r="S91" s="317">
        <f ca="1">_xlfn.XLOOKUP(S5,ОстатОборач!$3:$3,ОстатОборач!$87:$87,0,0)</f>
        <v>0</v>
      </c>
      <c r="T91" s="317">
        <f ca="1">_xlfn.XLOOKUP(T5,ОстатОборач!$3:$3,ОстатОборач!$87:$87,0,0)</f>
        <v>0</v>
      </c>
      <c r="U91" s="317">
        <f ca="1">_xlfn.XLOOKUP(U5,ОстатОборач!$3:$3,ОстатОборач!$87:$87,0,0)</f>
        <v>0</v>
      </c>
      <c r="V91" s="317">
        <f ca="1">_xlfn.XLOOKUP(V5,ОстатОборач!$3:$3,ОстатОборач!$87:$87,0,0)</f>
        <v>0</v>
      </c>
      <c r="W91" s="317">
        <f ca="1">_xlfn.XLOOKUP(W5,ОстатОборач!$3:$3,ОстатОборач!$87:$87,0,0)</f>
        <v>0</v>
      </c>
      <c r="X91" s="317">
        <f ca="1">_xlfn.XLOOKUP(X5,ОстатОборач!$3:$3,ОстатОборач!$87:$87,0,0)</f>
        <v>0</v>
      </c>
      <c r="Y91" s="317">
        <f ca="1">_xlfn.XLOOKUP(Y5,ОстатОборач!$3:$3,ОстатОборач!$87:$87,0,0)</f>
        <v>0</v>
      </c>
      <c r="Z91" s="317">
        <f ca="1">_xlfn.XLOOKUP(Z5,ОстатОборач!$3:$3,ОстатОборач!$87:$87,0,0)</f>
        <v>0</v>
      </c>
      <c r="AA91" s="317">
        <f ca="1">_xlfn.XLOOKUP(AA5,ОстатОборач!$3:$3,ОстатОборач!$87:$87,0,0)</f>
        <v>0</v>
      </c>
      <c r="AB91" s="317">
        <f ca="1">_xlfn.XLOOKUP(AB5,ОстатОборач!$3:$3,ОстатОборач!$87:$87,0,0)</f>
        <v>0</v>
      </c>
      <c r="AC91" s="317">
        <f ca="1">_xlfn.XLOOKUP(AC5,ОстатОборач!$3:$3,ОстатОборач!$87:$87,0,0)</f>
        <v>0</v>
      </c>
      <c r="AD91" s="317">
        <f ca="1">_xlfn.XLOOKUP(AD5,ОстатОборач!$3:$3,ОстатОборач!$87:$87,0,0)</f>
        <v>0</v>
      </c>
      <c r="AE91" s="317">
        <f ca="1">_xlfn.XLOOKUP(AE5,ОстатОборач!$3:$3,ОстатОборач!$87:$87,0,0)</f>
        <v>0</v>
      </c>
      <c r="AF91" s="317">
        <f ca="1">_xlfn.XLOOKUP(AF5,ОстатОборач!$3:$3,ОстатОборач!$87:$87,0,0)</f>
        <v>0</v>
      </c>
      <c r="AG91" s="317">
        <f ca="1">_xlfn.XLOOKUP(AG5,ОстатОборач!$3:$3,ОстатОборач!$87:$87,0,0)</f>
        <v>0</v>
      </c>
      <c r="AH91" s="317">
        <f ca="1">_xlfn.XLOOKUP(AH5,ОстатОборач!$3:$3,ОстатОборач!$87:$87,0,0)</f>
        <v>0</v>
      </c>
      <c r="AI91" s="317">
        <f ca="1">_xlfn.XLOOKUP(AI5,ОстатОборач!$3:$3,ОстатОборач!$87:$87,0,0)</f>
        <v>0</v>
      </c>
      <c r="AJ91" s="317">
        <f ca="1">_xlfn.XLOOKUP(AJ5,ОстатОборач!$3:$3,ОстатОборач!$87:$87,0,0)</f>
        <v>0</v>
      </c>
      <c r="AK91" s="317">
        <f ca="1">_xlfn.XLOOKUP(AK5,ОстатОборач!$3:$3,ОстатОборач!$87:$87,0,0)</f>
        <v>0</v>
      </c>
      <c r="AL91" s="317">
        <f ca="1">_xlfn.XLOOKUP(AL5,ОстатОборач!$3:$3,ОстатОборач!$87:$87,0,0)</f>
        <v>0</v>
      </c>
      <c r="AM91" s="317">
        <f ca="1">_xlfn.XLOOKUP(AM5,ОстатОборач!$3:$3,ОстатОборач!$87:$87,0,0)</f>
        <v>0</v>
      </c>
      <c r="AN91" s="317">
        <f ca="1">_xlfn.XLOOKUP(AN5,ОстатОборач!$3:$3,ОстатОборач!$87:$87,0,0)</f>
        <v>0</v>
      </c>
      <c r="AO91" s="317">
        <f ca="1">_xlfn.XLOOKUP(AO5,ОстатОборач!$3:$3,ОстатОборач!$87:$87,0,0)</f>
        <v>0</v>
      </c>
      <c r="AP91" s="317">
        <f ca="1">_xlfn.XLOOKUP(AP5,ОстатОборач!$3:$3,ОстатОборач!$87:$87,0,0)</f>
        <v>0</v>
      </c>
      <c r="AQ91" s="317">
        <f ca="1">_xlfn.XLOOKUP(AQ5,ОстатОборач!$3:$3,ОстатОборач!$87:$87,0,0)</f>
        <v>0</v>
      </c>
      <c r="AR91" s="317">
        <f ca="1">_xlfn.XLOOKUP(AR5,ОстатОборач!$3:$3,ОстатОборач!$87:$87,0,0)</f>
        <v>0</v>
      </c>
      <c r="AS91" s="317">
        <f ca="1">_xlfn.XLOOKUP(AS5,ОстатОборач!$3:$3,ОстатОборач!$87:$87,0,0)</f>
        <v>0</v>
      </c>
      <c r="AT91" s="317">
        <f ca="1">_xlfn.XLOOKUP(AT5,ОстатОборач!$3:$3,ОстатОборач!$87:$87,0,0)</f>
        <v>0</v>
      </c>
      <c r="AU91" s="317">
        <f ca="1">_xlfn.XLOOKUP(AU5,ОстатОборач!$3:$3,ОстатОборач!$87:$87,0,0)</f>
        <v>0</v>
      </c>
      <c r="AV91" s="317">
        <f ca="1">_xlfn.XLOOKUP(AV5,ОстатОборач!$3:$3,ОстатОборач!$87:$87,0,0)</f>
        <v>0</v>
      </c>
      <c r="AW91" s="317">
        <f ca="1">_xlfn.XLOOKUP(AW5,ОстатОборач!$3:$3,ОстатОборач!$87:$87,0,0)</f>
        <v>0</v>
      </c>
      <c r="AX91" s="317">
        <f ca="1">_xlfn.XLOOKUP(AX5,ОстатОборач!$3:$3,ОстатОборач!$87:$87,0,0)</f>
        <v>0</v>
      </c>
      <c r="AY91" s="317">
        <f ca="1">_xlfn.XLOOKUP(AY5,ОстатОборач!$3:$3,ОстатОборач!$87:$87,0,0)</f>
        <v>0</v>
      </c>
      <c r="AZ91" s="317">
        <f ca="1">_xlfn.XLOOKUP(AZ5,ОстатОборач!$3:$3,ОстатОборач!$87:$87,0,0)</f>
        <v>0</v>
      </c>
      <c r="BA91" s="317">
        <f ca="1">_xlfn.XLOOKUP(BA5,ОстатОборач!$3:$3,ОстатОборач!$87:$87,0,0)</f>
        <v>0</v>
      </c>
      <c r="BB91" s="317">
        <f ca="1">_xlfn.XLOOKUP(BB5,ОстатОборач!$3:$3,ОстатОборач!$87:$87,0,0)</f>
        <v>0</v>
      </c>
      <c r="BC91" s="317">
        <f ca="1">_xlfn.XLOOKUP(BC5,ОстатОборач!$3:$3,ОстатОборач!$87:$87,0,0)</f>
        <v>0</v>
      </c>
      <c r="BD91" s="317">
        <f ca="1">_xlfn.XLOOKUP(BD5,ОстатОборач!$3:$3,ОстатОборач!$87:$87,0,0)</f>
        <v>0</v>
      </c>
      <c r="BE91" s="317">
        <f ca="1">_xlfn.XLOOKUP(BE5,ОстатОборач!$3:$3,ОстатОборач!$87:$87,0,0)</f>
        <v>0</v>
      </c>
      <c r="BF91" s="317">
        <f ca="1">_xlfn.XLOOKUP(BF5,ОстатОборач!$3:$3,ОстатОборач!$87:$87,0,0)</f>
        <v>0</v>
      </c>
      <c r="BG91" s="341" cm="1">
        <f t="array" aca="1" ref="BG91" ca="1">_xlfn.XLOOKUP(INDIRECT("Текущая!D1"),ОстатОборач!$3:$3,ОстатОборач!$87:$87,0)</f>
        <v>8887</v>
      </c>
      <c r="BH91" s="342" cm="1">
        <f t="array" aca="1" ref="BH91" ca="1">_xlfn.XLOOKUP(INDIRECT("Текущая!D1"),ОстатОборач!$3:$3,ОстатОборач!$87:$87,0,0)-_xlfn.XLOOKUP(INDIRECT("Текущая!D1")-1,ОстатОборач!$3:$3,ОстатОборач!$87:$87,0,0)</f>
        <v>645</v>
      </c>
      <c r="BI91" s="339"/>
      <c r="BJ91" s="339"/>
      <c r="BK91" s="339"/>
      <c r="BL91" s="339"/>
      <c r="BM91" s="339"/>
      <c r="BN91" s="339"/>
      <c r="BO91" s="339"/>
      <c r="BP91" s="339"/>
    </row>
    <row r="92" spans="1:68" ht="16.5" thickBot="1" x14ac:dyDescent="0.3">
      <c r="B92" s="138"/>
      <c r="C92" s="138" t="s">
        <v>115</v>
      </c>
      <c r="D92" s="318"/>
      <c r="F92" s="227">
        <f t="shared" ref="F92:V92" ca="1" si="30">F91/F90</f>
        <v>0</v>
      </c>
      <c r="G92" s="227">
        <f t="shared" ca="1" si="30"/>
        <v>0.89411516557688253</v>
      </c>
      <c r="H92" s="227">
        <f t="shared" ca="1" si="30"/>
        <v>0.78630032436557906</v>
      </c>
      <c r="I92" s="227" t="e">
        <f t="shared" ca="1" si="30"/>
        <v>#DIV/0!</v>
      </c>
      <c r="J92" s="227" t="e">
        <f t="shared" ca="1" si="30"/>
        <v>#DIV/0!</v>
      </c>
      <c r="K92" s="227" t="e">
        <f t="shared" ca="1" si="30"/>
        <v>#DIV/0!</v>
      </c>
      <c r="L92" s="227" t="e">
        <f t="shared" ca="1" si="30"/>
        <v>#DIV/0!</v>
      </c>
      <c r="M92" s="227" t="e">
        <f t="shared" ca="1" si="30"/>
        <v>#DIV/0!</v>
      </c>
      <c r="N92" s="227" t="e">
        <f t="shared" ca="1" si="30"/>
        <v>#DIV/0!</v>
      </c>
      <c r="O92" s="227" t="e">
        <f t="shared" ca="1" si="30"/>
        <v>#DIV/0!</v>
      </c>
      <c r="P92" s="227" t="e">
        <f t="shared" ca="1" si="30"/>
        <v>#DIV/0!</v>
      </c>
      <c r="Q92" s="227" t="e">
        <f t="shared" ca="1" si="30"/>
        <v>#DIV/0!</v>
      </c>
      <c r="R92" s="227" t="e">
        <f t="shared" ca="1" si="30"/>
        <v>#DIV/0!</v>
      </c>
      <c r="S92" s="227" t="e">
        <f t="shared" ca="1" si="30"/>
        <v>#DIV/0!</v>
      </c>
      <c r="T92" s="227" t="e">
        <f t="shared" ca="1" si="30"/>
        <v>#DIV/0!</v>
      </c>
      <c r="U92" s="227" t="e">
        <f t="shared" ca="1" si="30"/>
        <v>#DIV/0!</v>
      </c>
      <c r="V92" s="227" t="e">
        <f t="shared" ca="1" si="30"/>
        <v>#DIV/0!</v>
      </c>
      <c r="W92" s="227" t="e">
        <f t="shared" ref="W92:BE92" ca="1" si="31">W91/W90</f>
        <v>#DIV/0!</v>
      </c>
      <c r="X92" s="227" t="e">
        <f t="shared" ca="1" si="31"/>
        <v>#DIV/0!</v>
      </c>
      <c r="Y92" s="227" t="e">
        <f t="shared" ca="1" si="31"/>
        <v>#DIV/0!</v>
      </c>
      <c r="Z92" s="227" t="e">
        <f t="shared" ca="1" si="31"/>
        <v>#DIV/0!</v>
      </c>
      <c r="AA92" s="227" t="e">
        <f t="shared" ca="1" si="31"/>
        <v>#DIV/0!</v>
      </c>
      <c r="AB92" s="227" t="e">
        <f t="shared" ca="1" si="31"/>
        <v>#DIV/0!</v>
      </c>
      <c r="AC92" s="227" t="e">
        <f t="shared" ca="1" si="31"/>
        <v>#DIV/0!</v>
      </c>
      <c r="AD92" s="227" t="e">
        <f t="shared" ca="1" si="31"/>
        <v>#DIV/0!</v>
      </c>
      <c r="AE92" s="227" t="e">
        <f t="shared" ca="1" si="31"/>
        <v>#DIV/0!</v>
      </c>
      <c r="AF92" s="227" t="e">
        <f t="shared" ca="1" si="31"/>
        <v>#DIV/0!</v>
      </c>
      <c r="AG92" s="227" t="e">
        <f t="shared" ca="1" si="31"/>
        <v>#DIV/0!</v>
      </c>
      <c r="AH92" s="227" t="e">
        <f t="shared" ca="1" si="31"/>
        <v>#DIV/0!</v>
      </c>
      <c r="AI92" s="227" t="e">
        <f t="shared" ca="1" si="31"/>
        <v>#DIV/0!</v>
      </c>
      <c r="AJ92" s="227" t="e">
        <f t="shared" ca="1" si="31"/>
        <v>#DIV/0!</v>
      </c>
      <c r="AK92" s="227" t="e">
        <f t="shared" ca="1" si="31"/>
        <v>#DIV/0!</v>
      </c>
      <c r="AL92" s="227" t="e">
        <f t="shared" ca="1" si="31"/>
        <v>#DIV/0!</v>
      </c>
      <c r="AM92" s="227" t="e">
        <f t="shared" ca="1" si="31"/>
        <v>#DIV/0!</v>
      </c>
      <c r="AN92" s="227" t="e">
        <f t="shared" ca="1" si="31"/>
        <v>#DIV/0!</v>
      </c>
      <c r="AO92" s="227" t="e">
        <f t="shared" ca="1" si="31"/>
        <v>#DIV/0!</v>
      </c>
      <c r="AP92" s="227" t="e">
        <f t="shared" ca="1" si="31"/>
        <v>#DIV/0!</v>
      </c>
      <c r="AQ92" s="227" t="e">
        <f t="shared" ca="1" si="31"/>
        <v>#DIV/0!</v>
      </c>
      <c r="AR92" s="227" t="e">
        <f t="shared" ca="1" si="31"/>
        <v>#DIV/0!</v>
      </c>
      <c r="AS92" s="227" t="e">
        <f t="shared" ca="1" si="31"/>
        <v>#DIV/0!</v>
      </c>
      <c r="AT92" s="227" t="e">
        <f t="shared" ca="1" si="31"/>
        <v>#DIV/0!</v>
      </c>
      <c r="AU92" s="227" t="e">
        <f t="shared" ca="1" si="31"/>
        <v>#DIV/0!</v>
      </c>
      <c r="AV92" s="227" t="e">
        <f t="shared" ca="1" si="31"/>
        <v>#DIV/0!</v>
      </c>
      <c r="AW92" s="227" t="e">
        <f t="shared" ca="1" si="31"/>
        <v>#DIV/0!</v>
      </c>
      <c r="AX92" s="227" t="e">
        <f t="shared" ca="1" si="31"/>
        <v>#DIV/0!</v>
      </c>
      <c r="AY92" s="227" t="e">
        <f t="shared" ca="1" si="31"/>
        <v>#DIV/0!</v>
      </c>
      <c r="AZ92" s="227" t="e">
        <f t="shared" ca="1" si="31"/>
        <v>#DIV/0!</v>
      </c>
      <c r="BA92" s="227" t="e">
        <f t="shared" ca="1" si="31"/>
        <v>#DIV/0!</v>
      </c>
      <c r="BB92" s="227" t="e">
        <f t="shared" ca="1" si="31"/>
        <v>#DIV/0!</v>
      </c>
      <c r="BC92" s="227" t="e">
        <f t="shared" ca="1" si="31"/>
        <v>#DIV/0!</v>
      </c>
      <c r="BD92" s="227" t="e">
        <f t="shared" ca="1" si="31"/>
        <v>#DIV/0!</v>
      </c>
      <c r="BE92" s="227" t="e">
        <f t="shared" ca="1" si="31"/>
        <v>#DIV/0!</v>
      </c>
      <c r="BF92" s="227" t="e">
        <f t="shared" ref="BF92" ca="1" si="32">BF91/BF90</f>
        <v>#DIV/0!</v>
      </c>
      <c r="BG92" s="290">
        <f ca="1">BG91/BG90</f>
        <v>0.84783438275138334</v>
      </c>
      <c r="BH92" s="291" t="e">
        <f ca="1">BG92-J92</f>
        <v>#DIV/0!</v>
      </c>
      <c r="BI92" s="99"/>
      <c r="BJ92" s="98"/>
      <c r="BK92" s="98"/>
      <c r="BL92" s="98"/>
      <c r="BM92" s="103"/>
      <c r="BN92" s="102"/>
      <c r="BO92" s="99"/>
      <c r="BP92" s="99"/>
    </row>
  </sheetData>
  <mergeCells count="1">
    <mergeCell ref="BG4:BG5"/>
  </mergeCells>
  <phoneticPr fontId="11" type="noConversion"/>
  <conditionalFormatting sqref="F6:F85">
    <cfRule type="top10" dxfId="90" priority="1127" rank="1"/>
  </conditionalFormatting>
  <conditionalFormatting sqref="F1:BF1048576 BO6:BP85">
    <cfRule type="cellIs" priority="14" stopIfTrue="1" operator="equal">
      <formula>0</formula>
    </cfRule>
  </conditionalFormatting>
  <conditionalFormatting sqref="F92:BH92 D92">
    <cfRule type="cellIs" dxfId="89" priority="28" operator="greaterThan">
      <formula>0.5</formula>
    </cfRule>
  </conditionalFormatting>
  <conditionalFormatting sqref="G6:G85">
    <cfRule type="top10" dxfId="88" priority="1128" rank="1"/>
  </conditionalFormatting>
  <conditionalFormatting sqref="H6:H85">
    <cfRule type="top10" dxfId="87" priority="1129" rank="1"/>
  </conditionalFormatting>
  <conditionalFormatting sqref="I6:I85">
    <cfRule type="top10" dxfId="86" priority="1130" rank="1"/>
  </conditionalFormatting>
  <conditionalFormatting sqref="J6:J85">
    <cfRule type="top10" dxfId="85" priority="1131" rank="1"/>
  </conditionalFormatting>
  <conditionalFormatting sqref="K6:K85">
    <cfRule type="top10" dxfId="84" priority="1132" rank="1"/>
  </conditionalFormatting>
  <conditionalFormatting sqref="L6:L85">
    <cfRule type="top10" dxfId="83" priority="1133" rank="1"/>
  </conditionalFormatting>
  <conditionalFormatting sqref="M6:M85">
    <cfRule type="top10" dxfId="82" priority="1134" rank="1"/>
  </conditionalFormatting>
  <conditionalFormatting sqref="N6:N85">
    <cfRule type="top10" dxfId="81" priority="1135" rank="1"/>
  </conditionalFormatting>
  <conditionalFormatting sqref="O6:O85">
    <cfRule type="top10" dxfId="80" priority="1136" rank="1"/>
  </conditionalFormatting>
  <conditionalFormatting sqref="P6:P85">
    <cfRule type="top10" dxfId="79" priority="1137" rank="1"/>
  </conditionalFormatting>
  <conditionalFormatting sqref="Q6:Q85">
    <cfRule type="top10" dxfId="78" priority="1138" rank="1"/>
  </conditionalFormatting>
  <conditionalFormatting sqref="R6:R85">
    <cfRule type="top10" dxfId="77" priority="1139" rank="1"/>
  </conditionalFormatting>
  <conditionalFormatting sqref="S6:S85">
    <cfRule type="top10" dxfId="76" priority="1140" rank="1"/>
  </conditionalFormatting>
  <conditionalFormatting sqref="T6:T85">
    <cfRule type="top10" dxfId="75" priority="1141" rank="1"/>
  </conditionalFormatting>
  <conditionalFormatting sqref="U6:U85">
    <cfRule type="top10" dxfId="74" priority="1142" rank="1"/>
  </conditionalFormatting>
  <conditionalFormatting sqref="V6:V85">
    <cfRule type="top10" dxfId="73" priority="1143" rank="1"/>
  </conditionalFormatting>
  <conditionalFormatting sqref="W6:W85">
    <cfRule type="top10" dxfId="72" priority="187" rank="1"/>
  </conditionalFormatting>
  <conditionalFormatting sqref="X6:X85">
    <cfRule type="top10" dxfId="71" priority="1667" rank="1"/>
  </conditionalFormatting>
  <conditionalFormatting sqref="Y6:Y85">
    <cfRule type="top10" dxfId="70" priority="179" rank="1"/>
  </conditionalFormatting>
  <conditionalFormatting sqref="Z6:Z85">
    <cfRule type="top10" dxfId="69" priority="83" rank="1"/>
  </conditionalFormatting>
  <conditionalFormatting sqref="AA6:AA85">
    <cfRule type="top10" dxfId="68" priority="79" rank="1"/>
  </conditionalFormatting>
  <conditionalFormatting sqref="AB6:AB85">
    <cfRule type="top10" dxfId="67" priority="78" rank="1"/>
  </conditionalFormatting>
  <conditionalFormatting sqref="AC6:AC85">
    <cfRule type="top10" dxfId="66" priority="76" rank="1"/>
  </conditionalFormatting>
  <conditionalFormatting sqref="AD6:AD85">
    <cfRule type="top10" dxfId="65" priority="12" rank="1"/>
  </conditionalFormatting>
  <conditionalFormatting sqref="AE6:AE85">
    <cfRule type="top10" dxfId="64" priority="11" rank="1"/>
  </conditionalFormatting>
  <conditionalFormatting sqref="AF6:AF85">
    <cfRule type="top10" dxfId="63" priority="10" rank="1"/>
  </conditionalFormatting>
  <conditionalFormatting sqref="AG6:AG85">
    <cfRule type="top10" dxfId="62" priority="9" rank="1"/>
  </conditionalFormatting>
  <conditionalFormatting sqref="AH6:AH85">
    <cfRule type="top10" dxfId="61" priority="8" rank="1"/>
  </conditionalFormatting>
  <conditionalFormatting sqref="AI6:AI85">
    <cfRule type="top10" dxfId="60" priority="7" rank="1"/>
  </conditionalFormatting>
  <conditionalFormatting sqref="AJ6:AJ85">
    <cfRule type="top10" dxfId="59" priority="6" rank="1"/>
  </conditionalFormatting>
  <conditionalFormatting sqref="AK6:AK85">
    <cfRule type="top10" dxfId="58" priority="5" rank="1"/>
  </conditionalFormatting>
  <conditionalFormatting sqref="AL6:AL85">
    <cfRule type="top10" dxfId="57" priority="4" rank="1"/>
  </conditionalFormatting>
  <conditionalFormatting sqref="AM6:AM85">
    <cfRule type="top10" dxfId="56" priority="3" rank="1"/>
  </conditionalFormatting>
  <conditionalFormatting sqref="BG6:BG85">
    <cfRule type="cellIs" dxfId="55" priority="142" stopIfTrue="1" operator="equal">
      <formula>0</formula>
    </cfRule>
    <cfRule type="top10" dxfId="54" priority="1126" rank="1"/>
  </conditionalFormatting>
  <conditionalFormatting sqref="BG91">
    <cfRule type="cellIs" priority="85" stopIfTrue="1" operator="equal">
      <formula>0</formula>
    </cfRule>
  </conditionalFormatting>
  <conditionalFormatting sqref="BH6:BH85">
    <cfRule type="cellIs" dxfId="53" priority="147" operator="between">
      <formula>0.05</formula>
      <formula>0.1</formula>
    </cfRule>
    <cfRule type="cellIs" dxfId="52" priority="146" operator="greaterThan">
      <formula>0.1</formula>
    </cfRule>
  </conditionalFormatting>
  <conditionalFormatting sqref="BH86">
    <cfRule type="cellIs" dxfId="51" priority="204" operator="between">
      <formula>0.15</formula>
      <formula>0.79</formula>
    </cfRule>
  </conditionalFormatting>
  <conditionalFormatting sqref="BH90:BH92">
    <cfRule type="cellIs" dxfId="50" priority="176" operator="lessThan">
      <formula>0</formula>
    </cfRule>
  </conditionalFormatting>
  <conditionalFormatting sqref="BK6:BK85">
    <cfRule type="cellIs" dxfId="49" priority="208" operator="greaterThan">
      <formula>120</formula>
    </cfRule>
  </conditionalFormatting>
  <conditionalFormatting sqref="BL6:BL85">
    <cfRule type="cellIs" dxfId="48" priority="199" operator="between">
      <formula>0.1</formula>
      <formula>90</formula>
    </cfRule>
  </conditionalFormatting>
  <conditionalFormatting sqref="BM6:BM85">
    <cfRule type="top10" dxfId="47" priority="1125" rank="1"/>
  </conditionalFormatting>
  <conditionalFormatting sqref="BN1:BN1048576">
    <cfRule type="top10" dxfId="46" priority="193" rank="1"/>
    <cfRule type="cellIs" dxfId="45" priority="200" operator="lessThan">
      <formula>0</formula>
    </cfRule>
  </conditionalFormatting>
  <conditionalFormatting sqref="BO6:BO85">
    <cfRule type="cellIs" dxfId="44" priority="185" operator="greaterThan">
      <formula>0.2</formula>
    </cfRule>
    <cfRule type="cellIs" dxfId="43" priority="184" operator="between">
      <formula>0.11</formula>
      <formula>0.2</formula>
    </cfRule>
    <cfRule type="cellIs" dxfId="42" priority="186" operator="lessThan">
      <formula>0.1</formula>
    </cfRule>
  </conditionalFormatting>
  <conditionalFormatting sqref="BO86:BO1048576 BO1:BO5">
    <cfRule type="top10" dxfId="41" priority="194" rank="1"/>
  </conditionalFormatting>
  <conditionalFormatting sqref="BO1:BP5 BO86:BP1048576">
    <cfRule type="cellIs" dxfId="40" priority="201" operator="lessThan">
      <formula>0</formula>
    </cfRule>
  </conditionalFormatting>
  <conditionalFormatting sqref="BP6:BP85">
    <cfRule type="cellIs" dxfId="39" priority="182" operator="lessThan">
      <formula>0.5</formula>
    </cfRule>
    <cfRule type="cellIs" dxfId="38" priority="181" operator="greaterThan">
      <formula>1</formula>
    </cfRule>
    <cfRule type="cellIs" dxfId="37" priority="180" operator="between">
      <formula>0.51</formula>
      <formula>1</formula>
    </cfRule>
  </conditionalFormatting>
  <conditionalFormatting sqref="BP86 BP1:BP5">
    <cfRule type="top10" dxfId="36" priority="195" rank="1"/>
  </conditionalFormatting>
  <pageMargins left="0.7" right="0.7" top="0.75" bottom="0.75" header="0" footer="0"/>
  <pageSetup paperSize="9" orientation="portrait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C80"/>
  </sheetPr>
  <dimension ref="A1:AG85"/>
  <sheetViews>
    <sheetView showZeros="0" workbookViewId="0">
      <pane xSplit="3" ySplit="3" topLeftCell="D64" activePane="bottomRight" state="frozen"/>
      <selection pane="topRight" activeCell="D1" sqref="D1"/>
      <selection pane="bottomLeft" activeCell="A4" sqref="A4"/>
      <selection pane="bottomRight" activeCell="K84" sqref="K84"/>
    </sheetView>
  </sheetViews>
  <sheetFormatPr defaultColWidth="11.25" defaultRowHeight="15" customHeight="1" x14ac:dyDescent="0.2"/>
  <cols>
    <col min="1" max="1" width="8.75" style="5" bestFit="1" customWidth="1"/>
    <col min="2" max="2" width="11.75" style="5" customWidth="1"/>
    <col min="3" max="3" width="26.375" style="5" bestFit="1" customWidth="1"/>
    <col min="4" max="8" width="5.625" style="59" customWidth="1"/>
    <col min="9" max="9" width="6.625" style="59" customWidth="1"/>
    <col min="10" max="10" width="5.625" style="59" customWidth="1"/>
    <col min="11" max="11" width="6.625" style="59" customWidth="1"/>
    <col min="12" max="12" width="5.625" style="59" customWidth="1"/>
    <col min="13" max="13" width="5.625" style="79" customWidth="1"/>
    <col min="14" max="18" width="5.625" style="59" customWidth="1"/>
    <col min="19" max="19" width="6.625" style="59" customWidth="1"/>
    <col min="20" max="20" width="5.625" style="59" customWidth="1"/>
    <col min="21" max="21" width="6.625" style="59" customWidth="1"/>
    <col min="22" max="22" width="5.625" style="59" customWidth="1"/>
    <col min="23" max="23" width="6.25" style="79" customWidth="1"/>
    <col min="24" max="28" width="5.625" style="59" customWidth="1"/>
    <col min="29" max="29" width="6.625" style="59" customWidth="1"/>
    <col min="30" max="30" width="5.625" style="59" customWidth="1"/>
    <col min="31" max="31" width="6.75" style="59" customWidth="1"/>
    <col min="32" max="32" width="6.625" style="59" customWidth="1"/>
    <col min="33" max="33" width="5.625" style="244" customWidth="1"/>
    <col min="34" max="16384" width="11.25" style="5"/>
  </cols>
  <sheetData>
    <row r="1" spans="1:33" s="130" customFormat="1" ht="20.100000000000001" customHeight="1" x14ac:dyDescent="0.25">
      <c r="A1" s="432" t="s">
        <v>384</v>
      </c>
      <c r="B1" s="433"/>
      <c r="C1" s="434"/>
      <c r="D1" s="438">
        <v>2</v>
      </c>
      <c r="E1" s="439"/>
      <c r="F1" s="439"/>
      <c r="G1" s="439"/>
      <c r="H1" s="439"/>
      <c r="I1" s="439"/>
      <c r="J1" s="439"/>
      <c r="K1" s="439"/>
      <c r="L1" s="439"/>
      <c r="M1" s="440"/>
      <c r="N1" s="438">
        <v>3</v>
      </c>
      <c r="O1" s="439"/>
      <c r="P1" s="439"/>
      <c r="Q1" s="439"/>
      <c r="R1" s="439"/>
      <c r="S1" s="439"/>
      <c r="T1" s="439"/>
      <c r="U1" s="439"/>
      <c r="V1" s="439"/>
      <c r="W1" s="440"/>
      <c r="X1" s="444" t="s">
        <v>102</v>
      </c>
      <c r="Y1" s="445"/>
      <c r="Z1" s="445"/>
      <c r="AA1" s="445"/>
      <c r="AB1" s="445"/>
      <c r="AC1" s="445"/>
      <c r="AD1" s="445"/>
      <c r="AE1" s="445"/>
      <c r="AF1" s="445"/>
      <c r="AG1" s="446"/>
    </row>
    <row r="2" spans="1:33" s="130" customFormat="1" ht="20.100000000000001" customHeight="1" x14ac:dyDescent="0.25">
      <c r="A2" s="435"/>
      <c r="B2" s="436"/>
      <c r="C2" s="437"/>
      <c r="D2" s="441"/>
      <c r="E2" s="442"/>
      <c r="F2" s="442"/>
      <c r="G2" s="442"/>
      <c r="H2" s="442"/>
      <c r="I2" s="442"/>
      <c r="J2" s="442"/>
      <c r="K2" s="442"/>
      <c r="L2" s="442"/>
      <c r="M2" s="443"/>
      <c r="N2" s="441"/>
      <c r="O2" s="442"/>
      <c r="P2" s="442"/>
      <c r="Q2" s="442"/>
      <c r="R2" s="442"/>
      <c r="S2" s="442"/>
      <c r="T2" s="442"/>
      <c r="U2" s="442"/>
      <c r="V2" s="442"/>
      <c r="W2" s="443"/>
      <c r="X2" s="447"/>
      <c r="Y2" s="448"/>
      <c r="Z2" s="448"/>
      <c r="AA2" s="448"/>
      <c r="AB2" s="448"/>
      <c r="AC2" s="448"/>
      <c r="AD2" s="448"/>
      <c r="AE2" s="448"/>
      <c r="AF2" s="448"/>
      <c r="AG2" s="449"/>
    </row>
    <row r="3" spans="1:33" s="55" customFormat="1" ht="77.25" customHeight="1" x14ac:dyDescent="0.25">
      <c r="A3" s="199" t="s">
        <v>300</v>
      </c>
      <c r="B3" s="199" t="s">
        <v>75</v>
      </c>
      <c r="C3" s="199" t="s">
        <v>76</v>
      </c>
      <c r="D3" s="80" t="s">
        <v>103</v>
      </c>
      <c r="E3" s="81" t="s">
        <v>404</v>
      </c>
      <c r="F3" s="81" t="s">
        <v>81</v>
      </c>
      <c r="G3" s="81" t="s">
        <v>82</v>
      </c>
      <c r="H3" s="81" t="s">
        <v>104</v>
      </c>
      <c r="I3" s="81" t="s">
        <v>105</v>
      </c>
      <c r="J3" s="81" t="s">
        <v>106</v>
      </c>
      <c r="K3" s="81" t="s">
        <v>107</v>
      </c>
      <c r="L3" s="81" t="s">
        <v>108</v>
      </c>
      <c r="M3" s="82" t="s">
        <v>360</v>
      </c>
      <c r="N3" s="80" t="s">
        <v>103</v>
      </c>
      <c r="O3" s="81" t="s">
        <v>404</v>
      </c>
      <c r="P3" s="81" t="s">
        <v>81</v>
      </c>
      <c r="Q3" s="81" t="s">
        <v>82</v>
      </c>
      <c r="R3" s="81" t="s">
        <v>104</v>
      </c>
      <c r="S3" s="81" t="s">
        <v>105</v>
      </c>
      <c r="T3" s="81" t="s">
        <v>106</v>
      </c>
      <c r="U3" s="81" t="s">
        <v>107</v>
      </c>
      <c r="V3" s="81" t="s">
        <v>108</v>
      </c>
      <c r="W3" s="82" t="s">
        <v>360</v>
      </c>
      <c r="X3" s="259" t="s">
        <v>103</v>
      </c>
      <c r="Y3" s="260" t="s">
        <v>404</v>
      </c>
      <c r="Z3" s="261" t="s">
        <v>81</v>
      </c>
      <c r="AA3" s="261" t="s">
        <v>82</v>
      </c>
      <c r="AB3" s="261" t="s">
        <v>104</v>
      </c>
      <c r="AC3" s="261" t="s">
        <v>105</v>
      </c>
      <c r="AD3" s="261" t="s">
        <v>106</v>
      </c>
      <c r="AE3" s="261" t="s">
        <v>107</v>
      </c>
      <c r="AF3" s="261" t="s">
        <v>108</v>
      </c>
      <c r="AG3" s="262" t="s">
        <v>360</v>
      </c>
    </row>
    <row r="4" spans="1:33" ht="15.95" customHeight="1" x14ac:dyDescent="0.2">
      <c r="A4" s="3">
        <f>'Сводный за нед'!A3</f>
        <v>169112569</v>
      </c>
      <c r="B4" s="3" t="str">
        <f>'Сводный за нед'!B3</f>
        <v>ACRF1BN101PN</v>
      </c>
      <c r="C4" s="3" t="str">
        <f>'Сводный за нед'!C3</f>
        <v>Бандаж для лица розовый</v>
      </c>
      <c r="D4" s="57">
        <f t="shared" ref="D4" ca="1" si="0">IF(F4=0," ",I4/F4)</f>
        <v>625.5</v>
      </c>
      <c r="E4" s="58">
        <f t="shared" ref="E4" ca="1" si="1">IFERROR(VLOOKUP($A4,INDIRECT(D$1&amp;"!$1:$1048576"),9,0),0)</f>
        <v>50</v>
      </c>
      <c r="F4" s="58">
        <f t="shared" ref="F4" ca="1" si="2">IFERROR(VLOOKUP($A4,INDIRECT(D$1&amp;"!$1:$1048576"),11,0),0)</f>
        <v>2</v>
      </c>
      <c r="G4" s="58">
        <f t="shared" ref="G4" ca="1" si="3">IFERROR(VLOOKUP($A4,INDIRECT(D$1&amp;"!$1:$1048576"),12,0),0)</f>
        <v>0</v>
      </c>
      <c r="H4" s="58">
        <f t="shared" ref="H4" ca="1" si="4">IFERROR(VLOOKUP($A4,INDIRECT(D$1&amp;"!$1:$1048576"),13,0),0)</f>
        <v>2</v>
      </c>
      <c r="I4" s="58">
        <f t="shared" ref="I4" ca="1" si="5">IFERROR(VLOOKUP($A4,INDIRECT(D$1&amp;"!$1:$1048576"),14,0),0)</f>
        <v>1251</v>
      </c>
      <c r="J4" s="58">
        <f t="shared" ref="J4" ca="1" si="6">IFERROR(VLOOKUP($A4,INDIRECT(D$1&amp;"!$1:$1048576"),16,0),0)</f>
        <v>0</v>
      </c>
      <c r="K4" s="58">
        <f t="shared" ref="K4" ca="1" si="7">IFERROR(VLOOKUP($A4,INDIRECT(D$1&amp;"!$1:$1048576"),17,0),0)</f>
        <v>1251</v>
      </c>
      <c r="L4" s="58">
        <f t="shared" ref="L4" ca="1" si="8">IFERROR(VLOOKUP($A4,INDIRECT(D$1&amp;"!$1:$1048576"),27,0),0)</f>
        <v>300.35836065573767</v>
      </c>
      <c r="M4" s="83">
        <f ca="1">IF(F4=0," ",L4/K4)</f>
        <v>0.24009461283432268</v>
      </c>
      <c r="N4" s="57">
        <f t="shared" ref="N4" ca="1" si="9">IF(P4=0," ",S4/P4)</f>
        <v>604</v>
      </c>
      <c r="O4" s="58">
        <f ca="1">IFERROR(VLOOKUP($A4,INDIRECT(N$1&amp;"!$1:$1048576"),9,0),0)</f>
        <v>0</v>
      </c>
      <c r="P4" s="58">
        <f t="shared" ref="P4" ca="1" si="10">IFERROR(VLOOKUP($A4,INDIRECT(N$1&amp;"!$1:$1048576"),11,0),0)</f>
        <v>1</v>
      </c>
      <c r="Q4" s="58">
        <f t="shared" ref="Q4" ca="1" si="11">IFERROR(VLOOKUP($A4,INDIRECT(N$1&amp;"!$1:$1048576"),12,0),0)</f>
        <v>0</v>
      </c>
      <c r="R4" s="58">
        <f t="shared" ref="R4" ca="1" si="12">IFERROR(VLOOKUP($A4,INDIRECT(N$1&amp;"!$1:$1048576"),13,0),0)</f>
        <v>1</v>
      </c>
      <c r="S4" s="58">
        <f t="shared" ref="S4" ca="1" si="13">IFERROR(VLOOKUP($A4,INDIRECT(N$1&amp;"!$1:$1048576"),14,0),0)</f>
        <v>604</v>
      </c>
      <c r="T4" s="58">
        <f t="shared" ref="T4" ca="1" si="14">IFERROR(VLOOKUP($A4,INDIRECT(N$1&amp;"!$1:$1048576"),16,0),0)</f>
        <v>0</v>
      </c>
      <c r="U4" s="58">
        <f t="shared" ref="U4" ca="1" si="15">IFERROR(VLOOKUP($A4,INDIRECT(N$1&amp;"!$1:$1048576"),17,0),0)</f>
        <v>604</v>
      </c>
      <c r="V4" s="58">
        <f t="shared" ref="V4" ca="1" si="16">IFERROR(VLOOKUP($A4,INDIRECT(N$1&amp;"!$1:$1048576"),27,0),0)</f>
        <v>-127.71327868852462</v>
      </c>
      <c r="W4" s="83">
        <f t="shared" ref="W4" ca="1" si="17">IF(P4=0," ",V4/U4)</f>
        <v>-0.21144582564325268</v>
      </c>
      <c r="X4" s="268">
        <f t="shared" ref="X4" ca="1" si="18">IFERROR(N4-D4,0)</f>
        <v>-21.5</v>
      </c>
      <c r="Y4" s="268">
        <f t="shared" ref="Y4" ca="1" si="19">O4-E4</f>
        <v>-50</v>
      </c>
      <c r="Z4" s="268">
        <f t="shared" ref="Z4" ca="1" si="20">P4-F4</f>
        <v>-1</v>
      </c>
      <c r="AA4" s="268">
        <f t="shared" ref="AA4" ca="1" si="21">Q4-G4</f>
        <v>0</v>
      </c>
      <c r="AB4" s="268">
        <f t="shared" ref="AB4" ca="1" si="22">R4-H4</f>
        <v>-1</v>
      </c>
      <c r="AC4" s="268">
        <f t="shared" ref="AC4" ca="1" si="23">S4-I4</f>
        <v>-647</v>
      </c>
      <c r="AD4" s="268">
        <f t="shared" ref="AD4" ca="1" si="24">T4-J4</f>
        <v>0</v>
      </c>
      <c r="AE4" s="268">
        <f t="shared" ref="AE4" ca="1" si="25">U4-K4</f>
        <v>-647</v>
      </c>
      <c r="AF4" s="268">
        <f t="shared" ref="AF4" ca="1" si="26">V4-L4</f>
        <v>-428.07163934426228</v>
      </c>
      <c r="AG4" s="83">
        <f ca="1">IFERROR(W4-M4,0)</f>
        <v>-0.45154043847757536</v>
      </c>
    </row>
    <row r="5" spans="1:33" ht="15.95" customHeight="1" x14ac:dyDescent="0.2">
      <c r="A5" s="3">
        <f>'Сводный за нед'!A4</f>
        <v>169153168</v>
      </c>
      <c r="B5" s="3" t="str">
        <f>'Сводный за нед'!B4</f>
        <v>ACRF1BN101BC</v>
      </c>
      <c r="C5" s="3" t="str">
        <f>'Сводный за нед'!C4</f>
        <v>Бандаж для лица черный</v>
      </c>
      <c r="D5" s="57">
        <f t="shared" ref="D5:D68" ca="1" si="27">IF(F5=0," ",I5/F5)</f>
        <v>641</v>
      </c>
      <c r="E5" s="58">
        <f t="shared" ref="E5:E68" ca="1" si="28">IFERROR(VLOOKUP($A5,INDIRECT(D$1&amp;"!$1:$1048576"),9,0),0)</f>
        <v>0</v>
      </c>
      <c r="F5" s="58">
        <f t="shared" ref="F5:F68" ca="1" si="29">IFERROR(VLOOKUP($A5,INDIRECT(D$1&amp;"!$1:$1048576"),11,0),0)</f>
        <v>2</v>
      </c>
      <c r="G5" s="58">
        <f t="shared" ref="G5:G68" ca="1" si="30">IFERROR(VLOOKUP($A5,INDIRECT(D$1&amp;"!$1:$1048576"),12,0),0)</f>
        <v>0</v>
      </c>
      <c r="H5" s="58">
        <f t="shared" ref="H5:H68" ca="1" si="31">IFERROR(VLOOKUP($A5,INDIRECT(D$1&amp;"!$1:$1048576"),13,0),0)</f>
        <v>2</v>
      </c>
      <c r="I5" s="58">
        <f t="shared" ref="I5:I68" ca="1" si="32">IFERROR(VLOOKUP($A5,INDIRECT(D$1&amp;"!$1:$1048576"),14,0),0)</f>
        <v>1282</v>
      </c>
      <c r="J5" s="58">
        <f t="shared" ref="J5:J68" ca="1" si="33">IFERROR(VLOOKUP($A5,INDIRECT(D$1&amp;"!$1:$1048576"),16,0),0)</f>
        <v>0</v>
      </c>
      <c r="K5" s="58">
        <f t="shared" ref="K5:K68" ca="1" si="34">IFERROR(VLOOKUP($A5,INDIRECT(D$1&amp;"!$1:$1048576"),17,0),0)</f>
        <v>1282</v>
      </c>
      <c r="L5" s="58">
        <f t="shared" ref="L5:L68" ca="1" si="35">IFERROR(VLOOKUP($A5,INDIRECT(D$1&amp;"!$1:$1048576"),27,0),0)</f>
        <v>308.52</v>
      </c>
      <c r="M5" s="83">
        <f t="shared" ref="M5:M68" ca="1" si="36">IF(F5=0," ",L5/K5)</f>
        <v>0.24065522620904833</v>
      </c>
      <c r="N5" s="57">
        <f t="shared" ref="N5:N68" ca="1" si="37">IF(P5=0," ",S5/P5)</f>
        <v>593.92999999999995</v>
      </c>
      <c r="O5" s="58">
        <f t="shared" ref="O5:O68" ca="1" si="38">IFERROR(VLOOKUP($A5,INDIRECT(N$1&amp;"!$1:$1048576"),9,0),0)</f>
        <v>100</v>
      </c>
      <c r="P5" s="58">
        <f t="shared" ref="P5:P68" ca="1" si="39">IFERROR(VLOOKUP($A5,INDIRECT(N$1&amp;"!$1:$1048576"),11,0),0)</f>
        <v>2</v>
      </c>
      <c r="Q5" s="58">
        <f t="shared" ref="Q5:Q68" ca="1" si="40">IFERROR(VLOOKUP($A5,INDIRECT(N$1&amp;"!$1:$1048576"),12,0),0)</f>
        <v>0</v>
      </c>
      <c r="R5" s="58">
        <f t="shared" ref="R5:R68" ca="1" si="41">IFERROR(VLOOKUP($A5,INDIRECT(N$1&amp;"!$1:$1048576"),13,0),0)</f>
        <v>2</v>
      </c>
      <c r="S5" s="58">
        <f t="shared" ref="S5:S68" ca="1" si="42">IFERROR(VLOOKUP($A5,INDIRECT(N$1&amp;"!$1:$1048576"),14,0),0)</f>
        <v>1187.8599999999999</v>
      </c>
      <c r="T5" s="58">
        <f t="shared" ref="T5:T68" ca="1" si="43">IFERROR(VLOOKUP($A5,INDIRECT(N$1&amp;"!$1:$1048576"),16,0),0)</f>
        <v>0</v>
      </c>
      <c r="U5" s="58">
        <f t="shared" ref="U5:U68" ca="1" si="44">IFERROR(VLOOKUP($A5,INDIRECT(N$1&amp;"!$1:$1048576"),17,0),0)</f>
        <v>1187.8599999999999</v>
      </c>
      <c r="V5" s="58">
        <f t="shared" ref="V5:V68" ca="1" si="45">IFERROR(VLOOKUP($A5,INDIRECT(N$1&amp;"!$1:$1048576"),27,0),0)</f>
        <v>126.61605901639336</v>
      </c>
      <c r="W5" s="83">
        <f t="shared" ref="W5:W68" ca="1" si="46">IF(P5=0," ",V5/U5)</f>
        <v>0.10659173557186316</v>
      </c>
      <c r="X5" s="268">
        <f t="shared" ref="X5:X68" ca="1" si="47">IFERROR(N5-D5,0)</f>
        <v>-47.07000000000005</v>
      </c>
      <c r="Y5" s="268">
        <f t="shared" ref="Y5:Y68" ca="1" si="48">O5-E5</f>
        <v>100</v>
      </c>
      <c r="Z5" s="268">
        <f t="shared" ref="Z5:Z68" ca="1" si="49">P5-F5</f>
        <v>0</v>
      </c>
      <c r="AA5" s="268">
        <f t="shared" ref="AA5:AA68" ca="1" si="50">Q5-G5</f>
        <v>0</v>
      </c>
      <c r="AB5" s="268">
        <f t="shared" ref="AB5:AB68" ca="1" si="51">R5-H5</f>
        <v>0</v>
      </c>
      <c r="AC5" s="268">
        <f t="shared" ref="AC5:AC68" ca="1" si="52">S5-I5</f>
        <v>-94.1400000000001</v>
      </c>
      <c r="AD5" s="268">
        <f t="shared" ref="AD5:AD68" ca="1" si="53">T5-J5</f>
        <v>0</v>
      </c>
      <c r="AE5" s="268">
        <f t="shared" ref="AE5:AE68" ca="1" si="54">U5-K5</f>
        <v>-94.1400000000001</v>
      </c>
      <c r="AF5" s="268">
        <f t="shared" ref="AF5:AF68" ca="1" si="55">V5-L5</f>
        <v>-181.90394098360662</v>
      </c>
      <c r="AG5" s="83">
        <f t="shared" ref="AG5:AG68" ca="1" si="56">IFERROR(W5-M5,0)</f>
        <v>-0.13406349063718517</v>
      </c>
    </row>
    <row r="6" spans="1:33" ht="15.95" customHeight="1" x14ac:dyDescent="0.2">
      <c r="A6" s="3">
        <f>'Сводный за нед'!A5</f>
        <v>169395410</v>
      </c>
      <c r="B6" s="3" t="str">
        <f>'Сводный за нед'!B5</f>
        <v>ACRF1BN201GR</v>
      </c>
      <c r="C6" s="3" t="str">
        <f>'Сводный за нед'!C5</f>
        <v>Бандаж для лица серый</v>
      </c>
      <c r="D6" s="57">
        <f t="shared" ca="1" si="27"/>
        <v>977.44999999999993</v>
      </c>
      <c r="E6" s="58">
        <f t="shared" ca="1" si="28"/>
        <v>100</v>
      </c>
      <c r="F6" s="58">
        <f t="shared" ca="1" si="29"/>
        <v>6</v>
      </c>
      <c r="G6" s="58">
        <f t="shared" ca="1" si="30"/>
        <v>0</v>
      </c>
      <c r="H6" s="58">
        <f t="shared" ca="1" si="31"/>
        <v>6</v>
      </c>
      <c r="I6" s="58">
        <f t="shared" ca="1" si="32"/>
        <v>5864.7</v>
      </c>
      <c r="J6" s="58">
        <f t="shared" ca="1" si="33"/>
        <v>0</v>
      </c>
      <c r="K6" s="58">
        <f t="shared" ca="1" si="34"/>
        <v>5864.7</v>
      </c>
      <c r="L6" s="58">
        <f t="shared" ca="1" si="35"/>
        <v>1963.2222950819671</v>
      </c>
      <c r="M6" s="83">
        <f t="shared" ca="1" si="36"/>
        <v>0.33475238206250402</v>
      </c>
      <c r="N6" s="57">
        <f t="shared" ca="1" si="37"/>
        <v>941.83333333333337</v>
      </c>
      <c r="O6" s="58">
        <f t="shared" ca="1" si="38"/>
        <v>100</v>
      </c>
      <c r="P6" s="58">
        <f t="shared" ca="1" si="39"/>
        <v>6</v>
      </c>
      <c r="Q6" s="58">
        <f t="shared" ca="1" si="40"/>
        <v>0</v>
      </c>
      <c r="R6" s="58">
        <f t="shared" ca="1" si="41"/>
        <v>6</v>
      </c>
      <c r="S6" s="58">
        <f t="shared" ca="1" si="42"/>
        <v>5651</v>
      </c>
      <c r="T6" s="58">
        <f t="shared" ca="1" si="43"/>
        <v>0</v>
      </c>
      <c r="U6" s="58">
        <f t="shared" ca="1" si="44"/>
        <v>5651</v>
      </c>
      <c r="V6" s="58">
        <f t="shared" ca="1" si="45"/>
        <v>1793.1580327868849</v>
      </c>
      <c r="W6" s="83">
        <f t="shared" ca="1" si="46"/>
        <v>0.3173169408577039</v>
      </c>
      <c r="X6" s="268">
        <f t="shared" ca="1" si="47"/>
        <v>-35.616666666666561</v>
      </c>
      <c r="Y6" s="268">
        <f t="shared" ca="1" si="48"/>
        <v>0</v>
      </c>
      <c r="Z6" s="268">
        <f t="shared" ca="1" si="49"/>
        <v>0</v>
      </c>
      <c r="AA6" s="268">
        <f t="shared" ca="1" si="50"/>
        <v>0</v>
      </c>
      <c r="AB6" s="268">
        <f t="shared" ca="1" si="51"/>
        <v>0</v>
      </c>
      <c r="AC6" s="268">
        <f t="shared" ca="1" si="52"/>
        <v>-213.69999999999982</v>
      </c>
      <c r="AD6" s="268">
        <f t="shared" ca="1" si="53"/>
        <v>0</v>
      </c>
      <c r="AE6" s="268">
        <f t="shared" ca="1" si="54"/>
        <v>-213.69999999999982</v>
      </c>
      <c r="AF6" s="268">
        <f t="shared" ca="1" si="55"/>
        <v>-170.06426229508224</v>
      </c>
      <c r="AG6" s="83">
        <f t="shared" ca="1" si="56"/>
        <v>-1.7435441204800117E-2</v>
      </c>
    </row>
    <row r="7" spans="1:33" ht="15.95" customHeight="1" x14ac:dyDescent="0.2">
      <c r="A7" s="3">
        <f>'Сводный за нед'!A6</f>
        <v>172832355</v>
      </c>
      <c r="B7" s="3" t="str">
        <f>'Сводный за нед'!B6</f>
        <v>AHMA7BW101BG</v>
      </c>
      <c r="C7" s="3" t="str">
        <f>'Сводный за нед'!C6</f>
        <v>Мешки 7 шт.</v>
      </c>
      <c r="D7" s="57">
        <f t="shared" ca="1" si="27"/>
        <v>1684.61</v>
      </c>
      <c r="E7" s="58">
        <f t="shared" ca="1" si="28"/>
        <v>100</v>
      </c>
      <c r="F7" s="58">
        <f t="shared" ca="1" si="29"/>
        <v>1</v>
      </c>
      <c r="G7" s="58">
        <f t="shared" ca="1" si="30"/>
        <v>0</v>
      </c>
      <c r="H7" s="58">
        <f t="shared" ca="1" si="31"/>
        <v>1</v>
      </c>
      <c r="I7" s="58">
        <f t="shared" ca="1" si="32"/>
        <v>1684.61</v>
      </c>
      <c r="J7" s="58">
        <f t="shared" ca="1" si="33"/>
        <v>0</v>
      </c>
      <c r="K7" s="58">
        <f t="shared" ca="1" si="34"/>
        <v>1684.61</v>
      </c>
      <c r="L7" s="58">
        <f t="shared" ca="1" si="35"/>
        <v>25.272337704917959</v>
      </c>
      <c r="M7" s="83">
        <f t="shared" ca="1" si="36"/>
        <v>1.5001892250976761E-2</v>
      </c>
      <c r="N7" s="57">
        <f t="shared" ca="1" si="37"/>
        <v>1652</v>
      </c>
      <c r="O7" s="58">
        <f t="shared" ca="1" si="38"/>
        <v>100</v>
      </c>
      <c r="P7" s="58">
        <f t="shared" ca="1" si="39"/>
        <v>1</v>
      </c>
      <c r="Q7" s="58">
        <f t="shared" ca="1" si="40"/>
        <v>0</v>
      </c>
      <c r="R7" s="58">
        <f t="shared" ca="1" si="41"/>
        <v>1</v>
      </c>
      <c r="S7" s="58">
        <f t="shared" ca="1" si="42"/>
        <v>1652</v>
      </c>
      <c r="T7" s="58">
        <f t="shared" ca="1" si="43"/>
        <v>0</v>
      </c>
      <c r="U7" s="58">
        <f t="shared" ca="1" si="44"/>
        <v>1652</v>
      </c>
      <c r="V7" s="58">
        <f t="shared" ca="1" si="45"/>
        <v>-184.62993442622951</v>
      </c>
      <c r="W7" s="83">
        <f t="shared" ca="1" si="46"/>
        <v>-0.11176146151708809</v>
      </c>
      <c r="X7" s="268">
        <f t="shared" ca="1" si="47"/>
        <v>-32.6099999999999</v>
      </c>
      <c r="Y7" s="268">
        <f t="shared" ca="1" si="48"/>
        <v>0</v>
      </c>
      <c r="Z7" s="268">
        <f t="shared" ca="1" si="49"/>
        <v>0</v>
      </c>
      <c r="AA7" s="268">
        <f t="shared" ca="1" si="50"/>
        <v>0</v>
      </c>
      <c r="AB7" s="268">
        <f t="shared" ca="1" si="51"/>
        <v>0</v>
      </c>
      <c r="AC7" s="268">
        <f t="shared" ca="1" si="52"/>
        <v>-32.6099999999999</v>
      </c>
      <c r="AD7" s="268">
        <f t="shared" ca="1" si="53"/>
        <v>0</v>
      </c>
      <c r="AE7" s="268">
        <f t="shared" ca="1" si="54"/>
        <v>-32.6099999999999</v>
      </c>
      <c r="AF7" s="268">
        <f t="shared" ca="1" si="55"/>
        <v>-209.90227213114747</v>
      </c>
      <c r="AG7" s="83">
        <f t="shared" ca="1" si="56"/>
        <v>-0.12676335376806486</v>
      </c>
    </row>
    <row r="8" spans="1:33" ht="15.95" customHeight="1" x14ac:dyDescent="0.2">
      <c r="A8" s="3">
        <f>'Сводный за нед'!A7</f>
        <v>176500218</v>
      </c>
      <c r="B8" s="3" t="str">
        <f>'Сводный за нед'!B7</f>
        <v>AHMA1BW101BG</v>
      </c>
      <c r="C8" s="3" t="str">
        <f>'Сводный за нед'!C7</f>
        <v>Мешок для бюстгалтеров</v>
      </c>
      <c r="D8" s="57">
        <f t="shared" ca="1" si="27"/>
        <v>463</v>
      </c>
      <c r="E8" s="58">
        <f t="shared" ca="1" si="28"/>
        <v>100</v>
      </c>
      <c r="F8" s="58">
        <f t="shared" ca="1" si="29"/>
        <v>5</v>
      </c>
      <c r="G8" s="58">
        <f t="shared" ca="1" si="30"/>
        <v>0</v>
      </c>
      <c r="H8" s="58">
        <f t="shared" ca="1" si="31"/>
        <v>5</v>
      </c>
      <c r="I8" s="58">
        <f t="shared" ca="1" si="32"/>
        <v>2315</v>
      </c>
      <c r="J8" s="58">
        <f t="shared" ca="1" si="33"/>
        <v>0</v>
      </c>
      <c r="K8" s="58">
        <f t="shared" ca="1" si="34"/>
        <v>2315</v>
      </c>
      <c r="L8" s="58">
        <f t="shared" ca="1" si="35"/>
        <v>580.44278688524582</v>
      </c>
      <c r="M8" s="83">
        <f t="shared" ca="1" si="36"/>
        <v>0.25073122543639126</v>
      </c>
      <c r="N8" s="57">
        <f t="shared" ca="1" si="37"/>
        <v>455.34250000000003</v>
      </c>
      <c r="O8" s="58">
        <f t="shared" ca="1" si="38"/>
        <v>100</v>
      </c>
      <c r="P8" s="58">
        <f t="shared" ca="1" si="39"/>
        <v>8</v>
      </c>
      <c r="Q8" s="58">
        <f t="shared" ca="1" si="40"/>
        <v>0</v>
      </c>
      <c r="R8" s="58">
        <f t="shared" ca="1" si="41"/>
        <v>8</v>
      </c>
      <c r="S8" s="58">
        <f t="shared" ca="1" si="42"/>
        <v>3642.7400000000002</v>
      </c>
      <c r="T8" s="58">
        <f t="shared" ca="1" si="43"/>
        <v>0</v>
      </c>
      <c r="U8" s="58">
        <f t="shared" ca="1" si="44"/>
        <v>3642.7400000000002</v>
      </c>
      <c r="V8" s="58">
        <f t="shared" ca="1" si="45"/>
        <v>1016.7493606557373</v>
      </c>
      <c r="W8" s="83">
        <f t="shared" ca="1" si="46"/>
        <v>0.27911664314657025</v>
      </c>
      <c r="X8" s="268">
        <f t="shared" ca="1" si="47"/>
        <v>-7.6574999999999704</v>
      </c>
      <c r="Y8" s="268">
        <f t="shared" ca="1" si="48"/>
        <v>0</v>
      </c>
      <c r="Z8" s="268">
        <f t="shared" ca="1" si="49"/>
        <v>3</v>
      </c>
      <c r="AA8" s="268">
        <f t="shared" ca="1" si="50"/>
        <v>0</v>
      </c>
      <c r="AB8" s="268">
        <f t="shared" ca="1" si="51"/>
        <v>3</v>
      </c>
      <c r="AC8" s="268">
        <f t="shared" ca="1" si="52"/>
        <v>1327.7400000000002</v>
      </c>
      <c r="AD8" s="268">
        <f t="shared" ca="1" si="53"/>
        <v>0</v>
      </c>
      <c r="AE8" s="268">
        <f t="shared" ca="1" si="54"/>
        <v>1327.7400000000002</v>
      </c>
      <c r="AF8" s="268">
        <f t="shared" ca="1" si="55"/>
        <v>436.30657377049147</v>
      </c>
      <c r="AG8" s="83">
        <f t="shared" ca="1" si="56"/>
        <v>2.8385417710178995E-2</v>
      </c>
    </row>
    <row r="9" spans="1:33" ht="15.95" customHeight="1" x14ac:dyDescent="0.2">
      <c r="A9" s="3">
        <f>'Сводный за нед'!A8</f>
        <v>177404837</v>
      </c>
      <c r="B9" s="3" t="str">
        <f>'Сводный за нед'!B8</f>
        <v>AHMA3BW101BG</v>
      </c>
      <c r="C9" s="3" t="str">
        <f>'Сводный за нед'!C8</f>
        <v>Мешки 3 шт.</v>
      </c>
      <c r="D9" s="57">
        <f t="shared" ca="1" si="27"/>
        <v>1103</v>
      </c>
      <c r="E9" s="58">
        <f t="shared" ca="1" si="28"/>
        <v>0</v>
      </c>
      <c r="F9" s="58">
        <f t="shared" ca="1" si="29"/>
        <v>1</v>
      </c>
      <c r="G9" s="58">
        <f t="shared" ca="1" si="30"/>
        <v>0</v>
      </c>
      <c r="H9" s="58">
        <f t="shared" ca="1" si="31"/>
        <v>1</v>
      </c>
      <c r="I9" s="58">
        <f t="shared" ca="1" si="32"/>
        <v>1103</v>
      </c>
      <c r="J9" s="58">
        <f t="shared" ca="1" si="33"/>
        <v>0</v>
      </c>
      <c r="K9" s="58">
        <f t="shared" ca="1" si="34"/>
        <v>1103</v>
      </c>
      <c r="L9" s="58">
        <f t="shared" ca="1" si="35"/>
        <v>112.31967213114757</v>
      </c>
      <c r="M9" s="83">
        <f t="shared" ca="1" si="36"/>
        <v>0.10183107174174758</v>
      </c>
      <c r="N9" s="57">
        <f t="shared" ca="1" si="37"/>
        <v>993</v>
      </c>
      <c r="O9" s="58">
        <f t="shared" ca="1" si="38"/>
        <v>100</v>
      </c>
      <c r="P9" s="58">
        <f t="shared" ca="1" si="39"/>
        <v>1</v>
      </c>
      <c r="Q9" s="58">
        <f t="shared" ca="1" si="40"/>
        <v>0</v>
      </c>
      <c r="R9" s="58">
        <f t="shared" ca="1" si="41"/>
        <v>1</v>
      </c>
      <c r="S9" s="58">
        <f t="shared" ca="1" si="42"/>
        <v>993</v>
      </c>
      <c r="T9" s="58">
        <f t="shared" ca="1" si="43"/>
        <v>0</v>
      </c>
      <c r="U9" s="58">
        <f t="shared" ca="1" si="44"/>
        <v>993</v>
      </c>
      <c r="V9" s="58">
        <f t="shared" ca="1" si="45"/>
        <v>-3.8144262295082854</v>
      </c>
      <c r="W9" s="83">
        <f t="shared" ca="1" si="46"/>
        <v>-3.8413154375712844E-3</v>
      </c>
      <c r="X9" s="268">
        <f t="shared" ca="1" si="47"/>
        <v>-110</v>
      </c>
      <c r="Y9" s="268">
        <f t="shared" ca="1" si="48"/>
        <v>100</v>
      </c>
      <c r="Z9" s="268">
        <f t="shared" ca="1" si="49"/>
        <v>0</v>
      </c>
      <c r="AA9" s="268">
        <f t="shared" ca="1" si="50"/>
        <v>0</v>
      </c>
      <c r="AB9" s="268">
        <f t="shared" ca="1" si="51"/>
        <v>0</v>
      </c>
      <c r="AC9" s="268">
        <f t="shared" ca="1" si="52"/>
        <v>-110</v>
      </c>
      <c r="AD9" s="268">
        <f t="shared" ca="1" si="53"/>
        <v>0</v>
      </c>
      <c r="AE9" s="268">
        <f t="shared" ca="1" si="54"/>
        <v>-110</v>
      </c>
      <c r="AF9" s="268">
        <f t="shared" ca="1" si="55"/>
        <v>-116.13409836065586</v>
      </c>
      <c r="AG9" s="83">
        <f t="shared" ca="1" si="56"/>
        <v>-0.10567238717931886</v>
      </c>
    </row>
    <row r="10" spans="1:33" ht="15.95" customHeight="1" x14ac:dyDescent="0.2">
      <c r="A10" s="3">
        <f>'Сводный за нед'!A9</f>
        <v>177405495</v>
      </c>
      <c r="B10" s="3" t="str">
        <f>'Сводный за нед'!B9</f>
        <v>AHMA3BW102BG</v>
      </c>
      <c r="C10" s="3" t="str">
        <f>'Сводный за нед'!C9</f>
        <v>Мешки/деликат 3 шт.</v>
      </c>
      <c r="D10" s="57">
        <f t="shared" ca="1" si="27"/>
        <v>1020</v>
      </c>
      <c r="E10" s="58">
        <f t="shared" ca="1" si="28"/>
        <v>0</v>
      </c>
      <c r="F10" s="58">
        <f t="shared" ca="1" si="29"/>
        <v>1</v>
      </c>
      <c r="G10" s="58">
        <f t="shared" ca="1" si="30"/>
        <v>0</v>
      </c>
      <c r="H10" s="58">
        <f t="shared" ca="1" si="31"/>
        <v>1</v>
      </c>
      <c r="I10" s="58">
        <f t="shared" ca="1" si="32"/>
        <v>1020</v>
      </c>
      <c r="J10" s="58">
        <f t="shared" ca="1" si="33"/>
        <v>0</v>
      </c>
      <c r="K10" s="58">
        <f t="shared" ca="1" si="34"/>
        <v>1020</v>
      </c>
      <c r="L10" s="58">
        <f t="shared" ca="1" si="35"/>
        <v>98.249770491803247</v>
      </c>
      <c r="M10" s="83">
        <f t="shared" ca="1" si="36"/>
        <v>9.6323304403728674E-2</v>
      </c>
      <c r="N10" s="57">
        <f t="shared" ca="1" si="37"/>
        <v>888.94</v>
      </c>
      <c r="O10" s="58">
        <f t="shared" ca="1" si="38"/>
        <v>100</v>
      </c>
      <c r="P10" s="58">
        <f t="shared" ca="1" si="39"/>
        <v>2</v>
      </c>
      <c r="Q10" s="58">
        <f t="shared" ca="1" si="40"/>
        <v>0</v>
      </c>
      <c r="R10" s="58">
        <f t="shared" ca="1" si="41"/>
        <v>2</v>
      </c>
      <c r="S10" s="58">
        <f t="shared" ca="1" si="42"/>
        <v>1777.88</v>
      </c>
      <c r="T10" s="58">
        <f t="shared" ca="1" si="43"/>
        <v>0</v>
      </c>
      <c r="U10" s="58">
        <f t="shared" ca="1" si="44"/>
        <v>1777.88</v>
      </c>
      <c r="V10" s="58">
        <f t="shared" ca="1" si="45"/>
        <v>252.280950819672</v>
      </c>
      <c r="W10" s="83">
        <f t="shared" ca="1" si="46"/>
        <v>0.14189987559321887</v>
      </c>
      <c r="X10" s="268">
        <f t="shared" ca="1" si="47"/>
        <v>-131.05999999999995</v>
      </c>
      <c r="Y10" s="268">
        <f t="shared" ca="1" si="48"/>
        <v>100</v>
      </c>
      <c r="Z10" s="268">
        <f t="shared" ca="1" si="49"/>
        <v>1</v>
      </c>
      <c r="AA10" s="268">
        <f t="shared" ca="1" si="50"/>
        <v>0</v>
      </c>
      <c r="AB10" s="268">
        <f t="shared" ca="1" si="51"/>
        <v>1</v>
      </c>
      <c r="AC10" s="268">
        <f t="shared" ca="1" si="52"/>
        <v>757.88000000000011</v>
      </c>
      <c r="AD10" s="268">
        <f t="shared" ca="1" si="53"/>
        <v>0</v>
      </c>
      <c r="AE10" s="268">
        <f t="shared" ca="1" si="54"/>
        <v>757.88000000000011</v>
      </c>
      <c r="AF10" s="268">
        <f t="shared" ca="1" si="55"/>
        <v>154.03118032786875</v>
      </c>
      <c r="AG10" s="83">
        <f t="shared" ca="1" si="56"/>
        <v>4.5576571189490198E-2</v>
      </c>
    </row>
    <row r="11" spans="1:33" ht="15.95" customHeight="1" x14ac:dyDescent="0.2">
      <c r="A11" s="3">
        <f>'Сводный за нед'!A10</f>
        <v>176721350</v>
      </c>
      <c r="B11" s="3" t="str">
        <f>'Сводный за нед'!B10</f>
        <v>AHMA3BW201WH</v>
      </c>
      <c r="C11" s="3" t="str">
        <f>'Сводный за нед'!C10</f>
        <v>Мешки/шнурок мелк 3 шт.</v>
      </c>
      <c r="D11" s="57">
        <f t="shared" ca="1" si="27"/>
        <v>748</v>
      </c>
      <c r="E11" s="58">
        <f t="shared" ca="1" si="28"/>
        <v>83</v>
      </c>
      <c r="F11" s="58">
        <f t="shared" ca="1" si="29"/>
        <v>7</v>
      </c>
      <c r="G11" s="58">
        <f t="shared" ca="1" si="30"/>
        <v>0</v>
      </c>
      <c r="H11" s="58">
        <f t="shared" ca="1" si="31"/>
        <v>7</v>
      </c>
      <c r="I11" s="58">
        <f t="shared" ca="1" si="32"/>
        <v>5236</v>
      </c>
      <c r="J11" s="58">
        <f t="shared" ca="1" si="33"/>
        <v>0</v>
      </c>
      <c r="K11" s="58">
        <f t="shared" ca="1" si="34"/>
        <v>5236</v>
      </c>
      <c r="L11" s="58">
        <f t="shared" ca="1" si="35"/>
        <v>1542.8840983606558</v>
      </c>
      <c r="M11" s="83">
        <f t="shared" ca="1" si="36"/>
        <v>0.29466846798331853</v>
      </c>
      <c r="N11" s="57">
        <f t="shared" ca="1" si="37"/>
        <v>731.57111111111101</v>
      </c>
      <c r="O11" s="58">
        <f t="shared" ca="1" si="38"/>
        <v>100</v>
      </c>
      <c r="P11" s="58">
        <f t="shared" ca="1" si="39"/>
        <v>9</v>
      </c>
      <c r="Q11" s="58">
        <f t="shared" ca="1" si="40"/>
        <v>0</v>
      </c>
      <c r="R11" s="58">
        <f t="shared" ca="1" si="41"/>
        <v>9</v>
      </c>
      <c r="S11" s="58">
        <f t="shared" ca="1" si="42"/>
        <v>6584.1399999999994</v>
      </c>
      <c r="T11" s="58">
        <f t="shared" ca="1" si="43"/>
        <v>0</v>
      </c>
      <c r="U11" s="58">
        <f t="shared" ca="1" si="44"/>
        <v>6584.1399999999994</v>
      </c>
      <c r="V11" s="58">
        <f t="shared" ca="1" si="45"/>
        <v>2215.5049885245899</v>
      </c>
      <c r="W11" s="83">
        <f t="shared" ca="1" si="46"/>
        <v>0.33649117250310445</v>
      </c>
      <c r="X11" s="268">
        <f t="shared" ca="1" si="47"/>
        <v>-16.428888888888991</v>
      </c>
      <c r="Y11" s="268">
        <f t="shared" ca="1" si="48"/>
        <v>17</v>
      </c>
      <c r="Z11" s="268">
        <f t="shared" ca="1" si="49"/>
        <v>2</v>
      </c>
      <c r="AA11" s="268">
        <f t="shared" ca="1" si="50"/>
        <v>0</v>
      </c>
      <c r="AB11" s="268">
        <f t="shared" ca="1" si="51"/>
        <v>2</v>
      </c>
      <c r="AC11" s="268">
        <f t="shared" ca="1" si="52"/>
        <v>1348.1399999999994</v>
      </c>
      <c r="AD11" s="268">
        <f t="shared" ca="1" si="53"/>
        <v>0</v>
      </c>
      <c r="AE11" s="268">
        <f t="shared" ca="1" si="54"/>
        <v>1348.1399999999994</v>
      </c>
      <c r="AF11" s="268">
        <f t="shared" ca="1" si="55"/>
        <v>672.62089016393406</v>
      </c>
      <c r="AG11" s="83">
        <f t="shared" ca="1" si="56"/>
        <v>4.1822704519785925E-2</v>
      </c>
    </row>
    <row r="12" spans="1:33" ht="15.95" customHeight="1" x14ac:dyDescent="0.2">
      <c r="A12" s="3">
        <f>'Сводный за нед'!A11</f>
        <v>176723275</v>
      </c>
      <c r="B12" s="3" t="str">
        <f>'Сводный за нед'!B11</f>
        <v>AHMA3BW202WH</v>
      </c>
      <c r="C12" s="3" t="str">
        <f>'Сводный за нед'!C11</f>
        <v>Мешки/шнурок крупн 3 шт.</v>
      </c>
      <c r="D12" s="57">
        <f t="shared" ca="1" si="27"/>
        <v>812.4434782608696</v>
      </c>
      <c r="E12" s="58">
        <f t="shared" ca="1" si="28"/>
        <v>100</v>
      </c>
      <c r="F12" s="58">
        <f t="shared" ca="1" si="29"/>
        <v>23</v>
      </c>
      <c r="G12" s="58">
        <f t="shared" ca="1" si="30"/>
        <v>0</v>
      </c>
      <c r="H12" s="58">
        <f t="shared" ca="1" si="31"/>
        <v>23</v>
      </c>
      <c r="I12" s="58">
        <f t="shared" ca="1" si="32"/>
        <v>18686.2</v>
      </c>
      <c r="J12" s="58">
        <f t="shared" ca="1" si="33"/>
        <v>0</v>
      </c>
      <c r="K12" s="58">
        <f t="shared" ca="1" si="34"/>
        <v>18686.2</v>
      </c>
      <c r="L12" s="58">
        <f t="shared" ca="1" si="35"/>
        <v>7577.4262295081953</v>
      </c>
      <c r="M12" s="83">
        <f t="shared" ca="1" si="36"/>
        <v>0.40550921158438824</v>
      </c>
      <c r="N12" s="57">
        <f t="shared" ca="1" si="37"/>
        <v>817.85599999999999</v>
      </c>
      <c r="O12" s="58">
        <f t="shared" ca="1" si="38"/>
        <v>100</v>
      </c>
      <c r="P12" s="58">
        <f t="shared" ca="1" si="39"/>
        <v>20</v>
      </c>
      <c r="Q12" s="58">
        <f t="shared" ca="1" si="40"/>
        <v>0</v>
      </c>
      <c r="R12" s="58">
        <f t="shared" ca="1" si="41"/>
        <v>20</v>
      </c>
      <c r="S12" s="58">
        <f t="shared" ca="1" si="42"/>
        <v>16357.119999999999</v>
      </c>
      <c r="T12" s="58">
        <f t="shared" ca="1" si="43"/>
        <v>0</v>
      </c>
      <c r="U12" s="58">
        <f t="shared" ca="1" si="44"/>
        <v>16357.119999999999</v>
      </c>
      <c r="V12" s="58">
        <f t="shared" ca="1" si="45"/>
        <v>7014.3627868852464</v>
      </c>
      <c r="W12" s="83">
        <f t="shared" ca="1" si="46"/>
        <v>0.42882627179388833</v>
      </c>
      <c r="X12" s="268">
        <f t="shared" ca="1" si="47"/>
        <v>5.4125217391303977</v>
      </c>
      <c r="Y12" s="268">
        <f t="shared" ca="1" si="48"/>
        <v>0</v>
      </c>
      <c r="Z12" s="268">
        <f t="shared" ca="1" si="49"/>
        <v>-3</v>
      </c>
      <c r="AA12" s="268">
        <f t="shared" ca="1" si="50"/>
        <v>0</v>
      </c>
      <c r="AB12" s="268">
        <f t="shared" ca="1" si="51"/>
        <v>-3</v>
      </c>
      <c r="AC12" s="268">
        <f t="shared" ca="1" si="52"/>
        <v>-2329.0800000000017</v>
      </c>
      <c r="AD12" s="268">
        <f t="shared" ca="1" si="53"/>
        <v>0</v>
      </c>
      <c r="AE12" s="268">
        <f t="shared" ca="1" si="54"/>
        <v>-2329.0800000000017</v>
      </c>
      <c r="AF12" s="268">
        <f t="shared" ca="1" si="55"/>
        <v>-563.06344262294897</v>
      </c>
      <c r="AG12" s="83">
        <f t="shared" ca="1" si="56"/>
        <v>2.3317060209500085E-2</v>
      </c>
    </row>
    <row r="13" spans="1:33" ht="15.95" customHeight="1" x14ac:dyDescent="0.2">
      <c r="A13" s="3">
        <f>'Сводный за нед'!A12</f>
        <v>204615141</v>
      </c>
      <c r="B13" s="3" t="str">
        <f>'Сводный за нед'!B12</f>
        <v>AHMA2BW201WH</v>
      </c>
      <c r="C13" s="3" t="str">
        <f>'Сводный за нед'!C12</f>
        <v>Мешки 2 шт. серый</v>
      </c>
      <c r="D13" s="57">
        <f t="shared" ca="1" si="27"/>
        <v>571.33000000000004</v>
      </c>
      <c r="E13" s="58">
        <f t="shared" ca="1" si="28"/>
        <v>100</v>
      </c>
      <c r="F13" s="58">
        <f t="shared" ca="1" si="29"/>
        <v>1</v>
      </c>
      <c r="G13" s="58">
        <f t="shared" ca="1" si="30"/>
        <v>0</v>
      </c>
      <c r="H13" s="58">
        <f t="shared" ca="1" si="31"/>
        <v>1</v>
      </c>
      <c r="I13" s="58">
        <f t="shared" ca="1" si="32"/>
        <v>571.33000000000004</v>
      </c>
      <c r="J13" s="58">
        <f t="shared" ca="1" si="33"/>
        <v>0</v>
      </c>
      <c r="K13" s="58">
        <f t="shared" ca="1" si="34"/>
        <v>571.33000000000004</v>
      </c>
      <c r="L13" s="58">
        <f t="shared" ca="1" si="35"/>
        <v>65.696065573770483</v>
      </c>
      <c r="M13" s="83">
        <f t="shared" ca="1" si="36"/>
        <v>0.11498795017550362</v>
      </c>
      <c r="N13" s="57">
        <f t="shared" ca="1" si="37"/>
        <v>600</v>
      </c>
      <c r="O13" s="58">
        <f t="shared" ca="1" si="38"/>
        <v>0</v>
      </c>
      <c r="P13" s="58">
        <f t="shared" ca="1" si="39"/>
        <v>1</v>
      </c>
      <c r="Q13" s="58">
        <f t="shared" ca="1" si="40"/>
        <v>0</v>
      </c>
      <c r="R13" s="58">
        <f t="shared" ca="1" si="41"/>
        <v>1</v>
      </c>
      <c r="S13" s="58">
        <f t="shared" ca="1" si="42"/>
        <v>600</v>
      </c>
      <c r="T13" s="58">
        <f t="shared" ca="1" si="43"/>
        <v>0</v>
      </c>
      <c r="U13" s="58">
        <f t="shared" ca="1" si="44"/>
        <v>600</v>
      </c>
      <c r="V13" s="58">
        <f t="shared" ca="1" si="45"/>
        <v>-74.577049180327947</v>
      </c>
      <c r="W13" s="83">
        <f t="shared" ca="1" si="46"/>
        <v>-0.12429508196721324</v>
      </c>
      <c r="X13" s="268">
        <f t="shared" ca="1" si="47"/>
        <v>28.669999999999959</v>
      </c>
      <c r="Y13" s="268">
        <f t="shared" ca="1" si="48"/>
        <v>-100</v>
      </c>
      <c r="Z13" s="268">
        <f t="shared" ca="1" si="49"/>
        <v>0</v>
      </c>
      <c r="AA13" s="268">
        <f t="shared" ca="1" si="50"/>
        <v>0</v>
      </c>
      <c r="AB13" s="268">
        <f t="shared" ca="1" si="51"/>
        <v>0</v>
      </c>
      <c r="AC13" s="268">
        <f t="shared" ca="1" si="52"/>
        <v>28.669999999999959</v>
      </c>
      <c r="AD13" s="268">
        <f t="shared" ca="1" si="53"/>
        <v>0</v>
      </c>
      <c r="AE13" s="268">
        <f t="shared" ca="1" si="54"/>
        <v>28.669999999999959</v>
      </c>
      <c r="AF13" s="268">
        <f t="shared" ca="1" si="55"/>
        <v>-140.27311475409843</v>
      </c>
      <c r="AG13" s="83">
        <f t="shared" ca="1" si="56"/>
        <v>-0.23928303214271684</v>
      </c>
    </row>
    <row r="14" spans="1:33" ht="15.95" customHeight="1" x14ac:dyDescent="0.2">
      <c r="A14" s="3">
        <f>'Сводный за нед'!A13</f>
        <v>236074677</v>
      </c>
      <c r="B14" s="3" t="str">
        <f>'Сводный за нед'!B13</f>
        <v>AHMA2BW202WH</v>
      </c>
      <c r="C14" s="3" t="str">
        <f>'Сводный за нед'!C13</f>
        <v>Мешки 2 шт. розовый</v>
      </c>
      <c r="D14" s="57">
        <f t="shared" ca="1" si="27"/>
        <v>529.11666666666667</v>
      </c>
      <c r="E14" s="58">
        <f t="shared" ca="1" si="28"/>
        <v>100</v>
      </c>
      <c r="F14" s="58">
        <f t="shared" ca="1" si="29"/>
        <v>3</v>
      </c>
      <c r="G14" s="58">
        <f t="shared" ca="1" si="30"/>
        <v>0</v>
      </c>
      <c r="H14" s="58">
        <f t="shared" ca="1" si="31"/>
        <v>3</v>
      </c>
      <c r="I14" s="58">
        <f t="shared" ca="1" si="32"/>
        <v>1587.35</v>
      </c>
      <c r="J14" s="58">
        <f t="shared" ca="1" si="33"/>
        <v>0</v>
      </c>
      <c r="K14" s="58">
        <f t="shared" ca="1" si="34"/>
        <v>1587.35</v>
      </c>
      <c r="L14" s="58">
        <f t="shared" ca="1" si="35"/>
        <v>403.26815573770483</v>
      </c>
      <c r="M14" s="83">
        <f t="shared" ca="1" si="36"/>
        <v>0.25405118955347267</v>
      </c>
      <c r="N14" s="57">
        <f t="shared" ca="1" si="37"/>
        <v>519</v>
      </c>
      <c r="O14" s="58">
        <f t="shared" ca="1" si="38"/>
        <v>100</v>
      </c>
      <c r="P14" s="58">
        <f t="shared" ca="1" si="39"/>
        <v>1</v>
      </c>
      <c r="Q14" s="58">
        <f t="shared" ca="1" si="40"/>
        <v>0</v>
      </c>
      <c r="R14" s="58">
        <f t="shared" ca="1" si="41"/>
        <v>1</v>
      </c>
      <c r="S14" s="58">
        <f t="shared" ca="1" si="42"/>
        <v>519</v>
      </c>
      <c r="T14" s="58">
        <f t="shared" ca="1" si="43"/>
        <v>0</v>
      </c>
      <c r="U14" s="58">
        <f t="shared" ca="1" si="44"/>
        <v>519</v>
      </c>
      <c r="V14" s="58">
        <f t="shared" ca="1" si="45"/>
        <v>134.69622950819672</v>
      </c>
      <c r="W14" s="83">
        <f t="shared" ca="1" si="46"/>
        <v>0.25953030733756594</v>
      </c>
      <c r="X14" s="268">
        <f t="shared" ca="1" si="47"/>
        <v>-10.116666666666674</v>
      </c>
      <c r="Y14" s="268">
        <f t="shared" ca="1" si="48"/>
        <v>0</v>
      </c>
      <c r="Z14" s="268">
        <f t="shared" ca="1" si="49"/>
        <v>-2</v>
      </c>
      <c r="AA14" s="268">
        <f t="shared" ca="1" si="50"/>
        <v>0</v>
      </c>
      <c r="AB14" s="268">
        <f t="shared" ca="1" si="51"/>
        <v>-2</v>
      </c>
      <c r="AC14" s="268">
        <f t="shared" ca="1" si="52"/>
        <v>-1068.3499999999999</v>
      </c>
      <c r="AD14" s="268">
        <f t="shared" ca="1" si="53"/>
        <v>0</v>
      </c>
      <c r="AE14" s="268">
        <f t="shared" ca="1" si="54"/>
        <v>-1068.3499999999999</v>
      </c>
      <c r="AF14" s="268">
        <f t="shared" ca="1" si="55"/>
        <v>-268.57192622950811</v>
      </c>
      <c r="AG14" s="83">
        <f t="shared" ca="1" si="56"/>
        <v>5.4791177840932681E-3</v>
      </c>
    </row>
    <row r="15" spans="1:33" ht="15.95" customHeight="1" x14ac:dyDescent="0.2">
      <c r="A15" s="3">
        <f>'Сводный за нед'!A14</f>
        <v>236929187</v>
      </c>
      <c r="B15" s="3" t="str">
        <f>'Сводный за нед'!B14</f>
        <v>AHMA1BW112WH</v>
      </c>
      <c r="C15" s="3" t="str">
        <f>'Сводный за нед'!C14</f>
        <v>Мешок 60*80 крупн</v>
      </c>
      <c r="D15" s="57">
        <f t="shared" ca="1" si="27"/>
        <v>656.23800000000006</v>
      </c>
      <c r="E15" s="58">
        <f t="shared" ca="1" si="28"/>
        <v>100</v>
      </c>
      <c r="F15" s="58">
        <f t="shared" ca="1" si="29"/>
        <v>10</v>
      </c>
      <c r="G15" s="58">
        <f t="shared" ca="1" si="30"/>
        <v>0</v>
      </c>
      <c r="H15" s="58">
        <f t="shared" ca="1" si="31"/>
        <v>10</v>
      </c>
      <c r="I15" s="58">
        <f t="shared" ca="1" si="32"/>
        <v>6562.38</v>
      </c>
      <c r="J15" s="58">
        <f t="shared" ca="1" si="33"/>
        <v>0</v>
      </c>
      <c r="K15" s="58">
        <f t="shared" ca="1" si="34"/>
        <v>6562.38</v>
      </c>
      <c r="L15" s="58">
        <f t="shared" ca="1" si="35"/>
        <v>2639.165409836065</v>
      </c>
      <c r="M15" s="83">
        <f t="shared" ca="1" si="36"/>
        <v>0.4021658925322924</v>
      </c>
      <c r="N15" s="57">
        <f t="shared" ca="1" si="37"/>
        <v>640.46749999999997</v>
      </c>
      <c r="O15" s="58">
        <f t="shared" ca="1" si="38"/>
        <v>92</v>
      </c>
      <c r="P15" s="58">
        <f t="shared" ca="1" si="39"/>
        <v>16</v>
      </c>
      <c r="Q15" s="58">
        <f t="shared" ca="1" si="40"/>
        <v>0</v>
      </c>
      <c r="R15" s="58">
        <f t="shared" ca="1" si="41"/>
        <v>16</v>
      </c>
      <c r="S15" s="58">
        <f t="shared" ca="1" si="42"/>
        <v>10247.48</v>
      </c>
      <c r="T15" s="58">
        <f t="shared" ca="1" si="43"/>
        <v>0</v>
      </c>
      <c r="U15" s="58">
        <f t="shared" ca="1" si="44"/>
        <v>10247.48</v>
      </c>
      <c r="V15" s="58">
        <f t="shared" ca="1" si="45"/>
        <v>4380.2350819672138</v>
      </c>
      <c r="W15" s="83">
        <f t="shared" ca="1" si="46"/>
        <v>0.42744509693770705</v>
      </c>
      <c r="X15" s="268">
        <f t="shared" ca="1" si="47"/>
        <v>-15.770500000000084</v>
      </c>
      <c r="Y15" s="268">
        <f t="shared" ca="1" si="48"/>
        <v>-8</v>
      </c>
      <c r="Z15" s="268">
        <f t="shared" ca="1" si="49"/>
        <v>6</v>
      </c>
      <c r="AA15" s="268">
        <f t="shared" ca="1" si="50"/>
        <v>0</v>
      </c>
      <c r="AB15" s="268">
        <f t="shared" ca="1" si="51"/>
        <v>6</v>
      </c>
      <c r="AC15" s="268">
        <f t="shared" ca="1" si="52"/>
        <v>3685.0999999999995</v>
      </c>
      <c r="AD15" s="268">
        <f t="shared" ca="1" si="53"/>
        <v>0</v>
      </c>
      <c r="AE15" s="268">
        <f t="shared" ca="1" si="54"/>
        <v>3685.0999999999995</v>
      </c>
      <c r="AF15" s="268">
        <f t="shared" ca="1" si="55"/>
        <v>1741.0696721311488</v>
      </c>
      <c r="AG15" s="83">
        <f t="shared" ca="1" si="56"/>
        <v>2.5279204405414646E-2</v>
      </c>
    </row>
    <row r="16" spans="1:33" ht="15.95" customHeight="1" x14ac:dyDescent="0.2">
      <c r="A16" s="3">
        <f>'Сводный за нед'!A15</f>
        <v>236929188</v>
      </c>
      <c r="B16" s="3" t="str">
        <f>'Сводный за нед'!B15</f>
        <v>AHMA1BW111WH</v>
      </c>
      <c r="C16" s="3" t="str">
        <f>'Сводный за нед'!C15</f>
        <v>Мешок 60*80 мелк</v>
      </c>
      <c r="D16" s="57">
        <f t="shared" ca="1" si="27"/>
        <v>590.08933333333323</v>
      </c>
      <c r="E16" s="58">
        <f t="shared" ca="1" si="28"/>
        <v>86</v>
      </c>
      <c r="F16" s="58">
        <f t="shared" ca="1" si="29"/>
        <v>30</v>
      </c>
      <c r="G16" s="58">
        <f t="shared" ca="1" si="30"/>
        <v>0</v>
      </c>
      <c r="H16" s="58">
        <f t="shared" ca="1" si="31"/>
        <v>30</v>
      </c>
      <c r="I16" s="58">
        <f t="shared" ca="1" si="32"/>
        <v>17702.679999999997</v>
      </c>
      <c r="J16" s="58">
        <f t="shared" ca="1" si="33"/>
        <v>0</v>
      </c>
      <c r="K16" s="58">
        <f t="shared" ca="1" si="34"/>
        <v>17702.679999999997</v>
      </c>
      <c r="L16" s="58">
        <f t="shared" ca="1" si="35"/>
        <v>7129.0804098360677</v>
      </c>
      <c r="M16" s="83">
        <f t="shared" ca="1" si="36"/>
        <v>0.40271192891901503</v>
      </c>
      <c r="N16" s="57">
        <f t="shared" ca="1" si="37"/>
        <v>578.89357142857148</v>
      </c>
      <c r="O16" s="58">
        <f t="shared" ca="1" si="38"/>
        <v>96</v>
      </c>
      <c r="P16" s="58">
        <f t="shared" ca="1" si="39"/>
        <v>28</v>
      </c>
      <c r="Q16" s="58">
        <f t="shared" ca="1" si="40"/>
        <v>0</v>
      </c>
      <c r="R16" s="58">
        <f t="shared" ca="1" si="41"/>
        <v>28</v>
      </c>
      <c r="S16" s="58">
        <f t="shared" ca="1" si="42"/>
        <v>16209.02</v>
      </c>
      <c r="T16" s="58">
        <f t="shared" ca="1" si="43"/>
        <v>0</v>
      </c>
      <c r="U16" s="58">
        <f t="shared" ca="1" si="44"/>
        <v>16209.02</v>
      </c>
      <c r="V16" s="58">
        <f t="shared" ca="1" si="45"/>
        <v>6717.6900000000005</v>
      </c>
      <c r="W16" s="83">
        <f t="shared" ca="1" si="46"/>
        <v>0.41444146530758802</v>
      </c>
      <c r="X16" s="268">
        <f t="shared" ca="1" si="47"/>
        <v>-11.195761904761753</v>
      </c>
      <c r="Y16" s="268">
        <f t="shared" ca="1" si="48"/>
        <v>10</v>
      </c>
      <c r="Z16" s="268">
        <f t="shared" ca="1" si="49"/>
        <v>-2</v>
      </c>
      <c r="AA16" s="268">
        <f t="shared" ca="1" si="50"/>
        <v>0</v>
      </c>
      <c r="AB16" s="268">
        <f t="shared" ca="1" si="51"/>
        <v>-2</v>
      </c>
      <c r="AC16" s="268">
        <f t="shared" ca="1" si="52"/>
        <v>-1493.6599999999962</v>
      </c>
      <c r="AD16" s="268">
        <f t="shared" ca="1" si="53"/>
        <v>0</v>
      </c>
      <c r="AE16" s="268">
        <f t="shared" ca="1" si="54"/>
        <v>-1493.6599999999962</v>
      </c>
      <c r="AF16" s="268">
        <f t="shared" ca="1" si="55"/>
        <v>-411.39040983606719</v>
      </c>
      <c r="AG16" s="83">
        <f t="shared" ca="1" si="56"/>
        <v>1.1729536388572992E-2</v>
      </c>
    </row>
    <row r="17" spans="1:33" ht="15.95" customHeight="1" x14ac:dyDescent="0.2">
      <c r="A17" s="3">
        <f>'Сводный за нед'!A16</f>
        <v>239235150</v>
      </c>
      <c r="B17" s="3" t="str">
        <f>'Сводный за нед'!B16</f>
        <v>AHMA1BW301WH</v>
      </c>
      <c r="C17" s="3" t="str">
        <f>'Сводный за нед'!C16</f>
        <v>Мешок для обуви L - 30 см</v>
      </c>
      <c r="D17" s="57" t="str">
        <f t="shared" ca="1" si="27"/>
        <v xml:space="preserve"> </v>
      </c>
      <c r="E17" s="58">
        <f t="shared" ca="1" si="28"/>
        <v>100</v>
      </c>
      <c r="F17" s="58">
        <f t="shared" ca="1" si="29"/>
        <v>0</v>
      </c>
      <c r="G17" s="58">
        <f t="shared" ca="1" si="30"/>
        <v>0</v>
      </c>
      <c r="H17" s="58">
        <f t="shared" ca="1" si="31"/>
        <v>0</v>
      </c>
      <c r="I17" s="58">
        <f t="shared" ca="1" si="32"/>
        <v>0</v>
      </c>
      <c r="J17" s="58">
        <f t="shared" ca="1" si="33"/>
        <v>0</v>
      </c>
      <c r="K17" s="58">
        <f t="shared" ca="1" si="34"/>
        <v>0</v>
      </c>
      <c r="L17" s="58">
        <f t="shared" ca="1" si="35"/>
        <v>-59.780000000000008</v>
      </c>
      <c r="M17" s="83" t="str">
        <f t="shared" ca="1" si="36"/>
        <v xml:space="preserve"> </v>
      </c>
      <c r="N17" s="57">
        <f t="shared" ca="1" si="37"/>
        <v>513</v>
      </c>
      <c r="O17" s="58">
        <f t="shared" ca="1" si="38"/>
        <v>0</v>
      </c>
      <c r="P17" s="58">
        <f t="shared" ca="1" si="39"/>
        <v>1</v>
      </c>
      <c r="Q17" s="58">
        <f t="shared" ca="1" si="40"/>
        <v>0</v>
      </c>
      <c r="R17" s="58">
        <f t="shared" ca="1" si="41"/>
        <v>1</v>
      </c>
      <c r="S17" s="58">
        <f t="shared" ca="1" si="42"/>
        <v>513</v>
      </c>
      <c r="T17" s="58">
        <f t="shared" ca="1" si="43"/>
        <v>0</v>
      </c>
      <c r="U17" s="58">
        <f t="shared" ca="1" si="44"/>
        <v>513</v>
      </c>
      <c r="V17" s="58">
        <f t="shared" ca="1" si="45"/>
        <v>92.497868852459021</v>
      </c>
      <c r="W17" s="83">
        <f t="shared" ca="1" si="46"/>
        <v>0.18030773655450102</v>
      </c>
      <c r="X17" s="268">
        <f t="shared" ca="1" si="47"/>
        <v>0</v>
      </c>
      <c r="Y17" s="268">
        <f t="shared" ca="1" si="48"/>
        <v>-100</v>
      </c>
      <c r="Z17" s="268">
        <f t="shared" ca="1" si="49"/>
        <v>1</v>
      </c>
      <c r="AA17" s="268">
        <f t="shared" ca="1" si="50"/>
        <v>0</v>
      </c>
      <c r="AB17" s="268">
        <f t="shared" ca="1" si="51"/>
        <v>1</v>
      </c>
      <c r="AC17" s="268">
        <f t="shared" ca="1" si="52"/>
        <v>513</v>
      </c>
      <c r="AD17" s="268">
        <f t="shared" ca="1" si="53"/>
        <v>0</v>
      </c>
      <c r="AE17" s="268">
        <f t="shared" ca="1" si="54"/>
        <v>513</v>
      </c>
      <c r="AF17" s="268">
        <f t="shared" ca="1" si="55"/>
        <v>152.27786885245902</v>
      </c>
      <c r="AG17" s="83">
        <f t="shared" ca="1" si="56"/>
        <v>0</v>
      </c>
    </row>
    <row r="18" spans="1:33" ht="15.95" customHeight="1" x14ac:dyDescent="0.2">
      <c r="A18" s="3">
        <f>'Сводный за нед'!A17</f>
        <v>239233529</v>
      </c>
      <c r="B18" s="3" t="str">
        <f>'Сводный за нед'!B17</f>
        <v>AHMA1BW302WH</v>
      </c>
      <c r="C18" s="3" t="str">
        <f>'Сводный за нед'!C17</f>
        <v>Мешок для обуви XL - 35 см</v>
      </c>
      <c r="D18" s="57">
        <f t="shared" ca="1" si="27"/>
        <v>842</v>
      </c>
      <c r="E18" s="58">
        <f t="shared" ca="1" si="28"/>
        <v>0</v>
      </c>
      <c r="F18" s="58">
        <f t="shared" ca="1" si="29"/>
        <v>1</v>
      </c>
      <c r="G18" s="58">
        <f t="shared" ca="1" si="30"/>
        <v>0</v>
      </c>
      <c r="H18" s="58">
        <f t="shared" ca="1" si="31"/>
        <v>1</v>
      </c>
      <c r="I18" s="58">
        <f t="shared" ca="1" si="32"/>
        <v>842</v>
      </c>
      <c r="J18" s="58">
        <f t="shared" ca="1" si="33"/>
        <v>0</v>
      </c>
      <c r="K18" s="58">
        <f t="shared" ca="1" si="34"/>
        <v>842</v>
      </c>
      <c r="L18" s="58">
        <f t="shared" ca="1" si="35"/>
        <v>127.83405377049181</v>
      </c>
      <c r="M18" s="83">
        <f t="shared" ca="1" si="36"/>
        <v>0.15182191659203303</v>
      </c>
      <c r="N18" s="57">
        <f t="shared" ca="1" si="37"/>
        <v>706</v>
      </c>
      <c r="O18" s="58">
        <f t="shared" ca="1" si="38"/>
        <v>100</v>
      </c>
      <c r="P18" s="58">
        <f t="shared" ca="1" si="39"/>
        <v>2</v>
      </c>
      <c r="Q18" s="58">
        <f t="shared" ca="1" si="40"/>
        <v>0</v>
      </c>
      <c r="R18" s="58">
        <f t="shared" ca="1" si="41"/>
        <v>2</v>
      </c>
      <c r="S18" s="58">
        <f t="shared" ca="1" si="42"/>
        <v>1412</v>
      </c>
      <c r="T18" s="58">
        <f t="shared" ca="1" si="43"/>
        <v>0</v>
      </c>
      <c r="U18" s="58">
        <f t="shared" ca="1" si="44"/>
        <v>1412</v>
      </c>
      <c r="V18" s="58">
        <f t="shared" ca="1" si="45"/>
        <v>317.90444852459007</v>
      </c>
      <c r="W18" s="83">
        <f t="shared" ca="1" si="46"/>
        <v>0.22514479357265585</v>
      </c>
      <c r="X18" s="268">
        <f t="shared" ca="1" si="47"/>
        <v>-136</v>
      </c>
      <c r="Y18" s="268">
        <f t="shared" ca="1" si="48"/>
        <v>100</v>
      </c>
      <c r="Z18" s="268">
        <f t="shared" ca="1" si="49"/>
        <v>1</v>
      </c>
      <c r="AA18" s="268">
        <f t="shared" ca="1" si="50"/>
        <v>0</v>
      </c>
      <c r="AB18" s="268">
        <f t="shared" ca="1" si="51"/>
        <v>1</v>
      </c>
      <c r="AC18" s="268">
        <f t="shared" ca="1" si="52"/>
        <v>570</v>
      </c>
      <c r="AD18" s="268">
        <f t="shared" ca="1" si="53"/>
        <v>0</v>
      </c>
      <c r="AE18" s="268">
        <f t="shared" ca="1" si="54"/>
        <v>570</v>
      </c>
      <c r="AF18" s="268">
        <f t="shared" ca="1" si="55"/>
        <v>190.07039475409826</v>
      </c>
      <c r="AG18" s="83">
        <f t="shared" ca="1" si="56"/>
        <v>7.3322876980622814E-2</v>
      </c>
    </row>
    <row r="19" spans="1:33" ht="15.95" customHeight="1" x14ac:dyDescent="0.2">
      <c r="A19" s="3">
        <f>'Сводный за нед'!A18</f>
        <v>173605843</v>
      </c>
      <c r="B19" s="3" t="str">
        <f>'Сводный за нед'!B18</f>
        <v>ACRH1MS101RJ</v>
      </c>
      <c r="C19" s="3" t="str">
        <f>'Сводный за нед'!C18</f>
        <v>Массажер для пальцев</v>
      </c>
      <c r="D19" s="57">
        <f t="shared" ca="1" si="27"/>
        <v>455.5</v>
      </c>
      <c r="E19" s="58">
        <f t="shared" ca="1" si="28"/>
        <v>100</v>
      </c>
      <c r="F19" s="58">
        <f t="shared" ca="1" si="29"/>
        <v>2</v>
      </c>
      <c r="G19" s="58">
        <f t="shared" ca="1" si="30"/>
        <v>0</v>
      </c>
      <c r="H19" s="58">
        <f t="shared" ca="1" si="31"/>
        <v>2</v>
      </c>
      <c r="I19" s="58">
        <f t="shared" ca="1" si="32"/>
        <v>911</v>
      </c>
      <c r="J19" s="58">
        <f t="shared" ca="1" si="33"/>
        <v>0</v>
      </c>
      <c r="K19" s="58">
        <f t="shared" ca="1" si="34"/>
        <v>911</v>
      </c>
      <c r="L19" s="58">
        <f t="shared" ca="1" si="35"/>
        <v>-192.52278688524589</v>
      </c>
      <c r="M19" s="83">
        <f t="shared" ca="1" si="36"/>
        <v>-0.21133126990696585</v>
      </c>
      <c r="N19" s="57">
        <f t="shared" ca="1" si="37"/>
        <v>429.20000000000005</v>
      </c>
      <c r="O19" s="58">
        <f t="shared" ca="1" si="38"/>
        <v>100</v>
      </c>
      <c r="P19" s="58">
        <f t="shared" ca="1" si="39"/>
        <v>2</v>
      </c>
      <c r="Q19" s="58">
        <f t="shared" ca="1" si="40"/>
        <v>0</v>
      </c>
      <c r="R19" s="58">
        <f t="shared" ca="1" si="41"/>
        <v>2</v>
      </c>
      <c r="S19" s="58">
        <f t="shared" ca="1" si="42"/>
        <v>858.40000000000009</v>
      </c>
      <c r="T19" s="58">
        <f t="shared" ca="1" si="43"/>
        <v>0</v>
      </c>
      <c r="U19" s="58">
        <f t="shared" ca="1" si="44"/>
        <v>858.40000000000009</v>
      </c>
      <c r="V19" s="58">
        <f t="shared" ca="1" si="45"/>
        <v>-218.41716885245913</v>
      </c>
      <c r="W19" s="83">
        <f t="shared" ca="1" si="46"/>
        <v>-0.2544468416268163</v>
      </c>
      <c r="X19" s="268">
        <f t="shared" ca="1" si="47"/>
        <v>-26.299999999999955</v>
      </c>
      <c r="Y19" s="268">
        <f t="shared" ca="1" si="48"/>
        <v>0</v>
      </c>
      <c r="Z19" s="268">
        <f t="shared" ca="1" si="49"/>
        <v>0</v>
      </c>
      <c r="AA19" s="268">
        <f t="shared" ca="1" si="50"/>
        <v>0</v>
      </c>
      <c r="AB19" s="268">
        <f t="shared" ca="1" si="51"/>
        <v>0</v>
      </c>
      <c r="AC19" s="268">
        <f t="shared" ca="1" si="52"/>
        <v>-52.599999999999909</v>
      </c>
      <c r="AD19" s="268">
        <f t="shared" ca="1" si="53"/>
        <v>0</v>
      </c>
      <c r="AE19" s="268">
        <f t="shared" ca="1" si="54"/>
        <v>-52.599999999999909</v>
      </c>
      <c r="AF19" s="268">
        <f t="shared" ca="1" si="55"/>
        <v>-25.894381967213235</v>
      </c>
      <c r="AG19" s="83">
        <f t="shared" ca="1" si="56"/>
        <v>-4.3115571719850448E-2</v>
      </c>
    </row>
    <row r="20" spans="1:33" ht="15.95" customHeight="1" x14ac:dyDescent="0.2">
      <c r="A20" s="3">
        <f>'Сводный за нед'!A19</f>
        <v>223420736</v>
      </c>
      <c r="B20" s="3" t="str">
        <f>'Сводный за нед'!B19</f>
        <v>ACRB1MS101RJ</v>
      </c>
      <c r="C20" s="3" t="str">
        <f>'Сводный за нед'!C19</f>
        <v>Массажер для тела оранжевый</v>
      </c>
      <c r="D20" s="57">
        <f t="shared" ca="1" si="27"/>
        <v>654.75</v>
      </c>
      <c r="E20" s="58">
        <f t="shared" ca="1" si="28"/>
        <v>100</v>
      </c>
      <c r="F20" s="58">
        <f t="shared" ca="1" si="29"/>
        <v>4</v>
      </c>
      <c r="G20" s="58">
        <f t="shared" ca="1" si="30"/>
        <v>0</v>
      </c>
      <c r="H20" s="58">
        <f t="shared" ca="1" si="31"/>
        <v>4</v>
      </c>
      <c r="I20" s="58">
        <f t="shared" ca="1" si="32"/>
        <v>2619</v>
      </c>
      <c r="J20" s="58">
        <f t="shared" ca="1" si="33"/>
        <v>0</v>
      </c>
      <c r="K20" s="58">
        <f t="shared" ca="1" si="34"/>
        <v>2619</v>
      </c>
      <c r="L20" s="58">
        <f t="shared" ca="1" si="35"/>
        <v>799.85704918032798</v>
      </c>
      <c r="M20" s="83">
        <f t="shared" ca="1" si="36"/>
        <v>0.3054055170600718</v>
      </c>
      <c r="N20" s="57">
        <f t="shared" ca="1" si="37"/>
        <v>617.91857142857145</v>
      </c>
      <c r="O20" s="58">
        <f t="shared" ca="1" si="38"/>
        <v>100</v>
      </c>
      <c r="P20" s="58">
        <f t="shared" ca="1" si="39"/>
        <v>7</v>
      </c>
      <c r="Q20" s="58">
        <f t="shared" ca="1" si="40"/>
        <v>0</v>
      </c>
      <c r="R20" s="58">
        <f t="shared" ca="1" si="41"/>
        <v>7</v>
      </c>
      <c r="S20" s="58">
        <f t="shared" ca="1" si="42"/>
        <v>4325.43</v>
      </c>
      <c r="T20" s="58">
        <f t="shared" ca="1" si="43"/>
        <v>0</v>
      </c>
      <c r="U20" s="58">
        <f t="shared" ca="1" si="44"/>
        <v>4325.43</v>
      </c>
      <c r="V20" s="58">
        <f t="shared" ca="1" si="45"/>
        <v>1378.0604918032786</v>
      </c>
      <c r="W20" s="83">
        <f t="shared" ca="1" si="46"/>
        <v>0.31859502796329581</v>
      </c>
      <c r="X20" s="268">
        <f t="shared" ca="1" si="47"/>
        <v>-36.831428571428546</v>
      </c>
      <c r="Y20" s="268">
        <f t="shared" ca="1" si="48"/>
        <v>0</v>
      </c>
      <c r="Z20" s="268">
        <f t="shared" ca="1" si="49"/>
        <v>3</v>
      </c>
      <c r="AA20" s="268">
        <f t="shared" ca="1" si="50"/>
        <v>0</v>
      </c>
      <c r="AB20" s="268">
        <f t="shared" ca="1" si="51"/>
        <v>3</v>
      </c>
      <c r="AC20" s="268">
        <f t="shared" ca="1" si="52"/>
        <v>1706.4300000000003</v>
      </c>
      <c r="AD20" s="268">
        <f t="shared" ca="1" si="53"/>
        <v>0</v>
      </c>
      <c r="AE20" s="268">
        <f t="shared" ca="1" si="54"/>
        <v>1706.4300000000003</v>
      </c>
      <c r="AF20" s="268">
        <f t="shared" ca="1" si="55"/>
        <v>578.20344262295066</v>
      </c>
      <c r="AG20" s="83">
        <f t="shared" ca="1" si="56"/>
        <v>1.3189510903224011E-2</v>
      </c>
    </row>
    <row r="21" spans="1:33" ht="15.95" customHeight="1" x14ac:dyDescent="0.2">
      <c r="A21" s="3">
        <f>'Сводный за нед'!A20</f>
        <v>275208801</v>
      </c>
      <c r="B21" s="3" t="str">
        <f>'Сводный за нед'!B20</f>
        <v>ACRB1MS101PN</v>
      </c>
      <c r="C21" s="3" t="str">
        <f>'Сводный за нед'!C20</f>
        <v>Массажер для тела розовый</v>
      </c>
      <c r="D21" s="57" t="str">
        <f t="shared" ca="1" si="27"/>
        <v xml:space="preserve"> </v>
      </c>
      <c r="E21" s="58">
        <f t="shared" ca="1" si="28"/>
        <v>0</v>
      </c>
      <c r="F21" s="58">
        <f t="shared" ca="1" si="29"/>
        <v>0</v>
      </c>
      <c r="G21" s="58">
        <f t="shared" ca="1" si="30"/>
        <v>0</v>
      </c>
      <c r="H21" s="58">
        <f t="shared" ca="1" si="31"/>
        <v>0</v>
      </c>
      <c r="I21" s="58">
        <f t="shared" ca="1" si="32"/>
        <v>0</v>
      </c>
      <c r="J21" s="58">
        <f t="shared" ca="1" si="33"/>
        <v>0</v>
      </c>
      <c r="K21" s="58">
        <f t="shared" ca="1" si="34"/>
        <v>0</v>
      </c>
      <c r="L21" s="58">
        <f t="shared" ca="1" si="35"/>
        <v>-73.5</v>
      </c>
      <c r="M21" s="83" t="str">
        <f t="shared" ca="1" si="36"/>
        <v xml:space="preserve"> </v>
      </c>
      <c r="N21" s="57" t="str">
        <f t="shared" ca="1" si="37"/>
        <v xml:space="preserve"> </v>
      </c>
      <c r="O21" s="58">
        <f t="shared" ca="1" si="38"/>
        <v>100</v>
      </c>
      <c r="P21" s="58">
        <f t="shared" ca="1" si="39"/>
        <v>0</v>
      </c>
      <c r="Q21" s="58">
        <f t="shared" ca="1" si="40"/>
        <v>0</v>
      </c>
      <c r="R21" s="58">
        <f t="shared" ca="1" si="41"/>
        <v>0</v>
      </c>
      <c r="S21" s="58">
        <f t="shared" ca="1" si="42"/>
        <v>0</v>
      </c>
      <c r="T21" s="58">
        <f t="shared" ca="1" si="43"/>
        <v>0</v>
      </c>
      <c r="U21" s="58">
        <f t="shared" ca="1" si="44"/>
        <v>0</v>
      </c>
      <c r="V21" s="58">
        <f t="shared" ca="1" si="45"/>
        <v>-68.230327868852456</v>
      </c>
      <c r="W21" s="83" t="str">
        <f t="shared" ca="1" si="46"/>
        <v xml:space="preserve"> </v>
      </c>
      <c r="X21" s="268">
        <f t="shared" ca="1" si="47"/>
        <v>0</v>
      </c>
      <c r="Y21" s="268">
        <f t="shared" ca="1" si="48"/>
        <v>100</v>
      </c>
      <c r="Z21" s="268">
        <f t="shared" ca="1" si="49"/>
        <v>0</v>
      </c>
      <c r="AA21" s="268">
        <f t="shared" ca="1" si="50"/>
        <v>0</v>
      </c>
      <c r="AB21" s="268">
        <f t="shared" ca="1" si="51"/>
        <v>0</v>
      </c>
      <c r="AC21" s="268">
        <f t="shared" ca="1" si="52"/>
        <v>0</v>
      </c>
      <c r="AD21" s="268">
        <f t="shared" ca="1" si="53"/>
        <v>0</v>
      </c>
      <c r="AE21" s="268">
        <f t="shared" ca="1" si="54"/>
        <v>0</v>
      </c>
      <c r="AF21" s="268">
        <f t="shared" ca="1" si="55"/>
        <v>5.2696721311475443</v>
      </c>
      <c r="AG21" s="83">
        <f t="shared" ca="1" si="56"/>
        <v>0</v>
      </c>
    </row>
    <row r="22" spans="1:33" ht="15.95" customHeight="1" x14ac:dyDescent="0.2">
      <c r="A22" s="3">
        <f>'Сводный за нед'!A21</f>
        <v>275208802</v>
      </c>
      <c r="B22" s="3" t="str">
        <f>'Сводный за нед'!B21</f>
        <v>ACRB1MS101BL</v>
      </c>
      <c r="C22" s="3" t="str">
        <f>'Сводный за нед'!C21</f>
        <v>Массажер для тела голубой</v>
      </c>
      <c r="D22" s="57">
        <f t="shared" ca="1" si="27"/>
        <v>714</v>
      </c>
      <c r="E22" s="58">
        <f t="shared" ca="1" si="28"/>
        <v>100</v>
      </c>
      <c r="F22" s="58">
        <f t="shared" ca="1" si="29"/>
        <v>1</v>
      </c>
      <c r="G22" s="58">
        <f t="shared" ca="1" si="30"/>
        <v>0</v>
      </c>
      <c r="H22" s="58">
        <f t="shared" ca="1" si="31"/>
        <v>1</v>
      </c>
      <c r="I22" s="58">
        <f t="shared" ca="1" si="32"/>
        <v>714</v>
      </c>
      <c r="J22" s="58">
        <f t="shared" ca="1" si="33"/>
        <v>0</v>
      </c>
      <c r="K22" s="58">
        <f t="shared" ca="1" si="34"/>
        <v>714</v>
      </c>
      <c r="L22" s="58">
        <f t="shared" ca="1" si="35"/>
        <v>225.11114754098367</v>
      </c>
      <c r="M22" s="83">
        <f t="shared" ca="1" si="36"/>
        <v>0.31528171924507514</v>
      </c>
      <c r="N22" s="57">
        <f t="shared" ca="1" si="37"/>
        <v>710</v>
      </c>
      <c r="O22" s="58">
        <f t="shared" ca="1" si="38"/>
        <v>100</v>
      </c>
      <c r="P22" s="58">
        <f t="shared" ca="1" si="39"/>
        <v>2</v>
      </c>
      <c r="Q22" s="58">
        <f t="shared" ca="1" si="40"/>
        <v>0</v>
      </c>
      <c r="R22" s="58">
        <f t="shared" ca="1" si="41"/>
        <v>2</v>
      </c>
      <c r="S22" s="58">
        <f t="shared" ca="1" si="42"/>
        <v>1420</v>
      </c>
      <c r="T22" s="58">
        <f t="shared" ca="1" si="43"/>
        <v>0</v>
      </c>
      <c r="U22" s="58">
        <f t="shared" ca="1" si="44"/>
        <v>1420</v>
      </c>
      <c r="V22" s="58">
        <f t="shared" ca="1" si="45"/>
        <v>471.24737704918033</v>
      </c>
      <c r="W22" s="83">
        <f t="shared" ca="1" si="46"/>
        <v>0.33186435003463405</v>
      </c>
      <c r="X22" s="268">
        <f t="shared" ca="1" si="47"/>
        <v>-4</v>
      </c>
      <c r="Y22" s="268">
        <f t="shared" ca="1" si="48"/>
        <v>0</v>
      </c>
      <c r="Z22" s="268">
        <f t="shared" ca="1" si="49"/>
        <v>1</v>
      </c>
      <c r="AA22" s="268">
        <f t="shared" ca="1" si="50"/>
        <v>0</v>
      </c>
      <c r="AB22" s="268">
        <f t="shared" ca="1" si="51"/>
        <v>1</v>
      </c>
      <c r="AC22" s="268">
        <f t="shared" ca="1" si="52"/>
        <v>706</v>
      </c>
      <c r="AD22" s="268">
        <f t="shared" ca="1" si="53"/>
        <v>0</v>
      </c>
      <c r="AE22" s="268">
        <f t="shared" ca="1" si="54"/>
        <v>706</v>
      </c>
      <c r="AF22" s="268">
        <f t="shared" ca="1" si="55"/>
        <v>246.13622950819666</v>
      </c>
      <c r="AG22" s="83">
        <f t="shared" ca="1" si="56"/>
        <v>1.6582630789558905E-2</v>
      </c>
    </row>
    <row r="23" spans="1:33" ht="15.95" customHeight="1" x14ac:dyDescent="0.2">
      <c r="A23" s="3">
        <f>'Сводный за нед'!A22</f>
        <v>236072835</v>
      </c>
      <c r="B23" s="3" t="str">
        <f>'Сводный за нед'!B22</f>
        <v>ACRB1MS106WH</v>
      </c>
      <c r="C23" s="3" t="str">
        <f>'Сводный за нед'!C22</f>
        <v>Мяч с шипами белый 6 см</v>
      </c>
      <c r="D23" s="57">
        <f t="shared" ca="1" si="27"/>
        <v>844.5</v>
      </c>
      <c r="E23" s="58">
        <f t="shared" ca="1" si="28"/>
        <v>78</v>
      </c>
      <c r="F23" s="58">
        <f t="shared" ca="1" si="29"/>
        <v>8</v>
      </c>
      <c r="G23" s="58">
        <f t="shared" ca="1" si="30"/>
        <v>0</v>
      </c>
      <c r="H23" s="58">
        <f t="shared" ca="1" si="31"/>
        <v>8</v>
      </c>
      <c r="I23" s="58">
        <f t="shared" ca="1" si="32"/>
        <v>6756</v>
      </c>
      <c r="J23" s="58">
        <f t="shared" ca="1" si="33"/>
        <v>0</v>
      </c>
      <c r="K23" s="58">
        <f t="shared" ca="1" si="34"/>
        <v>6756</v>
      </c>
      <c r="L23" s="58">
        <f t="shared" ca="1" si="35"/>
        <v>2825.2073770491797</v>
      </c>
      <c r="M23" s="83">
        <f t="shared" ca="1" si="36"/>
        <v>0.4181775276863795</v>
      </c>
      <c r="N23" s="57">
        <f t="shared" ca="1" si="37"/>
        <v>696.38923076923072</v>
      </c>
      <c r="O23" s="58">
        <f t="shared" ca="1" si="38"/>
        <v>80</v>
      </c>
      <c r="P23" s="58">
        <f t="shared" ca="1" si="39"/>
        <v>13</v>
      </c>
      <c r="Q23" s="58">
        <f t="shared" ca="1" si="40"/>
        <v>0</v>
      </c>
      <c r="R23" s="58">
        <f t="shared" ca="1" si="41"/>
        <v>13</v>
      </c>
      <c r="S23" s="58">
        <f t="shared" ca="1" si="42"/>
        <v>9053.06</v>
      </c>
      <c r="T23" s="58">
        <f t="shared" ca="1" si="43"/>
        <v>0</v>
      </c>
      <c r="U23" s="58">
        <f t="shared" ca="1" si="44"/>
        <v>9053.06</v>
      </c>
      <c r="V23" s="58">
        <f t="shared" ca="1" si="45"/>
        <v>3917.4499180327875</v>
      </c>
      <c r="W23" s="83">
        <f t="shared" ca="1" si="46"/>
        <v>0.43272108193613956</v>
      </c>
      <c r="X23" s="268">
        <f t="shared" ca="1" si="47"/>
        <v>-148.11076923076928</v>
      </c>
      <c r="Y23" s="268">
        <f t="shared" ca="1" si="48"/>
        <v>2</v>
      </c>
      <c r="Z23" s="268">
        <f t="shared" ca="1" si="49"/>
        <v>5</v>
      </c>
      <c r="AA23" s="268">
        <f t="shared" ca="1" si="50"/>
        <v>0</v>
      </c>
      <c r="AB23" s="268">
        <f t="shared" ca="1" si="51"/>
        <v>5</v>
      </c>
      <c r="AC23" s="268">
        <f t="shared" ca="1" si="52"/>
        <v>2297.0599999999995</v>
      </c>
      <c r="AD23" s="268">
        <f t="shared" ca="1" si="53"/>
        <v>0</v>
      </c>
      <c r="AE23" s="268">
        <f t="shared" ca="1" si="54"/>
        <v>2297.0599999999995</v>
      </c>
      <c r="AF23" s="268">
        <f t="shared" ca="1" si="55"/>
        <v>1092.2425409836078</v>
      </c>
      <c r="AG23" s="83">
        <f t="shared" ca="1" si="56"/>
        <v>1.454355424976006E-2</v>
      </c>
    </row>
    <row r="24" spans="1:33" ht="15.95" customHeight="1" x14ac:dyDescent="0.2">
      <c r="A24" s="3">
        <f>'Сводный за нед'!A23</f>
        <v>236072836</v>
      </c>
      <c r="B24" s="3" t="str">
        <f>'Сводный за нед'!B23</f>
        <v>ACRB1MS106PN</v>
      </c>
      <c r="C24" s="3" t="str">
        <f>'Сводный за нед'!C23</f>
        <v>Мяч с шипами розовый 6 см</v>
      </c>
      <c r="D24" s="57">
        <f t="shared" ca="1" si="27"/>
        <v>577.87625000000003</v>
      </c>
      <c r="E24" s="58">
        <f t="shared" ca="1" si="28"/>
        <v>100</v>
      </c>
      <c r="F24" s="58">
        <f t="shared" ca="1" si="29"/>
        <v>8</v>
      </c>
      <c r="G24" s="58">
        <f t="shared" ca="1" si="30"/>
        <v>0</v>
      </c>
      <c r="H24" s="58">
        <f t="shared" ca="1" si="31"/>
        <v>8</v>
      </c>
      <c r="I24" s="58">
        <f t="shared" ca="1" si="32"/>
        <v>4623.01</v>
      </c>
      <c r="J24" s="58">
        <f t="shared" ca="1" si="33"/>
        <v>0</v>
      </c>
      <c r="K24" s="58">
        <f t="shared" ca="1" si="34"/>
        <v>4623.01</v>
      </c>
      <c r="L24" s="58">
        <f t="shared" ca="1" si="35"/>
        <v>1667.3934426229509</v>
      </c>
      <c r="M24" s="83">
        <f t="shared" ca="1" si="36"/>
        <v>0.36067268784254219</v>
      </c>
      <c r="N24" s="57">
        <f t="shared" ca="1" si="37"/>
        <v>554.23076923076928</v>
      </c>
      <c r="O24" s="58">
        <f t="shared" ca="1" si="38"/>
        <v>82</v>
      </c>
      <c r="P24" s="58">
        <f t="shared" ca="1" si="39"/>
        <v>13</v>
      </c>
      <c r="Q24" s="58">
        <f t="shared" ca="1" si="40"/>
        <v>0</v>
      </c>
      <c r="R24" s="58">
        <f t="shared" ca="1" si="41"/>
        <v>13</v>
      </c>
      <c r="S24" s="58">
        <f t="shared" ca="1" si="42"/>
        <v>7205</v>
      </c>
      <c r="T24" s="58">
        <f t="shared" ca="1" si="43"/>
        <v>0</v>
      </c>
      <c r="U24" s="58">
        <f t="shared" ca="1" si="44"/>
        <v>7205</v>
      </c>
      <c r="V24" s="58">
        <f t="shared" ca="1" si="45"/>
        <v>2852.4481967213114</v>
      </c>
      <c r="W24" s="83">
        <f t="shared" ca="1" si="46"/>
        <v>0.3958984311896338</v>
      </c>
      <c r="X24" s="268">
        <f t="shared" ca="1" si="47"/>
        <v>-23.645480769230744</v>
      </c>
      <c r="Y24" s="268">
        <f t="shared" ca="1" si="48"/>
        <v>-18</v>
      </c>
      <c r="Z24" s="268">
        <f t="shared" ca="1" si="49"/>
        <v>5</v>
      </c>
      <c r="AA24" s="268">
        <f t="shared" ca="1" si="50"/>
        <v>0</v>
      </c>
      <c r="AB24" s="268">
        <f t="shared" ca="1" si="51"/>
        <v>5</v>
      </c>
      <c r="AC24" s="268">
        <f t="shared" ca="1" si="52"/>
        <v>2581.9899999999998</v>
      </c>
      <c r="AD24" s="268">
        <f t="shared" ca="1" si="53"/>
        <v>0</v>
      </c>
      <c r="AE24" s="268">
        <f t="shared" ca="1" si="54"/>
        <v>2581.9899999999998</v>
      </c>
      <c r="AF24" s="268">
        <f t="shared" ca="1" si="55"/>
        <v>1185.0547540983605</v>
      </c>
      <c r="AG24" s="83">
        <f t="shared" ca="1" si="56"/>
        <v>3.5225743347091609E-2</v>
      </c>
    </row>
    <row r="25" spans="1:33" ht="15.95" customHeight="1" x14ac:dyDescent="0.2">
      <c r="A25" s="3">
        <f>'Сводный за нед'!A24</f>
        <v>236072834</v>
      </c>
      <c r="B25" s="3" t="str">
        <f>'Сводный за нед'!B24</f>
        <v>ACRB1MS106BL</v>
      </c>
      <c r="C25" s="3" t="str">
        <f>'Сводный за нед'!C24</f>
        <v>Мяч с шипами голубой 6 см</v>
      </c>
      <c r="D25" s="57">
        <f t="shared" ca="1" si="27"/>
        <v>595</v>
      </c>
      <c r="E25" s="58">
        <f t="shared" ca="1" si="28"/>
        <v>0</v>
      </c>
      <c r="F25" s="58">
        <f t="shared" ca="1" si="29"/>
        <v>1</v>
      </c>
      <c r="G25" s="58">
        <f t="shared" ca="1" si="30"/>
        <v>0</v>
      </c>
      <c r="H25" s="58">
        <f t="shared" ca="1" si="31"/>
        <v>1</v>
      </c>
      <c r="I25" s="58">
        <f t="shared" ca="1" si="32"/>
        <v>595</v>
      </c>
      <c r="J25" s="58">
        <f t="shared" ca="1" si="33"/>
        <v>0</v>
      </c>
      <c r="K25" s="58">
        <f t="shared" ca="1" si="34"/>
        <v>595</v>
      </c>
      <c r="L25" s="58">
        <f t="shared" ca="1" si="35"/>
        <v>-273.08016393442631</v>
      </c>
      <c r="M25" s="83">
        <f t="shared" ca="1" si="36"/>
        <v>-0.45895825871332152</v>
      </c>
      <c r="N25" s="57">
        <f t="shared" ca="1" si="37"/>
        <v>548.33333333333337</v>
      </c>
      <c r="O25" s="58">
        <f t="shared" ca="1" si="38"/>
        <v>100</v>
      </c>
      <c r="P25" s="58">
        <f t="shared" ca="1" si="39"/>
        <v>3</v>
      </c>
      <c r="Q25" s="58">
        <f t="shared" ca="1" si="40"/>
        <v>0</v>
      </c>
      <c r="R25" s="58">
        <f t="shared" ca="1" si="41"/>
        <v>3</v>
      </c>
      <c r="S25" s="58">
        <f t="shared" ca="1" si="42"/>
        <v>1645</v>
      </c>
      <c r="T25" s="58">
        <f t="shared" ca="1" si="43"/>
        <v>0</v>
      </c>
      <c r="U25" s="58">
        <f t="shared" ca="1" si="44"/>
        <v>1645</v>
      </c>
      <c r="V25" s="58">
        <f t="shared" ca="1" si="45"/>
        <v>536.98295081967217</v>
      </c>
      <c r="W25" s="83">
        <f t="shared" ca="1" si="46"/>
        <v>0.32643340475360011</v>
      </c>
      <c r="X25" s="268">
        <f t="shared" ca="1" si="47"/>
        <v>-46.666666666666629</v>
      </c>
      <c r="Y25" s="268">
        <f t="shared" ca="1" si="48"/>
        <v>100</v>
      </c>
      <c r="Z25" s="268">
        <f t="shared" ca="1" si="49"/>
        <v>2</v>
      </c>
      <c r="AA25" s="268">
        <f t="shared" ca="1" si="50"/>
        <v>0</v>
      </c>
      <c r="AB25" s="268">
        <f t="shared" ca="1" si="51"/>
        <v>2</v>
      </c>
      <c r="AC25" s="268">
        <f t="shared" ca="1" si="52"/>
        <v>1050</v>
      </c>
      <c r="AD25" s="268">
        <f t="shared" ca="1" si="53"/>
        <v>0</v>
      </c>
      <c r="AE25" s="268">
        <f t="shared" ca="1" si="54"/>
        <v>1050</v>
      </c>
      <c r="AF25" s="268">
        <f t="shared" ca="1" si="55"/>
        <v>810.06311475409848</v>
      </c>
      <c r="AG25" s="83">
        <f t="shared" ca="1" si="56"/>
        <v>0.78539166346692157</v>
      </c>
    </row>
    <row r="26" spans="1:33" ht="15.95" customHeight="1" x14ac:dyDescent="0.2">
      <c r="A26" s="3">
        <f>'Сводный за нед'!A25</f>
        <v>223671295</v>
      </c>
      <c r="B26" s="3" t="str">
        <f>'Сводный за нед'!B25</f>
        <v>ACRB1MS106RJ</v>
      </c>
      <c r="C26" s="3" t="str">
        <f>'Сводный за нед'!C25</f>
        <v>Мяч с шипами оранжевый 6 см</v>
      </c>
      <c r="D26" s="57" t="str">
        <f t="shared" ca="1" si="27"/>
        <v xml:space="preserve"> </v>
      </c>
      <c r="E26" s="58">
        <f t="shared" ca="1" si="28"/>
        <v>0</v>
      </c>
      <c r="F26" s="58">
        <f t="shared" ca="1" si="29"/>
        <v>0</v>
      </c>
      <c r="G26" s="58">
        <f t="shared" ca="1" si="30"/>
        <v>0</v>
      </c>
      <c r="H26" s="58">
        <f t="shared" ca="1" si="31"/>
        <v>0</v>
      </c>
      <c r="I26" s="58">
        <f t="shared" ca="1" si="32"/>
        <v>0</v>
      </c>
      <c r="J26" s="58">
        <f t="shared" ca="1" si="33"/>
        <v>0</v>
      </c>
      <c r="K26" s="58">
        <f t="shared" ca="1" si="34"/>
        <v>0</v>
      </c>
      <c r="L26" s="58">
        <f t="shared" ca="1" si="35"/>
        <v>-528.11655737704928</v>
      </c>
      <c r="M26" s="83" t="str">
        <f t="shared" ca="1" si="36"/>
        <v xml:space="preserve"> </v>
      </c>
      <c r="N26" s="57">
        <f t="shared" ca="1" si="37"/>
        <v>525</v>
      </c>
      <c r="O26" s="58">
        <f t="shared" ca="1" si="38"/>
        <v>100</v>
      </c>
      <c r="P26" s="58">
        <f t="shared" ca="1" si="39"/>
        <v>1</v>
      </c>
      <c r="Q26" s="58">
        <f t="shared" ca="1" si="40"/>
        <v>0</v>
      </c>
      <c r="R26" s="58">
        <f t="shared" ca="1" si="41"/>
        <v>1</v>
      </c>
      <c r="S26" s="58">
        <f t="shared" ca="1" si="42"/>
        <v>525</v>
      </c>
      <c r="T26" s="58">
        <f t="shared" ca="1" si="43"/>
        <v>0</v>
      </c>
      <c r="U26" s="58">
        <f t="shared" ca="1" si="44"/>
        <v>525</v>
      </c>
      <c r="V26" s="58">
        <f t="shared" ca="1" si="45"/>
        <v>-348.1804918032787</v>
      </c>
      <c r="W26" s="83">
        <f t="shared" ca="1" si="46"/>
        <v>-0.66320093676814995</v>
      </c>
      <c r="X26" s="268">
        <f t="shared" ca="1" si="47"/>
        <v>0</v>
      </c>
      <c r="Y26" s="268">
        <f t="shared" ca="1" si="48"/>
        <v>100</v>
      </c>
      <c r="Z26" s="268">
        <f t="shared" ca="1" si="49"/>
        <v>1</v>
      </c>
      <c r="AA26" s="268">
        <f t="shared" ca="1" si="50"/>
        <v>0</v>
      </c>
      <c r="AB26" s="268">
        <f t="shared" ca="1" si="51"/>
        <v>1</v>
      </c>
      <c r="AC26" s="268">
        <f t="shared" ca="1" si="52"/>
        <v>525</v>
      </c>
      <c r="AD26" s="268">
        <f t="shared" ca="1" si="53"/>
        <v>0</v>
      </c>
      <c r="AE26" s="268">
        <f t="shared" ca="1" si="54"/>
        <v>525</v>
      </c>
      <c r="AF26" s="268">
        <f t="shared" ca="1" si="55"/>
        <v>179.93606557377058</v>
      </c>
      <c r="AG26" s="83">
        <f t="shared" ca="1" si="56"/>
        <v>0</v>
      </c>
    </row>
    <row r="27" spans="1:33" ht="15.95" customHeight="1" x14ac:dyDescent="0.2">
      <c r="A27" s="3">
        <f>'Сводный за нед'!A26</f>
        <v>370591238</v>
      </c>
      <c r="B27" s="3" t="str">
        <f>'Сводный за нед'!B26</f>
        <v>ACRB1MS106BС</v>
      </c>
      <c r="C27" s="3" t="str">
        <f>'Сводный за нед'!C26</f>
        <v>Мяч с шипами черный 6 см</v>
      </c>
      <c r="D27" s="57">
        <f t="shared" ca="1" si="27"/>
        <v>511.33333333333331</v>
      </c>
      <c r="E27" s="58">
        <f t="shared" ca="1" si="28"/>
        <v>71</v>
      </c>
      <c r="F27" s="58">
        <f t="shared" ca="1" si="29"/>
        <v>6</v>
      </c>
      <c r="G27" s="58">
        <f t="shared" ca="1" si="30"/>
        <v>0</v>
      </c>
      <c r="H27" s="58">
        <f t="shared" ca="1" si="31"/>
        <v>6</v>
      </c>
      <c r="I27" s="58">
        <f t="shared" ca="1" si="32"/>
        <v>3068</v>
      </c>
      <c r="J27" s="58">
        <f t="shared" ca="1" si="33"/>
        <v>0</v>
      </c>
      <c r="K27" s="58">
        <f t="shared" ca="1" si="34"/>
        <v>3068</v>
      </c>
      <c r="L27" s="58">
        <f t="shared" ca="1" si="35"/>
        <v>867.56573770491809</v>
      </c>
      <c r="M27" s="83">
        <f t="shared" ca="1" si="36"/>
        <v>0.28277892363263302</v>
      </c>
      <c r="N27" s="57">
        <f t="shared" ca="1" si="37"/>
        <v>496.22222222222223</v>
      </c>
      <c r="O27" s="58">
        <f t="shared" ca="1" si="38"/>
        <v>63</v>
      </c>
      <c r="P27" s="58">
        <f t="shared" ca="1" si="39"/>
        <v>9</v>
      </c>
      <c r="Q27" s="58">
        <f t="shared" ca="1" si="40"/>
        <v>0</v>
      </c>
      <c r="R27" s="58">
        <f t="shared" ca="1" si="41"/>
        <v>9</v>
      </c>
      <c r="S27" s="58">
        <f t="shared" ca="1" si="42"/>
        <v>4466</v>
      </c>
      <c r="T27" s="58">
        <f t="shared" ca="1" si="43"/>
        <v>0</v>
      </c>
      <c r="U27" s="58">
        <f t="shared" ca="1" si="44"/>
        <v>4466</v>
      </c>
      <c r="V27" s="58">
        <f t="shared" ca="1" si="45"/>
        <v>1355.6255737704919</v>
      </c>
      <c r="W27" s="83">
        <f t="shared" ca="1" si="46"/>
        <v>0.30354356779455705</v>
      </c>
      <c r="X27" s="268">
        <f t="shared" ca="1" si="47"/>
        <v>-15.111111111111086</v>
      </c>
      <c r="Y27" s="268">
        <f t="shared" ca="1" si="48"/>
        <v>-8</v>
      </c>
      <c r="Z27" s="268">
        <f t="shared" ca="1" si="49"/>
        <v>3</v>
      </c>
      <c r="AA27" s="268">
        <f t="shared" ca="1" si="50"/>
        <v>0</v>
      </c>
      <c r="AB27" s="268">
        <f t="shared" ca="1" si="51"/>
        <v>3</v>
      </c>
      <c r="AC27" s="268">
        <f t="shared" ca="1" si="52"/>
        <v>1398</v>
      </c>
      <c r="AD27" s="268">
        <f t="shared" ca="1" si="53"/>
        <v>0</v>
      </c>
      <c r="AE27" s="268">
        <f t="shared" ca="1" si="54"/>
        <v>1398</v>
      </c>
      <c r="AF27" s="268">
        <f t="shared" ca="1" si="55"/>
        <v>488.05983606557379</v>
      </c>
      <c r="AG27" s="83">
        <f t="shared" ca="1" si="56"/>
        <v>2.0764644161924029E-2</v>
      </c>
    </row>
    <row r="28" spans="1:33" ht="15.95" customHeight="1" x14ac:dyDescent="0.2">
      <c r="A28" s="3">
        <f>'Сводный за нед'!A27</f>
        <v>419145391</v>
      </c>
      <c r="B28" s="3" t="str">
        <f>'Сводный за нед'!B27</f>
        <v>ACRB1MS107WH</v>
      </c>
      <c r="C28" s="3" t="str">
        <f>'Сводный за нед'!C27</f>
        <v>Мяч с шипами белый 7 см</v>
      </c>
      <c r="D28" s="57">
        <f t="shared" ca="1" si="27"/>
        <v>704.81200000000001</v>
      </c>
      <c r="E28" s="58">
        <f t="shared" ca="1" si="28"/>
        <v>80</v>
      </c>
      <c r="F28" s="58">
        <f t="shared" ca="1" si="29"/>
        <v>5</v>
      </c>
      <c r="G28" s="58">
        <f t="shared" ca="1" si="30"/>
        <v>0</v>
      </c>
      <c r="H28" s="58">
        <f t="shared" ca="1" si="31"/>
        <v>5</v>
      </c>
      <c r="I28" s="58">
        <f t="shared" ca="1" si="32"/>
        <v>3524.06</v>
      </c>
      <c r="J28" s="58">
        <f t="shared" ca="1" si="33"/>
        <v>0</v>
      </c>
      <c r="K28" s="58">
        <f t="shared" ca="1" si="34"/>
        <v>3524.06</v>
      </c>
      <c r="L28" s="58">
        <f t="shared" ca="1" si="35"/>
        <v>1509.9224590163933</v>
      </c>
      <c r="M28" s="83">
        <f t="shared" ca="1" si="36"/>
        <v>0.42846105316492722</v>
      </c>
      <c r="N28" s="57">
        <f t="shared" ca="1" si="37"/>
        <v>703.57142857142856</v>
      </c>
      <c r="O28" s="58">
        <f t="shared" ca="1" si="38"/>
        <v>83</v>
      </c>
      <c r="P28" s="58">
        <f t="shared" ca="1" si="39"/>
        <v>7</v>
      </c>
      <c r="Q28" s="58">
        <f t="shared" ca="1" si="40"/>
        <v>0</v>
      </c>
      <c r="R28" s="58">
        <f t="shared" ca="1" si="41"/>
        <v>7</v>
      </c>
      <c r="S28" s="58">
        <f t="shared" ca="1" si="42"/>
        <v>4925</v>
      </c>
      <c r="T28" s="58">
        <f t="shared" ca="1" si="43"/>
        <v>0</v>
      </c>
      <c r="U28" s="58">
        <f t="shared" ca="1" si="44"/>
        <v>4925</v>
      </c>
      <c r="V28" s="58">
        <f t="shared" ca="1" si="45"/>
        <v>2158.5683606557377</v>
      </c>
      <c r="W28" s="83">
        <f t="shared" ca="1" si="46"/>
        <v>0.4382879920113173</v>
      </c>
      <c r="X28" s="268">
        <f t="shared" ca="1" si="47"/>
        <v>-1.2405714285714566</v>
      </c>
      <c r="Y28" s="268">
        <f t="shared" ca="1" si="48"/>
        <v>3</v>
      </c>
      <c r="Z28" s="268">
        <f t="shared" ca="1" si="49"/>
        <v>2</v>
      </c>
      <c r="AA28" s="268">
        <f t="shared" ca="1" si="50"/>
        <v>0</v>
      </c>
      <c r="AB28" s="268">
        <f t="shared" ca="1" si="51"/>
        <v>2</v>
      </c>
      <c r="AC28" s="268">
        <f t="shared" ca="1" si="52"/>
        <v>1400.94</v>
      </c>
      <c r="AD28" s="268">
        <f t="shared" ca="1" si="53"/>
        <v>0</v>
      </c>
      <c r="AE28" s="268">
        <f t="shared" ca="1" si="54"/>
        <v>1400.94</v>
      </c>
      <c r="AF28" s="268">
        <f t="shared" ca="1" si="55"/>
        <v>648.6459016393444</v>
      </c>
      <c r="AG28" s="83">
        <f t="shared" ca="1" si="56"/>
        <v>9.8269388463900764E-3</v>
      </c>
    </row>
    <row r="29" spans="1:33" ht="15.95" customHeight="1" x14ac:dyDescent="0.2">
      <c r="A29" s="3">
        <f>'Сводный за нед'!A28</f>
        <v>419145389</v>
      </c>
      <c r="B29" s="3" t="str">
        <f>'Сводный за нед'!B28</f>
        <v>ACRB1MS107PN</v>
      </c>
      <c r="C29" s="3" t="str">
        <f>'Сводный за нед'!C28</f>
        <v>Мяч с шипами розовый 7 см</v>
      </c>
      <c r="D29" s="57" t="str">
        <f t="shared" ca="1" si="27"/>
        <v xml:space="preserve"> </v>
      </c>
      <c r="E29" s="58">
        <f t="shared" ca="1" si="28"/>
        <v>0</v>
      </c>
      <c r="F29" s="58">
        <f t="shared" ca="1" si="29"/>
        <v>0</v>
      </c>
      <c r="G29" s="58">
        <f t="shared" ca="1" si="30"/>
        <v>0</v>
      </c>
      <c r="H29" s="58">
        <f t="shared" ca="1" si="31"/>
        <v>0</v>
      </c>
      <c r="I29" s="58">
        <f t="shared" ca="1" si="32"/>
        <v>0</v>
      </c>
      <c r="J29" s="58">
        <f t="shared" ca="1" si="33"/>
        <v>0</v>
      </c>
      <c r="K29" s="58">
        <f t="shared" ca="1" si="34"/>
        <v>0</v>
      </c>
      <c r="L29" s="58">
        <f t="shared" ca="1" si="35"/>
        <v>-60.760000000000005</v>
      </c>
      <c r="M29" s="83" t="str">
        <f t="shared" ca="1" si="36"/>
        <v xml:space="preserve"> </v>
      </c>
      <c r="N29" s="57">
        <f t="shared" ca="1" si="37"/>
        <v>615</v>
      </c>
      <c r="O29" s="58">
        <f t="shared" ca="1" si="38"/>
        <v>100</v>
      </c>
      <c r="P29" s="58">
        <f t="shared" ca="1" si="39"/>
        <v>1</v>
      </c>
      <c r="Q29" s="58">
        <f t="shared" ca="1" si="40"/>
        <v>0</v>
      </c>
      <c r="R29" s="58">
        <f t="shared" ca="1" si="41"/>
        <v>1</v>
      </c>
      <c r="S29" s="58">
        <f t="shared" ca="1" si="42"/>
        <v>615</v>
      </c>
      <c r="T29" s="58">
        <f t="shared" ca="1" si="43"/>
        <v>0</v>
      </c>
      <c r="U29" s="58">
        <f t="shared" ca="1" si="44"/>
        <v>615</v>
      </c>
      <c r="V29" s="58">
        <f t="shared" ca="1" si="45"/>
        <v>211.80606557377047</v>
      </c>
      <c r="W29" s="83">
        <f t="shared" ca="1" si="46"/>
        <v>0.34440010662401704</v>
      </c>
      <c r="X29" s="268">
        <f t="shared" ca="1" si="47"/>
        <v>0</v>
      </c>
      <c r="Y29" s="268">
        <f t="shared" ca="1" si="48"/>
        <v>100</v>
      </c>
      <c r="Z29" s="268">
        <f t="shared" ca="1" si="49"/>
        <v>1</v>
      </c>
      <c r="AA29" s="268">
        <f t="shared" ca="1" si="50"/>
        <v>0</v>
      </c>
      <c r="AB29" s="268">
        <f t="shared" ca="1" si="51"/>
        <v>1</v>
      </c>
      <c r="AC29" s="268">
        <f t="shared" ca="1" si="52"/>
        <v>615</v>
      </c>
      <c r="AD29" s="268">
        <f t="shared" ca="1" si="53"/>
        <v>0</v>
      </c>
      <c r="AE29" s="268">
        <f t="shared" ca="1" si="54"/>
        <v>615</v>
      </c>
      <c r="AF29" s="268">
        <f t="shared" ca="1" si="55"/>
        <v>272.56606557377046</v>
      </c>
      <c r="AG29" s="83">
        <f t="shared" ca="1" si="56"/>
        <v>0</v>
      </c>
    </row>
    <row r="30" spans="1:33" ht="15.95" customHeight="1" x14ac:dyDescent="0.2">
      <c r="A30" s="3">
        <f>'Сводный за нед'!A29</f>
        <v>419145748</v>
      </c>
      <c r="B30" s="3" t="str">
        <f>'Сводный за нед'!B29</f>
        <v>ACRB1MS107BL</v>
      </c>
      <c r="C30" s="3" t="str">
        <f>'Сводный за нед'!C29</f>
        <v>Мяч с шипами голубой 7 см</v>
      </c>
      <c r="D30" s="57" t="str">
        <f t="shared" ca="1" si="27"/>
        <v xml:space="preserve"> </v>
      </c>
      <c r="E30" s="58">
        <f t="shared" ca="1" si="28"/>
        <v>0</v>
      </c>
      <c r="F30" s="58">
        <f t="shared" ca="1" si="29"/>
        <v>0</v>
      </c>
      <c r="G30" s="58">
        <f t="shared" ca="1" si="30"/>
        <v>0</v>
      </c>
      <c r="H30" s="58">
        <f t="shared" ca="1" si="31"/>
        <v>0</v>
      </c>
      <c r="I30" s="58">
        <f t="shared" ca="1" si="32"/>
        <v>0</v>
      </c>
      <c r="J30" s="58">
        <f t="shared" ca="1" si="33"/>
        <v>0</v>
      </c>
      <c r="K30" s="58">
        <f t="shared" ca="1" si="34"/>
        <v>0</v>
      </c>
      <c r="L30" s="58">
        <f t="shared" ca="1" si="35"/>
        <v>-78.400000000000006</v>
      </c>
      <c r="M30" s="83" t="str">
        <f t="shared" ca="1" si="36"/>
        <v xml:space="preserve"> </v>
      </c>
      <c r="N30" s="57">
        <f t="shared" ca="1" si="37"/>
        <v>525</v>
      </c>
      <c r="O30" s="58">
        <f t="shared" ca="1" si="38"/>
        <v>100</v>
      </c>
      <c r="P30" s="58">
        <f t="shared" ca="1" si="39"/>
        <v>1</v>
      </c>
      <c r="Q30" s="58">
        <f t="shared" ca="1" si="40"/>
        <v>0</v>
      </c>
      <c r="R30" s="58">
        <f t="shared" ca="1" si="41"/>
        <v>1</v>
      </c>
      <c r="S30" s="58">
        <f t="shared" ca="1" si="42"/>
        <v>525</v>
      </c>
      <c r="T30" s="58">
        <f t="shared" ca="1" si="43"/>
        <v>0</v>
      </c>
      <c r="U30" s="58">
        <f t="shared" ca="1" si="44"/>
        <v>525</v>
      </c>
      <c r="V30" s="58">
        <f t="shared" ca="1" si="45"/>
        <v>141.71131147540987</v>
      </c>
      <c r="W30" s="83">
        <f t="shared" ca="1" si="46"/>
        <v>0.26992630757220926</v>
      </c>
      <c r="X30" s="268">
        <f t="shared" ca="1" si="47"/>
        <v>0</v>
      </c>
      <c r="Y30" s="268">
        <f t="shared" ca="1" si="48"/>
        <v>100</v>
      </c>
      <c r="Z30" s="268">
        <f t="shared" ca="1" si="49"/>
        <v>1</v>
      </c>
      <c r="AA30" s="268">
        <f t="shared" ca="1" si="50"/>
        <v>0</v>
      </c>
      <c r="AB30" s="268">
        <f t="shared" ca="1" si="51"/>
        <v>1</v>
      </c>
      <c r="AC30" s="268">
        <f t="shared" ca="1" si="52"/>
        <v>525</v>
      </c>
      <c r="AD30" s="268">
        <f t="shared" ca="1" si="53"/>
        <v>0</v>
      </c>
      <c r="AE30" s="268">
        <f t="shared" ca="1" si="54"/>
        <v>525</v>
      </c>
      <c r="AF30" s="268">
        <f t="shared" ca="1" si="55"/>
        <v>220.11131147540988</v>
      </c>
      <c r="AG30" s="83">
        <f t="shared" ca="1" si="56"/>
        <v>0</v>
      </c>
    </row>
    <row r="31" spans="1:33" ht="15.95" customHeight="1" x14ac:dyDescent="0.2">
      <c r="A31" s="3">
        <f>'Сводный за нед'!A30</f>
        <v>419141548</v>
      </c>
      <c r="B31" s="3" t="str">
        <f>'Сводный за нед'!B30</f>
        <v>ACRB1MS107RJ</v>
      </c>
      <c r="C31" s="3" t="str">
        <f>'Сводный за нед'!C30</f>
        <v>Мяч с шипами оранжевый 7 см</v>
      </c>
      <c r="D31" s="57" t="str">
        <f t="shared" ca="1" si="27"/>
        <v xml:space="preserve"> </v>
      </c>
      <c r="E31" s="58">
        <f t="shared" ca="1" si="28"/>
        <v>0</v>
      </c>
      <c r="F31" s="58">
        <f t="shared" ca="1" si="29"/>
        <v>0</v>
      </c>
      <c r="G31" s="58">
        <f t="shared" ca="1" si="30"/>
        <v>0</v>
      </c>
      <c r="H31" s="58">
        <f t="shared" ca="1" si="31"/>
        <v>0</v>
      </c>
      <c r="I31" s="58">
        <f t="shared" ca="1" si="32"/>
        <v>0</v>
      </c>
      <c r="J31" s="58">
        <f t="shared" ca="1" si="33"/>
        <v>0</v>
      </c>
      <c r="K31" s="58">
        <f t="shared" ca="1" si="34"/>
        <v>0</v>
      </c>
      <c r="L31" s="58">
        <f t="shared" ca="1" si="35"/>
        <v>-75.460000000000008</v>
      </c>
      <c r="M31" s="83" t="str">
        <f t="shared" ca="1" si="36"/>
        <v xml:space="preserve"> </v>
      </c>
      <c r="N31" s="57" t="str">
        <f t="shared" ca="1" si="37"/>
        <v xml:space="preserve"> </v>
      </c>
      <c r="O31" s="58">
        <f t="shared" ca="1" si="38"/>
        <v>0</v>
      </c>
      <c r="P31" s="58">
        <f t="shared" ca="1" si="39"/>
        <v>0</v>
      </c>
      <c r="Q31" s="58">
        <f t="shared" ca="1" si="40"/>
        <v>0</v>
      </c>
      <c r="R31" s="58">
        <f t="shared" ca="1" si="41"/>
        <v>0</v>
      </c>
      <c r="S31" s="58">
        <f t="shared" ca="1" si="42"/>
        <v>0</v>
      </c>
      <c r="T31" s="58">
        <f t="shared" ca="1" si="43"/>
        <v>0</v>
      </c>
      <c r="U31" s="58">
        <f t="shared" ca="1" si="44"/>
        <v>0</v>
      </c>
      <c r="V31" s="58">
        <f t="shared" ca="1" si="45"/>
        <v>-65.086557377049175</v>
      </c>
      <c r="W31" s="83" t="str">
        <f t="shared" ca="1" si="46"/>
        <v xml:space="preserve"> </v>
      </c>
      <c r="X31" s="268">
        <f t="shared" ca="1" si="47"/>
        <v>0</v>
      </c>
      <c r="Y31" s="268">
        <f t="shared" ca="1" si="48"/>
        <v>0</v>
      </c>
      <c r="Z31" s="268">
        <f t="shared" ca="1" si="49"/>
        <v>0</v>
      </c>
      <c r="AA31" s="268">
        <f t="shared" ca="1" si="50"/>
        <v>0</v>
      </c>
      <c r="AB31" s="268">
        <f t="shared" ca="1" si="51"/>
        <v>0</v>
      </c>
      <c r="AC31" s="268">
        <f t="shared" ca="1" si="52"/>
        <v>0</v>
      </c>
      <c r="AD31" s="268">
        <f t="shared" ca="1" si="53"/>
        <v>0</v>
      </c>
      <c r="AE31" s="268">
        <f t="shared" ca="1" si="54"/>
        <v>0</v>
      </c>
      <c r="AF31" s="268">
        <f t="shared" ca="1" si="55"/>
        <v>10.373442622950833</v>
      </c>
      <c r="AG31" s="83">
        <f t="shared" ca="1" si="56"/>
        <v>0</v>
      </c>
    </row>
    <row r="32" spans="1:33" ht="15.95" customHeight="1" x14ac:dyDescent="0.2">
      <c r="A32" s="3">
        <f>'Сводный за нед'!A31</f>
        <v>419145985</v>
      </c>
      <c r="B32" s="3" t="str">
        <f>'Сводный за нед'!B31</f>
        <v>ACRB1MS107BС</v>
      </c>
      <c r="C32" s="3" t="str">
        <f>'Сводный за нед'!C31</f>
        <v>Мяч с шипами черный 7 см</v>
      </c>
      <c r="D32" s="57" t="str">
        <f t="shared" ca="1" si="27"/>
        <v xml:space="preserve"> </v>
      </c>
      <c r="E32" s="58">
        <f t="shared" ca="1" si="28"/>
        <v>0</v>
      </c>
      <c r="F32" s="58">
        <f t="shared" ca="1" si="29"/>
        <v>0</v>
      </c>
      <c r="G32" s="58">
        <f t="shared" ca="1" si="30"/>
        <v>0</v>
      </c>
      <c r="H32" s="58">
        <f t="shared" ca="1" si="31"/>
        <v>0</v>
      </c>
      <c r="I32" s="58">
        <f t="shared" ca="1" si="32"/>
        <v>0</v>
      </c>
      <c r="J32" s="58">
        <f t="shared" ca="1" si="33"/>
        <v>0</v>
      </c>
      <c r="K32" s="58">
        <f t="shared" ca="1" si="34"/>
        <v>0</v>
      </c>
      <c r="L32" s="58">
        <f t="shared" ca="1" si="35"/>
        <v>-63.956885245901645</v>
      </c>
      <c r="M32" s="83" t="str">
        <f t="shared" ca="1" si="36"/>
        <v xml:space="preserve"> </v>
      </c>
      <c r="N32" s="57" t="str">
        <f t="shared" ca="1" si="37"/>
        <v xml:space="preserve"> </v>
      </c>
      <c r="O32" s="58">
        <f t="shared" ca="1" si="38"/>
        <v>0</v>
      </c>
      <c r="P32" s="58">
        <f t="shared" ca="1" si="39"/>
        <v>0</v>
      </c>
      <c r="Q32" s="58">
        <f t="shared" ca="1" si="40"/>
        <v>0</v>
      </c>
      <c r="R32" s="58">
        <f t="shared" ca="1" si="41"/>
        <v>0</v>
      </c>
      <c r="S32" s="58">
        <f t="shared" ca="1" si="42"/>
        <v>0</v>
      </c>
      <c r="T32" s="58">
        <f t="shared" ca="1" si="43"/>
        <v>0</v>
      </c>
      <c r="U32" s="58">
        <f t="shared" ca="1" si="44"/>
        <v>0</v>
      </c>
      <c r="V32" s="58">
        <f t="shared" ca="1" si="45"/>
        <v>-167.47000000000003</v>
      </c>
      <c r="W32" s="83" t="str">
        <f t="shared" ca="1" si="46"/>
        <v xml:space="preserve"> </v>
      </c>
      <c r="X32" s="268">
        <f t="shared" ca="1" si="47"/>
        <v>0</v>
      </c>
      <c r="Y32" s="268">
        <f t="shared" ca="1" si="48"/>
        <v>0</v>
      </c>
      <c r="Z32" s="268">
        <f t="shared" ca="1" si="49"/>
        <v>0</v>
      </c>
      <c r="AA32" s="268">
        <f t="shared" ca="1" si="50"/>
        <v>0</v>
      </c>
      <c r="AB32" s="268">
        <f t="shared" ca="1" si="51"/>
        <v>0</v>
      </c>
      <c r="AC32" s="268">
        <f t="shared" ca="1" si="52"/>
        <v>0</v>
      </c>
      <c r="AD32" s="268">
        <f t="shared" ca="1" si="53"/>
        <v>0</v>
      </c>
      <c r="AE32" s="268">
        <f t="shared" ca="1" si="54"/>
        <v>0</v>
      </c>
      <c r="AF32" s="268">
        <f t="shared" ca="1" si="55"/>
        <v>-103.51311475409838</v>
      </c>
      <c r="AG32" s="83">
        <f t="shared" ca="1" si="56"/>
        <v>0</v>
      </c>
    </row>
    <row r="33" spans="1:33" ht="15.95" customHeight="1" x14ac:dyDescent="0.2">
      <c r="A33" s="3">
        <f>'Сводный за нед'!A32</f>
        <v>419145390</v>
      </c>
      <c r="B33" s="3" t="str">
        <f>'Сводный за нед'!B32</f>
        <v>ACRB1MS109PN</v>
      </c>
      <c r="C33" s="3" t="str">
        <f>'Сводный за нед'!C32</f>
        <v>Мяч с шипами розовый 9 см</v>
      </c>
      <c r="D33" s="57" t="str">
        <f t="shared" ca="1" si="27"/>
        <v xml:space="preserve"> </v>
      </c>
      <c r="E33" s="58">
        <f t="shared" ca="1" si="28"/>
        <v>0</v>
      </c>
      <c r="F33" s="58">
        <f t="shared" ca="1" si="29"/>
        <v>0</v>
      </c>
      <c r="G33" s="58">
        <f t="shared" ca="1" si="30"/>
        <v>0</v>
      </c>
      <c r="H33" s="58">
        <f t="shared" ca="1" si="31"/>
        <v>0</v>
      </c>
      <c r="I33" s="58">
        <f t="shared" ca="1" si="32"/>
        <v>0</v>
      </c>
      <c r="J33" s="58">
        <f t="shared" ca="1" si="33"/>
        <v>0</v>
      </c>
      <c r="K33" s="58">
        <f t="shared" ca="1" si="34"/>
        <v>0</v>
      </c>
      <c r="L33" s="58">
        <f t="shared" ca="1" si="35"/>
        <v>-156.78672131147542</v>
      </c>
      <c r="M33" s="83" t="str">
        <f t="shared" ca="1" si="36"/>
        <v xml:space="preserve"> </v>
      </c>
      <c r="N33" s="57">
        <f t="shared" ca="1" si="37"/>
        <v>528.33333333333337</v>
      </c>
      <c r="O33" s="58">
        <f t="shared" ca="1" si="38"/>
        <v>100</v>
      </c>
      <c r="P33" s="58">
        <f t="shared" ca="1" si="39"/>
        <v>3</v>
      </c>
      <c r="Q33" s="58">
        <f t="shared" ca="1" si="40"/>
        <v>0</v>
      </c>
      <c r="R33" s="58">
        <f t="shared" ca="1" si="41"/>
        <v>3</v>
      </c>
      <c r="S33" s="58">
        <f t="shared" ca="1" si="42"/>
        <v>1585</v>
      </c>
      <c r="T33" s="58">
        <f t="shared" ca="1" si="43"/>
        <v>0</v>
      </c>
      <c r="U33" s="58">
        <f t="shared" ca="1" si="44"/>
        <v>1585</v>
      </c>
      <c r="V33" s="58">
        <f t="shared" ca="1" si="45"/>
        <v>417.23475409836055</v>
      </c>
      <c r="W33" s="83">
        <f t="shared" ca="1" si="46"/>
        <v>0.2632395924910792</v>
      </c>
      <c r="X33" s="268">
        <f t="shared" ca="1" si="47"/>
        <v>0</v>
      </c>
      <c r="Y33" s="268">
        <f t="shared" ca="1" si="48"/>
        <v>100</v>
      </c>
      <c r="Z33" s="268">
        <f t="shared" ca="1" si="49"/>
        <v>3</v>
      </c>
      <c r="AA33" s="268">
        <f t="shared" ca="1" si="50"/>
        <v>0</v>
      </c>
      <c r="AB33" s="268">
        <f t="shared" ca="1" si="51"/>
        <v>3</v>
      </c>
      <c r="AC33" s="268">
        <f t="shared" ca="1" si="52"/>
        <v>1585</v>
      </c>
      <c r="AD33" s="268">
        <f t="shared" ca="1" si="53"/>
        <v>0</v>
      </c>
      <c r="AE33" s="268">
        <f t="shared" ca="1" si="54"/>
        <v>1585</v>
      </c>
      <c r="AF33" s="268">
        <f t="shared" ca="1" si="55"/>
        <v>574.02147540983594</v>
      </c>
      <c r="AG33" s="83">
        <f t="shared" ca="1" si="56"/>
        <v>0</v>
      </c>
    </row>
    <row r="34" spans="1:33" ht="15.95" customHeight="1" x14ac:dyDescent="0.2">
      <c r="A34" s="3">
        <f>'Сводный за нед'!A33</f>
        <v>419145749</v>
      </c>
      <c r="B34" s="3" t="str">
        <f>'Сводный за нед'!B33</f>
        <v>ACRB1MS109BL</v>
      </c>
      <c r="C34" s="3" t="str">
        <f>'Сводный за нед'!C33</f>
        <v>Мяч с шипами голубой 9 см</v>
      </c>
      <c r="D34" s="57" t="str">
        <f t="shared" ca="1" si="27"/>
        <v xml:space="preserve"> </v>
      </c>
      <c r="E34" s="58">
        <f t="shared" ca="1" si="28"/>
        <v>0</v>
      </c>
      <c r="F34" s="58">
        <f t="shared" ca="1" si="29"/>
        <v>0</v>
      </c>
      <c r="G34" s="58">
        <f t="shared" ca="1" si="30"/>
        <v>0</v>
      </c>
      <c r="H34" s="58">
        <f t="shared" ca="1" si="31"/>
        <v>0</v>
      </c>
      <c r="I34" s="58">
        <f t="shared" ca="1" si="32"/>
        <v>0</v>
      </c>
      <c r="J34" s="58">
        <f t="shared" ca="1" si="33"/>
        <v>0</v>
      </c>
      <c r="K34" s="58">
        <f t="shared" ca="1" si="34"/>
        <v>0</v>
      </c>
      <c r="L34" s="58">
        <f t="shared" ca="1" si="35"/>
        <v>-78.400000000000006</v>
      </c>
      <c r="M34" s="83" t="str">
        <f t="shared" ca="1" si="36"/>
        <v xml:space="preserve"> </v>
      </c>
      <c r="N34" s="57">
        <f t="shared" ca="1" si="37"/>
        <v>554.5</v>
      </c>
      <c r="O34" s="58">
        <f t="shared" ca="1" si="38"/>
        <v>100</v>
      </c>
      <c r="P34" s="58">
        <f t="shared" ca="1" si="39"/>
        <v>2</v>
      </c>
      <c r="Q34" s="58">
        <f t="shared" ca="1" si="40"/>
        <v>0</v>
      </c>
      <c r="R34" s="58">
        <f t="shared" ca="1" si="41"/>
        <v>2</v>
      </c>
      <c r="S34" s="58">
        <f t="shared" ca="1" si="42"/>
        <v>1109</v>
      </c>
      <c r="T34" s="58">
        <f t="shared" ca="1" si="43"/>
        <v>0</v>
      </c>
      <c r="U34" s="58">
        <f t="shared" ca="1" si="44"/>
        <v>1109</v>
      </c>
      <c r="V34" s="58">
        <f t="shared" ca="1" si="45"/>
        <v>363.89885245901644</v>
      </c>
      <c r="W34" s="83">
        <f t="shared" ca="1" si="46"/>
        <v>0.32813241880885163</v>
      </c>
      <c r="X34" s="268">
        <f t="shared" ca="1" si="47"/>
        <v>0</v>
      </c>
      <c r="Y34" s="268">
        <f t="shared" ca="1" si="48"/>
        <v>100</v>
      </c>
      <c r="Z34" s="268">
        <f t="shared" ca="1" si="49"/>
        <v>2</v>
      </c>
      <c r="AA34" s="268">
        <f t="shared" ca="1" si="50"/>
        <v>0</v>
      </c>
      <c r="AB34" s="268">
        <f t="shared" ca="1" si="51"/>
        <v>2</v>
      </c>
      <c r="AC34" s="268">
        <f t="shared" ca="1" si="52"/>
        <v>1109</v>
      </c>
      <c r="AD34" s="268">
        <f t="shared" ca="1" si="53"/>
        <v>0</v>
      </c>
      <c r="AE34" s="268">
        <f t="shared" ca="1" si="54"/>
        <v>1109</v>
      </c>
      <c r="AF34" s="268">
        <f t="shared" ca="1" si="55"/>
        <v>442.29885245901642</v>
      </c>
      <c r="AG34" s="83">
        <f t="shared" ca="1" si="56"/>
        <v>0</v>
      </c>
    </row>
    <row r="35" spans="1:33" ht="15.95" customHeight="1" x14ac:dyDescent="0.2">
      <c r="A35" s="3">
        <f>'Сводный за нед'!A34</f>
        <v>419141549</v>
      </c>
      <c r="B35" s="3" t="str">
        <f>'Сводный за нед'!B34</f>
        <v>ACRB1MS109RJ</v>
      </c>
      <c r="C35" s="3" t="str">
        <f>'Сводный за нед'!C34</f>
        <v>Мяч с шипами оранжевый 9 см</v>
      </c>
      <c r="D35" s="57">
        <f t="shared" ca="1" si="27"/>
        <v>496.66666666666669</v>
      </c>
      <c r="E35" s="58">
        <f t="shared" ca="1" si="28"/>
        <v>67</v>
      </c>
      <c r="F35" s="58">
        <f t="shared" ca="1" si="29"/>
        <v>3</v>
      </c>
      <c r="G35" s="58">
        <f t="shared" ca="1" si="30"/>
        <v>0</v>
      </c>
      <c r="H35" s="58">
        <f t="shared" ca="1" si="31"/>
        <v>3</v>
      </c>
      <c r="I35" s="58">
        <f t="shared" ca="1" si="32"/>
        <v>1490</v>
      </c>
      <c r="J35" s="58">
        <f t="shared" ca="1" si="33"/>
        <v>0</v>
      </c>
      <c r="K35" s="58">
        <f t="shared" ca="1" si="34"/>
        <v>1490</v>
      </c>
      <c r="L35" s="58">
        <f t="shared" ca="1" si="35"/>
        <v>453.69098360655738</v>
      </c>
      <c r="M35" s="83">
        <f t="shared" ca="1" si="36"/>
        <v>0.30449059302453513</v>
      </c>
      <c r="N35" s="57">
        <f t="shared" ca="1" si="37"/>
        <v>482</v>
      </c>
      <c r="O35" s="58">
        <f t="shared" ca="1" si="38"/>
        <v>0</v>
      </c>
      <c r="P35" s="58">
        <f t="shared" ca="1" si="39"/>
        <v>1</v>
      </c>
      <c r="Q35" s="58">
        <f t="shared" ca="1" si="40"/>
        <v>0</v>
      </c>
      <c r="R35" s="58">
        <f t="shared" ca="1" si="41"/>
        <v>1</v>
      </c>
      <c r="S35" s="58">
        <f t="shared" ca="1" si="42"/>
        <v>482</v>
      </c>
      <c r="T35" s="58">
        <f t="shared" ca="1" si="43"/>
        <v>0</v>
      </c>
      <c r="U35" s="58">
        <f t="shared" ca="1" si="44"/>
        <v>482</v>
      </c>
      <c r="V35" s="58">
        <f t="shared" ca="1" si="45"/>
        <v>-16.901475409836081</v>
      </c>
      <c r="W35" s="83">
        <f t="shared" ca="1" si="46"/>
        <v>-3.5065301680157847E-2</v>
      </c>
      <c r="X35" s="268">
        <f t="shared" ca="1" si="47"/>
        <v>-14.666666666666686</v>
      </c>
      <c r="Y35" s="268">
        <f t="shared" ca="1" si="48"/>
        <v>-67</v>
      </c>
      <c r="Z35" s="268">
        <f t="shared" ca="1" si="49"/>
        <v>-2</v>
      </c>
      <c r="AA35" s="268">
        <f t="shared" ca="1" si="50"/>
        <v>0</v>
      </c>
      <c r="AB35" s="268">
        <f t="shared" ca="1" si="51"/>
        <v>-2</v>
      </c>
      <c r="AC35" s="268">
        <f t="shared" ca="1" si="52"/>
        <v>-1008</v>
      </c>
      <c r="AD35" s="268">
        <f t="shared" ca="1" si="53"/>
        <v>0</v>
      </c>
      <c r="AE35" s="268">
        <f t="shared" ca="1" si="54"/>
        <v>-1008</v>
      </c>
      <c r="AF35" s="268">
        <f t="shared" ca="1" si="55"/>
        <v>-470.59245901639349</v>
      </c>
      <c r="AG35" s="83">
        <f t="shared" ca="1" si="56"/>
        <v>-0.339555894704693</v>
      </c>
    </row>
    <row r="36" spans="1:33" ht="15.95" customHeight="1" x14ac:dyDescent="0.2">
      <c r="A36" s="3">
        <f>'Сводный за нед'!A35</f>
        <v>419145986</v>
      </c>
      <c r="B36" s="3" t="str">
        <f>'Сводный за нед'!B35</f>
        <v>ACRB1MS109BС</v>
      </c>
      <c r="C36" s="3" t="str">
        <f>'Сводный за нед'!C35</f>
        <v>Мяч с шипами черный 9 см</v>
      </c>
      <c r="D36" s="57" t="str">
        <f t="shared" ca="1" si="27"/>
        <v xml:space="preserve"> </v>
      </c>
      <c r="E36" s="58">
        <f t="shared" ca="1" si="28"/>
        <v>0</v>
      </c>
      <c r="F36" s="58">
        <f t="shared" ca="1" si="29"/>
        <v>0</v>
      </c>
      <c r="G36" s="58">
        <f t="shared" ca="1" si="30"/>
        <v>0</v>
      </c>
      <c r="H36" s="58">
        <f t="shared" ca="1" si="31"/>
        <v>0</v>
      </c>
      <c r="I36" s="58">
        <f t="shared" ca="1" si="32"/>
        <v>0</v>
      </c>
      <c r="J36" s="58">
        <f t="shared" ca="1" si="33"/>
        <v>0</v>
      </c>
      <c r="K36" s="58">
        <f t="shared" ca="1" si="34"/>
        <v>0</v>
      </c>
      <c r="L36" s="58">
        <f t="shared" ca="1" si="35"/>
        <v>-96.04</v>
      </c>
      <c r="M36" s="83" t="str">
        <f t="shared" ca="1" si="36"/>
        <v xml:space="preserve"> </v>
      </c>
      <c r="N36" s="57" t="str">
        <f t="shared" ca="1" si="37"/>
        <v xml:space="preserve"> </v>
      </c>
      <c r="O36" s="58">
        <f t="shared" ca="1" si="38"/>
        <v>0</v>
      </c>
      <c r="P36" s="58">
        <f t="shared" ca="1" si="39"/>
        <v>0</v>
      </c>
      <c r="Q36" s="58">
        <f t="shared" ca="1" si="40"/>
        <v>0</v>
      </c>
      <c r="R36" s="58">
        <f t="shared" ca="1" si="41"/>
        <v>0</v>
      </c>
      <c r="S36" s="58">
        <f t="shared" ca="1" si="42"/>
        <v>0</v>
      </c>
      <c r="T36" s="58">
        <f t="shared" ca="1" si="43"/>
        <v>0</v>
      </c>
      <c r="U36" s="58">
        <f t="shared" ca="1" si="44"/>
        <v>0</v>
      </c>
      <c r="V36" s="58">
        <f t="shared" ca="1" si="45"/>
        <v>-105.84</v>
      </c>
      <c r="W36" s="83" t="str">
        <f t="shared" ca="1" si="46"/>
        <v xml:space="preserve"> </v>
      </c>
      <c r="X36" s="268">
        <f t="shared" ca="1" si="47"/>
        <v>0</v>
      </c>
      <c r="Y36" s="268">
        <f t="shared" ca="1" si="48"/>
        <v>0</v>
      </c>
      <c r="Z36" s="268">
        <f t="shared" ca="1" si="49"/>
        <v>0</v>
      </c>
      <c r="AA36" s="268">
        <f t="shared" ca="1" si="50"/>
        <v>0</v>
      </c>
      <c r="AB36" s="268">
        <f t="shared" ca="1" si="51"/>
        <v>0</v>
      </c>
      <c r="AC36" s="268">
        <f t="shared" ca="1" si="52"/>
        <v>0</v>
      </c>
      <c r="AD36" s="268">
        <f t="shared" ca="1" si="53"/>
        <v>0</v>
      </c>
      <c r="AE36" s="268">
        <f t="shared" ca="1" si="54"/>
        <v>0</v>
      </c>
      <c r="AF36" s="268">
        <f t="shared" ca="1" si="55"/>
        <v>-9.7999999999999972</v>
      </c>
      <c r="AG36" s="83">
        <f t="shared" ca="1" si="56"/>
        <v>0</v>
      </c>
    </row>
    <row r="37" spans="1:33" ht="15.95" customHeight="1" x14ac:dyDescent="0.2">
      <c r="A37" s="3">
        <f>'Сводный за нед'!A36</f>
        <v>419146579</v>
      </c>
      <c r="B37" s="3" t="str">
        <f>'Сводный за нед'!B36</f>
        <v>ACRB1MS109LI</v>
      </c>
      <c r="C37" s="3" t="str">
        <f>'Сводный за нед'!C36</f>
        <v>Мяч с шипами фиолетовый 9 см</v>
      </c>
      <c r="D37" s="57" t="str">
        <f t="shared" ca="1" si="27"/>
        <v xml:space="preserve"> </v>
      </c>
      <c r="E37" s="58">
        <f t="shared" ca="1" si="28"/>
        <v>100</v>
      </c>
      <c r="F37" s="58">
        <f t="shared" ca="1" si="29"/>
        <v>0</v>
      </c>
      <c r="G37" s="58">
        <f t="shared" ca="1" si="30"/>
        <v>0</v>
      </c>
      <c r="H37" s="58">
        <f t="shared" ca="1" si="31"/>
        <v>0</v>
      </c>
      <c r="I37" s="58">
        <f t="shared" ca="1" si="32"/>
        <v>0</v>
      </c>
      <c r="J37" s="58">
        <f t="shared" ca="1" si="33"/>
        <v>0</v>
      </c>
      <c r="K37" s="58">
        <f t="shared" ca="1" si="34"/>
        <v>0</v>
      </c>
      <c r="L37" s="58">
        <f t="shared" ca="1" si="35"/>
        <v>-105.54918032786885</v>
      </c>
      <c r="M37" s="83" t="str">
        <f t="shared" ca="1" si="36"/>
        <v xml:space="preserve"> </v>
      </c>
      <c r="N37" s="57">
        <f t="shared" ca="1" si="37"/>
        <v>495.33333333333331</v>
      </c>
      <c r="O37" s="58">
        <f t="shared" ca="1" si="38"/>
        <v>33</v>
      </c>
      <c r="P37" s="58">
        <f t="shared" ca="1" si="39"/>
        <v>3</v>
      </c>
      <c r="Q37" s="58">
        <f t="shared" ca="1" si="40"/>
        <v>0</v>
      </c>
      <c r="R37" s="58">
        <f t="shared" ca="1" si="41"/>
        <v>3</v>
      </c>
      <c r="S37" s="58">
        <f t="shared" ca="1" si="42"/>
        <v>1486</v>
      </c>
      <c r="T37" s="58">
        <f t="shared" ca="1" si="43"/>
        <v>0</v>
      </c>
      <c r="U37" s="58">
        <f t="shared" ca="1" si="44"/>
        <v>1486</v>
      </c>
      <c r="V37" s="58">
        <f t="shared" ca="1" si="45"/>
        <v>426.03754098360656</v>
      </c>
      <c r="W37" s="83">
        <f t="shared" ca="1" si="46"/>
        <v>0.28670090241157914</v>
      </c>
      <c r="X37" s="268">
        <f t="shared" ca="1" si="47"/>
        <v>0</v>
      </c>
      <c r="Y37" s="268">
        <f t="shared" ca="1" si="48"/>
        <v>-67</v>
      </c>
      <c r="Z37" s="268">
        <f t="shared" ca="1" si="49"/>
        <v>3</v>
      </c>
      <c r="AA37" s="268">
        <f t="shared" ca="1" si="50"/>
        <v>0</v>
      </c>
      <c r="AB37" s="268">
        <f t="shared" ca="1" si="51"/>
        <v>3</v>
      </c>
      <c r="AC37" s="268">
        <f t="shared" ca="1" si="52"/>
        <v>1486</v>
      </c>
      <c r="AD37" s="268">
        <f t="shared" ca="1" si="53"/>
        <v>0</v>
      </c>
      <c r="AE37" s="268">
        <f t="shared" ca="1" si="54"/>
        <v>1486</v>
      </c>
      <c r="AF37" s="268">
        <f t="shared" ca="1" si="55"/>
        <v>531.58672131147546</v>
      </c>
      <c r="AG37" s="83">
        <f t="shared" ca="1" si="56"/>
        <v>0</v>
      </c>
    </row>
    <row r="38" spans="1:33" ht="15.95" customHeight="1" x14ac:dyDescent="0.2">
      <c r="A38" s="3">
        <f>'Сводный за нед'!A37</f>
        <v>340734340</v>
      </c>
      <c r="B38" s="3" t="str">
        <f>'Сводный за нед'!B37</f>
        <v>ACRB1MS103PN</v>
      </c>
      <c r="C38" s="3" t="str">
        <f>'Сводный за нед'!C37</f>
        <v>Мяч гладкий розовый</v>
      </c>
      <c r="D38" s="57">
        <f t="shared" ca="1" si="27"/>
        <v>384.33500000000004</v>
      </c>
      <c r="E38" s="58">
        <f t="shared" ca="1" si="28"/>
        <v>100</v>
      </c>
      <c r="F38" s="58">
        <f t="shared" ca="1" si="29"/>
        <v>2</v>
      </c>
      <c r="G38" s="58">
        <f t="shared" ca="1" si="30"/>
        <v>0</v>
      </c>
      <c r="H38" s="58">
        <f t="shared" ca="1" si="31"/>
        <v>2</v>
      </c>
      <c r="I38" s="58">
        <f t="shared" ca="1" si="32"/>
        <v>768.67000000000007</v>
      </c>
      <c r="J38" s="58">
        <f t="shared" ca="1" si="33"/>
        <v>0</v>
      </c>
      <c r="K38" s="58">
        <f t="shared" ca="1" si="34"/>
        <v>768.67000000000007</v>
      </c>
      <c r="L38" s="58">
        <f t="shared" ca="1" si="35"/>
        <v>137.93770491803281</v>
      </c>
      <c r="M38" s="83">
        <f t="shared" ca="1" si="36"/>
        <v>0.1794498353233934</v>
      </c>
      <c r="N38" s="57">
        <f t="shared" ca="1" si="37"/>
        <v>369.61250000000001</v>
      </c>
      <c r="O38" s="58">
        <f t="shared" ca="1" si="38"/>
        <v>88</v>
      </c>
      <c r="P38" s="58">
        <f t="shared" ca="1" si="39"/>
        <v>8</v>
      </c>
      <c r="Q38" s="58">
        <f t="shared" ca="1" si="40"/>
        <v>0</v>
      </c>
      <c r="R38" s="58">
        <f t="shared" ca="1" si="41"/>
        <v>8</v>
      </c>
      <c r="S38" s="58">
        <f t="shared" ca="1" si="42"/>
        <v>2956.9</v>
      </c>
      <c r="T38" s="58">
        <f t="shared" ca="1" si="43"/>
        <v>0</v>
      </c>
      <c r="U38" s="58">
        <f t="shared" ca="1" si="44"/>
        <v>2956.9</v>
      </c>
      <c r="V38" s="58">
        <f t="shared" ca="1" si="45"/>
        <v>661.99672131147543</v>
      </c>
      <c r="W38" s="83">
        <f t="shared" ca="1" si="46"/>
        <v>0.22388201200969779</v>
      </c>
      <c r="X38" s="268">
        <f t="shared" ca="1" si="47"/>
        <v>-14.722500000000025</v>
      </c>
      <c r="Y38" s="268">
        <f t="shared" ca="1" si="48"/>
        <v>-12</v>
      </c>
      <c r="Z38" s="268">
        <f t="shared" ca="1" si="49"/>
        <v>6</v>
      </c>
      <c r="AA38" s="268">
        <f t="shared" ca="1" si="50"/>
        <v>0</v>
      </c>
      <c r="AB38" s="268">
        <f t="shared" ca="1" si="51"/>
        <v>6</v>
      </c>
      <c r="AC38" s="268">
        <f t="shared" ca="1" si="52"/>
        <v>2188.23</v>
      </c>
      <c r="AD38" s="268">
        <f t="shared" ca="1" si="53"/>
        <v>0</v>
      </c>
      <c r="AE38" s="268">
        <f t="shared" ca="1" si="54"/>
        <v>2188.23</v>
      </c>
      <c r="AF38" s="268">
        <f t="shared" ca="1" si="55"/>
        <v>524.05901639344256</v>
      </c>
      <c r="AG38" s="83">
        <f t="shared" ca="1" si="56"/>
        <v>4.4432176686304392E-2</v>
      </c>
    </row>
    <row r="39" spans="1:33" ht="15.95" customHeight="1" x14ac:dyDescent="0.2">
      <c r="A39" s="3">
        <f>'Сводный за нед'!A38</f>
        <v>340741532</v>
      </c>
      <c r="B39" s="3" t="str">
        <f>'Сводный за нед'!B38</f>
        <v>ACRB1MS103BL</v>
      </c>
      <c r="C39" s="3" t="str">
        <f>'Сводный за нед'!C38</f>
        <v>Мяч гладкий голубой</v>
      </c>
      <c r="D39" s="57" t="str">
        <f t="shared" ca="1" si="27"/>
        <v xml:space="preserve"> </v>
      </c>
      <c r="E39" s="58">
        <f t="shared" ca="1" si="28"/>
        <v>0</v>
      </c>
      <c r="F39" s="58">
        <f t="shared" ca="1" si="29"/>
        <v>0</v>
      </c>
      <c r="G39" s="58">
        <f t="shared" ca="1" si="30"/>
        <v>0</v>
      </c>
      <c r="H39" s="58">
        <f t="shared" ca="1" si="31"/>
        <v>0</v>
      </c>
      <c r="I39" s="58">
        <f t="shared" ca="1" si="32"/>
        <v>0</v>
      </c>
      <c r="J39" s="58">
        <f t="shared" ca="1" si="33"/>
        <v>0</v>
      </c>
      <c r="K39" s="58">
        <f t="shared" ca="1" si="34"/>
        <v>0</v>
      </c>
      <c r="L39" s="58">
        <f t="shared" ca="1" si="35"/>
        <v>-80.360000000000014</v>
      </c>
      <c r="M39" s="83" t="str">
        <f t="shared" ca="1" si="36"/>
        <v xml:space="preserve"> </v>
      </c>
      <c r="N39" s="57" t="str">
        <f t="shared" ca="1" si="37"/>
        <v xml:space="preserve"> </v>
      </c>
      <c r="O39" s="58">
        <f t="shared" ca="1" si="38"/>
        <v>50</v>
      </c>
      <c r="P39" s="58">
        <f t="shared" ca="1" si="39"/>
        <v>0</v>
      </c>
      <c r="Q39" s="58">
        <f t="shared" ca="1" si="40"/>
        <v>0</v>
      </c>
      <c r="R39" s="58">
        <f t="shared" ca="1" si="41"/>
        <v>0</v>
      </c>
      <c r="S39" s="58">
        <f t="shared" ca="1" si="42"/>
        <v>0</v>
      </c>
      <c r="T39" s="58">
        <f t="shared" ca="1" si="43"/>
        <v>0</v>
      </c>
      <c r="U39" s="58">
        <f t="shared" ca="1" si="44"/>
        <v>0</v>
      </c>
      <c r="V39" s="58">
        <f t="shared" ca="1" si="45"/>
        <v>-78.400000000000006</v>
      </c>
      <c r="W39" s="83" t="str">
        <f t="shared" ca="1" si="46"/>
        <v xml:space="preserve"> </v>
      </c>
      <c r="X39" s="268">
        <f t="shared" ca="1" si="47"/>
        <v>0</v>
      </c>
      <c r="Y39" s="268">
        <f t="shared" ca="1" si="48"/>
        <v>50</v>
      </c>
      <c r="Z39" s="268">
        <f t="shared" ca="1" si="49"/>
        <v>0</v>
      </c>
      <c r="AA39" s="268">
        <f t="shared" ca="1" si="50"/>
        <v>0</v>
      </c>
      <c r="AB39" s="268">
        <f t="shared" ca="1" si="51"/>
        <v>0</v>
      </c>
      <c r="AC39" s="268">
        <f t="shared" ca="1" si="52"/>
        <v>0</v>
      </c>
      <c r="AD39" s="268">
        <f t="shared" ca="1" si="53"/>
        <v>0</v>
      </c>
      <c r="AE39" s="268">
        <f t="shared" ca="1" si="54"/>
        <v>0</v>
      </c>
      <c r="AF39" s="268">
        <f t="shared" ca="1" si="55"/>
        <v>1.960000000000008</v>
      </c>
      <c r="AG39" s="83">
        <f t="shared" ca="1" si="56"/>
        <v>0</v>
      </c>
    </row>
    <row r="40" spans="1:33" ht="15.95" customHeight="1" x14ac:dyDescent="0.2">
      <c r="A40" s="3">
        <f>'Сводный за нед'!A39</f>
        <v>340743352</v>
      </c>
      <c r="B40" s="3" t="str">
        <f>'Сводный за нед'!B39</f>
        <v>ACRB1MS103LI</v>
      </c>
      <c r="C40" s="3" t="str">
        <f>'Сводный за нед'!C39</f>
        <v>Мяч гладкий сиреневый</v>
      </c>
      <c r="D40" s="57" t="str">
        <f t="shared" ca="1" si="27"/>
        <v xml:space="preserve"> </v>
      </c>
      <c r="E40" s="58">
        <f ca="1">IFERROR(VLOOKUP($A40,INDIRECT(D$1&amp;"!$1:$1048576"),9,0),0)</f>
        <v>100</v>
      </c>
      <c r="F40" s="58">
        <f t="shared" ca="1" si="29"/>
        <v>0</v>
      </c>
      <c r="G40" s="58">
        <f t="shared" ca="1" si="30"/>
        <v>0</v>
      </c>
      <c r="H40" s="58">
        <f t="shared" ca="1" si="31"/>
        <v>0</v>
      </c>
      <c r="I40" s="58">
        <f t="shared" ca="1" si="32"/>
        <v>0</v>
      </c>
      <c r="J40" s="58">
        <f t="shared" ca="1" si="33"/>
        <v>0</v>
      </c>
      <c r="K40" s="58">
        <f t="shared" ca="1" si="34"/>
        <v>0</v>
      </c>
      <c r="L40" s="58">
        <f t="shared" ca="1" si="35"/>
        <v>-35.983278688524592</v>
      </c>
      <c r="M40" s="83" t="str">
        <f t="shared" ca="1" si="36"/>
        <v xml:space="preserve"> </v>
      </c>
      <c r="N40" s="57">
        <f t="shared" ca="1" si="37"/>
        <v>356</v>
      </c>
      <c r="O40" s="58">
        <f t="shared" ca="1" si="38"/>
        <v>0</v>
      </c>
      <c r="P40" s="58">
        <f t="shared" ca="1" si="39"/>
        <v>3</v>
      </c>
      <c r="Q40" s="58">
        <f t="shared" ca="1" si="40"/>
        <v>0</v>
      </c>
      <c r="R40" s="58">
        <f t="shared" ca="1" si="41"/>
        <v>3</v>
      </c>
      <c r="S40" s="58">
        <f t="shared" ca="1" si="42"/>
        <v>1068</v>
      </c>
      <c r="T40" s="58">
        <f t="shared" ca="1" si="43"/>
        <v>0</v>
      </c>
      <c r="U40" s="58">
        <f t="shared" ca="1" si="44"/>
        <v>1068</v>
      </c>
      <c r="V40" s="58">
        <f t="shared" ca="1" si="45"/>
        <v>240.10032786885262</v>
      </c>
      <c r="W40" s="83">
        <f t="shared" ca="1" si="46"/>
        <v>0.22481304107570468</v>
      </c>
      <c r="X40" s="268">
        <f t="shared" ca="1" si="47"/>
        <v>0</v>
      </c>
      <c r="Y40" s="268">
        <f t="shared" ca="1" si="48"/>
        <v>-100</v>
      </c>
      <c r="Z40" s="268">
        <f t="shared" ca="1" si="49"/>
        <v>3</v>
      </c>
      <c r="AA40" s="268">
        <f t="shared" ca="1" si="50"/>
        <v>0</v>
      </c>
      <c r="AB40" s="268">
        <f t="shared" ca="1" si="51"/>
        <v>3</v>
      </c>
      <c r="AC40" s="268">
        <f t="shared" ca="1" si="52"/>
        <v>1068</v>
      </c>
      <c r="AD40" s="268">
        <f t="shared" ca="1" si="53"/>
        <v>0</v>
      </c>
      <c r="AE40" s="268">
        <f t="shared" ca="1" si="54"/>
        <v>1068</v>
      </c>
      <c r="AF40" s="268">
        <f t="shared" ca="1" si="55"/>
        <v>276.08360655737721</v>
      </c>
      <c r="AG40" s="83">
        <f t="shared" ca="1" si="56"/>
        <v>0</v>
      </c>
    </row>
    <row r="41" spans="1:33" ht="15.95" customHeight="1" x14ac:dyDescent="0.2">
      <c r="A41" s="3">
        <f>'Сводный за нед'!A40</f>
        <v>340743911</v>
      </c>
      <c r="B41" s="3" t="str">
        <f>'Сводный за нед'!B40</f>
        <v>ACRB1MS103RJ</v>
      </c>
      <c r="C41" s="3" t="str">
        <f>'Сводный за нед'!C40</f>
        <v>Мяч гладкий оранжевый</v>
      </c>
      <c r="D41" s="57">
        <f t="shared" ca="1" si="27"/>
        <v>369.57</v>
      </c>
      <c r="E41" s="58">
        <f t="shared" ca="1" si="28"/>
        <v>0</v>
      </c>
      <c r="F41" s="58">
        <f t="shared" ca="1" si="29"/>
        <v>1</v>
      </c>
      <c r="G41" s="58">
        <f t="shared" ca="1" si="30"/>
        <v>0</v>
      </c>
      <c r="H41" s="58">
        <f t="shared" ca="1" si="31"/>
        <v>1</v>
      </c>
      <c r="I41" s="58">
        <f t="shared" ca="1" si="32"/>
        <v>369.57</v>
      </c>
      <c r="J41" s="58">
        <f t="shared" ca="1" si="33"/>
        <v>0</v>
      </c>
      <c r="K41" s="58">
        <f t="shared" ca="1" si="34"/>
        <v>369.57</v>
      </c>
      <c r="L41" s="58">
        <f t="shared" ca="1" si="35"/>
        <v>27.026557377049173</v>
      </c>
      <c r="M41" s="83">
        <f t="shared" ca="1" si="36"/>
        <v>7.3129738282461165E-2</v>
      </c>
      <c r="N41" s="57">
        <f t="shared" ca="1" si="37"/>
        <v>381</v>
      </c>
      <c r="O41" s="58">
        <f t="shared" ca="1" si="38"/>
        <v>0</v>
      </c>
      <c r="P41" s="58">
        <f t="shared" ca="1" si="39"/>
        <v>1</v>
      </c>
      <c r="Q41" s="58">
        <f t="shared" ca="1" si="40"/>
        <v>0</v>
      </c>
      <c r="R41" s="58">
        <f t="shared" ca="1" si="41"/>
        <v>1</v>
      </c>
      <c r="S41" s="58">
        <f t="shared" ca="1" si="42"/>
        <v>381</v>
      </c>
      <c r="T41" s="58">
        <f t="shared" ca="1" si="43"/>
        <v>0</v>
      </c>
      <c r="U41" s="58">
        <f t="shared" ca="1" si="44"/>
        <v>381</v>
      </c>
      <c r="V41" s="58">
        <f t="shared" ca="1" si="45"/>
        <v>60.363934426229491</v>
      </c>
      <c r="W41" s="83">
        <f t="shared" ca="1" si="46"/>
        <v>0.15843552342842387</v>
      </c>
      <c r="X41" s="268">
        <f t="shared" ca="1" si="47"/>
        <v>11.430000000000007</v>
      </c>
      <c r="Y41" s="268">
        <f t="shared" ca="1" si="48"/>
        <v>0</v>
      </c>
      <c r="Z41" s="268">
        <f t="shared" ca="1" si="49"/>
        <v>0</v>
      </c>
      <c r="AA41" s="268">
        <f t="shared" ca="1" si="50"/>
        <v>0</v>
      </c>
      <c r="AB41" s="268">
        <f t="shared" ca="1" si="51"/>
        <v>0</v>
      </c>
      <c r="AC41" s="268">
        <f t="shared" ca="1" si="52"/>
        <v>11.430000000000007</v>
      </c>
      <c r="AD41" s="268">
        <f t="shared" ca="1" si="53"/>
        <v>0</v>
      </c>
      <c r="AE41" s="268">
        <f t="shared" ca="1" si="54"/>
        <v>11.430000000000007</v>
      </c>
      <c r="AF41" s="268">
        <f t="shared" ca="1" si="55"/>
        <v>33.337377049180319</v>
      </c>
      <c r="AG41" s="83">
        <f t="shared" ca="1" si="56"/>
        <v>8.5305785145962709E-2</v>
      </c>
    </row>
    <row r="42" spans="1:33" ht="15.95" customHeight="1" x14ac:dyDescent="0.2">
      <c r="A42" s="3">
        <f>'Сводный за нед'!A41</f>
        <v>820643010</v>
      </c>
      <c r="B42" s="3" t="str">
        <f>'Сводный за нед'!B41</f>
        <v>ACRB3FR101CL</v>
      </c>
      <c r="C42" s="3" t="str">
        <f>'Сводный за нед'!C41</f>
        <v>Набор эластичных лент 3 шт. в мешке</v>
      </c>
      <c r="D42" s="57" t="str">
        <f t="shared" ca="1" si="27"/>
        <v xml:space="preserve"> </v>
      </c>
      <c r="E42" s="58">
        <f t="shared" ca="1" si="28"/>
        <v>0</v>
      </c>
      <c r="F42" s="58">
        <f t="shared" ca="1" si="29"/>
        <v>0</v>
      </c>
      <c r="G42" s="58">
        <f t="shared" ca="1" si="30"/>
        <v>0</v>
      </c>
      <c r="H42" s="58">
        <f t="shared" ca="1" si="31"/>
        <v>0</v>
      </c>
      <c r="I42" s="58">
        <f t="shared" ca="1" si="32"/>
        <v>0</v>
      </c>
      <c r="J42" s="58">
        <f t="shared" ca="1" si="33"/>
        <v>0</v>
      </c>
      <c r="K42" s="58">
        <f t="shared" ca="1" si="34"/>
        <v>0</v>
      </c>
      <c r="L42" s="58">
        <f t="shared" ca="1" si="35"/>
        <v>0</v>
      </c>
      <c r="M42" s="83" t="str">
        <f t="shared" ca="1" si="36"/>
        <v xml:space="preserve"> </v>
      </c>
      <c r="N42" s="57" t="str">
        <f t="shared" ca="1" si="37"/>
        <v xml:space="preserve"> </v>
      </c>
      <c r="O42" s="58">
        <f t="shared" ca="1" si="38"/>
        <v>0</v>
      </c>
      <c r="P42" s="58">
        <f t="shared" ca="1" si="39"/>
        <v>0</v>
      </c>
      <c r="Q42" s="58">
        <f t="shared" ca="1" si="40"/>
        <v>0</v>
      </c>
      <c r="R42" s="58">
        <f t="shared" ca="1" si="41"/>
        <v>0</v>
      </c>
      <c r="S42" s="58">
        <f t="shared" ca="1" si="42"/>
        <v>0</v>
      </c>
      <c r="T42" s="58">
        <f t="shared" ca="1" si="43"/>
        <v>0</v>
      </c>
      <c r="U42" s="58">
        <f t="shared" ca="1" si="44"/>
        <v>0</v>
      </c>
      <c r="V42" s="58">
        <f t="shared" ca="1" si="45"/>
        <v>0</v>
      </c>
      <c r="W42" s="83" t="str">
        <f t="shared" ca="1" si="46"/>
        <v xml:space="preserve"> </v>
      </c>
      <c r="X42" s="268">
        <f t="shared" ca="1" si="47"/>
        <v>0</v>
      </c>
      <c r="Y42" s="268">
        <f t="shared" ca="1" si="48"/>
        <v>0</v>
      </c>
      <c r="Z42" s="268">
        <f t="shared" ca="1" si="49"/>
        <v>0</v>
      </c>
      <c r="AA42" s="268">
        <f t="shared" ca="1" si="50"/>
        <v>0</v>
      </c>
      <c r="AB42" s="268">
        <f t="shared" ca="1" si="51"/>
        <v>0</v>
      </c>
      <c r="AC42" s="268">
        <f t="shared" ca="1" si="52"/>
        <v>0</v>
      </c>
      <c r="AD42" s="268">
        <f t="shared" ca="1" si="53"/>
        <v>0</v>
      </c>
      <c r="AE42" s="268">
        <f t="shared" ca="1" si="54"/>
        <v>0</v>
      </c>
      <c r="AF42" s="268">
        <f t="shared" ca="1" si="55"/>
        <v>0</v>
      </c>
      <c r="AG42" s="83">
        <f t="shared" ca="1" si="56"/>
        <v>0</v>
      </c>
    </row>
    <row r="43" spans="1:33" ht="15.95" customHeight="1" x14ac:dyDescent="0.2">
      <c r="A43" s="3">
        <f>'Сводный за нед'!A42</f>
        <v>550539998</v>
      </c>
      <c r="B43" s="3" t="str">
        <f>'Сводный за нед'!B42</f>
        <v>ACRB5FR200CL</v>
      </c>
      <c r="C43" s="3" t="str">
        <f>'Сводный за нед'!C42</f>
        <v>Набор эластичных лент 5 шт. в мешке</v>
      </c>
      <c r="D43" s="57" t="str">
        <f t="shared" ca="1" si="27"/>
        <v xml:space="preserve"> </v>
      </c>
      <c r="E43" s="58">
        <f t="shared" ca="1" si="28"/>
        <v>0</v>
      </c>
      <c r="F43" s="58">
        <f t="shared" ca="1" si="29"/>
        <v>0</v>
      </c>
      <c r="G43" s="58">
        <f t="shared" ca="1" si="30"/>
        <v>0</v>
      </c>
      <c r="H43" s="58">
        <f t="shared" ca="1" si="31"/>
        <v>0</v>
      </c>
      <c r="I43" s="58">
        <f t="shared" ca="1" si="32"/>
        <v>0</v>
      </c>
      <c r="J43" s="58">
        <f t="shared" ca="1" si="33"/>
        <v>0</v>
      </c>
      <c r="K43" s="58">
        <f t="shared" ca="1" si="34"/>
        <v>0</v>
      </c>
      <c r="L43" s="58">
        <f t="shared" ca="1" si="35"/>
        <v>-34.300000000000004</v>
      </c>
      <c r="M43" s="83" t="str">
        <f t="shared" ca="1" si="36"/>
        <v xml:space="preserve"> </v>
      </c>
      <c r="N43" s="57" t="str">
        <f t="shared" ca="1" si="37"/>
        <v xml:space="preserve"> </v>
      </c>
      <c r="O43" s="58">
        <f t="shared" ca="1" si="38"/>
        <v>0</v>
      </c>
      <c r="P43" s="58">
        <f t="shared" ca="1" si="39"/>
        <v>0</v>
      </c>
      <c r="Q43" s="58">
        <f t="shared" ca="1" si="40"/>
        <v>0</v>
      </c>
      <c r="R43" s="58">
        <f t="shared" ca="1" si="41"/>
        <v>0</v>
      </c>
      <c r="S43" s="58">
        <f t="shared" ca="1" si="42"/>
        <v>0</v>
      </c>
      <c r="T43" s="58">
        <f t="shared" ca="1" si="43"/>
        <v>0</v>
      </c>
      <c r="U43" s="58">
        <f t="shared" ca="1" si="44"/>
        <v>0</v>
      </c>
      <c r="V43" s="58">
        <f t="shared" ca="1" si="45"/>
        <v>-43.120000000000005</v>
      </c>
      <c r="W43" s="83" t="str">
        <f t="shared" ca="1" si="46"/>
        <v xml:space="preserve"> </v>
      </c>
      <c r="X43" s="268">
        <f t="shared" ca="1" si="47"/>
        <v>0</v>
      </c>
      <c r="Y43" s="268">
        <f t="shared" ca="1" si="48"/>
        <v>0</v>
      </c>
      <c r="Z43" s="268">
        <f t="shared" ca="1" si="49"/>
        <v>0</v>
      </c>
      <c r="AA43" s="268">
        <f t="shared" ca="1" si="50"/>
        <v>0</v>
      </c>
      <c r="AB43" s="268">
        <f t="shared" ca="1" si="51"/>
        <v>0</v>
      </c>
      <c r="AC43" s="268">
        <f t="shared" ca="1" si="52"/>
        <v>0</v>
      </c>
      <c r="AD43" s="268">
        <f t="shared" ca="1" si="53"/>
        <v>0</v>
      </c>
      <c r="AE43" s="268">
        <f t="shared" ca="1" si="54"/>
        <v>0</v>
      </c>
      <c r="AF43" s="268">
        <f t="shared" ca="1" si="55"/>
        <v>-8.82</v>
      </c>
      <c r="AG43" s="83">
        <f t="shared" ca="1" si="56"/>
        <v>0</v>
      </c>
    </row>
    <row r="44" spans="1:33" ht="15.95" customHeight="1" x14ac:dyDescent="0.2">
      <c r="A44" s="3">
        <f>'Сводный за нед'!A43</f>
        <v>550539999</v>
      </c>
      <c r="B44" s="3" t="str">
        <f>'Сводный за нед'!B43</f>
        <v>ACRB4FR300CL</v>
      </c>
      <c r="C44" s="3" t="str">
        <f>'Сводный за нед'!C43</f>
        <v>Набор эластичных лент 4 шт.</v>
      </c>
      <c r="D44" s="57" t="str">
        <f t="shared" ca="1" si="27"/>
        <v xml:space="preserve"> </v>
      </c>
      <c r="E44" s="58">
        <f t="shared" ca="1" si="28"/>
        <v>0</v>
      </c>
      <c r="F44" s="58">
        <f t="shared" ca="1" si="29"/>
        <v>0</v>
      </c>
      <c r="G44" s="58">
        <f t="shared" ca="1" si="30"/>
        <v>0</v>
      </c>
      <c r="H44" s="58">
        <f t="shared" ca="1" si="31"/>
        <v>0</v>
      </c>
      <c r="I44" s="58">
        <f t="shared" ca="1" si="32"/>
        <v>0</v>
      </c>
      <c r="J44" s="58">
        <f t="shared" ca="1" si="33"/>
        <v>0</v>
      </c>
      <c r="K44" s="58">
        <f t="shared" ca="1" si="34"/>
        <v>0</v>
      </c>
      <c r="L44" s="58">
        <f t="shared" ca="1" si="35"/>
        <v>-34.300000000000004</v>
      </c>
      <c r="M44" s="83" t="str">
        <f t="shared" ca="1" si="36"/>
        <v xml:space="preserve"> </v>
      </c>
      <c r="N44" s="57" t="str">
        <f t="shared" ca="1" si="37"/>
        <v xml:space="preserve"> </v>
      </c>
      <c r="O44" s="58">
        <f t="shared" ca="1" si="38"/>
        <v>0</v>
      </c>
      <c r="P44" s="58">
        <f t="shared" ca="1" si="39"/>
        <v>0</v>
      </c>
      <c r="Q44" s="58">
        <f t="shared" ca="1" si="40"/>
        <v>0</v>
      </c>
      <c r="R44" s="58">
        <f t="shared" ca="1" si="41"/>
        <v>0</v>
      </c>
      <c r="S44" s="58">
        <f t="shared" ca="1" si="42"/>
        <v>0</v>
      </c>
      <c r="T44" s="58">
        <f t="shared" ca="1" si="43"/>
        <v>0</v>
      </c>
      <c r="U44" s="58">
        <f t="shared" ca="1" si="44"/>
        <v>0</v>
      </c>
      <c r="V44" s="58">
        <f t="shared" ca="1" si="45"/>
        <v>-46.06</v>
      </c>
      <c r="W44" s="83" t="str">
        <f t="shared" ca="1" si="46"/>
        <v xml:space="preserve"> </v>
      </c>
      <c r="X44" s="268">
        <f t="shared" ca="1" si="47"/>
        <v>0</v>
      </c>
      <c r="Y44" s="268">
        <f t="shared" ca="1" si="48"/>
        <v>0</v>
      </c>
      <c r="Z44" s="268">
        <f t="shared" ca="1" si="49"/>
        <v>0</v>
      </c>
      <c r="AA44" s="268">
        <f t="shared" ca="1" si="50"/>
        <v>0</v>
      </c>
      <c r="AB44" s="268">
        <f t="shared" ca="1" si="51"/>
        <v>0</v>
      </c>
      <c r="AC44" s="268">
        <f t="shared" ca="1" si="52"/>
        <v>0</v>
      </c>
      <c r="AD44" s="268">
        <f t="shared" ca="1" si="53"/>
        <v>0</v>
      </c>
      <c r="AE44" s="268">
        <f t="shared" ca="1" si="54"/>
        <v>0</v>
      </c>
      <c r="AF44" s="268">
        <f t="shared" ca="1" si="55"/>
        <v>-11.759999999999998</v>
      </c>
      <c r="AG44" s="83">
        <f t="shared" ca="1" si="56"/>
        <v>0</v>
      </c>
    </row>
    <row r="45" spans="1:33" ht="15.95" customHeight="1" x14ac:dyDescent="0.2">
      <c r="A45" s="3">
        <f>'Сводный за нед'!A44</f>
        <v>550540000</v>
      </c>
      <c r="B45" s="3" t="str">
        <f>'Сводный за нед'!B44</f>
        <v>ACRB5FR400CL</v>
      </c>
      <c r="C45" s="3" t="str">
        <f>'Сводный за нед'!C44</f>
        <v>Набор эластичных лент 5 шт.</v>
      </c>
      <c r="D45" s="57" t="str">
        <f t="shared" ca="1" si="27"/>
        <v xml:space="preserve"> </v>
      </c>
      <c r="E45" s="58">
        <f t="shared" ca="1" si="28"/>
        <v>0</v>
      </c>
      <c r="F45" s="58">
        <f t="shared" ca="1" si="29"/>
        <v>0</v>
      </c>
      <c r="G45" s="58">
        <f t="shared" ca="1" si="30"/>
        <v>0</v>
      </c>
      <c r="H45" s="58">
        <f t="shared" ca="1" si="31"/>
        <v>0</v>
      </c>
      <c r="I45" s="58">
        <f t="shared" ca="1" si="32"/>
        <v>0</v>
      </c>
      <c r="J45" s="58">
        <f t="shared" ca="1" si="33"/>
        <v>0</v>
      </c>
      <c r="K45" s="58">
        <f t="shared" ca="1" si="34"/>
        <v>0</v>
      </c>
      <c r="L45" s="58">
        <f t="shared" ca="1" si="35"/>
        <v>0</v>
      </c>
      <c r="M45" s="83" t="str">
        <f t="shared" ca="1" si="36"/>
        <v xml:space="preserve"> </v>
      </c>
      <c r="N45" s="57" t="str">
        <f t="shared" ca="1" si="37"/>
        <v xml:space="preserve"> </v>
      </c>
      <c r="O45" s="58">
        <f t="shared" ca="1" si="38"/>
        <v>0</v>
      </c>
      <c r="P45" s="58">
        <f t="shared" ca="1" si="39"/>
        <v>0</v>
      </c>
      <c r="Q45" s="58">
        <f t="shared" ca="1" si="40"/>
        <v>0</v>
      </c>
      <c r="R45" s="58">
        <f t="shared" ca="1" si="41"/>
        <v>0</v>
      </c>
      <c r="S45" s="58">
        <f t="shared" ca="1" si="42"/>
        <v>0</v>
      </c>
      <c r="T45" s="58">
        <f t="shared" ca="1" si="43"/>
        <v>0</v>
      </c>
      <c r="U45" s="58">
        <f t="shared" ca="1" si="44"/>
        <v>0</v>
      </c>
      <c r="V45" s="58">
        <f t="shared" ca="1" si="45"/>
        <v>0</v>
      </c>
      <c r="W45" s="83" t="str">
        <f t="shared" ca="1" si="46"/>
        <v xml:space="preserve"> </v>
      </c>
      <c r="X45" s="268">
        <f t="shared" ca="1" si="47"/>
        <v>0</v>
      </c>
      <c r="Y45" s="268">
        <f t="shared" ca="1" si="48"/>
        <v>0</v>
      </c>
      <c r="Z45" s="268">
        <f t="shared" ca="1" si="49"/>
        <v>0</v>
      </c>
      <c r="AA45" s="268">
        <f t="shared" ca="1" si="50"/>
        <v>0</v>
      </c>
      <c r="AB45" s="268">
        <f t="shared" ca="1" si="51"/>
        <v>0</v>
      </c>
      <c r="AC45" s="268">
        <f t="shared" ca="1" si="52"/>
        <v>0</v>
      </c>
      <c r="AD45" s="268">
        <f t="shared" ca="1" si="53"/>
        <v>0</v>
      </c>
      <c r="AE45" s="268">
        <f t="shared" ca="1" si="54"/>
        <v>0</v>
      </c>
      <c r="AF45" s="268">
        <f t="shared" ca="1" si="55"/>
        <v>0</v>
      </c>
      <c r="AG45" s="83">
        <f t="shared" ca="1" si="56"/>
        <v>0</v>
      </c>
    </row>
    <row r="46" spans="1:33" ht="15.95" customHeight="1" x14ac:dyDescent="0.2">
      <c r="A46" s="3">
        <f>'Сводный за нед'!A45</f>
        <v>271440668</v>
      </c>
      <c r="B46" s="3" t="str">
        <f>'Сводный за нед'!B45</f>
        <v>ACRB1SK101BC</v>
      </c>
      <c r="C46" s="3" t="str">
        <f>'Сводный за нед'!C45</f>
        <v>Скакалка черная</v>
      </c>
      <c r="D46" s="57">
        <f t="shared" ca="1" si="27"/>
        <v>826</v>
      </c>
      <c r="E46" s="58">
        <f t="shared" ca="1" si="28"/>
        <v>80</v>
      </c>
      <c r="F46" s="58">
        <f t="shared" ca="1" si="29"/>
        <v>1</v>
      </c>
      <c r="G46" s="58">
        <f t="shared" ca="1" si="30"/>
        <v>0</v>
      </c>
      <c r="H46" s="58">
        <f t="shared" ca="1" si="31"/>
        <v>1</v>
      </c>
      <c r="I46" s="58">
        <f t="shared" ca="1" si="32"/>
        <v>826</v>
      </c>
      <c r="J46" s="58">
        <f t="shared" ca="1" si="33"/>
        <v>0</v>
      </c>
      <c r="K46" s="58">
        <f t="shared" ca="1" si="34"/>
        <v>826</v>
      </c>
      <c r="L46" s="58">
        <f t="shared" ca="1" si="35"/>
        <v>-31.796065573770505</v>
      </c>
      <c r="M46" s="83">
        <f t="shared" ca="1" si="36"/>
        <v>-3.8494026118366227E-2</v>
      </c>
      <c r="N46" s="57">
        <f t="shared" ca="1" si="37"/>
        <v>814</v>
      </c>
      <c r="O46" s="58">
        <f t="shared" ca="1" si="38"/>
        <v>100</v>
      </c>
      <c r="P46" s="58">
        <f t="shared" ca="1" si="39"/>
        <v>5</v>
      </c>
      <c r="Q46" s="58">
        <f t="shared" ca="1" si="40"/>
        <v>0</v>
      </c>
      <c r="R46" s="58">
        <f t="shared" ca="1" si="41"/>
        <v>5</v>
      </c>
      <c r="S46" s="58">
        <f t="shared" ca="1" si="42"/>
        <v>4070</v>
      </c>
      <c r="T46" s="58">
        <f t="shared" ca="1" si="43"/>
        <v>0</v>
      </c>
      <c r="U46" s="58">
        <f t="shared" ca="1" si="44"/>
        <v>4070</v>
      </c>
      <c r="V46" s="58">
        <f t="shared" ca="1" si="45"/>
        <v>1062.7677049180329</v>
      </c>
      <c r="W46" s="83">
        <f t="shared" ca="1" si="46"/>
        <v>0.26112228622064693</v>
      </c>
      <c r="X46" s="268">
        <f t="shared" ca="1" si="47"/>
        <v>-12</v>
      </c>
      <c r="Y46" s="268">
        <f t="shared" ca="1" si="48"/>
        <v>20</v>
      </c>
      <c r="Z46" s="268">
        <f t="shared" ca="1" si="49"/>
        <v>4</v>
      </c>
      <c r="AA46" s="268">
        <f t="shared" ca="1" si="50"/>
        <v>0</v>
      </c>
      <c r="AB46" s="268">
        <f t="shared" ca="1" si="51"/>
        <v>4</v>
      </c>
      <c r="AC46" s="268">
        <f t="shared" ca="1" si="52"/>
        <v>3244</v>
      </c>
      <c r="AD46" s="268">
        <f t="shared" ca="1" si="53"/>
        <v>0</v>
      </c>
      <c r="AE46" s="268">
        <f t="shared" ca="1" si="54"/>
        <v>3244</v>
      </c>
      <c r="AF46" s="268">
        <f t="shared" ca="1" si="55"/>
        <v>1094.5637704918033</v>
      </c>
      <c r="AG46" s="83">
        <f t="shared" ca="1" si="56"/>
        <v>0.29961631233901315</v>
      </c>
    </row>
    <row r="47" spans="1:33" ht="15.95" customHeight="1" x14ac:dyDescent="0.2">
      <c r="A47" s="3">
        <f>'Сводный за нед'!A46</f>
        <v>271440669</v>
      </c>
      <c r="B47" s="3" t="str">
        <f>'Сводный за нед'!B46</f>
        <v>ACRB1SK101RD</v>
      </c>
      <c r="C47" s="3" t="str">
        <f>'Сводный за нед'!C46</f>
        <v>Скакалка красная</v>
      </c>
      <c r="D47" s="57">
        <f t="shared" ca="1" si="27"/>
        <v>857</v>
      </c>
      <c r="E47" s="58">
        <f t="shared" ca="1" si="28"/>
        <v>0</v>
      </c>
      <c r="F47" s="58">
        <f t="shared" ca="1" si="29"/>
        <v>1</v>
      </c>
      <c r="G47" s="58">
        <f t="shared" ca="1" si="30"/>
        <v>0</v>
      </c>
      <c r="H47" s="58">
        <f t="shared" ca="1" si="31"/>
        <v>1</v>
      </c>
      <c r="I47" s="58">
        <f t="shared" ca="1" si="32"/>
        <v>857</v>
      </c>
      <c r="J47" s="58">
        <f t="shared" ca="1" si="33"/>
        <v>0</v>
      </c>
      <c r="K47" s="58">
        <f t="shared" ca="1" si="34"/>
        <v>857</v>
      </c>
      <c r="L47" s="58">
        <f t="shared" ca="1" si="35"/>
        <v>100.64327868852462</v>
      </c>
      <c r="M47" s="83">
        <f t="shared" ca="1" si="36"/>
        <v>0.11743673125848847</v>
      </c>
      <c r="N47" s="57" t="str">
        <f t="shared" ca="1" si="37"/>
        <v xml:space="preserve"> </v>
      </c>
      <c r="O47" s="58">
        <f t="shared" ca="1" si="38"/>
        <v>0</v>
      </c>
      <c r="P47" s="58">
        <f t="shared" ca="1" si="39"/>
        <v>0</v>
      </c>
      <c r="Q47" s="58">
        <f t="shared" ca="1" si="40"/>
        <v>0</v>
      </c>
      <c r="R47" s="58">
        <f t="shared" ca="1" si="41"/>
        <v>0</v>
      </c>
      <c r="S47" s="58">
        <f t="shared" ca="1" si="42"/>
        <v>0</v>
      </c>
      <c r="T47" s="58">
        <f t="shared" ca="1" si="43"/>
        <v>0</v>
      </c>
      <c r="U47" s="58">
        <f t="shared" ca="1" si="44"/>
        <v>0</v>
      </c>
      <c r="V47" s="58">
        <f t="shared" ca="1" si="45"/>
        <v>-312.31836065573771</v>
      </c>
      <c r="W47" s="83" t="str">
        <f t="shared" ca="1" si="46"/>
        <v xml:space="preserve"> </v>
      </c>
      <c r="X47" s="268">
        <f t="shared" ca="1" si="47"/>
        <v>0</v>
      </c>
      <c r="Y47" s="268">
        <f t="shared" ca="1" si="48"/>
        <v>0</v>
      </c>
      <c r="Z47" s="268">
        <f t="shared" ca="1" si="49"/>
        <v>-1</v>
      </c>
      <c r="AA47" s="268">
        <f t="shared" ca="1" si="50"/>
        <v>0</v>
      </c>
      <c r="AB47" s="268">
        <f t="shared" ca="1" si="51"/>
        <v>-1</v>
      </c>
      <c r="AC47" s="268">
        <f t="shared" ca="1" si="52"/>
        <v>-857</v>
      </c>
      <c r="AD47" s="268">
        <f t="shared" ca="1" si="53"/>
        <v>0</v>
      </c>
      <c r="AE47" s="268">
        <f t="shared" ca="1" si="54"/>
        <v>-857</v>
      </c>
      <c r="AF47" s="268">
        <f t="shared" ca="1" si="55"/>
        <v>-412.96163934426232</v>
      </c>
      <c r="AG47" s="83">
        <f t="shared" ca="1" si="56"/>
        <v>0</v>
      </c>
    </row>
    <row r="48" spans="1:33" ht="15.95" customHeight="1" x14ac:dyDescent="0.2">
      <c r="A48" s="3">
        <f>'Сводный за нед'!A47</f>
        <v>271440670</v>
      </c>
      <c r="B48" s="3" t="str">
        <f>'Сводный за нед'!B47</f>
        <v>ACRB1SK101BL</v>
      </c>
      <c r="C48" s="3" t="str">
        <f>'Сводный за нед'!C47</f>
        <v>Скакалка синяя</v>
      </c>
      <c r="D48" s="57">
        <f t="shared" ca="1" si="27"/>
        <v>841.07249999999999</v>
      </c>
      <c r="E48" s="58">
        <f t="shared" ca="1" si="28"/>
        <v>67</v>
      </c>
      <c r="F48" s="58">
        <f t="shared" ca="1" si="29"/>
        <v>4</v>
      </c>
      <c r="G48" s="58">
        <f t="shared" ca="1" si="30"/>
        <v>0</v>
      </c>
      <c r="H48" s="58">
        <f t="shared" ca="1" si="31"/>
        <v>4</v>
      </c>
      <c r="I48" s="58">
        <f t="shared" ca="1" si="32"/>
        <v>3364.29</v>
      </c>
      <c r="J48" s="58">
        <f t="shared" ca="1" si="33"/>
        <v>0</v>
      </c>
      <c r="K48" s="58">
        <f t="shared" ca="1" si="34"/>
        <v>3364.29</v>
      </c>
      <c r="L48" s="58">
        <f t="shared" ca="1" si="35"/>
        <v>559.73793934426226</v>
      </c>
      <c r="M48" s="83">
        <f t="shared" ca="1" si="36"/>
        <v>0.16637624561029588</v>
      </c>
      <c r="N48" s="57">
        <f t="shared" ca="1" si="37"/>
        <v>819.99599999999987</v>
      </c>
      <c r="O48" s="58">
        <f t="shared" ca="1" si="38"/>
        <v>50</v>
      </c>
      <c r="P48" s="58">
        <f t="shared" ca="1" si="39"/>
        <v>5</v>
      </c>
      <c r="Q48" s="58">
        <f t="shared" ca="1" si="40"/>
        <v>0</v>
      </c>
      <c r="R48" s="58">
        <f t="shared" ca="1" si="41"/>
        <v>5</v>
      </c>
      <c r="S48" s="58">
        <f t="shared" ca="1" si="42"/>
        <v>4099.9799999999996</v>
      </c>
      <c r="T48" s="58">
        <f t="shared" ca="1" si="43"/>
        <v>0</v>
      </c>
      <c r="U48" s="58">
        <f t="shared" ca="1" si="44"/>
        <v>4099.9799999999996</v>
      </c>
      <c r="V48" s="58">
        <f t="shared" ca="1" si="45"/>
        <v>940.77529672131186</v>
      </c>
      <c r="W48" s="83">
        <f t="shared" ca="1" si="46"/>
        <v>0.22945850875402124</v>
      </c>
      <c r="X48" s="268">
        <f t="shared" ca="1" si="47"/>
        <v>-21.076500000000124</v>
      </c>
      <c r="Y48" s="268">
        <f t="shared" ca="1" si="48"/>
        <v>-17</v>
      </c>
      <c r="Z48" s="268">
        <f t="shared" ca="1" si="49"/>
        <v>1</v>
      </c>
      <c r="AA48" s="268">
        <f t="shared" ca="1" si="50"/>
        <v>0</v>
      </c>
      <c r="AB48" s="268">
        <f t="shared" ca="1" si="51"/>
        <v>1</v>
      </c>
      <c r="AC48" s="268">
        <f t="shared" ca="1" si="52"/>
        <v>735.6899999999996</v>
      </c>
      <c r="AD48" s="268">
        <f t="shared" ca="1" si="53"/>
        <v>0</v>
      </c>
      <c r="AE48" s="268">
        <f t="shared" ca="1" si="54"/>
        <v>735.6899999999996</v>
      </c>
      <c r="AF48" s="268">
        <f t="shared" ca="1" si="55"/>
        <v>381.0373573770496</v>
      </c>
      <c r="AG48" s="83">
        <f t="shared" ca="1" si="56"/>
        <v>6.3082263143725364E-2</v>
      </c>
    </row>
    <row r="49" spans="1:33" ht="15.95" customHeight="1" x14ac:dyDescent="0.2">
      <c r="A49" s="3">
        <f>'Сводный за нед'!A48</f>
        <v>550445272</v>
      </c>
      <c r="B49" s="3" t="str">
        <f>'Сводный за нед'!B48</f>
        <v>ACRF1KP101BC</v>
      </c>
      <c r="C49" s="3" t="str">
        <f>'Сводный за нед'!C48</f>
        <v>Капа черный/красный - черная коробка</v>
      </c>
      <c r="D49" s="57" t="str">
        <f t="shared" ca="1" si="27"/>
        <v xml:space="preserve"> </v>
      </c>
      <c r="E49" s="58">
        <f t="shared" ca="1" si="28"/>
        <v>0</v>
      </c>
      <c r="F49" s="58">
        <f t="shared" ca="1" si="29"/>
        <v>0</v>
      </c>
      <c r="G49" s="58">
        <f t="shared" ca="1" si="30"/>
        <v>0</v>
      </c>
      <c r="H49" s="58">
        <f t="shared" ca="1" si="31"/>
        <v>0</v>
      </c>
      <c r="I49" s="58">
        <f t="shared" ca="1" si="32"/>
        <v>0</v>
      </c>
      <c r="J49" s="58">
        <f t="shared" ca="1" si="33"/>
        <v>0</v>
      </c>
      <c r="K49" s="58">
        <f t="shared" ca="1" si="34"/>
        <v>0</v>
      </c>
      <c r="L49" s="58">
        <f t="shared" ca="1" si="35"/>
        <v>0</v>
      </c>
      <c r="M49" s="83" t="str">
        <f t="shared" ca="1" si="36"/>
        <v xml:space="preserve"> </v>
      </c>
      <c r="N49" s="57" t="str">
        <f t="shared" ca="1" si="37"/>
        <v xml:space="preserve"> </v>
      </c>
      <c r="O49" s="58">
        <f t="shared" ca="1" si="38"/>
        <v>0</v>
      </c>
      <c r="P49" s="58">
        <f t="shared" ca="1" si="39"/>
        <v>0</v>
      </c>
      <c r="Q49" s="58">
        <f t="shared" ca="1" si="40"/>
        <v>0</v>
      </c>
      <c r="R49" s="58">
        <f t="shared" ca="1" si="41"/>
        <v>0</v>
      </c>
      <c r="S49" s="58">
        <f t="shared" ca="1" si="42"/>
        <v>0</v>
      </c>
      <c r="T49" s="58">
        <f t="shared" ca="1" si="43"/>
        <v>0</v>
      </c>
      <c r="U49" s="58">
        <f t="shared" ca="1" si="44"/>
        <v>0</v>
      </c>
      <c r="V49" s="58">
        <f t="shared" ca="1" si="45"/>
        <v>0</v>
      </c>
      <c r="W49" s="83" t="str">
        <f t="shared" ca="1" si="46"/>
        <v xml:space="preserve"> </v>
      </c>
      <c r="X49" s="268">
        <f t="shared" ca="1" si="47"/>
        <v>0</v>
      </c>
      <c r="Y49" s="268">
        <f t="shared" ca="1" si="48"/>
        <v>0</v>
      </c>
      <c r="Z49" s="268">
        <f t="shared" ca="1" si="49"/>
        <v>0</v>
      </c>
      <c r="AA49" s="268">
        <f t="shared" ca="1" si="50"/>
        <v>0</v>
      </c>
      <c r="AB49" s="268">
        <f t="shared" ca="1" si="51"/>
        <v>0</v>
      </c>
      <c r="AC49" s="268">
        <f t="shared" ca="1" si="52"/>
        <v>0</v>
      </c>
      <c r="AD49" s="268">
        <f t="shared" ca="1" si="53"/>
        <v>0</v>
      </c>
      <c r="AE49" s="268">
        <f t="shared" ca="1" si="54"/>
        <v>0</v>
      </c>
      <c r="AF49" s="268">
        <f t="shared" ca="1" si="55"/>
        <v>0</v>
      </c>
      <c r="AG49" s="83">
        <f t="shared" ca="1" si="56"/>
        <v>0</v>
      </c>
    </row>
    <row r="50" spans="1:33" ht="15.95" customHeight="1" x14ac:dyDescent="0.2">
      <c r="A50" s="3">
        <f>'Сводный за нед'!A49</f>
        <v>550445274</v>
      </c>
      <c r="B50" s="3" t="str">
        <f>'Сводный за нед'!B49</f>
        <v>ACRF1KP102BC</v>
      </c>
      <c r="C50" s="3" t="str">
        <f>'Сводный за нед'!C49</f>
        <v>Капа черный/белый-черная коробка</v>
      </c>
      <c r="D50" s="57" t="str">
        <f t="shared" ca="1" si="27"/>
        <v xml:space="preserve"> </v>
      </c>
      <c r="E50" s="58">
        <f t="shared" ca="1" si="28"/>
        <v>0</v>
      </c>
      <c r="F50" s="58">
        <f t="shared" ca="1" si="29"/>
        <v>0</v>
      </c>
      <c r="G50" s="58">
        <f t="shared" ca="1" si="30"/>
        <v>0</v>
      </c>
      <c r="H50" s="58">
        <f t="shared" ca="1" si="31"/>
        <v>0</v>
      </c>
      <c r="I50" s="58">
        <f t="shared" ca="1" si="32"/>
        <v>0</v>
      </c>
      <c r="J50" s="58">
        <f t="shared" ca="1" si="33"/>
        <v>0</v>
      </c>
      <c r="K50" s="58">
        <f t="shared" ca="1" si="34"/>
        <v>0</v>
      </c>
      <c r="L50" s="58">
        <f t="shared" ca="1" si="35"/>
        <v>0</v>
      </c>
      <c r="M50" s="83" t="str">
        <f t="shared" ca="1" si="36"/>
        <v xml:space="preserve"> </v>
      </c>
      <c r="N50" s="57" t="str">
        <f t="shared" ca="1" si="37"/>
        <v xml:space="preserve"> </v>
      </c>
      <c r="O50" s="58">
        <f t="shared" ca="1" si="38"/>
        <v>0</v>
      </c>
      <c r="P50" s="58">
        <f t="shared" ca="1" si="39"/>
        <v>0</v>
      </c>
      <c r="Q50" s="58">
        <f t="shared" ca="1" si="40"/>
        <v>0</v>
      </c>
      <c r="R50" s="58">
        <f t="shared" ca="1" si="41"/>
        <v>0</v>
      </c>
      <c r="S50" s="58">
        <f t="shared" ca="1" si="42"/>
        <v>0</v>
      </c>
      <c r="T50" s="58">
        <f t="shared" ca="1" si="43"/>
        <v>0</v>
      </c>
      <c r="U50" s="58">
        <f t="shared" ca="1" si="44"/>
        <v>0</v>
      </c>
      <c r="V50" s="58">
        <f t="shared" ca="1" si="45"/>
        <v>0</v>
      </c>
      <c r="W50" s="83" t="str">
        <f t="shared" ca="1" si="46"/>
        <v xml:space="preserve"> </v>
      </c>
      <c r="X50" s="268">
        <f t="shared" ca="1" si="47"/>
        <v>0</v>
      </c>
      <c r="Y50" s="268">
        <f t="shared" ca="1" si="48"/>
        <v>0</v>
      </c>
      <c r="Z50" s="268">
        <f t="shared" ca="1" si="49"/>
        <v>0</v>
      </c>
      <c r="AA50" s="268">
        <f t="shared" ca="1" si="50"/>
        <v>0</v>
      </c>
      <c r="AB50" s="268">
        <f t="shared" ca="1" si="51"/>
        <v>0</v>
      </c>
      <c r="AC50" s="268">
        <f t="shared" ca="1" si="52"/>
        <v>0</v>
      </c>
      <c r="AD50" s="268">
        <f t="shared" ca="1" si="53"/>
        <v>0</v>
      </c>
      <c r="AE50" s="268">
        <f t="shared" ca="1" si="54"/>
        <v>0</v>
      </c>
      <c r="AF50" s="268">
        <f t="shared" ca="1" si="55"/>
        <v>0</v>
      </c>
      <c r="AG50" s="83">
        <f t="shared" ca="1" si="56"/>
        <v>0</v>
      </c>
    </row>
    <row r="51" spans="1:33" ht="15.95" customHeight="1" x14ac:dyDescent="0.2">
      <c r="A51" s="3">
        <f>'Сводный за нед'!A50</f>
        <v>550445275</v>
      </c>
      <c r="B51" s="3" t="str">
        <f>'Сводный за нед'!B50</f>
        <v>ACRF1KP103BC</v>
      </c>
      <c r="C51" s="3" t="str">
        <f>'Сводный за нед'!C50</f>
        <v>Капа белый/черный</v>
      </c>
      <c r="D51" s="57" t="str">
        <f t="shared" ca="1" si="27"/>
        <v xml:space="preserve"> </v>
      </c>
      <c r="E51" s="58">
        <f t="shared" ca="1" si="28"/>
        <v>0</v>
      </c>
      <c r="F51" s="58">
        <f t="shared" ca="1" si="29"/>
        <v>0</v>
      </c>
      <c r="G51" s="58">
        <f t="shared" ca="1" si="30"/>
        <v>0</v>
      </c>
      <c r="H51" s="58">
        <f t="shared" ca="1" si="31"/>
        <v>0</v>
      </c>
      <c r="I51" s="58">
        <f t="shared" ca="1" si="32"/>
        <v>0</v>
      </c>
      <c r="J51" s="58">
        <f t="shared" ca="1" si="33"/>
        <v>0</v>
      </c>
      <c r="K51" s="58">
        <f t="shared" ca="1" si="34"/>
        <v>0</v>
      </c>
      <c r="L51" s="58">
        <f t="shared" ca="1" si="35"/>
        <v>0</v>
      </c>
      <c r="M51" s="83" t="str">
        <f t="shared" ca="1" si="36"/>
        <v xml:space="preserve"> </v>
      </c>
      <c r="N51" s="57" t="str">
        <f t="shared" ca="1" si="37"/>
        <v xml:space="preserve"> </v>
      </c>
      <c r="O51" s="58">
        <f t="shared" ca="1" si="38"/>
        <v>0</v>
      </c>
      <c r="P51" s="58">
        <f t="shared" ca="1" si="39"/>
        <v>0</v>
      </c>
      <c r="Q51" s="58">
        <f t="shared" ca="1" si="40"/>
        <v>0</v>
      </c>
      <c r="R51" s="58">
        <f t="shared" ca="1" si="41"/>
        <v>0</v>
      </c>
      <c r="S51" s="58">
        <f t="shared" ca="1" si="42"/>
        <v>0</v>
      </c>
      <c r="T51" s="58">
        <f t="shared" ca="1" si="43"/>
        <v>0</v>
      </c>
      <c r="U51" s="58">
        <f t="shared" ca="1" si="44"/>
        <v>0</v>
      </c>
      <c r="V51" s="58">
        <f t="shared" ca="1" si="45"/>
        <v>0</v>
      </c>
      <c r="W51" s="83" t="str">
        <f t="shared" ca="1" si="46"/>
        <v xml:space="preserve"> </v>
      </c>
      <c r="X51" s="268">
        <f t="shared" ca="1" si="47"/>
        <v>0</v>
      </c>
      <c r="Y51" s="268">
        <f t="shared" ca="1" si="48"/>
        <v>0</v>
      </c>
      <c r="Z51" s="268">
        <f t="shared" ca="1" si="49"/>
        <v>0</v>
      </c>
      <c r="AA51" s="268">
        <f t="shared" ca="1" si="50"/>
        <v>0</v>
      </c>
      <c r="AB51" s="268">
        <f t="shared" ca="1" si="51"/>
        <v>0</v>
      </c>
      <c r="AC51" s="268">
        <f t="shared" ca="1" si="52"/>
        <v>0</v>
      </c>
      <c r="AD51" s="268">
        <f t="shared" ca="1" si="53"/>
        <v>0</v>
      </c>
      <c r="AE51" s="268">
        <f t="shared" ca="1" si="54"/>
        <v>0</v>
      </c>
      <c r="AF51" s="268">
        <f t="shared" ca="1" si="55"/>
        <v>0</v>
      </c>
      <c r="AG51" s="83">
        <f t="shared" ca="1" si="56"/>
        <v>0</v>
      </c>
    </row>
    <row r="52" spans="1:33" ht="15.95" customHeight="1" x14ac:dyDescent="0.2">
      <c r="A52" s="3">
        <f>'Сводный за нед'!A51</f>
        <v>550445277</v>
      </c>
      <c r="B52" s="3" t="str">
        <f>'Сводный за нед'!B51</f>
        <v>ACRF1KP101RD</v>
      </c>
      <c r="C52" s="3" t="str">
        <f>'Сводный за нед'!C51</f>
        <v>Капа белый/красный</v>
      </c>
      <c r="D52" s="57" t="str">
        <f t="shared" ca="1" si="27"/>
        <v xml:space="preserve"> </v>
      </c>
      <c r="E52" s="58">
        <f t="shared" ca="1" si="28"/>
        <v>0</v>
      </c>
      <c r="F52" s="58">
        <f t="shared" ca="1" si="29"/>
        <v>0</v>
      </c>
      <c r="G52" s="58">
        <f t="shared" ca="1" si="30"/>
        <v>0</v>
      </c>
      <c r="H52" s="58">
        <f t="shared" ca="1" si="31"/>
        <v>0</v>
      </c>
      <c r="I52" s="58">
        <f t="shared" ca="1" si="32"/>
        <v>0</v>
      </c>
      <c r="J52" s="58">
        <f t="shared" ca="1" si="33"/>
        <v>0</v>
      </c>
      <c r="K52" s="58">
        <f t="shared" ca="1" si="34"/>
        <v>0</v>
      </c>
      <c r="L52" s="58">
        <f t="shared" ca="1" si="35"/>
        <v>0</v>
      </c>
      <c r="M52" s="83" t="str">
        <f t="shared" ca="1" si="36"/>
        <v xml:space="preserve"> </v>
      </c>
      <c r="N52" s="57" t="str">
        <f t="shared" ca="1" si="37"/>
        <v xml:space="preserve"> </v>
      </c>
      <c r="O52" s="58">
        <f t="shared" ca="1" si="38"/>
        <v>0</v>
      </c>
      <c r="P52" s="58">
        <f t="shared" ca="1" si="39"/>
        <v>0</v>
      </c>
      <c r="Q52" s="58">
        <f t="shared" ca="1" si="40"/>
        <v>0</v>
      </c>
      <c r="R52" s="58">
        <f t="shared" ca="1" si="41"/>
        <v>0</v>
      </c>
      <c r="S52" s="58">
        <f t="shared" ca="1" si="42"/>
        <v>0</v>
      </c>
      <c r="T52" s="58">
        <f t="shared" ca="1" si="43"/>
        <v>0</v>
      </c>
      <c r="U52" s="58">
        <f t="shared" ca="1" si="44"/>
        <v>0</v>
      </c>
      <c r="V52" s="58">
        <f t="shared" ca="1" si="45"/>
        <v>0</v>
      </c>
      <c r="W52" s="83" t="str">
        <f t="shared" ca="1" si="46"/>
        <v xml:space="preserve"> </v>
      </c>
      <c r="X52" s="268">
        <f t="shared" ca="1" si="47"/>
        <v>0</v>
      </c>
      <c r="Y52" s="268">
        <f t="shared" ca="1" si="48"/>
        <v>0</v>
      </c>
      <c r="Z52" s="268">
        <f t="shared" ca="1" si="49"/>
        <v>0</v>
      </c>
      <c r="AA52" s="268">
        <f t="shared" ca="1" si="50"/>
        <v>0</v>
      </c>
      <c r="AB52" s="268">
        <f t="shared" ca="1" si="51"/>
        <v>0</v>
      </c>
      <c r="AC52" s="268">
        <f t="shared" ca="1" si="52"/>
        <v>0</v>
      </c>
      <c r="AD52" s="268">
        <f t="shared" ca="1" si="53"/>
        <v>0</v>
      </c>
      <c r="AE52" s="268">
        <f t="shared" ca="1" si="54"/>
        <v>0</v>
      </c>
      <c r="AF52" s="268">
        <f t="shared" ca="1" si="55"/>
        <v>0</v>
      </c>
      <c r="AG52" s="83">
        <f t="shared" ca="1" si="56"/>
        <v>0</v>
      </c>
    </row>
    <row r="53" spans="1:33" ht="15.95" customHeight="1" x14ac:dyDescent="0.2">
      <c r="A53" s="3">
        <f>'Сводный за нед'!A52</f>
        <v>550445279</v>
      </c>
      <c r="B53" s="3" t="str">
        <f>'Сводный за нед'!B52</f>
        <v>ACRF1KP102RD</v>
      </c>
      <c r="C53" s="3" t="str">
        <f>'Сводный за нед'!C52</f>
        <v>Капа красный/белый</v>
      </c>
      <c r="D53" s="57" t="str">
        <f t="shared" ca="1" si="27"/>
        <v xml:space="preserve"> </v>
      </c>
      <c r="E53" s="58">
        <f t="shared" ca="1" si="28"/>
        <v>0</v>
      </c>
      <c r="F53" s="58">
        <f t="shared" ca="1" si="29"/>
        <v>0</v>
      </c>
      <c r="G53" s="58">
        <f t="shared" ca="1" si="30"/>
        <v>0</v>
      </c>
      <c r="H53" s="58">
        <f t="shared" ca="1" si="31"/>
        <v>0</v>
      </c>
      <c r="I53" s="58">
        <f t="shared" ca="1" si="32"/>
        <v>0</v>
      </c>
      <c r="J53" s="58">
        <f t="shared" ca="1" si="33"/>
        <v>0</v>
      </c>
      <c r="K53" s="58">
        <f t="shared" ca="1" si="34"/>
        <v>0</v>
      </c>
      <c r="L53" s="58">
        <f t="shared" ca="1" si="35"/>
        <v>0</v>
      </c>
      <c r="M53" s="83" t="str">
        <f t="shared" ca="1" si="36"/>
        <v xml:space="preserve"> </v>
      </c>
      <c r="N53" s="57" t="str">
        <f t="shared" ca="1" si="37"/>
        <v xml:space="preserve"> </v>
      </c>
      <c r="O53" s="58">
        <f t="shared" ca="1" si="38"/>
        <v>0</v>
      </c>
      <c r="P53" s="58">
        <f t="shared" ca="1" si="39"/>
        <v>0</v>
      </c>
      <c r="Q53" s="58">
        <f t="shared" ca="1" si="40"/>
        <v>0</v>
      </c>
      <c r="R53" s="58">
        <f t="shared" ca="1" si="41"/>
        <v>0</v>
      </c>
      <c r="S53" s="58">
        <f t="shared" ca="1" si="42"/>
        <v>0</v>
      </c>
      <c r="T53" s="58">
        <f t="shared" ca="1" si="43"/>
        <v>0</v>
      </c>
      <c r="U53" s="58">
        <f t="shared" ca="1" si="44"/>
        <v>0</v>
      </c>
      <c r="V53" s="58">
        <f t="shared" ca="1" si="45"/>
        <v>0</v>
      </c>
      <c r="W53" s="83" t="str">
        <f t="shared" ca="1" si="46"/>
        <v xml:space="preserve"> </v>
      </c>
      <c r="X53" s="268">
        <f t="shared" ca="1" si="47"/>
        <v>0</v>
      </c>
      <c r="Y53" s="268">
        <f t="shared" ca="1" si="48"/>
        <v>0</v>
      </c>
      <c r="Z53" s="268">
        <f t="shared" ca="1" si="49"/>
        <v>0</v>
      </c>
      <c r="AA53" s="268">
        <f t="shared" ca="1" si="50"/>
        <v>0</v>
      </c>
      <c r="AB53" s="268">
        <f t="shared" ca="1" si="51"/>
        <v>0</v>
      </c>
      <c r="AC53" s="268">
        <f t="shared" ca="1" si="52"/>
        <v>0</v>
      </c>
      <c r="AD53" s="268">
        <f t="shared" ca="1" si="53"/>
        <v>0</v>
      </c>
      <c r="AE53" s="268">
        <f t="shared" ca="1" si="54"/>
        <v>0</v>
      </c>
      <c r="AF53" s="268">
        <f t="shared" ca="1" si="55"/>
        <v>0</v>
      </c>
      <c r="AG53" s="83">
        <f t="shared" ca="1" si="56"/>
        <v>0</v>
      </c>
    </row>
    <row r="54" spans="1:33" ht="15.95" customHeight="1" x14ac:dyDescent="0.2">
      <c r="A54" s="3">
        <f>'Сводный за нед'!A53</f>
        <v>550445280</v>
      </c>
      <c r="B54" s="3" t="str">
        <f>'Сводный за нед'!B53</f>
        <v>ACRF1KP101BL</v>
      </c>
      <c r="C54" s="3" t="str">
        <f>'Сводный за нед'!C53</f>
        <v>Капа синий/белый</v>
      </c>
      <c r="D54" s="57" t="str">
        <f t="shared" ca="1" si="27"/>
        <v xml:space="preserve"> </v>
      </c>
      <c r="E54" s="58">
        <f t="shared" ca="1" si="28"/>
        <v>0</v>
      </c>
      <c r="F54" s="58">
        <f t="shared" ca="1" si="29"/>
        <v>0</v>
      </c>
      <c r="G54" s="58">
        <f t="shared" ca="1" si="30"/>
        <v>0</v>
      </c>
      <c r="H54" s="58">
        <f t="shared" ca="1" si="31"/>
        <v>0</v>
      </c>
      <c r="I54" s="58">
        <f t="shared" ca="1" si="32"/>
        <v>0</v>
      </c>
      <c r="J54" s="58">
        <f t="shared" ca="1" si="33"/>
        <v>0</v>
      </c>
      <c r="K54" s="58">
        <f t="shared" ca="1" si="34"/>
        <v>0</v>
      </c>
      <c r="L54" s="58">
        <f t="shared" ca="1" si="35"/>
        <v>0</v>
      </c>
      <c r="M54" s="83" t="str">
        <f t="shared" ca="1" si="36"/>
        <v xml:space="preserve"> </v>
      </c>
      <c r="N54" s="57" t="str">
        <f t="shared" ca="1" si="37"/>
        <v xml:space="preserve"> </v>
      </c>
      <c r="O54" s="58">
        <f t="shared" ca="1" si="38"/>
        <v>0</v>
      </c>
      <c r="P54" s="58">
        <f t="shared" ca="1" si="39"/>
        <v>0</v>
      </c>
      <c r="Q54" s="58">
        <f t="shared" ca="1" si="40"/>
        <v>0</v>
      </c>
      <c r="R54" s="58">
        <f t="shared" ca="1" si="41"/>
        <v>0</v>
      </c>
      <c r="S54" s="58">
        <f t="shared" ca="1" si="42"/>
        <v>0</v>
      </c>
      <c r="T54" s="58">
        <f t="shared" ca="1" si="43"/>
        <v>0</v>
      </c>
      <c r="U54" s="58">
        <f t="shared" ca="1" si="44"/>
        <v>0</v>
      </c>
      <c r="V54" s="58">
        <f t="shared" ca="1" si="45"/>
        <v>0</v>
      </c>
      <c r="W54" s="83" t="str">
        <f t="shared" ca="1" si="46"/>
        <v xml:space="preserve"> </v>
      </c>
      <c r="X54" s="268">
        <f t="shared" ca="1" si="47"/>
        <v>0</v>
      </c>
      <c r="Y54" s="268">
        <f t="shared" ca="1" si="48"/>
        <v>0</v>
      </c>
      <c r="Z54" s="268">
        <f t="shared" ca="1" si="49"/>
        <v>0</v>
      </c>
      <c r="AA54" s="268">
        <f t="shared" ca="1" si="50"/>
        <v>0</v>
      </c>
      <c r="AB54" s="268">
        <f t="shared" ca="1" si="51"/>
        <v>0</v>
      </c>
      <c r="AC54" s="268">
        <f t="shared" ca="1" si="52"/>
        <v>0</v>
      </c>
      <c r="AD54" s="268">
        <f t="shared" ca="1" si="53"/>
        <v>0</v>
      </c>
      <c r="AE54" s="268">
        <f t="shared" ca="1" si="54"/>
        <v>0</v>
      </c>
      <c r="AF54" s="268">
        <f t="shared" ca="1" si="55"/>
        <v>0</v>
      </c>
      <c r="AG54" s="83">
        <f t="shared" ca="1" si="56"/>
        <v>0</v>
      </c>
    </row>
    <row r="55" spans="1:33" ht="15.95" customHeight="1" x14ac:dyDescent="0.2">
      <c r="A55" s="3">
        <f>'Сводный за нед'!A54</f>
        <v>550445281</v>
      </c>
      <c r="B55" s="3" t="str">
        <f>'Сводный за нед'!B54</f>
        <v>ACRF1KP101GN</v>
      </c>
      <c r="C55" s="3" t="str">
        <f>'Сводный за нед'!C54</f>
        <v>Капа зеленый/белый</v>
      </c>
      <c r="D55" s="57" t="str">
        <f t="shared" ca="1" si="27"/>
        <v xml:space="preserve"> </v>
      </c>
      <c r="E55" s="58">
        <f t="shared" ca="1" si="28"/>
        <v>0</v>
      </c>
      <c r="F55" s="58">
        <f t="shared" ca="1" si="29"/>
        <v>0</v>
      </c>
      <c r="G55" s="58">
        <f t="shared" ca="1" si="30"/>
        <v>0</v>
      </c>
      <c r="H55" s="58">
        <f t="shared" ca="1" si="31"/>
        <v>0</v>
      </c>
      <c r="I55" s="58">
        <f t="shared" ca="1" si="32"/>
        <v>0</v>
      </c>
      <c r="J55" s="58">
        <f t="shared" ca="1" si="33"/>
        <v>0</v>
      </c>
      <c r="K55" s="58">
        <f t="shared" ca="1" si="34"/>
        <v>0</v>
      </c>
      <c r="L55" s="58">
        <f t="shared" ca="1" si="35"/>
        <v>0</v>
      </c>
      <c r="M55" s="83" t="str">
        <f t="shared" ca="1" si="36"/>
        <v xml:space="preserve"> </v>
      </c>
      <c r="N55" s="57" t="str">
        <f t="shared" ca="1" si="37"/>
        <v xml:space="preserve"> </v>
      </c>
      <c r="O55" s="58">
        <f t="shared" ca="1" si="38"/>
        <v>0</v>
      </c>
      <c r="P55" s="58">
        <f t="shared" ca="1" si="39"/>
        <v>0</v>
      </c>
      <c r="Q55" s="58">
        <f t="shared" ca="1" si="40"/>
        <v>0</v>
      </c>
      <c r="R55" s="58">
        <f t="shared" ca="1" si="41"/>
        <v>0</v>
      </c>
      <c r="S55" s="58">
        <f t="shared" ca="1" si="42"/>
        <v>0</v>
      </c>
      <c r="T55" s="58">
        <f t="shared" ca="1" si="43"/>
        <v>0</v>
      </c>
      <c r="U55" s="58">
        <f t="shared" ca="1" si="44"/>
        <v>0</v>
      </c>
      <c r="V55" s="58">
        <f t="shared" ca="1" si="45"/>
        <v>0</v>
      </c>
      <c r="W55" s="83" t="str">
        <f t="shared" ca="1" si="46"/>
        <v xml:space="preserve"> </v>
      </c>
      <c r="X55" s="268">
        <f t="shared" ca="1" si="47"/>
        <v>0</v>
      </c>
      <c r="Y55" s="268">
        <f t="shared" ca="1" si="48"/>
        <v>0</v>
      </c>
      <c r="Z55" s="268">
        <f t="shared" ca="1" si="49"/>
        <v>0</v>
      </c>
      <c r="AA55" s="268">
        <f t="shared" ca="1" si="50"/>
        <v>0</v>
      </c>
      <c r="AB55" s="268">
        <f t="shared" ca="1" si="51"/>
        <v>0</v>
      </c>
      <c r="AC55" s="268">
        <f t="shared" ca="1" si="52"/>
        <v>0</v>
      </c>
      <c r="AD55" s="268">
        <f t="shared" ca="1" si="53"/>
        <v>0</v>
      </c>
      <c r="AE55" s="268">
        <f t="shared" ca="1" si="54"/>
        <v>0</v>
      </c>
      <c r="AF55" s="268">
        <f t="shared" ca="1" si="55"/>
        <v>0</v>
      </c>
      <c r="AG55" s="83">
        <f t="shared" ca="1" si="56"/>
        <v>0</v>
      </c>
    </row>
    <row r="56" spans="1:33" ht="15.95" customHeight="1" x14ac:dyDescent="0.2">
      <c r="A56" s="3">
        <f>'Сводный за нед'!A55</f>
        <v>550445283</v>
      </c>
      <c r="B56" s="3" t="str">
        <f>'Сводный за нед'!B55</f>
        <v>ACRF1KP102GN</v>
      </c>
      <c r="C56" s="3" t="str">
        <f>'Сводный за нед'!C55</f>
        <v>Капа зеленый/черный</v>
      </c>
      <c r="D56" s="57" t="str">
        <f t="shared" ca="1" si="27"/>
        <v xml:space="preserve"> </v>
      </c>
      <c r="E56" s="58">
        <f t="shared" ca="1" si="28"/>
        <v>0</v>
      </c>
      <c r="F56" s="58">
        <f t="shared" ca="1" si="29"/>
        <v>0</v>
      </c>
      <c r="G56" s="58">
        <f t="shared" ca="1" si="30"/>
        <v>0</v>
      </c>
      <c r="H56" s="58">
        <f t="shared" ca="1" si="31"/>
        <v>0</v>
      </c>
      <c r="I56" s="58">
        <f t="shared" ca="1" si="32"/>
        <v>0</v>
      </c>
      <c r="J56" s="58">
        <f t="shared" ca="1" si="33"/>
        <v>0</v>
      </c>
      <c r="K56" s="58">
        <f t="shared" ca="1" si="34"/>
        <v>0</v>
      </c>
      <c r="L56" s="58">
        <f t="shared" ca="1" si="35"/>
        <v>0</v>
      </c>
      <c r="M56" s="83" t="str">
        <f t="shared" ca="1" si="36"/>
        <v xml:space="preserve"> </v>
      </c>
      <c r="N56" s="57" t="str">
        <f t="shared" ca="1" si="37"/>
        <v xml:space="preserve"> </v>
      </c>
      <c r="O56" s="58">
        <f t="shared" ca="1" si="38"/>
        <v>0</v>
      </c>
      <c r="P56" s="58">
        <f t="shared" ca="1" si="39"/>
        <v>0</v>
      </c>
      <c r="Q56" s="58">
        <f t="shared" ca="1" si="40"/>
        <v>0</v>
      </c>
      <c r="R56" s="58">
        <f t="shared" ca="1" si="41"/>
        <v>0</v>
      </c>
      <c r="S56" s="58">
        <f t="shared" ca="1" si="42"/>
        <v>0</v>
      </c>
      <c r="T56" s="58">
        <f t="shared" ca="1" si="43"/>
        <v>0</v>
      </c>
      <c r="U56" s="58">
        <f t="shared" ca="1" si="44"/>
        <v>0</v>
      </c>
      <c r="V56" s="58">
        <f t="shared" ca="1" si="45"/>
        <v>0</v>
      </c>
      <c r="W56" s="83" t="str">
        <f t="shared" ca="1" si="46"/>
        <v xml:space="preserve"> </v>
      </c>
      <c r="X56" s="268">
        <f t="shared" ca="1" si="47"/>
        <v>0</v>
      </c>
      <c r="Y56" s="268">
        <f t="shared" ca="1" si="48"/>
        <v>0</v>
      </c>
      <c r="Z56" s="268">
        <f t="shared" ca="1" si="49"/>
        <v>0</v>
      </c>
      <c r="AA56" s="268">
        <f t="shared" ca="1" si="50"/>
        <v>0</v>
      </c>
      <c r="AB56" s="268">
        <f t="shared" ca="1" si="51"/>
        <v>0</v>
      </c>
      <c r="AC56" s="268">
        <f t="shared" ca="1" si="52"/>
        <v>0</v>
      </c>
      <c r="AD56" s="268">
        <f t="shared" ca="1" si="53"/>
        <v>0</v>
      </c>
      <c r="AE56" s="268">
        <f t="shared" ca="1" si="54"/>
        <v>0</v>
      </c>
      <c r="AF56" s="268">
        <f t="shared" ca="1" si="55"/>
        <v>0</v>
      </c>
      <c r="AG56" s="83">
        <f t="shared" ca="1" si="56"/>
        <v>0</v>
      </c>
    </row>
    <row r="57" spans="1:33" ht="15.95" customHeight="1" x14ac:dyDescent="0.2">
      <c r="A57" s="3">
        <f>'Сводный за нед'!A56</f>
        <v>186826338</v>
      </c>
      <c r="B57" s="3" t="str">
        <f>'Сводный за нед'!B56</f>
        <v>ACRA7TB201BC</v>
      </c>
      <c r="C57" s="3" t="str">
        <f>'Сводный за нед'!C56</f>
        <v>Таблетница прям 7*2 черн</v>
      </c>
      <c r="D57" s="57">
        <f t="shared" ca="1" si="27"/>
        <v>727.81000000000006</v>
      </c>
      <c r="E57" s="58">
        <f t="shared" ca="1" si="28"/>
        <v>94</v>
      </c>
      <c r="F57" s="58">
        <f t="shared" ca="1" si="29"/>
        <v>10</v>
      </c>
      <c r="G57" s="58">
        <f t="shared" ca="1" si="30"/>
        <v>0</v>
      </c>
      <c r="H57" s="58">
        <f t="shared" ca="1" si="31"/>
        <v>10</v>
      </c>
      <c r="I57" s="58">
        <f t="shared" ca="1" si="32"/>
        <v>7278.1</v>
      </c>
      <c r="J57" s="58">
        <f t="shared" ca="1" si="33"/>
        <v>0</v>
      </c>
      <c r="K57" s="58">
        <f t="shared" ca="1" si="34"/>
        <v>7278.1</v>
      </c>
      <c r="L57" s="58">
        <f t="shared" ca="1" si="35"/>
        <v>1766.8785245901643</v>
      </c>
      <c r="M57" s="83">
        <f t="shared" ca="1" si="36"/>
        <v>0.24276645341368822</v>
      </c>
      <c r="N57" s="57">
        <f t="shared" ca="1" si="37"/>
        <v>737.86666666666667</v>
      </c>
      <c r="O57" s="58">
        <f t="shared" ca="1" si="38"/>
        <v>73</v>
      </c>
      <c r="P57" s="58">
        <f t="shared" ca="1" si="39"/>
        <v>15</v>
      </c>
      <c r="Q57" s="58">
        <f t="shared" ca="1" si="40"/>
        <v>1</v>
      </c>
      <c r="R57" s="58">
        <f t="shared" ca="1" si="41"/>
        <v>14</v>
      </c>
      <c r="S57" s="58">
        <f t="shared" ca="1" si="42"/>
        <v>11068</v>
      </c>
      <c r="T57" s="58">
        <f t="shared" ca="1" si="43"/>
        <v>848</v>
      </c>
      <c r="U57" s="58">
        <f t="shared" ca="1" si="44"/>
        <v>10220</v>
      </c>
      <c r="V57" s="58">
        <f t="shared" ca="1" si="45"/>
        <v>3354.0309836065571</v>
      </c>
      <c r="W57" s="83">
        <f t="shared" ca="1" si="46"/>
        <v>0.32818307080298992</v>
      </c>
      <c r="X57" s="268">
        <f t="shared" ca="1" si="47"/>
        <v>10.056666666666615</v>
      </c>
      <c r="Y57" s="268">
        <f t="shared" ca="1" si="48"/>
        <v>-21</v>
      </c>
      <c r="Z57" s="268">
        <f t="shared" ca="1" si="49"/>
        <v>5</v>
      </c>
      <c r="AA57" s="268">
        <f t="shared" ca="1" si="50"/>
        <v>1</v>
      </c>
      <c r="AB57" s="268">
        <f t="shared" ca="1" si="51"/>
        <v>4</v>
      </c>
      <c r="AC57" s="268">
        <f t="shared" ca="1" si="52"/>
        <v>3789.8999999999996</v>
      </c>
      <c r="AD57" s="268">
        <f t="shared" ca="1" si="53"/>
        <v>848</v>
      </c>
      <c r="AE57" s="268">
        <f t="shared" ca="1" si="54"/>
        <v>2941.8999999999996</v>
      </c>
      <c r="AF57" s="268">
        <f t="shared" ca="1" si="55"/>
        <v>1587.1524590163929</v>
      </c>
      <c r="AG57" s="83">
        <f t="shared" ca="1" si="56"/>
        <v>8.5416617389301702E-2</v>
      </c>
    </row>
    <row r="58" spans="1:33" ht="15.95" customHeight="1" x14ac:dyDescent="0.2">
      <c r="A58" s="3">
        <f>'Сводный за нед'!A57</f>
        <v>419130077</v>
      </c>
      <c r="B58" s="3" t="str">
        <f>'Сводный за нед'!B57</f>
        <v>ACRA7TB201CL</v>
      </c>
      <c r="C58" s="3" t="str">
        <f>'Сводный за нед'!C57</f>
        <v>Таблетница прям 7*2 черн/цветн</v>
      </c>
      <c r="D58" s="57">
        <f t="shared" ca="1" si="27"/>
        <v>735.08749999999998</v>
      </c>
      <c r="E58" s="58">
        <f t="shared" ca="1" si="28"/>
        <v>100</v>
      </c>
      <c r="F58" s="58">
        <f t="shared" ca="1" si="29"/>
        <v>8</v>
      </c>
      <c r="G58" s="58">
        <f t="shared" ca="1" si="30"/>
        <v>0</v>
      </c>
      <c r="H58" s="58">
        <f t="shared" ca="1" si="31"/>
        <v>8</v>
      </c>
      <c r="I58" s="58">
        <f t="shared" ca="1" si="32"/>
        <v>5880.7</v>
      </c>
      <c r="J58" s="58">
        <f t="shared" ca="1" si="33"/>
        <v>0</v>
      </c>
      <c r="K58" s="58">
        <f t="shared" ca="1" si="34"/>
        <v>5880.7</v>
      </c>
      <c r="L58" s="58">
        <f t="shared" ca="1" si="35"/>
        <v>1887.7764770491801</v>
      </c>
      <c r="M58" s="83">
        <f t="shared" ca="1" si="36"/>
        <v>0.32101220552811405</v>
      </c>
      <c r="N58" s="57">
        <f t="shared" ca="1" si="37"/>
        <v>713.57833333333338</v>
      </c>
      <c r="O58" s="58">
        <f t="shared" ca="1" si="38"/>
        <v>100</v>
      </c>
      <c r="P58" s="58">
        <f t="shared" ca="1" si="39"/>
        <v>12</v>
      </c>
      <c r="Q58" s="58">
        <f t="shared" ca="1" si="40"/>
        <v>0</v>
      </c>
      <c r="R58" s="58">
        <f t="shared" ca="1" si="41"/>
        <v>12</v>
      </c>
      <c r="S58" s="58">
        <f t="shared" ca="1" si="42"/>
        <v>8562.94</v>
      </c>
      <c r="T58" s="58">
        <f t="shared" ca="1" si="43"/>
        <v>0</v>
      </c>
      <c r="U58" s="58">
        <f t="shared" ca="1" si="44"/>
        <v>8562.94</v>
      </c>
      <c r="V58" s="58">
        <f t="shared" ca="1" si="45"/>
        <v>2790.8016983606558</v>
      </c>
      <c r="W58" s="83">
        <f t="shared" ca="1" si="46"/>
        <v>0.32591629724845156</v>
      </c>
      <c r="X58" s="268">
        <f t="shared" ca="1" si="47"/>
        <v>-21.509166666666601</v>
      </c>
      <c r="Y58" s="268">
        <f t="shared" ca="1" si="48"/>
        <v>0</v>
      </c>
      <c r="Z58" s="268">
        <f t="shared" ca="1" si="49"/>
        <v>4</v>
      </c>
      <c r="AA58" s="268">
        <f t="shared" ca="1" si="50"/>
        <v>0</v>
      </c>
      <c r="AB58" s="268">
        <f t="shared" ca="1" si="51"/>
        <v>4</v>
      </c>
      <c r="AC58" s="268">
        <f t="shared" ca="1" si="52"/>
        <v>2682.2400000000007</v>
      </c>
      <c r="AD58" s="268">
        <f t="shared" ca="1" si="53"/>
        <v>0</v>
      </c>
      <c r="AE58" s="268">
        <f t="shared" ca="1" si="54"/>
        <v>2682.2400000000007</v>
      </c>
      <c r="AF58" s="268">
        <f t="shared" ca="1" si="55"/>
        <v>903.02522131147566</v>
      </c>
      <c r="AG58" s="83">
        <f t="shared" ca="1" si="56"/>
        <v>4.9040917203375112E-3</v>
      </c>
    </row>
    <row r="59" spans="1:33" ht="15.95" customHeight="1" x14ac:dyDescent="0.2">
      <c r="A59" s="3">
        <f>'Сводный за нед'!A58</f>
        <v>448248943</v>
      </c>
      <c r="B59" s="3" t="str">
        <f>'Сводный за нед'!B58</f>
        <v>ACRA7TB201WH</v>
      </c>
      <c r="C59" s="3" t="str">
        <f>'Сводный за нед'!C58</f>
        <v>Таблетница прям 7*2 бел/цветн</v>
      </c>
      <c r="D59" s="57">
        <f t="shared" ca="1" si="27"/>
        <v>752.33333333333337</v>
      </c>
      <c r="E59" s="58">
        <f t="shared" ca="1" si="28"/>
        <v>100</v>
      </c>
      <c r="F59" s="58">
        <f t="shared" ca="1" si="29"/>
        <v>6</v>
      </c>
      <c r="G59" s="58">
        <f t="shared" ca="1" si="30"/>
        <v>0</v>
      </c>
      <c r="H59" s="58">
        <f t="shared" ca="1" si="31"/>
        <v>6</v>
      </c>
      <c r="I59" s="58">
        <f t="shared" ca="1" si="32"/>
        <v>4514</v>
      </c>
      <c r="J59" s="58">
        <f t="shared" ca="1" si="33"/>
        <v>0</v>
      </c>
      <c r="K59" s="58">
        <f t="shared" ca="1" si="34"/>
        <v>4514</v>
      </c>
      <c r="L59" s="58">
        <f t="shared" ca="1" si="35"/>
        <v>1504.1206557377047</v>
      </c>
      <c r="M59" s="83">
        <f t="shared" ca="1" si="36"/>
        <v>0.33321237388961117</v>
      </c>
      <c r="N59" s="57">
        <f t="shared" ca="1" si="37"/>
        <v>714.25</v>
      </c>
      <c r="O59" s="58">
        <f t="shared" ca="1" si="38"/>
        <v>60</v>
      </c>
      <c r="P59" s="58">
        <f t="shared" ca="1" si="39"/>
        <v>4</v>
      </c>
      <c r="Q59" s="58">
        <f t="shared" ca="1" si="40"/>
        <v>0</v>
      </c>
      <c r="R59" s="58">
        <f t="shared" ca="1" si="41"/>
        <v>4</v>
      </c>
      <c r="S59" s="58">
        <f t="shared" ca="1" si="42"/>
        <v>2857</v>
      </c>
      <c r="T59" s="58">
        <f t="shared" ca="1" si="43"/>
        <v>0</v>
      </c>
      <c r="U59" s="58">
        <f t="shared" ca="1" si="44"/>
        <v>2857</v>
      </c>
      <c r="V59" s="58">
        <f t="shared" ca="1" si="45"/>
        <v>886.63229508196741</v>
      </c>
      <c r="W59" s="83">
        <f t="shared" ca="1" si="46"/>
        <v>0.3103368201196946</v>
      </c>
      <c r="X59" s="268">
        <f t="shared" ca="1" si="47"/>
        <v>-38.083333333333371</v>
      </c>
      <c r="Y59" s="268">
        <f t="shared" ca="1" si="48"/>
        <v>-40</v>
      </c>
      <c r="Z59" s="268">
        <f t="shared" ca="1" si="49"/>
        <v>-2</v>
      </c>
      <c r="AA59" s="268">
        <f t="shared" ca="1" si="50"/>
        <v>0</v>
      </c>
      <c r="AB59" s="268">
        <f t="shared" ca="1" si="51"/>
        <v>-2</v>
      </c>
      <c r="AC59" s="268">
        <f t="shared" ca="1" si="52"/>
        <v>-1657</v>
      </c>
      <c r="AD59" s="268">
        <f t="shared" ca="1" si="53"/>
        <v>0</v>
      </c>
      <c r="AE59" s="268">
        <f t="shared" ca="1" si="54"/>
        <v>-1657</v>
      </c>
      <c r="AF59" s="268">
        <f t="shared" ca="1" si="55"/>
        <v>-617.48836065573732</v>
      </c>
      <c r="AG59" s="83">
        <f t="shared" ca="1" si="56"/>
        <v>-2.2875553769916568E-2</v>
      </c>
    </row>
    <row r="60" spans="1:33" ht="15.95" customHeight="1" x14ac:dyDescent="0.2">
      <c r="A60" s="3">
        <f>'Сводный за нед'!A59</f>
        <v>448254852</v>
      </c>
      <c r="B60" s="3" t="str">
        <f>'Сводный за нед'!B59</f>
        <v>ACRA7TB201LI</v>
      </c>
      <c r="C60" s="3" t="str">
        <f>'Сводный за нед'!C59</f>
        <v>Таблетница прям 7*2 сирен/цветн</v>
      </c>
      <c r="D60" s="57">
        <f t="shared" ca="1" si="27"/>
        <v>725.66666666666663</v>
      </c>
      <c r="E60" s="58">
        <f t="shared" ca="1" si="28"/>
        <v>100</v>
      </c>
      <c r="F60" s="58">
        <f t="shared" ca="1" si="29"/>
        <v>3</v>
      </c>
      <c r="G60" s="58">
        <f t="shared" ca="1" si="30"/>
        <v>0</v>
      </c>
      <c r="H60" s="58">
        <f t="shared" ca="1" si="31"/>
        <v>3</v>
      </c>
      <c r="I60" s="58">
        <f t="shared" ca="1" si="32"/>
        <v>2177</v>
      </c>
      <c r="J60" s="58">
        <f t="shared" ca="1" si="33"/>
        <v>0</v>
      </c>
      <c r="K60" s="58">
        <f t="shared" ca="1" si="34"/>
        <v>2177</v>
      </c>
      <c r="L60" s="58">
        <f t="shared" ca="1" si="35"/>
        <v>579.42901639344268</v>
      </c>
      <c r="M60" s="83">
        <f t="shared" ca="1" si="36"/>
        <v>0.266159401191292</v>
      </c>
      <c r="N60" s="57">
        <f t="shared" ca="1" si="37"/>
        <v>717</v>
      </c>
      <c r="O60" s="58">
        <f t="shared" ca="1" si="38"/>
        <v>0</v>
      </c>
      <c r="P60" s="58">
        <f t="shared" ca="1" si="39"/>
        <v>1</v>
      </c>
      <c r="Q60" s="58">
        <f t="shared" ca="1" si="40"/>
        <v>0</v>
      </c>
      <c r="R60" s="58">
        <f t="shared" ca="1" si="41"/>
        <v>1</v>
      </c>
      <c r="S60" s="58">
        <f t="shared" ca="1" si="42"/>
        <v>717</v>
      </c>
      <c r="T60" s="58">
        <f t="shared" ca="1" si="43"/>
        <v>0</v>
      </c>
      <c r="U60" s="58">
        <f t="shared" ca="1" si="44"/>
        <v>717</v>
      </c>
      <c r="V60" s="58">
        <f t="shared" ca="1" si="45"/>
        <v>38.357049180327891</v>
      </c>
      <c r="W60" s="83">
        <f t="shared" ca="1" si="46"/>
        <v>5.3496581841461492E-2</v>
      </c>
      <c r="X60" s="268">
        <f t="shared" ca="1" si="47"/>
        <v>-8.6666666666666288</v>
      </c>
      <c r="Y60" s="268">
        <f t="shared" ca="1" si="48"/>
        <v>-100</v>
      </c>
      <c r="Z60" s="268">
        <f t="shared" ca="1" si="49"/>
        <v>-2</v>
      </c>
      <c r="AA60" s="268">
        <f t="shared" ca="1" si="50"/>
        <v>0</v>
      </c>
      <c r="AB60" s="268">
        <f t="shared" ca="1" si="51"/>
        <v>-2</v>
      </c>
      <c r="AC60" s="268">
        <f t="shared" ca="1" si="52"/>
        <v>-1460</v>
      </c>
      <c r="AD60" s="268">
        <f t="shared" ca="1" si="53"/>
        <v>0</v>
      </c>
      <c r="AE60" s="268">
        <f t="shared" ca="1" si="54"/>
        <v>-1460</v>
      </c>
      <c r="AF60" s="268">
        <f t="shared" ca="1" si="55"/>
        <v>-541.07196721311482</v>
      </c>
      <c r="AG60" s="83">
        <f t="shared" ca="1" si="56"/>
        <v>-0.2126628193498305</v>
      </c>
    </row>
    <row r="61" spans="1:33" ht="15.95" customHeight="1" x14ac:dyDescent="0.2">
      <c r="A61" s="3">
        <f>'Сводный за нед'!A60</f>
        <v>186800214</v>
      </c>
      <c r="B61" s="3" t="str">
        <f>'Сводный за нед'!B60</f>
        <v>ACRA7TB101BC</v>
      </c>
      <c r="C61" s="3" t="str">
        <f>'Сводный за нед'!C60</f>
        <v>Таблетница круглая 7*2 черн</v>
      </c>
      <c r="D61" s="57" t="str">
        <f t="shared" ca="1" si="27"/>
        <v xml:space="preserve"> </v>
      </c>
      <c r="E61" s="58">
        <f t="shared" ca="1" si="28"/>
        <v>0</v>
      </c>
      <c r="F61" s="58">
        <f t="shared" ca="1" si="29"/>
        <v>0</v>
      </c>
      <c r="G61" s="58">
        <f t="shared" ca="1" si="30"/>
        <v>0</v>
      </c>
      <c r="H61" s="58">
        <f t="shared" ca="1" si="31"/>
        <v>0</v>
      </c>
      <c r="I61" s="58">
        <f t="shared" ca="1" si="32"/>
        <v>0</v>
      </c>
      <c r="J61" s="58">
        <f t="shared" ca="1" si="33"/>
        <v>0</v>
      </c>
      <c r="K61" s="58">
        <f t="shared" ca="1" si="34"/>
        <v>0</v>
      </c>
      <c r="L61" s="58">
        <f t="shared" ca="1" si="35"/>
        <v>-306.47735999999998</v>
      </c>
      <c r="M61" s="83" t="str">
        <f t="shared" ca="1" si="36"/>
        <v xml:space="preserve"> </v>
      </c>
      <c r="N61" s="57" t="str">
        <f t="shared" ca="1" si="37"/>
        <v xml:space="preserve"> </v>
      </c>
      <c r="O61" s="58">
        <f t="shared" ca="1" si="38"/>
        <v>0</v>
      </c>
      <c r="P61" s="58">
        <f t="shared" ca="1" si="39"/>
        <v>0</v>
      </c>
      <c r="Q61" s="58">
        <f t="shared" ca="1" si="40"/>
        <v>0</v>
      </c>
      <c r="R61" s="58">
        <f t="shared" ca="1" si="41"/>
        <v>0</v>
      </c>
      <c r="S61" s="58">
        <f t="shared" ca="1" si="42"/>
        <v>0</v>
      </c>
      <c r="T61" s="58">
        <f t="shared" ca="1" si="43"/>
        <v>0</v>
      </c>
      <c r="U61" s="58">
        <f t="shared" ca="1" si="44"/>
        <v>0</v>
      </c>
      <c r="V61" s="58">
        <f t="shared" ca="1" si="45"/>
        <v>-605.01475278688531</v>
      </c>
      <c r="W61" s="83" t="str">
        <f t="shared" ca="1" si="46"/>
        <v xml:space="preserve"> </v>
      </c>
      <c r="X61" s="268">
        <f t="shared" ca="1" si="47"/>
        <v>0</v>
      </c>
      <c r="Y61" s="268">
        <f t="shared" ca="1" si="48"/>
        <v>0</v>
      </c>
      <c r="Z61" s="268">
        <f t="shared" ca="1" si="49"/>
        <v>0</v>
      </c>
      <c r="AA61" s="268">
        <f t="shared" ca="1" si="50"/>
        <v>0</v>
      </c>
      <c r="AB61" s="268">
        <f t="shared" ca="1" si="51"/>
        <v>0</v>
      </c>
      <c r="AC61" s="268">
        <f t="shared" ca="1" si="52"/>
        <v>0</v>
      </c>
      <c r="AD61" s="268">
        <f t="shared" ca="1" si="53"/>
        <v>0</v>
      </c>
      <c r="AE61" s="268">
        <f t="shared" ca="1" si="54"/>
        <v>0</v>
      </c>
      <c r="AF61" s="268">
        <f t="shared" ca="1" si="55"/>
        <v>-298.53739278688533</v>
      </c>
      <c r="AG61" s="83">
        <f t="shared" ca="1" si="56"/>
        <v>0</v>
      </c>
    </row>
    <row r="62" spans="1:33" ht="15.95" customHeight="1" x14ac:dyDescent="0.2">
      <c r="A62" s="3">
        <f>'Сводный за нед'!A61</f>
        <v>298193176</v>
      </c>
      <c r="B62" s="3" t="str">
        <f>'Сводный за нед'!B61</f>
        <v>ACRA7TB101CL</v>
      </c>
      <c r="C62" s="3" t="str">
        <f>'Сводный за нед'!C61</f>
        <v>Таблетница круглая 7*2 черн/цвет</v>
      </c>
      <c r="D62" s="57" t="str">
        <f t="shared" ca="1" si="27"/>
        <v xml:space="preserve"> </v>
      </c>
      <c r="E62" s="58">
        <f t="shared" ca="1" si="28"/>
        <v>100</v>
      </c>
      <c r="F62" s="58">
        <f t="shared" ca="1" si="29"/>
        <v>0</v>
      </c>
      <c r="G62" s="58">
        <f t="shared" ca="1" si="30"/>
        <v>0</v>
      </c>
      <c r="H62" s="58">
        <f t="shared" ca="1" si="31"/>
        <v>0</v>
      </c>
      <c r="I62" s="58">
        <f t="shared" ca="1" si="32"/>
        <v>0</v>
      </c>
      <c r="J62" s="58">
        <f t="shared" ca="1" si="33"/>
        <v>0</v>
      </c>
      <c r="K62" s="58">
        <f t="shared" ca="1" si="34"/>
        <v>0</v>
      </c>
      <c r="L62" s="58">
        <f t="shared" ca="1" si="35"/>
        <v>-233.20813377049183</v>
      </c>
      <c r="M62" s="83" t="str">
        <f t="shared" ca="1" si="36"/>
        <v xml:space="preserve"> </v>
      </c>
      <c r="N62" s="57">
        <f t="shared" ca="1" si="37"/>
        <v>987</v>
      </c>
      <c r="O62" s="58">
        <f t="shared" ca="1" si="38"/>
        <v>100</v>
      </c>
      <c r="P62" s="58">
        <f t="shared" ca="1" si="39"/>
        <v>2</v>
      </c>
      <c r="Q62" s="58">
        <f t="shared" ca="1" si="40"/>
        <v>0</v>
      </c>
      <c r="R62" s="58">
        <f t="shared" ca="1" si="41"/>
        <v>2</v>
      </c>
      <c r="S62" s="58">
        <f t="shared" ca="1" si="42"/>
        <v>1974</v>
      </c>
      <c r="T62" s="58">
        <f t="shared" ca="1" si="43"/>
        <v>0</v>
      </c>
      <c r="U62" s="58">
        <f t="shared" ca="1" si="44"/>
        <v>1974</v>
      </c>
      <c r="V62" s="58">
        <f t="shared" ca="1" si="45"/>
        <v>440.70612721311466</v>
      </c>
      <c r="W62" s="83">
        <f t="shared" ca="1" si="46"/>
        <v>0.22325538359326982</v>
      </c>
      <c r="X62" s="268">
        <f t="shared" ca="1" si="47"/>
        <v>0</v>
      </c>
      <c r="Y62" s="268">
        <f t="shared" ca="1" si="48"/>
        <v>0</v>
      </c>
      <c r="Z62" s="268">
        <f t="shared" ca="1" si="49"/>
        <v>2</v>
      </c>
      <c r="AA62" s="268">
        <f t="shared" ca="1" si="50"/>
        <v>0</v>
      </c>
      <c r="AB62" s="268">
        <f t="shared" ca="1" si="51"/>
        <v>2</v>
      </c>
      <c r="AC62" s="268">
        <f t="shared" ca="1" si="52"/>
        <v>1974</v>
      </c>
      <c r="AD62" s="268">
        <f t="shared" ca="1" si="53"/>
        <v>0</v>
      </c>
      <c r="AE62" s="268">
        <f t="shared" ca="1" si="54"/>
        <v>1974</v>
      </c>
      <c r="AF62" s="268">
        <f t="shared" ca="1" si="55"/>
        <v>673.91426098360648</v>
      </c>
      <c r="AG62" s="83">
        <f t="shared" ca="1" si="56"/>
        <v>0</v>
      </c>
    </row>
    <row r="63" spans="1:33" ht="15.95" customHeight="1" x14ac:dyDescent="0.2">
      <c r="A63" s="3">
        <f>'Сводный за нед'!A62</f>
        <v>278515093</v>
      </c>
      <c r="B63" s="3" t="str">
        <f>'Сводный за нед'!B62</f>
        <v>ACRA7TB301GR</v>
      </c>
      <c r="C63" s="3" t="str">
        <f>'Сводный за нед'!C62</f>
        <v>Таблетница круглая 7*2 сер</v>
      </c>
      <c r="D63" s="57">
        <f t="shared" ca="1" si="27"/>
        <v>778.66142857142859</v>
      </c>
      <c r="E63" s="58">
        <f t="shared" ca="1" si="28"/>
        <v>65</v>
      </c>
      <c r="F63" s="58">
        <f t="shared" ca="1" si="29"/>
        <v>14</v>
      </c>
      <c r="G63" s="58">
        <f t="shared" ca="1" si="30"/>
        <v>1</v>
      </c>
      <c r="H63" s="58">
        <f t="shared" ca="1" si="31"/>
        <v>13</v>
      </c>
      <c r="I63" s="58">
        <f t="shared" ca="1" si="32"/>
        <v>10901.26</v>
      </c>
      <c r="J63" s="58">
        <f t="shared" ca="1" si="33"/>
        <v>758</v>
      </c>
      <c r="K63" s="58">
        <f t="shared" ca="1" si="34"/>
        <v>10143.26</v>
      </c>
      <c r="L63" s="58">
        <f t="shared" ca="1" si="35"/>
        <v>3246.9871750819671</v>
      </c>
      <c r="M63" s="83">
        <f t="shared" ca="1" si="36"/>
        <v>0.32011278179618458</v>
      </c>
      <c r="N63" s="57">
        <f t="shared" ca="1" si="37"/>
        <v>741.44444444444446</v>
      </c>
      <c r="O63" s="58">
        <f t="shared" ca="1" si="38"/>
        <v>79</v>
      </c>
      <c r="P63" s="58">
        <f t="shared" ca="1" si="39"/>
        <v>18</v>
      </c>
      <c r="Q63" s="58">
        <f t="shared" ca="1" si="40"/>
        <v>0</v>
      </c>
      <c r="R63" s="58">
        <f t="shared" ca="1" si="41"/>
        <v>18</v>
      </c>
      <c r="S63" s="58">
        <f t="shared" ca="1" si="42"/>
        <v>13346</v>
      </c>
      <c r="T63" s="58">
        <f t="shared" ca="1" si="43"/>
        <v>0</v>
      </c>
      <c r="U63" s="58">
        <f t="shared" ca="1" si="44"/>
        <v>13346</v>
      </c>
      <c r="V63" s="58">
        <f t="shared" ca="1" si="45"/>
        <v>3948.4163659016394</v>
      </c>
      <c r="W63" s="83">
        <f t="shared" ca="1" si="46"/>
        <v>0.29585016978133072</v>
      </c>
      <c r="X63" s="268">
        <f t="shared" ca="1" si="47"/>
        <v>-37.21698412698413</v>
      </c>
      <c r="Y63" s="268">
        <f t="shared" ca="1" si="48"/>
        <v>14</v>
      </c>
      <c r="Z63" s="268">
        <f t="shared" ca="1" si="49"/>
        <v>4</v>
      </c>
      <c r="AA63" s="268">
        <f t="shared" ca="1" si="50"/>
        <v>-1</v>
      </c>
      <c r="AB63" s="268">
        <f t="shared" ca="1" si="51"/>
        <v>5</v>
      </c>
      <c r="AC63" s="268">
        <f t="shared" ca="1" si="52"/>
        <v>2444.7399999999998</v>
      </c>
      <c r="AD63" s="268">
        <f t="shared" ca="1" si="53"/>
        <v>-758</v>
      </c>
      <c r="AE63" s="268">
        <f t="shared" ca="1" si="54"/>
        <v>3202.74</v>
      </c>
      <c r="AF63" s="268">
        <f t="shared" ca="1" si="55"/>
        <v>701.42919081967239</v>
      </c>
      <c r="AG63" s="83">
        <f t="shared" ca="1" si="56"/>
        <v>-2.4262612014853857E-2</v>
      </c>
    </row>
    <row r="64" spans="1:33" ht="15.95" customHeight="1" x14ac:dyDescent="0.2">
      <c r="A64" s="3">
        <f>'Сводный за нед'!A63</f>
        <v>345168494</v>
      </c>
      <c r="B64" s="3" t="str">
        <f>'Сводный за нед'!B63</f>
        <v>ACRA7TB301CL</v>
      </c>
      <c r="C64" s="3" t="str">
        <f>'Сводный за нед'!C63</f>
        <v>Таблетница круглая 7*2 сер /цвет</v>
      </c>
      <c r="D64" s="57" t="str">
        <f t="shared" ca="1" si="27"/>
        <v xml:space="preserve"> </v>
      </c>
      <c r="E64" s="58">
        <f t="shared" ca="1" si="28"/>
        <v>100</v>
      </c>
      <c r="F64" s="58">
        <f t="shared" ca="1" si="29"/>
        <v>0</v>
      </c>
      <c r="G64" s="58">
        <f t="shared" ca="1" si="30"/>
        <v>0</v>
      </c>
      <c r="H64" s="58">
        <f t="shared" ca="1" si="31"/>
        <v>0</v>
      </c>
      <c r="I64" s="58">
        <f t="shared" ca="1" si="32"/>
        <v>0</v>
      </c>
      <c r="J64" s="58">
        <f t="shared" ca="1" si="33"/>
        <v>0</v>
      </c>
      <c r="K64" s="58">
        <f t="shared" ca="1" si="34"/>
        <v>0</v>
      </c>
      <c r="L64" s="58">
        <f t="shared" ca="1" si="35"/>
        <v>-295.12838426229507</v>
      </c>
      <c r="M64" s="83" t="str">
        <f t="shared" ca="1" si="36"/>
        <v xml:space="preserve"> </v>
      </c>
      <c r="N64" s="57">
        <f t="shared" ca="1" si="37"/>
        <v>894</v>
      </c>
      <c r="O64" s="58">
        <f t="shared" ca="1" si="38"/>
        <v>0</v>
      </c>
      <c r="P64" s="58">
        <f t="shared" ca="1" si="39"/>
        <v>1</v>
      </c>
      <c r="Q64" s="58">
        <f t="shared" ca="1" si="40"/>
        <v>0</v>
      </c>
      <c r="R64" s="58">
        <f t="shared" ca="1" si="41"/>
        <v>1</v>
      </c>
      <c r="S64" s="58">
        <f t="shared" ca="1" si="42"/>
        <v>894</v>
      </c>
      <c r="T64" s="58">
        <f t="shared" ca="1" si="43"/>
        <v>0</v>
      </c>
      <c r="U64" s="58">
        <f t="shared" ca="1" si="44"/>
        <v>894</v>
      </c>
      <c r="V64" s="58">
        <f t="shared" ca="1" si="45"/>
        <v>-131.24919344262292</v>
      </c>
      <c r="W64" s="83">
        <f t="shared" ca="1" si="46"/>
        <v>-0.14681117834745294</v>
      </c>
      <c r="X64" s="268">
        <f t="shared" ca="1" si="47"/>
        <v>0</v>
      </c>
      <c r="Y64" s="268">
        <f t="shared" ca="1" si="48"/>
        <v>-100</v>
      </c>
      <c r="Z64" s="268">
        <f t="shared" ca="1" si="49"/>
        <v>1</v>
      </c>
      <c r="AA64" s="268">
        <f t="shared" ca="1" si="50"/>
        <v>0</v>
      </c>
      <c r="AB64" s="268">
        <f t="shared" ca="1" si="51"/>
        <v>1</v>
      </c>
      <c r="AC64" s="268">
        <f t="shared" ca="1" si="52"/>
        <v>894</v>
      </c>
      <c r="AD64" s="268">
        <f t="shared" ca="1" si="53"/>
        <v>0</v>
      </c>
      <c r="AE64" s="268">
        <f t="shared" ca="1" si="54"/>
        <v>894</v>
      </c>
      <c r="AF64" s="268">
        <f t="shared" ca="1" si="55"/>
        <v>163.87919081967215</v>
      </c>
      <c r="AG64" s="83">
        <f t="shared" ca="1" si="56"/>
        <v>0</v>
      </c>
    </row>
    <row r="65" spans="1:33" ht="15.95" customHeight="1" x14ac:dyDescent="0.2">
      <c r="A65" s="3">
        <f>'Сводный за нед'!A64</f>
        <v>273516556</v>
      </c>
      <c r="B65" s="3" t="str">
        <f>'Сводный за нед'!B64</f>
        <v>ACRA7TB301WH</v>
      </c>
      <c r="C65" s="3" t="str">
        <f>'Сводный за нед'!C64</f>
        <v>Таблетница круглая 7*2 бел</v>
      </c>
      <c r="D65" s="57" t="str">
        <f ca="1">IF(F65=0," ",I65/F65)</f>
        <v xml:space="preserve"> </v>
      </c>
      <c r="E65" s="58">
        <f t="shared" ca="1" si="28"/>
        <v>0</v>
      </c>
      <c r="F65" s="58">
        <f t="shared" ca="1" si="29"/>
        <v>0</v>
      </c>
      <c r="G65" s="58">
        <f t="shared" ca="1" si="30"/>
        <v>0</v>
      </c>
      <c r="H65" s="58">
        <f t="shared" ca="1" si="31"/>
        <v>0</v>
      </c>
      <c r="I65" s="58">
        <f t="shared" ca="1" si="32"/>
        <v>0</v>
      </c>
      <c r="J65" s="58">
        <f t="shared" ca="1" si="33"/>
        <v>0</v>
      </c>
      <c r="K65" s="58">
        <f t="shared" ca="1" si="34"/>
        <v>0</v>
      </c>
      <c r="L65" s="58">
        <f t="shared" ca="1" si="35"/>
        <v>-567.16499803278691</v>
      </c>
      <c r="M65" s="83" t="str">
        <f t="shared" ca="1" si="36"/>
        <v xml:space="preserve"> </v>
      </c>
      <c r="N65" s="57">
        <f t="shared" ca="1" si="37"/>
        <v>867.18</v>
      </c>
      <c r="O65" s="58">
        <f t="shared" ca="1" si="38"/>
        <v>75</v>
      </c>
      <c r="P65" s="58">
        <f t="shared" ca="1" si="39"/>
        <v>1</v>
      </c>
      <c r="Q65" s="58">
        <f t="shared" ca="1" si="40"/>
        <v>0</v>
      </c>
      <c r="R65" s="58">
        <f t="shared" ca="1" si="41"/>
        <v>1</v>
      </c>
      <c r="S65" s="58">
        <f t="shared" ca="1" si="42"/>
        <v>867.18</v>
      </c>
      <c r="T65" s="58">
        <f t="shared" ca="1" si="43"/>
        <v>0</v>
      </c>
      <c r="U65" s="58">
        <f t="shared" ca="1" si="44"/>
        <v>867.18</v>
      </c>
      <c r="V65" s="58">
        <f t="shared" ca="1" si="45"/>
        <v>54.165847868852467</v>
      </c>
      <c r="W65" s="83">
        <f t="shared" ca="1" si="46"/>
        <v>6.2462058475578855E-2</v>
      </c>
      <c r="X65" s="268">
        <f t="shared" ca="1" si="47"/>
        <v>0</v>
      </c>
      <c r="Y65" s="268">
        <f t="shared" ca="1" si="48"/>
        <v>75</v>
      </c>
      <c r="Z65" s="268">
        <f t="shared" ca="1" si="49"/>
        <v>1</v>
      </c>
      <c r="AA65" s="268">
        <f t="shared" ca="1" si="50"/>
        <v>0</v>
      </c>
      <c r="AB65" s="268">
        <f t="shared" ca="1" si="51"/>
        <v>1</v>
      </c>
      <c r="AC65" s="268">
        <f t="shared" ca="1" si="52"/>
        <v>867.18</v>
      </c>
      <c r="AD65" s="268">
        <f t="shared" ca="1" si="53"/>
        <v>0</v>
      </c>
      <c r="AE65" s="268">
        <f t="shared" ca="1" si="54"/>
        <v>867.18</v>
      </c>
      <c r="AF65" s="268">
        <f t="shared" ca="1" si="55"/>
        <v>621.33084590163935</v>
      </c>
      <c r="AG65" s="83">
        <f t="shared" ca="1" si="56"/>
        <v>0</v>
      </c>
    </row>
    <row r="66" spans="1:33" ht="15.95" customHeight="1" x14ac:dyDescent="0.2">
      <c r="A66" s="3">
        <f>'Сводный за нед'!A65</f>
        <v>321907864</v>
      </c>
      <c r="B66" s="3" t="str">
        <f>'Сводный за нед'!B65</f>
        <v>ACRA7TB401BC</v>
      </c>
      <c r="C66" s="3" t="str">
        <f>'Сводный за нед'!C65</f>
        <v>Таблетница автомат 7*2 черн</v>
      </c>
      <c r="D66" s="57" t="str">
        <f t="shared" ca="1" si="27"/>
        <v xml:space="preserve"> </v>
      </c>
      <c r="E66" s="58">
        <f t="shared" ca="1" si="28"/>
        <v>0</v>
      </c>
      <c r="F66" s="58">
        <f t="shared" ca="1" si="29"/>
        <v>0</v>
      </c>
      <c r="G66" s="58">
        <f t="shared" ca="1" si="30"/>
        <v>0</v>
      </c>
      <c r="H66" s="58">
        <f t="shared" ca="1" si="31"/>
        <v>0</v>
      </c>
      <c r="I66" s="58">
        <f t="shared" ca="1" si="32"/>
        <v>0</v>
      </c>
      <c r="J66" s="58">
        <f t="shared" ca="1" si="33"/>
        <v>0</v>
      </c>
      <c r="K66" s="58">
        <f t="shared" ca="1" si="34"/>
        <v>0</v>
      </c>
      <c r="L66" s="58">
        <f t="shared" ca="1" si="35"/>
        <v>0</v>
      </c>
      <c r="M66" s="83" t="str">
        <f t="shared" ca="1" si="36"/>
        <v xml:space="preserve"> </v>
      </c>
      <c r="N66" s="57" t="str">
        <f t="shared" ca="1" si="37"/>
        <v xml:space="preserve"> </v>
      </c>
      <c r="O66" s="58">
        <f t="shared" ca="1" si="38"/>
        <v>0</v>
      </c>
      <c r="P66" s="58">
        <f t="shared" ca="1" si="39"/>
        <v>0</v>
      </c>
      <c r="Q66" s="58">
        <f t="shared" ca="1" si="40"/>
        <v>0</v>
      </c>
      <c r="R66" s="58">
        <f t="shared" ca="1" si="41"/>
        <v>0</v>
      </c>
      <c r="S66" s="58">
        <f t="shared" ca="1" si="42"/>
        <v>0</v>
      </c>
      <c r="T66" s="58">
        <f t="shared" ca="1" si="43"/>
        <v>0</v>
      </c>
      <c r="U66" s="58">
        <f t="shared" ca="1" si="44"/>
        <v>0</v>
      </c>
      <c r="V66" s="58">
        <f t="shared" ca="1" si="45"/>
        <v>0</v>
      </c>
      <c r="W66" s="83" t="str">
        <f t="shared" ca="1" si="46"/>
        <v xml:space="preserve"> </v>
      </c>
      <c r="X66" s="268">
        <f t="shared" ca="1" si="47"/>
        <v>0</v>
      </c>
      <c r="Y66" s="268">
        <f t="shared" ca="1" si="48"/>
        <v>0</v>
      </c>
      <c r="Z66" s="268">
        <f t="shared" ca="1" si="49"/>
        <v>0</v>
      </c>
      <c r="AA66" s="268">
        <f t="shared" ca="1" si="50"/>
        <v>0</v>
      </c>
      <c r="AB66" s="268">
        <f t="shared" ca="1" si="51"/>
        <v>0</v>
      </c>
      <c r="AC66" s="268">
        <f t="shared" ca="1" si="52"/>
        <v>0</v>
      </c>
      <c r="AD66" s="268">
        <f t="shared" ca="1" si="53"/>
        <v>0</v>
      </c>
      <c r="AE66" s="268">
        <f t="shared" ca="1" si="54"/>
        <v>0</v>
      </c>
      <c r="AF66" s="268">
        <f t="shared" ca="1" si="55"/>
        <v>0</v>
      </c>
      <c r="AG66" s="83">
        <f t="shared" ca="1" si="56"/>
        <v>0</v>
      </c>
    </row>
    <row r="67" spans="1:33" ht="15.95" customHeight="1" x14ac:dyDescent="0.2">
      <c r="A67" s="3">
        <f>'Сводный за нед'!A66</f>
        <v>271441230</v>
      </c>
      <c r="B67" s="3" t="str">
        <f>'Сводный за нед'!B66</f>
        <v>ACRB1SK201BC</v>
      </c>
      <c r="C67" s="3" t="str">
        <f>'Сводный за нед'!C66</f>
        <v>Скакалка со счетчиком</v>
      </c>
      <c r="D67" s="57" t="str">
        <f t="shared" ca="1" si="27"/>
        <v xml:space="preserve"> </v>
      </c>
      <c r="E67" s="58">
        <f t="shared" ca="1" si="28"/>
        <v>0</v>
      </c>
      <c r="F67" s="58">
        <f t="shared" ca="1" si="29"/>
        <v>0</v>
      </c>
      <c r="G67" s="58">
        <f t="shared" ca="1" si="30"/>
        <v>0</v>
      </c>
      <c r="H67" s="58">
        <f t="shared" ca="1" si="31"/>
        <v>0</v>
      </c>
      <c r="I67" s="58">
        <f t="shared" ca="1" si="32"/>
        <v>0</v>
      </c>
      <c r="J67" s="58">
        <f t="shared" ca="1" si="33"/>
        <v>0</v>
      </c>
      <c r="K67" s="58">
        <f t="shared" ca="1" si="34"/>
        <v>0</v>
      </c>
      <c r="L67" s="58">
        <f t="shared" ca="1" si="35"/>
        <v>0</v>
      </c>
      <c r="M67" s="83" t="str">
        <f t="shared" ca="1" si="36"/>
        <v xml:space="preserve"> </v>
      </c>
      <c r="N67" s="57" t="str">
        <f t="shared" ca="1" si="37"/>
        <v xml:space="preserve"> </v>
      </c>
      <c r="O67" s="58">
        <f t="shared" ca="1" si="38"/>
        <v>0</v>
      </c>
      <c r="P67" s="58">
        <f t="shared" ca="1" si="39"/>
        <v>0</v>
      </c>
      <c r="Q67" s="58">
        <f t="shared" ca="1" si="40"/>
        <v>0</v>
      </c>
      <c r="R67" s="58">
        <f t="shared" ca="1" si="41"/>
        <v>0</v>
      </c>
      <c r="S67" s="58">
        <f t="shared" ca="1" si="42"/>
        <v>0</v>
      </c>
      <c r="T67" s="58">
        <f t="shared" ca="1" si="43"/>
        <v>0</v>
      </c>
      <c r="U67" s="58">
        <f t="shared" ca="1" si="44"/>
        <v>0</v>
      </c>
      <c r="V67" s="58">
        <f t="shared" ca="1" si="45"/>
        <v>0</v>
      </c>
      <c r="W67" s="83" t="str">
        <f t="shared" ca="1" si="46"/>
        <v xml:space="preserve"> </v>
      </c>
      <c r="X67" s="268">
        <f t="shared" ca="1" si="47"/>
        <v>0</v>
      </c>
      <c r="Y67" s="268">
        <f t="shared" ca="1" si="48"/>
        <v>0</v>
      </c>
      <c r="Z67" s="268">
        <f t="shared" ca="1" si="49"/>
        <v>0</v>
      </c>
      <c r="AA67" s="268">
        <f t="shared" ca="1" si="50"/>
        <v>0</v>
      </c>
      <c r="AB67" s="268">
        <f t="shared" ca="1" si="51"/>
        <v>0</v>
      </c>
      <c r="AC67" s="268">
        <f t="shared" ca="1" si="52"/>
        <v>0</v>
      </c>
      <c r="AD67" s="268">
        <f t="shared" ca="1" si="53"/>
        <v>0</v>
      </c>
      <c r="AE67" s="268">
        <f t="shared" ca="1" si="54"/>
        <v>0</v>
      </c>
      <c r="AF67" s="268">
        <f t="shared" ca="1" si="55"/>
        <v>0</v>
      </c>
      <c r="AG67" s="83">
        <f t="shared" ca="1" si="56"/>
        <v>0</v>
      </c>
    </row>
    <row r="68" spans="1:33" ht="15.95" customHeight="1" x14ac:dyDescent="0.2">
      <c r="A68" s="3">
        <f>'Сводный за нед'!A67</f>
        <v>251537223</v>
      </c>
      <c r="B68" s="3" t="str">
        <f>'Сводный за нед'!B67</f>
        <v>AAND1BL101RD</v>
      </c>
      <c r="C68" s="3" t="str">
        <f>'Сводный за нед'!C67</f>
        <v>Мяч регби красный</v>
      </c>
      <c r="D68" s="57">
        <f t="shared" ca="1" si="27"/>
        <v>465.16499999999996</v>
      </c>
      <c r="E68" s="58">
        <f t="shared" ca="1" si="28"/>
        <v>76</v>
      </c>
      <c r="F68" s="58">
        <f t="shared" ca="1" si="29"/>
        <v>12</v>
      </c>
      <c r="G68" s="58">
        <f t="shared" ca="1" si="30"/>
        <v>0</v>
      </c>
      <c r="H68" s="58">
        <f t="shared" ca="1" si="31"/>
        <v>12</v>
      </c>
      <c r="I68" s="58">
        <f t="shared" ca="1" si="32"/>
        <v>5581.98</v>
      </c>
      <c r="J68" s="58">
        <f t="shared" ca="1" si="33"/>
        <v>0</v>
      </c>
      <c r="K68" s="58">
        <f t="shared" ca="1" si="34"/>
        <v>5581.98</v>
      </c>
      <c r="L68" s="58">
        <f t="shared" ca="1" si="35"/>
        <v>1617.016221311475</v>
      </c>
      <c r="M68" s="83">
        <f t="shared" ca="1" si="36"/>
        <v>0.28968506180808157</v>
      </c>
      <c r="N68" s="57">
        <f t="shared" ca="1" si="37"/>
        <v>456.98090909090911</v>
      </c>
      <c r="O68" s="58">
        <f t="shared" ca="1" si="38"/>
        <v>96</v>
      </c>
      <c r="P68" s="58">
        <f t="shared" ca="1" si="39"/>
        <v>22</v>
      </c>
      <c r="Q68" s="58">
        <f t="shared" ca="1" si="40"/>
        <v>0</v>
      </c>
      <c r="R68" s="58">
        <f t="shared" ca="1" si="41"/>
        <v>22</v>
      </c>
      <c r="S68" s="58">
        <f t="shared" ca="1" si="42"/>
        <v>10053.58</v>
      </c>
      <c r="T68" s="58">
        <f t="shared" ca="1" si="43"/>
        <v>0</v>
      </c>
      <c r="U68" s="58">
        <f t="shared" ca="1" si="44"/>
        <v>10053.58</v>
      </c>
      <c r="V68" s="58">
        <f t="shared" ca="1" si="45"/>
        <v>2976.5604918032786</v>
      </c>
      <c r="W68" s="83">
        <f t="shared" ca="1" si="46"/>
        <v>0.29606970768654339</v>
      </c>
      <c r="X68" s="268">
        <f t="shared" ca="1" si="47"/>
        <v>-8.1840909090908553</v>
      </c>
      <c r="Y68" s="268">
        <f t="shared" ca="1" si="48"/>
        <v>20</v>
      </c>
      <c r="Z68" s="268">
        <f t="shared" ca="1" si="49"/>
        <v>10</v>
      </c>
      <c r="AA68" s="268">
        <f t="shared" ca="1" si="50"/>
        <v>0</v>
      </c>
      <c r="AB68" s="268">
        <f t="shared" ca="1" si="51"/>
        <v>10</v>
      </c>
      <c r="AC68" s="268">
        <f t="shared" ca="1" si="52"/>
        <v>4471.6000000000004</v>
      </c>
      <c r="AD68" s="268">
        <f t="shared" ca="1" si="53"/>
        <v>0</v>
      </c>
      <c r="AE68" s="268">
        <f t="shared" ca="1" si="54"/>
        <v>4471.6000000000004</v>
      </c>
      <c r="AF68" s="268">
        <f t="shared" ca="1" si="55"/>
        <v>1359.5442704918037</v>
      </c>
      <c r="AG68" s="83">
        <f t="shared" ca="1" si="56"/>
        <v>6.3846458784618254E-3</v>
      </c>
    </row>
    <row r="69" spans="1:33" ht="15.95" customHeight="1" x14ac:dyDescent="0.2">
      <c r="A69" s="3">
        <f>'Сводный за нед'!A68</f>
        <v>251537413</v>
      </c>
      <c r="B69" s="3" t="str">
        <f>'Сводный за нед'!B68</f>
        <v>AAND1BL101BL</v>
      </c>
      <c r="C69" s="3" t="str">
        <f>'Сводный за нед'!C68</f>
        <v>Мяч регби синий</v>
      </c>
      <c r="D69" s="57">
        <f t="shared" ref="D69:D84" ca="1" si="57">IF(F69=0," ",I69/F69)</f>
        <v>467</v>
      </c>
      <c r="E69" s="58">
        <f t="shared" ref="E69:E84" ca="1" si="58">IFERROR(VLOOKUP($A69,INDIRECT(D$1&amp;"!$1:$1048576"),9,0),0)</f>
        <v>100</v>
      </c>
      <c r="F69" s="58">
        <f t="shared" ref="F69:F84" ca="1" si="59">IFERROR(VLOOKUP($A69,INDIRECT(D$1&amp;"!$1:$1048576"),11,0),0)</f>
        <v>5</v>
      </c>
      <c r="G69" s="58">
        <f t="shared" ref="G69:G84" ca="1" si="60">IFERROR(VLOOKUP($A69,INDIRECT(D$1&amp;"!$1:$1048576"),12,0),0)</f>
        <v>0</v>
      </c>
      <c r="H69" s="58">
        <f t="shared" ref="H69:H84" ca="1" si="61">IFERROR(VLOOKUP($A69,INDIRECT(D$1&amp;"!$1:$1048576"),13,0),0)</f>
        <v>5</v>
      </c>
      <c r="I69" s="58">
        <f t="shared" ref="I69:I84" ca="1" si="62">IFERROR(VLOOKUP($A69,INDIRECT(D$1&amp;"!$1:$1048576"),14,0),0)</f>
        <v>2335</v>
      </c>
      <c r="J69" s="58">
        <f t="shared" ref="J69:J84" ca="1" si="63">IFERROR(VLOOKUP($A69,INDIRECT(D$1&amp;"!$1:$1048576"),16,0),0)</f>
        <v>0</v>
      </c>
      <c r="K69" s="58">
        <f t="shared" ref="K69:K84" ca="1" si="64">IFERROR(VLOOKUP($A69,INDIRECT(D$1&amp;"!$1:$1048576"),17,0),0)</f>
        <v>2335</v>
      </c>
      <c r="L69" s="58">
        <f t="shared" ref="L69:L84" ca="1" si="65">IFERROR(VLOOKUP($A69,INDIRECT(D$1&amp;"!$1:$1048576"),27,0),0)</f>
        <v>583.11426229508209</v>
      </c>
      <c r="M69" s="83">
        <f t="shared" ref="M69:M84" ca="1" si="66">IF(F69=0," ",L69/K69)</f>
        <v>0.24972773545827925</v>
      </c>
      <c r="N69" s="57">
        <f t="shared" ref="N69:N84" ca="1" si="67">IF(P69=0," ",S69/P69)</f>
        <v>460.35333333333335</v>
      </c>
      <c r="O69" s="58">
        <f t="shared" ref="O69:O84" ca="1" si="68">IFERROR(VLOOKUP($A69,INDIRECT(N$1&amp;"!$1:$1048576"),9,0),0)</f>
        <v>100</v>
      </c>
      <c r="P69" s="58">
        <f t="shared" ref="P69:P84" ca="1" si="69">IFERROR(VLOOKUP($A69,INDIRECT(N$1&amp;"!$1:$1048576"),11,0),0)</f>
        <v>9</v>
      </c>
      <c r="Q69" s="58">
        <f t="shared" ref="Q69:Q84" ca="1" si="70">IFERROR(VLOOKUP($A69,INDIRECT(N$1&amp;"!$1:$1048576"),12,0),0)</f>
        <v>0</v>
      </c>
      <c r="R69" s="58">
        <f t="shared" ref="R69:R84" ca="1" si="71">IFERROR(VLOOKUP($A69,INDIRECT(N$1&amp;"!$1:$1048576"),13,0),0)</f>
        <v>9</v>
      </c>
      <c r="S69" s="58">
        <f t="shared" ref="S69:S84" ca="1" si="72">IFERROR(VLOOKUP($A69,INDIRECT(N$1&amp;"!$1:$1048576"),14,0),0)</f>
        <v>4143.18</v>
      </c>
      <c r="T69" s="58">
        <f t="shared" ref="T69:T84" ca="1" si="73">IFERROR(VLOOKUP($A69,INDIRECT(N$1&amp;"!$1:$1048576"),16,0),0)</f>
        <v>0</v>
      </c>
      <c r="U69" s="58">
        <f t="shared" ref="U69:U84" ca="1" si="74">IFERROR(VLOOKUP($A69,INDIRECT(N$1&amp;"!$1:$1048576"),17,0),0)</f>
        <v>4143.18</v>
      </c>
      <c r="V69" s="58">
        <f t="shared" ref="V69:V84" ca="1" si="75">IFERROR(VLOOKUP($A69,INDIRECT(N$1&amp;"!$1:$1048576"),27,0),0)</f>
        <v>1354.4381229508197</v>
      </c>
      <c r="W69" s="83">
        <f t="shared" ref="W69:W84" ca="1" si="76">IF(P69=0," ",V69/U69)</f>
        <v>0.32690786375460867</v>
      </c>
      <c r="X69" s="268">
        <f t="shared" ref="X69:X84" ca="1" si="77">IFERROR(N69-D69,0)</f>
        <v>-6.646666666666647</v>
      </c>
      <c r="Y69" s="268">
        <f t="shared" ref="Y69:Y84" ca="1" si="78">O69-E69</f>
        <v>0</v>
      </c>
      <c r="Z69" s="268">
        <f t="shared" ref="Z69:Z84" ca="1" si="79">P69-F69</f>
        <v>4</v>
      </c>
      <c r="AA69" s="268">
        <f t="shared" ref="AA69:AA84" ca="1" si="80">Q69-G69</f>
        <v>0</v>
      </c>
      <c r="AB69" s="268">
        <f t="shared" ref="AB69:AB84" ca="1" si="81">R69-H69</f>
        <v>4</v>
      </c>
      <c r="AC69" s="268">
        <f t="shared" ref="AC69:AC84" ca="1" si="82">S69-I69</f>
        <v>1808.1800000000003</v>
      </c>
      <c r="AD69" s="268">
        <f t="shared" ref="AD69:AD84" ca="1" si="83">T69-J69</f>
        <v>0</v>
      </c>
      <c r="AE69" s="268">
        <f t="shared" ref="AE69:AE84" ca="1" si="84">U69-K69</f>
        <v>1808.1800000000003</v>
      </c>
      <c r="AF69" s="268">
        <f t="shared" ref="AF69:AF84" ca="1" si="85">V69-L69</f>
        <v>771.32386065573758</v>
      </c>
      <c r="AG69" s="83">
        <f t="shared" ref="AG69:AG84" ca="1" si="86">IFERROR(W69-M69,0)</f>
        <v>7.718012829632942E-2</v>
      </c>
    </row>
    <row r="70" spans="1:33" ht="15.95" customHeight="1" x14ac:dyDescent="0.2">
      <c r="A70" s="3">
        <f>'Сводный за нед'!A69</f>
        <v>251516159</v>
      </c>
      <c r="B70" s="3" t="str">
        <f>'Сводный за нед'!B69</f>
        <v>AAND1BL102RD</v>
      </c>
      <c r="C70" s="3" t="str">
        <f>'Сводный за нед'!C69</f>
        <v>Мяч шина красный</v>
      </c>
      <c r="D70" s="57">
        <f t="shared" ca="1" si="57"/>
        <v>802.4</v>
      </c>
      <c r="E70" s="58">
        <f t="shared" ca="1" si="58"/>
        <v>75</v>
      </c>
      <c r="F70" s="58">
        <f t="shared" ca="1" si="59"/>
        <v>6</v>
      </c>
      <c r="G70" s="58">
        <f t="shared" ca="1" si="60"/>
        <v>0</v>
      </c>
      <c r="H70" s="58">
        <f t="shared" ca="1" si="61"/>
        <v>6</v>
      </c>
      <c r="I70" s="58">
        <f t="shared" ca="1" si="62"/>
        <v>4814.3999999999996</v>
      </c>
      <c r="J70" s="58">
        <f t="shared" ca="1" si="63"/>
        <v>0</v>
      </c>
      <c r="K70" s="58">
        <f t="shared" ca="1" si="64"/>
        <v>4814.3999999999996</v>
      </c>
      <c r="L70" s="58">
        <f t="shared" ca="1" si="65"/>
        <v>2084.0693540983611</v>
      </c>
      <c r="M70" s="83">
        <f t="shared" ca="1" si="66"/>
        <v>0.43288246803305941</v>
      </c>
      <c r="N70" s="57">
        <f t="shared" ca="1" si="67"/>
        <v>773.19666666666672</v>
      </c>
      <c r="O70" s="58">
        <f t="shared" ca="1" si="68"/>
        <v>100</v>
      </c>
      <c r="P70" s="58">
        <f t="shared" ca="1" si="69"/>
        <v>18</v>
      </c>
      <c r="Q70" s="58">
        <f t="shared" ca="1" si="70"/>
        <v>1</v>
      </c>
      <c r="R70" s="58">
        <f t="shared" ca="1" si="71"/>
        <v>17</v>
      </c>
      <c r="S70" s="58">
        <f t="shared" ca="1" si="72"/>
        <v>13917.54</v>
      </c>
      <c r="T70" s="58">
        <f t="shared" ca="1" si="73"/>
        <v>753.69</v>
      </c>
      <c r="U70" s="58">
        <f t="shared" ca="1" si="74"/>
        <v>13163.85</v>
      </c>
      <c r="V70" s="58">
        <f t="shared" ca="1" si="75"/>
        <v>6474.7033163934429</v>
      </c>
      <c r="W70" s="83">
        <f t="shared" ca="1" si="76"/>
        <v>0.49185483854597573</v>
      </c>
      <c r="X70" s="268">
        <f t="shared" ca="1" si="77"/>
        <v>-29.203333333333262</v>
      </c>
      <c r="Y70" s="268">
        <f t="shared" ca="1" si="78"/>
        <v>25</v>
      </c>
      <c r="Z70" s="268">
        <f t="shared" ca="1" si="79"/>
        <v>12</v>
      </c>
      <c r="AA70" s="268">
        <f t="shared" ca="1" si="80"/>
        <v>1</v>
      </c>
      <c r="AB70" s="268">
        <f t="shared" ca="1" si="81"/>
        <v>11</v>
      </c>
      <c r="AC70" s="268">
        <f t="shared" ca="1" si="82"/>
        <v>9103.1400000000012</v>
      </c>
      <c r="AD70" s="268">
        <f t="shared" ca="1" si="83"/>
        <v>753.69</v>
      </c>
      <c r="AE70" s="268">
        <f t="shared" ca="1" si="84"/>
        <v>8349.4500000000007</v>
      </c>
      <c r="AF70" s="268">
        <f t="shared" ca="1" si="85"/>
        <v>4390.6339622950818</v>
      </c>
      <c r="AG70" s="83">
        <f t="shared" ca="1" si="86"/>
        <v>5.8972370512916317E-2</v>
      </c>
    </row>
    <row r="71" spans="1:33" ht="15.95" customHeight="1" x14ac:dyDescent="0.2">
      <c r="A71" s="3">
        <f>'Сводный за нед'!A70</f>
        <v>251407392</v>
      </c>
      <c r="B71" s="3" t="str">
        <f>'Сводный за нед'!B70</f>
        <v>AAND1BL102BL</v>
      </c>
      <c r="C71" s="3" t="str">
        <f>'Сводный за нед'!C70</f>
        <v>Мяч шина синий</v>
      </c>
      <c r="D71" s="57">
        <f t="shared" ca="1" si="57"/>
        <v>724.39866666666671</v>
      </c>
      <c r="E71" s="58">
        <f t="shared" ca="1" si="58"/>
        <v>100</v>
      </c>
      <c r="F71" s="58">
        <f t="shared" ca="1" si="59"/>
        <v>15</v>
      </c>
      <c r="G71" s="58">
        <f t="shared" ca="1" si="60"/>
        <v>0</v>
      </c>
      <c r="H71" s="58">
        <f t="shared" ca="1" si="61"/>
        <v>15</v>
      </c>
      <c r="I71" s="58">
        <f t="shared" ca="1" si="62"/>
        <v>10865.980000000001</v>
      </c>
      <c r="J71" s="58">
        <f t="shared" ca="1" si="63"/>
        <v>0</v>
      </c>
      <c r="K71" s="58">
        <f t="shared" ca="1" si="64"/>
        <v>10865.980000000001</v>
      </c>
      <c r="L71" s="58">
        <f t="shared" ca="1" si="65"/>
        <v>4879.392331147541</v>
      </c>
      <c r="M71" s="83">
        <f t="shared" ca="1" si="66"/>
        <v>0.44905220984646949</v>
      </c>
      <c r="N71" s="57">
        <f t="shared" ca="1" si="67"/>
        <v>709.20222222222219</v>
      </c>
      <c r="O71" s="58">
        <f t="shared" ca="1" si="68"/>
        <v>94</v>
      </c>
      <c r="P71" s="58">
        <f t="shared" ca="1" si="69"/>
        <v>18</v>
      </c>
      <c r="Q71" s="58">
        <f t="shared" ca="1" si="70"/>
        <v>0</v>
      </c>
      <c r="R71" s="58">
        <f t="shared" ca="1" si="71"/>
        <v>18</v>
      </c>
      <c r="S71" s="58">
        <f t="shared" ca="1" si="72"/>
        <v>12765.64</v>
      </c>
      <c r="T71" s="58">
        <f t="shared" ca="1" si="73"/>
        <v>0</v>
      </c>
      <c r="U71" s="58">
        <f t="shared" ca="1" si="74"/>
        <v>12765.64</v>
      </c>
      <c r="V71" s="58">
        <f t="shared" ca="1" si="75"/>
        <v>5851.2360393442632</v>
      </c>
      <c r="W71" s="83">
        <f t="shared" ca="1" si="76"/>
        <v>0.45835822092306094</v>
      </c>
      <c r="X71" s="268">
        <f t="shared" ca="1" si="77"/>
        <v>-15.196444444444523</v>
      </c>
      <c r="Y71" s="268">
        <f t="shared" ca="1" si="78"/>
        <v>-6</v>
      </c>
      <c r="Z71" s="268">
        <f t="shared" ca="1" si="79"/>
        <v>3</v>
      </c>
      <c r="AA71" s="268">
        <f t="shared" ca="1" si="80"/>
        <v>0</v>
      </c>
      <c r="AB71" s="268">
        <f t="shared" ca="1" si="81"/>
        <v>3</v>
      </c>
      <c r="AC71" s="268">
        <f t="shared" ca="1" si="82"/>
        <v>1899.659999999998</v>
      </c>
      <c r="AD71" s="268">
        <f t="shared" ca="1" si="83"/>
        <v>0</v>
      </c>
      <c r="AE71" s="268">
        <f t="shared" ca="1" si="84"/>
        <v>1899.659999999998</v>
      </c>
      <c r="AF71" s="268">
        <f t="shared" ca="1" si="85"/>
        <v>971.84370819672222</v>
      </c>
      <c r="AG71" s="83">
        <f t="shared" ca="1" si="86"/>
        <v>9.3060110765914583E-3</v>
      </c>
    </row>
    <row r="72" spans="1:33" ht="15.95" customHeight="1" x14ac:dyDescent="0.2">
      <c r="A72" s="3">
        <f>'Сводный за нед'!A71</f>
        <v>302564795</v>
      </c>
      <c r="B72" s="3" t="str">
        <f>'Сводный за нед'!B71</f>
        <v>AAND1ST202BL</v>
      </c>
      <c r="C72" s="3" t="str">
        <f>'Сводный за нед'!C71</f>
        <v>Палочка для жевания</v>
      </c>
      <c r="D72" s="57">
        <f t="shared" ca="1" si="57"/>
        <v>647</v>
      </c>
      <c r="E72" s="58">
        <f t="shared" ca="1" si="58"/>
        <v>0</v>
      </c>
      <c r="F72" s="58">
        <f t="shared" ca="1" si="59"/>
        <v>1</v>
      </c>
      <c r="G72" s="58">
        <f t="shared" ca="1" si="60"/>
        <v>0</v>
      </c>
      <c r="H72" s="58">
        <f t="shared" ca="1" si="61"/>
        <v>1</v>
      </c>
      <c r="I72" s="58">
        <f t="shared" ca="1" si="62"/>
        <v>647</v>
      </c>
      <c r="J72" s="58">
        <f t="shared" ca="1" si="63"/>
        <v>0</v>
      </c>
      <c r="K72" s="58">
        <f t="shared" ca="1" si="64"/>
        <v>647</v>
      </c>
      <c r="L72" s="58">
        <f t="shared" ca="1" si="65"/>
        <v>238.16163934426228</v>
      </c>
      <c r="M72" s="83">
        <f t="shared" ca="1" si="66"/>
        <v>0.36810145184584586</v>
      </c>
      <c r="N72" s="57">
        <f t="shared" ca="1" si="67"/>
        <v>614</v>
      </c>
      <c r="O72" s="58">
        <f t="shared" ca="1" si="68"/>
        <v>0</v>
      </c>
      <c r="P72" s="58">
        <f t="shared" ca="1" si="69"/>
        <v>1</v>
      </c>
      <c r="Q72" s="58">
        <f t="shared" ca="1" si="70"/>
        <v>0</v>
      </c>
      <c r="R72" s="58">
        <f t="shared" ca="1" si="71"/>
        <v>1</v>
      </c>
      <c r="S72" s="58">
        <f t="shared" ca="1" si="72"/>
        <v>614</v>
      </c>
      <c r="T72" s="58">
        <f t="shared" ca="1" si="73"/>
        <v>0</v>
      </c>
      <c r="U72" s="58">
        <f t="shared" ca="1" si="74"/>
        <v>614</v>
      </c>
      <c r="V72" s="58">
        <f t="shared" ca="1" si="75"/>
        <v>211.0237704918033</v>
      </c>
      <c r="W72" s="83">
        <f t="shared" ca="1" si="76"/>
        <v>0.34368692262508682</v>
      </c>
      <c r="X72" s="268">
        <f t="shared" ca="1" si="77"/>
        <v>-33</v>
      </c>
      <c r="Y72" s="268">
        <f t="shared" ca="1" si="78"/>
        <v>0</v>
      </c>
      <c r="Z72" s="268">
        <f t="shared" ca="1" si="79"/>
        <v>0</v>
      </c>
      <c r="AA72" s="268">
        <f t="shared" ca="1" si="80"/>
        <v>0</v>
      </c>
      <c r="AB72" s="268">
        <f t="shared" ca="1" si="81"/>
        <v>0</v>
      </c>
      <c r="AC72" s="268">
        <f t="shared" ca="1" si="82"/>
        <v>-33</v>
      </c>
      <c r="AD72" s="268">
        <f t="shared" ca="1" si="83"/>
        <v>0</v>
      </c>
      <c r="AE72" s="268">
        <f t="shared" ca="1" si="84"/>
        <v>-33</v>
      </c>
      <c r="AF72" s="268">
        <f t="shared" ca="1" si="85"/>
        <v>-27.137868852458979</v>
      </c>
      <c r="AG72" s="83">
        <f t="shared" ca="1" si="86"/>
        <v>-2.441452922075904E-2</v>
      </c>
    </row>
    <row r="73" spans="1:33" ht="15.95" customHeight="1" x14ac:dyDescent="0.2">
      <c r="A73" s="3">
        <f>'Сводный за нед'!A72</f>
        <v>273588520</v>
      </c>
      <c r="B73" s="3" t="str">
        <f>'Сводный за нед'!B72</f>
        <v>AAND1RP301BG</v>
      </c>
      <c r="C73" s="3" t="str">
        <f>'Сводный за нед'!C72</f>
        <v>Канат бол бежевый 55см/520гр</v>
      </c>
      <c r="D73" s="57" t="str">
        <f ca="1">IF(F73=0," ",I73/F73)</f>
        <v xml:space="preserve"> </v>
      </c>
      <c r="E73" s="58">
        <f t="shared" ca="1" si="58"/>
        <v>0</v>
      </c>
      <c r="F73" s="58">
        <f t="shared" ca="1" si="59"/>
        <v>0</v>
      </c>
      <c r="G73" s="58">
        <f t="shared" ca="1" si="60"/>
        <v>0</v>
      </c>
      <c r="H73" s="58">
        <f t="shared" ca="1" si="61"/>
        <v>0</v>
      </c>
      <c r="I73" s="58">
        <f t="shared" ca="1" si="62"/>
        <v>0</v>
      </c>
      <c r="J73" s="58">
        <f t="shared" ca="1" si="63"/>
        <v>0</v>
      </c>
      <c r="K73" s="58">
        <f t="shared" ca="1" si="64"/>
        <v>0</v>
      </c>
      <c r="L73" s="58">
        <f t="shared" ca="1" si="65"/>
        <v>-48.114080000000001</v>
      </c>
      <c r="M73" s="83" t="str">
        <f t="shared" ca="1" si="66"/>
        <v xml:space="preserve"> </v>
      </c>
      <c r="N73" s="57">
        <f t="shared" ca="1" si="67"/>
        <v>968</v>
      </c>
      <c r="O73" s="58">
        <f t="shared" ca="1" si="68"/>
        <v>100</v>
      </c>
      <c r="P73" s="58">
        <f t="shared" ca="1" si="69"/>
        <v>1</v>
      </c>
      <c r="Q73" s="58">
        <f t="shared" ca="1" si="70"/>
        <v>0</v>
      </c>
      <c r="R73" s="58">
        <f t="shared" ca="1" si="71"/>
        <v>1</v>
      </c>
      <c r="S73" s="58">
        <f t="shared" ca="1" si="72"/>
        <v>968</v>
      </c>
      <c r="T73" s="58">
        <f t="shared" ca="1" si="73"/>
        <v>0</v>
      </c>
      <c r="U73" s="58">
        <f t="shared" ca="1" si="74"/>
        <v>968</v>
      </c>
      <c r="V73" s="58">
        <f t="shared" ca="1" si="75"/>
        <v>81.374116721311452</v>
      </c>
      <c r="W73" s="83">
        <f t="shared" ca="1" si="76"/>
        <v>8.4064170166644067E-2</v>
      </c>
      <c r="X73" s="268">
        <f t="shared" ca="1" si="77"/>
        <v>0</v>
      </c>
      <c r="Y73" s="268">
        <f t="shared" ca="1" si="78"/>
        <v>100</v>
      </c>
      <c r="Z73" s="268">
        <f t="shared" ca="1" si="79"/>
        <v>1</v>
      </c>
      <c r="AA73" s="268">
        <f t="shared" ca="1" si="80"/>
        <v>0</v>
      </c>
      <c r="AB73" s="268">
        <f t="shared" ca="1" si="81"/>
        <v>1</v>
      </c>
      <c r="AC73" s="268">
        <f t="shared" ca="1" si="82"/>
        <v>968</v>
      </c>
      <c r="AD73" s="268">
        <f t="shared" ca="1" si="83"/>
        <v>0</v>
      </c>
      <c r="AE73" s="268">
        <f t="shared" ca="1" si="84"/>
        <v>968</v>
      </c>
      <c r="AF73" s="268">
        <f t="shared" ca="1" si="85"/>
        <v>129.48819672131145</v>
      </c>
      <c r="AG73" s="83">
        <f t="shared" ca="1" si="86"/>
        <v>0</v>
      </c>
    </row>
    <row r="74" spans="1:33" ht="15.95" customHeight="1" x14ac:dyDescent="0.2">
      <c r="A74" s="3">
        <f>'Сводный за нед'!A73</f>
        <v>273589771</v>
      </c>
      <c r="B74" s="3" t="str">
        <f>'Сводный за нед'!B73</f>
        <v>AAND1RP301YL</v>
      </c>
      <c r="C74" s="3" t="str">
        <f>'Сводный за нед'!C73</f>
        <v>Канат мал желтый 55см/330гр</v>
      </c>
      <c r="D74" s="57">
        <f t="shared" ca="1" si="57"/>
        <v>728</v>
      </c>
      <c r="E74" s="58">
        <f t="shared" ca="1" si="58"/>
        <v>100</v>
      </c>
      <c r="F74" s="58">
        <f t="shared" ca="1" si="59"/>
        <v>1</v>
      </c>
      <c r="G74" s="58">
        <f t="shared" ca="1" si="60"/>
        <v>0</v>
      </c>
      <c r="H74" s="58">
        <f t="shared" ca="1" si="61"/>
        <v>1</v>
      </c>
      <c r="I74" s="58">
        <f t="shared" ca="1" si="62"/>
        <v>728</v>
      </c>
      <c r="J74" s="58">
        <f t="shared" ca="1" si="63"/>
        <v>0</v>
      </c>
      <c r="K74" s="58">
        <f t="shared" ca="1" si="64"/>
        <v>728</v>
      </c>
      <c r="L74" s="58">
        <f t="shared" ca="1" si="65"/>
        <v>85.098570491803258</v>
      </c>
      <c r="M74" s="83">
        <f t="shared" ca="1" si="66"/>
        <v>0.11689364078544404</v>
      </c>
      <c r="N74" s="57" t="str">
        <f t="shared" ca="1" si="67"/>
        <v xml:space="preserve"> </v>
      </c>
      <c r="O74" s="58">
        <f t="shared" ca="1" si="68"/>
        <v>0</v>
      </c>
      <c r="P74" s="58">
        <f t="shared" ca="1" si="69"/>
        <v>0</v>
      </c>
      <c r="Q74" s="58">
        <f t="shared" ca="1" si="70"/>
        <v>0</v>
      </c>
      <c r="R74" s="58">
        <f t="shared" ca="1" si="71"/>
        <v>0</v>
      </c>
      <c r="S74" s="58">
        <f t="shared" ca="1" si="72"/>
        <v>0</v>
      </c>
      <c r="T74" s="58">
        <f t="shared" ca="1" si="73"/>
        <v>0</v>
      </c>
      <c r="U74" s="58">
        <f ca="1">IFERROR(VLOOKUP($A74,INDIRECT(N$1&amp;"!$1:$1048576"),17,0),0)</f>
        <v>0</v>
      </c>
      <c r="V74" s="58">
        <f t="shared" ca="1" si="75"/>
        <v>-27.783000000000001</v>
      </c>
      <c r="W74" s="83" t="str">
        <f t="shared" ca="1" si="76"/>
        <v xml:space="preserve"> </v>
      </c>
      <c r="X74" s="268">
        <f t="shared" ca="1" si="77"/>
        <v>0</v>
      </c>
      <c r="Y74" s="268">
        <f t="shared" ca="1" si="78"/>
        <v>-100</v>
      </c>
      <c r="Z74" s="268">
        <f t="shared" ca="1" si="79"/>
        <v>-1</v>
      </c>
      <c r="AA74" s="268">
        <f t="shared" ca="1" si="80"/>
        <v>0</v>
      </c>
      <c r="AB74" s="268">
        <f t="shared" ca="1" si="81"/>
        <v>-1</v>
      </c>
      <c r="AC74" s="268">
        <f t="shared" ca="1" si="82"/>
        <v>-728</v>
      </c>
      <c r="AD74" s="268">
        <f t="shared" ca="1" si="83"/>
        <v>0</v>
      </c>
      <c r="AE74" s="268">
        <f t="shared" ca="1" si="84"/>
        <v>-728</v>
      </c>
      <c r="AF74" s="268">
        <f t="shared" ca="1" si="85"/>
        <v>-112.88157049180326</v>
      </c>
      <c r="AG74" s="83">
        <f t="shared" ca="1" si="86"/>
        <v>0</v>
      </c>
    </row>
    <row r="75" spans="1:33" ht="15.95" customHeight="1" x14ac:dyDescent="0.2">
      <c r="A75" s="3">
        <f>'Сводный за нед'!A74</f>
        <v>273556717</v>
      </c>
      <c r="B75" s="3" t="str">
        <f>'Сводный за нед'!B74</f>
        <v>AKTA4ST101CL</v>
      </c>
      <c r="C75" s="3" t="str">
        <f>'Сводный за нед'!C74</f>
        <v>Набор пробок 4 шт. в коробке нежн</v>
      </c>
      <c r="D75" s="57">
        <f t="shared" ca="1" si="57"/>
        <v>585.33749999999998</v>
      </c>
      <c r="E75" s="58">
        <f t="shared" ca="1" si="58"/>
        <v>92</v>
      </c>
      <c r="F75" s="58">
        <f t="shared" ca="1" si="59"/>
        <v>8</v>
      </c>
      <c r="G75" s="58">
        <f t="shared" ca="1" si="60"/>
        <v>0</v>
      </c>
      <c r="H75" s="58">
        <f t="shared" ca="1" si="61"/>
        <v>8</v>
      </c>
      <c r="I75" s="58">
        <f t="shared" ca="1" si="62"/>
        <v>4682.7</v>
      </c>
      <c r="J75" s="58">
        <f t="shared" ca="1" si="63"/>
        <v>0</v>
      </c>
      <c r="K75" s="58">
        <f t="shared" ca="1" si="64"/>
        <v>4682.7</v>
      </c>
      <c r="L75" s="58">
        <f t="shared" ca="1" si="65"/>
        <v>1556.3624491803275</v>
      </c>
      <c r="M75" s="83">
        <f t="shared" ca="1" si="66"/>
        <v>0.33236433023262812</v>
      </c>
      <c r="N75" s="57">
        <f t="shared" ca="1" si="67"/>
        <v>546.04599999999994</v>
      </c>
      <c r="O75" s="58">
        <f t="shared" ca="1" si="68"/>
        <v>80</v>
      </c>
      <c r="P75" s="58">
        <f t="shared" ca="1" si="69"/>
        <v>15</v>
      </c>
      <c r="Q75" s="58">
        <f t="shared" ca="1" si="70"/>
        <v>0</v>
      </c>
      <c r="R75" s="58">
        <f t="shared" ca="1" si="71"/>
        <v>15</v>
      </c>
      <c r="S75" s="58">
        <f t="shared" ca="1" si="72"/>
        <v>8190.69</v>
      </c>
      <c r="T75" s="58">
        <f t="shared" ca="1" si="73"/>
        <v>0</v>
      </c>
      <c r="U75" s="58">
        <f t="shared" ca="1" si="74"/>
        <v>8190.69</v>
      </c>
      <c r="V75" s="58">
        <f t="shared" ca="1" si="75"/>
        <v>3032.127868852459</v>
      </c>
      <c r="W75" s="83">
        <f t="shared" ca="1" si="76"/>
        <v>0.37019199467352071</v>
      </c>
      <c r="X75" s="268">
        <f t="shared" ca="1" si="77"/>
        <v>-39.291500000000042</v>
      </c>
      <c r="Y75" s="268">
        <f t="shared" ca="1" si="78"/>
        <v>-12</v>
      </c>
      <c r="Z75" s="268">
        <f t="shared" ca="1" si="79"/>
        <v>7</v>
      </c>
      <c r="AA75" s="268">
        <f t="shared" ca="1" si="80"/>
        <v>0</v>
      </c>
      <c r="AB75" s="268">
        <f t="shared" ca="1" si="81"/>
        <v>7</v>
      </c>
      <c r="AC75" s="268">
        <f t="shared" ca="1" si="82"/>
        <v>3507.99</v>
      </c>
      <c r="AD75" s="268">
        <f t="shared" ca="1" si="83"/>
        <v>0</v>
      </c>
      <c r="AE75" s="268">
        <f t="shared" ca="1" si="84"/>
        <v>3507.99</v>
      </c>
      <c r="AF75" s="268">
        <f t="shared" ca="1" si="85"/>
        <v>1475.7654196721314</v>
      </c>
      <c r="AG75" s="83">
        <f t="shared" ca="1" si="86"/>
        <v>3.7827664440892583E-2</v>
      </c>
    </row>
    <row r="76" spans="1:33" ht="15.95" customHeight="1" x14ac:dyDescent="0.2">
      <c r="A76" s="3">
        <f>'Сводный за нед'!A75</f>
        <v>370594147</v>
      </c>
      <c r="B76" s="3" t="str">
        <f>'Сводный за нед'!B75</f>
        <v>AKTA4ST103CL</v>
      </c>
      <c r="C76" s="3" t="str">
        <f>'Сводный за нед'!C75</f>
        <v>Набор пробок 4 шт. в коробке ярк</v>
      </c>
      <c r="D76" s="57">
        <f t="shared" ca="1" si="57"/>
        <v>564.125</v>
      </c>
      <c r="E76" s="58">
        <f t="shared" ca="1" si="58"/>
        <v>82</v>
      </c>
      <c r="F76" s="58">
        <f t="shared" ca="1" si="59"/>
        <v>8</v>
      </c>
      <c r="G76" s="58">
        <f t="shared" ca="1" si="60"/>
        <v>0</v>
      </c>
      <c r="H76" s="58">
        <f t="shared" ca="1" si="61"/>
        <v>8</v>
      </c>
      <c r="I76" s="58">
        <f t="shared" ca="1" si="62"/>
        <v>4513</v>
      </c>
      <c r="J76" s="58">
        <f t="shared" ca="1" si="63"/>
        <v>0</v>
      </c>
      <c r="K76" s="58">
        <f t="shared" ca="1" si="64"/>
        <v>4513</v>
      </c>
      <c r="L76" s="58">
        <f t="shared" ca="1" si="65"/>
        <v>1413.0177049180331</v>
      </c>
      <c r="M76" s="83">
        <f t="shared" ca="1" si="66"/>
        <v>0.31309942497629806</v>
      </c>
      <c r="N76" s="57">
        <f t="shared" ca="1" si="67"/>
        <v>549.14285714285711</v>
      </c>
      <c r="O76" s="58">
        <f t="shared" ca="1" si="68"/>
        <v>80</v>
      </c>
      <c r="P76" s="58">
        <f t="shared" ca="1" si="69"/>
        <v>7</v>
      </c>
      <c r="Q76" s="58">
        <f t="shared" ca="1" si="70"/>
        <v>0</v>
      </c>
      <c r="R76" s="58">
        <f t="shared" ca="1" si="71"/>
        <v>7</v>
      </c>
      <c r="S76" s="58">
        <f t="shared" ca="1" si="72"/>
        <v>3844</v>
      </c>
      <c r="T76" s="58">
        <f t="shared" ca="1" si="73"/>
        <v>0</v>
      </c>
      <c r="U76" s="58">
        <f t="shared" ca="1" si="74"/>
        <v>3844</v>
      </c>
      <c r="V76" s="58">
        <f t="shared" ca="1" si="75"/>
        <v>1123.8631147540982</v>
      </c>
      <c r="W76" s="83">
        <f t="shared" ca="1" si="76"/>
        <v>0.29236813599222117</v>
      </c>
      <c r="X76" s="268">
        <f t="shared" ca="1" si="77"/>
        <v>-14.98214285714289</v>
      </c>
      <c r="Y76" s="268">
        <f t="shared" ca="1" si="78"/>
        <v>-2</v>
      </c>
      <c r="Z76" s="268">
        <f t="shared" ca="1" si="79"/>
        <v>-1</v>
      </c>
      <c r="AA76" s="268">
        <f t="shared" ca="1" si="80"/>
        <v>0</v>
      </c>
      <c r="AB76" s="268">
        <f t="shared" ca="1" si="81"/>
        <v>-1</v>
      </c>
      <c r="AC76" s="268">
        <f t="shared" ca="1" si="82"/>
        <v>-669</v>
      </c>
      <c r="AD76" s="268">
        <f t="shared" ca="1" si="83"/>
        <v>0</v>
      </c>
      <c r="AE76" s="268">
        <f t="shared" ca="1" si="84"/>
        <v>-669</v>
      </c>
      <c r="AF76" s="268">
        <f t="shared" ca="1" si="85"/>
        <v>-289.15459016393493</v>
      </c>
      <c r="AG76" s="83">
        <f t="shared" ca="1" si="86"/>
        <v>-2.073128898407689E-2</v>
      </c>
    </row>
    <row r="77" spans="1:33" ht="15.95" customHeight="1" x14ac:dyDescent="0.2">
      <c r="A77" s="3">
        <f>'Сводный за нед'!A76</f>
        <v>321959186</v>
      </c>
      <c r="B77" s="3" t="str">
        <f>'Сводный за нед'!B76</f>
        <v>AKTA4ST102CL</v>
      </c>
      <c r="C77" s="3" t="str">
        <f>'Сводный за нед'!C76</f>
        <v>Набор пробок 4 шт.</v>
      </c>
      <c r="D77" s="57">
        <f t="shared" ca="1" si="57"/>
        <v>565</v>
      </c>
      <c r="E77" s="58">
        <f t="shared" ca="1" si="58"/>
        <v>100</v>
      </c>
      <c r="F77" s="58">
        <f t="shared" ca="1" si="59"/>
        <v>5</v>
      </c>
      <c r="G77" s="58">
        <f t="shared" ca="1" si="60"/>
        <v>0</v>
      </c>
      <c r="H77" s="58">
        <f t="shared" ca="1" si="61"/>
        <v>5</v>
      </c>
      <c r="I77" s="58">
        <f t="shared" ca="1" si="62"/>
        <v>2825</v>
      </c>
      <c r="J77" s="58">
        <f t="shared" ca="1" si="63"/>
        <v>0</v>
      </c>
      <c r="K77" s="58">
        <f t="shared" ca="1" si="64"/>
        <v>2825</v>
      </c>
      <c r="L77" s="58">
        <f t="shared" ca="1" si="65"/>
        <v>971.72901639344263</v>
      </c>
      <c r="M77" s="83">
        <f t="shared" ca="1" si="66"/>
        <v>0.34397487305962571</v>
      </c>
      <c r="N77" s="57">
        <f t="shared" ca="1" si="67"/>
        <v>548.08833333333325</v>
      </c>
      <c r="O77" s="58">
        <f t="shared" ca="1" si="68"/>
        <v>100</v>
      </c>
      <c r="P77" s="58">
        <f t="shared" ca="1" si="69"/>
        <v>6</v>
      </c>
      <c r="Q77" s="58">
        <f t="shared" ca="1" si="70"/>
        <v>0</v>
      </c>
      <c r="R77" s="58">
        <f t="shared" ca="1" si="71"/>
        <v>6</v>
      </c>
      <c r="S77" s="58">
        <f t="shared" ca="1" si="72"/>
        <v>3288.5299999999997</v>
      </c>
      <c r="T77" s="58">
        <f t="shared" ca="1" si="73"/>
        <v>0</v>
      </c>
      <c r="U77" s="58">
        <f t="shared" ca="1" si="74"/>
        <v>3288.5299999999997</v>
      </c>
      <c r="V77" s="58">
        <f t="shared" ca="1" si="75"/>
        <v>1221.6129508196718</v>
      </c>
      <c r="W77" s="83">
        <f t="shared" ca="1" si="76"/>
        <v>0.37147690634407227</v>
      </c>
      <c r="X77" s="268">
        <f t="shared" ca="1" si="77"/>
        <v>-16.911666666666747</v>
      </c>
      <c r="Y77" s="268">
        <f t="shared" ca="1" si="78"/>
        <v>0</v>
      </c>
      <c r="Z77" s="268">
        <f t="shared" ca="1" si="79"/>
        <v>1</v>
      </c>
      <c r="AA77" s="268">
        <f t="shared" ca="1" si="80"/>
        <v>0</v>
      </c>
      <c r="AB77" s="268">
        <f t="shared" ca="1" si="81"/>
        <v>1</v>
      </c>
      <c r="AC77" s="268">
        <f t="shared" ca="1" si="82"/>
        <v>463.52999999999975</v>
      </c>
      <c r="AD77" s="268">
        <f t="shared" ca="1" si="83"/>
        <v>0</v>
      </c>
      <c r="AE77" s="268">
        <f t="shared" ca="1" si="84"/>
        <v>463.52999999999975</v>
      </c>
      <c r="AF77" s="268">
        <f t="shared" ca="1" si="85"/>
        <v>249.88393442622919</v>
      </c>
      <c r="AG77" s="83">
        <f t="shared" ca="1" si="86"/>
        <v>2.7502033284446559E-2</v>
      </c>
    </row>
    <row r="78" spans="1:33" ht="15.95" customHeight="1" x14ac:dyDescent="0.2">
      <c r="A78" s="3">
        <f>'Сводный за нед'!A77</f>
        <v>273546535</v>
      </c>
      <c r="B78" s="3" t="str">
        <f>'Сводный за нед'!B77</f>
        <v>AKTA2KN101YL</v>
      </c>
      <c r="C78" s="3" t="str">
        <f>'Сводный за нед'!C77</f>
        <v>Шпатель желтый</v>
      </c>
      <c r="D78" s="57" t="str">
        <f ca="1">IF(F78=0," ",I78/F78)</f>
        <v xml:space="preserve"> </v>
      </c>
      <c r="E78" s="58">
        <f t="shared" ca="1" si="58"/>
        <v>0</v>
      </c>
      <c r="F78" s="58">
        <f t="shared" ca="1" si="59"/>
        <v>0</v>
      </c>
      <c r="G78" s="58">
        <f t="shared" ca="1" si="60"/>
        <v>0</v>
      </c>
      <c r="H78" s="58">
        <f t="shared" ca="1" si="61"/>
        <v>0</v>
      </c>
      <c r="I78" s="58">
        <f t="shared" ca="1" si="62"/>
        <v>0</v>
      </c>
      <c r="J78" s="58">
        <f t="shared" ca="1" si="63"/>
        <v>0</v>
      </c>
      <c r="K78" s="58">
        <f t="shared" ca="1" si="64"/>
        <v>0</v>
      </c>
      <c r="L78" s="58">
        <f t="shared" ca="1" si="65"/>
        <v>-149.78000000000003</v>
      </c>
      <c r="M78" s="83" t="str">
        <f t="shared" ca="1" si="66"/>
        <v xml:space="preserve"> </v>
      </c>
      <c r="N78" s="57" t="str">
        <f t="shared" ca="1" si="67"/>
        <v xml:space="preserve"> </v>
      </c>
      <c r="O78" s="58">
        <f t="shared" ca="1" si="68"/>
        <v>100</v>
      </c>
      <c r="P78" s="58">
        <f t="shared" ca="1" si="69"/>
        <v>0</v>
      </c>
      <c r="Q78" s="58">
        <f t="shared" ca="1" si="70"/>
        <v>0</v>
      </c>
      <c r="R78" s="58">
        <f t="shared" ca="1" si="71"/>
        <v>0</v>
      </c>
      <c r="S78" s="58">
        <f t="shared" ca="1" si="72"/>
        <v>0</v>
      </c>
      <c r="T78" s="58">
        <f t="shared" ca="1" si="73"/>
        <v>0</v>
      </c>
      <c r="U78" s="58">
        <f t="shared" ca="1" si="74"/>
        <v>0</v>
      </c>
      <c r="V78" s="58">
        <f t="shared" ca="1" si="75"/>
        <v>-168.73442622950822</v>
      </c>
      <c r="W78" s="83" t="str">
        <f t="shared" ca="1" si="76"/>
        <v xml:space="preserve"> </v>
      </c>
      <c r="X78" s="268">
        <f t="shared" ca="1" si="77"/>
        <v>0</v>
      </c>
      <c r="Y78" s="268">
        <f t="shared" ca="1" si="78"/>
        <v>100</v>
      </c>
      <c r="Z78" s="268">
        <f t="shared" ca="1" si="79"/>
        <v>0</v>
      </c>
      <c r="AA78" s="268">
        <f t="shared" ca="1" si="80"/>
        <v>0</v>
      </c>
      <c r="AB78" s="268">
        <f t="shared" ca="1" si="81"/>
        <v>0</v>
      </c>
      <c r="AC78" s="268">
        <f t="shared" ca="1" si="82"/>
        <v>0</v>
      </c>
      <c r="AD78" s="268">
        <f t="shared" ca="1" si="83"/>
        <v>0</v>
      </c>
      <c r="AE78" s="268">
        <f t="shared" ca="1" si="84"/>
        <v>0</v>
      </c>
      <c r="AF78" s="268">
        <f ca="1">V78-L78</f>
        <v>-18.954426229508186</v>
      </c>
      <c r="AG78" s="83">
        <f t="shared" ca="1" si="86"/>
        <v>0</v>
      </c>
    </row>
    <row r="79" spans="1:33" ht="15.95" customHeight="1" x14ac:dyDescent="0.2">
      <c r="A79" s="3">
        <f>'Сводный за нед'!A78</f>
        <v>273551028</v>
      </c>
      <c r="B79" s="3" t="str">
        <f>'Сводный за нед'!B78</f>
        <v>AKTA2KN101BL</v>
      </c>
      <c r="C79" s="3" t="str">
        <f>'Сводный за нед'!C78</f>
        <v>Шпатель голубой</v>
      </c>
      <c r="D79" s="57" t="str">
        <f t="shared" ca="1" si="57"/>
        <v xml:space="preserve"> </v>
      </c>
      <c r="E79" s="58">
        <f t="shared" ca="1" si="58"/>
        <v>0</v>
      </c>
      <c r="F79" s="58">
        <f t="shared" ca="1" si="59"/>
        <v>0</v>
      </c>
      <c r="G79" s="58">
        <f t="shared" ca="1" si="60"/>
        <v>0</v>
      </c>
      <c r="H79" s="58">
        <f t="shared" ca="1" si="61"/>
        <v>0</v>
      </c>
      <c r="I79" s="58">
        <f t="shared" ca="1" si="62"/>
        <v>0</v>
      </c>
      <c r="J79" s="58">
        <f t="shared" ca="1" si="63"/>
        <v>0</v>
      </c>
      <c r="K79" s="58">
        <f t="shared" ca="1" si="64"/>
        <v>0</v>
      </c>
      <c r="L79" s="58">
        <f t="shared" ca="1" si="65"/>
        <v>0</v>
      </c>
      <c r="M79" s="83" t="str">
        <f t="shared" ca="1" si="66"/>
        <v xml:space="preserve"> </v>
      </c>
      <c r="N79" s="57" t="str">
        <f t="shared" ca="1" si="67"/>
        <v xml:space="preserve"> </v>
      </c>
      <c r="O79" s="58">
        <f t="shared" ca="1" si="68"/>
        <v>0</v>
      </c>
      <c r="P79" s="58">
        <f t="shared" ca="1" si="69"/>
        <v>0</v>
      </c>
      <c r="Q79" s="58">
        <f t="shared" ca="1" si="70"/>
        <v>0</v>
      </c>
      <c r="R79" s="58">
        <f t="shared" ca="1" si="71"/>
        <v>0</v>
      </c>
      <c r="S79" s="58">
        <f t="shared" ca="1" si="72"/>
        <v>0</v>
      </c>
      <c r="T79" s="58">
        <f t="shared" ca="1" si="73"/>
        <v>0</v>
      </c>
      <c r="U79" s="58">
        <f t="shared" ca="1" si="74"/>
        <v>0</v>
      </c>
      <c r="V79" s="58">
        <f t="shared" ca="1" si="75"/>
        <v>0</v>
      </c>
      <c r="W79" s="83" t="str">
        <f t="shared" ca="1" si="76"/>
        <v xml:space="preserve"> </v>
      </c>
      <c r="X79" s="268">
        <f t="shared" ca="1" si="77"/>
        <v>0</v>
      </c>
      <c r="Y79" s="268">
        <f t="shared" ca="1" si="78"/>
        <v>0</v>
      </c>
      <c r="Z79" s="268">
        <f t="shared" ca="1" si="79"/>
        <v>0</v>
      </c>
      <c r="AA79" s="268">
        <f t="shared" ca="1" si="80"/>
        <v>0</v>
      </c>
      <c r="AB79" s="268">
        <f t="shared" ca="1" si="81"/>
        <v>0</v>
      </c>
      <c r="AC79" s="268">
        <f t="shared" ca="1" si="82"/>
        <v>0</v>
      </c>
      <c r="AD79" s="268">
        <f t="shared" ca="1" si="83"/>
        <v>0</v>
      </c>
      <c r="AE79" s="268">
        <f t="shared" ca="1" si="84"/>
        <v>0</v>
      </c>
      <c r="AF79" s="268">
        <f t="shared" ca="1" si="85"/>
        <v>0</v>
      </c>
      <c r="AG79" s="83">
        <f t="shared" ca="1" si="86"/>
        <v>0</v>
      </c>
    </row>
    <row r="80" spans="1:33" ht="15.95" customHeight="1" x14ac:dyDescent="0.2">
      <c r="A80" s="3">
        <f>'Сводный за нед'!A79</f>
        <v>273527791</v>
      </c>
      <c r="B80" s="3" t="str">
        <f>'Сводный за нед'!B79</f>
        <v>AKTA2KN102YL</v>
      </c>
      <c r="C80" s="3" t="str">
        <f>'Сводный за нед'!C79</f>
        <v>Нож для пиццы желтый</v>
      </c>
      <c r="D80" s="57" t="str">
        <f t="shared" ca="1" si="57"/>
        <v xml:space="preserve"> </v>
      </c>
      <c r="E80" s="58">
        <f t="shared" ca="1" si="58"/>
        <v>0</v>
      </c>
      <c r="F80" s="58">
        <f t="shared" ca="1" si="59"/>
        <v>0</v>
      </c>
      <c r="G80" s="58">
        <f t="shared" ca="1" si="60"/>
        <v>0</v>
      </c>
      <c r="H80" s="58">
        <f t="shared" ca="1" si="61"/>
        <v>0</v>
      </c>
      <c r="I80" s="58">
        <f t="shared" ca="1" si="62"/>
        <v>0</v>
      </c>
      <c r="J80" s="58">
        <f t="shared" ca="1" si="63"/>
        <v>0</v>
      </c>
      <c r="K80" s="58">
        <f t="shared" ca="1" si="64"/>
        <v>0</v>
      </c>
      <c r="L80" s="58">
        <f t="shared" ca="1" si="65"/>
        <v>-126.42000000000002</v>
      </c>
      <c r="M80" s="83" t="str">
        <f t="shared" ca="1" si="66"/>
        <v xml:space="preserve"> </v>
      </c>
      <c r="N80" s="57">
        <f t="shared" ca="1" si="67"/>
        <v>610.13</v>
      </c>
      <c r="O80" s="58">
        <f t="shared" ca="1" si="68"/>
        <v>100</v>
      </c>
      <c r="P80" s="58">
        <f t="shared" ca="1" si="69"/>
        <v>1</v>
      </c>
      <c r="Q80" s="58">
        <f t="shared" ca="1" si="70"/>
        <v>0</v>
      </c>
      <c r="R80" s="58">
        <f t="shared" ca="1" si="71"/>
        <v>1</v>
      </c>
      <c r="S80" s="58">
        <f t="shared" ca="1" si="72"/>
        <v>610.13</v>
      </c>
      <c r="T80" s="58">
        <f t="shared" ca="1" si="73"/>
        <v>0</v>
      </c>
      <c r="U80" s="58">
        <f t="shared" ca="1" si="74"/>
        <v>610.13</v>
      </c>
      <c r="V80" s="58">
        <f t="shared" ca="1" si="75"/>
        <v>82.178196721311423</v>
      </c>
      <c r="W80" s="83">
        <f t="shared" ca="1" si="76"/>
        <v>0.13468965092900106</v>
      </c>
      <c r="X80" s="268">
        <f t="shared" ca="1" si="77"/>
        <v>0</v>
      </c>
      <c r="Y80" s="268">
        <f t="shared" ca="1" si="78"/>
        <v>100</v>
      </c>
      <c r="Z80" s="268">
        <f t="shared" ca="1" si="79"/>
        <v>1</v>
      </c>
      <c r="AA80" s="268">
        <f t="shared" ca="1" si="80"/>
        <v>0</v>
      </c>
      <c r="AB80" s="268">
        <f t="shared" ca="1" si="81"/>
        <v>1</v>
      </c>
      <c r="AC80" s="268">
        <f t="shared" ca="1" si="82"/>
        <v>610.13</v>
      </c>
      <c r="AD80" s="268">
        <f t="shared" ca="1" si="83"/>
        <v>0</v>
      </c>
      <c r="AE80" s="268">
        <f t="shared" ca="1" si="84"/>
        <v>610.13</v>
      </c>
      <c r="AF80" s="268">
        <f t="shared" ca="1" si="85"/>
        <v>208.59819672131144</v>
      </c>
      <c r="AG80" s="83">
        <f t="shared" ca="1" si="86"/>
        <v>0</v>
      </c>
    </row>
    <row r="81" spans="1:33" ht="15.95" customHeight="1" x14ac:dyDescent="0.2">
      <c r="A81" s="3">
        <f>'Сводный за нед'!A80</f>
        <v>327442631</v>
      </c>
      <c r="B81" s="3" t="str">
        <f>'Сводный за нед'!B80</f>
        <v>AKTA2KN102GN</v>
      </c>
      <c r="C81" s="3" t="str">
        <f>'Сводный за нед'!C80</f>
        <v>Нож для пиццы зеленый</v>
      </c>
      <c r="D81" s="57">
        <f t="shared" ca="1" si="57"/>
        <v>641</v>
      </c>
      <c r="E81" s="58">
        <f t="shared" ca="1" si="58"/>
        <v>100</v>
      </c>
      <c r="F81" s="58">
        <f t="shared" ca="1" si="59"/>
        <v>1</v>
      </c>
      <c r="G81" s="58">
        <f t="shared" ca="1" si="60"/>
        <v>0</v>
      </c>
      <c r="H81" s="58">
        <f t="shared" ca="1" si="61"/>
        <v>1</v>
      </c>
      <c r="I81" s="58">
        <f t="shared" ca="1" si="62"/>
        <v>641</v>
      </c>
      <c r="J81" s="58">
        <f t="shared" ca="1" si="63"/>
        <v>0</v>
      </c>
      <c r="K81" s="58">
        <f t="shared" ca="1" si="64"/>
        <v>641</v>
      </c>
      <c r="L81" s="58">
        <f t="shared" ca="1" si="65"/>
        <v>171.36950819672137</v>
      </c>
      <c r="M81" s="83">
        <f t="shared" ca="1" si="66"/>
        <v>0.26734712667195221</v>
      </c>
      <c r="N81" s="57">
        <f t="shared" ca="1" si="67"/>
        <v>629</v>
      </c>
      <c r="O81" s="58">
        <f t="shared" ca="1" si="68"/>
        <v>0</v>
      </c>
      <c r="P81" s="58">
        <f t="shared" ca="1" si="69"/>
        <v>1</v>
      </c>
      <c r="Q81" s="58">
        <f t="shared" ca="1" si="70"/>
        <v>0</v>
      </c>
      <c r="R81" s="58">
        <f t="shared" ca="1" si="71"/>
        <v>1</v>
      </c>
      <c r="S81" s="58">
        <f t="shared" ca="1" si="72"/>
        <v>629</v>
      </c>
      <c r="T81" s="58">
        <f t="shared" ca="1" si="73"/>
        <v>0</v>
      </c>
      <c r="U81" s="58">
        <f t="shared" ca="1" si="74"/>
        <v>629</v>
      </c>
      <c r="V81" s="58">
        <f t="shared" ca="1" si="75"/>
        <v>126.80573770491799</v>
      </c>
      <c r="W81" s="83">
        <f t="shared" ca="1" si="76"/>
        <v>0.20159894706664228</v>
      </c>
      <c r="X81" s="268">
        <f t="shared" ca="1" si="77"/>
        <v>-12</v>
      </c>
      <c r="Y81" s="268">
        <f t="shared" ca="1" si="78"/>
        <v>-100</v>
      </c>
      <c r="Z81" s="268">
        <f t="shared" ca="1" si="79"/>
        <v>0</v>
      </c>
      <c r="AA81" s="268">
        <f t="shared" ca="1" si="80"/>
        <v>0</v>
      </c>
      <c r="AB81" s="268">
        <f t="shared" ca="1" si="81"/>
        <v>0</v>
      </c>
      <c r="AC81" s="268">
        <f t="shared" ca="1" si="82"/>
        <v>-12</v>
      </c>
      <c r="AD81" s="268">
        <f t="shared" ca="1" si="83"/>
        <v>0</v>
      </c>
      <c r="AE81" s="268">
        <f t="shared" ca="1" si="84"/>
        <v>-12</v>
      </c>
      <c r="AF81" s="268">
        <f t="shared" ca="1" si="85"/>
        <v>-44.563770491803382</v>
      </c>
      <c r="AG81" s="83">
        <f t="shared" ca="1" si="86"/>
        <v>-6.5748179605309931E-2</v>
      </c>
    </row>
    <row r="82" spans="1:33" ht="15.95" customHeight="1" x14ac:dyDescent="0.2">
      <c r="A82" s="3">
        <f>'Сводный за нед'!A81</f>
        <v>340948906</v>
      </c>
      <c r="B82" s="3" t="str">
        <f>'Сводный за нед'!B81</f>
        <v>AKTA1KN101GR</v>
      </c>
      <c r="C82" s="3" t="str">
        <f>'Сводный за нед'!C81</f>
        <v>Консервный нож</v>
      </c>
      <c r="D82" s="57">
        <f t="shared" ca="1" si="57"/>
        <v>648</v>
      </c>
      <c r="E82" s="58">
        <f t="shared" ca="1" si="58"/>
        <v>0</v>
      </c>
      <c r="F82" s="58">
        <f t="shared" ca="1" si="59"/>
        <v>1</v>
      </c>
      <c r="G82" s="58">
        <f t="shared" ca="1" si="60"/>
        <v>0</v>
      </c>
      <c r="H82" s="58">
        <f t="shared" ca="1" si="61"/>
        <v>1</v>
      </c>
      <c r="I82" s="58">
        <f t="shared" ca="1" si="62"/>
        <v>648</v>
      </c>
      <c r="J82" s="58">
        <f t="shared" ca="1" si="63"/>
        <v>0</v>
      </c>
      <c r="K82" s="58">
        <f t="shared" ca="1" si="64"/>
        <v>648</v>
      </c>
      <c r="L82" s="58">
        <f t="shared" ca="1" si="65"/>
        <v>116.89918032786886</v>
      </c>
      <c r="M82" s="83">
        <f t="shared" ca="1" si="66"/>
        <v>0.18039996964177293</v>
      </c>
      <c r="N82" s="57">
        <f t="shared" ca="1" si="67"/>
        <v>583</v>
      </c>
      <c r="O82" s="58">
        <f t="shared" ca="1" si="68"/>
        <v>0</v>
      </c>
      <c r="P82" s="58">
        <f t="shared" ca="1" si="69"/>
        <v>1</v>
      </c>
      <c r="Q82" s="58">
        <f t="shared" ca="1" si="70"/>
        <v>0</v>
      </c>
      <c r="R82" s="58">
        <f t="shared" ca="1" si="71"/>
        <v>1</v>
      </c>
      <c r="S82" s="58">
        <f t="shared" ca="1" si="72"/>
        <v>583</v>
      </c>
      <c r="T82" s="58">
        <f t="shared" ca="1" si="73"/>
        <v>0</v>
      </c>
      <c r="U82" s="58">
        <f t="shared" ca="1" si="74"/>
        <v>583</v>
      </c>
      <c r="V82" s="58">
        <f t="shared" ca="1" si="75"/>
        <v>56.915901639344298</v>
      </c>
      <c r="W82" s="83">
        <f t="shared" ca="1" si="76"/>
        <v>9.7625903326491084E-2</v>
      </c>
      <c r="X82" s="268">
        <f t="shared" ca="1" si="77"/>
        <v>-65</v>
      </c>
      <c r="Y82" s="268">
        <f t="shared" ca="1" si="78"/>
        <v>0</v>
      </c>
      <c r="Z82" s="268">
        <f t="shared" ca="1" si="79"/>
        <v>0</v>
      </c>
      <c r="AA82" s="268">
        <f t="shared" ca="1" si="80"/>
        <v>0</v>
      </c>
      <c r="AB82" s="268">
        <f t="shared" ca="1" si="81"/>
        <v>0</v>
      </c>
      <c r="AC82" s="268">
        <f t="shared" ca="1" si="82"/>
        <v>-65</v>
      </c>
      <c r="AD82" s="268">
        <f t="shared" ca="1" si="83"/>
        <v>0</v>
      </c>
      <c r="AE82" s="268">
        <f t="shared" ca="1" si="84"/>
        <v>-65</v>
      </c>
      <c r="AF82" s="268">
        <f t="shared" ca="1" si="85"/>
        <v>-59.983278688524564</v>
      </c>
      <c r="AG82" s="83">
        <f t="shared" ca="1" si="86"/>
        <v>-8.277406631528185E-2</v>
      </c>
    </row>
    <row r="83" spans="1:33" ht="15.95" customHeight="1" x14ac:dyDescent="0.2">
      <c r="A83" s="3">
        <f>'Сводный за нед'!A82</f>
        <v>340802685</v>
      </c>
      <c r="B83" s="3" t="str">
        <f>'Сводный за нед'!B82</f>
        <v>AKTA1PR101GR</v>
      </c>
      <c r="C83" s="3" t="str">
        <f>'Сводный за нед'!C82</f>
        <v>Чеснокодавка</v>
      </c>
      <c r="D83" s="57" t="str">
        <f t="shared" ca="1" si="57"/>
        <v xml:space="preserve"> </v>
      </c>
      <c r="E83" s="58">
        <f ca="1">IFERROR(VLOOKUP($A83,INDIRECT(D$1&amp;"!$1:$1048576"),9,0),0)</f>
        <v>0</v>
      </c>
      <c r="F83" s="58">
        <f t="shared" ca="1" si="59"/>
        <v>0</v>
      </c>
      <c r="G83" s="58">
        <f t="shared" ca="1" si="60"/>
        <v>0</v>
      </c>
      <c r="H83" s="58">
        <f t="shared" ca="1" si="61"/>
        <v>0</v>
      </c>
      <c r="I83" s="58">
        <f t="shared" ca="1" si="62"/>
        <v>0</v>
      </c>
      <c r="J83" s="58">
        <f t="shared" ca="1" si="63"/>
        <v>0</v>
      </c>
      <c r="K83" s="58">
        <f t="shared" ca="1" si="64"/>
        <v>0</v>
      </c>
      <c r="L83" s="58">
        <f t="shared" ca="1" si="65"/>
        <v>-22.540000000000003</v>
      </c>
      <c r="M83" s="83" t="str">
        <f t="shared" ca="1" si="66"/>
        <v xml:space="preserve"> </v>
      </c>
      <c r="N83" s="57" t="str">
        <f t="shared" ca="1" si="67"/>
        <v xml:space="preserve"> </v>
      </c>
      <c r="O83" s="58">
        <f t="shared" ca="1" si="68"/>
        <v>0</v>
      </c>
      <c r="P83" s="58">
        <f t="shared" ca="1" si="69"/>
        <v>0</v>
      </c>
      <c r="Q83" s="58">
        <f t="shared" ca="1" si="70"/>
        <v>0</v>
      </c>
      <c r="R83" s="58">
        <f t="shared" ca="1" si="71"/>
        <v>0</v>
      </c>
      <c r="S83" s="58">
        <f t="shared" ca="1" si="72"/>
        <v>0</v>
      </c>
      <c r="T83" s="58">
        <f t="shared" ca="1" si="73"/>
        <v>0</v>
      </c>
      <c r="U83" s="58">
        <f t="shared" ca="1" si="74"/>
        <v>0</v>
      </c>
      <c r="V83" s="58">
        <f t="shared" ca="1" si="75"/>
        <v>-22.540000000000003</v>
      </c>
      <c r="W83" s="83" t="str">
        <f t="shared" ca="1" si="76"/>
        <v xml:space="preserve"> </v>
      </c>
      <c r="X83" s="268">
        <f t="shared" ca="1" si="77"/>
        <v>0</v>
      </c>
      <c r="Y83" s="268">
        <f t="shared" ca="1" si="78"/>
        <v>0</v>
      </c>
      <c r="Z83" s="268">
        <f t="shared" ca="1" si="79"/>
        <v>0</v>
      </c>
      <c r="AA83" s="268">
        <f t="shared" ca="1" si="80"/>
        <v>0</v>
      </c>
      <c r="AB83" s="268">
        <f t="shared" ca="1" si="81"/>
        <v>0</v>
      </c>
      <c r="AC83" s="268">
        <f t="shared" ca="1" si="82"/>
        <v>0</v>
      </c>
      <c r="AD83" s="268">
        <f t="shared" ca="1" si="83"/>
        <v>0</v>
      </c>
      <c r="AE83" s="268">
        <f t="shared" ca="1" si="84"/>
        <v>0</v>
      </c>
      <c r="AF83" s="268">
        <f t="shared" ca="1" si="85"/>
        <v>0</v>
      </c>
      <c r="AG83" s="83">
        <f t="shared" ca="1" si="86"/>
        <v>0</v>
      </c>
    </row>
    <row r="84" spans="1:33" ht="15" customHeight="1" x14ac:dyDescent="0.2">
      <c r="A84" s="8" t="s">
        <v>14</v>
      </c>
      <c r="B84" s="9"/>
      <c r="C84" s="9"/>
      <c r="D84" s="360">
        <f t="shared" ca="1" si="57"/>
        <v>677.58665289256203</v>
      </c>
      <c r="E84" s="361">
        <f t="shared" ca="1" si="58"/>
        <v>0</v>
      </c>
      <c r="F84" s="361">
        <f t="shared" ca="1" si="59"/>
        <v>242</v>
      </c>
      <c r="G84" s="361">
        <f t="shared" ca="1" si="60"/>
        <v>1</v>
      </c>
      <c r="H84" s="361">
        <f t="shared" ca="1" si="61"/>
        <v>241</v>
      </c>
      <c r="I84" s="361">
        <f t="shared" ca="1" si="62"/>
        <v>163975.97</v>
      </c>
      <c r="J84" s="361">
        <f t="shared" ca="1" si="63"/>
        <v>758</v>
      </c>
      <c r="K84" s="361">
        <f t="shared" ca="1" si="64"/>
        <v>163217.96999999997</v>
      </c>
      <c r="L84" s="361">
        <f t="shared" ca="1" si="65"/>
        <v>50454.788433442642</v>
      </c>
      <c r="M84" s="197">
        <f t="shared" ca="1" si="66"/>
        <v>0.309125204984737</v>
      </c>
      <c r="N84" s="360">
        <f t="shared" ca="1" si="67"/>
        <v>643.3930409356725</v>
      </c>
      <c r="O84" s="361">
        <f t="shared" ca="1" si="68"/>
        <v>0</v>
      </c>
      <c r="P84" s="361">
        <f t="shared" ca="1" si="69"/>
        <v>342</v>
      </c>
      <c r="Q84" s="361">
        <f t="shared" ca="1" si="70"/>
        <v>2</v>
      </c>
      <c r="R84" s="361">
        <f t="shared" ca="1" si="71"/>
        <v>340</v>
      </c>
      <c r="S84" s="361">
        <f t="shared" ca="1" si="72"/>
        <v>220040.42</v>
      </c>
      <c r="T84" s="361">
        <f t="shared" ca="1" si="73"/>
        <v>1601.69</v>
      </c>
      <c r="U84" s="361">
        <f t="shared" ca="1" si="74"/>
        <v>218438.73</v>
      </c>
      <c r="V84" s="361">
        <f t="shared" ca="1" si="75"/>
        <v>72474.061387868875</v>
      </c>
      <c r="W84" s="197">
        <f t="shared" ca="1" si="76"/>
        <v>0.33178210378658068</v>
      </c>
      <c r="X84" s="361">
        <f t="shared" ca="1" si="77"/>
        <v>-34.193611956889526</v>
      </c>
      <c r="Y84" s="361">
        <f t="shared" ca="1" si="78"/>
        <v>0</v>
      </c>
      <c r="Z84" s="361">
        <f t="shared" ca="1" si="79"/>
        <v>100</v>
      </c>
      <c r="AA84" s="361">
        <f t="shared" ca="1" si="80"/>
        <v>1</v>
      </c>
      <c r="AB84" s="361">
        <f t="shared" ca="1" si="81"/>
        <v>99</v>
      </c>
      <c r="AC84" s="361">
        <f t="shared" ca="1" si="82"/>
        <v>56064.450000000012</v>
      </c>
      <c r="AD84" s="361">
        <f t="shared" ca="1" si="83"/>
        <v>843.69</v>
      </c>
      <c r="AE84" s="361">
        <f t="shared" ca="1" si="84"/>
        <v>55220.760000000038</v>
      </c>
      <c r="AF84" s="361">
        <f t="shared" ca="1" si="85"/>
        <v>22019.272954426233</v>
      </c>
      <c r="AG84" s="83">
        <f t="shared" ca="1" si="86"/>
        <v>2.2656898801843683E-2</v>
      </c>
    </row>
    <row r="85" spans="1:33" ht="13.5" customHeight="1" x14ac:dyDescent="0.2">
      <c r="A85" s="10"/>
      <c r="B85" s="10"/>
      <c r="C85" s="10"/>
      <c r="D85" s="58"/>
      <c r="E85" s="58"/>
      <c r="F85" s="58"/>
      <c r="G85" s="58"/>
      <c r="H85" s="58"/>
      <c r="I85" s="58"/>
      <c r="J85" s="58"/>
      <c r="K85" s="58"/>
      <c r="L85" s="58" cm="1">
        <f t="array" aca="1" ref="L85" ca="1">SUM(IF(L5:L83&lt;0,L5:L83,0))</f>
        <v>-3807.9245954098369</v>
      </c>
      <c r="M85" s="78"/>
      <c r="N85" s="37"/>
      <c r="O85" s="37"/>
      <c r="P85" s="58"/>
      <c r="Q85" s="58"/>
      <c r="R85" s="58"/>
      <c r="S85" s="58"/>
      <c r="T85" s="58"/>
      <c r="U85" s="58"/>
      <c r="V85" s="58" cm="1">
        <f t="array" aca="1" ref="V85" ca="1">SUM(IF(V5:V83&lt;0,V5:V83,0))</f>
        <v>-2688.3671642622958</v>
      </c>
      <c r="W85" s="78"/>
      <c r="X85" s="84"/>
      <c r="Y85" s="84"/>
      <c r="Z85" s="84"/>
      <c r="AA85" s="84"/>
      <c r="AB85" s="84"/>
      <c r="AC85" s="84"/>
      <c r="AD85" s="84"/>
      <c r="AE85" s="263">
        <f ca="1">U84/K84</f>
        <v>1.3383252469075559</v>
      </c>
      <c r="AF85" s="263">
        <f ca="1">V84/L84</f>
        <v>1.4364159208292573</v>
      </c>
      <c r="AG85" s="243"/>
    </row>
  </sheetData>
  <autoFilter ref="A3:AF3" xr:uid="{00000000-0001-0000-0300-000000000000}"/>
  <mergeCells count="6">
    <mergeCell ref="A1:C2"/>
    <mergeCell ref="D1:M1"/>
    <mergeCell ref="D2:M2"/>
    <mergeCell ref="X1:AG2"/>
    <mergeCell ref="N1:W1"/>
    <mergeCell ref="N2:W2"/>
  </mergeCells>
  <phoneticPr fontId="25" type="noConversion"/>
  <conditionalFormatting sqref="L4:L85">
    <cfRule type="cellIs" dxfId="35" priority="14" operator="lessThan">
      <formula>0</formula>
    </cfRule>
  </conditionalFormatting>
  <conditionalFormatting sqref="V4:V85">
    <cfRule type="cellIs" dxfId="34" priority="10" operator="lessThan">
      <formula>0</formula>
    </cfRule>
  </conditionalFormatting>
  <conditionalFormatting sqref="X4:AF84">
    <cfRule type="cellIs" dxfId="33" priority="68" operator="lessThan">
      <formula>0</formula>
    </cfRule>
  </conditionalFormatting>
  <conditionalFormatting sqref="AE85:AF85">
    <cfRule type="cellIs" dxfId="32" priority="15" operator="greaterThan">
      <formula>1</formula>
    </cfRule>
    <cfRule type="cellIs" dxfId="31" priority="16" operator="lessThan">
      <formula>1</formula>
    </cfRule>
  </conditionalFormatting>
  <pageMargins left="0.7" right="0.7" top="0.75" bottom="0.75" header="0" footer="0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P89"/>
  <sheetViews>
    <sheetView showZeros="0" workbookViewId="0">
      <pane xSplit="4" ySplit="3" topLeftCell="E76" activePane="bottomRight" state="frozen"/>
      <selection activeCell="L22" sqref="L22"/>
      <selection pane="topRight" activeCell="L22" sqref="L22"/>
      <selection pane="bottomLeft" activeCell="L22" sqref="L22"/>
      <selection pane="bottomRight" activeCell="D101" sqref="D101"/>
    </sheetView>
  </sheetViews>
  <sheetFormatPr defaultColWidth="6.875" defaultRowHeight="15" customHeight="1" x14ac:dyDescent="0.2"/>
  <cols>
    <col min="1" max="1" width="9.25" style="5" customWidth="1"/>
    <col min="2" max="2" width="13.5" style="153" bestFit="1" customWidth="1"/>
    <col min="3" max="3" width="27.75" style="5" bestFit="1" customWidth="1"/>
    <col min="4" max="4" width="12.25" style="50" bestFit="1" customWidth="1"/>
    <col min="5" max="5" width="5.625" style="33" customWidth="1"/>
    <col min="6" max="6" width="5.625" style="29" customWidth="1"/>
    <col min="7" max="7" width="10" style="29" bestFit="1" customWidth="1"/>
    <col min="8" max="8" width="5.625" style="29" customWidth="1"/>
    <col min="9" max="9" width="5.625" style="5" customWidth="1"/>
    <col min="10" max="10" width="5.625" style="35" customWidth="1"/>
    <col min="11" max="13" width="5.625" style="38" customWidth="1"/>
    <col min="14" max="14" width="6.5" style="33" customWidth="1"/>
    <col min="15" max="15" width="7.5" style="33" customWidth="1"/>
    <col min="16" max="16" width="5.625" style="33" customWidth="1"/>
    <col min="17" max="17" width="7" style="33" customWidth="1"/>
    <col min="18" max="18" width="6.875" style="33" customWidth="1"/>
    <col min="19" max="19" width="5.625" style="28" customWidth="1"/>
    <col min="20" max="21" width="5.625" style="33" customWidth="1"/>
    <col min="22" max="22" width="5.625" style="28" customWidth="1"/>
    <col min="23" max="27" width="5.625" style="33" customWidth="1"/>
    <col min="28" max="28" width="5.625" style="28" customWidth="1"/>
    <col min="29" max="31" width="5.625" style="33" customWidth="1"/>
    <col min="32" max="34" width="5.625" style="28" customWidth="1"/>
    <col min="35" max="42" width="5.625" style="33" customWidth="1"/>
    <col min="43" max="16384" width="6.875" style="5"/>
  </cols>
  <sheetData>
    <row r="1" spans="1:42" ht="23.25" customHeight="1" thickBot="1" x14ac:dyDescent="0.25">
      <c r="B1" s="30"/>
      <c r="C1" s="156" t="s">
        <v>380</v>
      </c>
      <c r="D1" s="311">
        <v>3</v>
      </c>
      <c r="E1" s="52"/>
      <c r="F1" s="45"/>
      <c r="G1" s="45"/>
      <c r="H1" s="45"/>
      <c r="I1" s="11"/>
      <c r="J1" s="30"/>
      <c r="K1" s="117"/>
      <c r="L1" s="117"/>
      <c r="M1" s="117"/>
      <c r="N1" s="52"/>
      <c r="O1" s="52"/>
      <c r="P1" s="52"/>
      <c r="Q1" s="52"/>
      <c r="R1" s="52"/>
      <c r="S1" s="41"/>
      <c r="T1" s="52"/>
      <c r="U1" s="52"/>
      <c r="V1" s="41"/>
      <c r="W1" s="52"/>
      <c r="X1" s="52"/>
      <c r="Y1" s="52"/>
      <c r="Z1" s="52"/>
      <c r="AA1" s="52"/>
      <c r="AB1" s="41"/>
      <c r="AC1" s="52"/>
      <c r="AD1" s="52"/>
      <c r="AE1" s="52"/>
      <c r="AF1" s="246"/>
      <c r="AG1" s="246"/>
      <c r="AH1" s="191"/>
      <c r="AI1" s="249" t="s">
        <v>72</v>
      </c>
      <c r="AJ1" s="246"/>
      <c r="AK1" s="246"/>
      <c r="AL1" s="246"/>
      <c r="AM1" s="246"/>
      <c r="AN1" s="246"/>
      <c r="AO1" s="246"/>
      <c r="AP1" s="246"/>
    </row>
    <row r="2" spans="1:42" s="77" customFormat="1" ht="93.75" customHeight="1" x14ac:dyDescent="0.25">
      <c r="A2" s="69" t="s">
        <v>300</v>
      </c>
      <c r="B2" s="147" t="s">
        <v>75</v>
      </c>
      <c r="C2" s="70" t="s">
        <v>76</v>
      </c>
      <c r="D2" s="312" t="s">
        <v>182</v>
      </c>
      <c r="E2" s="76" t="s">
        <v>386</v>
      </c>
      <c r="F2" s="71" t="s">
        <v>94</v>
      </c>
      <c r="G2" s="71" t="s">
        <v>77</v>
      </c>
      <c r="H2" s="71" t="s">
        <v>78</v>
      </c>
      <c r="I2" s="72" t="s">
        <v>79</v>
      </c>
      <c r="J2" s="73" t="s">
        <v>80</v>
      </c>
      <c r="K2" s="71" t="s">
        <v>81</v>
      </c>
      <c r="L2" s="71" t="s">
        <v>82</v>
      </c>
      <c r="M2" s="71" t="s">
        <v>83</v>
      </c>
      <c r="N2" s="56" t="s">
        <v>349</v>
      </c>
      <c r="O2" s="56" t="s">
        <v>350</v>
      </c>
      <c r="P2" s="56" t="s">
        <v>84</v>
      </c>
      <c r="Q2" s="56" t="s">
        <v>351</v>
      </c>
      <c r="R2" s="56" t="s">
        <v>352</v>
      </c>
      <c r="S2" s="54" t="s">
        <v>85</v>
      </c>
      <c r="T2" s="56" t="s">
        <v>86</v>
      </c>
      <c r="U2" s="56" t="s">
        <v>87</v>
      </c>
      <c r="V2" s="74" t="s">
        <v>88</v>
      </c>
      <c r="W2" s="56" t="s">
        <v>89</v>
      </c>
      <c r="X2" s="56" t="s">
        <v>186</v>
      </c>
      <c r="Y2" s="56" t="s">
        <v>90</v>
      </c>
      <c r="Z2" s="56" t="s">
        <v>91</v>
      </c>
      <c r="AA2" s="75" t="s">
        <v>92</v>
      </c>
      <c r="AB2" s="54" t="s">
        <v>396</v>
      </c>
      <c r="AC2" s="250" t="s">
        <v>368</v>
      </c>
      <c r="AD2" s="255" t="s">
        <v>331</v>
      </c>
      <c r="AE2" s="256" t="s">
        <v>333</v>
      </c>
      <c r="AF2" s="253" t="s">
        <v>100</v>
      </c>
      <c r="AG2" s="253" t="s">
        <v>101</v>
      </c>
      <c r="AH2" s="74"/>
      <c r="AI2" s="250" t="s">
        <v>93</v>
      </c>
      <c r="AJ2" s="251" t="s">
        <v>94</v>
      </c>
      <c r="AK2" s="251" t="s">
        <v>95</v>
      </c>
      <c r="AL2" s="251" t="s">
        <v>96</v>
      </c>
      <c r="AM2" s="251" t="s">
        <v>359</v>
      </c>
      <c r="AN2" s="251" t="s">
        <v>97</v>
      </c>
      <c r="AO2" s="251" t="s">
        <v>98</v>
      </c>
      <c r="AP2" s="252" t="s">
        <v>99</v>
      </c>
    </row>
    <row r="3" spans="1:42" ht="12.75" x14ac:dyDescent="0.2">
      <c r="A3" s="66">
        <v>1</v>
      </c>
      <c r="B3" s="148">
        <v>2</v>
      </c>
      <c r="C3" s="66">
        <v>3</v>
      </c>
      <c r="D3" s="313">
        <v>4</v>
      </c>
      <c r="E3" s="66">
        <v>5</v>
      </c>
      <c r="F3" s="224">
        <v>6</v>
      </c>
      <c r="G3" s="66">
        <v>7</v>
      </c>
      <c r="H3" s="66">
        <v>8</v>
      </c>
      <c r="I3" s="66">
        <v>9</v>
      </c>
      <c r="J3" s="66">
        <v>10</v>
      </c>
      <c r="K3" s="66">
        <v>11</v>
      </c>
      <c r="L3" s="66">
        <v>12</v>
      </c>
      <c r="M3" s="66">
        <v>13</v>
      </c>
      <c r="N3" s="66">
        <v>14</v>
      </c>
      <c r="O3" s="66">
        <v>15</v>
      </c>
      <c r="P3" s="66">
        <v>16</v>
      </c>
      <c r="Q3" s="66">
        <v>17</v>
      </c>
      <c r="R3" s="66">
        <v>18</v>
      </c>
      <c r="S3" s="66">
        <v>19</v>
      </c>
      <c r="T3" s="66">
        <v>20</v>
      </c>
      <c r="U3" s="66">
        <v>21</v>
      </c>
      <c r="V3" s="66">
        <v>22</v>
      </c>
      <c r="W3" s="66">
        <v>23</v>
      </c>
      <c r="X3" s="66">
        <v>24</v>
      </c>
      <c r="Y3" s="66">
        <v>25</v>
      </c>
      <c r="Z3" s="66">
        <v>26</v>
      </c>
      <c r="AA3" s="66">
        <v>27</v>
      </c>
      <c r="AB3" s="66">
        <v>19</v>
      </c>
      <c r="AC3" s="66">
        <v>28</v>
      </c>
      <c r="AD3" s="247">
        <v>30</v>
      </c>
      <c r="AE3" s="248">
        <v>31</v>
      </c>
      <c r="AF3" s="66">
        <v>32</v>
      </c>
      <c r="AG3" s="66">
        <v>33</v>
      </c>
      <c r="AH3" s="66">
        <v>34</v>
      </c>
      <c r="AI3" s="247">
        <v>35</v>
      </c>
      <c r="AJ3" s="66">
        <v>36</v>
      </c>
      <c r="AK3" s="66">
        <v>37</v>
      </c>
      <c r="AL3" s="66">
        <v>38</v>
      </c>
      <c r="AM3" s="66">
        <v>39</v>
      </c>
      <c r="AN3" s="66">
        <v>40</v>
      </c>
      <c r="AO3" s="66">
        <v>41</v>
      </c>
      <c r="AP3" s="248">
        <v>42</v>
      </c>
    </row>
    <row r="4" spans="1:42" ht="15.95" customHeight="1" x14ac:dyDescent="0.2">
      <c r="A4" s="3">
        <f>'Сводный за нед'!A3</f>
        <v>169112569</v>
      </c>
      <c r="B4" s="3" t="str">
        <f>'Сводный за нед'!B3</f>
        <v>ACRF1BN101PN</v>
      </c>
      <c r="C4" s="3" t="str">
        <f>'Сводный за нед'!C3</f>
        <v>Бандаж для лица розовый</v>
      </c>
      <c r="D4" s="4">
        <f>'Сводный за нед'!D3</f>
        <v>2038161736993</v>
      </c>
      <c r="E4" s="124" cm="1">
        <f t="array" aca="1" ref="E4" ca="1">IFERROR(_xlfn.XLOOKUP($A4,INDIRECT($D$1-1&amp;"!"&amp;"$A:$A"),INDIRECT($D$1-1&amp;"!"&amp;"$AC:$AC")),0)</f>
        <v>154</v>
      </c>
      <c r="F4" s="38">
        <f>IFERROR(_xlfn.XLOOKUP(Текущая!A4,Cебес!$A:$A,Cебес!$E:$E)," ")</f>
        <v>111</v>
      </c>
      <c r="G4" s="37">
        <f ca="1">IFERROR(E4*F4," ")</f>
        <v>17094</v>
      </c>
      <c r="H4" s="37">
        <f>_xlfn.XLOOKUP($A4,'Сводный за нед'!$A:$A,'Сводный за нед'!$V:$V,0,0)</f>
        <v>1560</v>
      </c>
      <c r="I4" s="51">
        <f>_xlfn.XLOOKUP($A4,'Сводный за нед'!$A:$A,'Сводный за нед'!$W:$W,0,0)</f>
        <v>0</v>
      </c>
      <c r="J4" s="34">
        <f>_xlfn.XLOOKUP($A4,'Сводный за нед'!$A:$A,'Сводный за нед'!$X:$X)</f>
        <v>0.1</v>
      </c>
      <c r="K4" s="37">
        <f>_xlfn.XLOOKUP(A4,'Сводный за нед'!$A:$A,'Сводный за нед'!$E:$E)</f>
        <v>1</v>
      </c>
      <c r="L4" s="37">
        <f>_xlfn.XLOOKUP(A4,'Сводный за нед'!$A:$A,'Сводный за нед'!$F:$F)</f>
        <v>0</v>
      </c>
      <c r="M4" s="37">
        <f>K4-L4</f>
        <v>1</v>
      </c>
      <c r="N4" s="37">
        <f>_xlfn.XLOOKUP(A4,'Сводный за нед'!$A:$A,'Сводный за нед'!$G:$G)</f>
        <v>604</v>
      </c>
      <c r="O4" s="37">
        <f>_xlfn.XLOOKUP(A4,'Сводный за нед'!$A:$A,'Сводный за нед'!$H:$H)</f>
        <v>435</v>
      </c>
      <c r="P4" s="37">
        <f>_xlfn.XLOOKUP(A4,'Сводный за нед'!$A:$A,'Сводный за нед'!$I:$I)</f>
        <v>0</v>
      </c>
      <c r="Q4" s="37">
        <f>N4-P4</f>
        <v>604</v>
      </c>
      <c r="R4" s="37">
        <f>O4-P4</f>
        <v>435</v>
      </c>
      <c r="S4" s="48">
        <f t="shared" ref="S4:S35" si="0">Q4/$Q$84</f>
        <v>2.7650774201076894E-3</v>
      </c>
      <c r="T4" s="37">
        <f>IFERROR(M4*F4," ")</f>
        <v>111</v>
      </c>
      <c r="U4" s="37">
        <f>_xlfn.XLOOKUP(A4,'Сводный за нед'!$A:$A,'Сводный за нед'!$J:$J)+_xlfn.XLOOKUP(A4,'Сводный за нед'!$A:$A,'Сводный за нед'!$L:$L)</f>
        <v>181.98327868852459</v>
      </c>
      <c r="V4" s="48">
        <f t="shared" ref="V4" si="1">IF(Q4=0,0,U4/Q4)</f>
        <v>0.30129681902073607</v>
      </c>
      <c r="W4" s="37">
        <f>_xlfn.XLOOKUP(A4,'Сводный за нед'!$A:$A,'Сводный за нед'!$M:$M)</f>
        <v>254.42000000000002</v>
      </c>
      <c r="X4" s="37">
        <f>_xlfn.XLOOKUP(A4,'Сводный за нед'!$A:$A,'Сводный за нед'!N:N)</f>
        <v>153.86000000000001</v>
      </c>
      <c r="Y4" s="37"/>
      <c r="Z4" s="37">
        <f>R4*7%</f>
        <v>30.450000000000003</v>
      </c>
      <c r="AA4" s="53">
        <f>IFERROR(Q4-T4-W4-X4-Z4-U4," ")</f>
        <v>-127.71327868852462</v>
      </c>
      <c r="AB4" s="48">
        <f t="shared" ref="AB4:AB35" si="2">IFERROR(AA4/$AA$84," ")</f>
        <v>-1.7572879159291357E-3</v>
      </c>
      <c r="AC4" s="124">
        <f>_xlfn.XLOOKUP($A4,'Сводный за нед'!$A:$A,'Сводный за нед'!$AA:$AA,0,0)</f>
        <v>156</v>
      </c>
      <c r="AD4" s="124">
        <f>_xlfn.XLOOKUP($A4,'Сводный за нед'!$A:$A,'Сводный за нед'!$Y:$Y,0,0)</f>
        <v>10</v>
      </c>
      <c r="AE4" s="223">
        <f>_xlfn.XLOOKUP($A4,'Сводный за нед'!$A:$A,'Сводный за нед'!$Z:$Z,0,0)</f>
        <v>14</v>
      </c>
      <c r="AF4" s="129">
        <f t="shared" ref="AF4" si="3">IF(AI4=0,0,AP4/AI4)</f>
        <v>-0.21144582564325268</v>
      </c>
      <c r="AG4" s="129">
        <f>IFERROR(IF(AJ4=0,0,AP4/AJ4)," ")</f>
        <v>-1.1505700782749966</v>
      </c>
      <c r="AH4" s="48"/>
      <c r="AI4" s="118">
        <f>IF(M4=0,0,Q4/M4)</f>
        <v>604</v>
      </c>
      <c r="AJ4" s="118">
        <f>F4</f>
        <v>111</v>
      </c>
      <c r="AK4" s="118">
        <f>IF(M4=0,0,U4/M4)</f>
        <v>181.98327868852459</v>
      </c>
      <c r="AL4" s="118">
        <f>IF(K4=0,W4/1,W4/K4)</f>
        <v>254.42000000000002</v>
      </c>
      <c r="AM4" s="118">
        <f t="shared" ref="AM4" si="4">IF(K4=0,X4/1,X4/K4)</f>
        <v>153.86000000000001</v>
      </c>
      <c r="AN4" s="118">
        <f>IF(K4=0,0,Y4/K4)</f>
        <v>0</v>
      </c>
      <c r="AO4" s="118">
        <f>IF(M4&gt;0,(R4/K4)*7%," ")</f>
        <v>30.450000000000003</v>
      </c>
      <c r="AP4" s="118">
        <f>IF(AI4=0,0,(AI4-SUM(AJ4:AO4)))</f>
        <v>-127.71327868852461</v>
      </c>
    </row>
    <row r="5" spans="1:42" ht="15.95" customHeight="1" x14ac:dyDescent="0.2">
      <c r="A5" s="3">
        <f>'Сводный за нед'!A4</f>
        <v>169153168</v>
      </c>
      <c r="B5" s="3" t="str">
        <f>'Сводный за нед'!B4</f>
        <v>ACRF1BN101BC</v>
      </c>
      <c r="C5" s="3" t="str">
        <f>'Сводный за нед'!C4</f>
        <v>Бандаж для лица черный</v>
      </c>
      <c r="D5" s="4">
        <f>'Сводный за нед'!D4</f>
        <v>2038162681926</v>
      </c>
      <c r="E5" s="124" cm="1">
        <f t="array" aca="1" ref="E5" ca="1">IFERROR(_xlfn.XLOOKUP($A5,INDIRECT($D$1-1&amp;"!"&amp;"$A:$A"),INDIRECT($D$1-1&amp;"!"&amp;"$AC:$AC")),0)</f>
        <v>227</v>
      </c>
      <c r="F5" s="38">
        <f>IFERROR(_xlfn.XLOOKUP(Текущая!A5,Cебес!$A:$A,Cебес!$E:$E)," ")</f>
        <v>90</v>
      </c>
      <c r="G5" s="37">
        <f ca="1">IFERROR(E5*F5," ")</f>
        <v>20430</v>
      </c>
      <c r="H5" s="37">
        <f>_xlfn.XLOOKUP($A5,'Сводный за нед'!$A:$A,'Сводный за нед'!$V:$V,0,0)</f>
        <v>222.72727272727272</v>
      </c>
      <c r="I5" s="51">
        <f>_xlfn.XLOOKUP($A5,'Сводный за нед'!$A:$A,'Сводный за нед'!$W:$W,0,0)</f>
        <v>100</v>
      </c>
      <c r="J5" s="34">
        <f>_xlfn.XLOOKUP($A5,'Сводный за нед'!$A:$A,'Сводный за нед'!$X:$X)</f>
        <v>1.1000000000000001</v>
      </c>
      <c r="K5" s="37">
        <f>_xlfn.XLOOKUP(A5,'Сводный за нед'!$A:$A,'Сводный за нед'!$E:$E)</f>
        <v>2</v>
      </c>
      <c r="L5" s="37">
        <f>_xlfn.XLOOKUP(A5,'Сводный за нед'!$A:$A,'Сводный за нед'!$F:$F)</f>
        <v>0</v>
      </c>
      <c r="M5" s="37">
        <f>K5-L5</f>
        <v>2</v>
      </c>
      <c r="N5" s="37">
        <f>_xlfn.XLOOKUP(A5,'Сводный за нед'!$A:$A,'Сводный за нед'!$G:$G)</f>
        <v>1187.8599999999999</v>
      </c>
      <c r="O5" s="37">
        <f>_xlfn.XLOOKUP(A5,'Сводный за нед'!$A:$A,'Сводный за нед'!$H:$H)</f>
        <v>1003.52</v>
      </c>
      <c r="P5" s="37">
        <f>_xlfn.XLOOKUP(A5,'Сводный за нед'!$A:$A,'Сводный за нед'!$I:$I)</f>
        <v>0</v>
      </c>
      <c r="Q5" s="37">
        <f>N5-P5</f>
        <v>1187.8599999999999</v>
      </c>
      <c r="R5" s="37">
        <f>O5-P5</f>
        <v>1003.52</v>
      </c>
      <c r="S5" s="48">
        <f t="shared" si="0"/>
        <v>5.4379550732601319E-3</v>
      </c>
      <c r="T5" s="37">
        <f>IFERROR(M5*F5," ")</f>
        <v>180</v>
      </c>
      <c r="U5" s="37">
        <f>_xlfn.XLOOKUP(A5,'Сводный за нед'!$A:$A,'Сводный за нед'!$J:$J)+_xlfn.XLOOKUP(A5,'Сводный за нед'!$A:$A,'Сводный за нед'!$L:$L)</f>
        <v>370.94754098360647</v>
      </c>
      <c r="V5" s="48">
        <f t="shared" ref="V5" si="5">IF(Q5=0,0,U5/Q5)</f>
        <v>0.3122822058016993</v>
      </c>
      <c r="W5" s="37">
        <f>_xlfn.XLOOKUP(A5,'Сводный за нед'!$A:$A,'Сводный за нед'!$M:$M)</f>
        <v>197.99</v>
      </c>
      <c r="X5" s="37">
        <f>_xlfn.XLOOKUP(A5,'Сводный за нед'!$A:$A,'Сводный за нед'!$N:$N)</f>
        <v>242.06000000000003</v>
      </c>
      <c r="Y5" s="37"/>
      <c r="Z5" s="37">
        <f>R5*7%</f>
        <v>70.246400000000008</v>
      </c>
      <c r="AA5" s="53">
        <f>IFERROR(Q5-T5-W5-X5-Z5-U5," ")</f>
        <v>126.61605901639336</v>
      </c>
      <c r="AB5" s="48">
        <f t="shared" si="2"/>
        <v>1.7421905753021015E-3</v>
      </c>
      <c r="AC5" s="124">
        <f>_xlfn.XLOOKUP($A5,'Сводный за нед'!$A:$A,'Сводный за нед'!$AA:$AA,0,0)</f>
        <v>245</v>
      </c>
      <c r="AD5" s="124">
        <f>_xlfn.XLOOKUP($A5,'Сводный за нед'!$A:$A,'Сводный за нед'!$Y:$Y,0,0)</f>
        <v>17</v>
      </c>
      <c r="AE5" s="223">
        <f>_xlfn.XLOOKUP($A5,'Сводный за нед'!$A:$A,'Сводный за нед'!$Z:$Z,0,0)</f>
        <v>35</v>
      </c>
      <c r="AF5" s="129">
        <f t="shared" ref="AF5" si="6">IF(AI5=0,0,AP5/AI5)</f>
        <v>0.10659173557186316</v>
      </c>
      <c r="AG5" s="129">
        <f>IFERROR(IF(AJ5=0,0,AP5/AJ5)," ")</f>
        <v>0.70342255009107424</v>
      </c>
      <c r="AH5" s="48"/>
      <c r="AI5" s="118">
        <f>IF(M5=0,0,Q5/M5)</f>
        <v>593.92999999999995</v>
      </c>
      <c r="AJ5" s="118">
        <f>F5</f>
        <v>90</v>
      </c>
      <c r="AK5" s="118">
        <f>IF(M5=0,0,U5/M5)</f>
        <v>185.47377049180324</v>
      </c>
      <c r="AL5" s="118">
        <f>IF(K5=0,W5/1,W5/K5)</f>
        <v>98.995000000000005</v>
      </c>
      <c r="AM5" s="118">
        <f t="shared" ref="AM5" si="7">IF(K5=0,X5/1,X5/K5)</f>
        <v>121.03000000000002</v>
      </c>
      <c r="AN5" s="118">
        <f>IF(K5=0,0,Y5/K5)</f>
        <v>0</v>
      </c>
      <c r="AO5" s="118">
        <f>IF(M5&gt;0,(R5/K5)*7%," ")</f>
        <v>35.123200000000004</v>
      </c>
      <c r="AP5" s="118">
        <f>IF(AI5=0,0,(AI5-SUM(AJ5:AO5)))</f>
        <v>63.308029508196682</v>
      </c>
    </row>
    <row r="6" spans="1:42" ht="15.95" customHeight="1" x14ac:dyDescent="0.2">
      <c r="A6" s="3">
        <f>'Сводный за нед'!A5</f>
        <v>169395410</v>
      </c>
      <c r="B6" s="3" t="str">
        <f>'Сводный за нед'!B5</f>
        <v>ACRF1BN201GR</v>
      </c>
      <c r="C6" s="3" t="str">
        <f>'Сводный за нед'!C5</f>
        <v>Бандаж для лица серый</v>
      </c>
      <c r="D6" s="4">
        <f>'Сводный за нед'!D5</f>
        <v>2038172050200</v>
      </c>
      <c r="E6" s="124" cm="1">
        <f t="array" aca="1" ref="E6" ca="1">IFERROR(_xlfn.XLOOKUP($A6,INDIRECT($D$1-1&amp;"!"&amp;"$A:$A"),INDIRECT($D$1-1&amp;"!"&amp;"$AC:$AC")),0)</f>
        <v>207</v>
      </c>
      <c r="F6" s="38">
        <f>IFERROR(_xlfn.XLOOKUP(Текущая!A6,Cебес!$A:$A,Cебес!$E:$E)," ")</f>
        <v>206</v>
      </c>
      <c r="G6" s="37">
        <f t="shared" ref="G6:G67" ca="1" si="8">IFERROR(E6*F6," ")</f>
        <v>42642</v>
      </c>
      <c r="H6" s="37">
        <f>_xlfn.XLOOKUP($A6,'Сводный за нед'!$A:$A,'Сводный за нед'!$V:$V,0,0)</f>
        <v>341.42857142857144</v>
      </c>
      <c r="I6" s="51">
        <f>_xlfn.XLOOKUP($A6,'Сводный за нед'!$A:$A,'Сводный за нед'!$W:$W,0,0)</f>
        <v>100</v>
      </c>
      <c r="J6" s="34">
        <f>_xlfn.XLOOKUP($A6,'Сводный за нед'!$A:$A,'Сводный за нед'!$X:$X)</f>
        <v>0.7</v>
      </c>
      <c r="K6" s="37">
        <f>_xlfn.XLOOKUP(A6,'Сводный за нед'!$A:$A,'Сводный за нед'!$E:$E)</f>
        <v>6</v>
      </c>
      <c r="L6" s="37">
        <f>_xlfn.XLOOKUP(A6,'Сводный за нед'!$A:$A,'Сводный за нед'!$F:$F)</f>
        <v>0</v>
      </c>
      <c r="M6" s="37">
        <f t="shared" ref="M6:M67" si="9">K6-L6</f>
        <v>6</v>
      </c>
      <c r="N6" s="37">
        <f>_xlfn.XLOOKUP(A6,'Сводный за нед'!$A:$A,'Сводный за нед'!$G:$G)</f>
        <v>5651</v>
      </c>
      <c r="O6" s="37">
        <f>_xlfn.XLOOKUP(A6,'Сводный за нед'!$A:$A,'Сводный за нед'!$H:$H)</f>
        <v>3807</v>
      </c>
      <c r="P6" s="37">
        <f>_xlfn.XLOOKUP(A6,'Сводный за нед'!$A:$A,'Сводный за нед'!$I:$I)</f>
        <v>0</v>
      </c>
      <c r="Q6" s="37">
        <f t="shared" ref="Q6:Q67" si="10">N6-P6</f>
        <v>5651</v>
      </c>
      <c r="R6" s="37">
        <f t="shared" ref="R6:R67" si="11">O6-P6</f>
        <v>3807</v>
      </c>
      <c r="S6" s="48">
        <f t="shared" si="0"/>
        <v>2.5869954471901577E-2</v>
      </c>
      <c r="T6" s="37">
        <f t="shared" ref="T6:T67" si="12">IFERROR(M6*F6," ")</f>
        <v>1236</v>
      </c>
      <c r="U6" s="37">
        <f>_xlfn.XLOOKUP(A6,'Сводный за нед'!$A:$A,'Сводный за нед'!$J:$J)+_xlfn.XLOOKUP(A6,'Сводный за нед'!$A:$A,'Сводный за нед'!$L:$L)</f>
        <v>1819.7419672131148</v>
      </c>
      <c r="V6" s="48">
        <f t="shared" ref="V6:V67" si="13">IF(Q6=0,0,U6/Q6)</f>
        <v>0.3220212293776526</v>
      </c>
      <c r="W6" s="37">
        <f>_xlfn.XLOOKUP(A6,'Сводный за нед'!$A:$A,'Сводный за нед'!$M:$M)</f>
        <v>295.51000000000005</v>
      </c>
      <c r="X6" s="37">
        <f>_xlfn.XLOOKUP(A6,'Сводный за нед'!$A:$A,'Сводный за нед'!$N:$N)</f>
        <v>240.10000000000002</v>
      </c>
      <c r="Y6" s="37"/>
      <c r="Z6" s="37">
        <f t="shared" ref="Z6:Z67" si="14">R6*7%</f>
        <v>266.49</v>
      </c>
      <c r="AA6" s="53">
        <f t="shared" ref="AA6:AA67" si="15">IFERROR(Q6-T6-W6-X6-Z6-U6," ")</f>
        <v>1793.1580327868849</v>
      </c>
      <c r="AB6" s="48">
        <f t="shared" si="2"/>
        <v>2.4673197452339684E-2</v>
      </c>
      <c r="AC6" s="124">
        <f>_xlfn.XLOOKUP($A6,'Сводный за нед'!$A:$A,'Сводный за нед'!$AA:$AA,0,0)</f>
        <v>239</v>
      </c>
      <c r="AD6" s="124">
        <f>_xlfn.XLOOKUP($A6,'Сводный за нед'!$A:$A,'Сводный за нед'!$Y:$Y,0,0)</f>
        <v>14</v>
      </c>
      <c r="AE6" s="223">
        <f>_xlfn.XLOOKUP($A6,'Сводный за нед'!$A:$A,'Сводный за нед'!$Z:$Z,0,0)</f>
        <v>23</v>
      </c>
      <c r="AF6" s="129">
        <f t="shared" ref="AF6:AF67" si="16">IF(AI6=0,0,AP6/AI6)</f>
        <v>0.31731694085770401</v>
      </c>
      <c r="AG6" s="129">
        <f t="shared" ref="AG6:AG67" si="17">IFERROR(IF(AJ6=0,0,AP6/AJ6)," ")</f>
        <v>1.4507751074327553</v>
      </c>
      <c r="AH6" s="48"/>
      <c r="AI6" s="118">
        <f t="shared" ref="AI6:AI67" si="18">IF(M6=0,0,Q6/M6)</f>
        <v>941.83333333333337</v>
      </c>
      <c r="AJ6" s="118">
        <f t="shared" ref="AJ6:AJ67" si="19">F6</f>
        <v>206</v>
      </c>
      <c r="AK6" s="118">
        <f t="shared" ref="AK6:AK67" si="20">IF(M6=0,0,U6/M6)</f>
        <v>303.29032786885244</v>
      </c>
      <c r="AL6" s="118">
        <f t="shared" ref="AL6:AL67" si="21">IF(K6=0,W6/1,W6/K6)</f>
        <v>49.251666666666672</v>
      </c>
      <c r="AM6" s="118">
        <f t="shared" ref="AM6:AM67" si="22">IF(K6=0,X6/1,X6/K6)</f>
        <v>40.016666666666673</v>
      </c>
      <c r="AN6" s="118">
        <f t="shared" ref="AN6:AN67" si="23">IF(K6=0,0,Y6/K6)</f>
        <v>0</v>
      </c>
      <c r="AO6" s="118">
        <f t="shared" ref="AO6:AO67" si="24">IF(M6&gt;0,(R6/K6)*7%," ")</f>
        <v>44.415000000000006</v>
      </c>
      <c r="AP6" s="118">
        <f t="shared" ref="AP6:AP67" si="25">IF(AI6=0,0,(AI6-SUM(AJ6:AO6)))</f>
        <v>298.85967213114759</v>
      </c>
    </row>
    <row r="7" spans="1:42" ht="15.95" customHeight="1" x14ac:dyDescent="0.2">
      <c r="A7" s="3">
        <f>'Сводный за нед'!A6</f>
        <v>172832355</v>
      </c>
      <c r="B7" s="3" t="str">
        <f>'Сводный за нед'!B6</f>
        <v>AHMA7BW101BG</v>
      </c>
      <c r="C7" s="3" t="str">
        <f>'Сводный за нед'!C6</f>
        <v>Мешки 7 шт.</v>
      </c>
      <c r="D7" s="4">
        <f>'Сводный за нед'!D6</f>
        <v>2038337652454</v>
      </c>
      <c r="E7" s="124" cm="1">
        <f t="array" aca="1" ref="E7" ca="1">IFERROR(_xlfn.XLOOKUP($A7,INDIRECT($D$1-1&amp;"!"&amp;"$A:$A"),INDIRECT($D$1-1&amp;"!"&amp;"$AC:$AC")),0)</f>
        <v>134</v>
      </c>
      <c r="F7" s="38">
        <f>IFERROR(_xlfn.XLOOKUP(Текущая!A7,Cебес!$A:$A,Cебес!$E:$E)," ")</f>
        <v>375</v>
      </c>
      <c r="G7" s="37">
        <f t="shared" ca="1" si="8"/>
        <v>50250</v>
      </c>
      <c r="H7" s="37">
        <f>_xlfn.XLOOKUP($A7,'Сводный за нед'!$A:$A,'Сводный за нед'!$V:$V,0,0)</f>
        <v>1640</v>
      </c>
      <c r="I7" s="51">
        <f>_xlfn.XLOOKUP($A7,'Сводный за нед'!$A:$A,'Сводный за нед'!$W:$W,0,0)</f>
        <v>100</v>
      </c>
      <c r="J7" s="34">
        <f>_xlfn.XLOOKUP($A7,'Сводный за нед'!$A:$A,'Сводный за нед'!$X:$X)</f>
        <v>0.1</v>
      </c>
      <c r="K7" s="37">
        <f>_xlfn.XLOOKUP(A7,'Сводный за нед'!$A:$A,'Сводный за нед'!$E:$E)</f>
        <v>1</v>
      </c>
      <c r="L7" s="37">
        <f>_xlfn.XLOOKUP(A7,'Сводный за нед'!$A:$A,'Сводный за нед'!$F:$F)</f>
        <v>0</v>
      </c>
      <c r="M7" s="37">
        <f t="shared" si="9"/>
        <v>1</v>
      </c>
      <c r="N7" s="37">
        <f>_xlfn.XLOOKUP(A7,'Сводный за нед'!$A:$A,'Сводный за нед'!$G:$G)</f>
        <v>1652</v>
      </c>
      <c r="O7" s="37">
        <f>_xlfn.XLOOKUP(A7,'Сводный за нед'!$A:$A,'Сводный за нед'!$H:$H)</f>
        <v>996</v>
      </c>
      <c r="P7" s="37">
        <f>_xlfn.XLOOKUP(A7,'Сводный за нед'!$A:$A,'Сводный за нед'!$I:$I)</f>
        <v>0</v>
      </c>
      <c r="Q7" s="37">
        <f t="shared" si="10"/>
        <v>1652</v>
      </c>
      <c r="R7" s="37">
        <f t="shared" si="11"/>
        <v>996</v>
      </c>
      <c r="S7" s="48">
        <f t="shared" si="0"/>
        <v>7.5627614205594417E-3</v>
      </c>
      <c r="T7" s="37">
        <f t="shared" si="12"/>
        <v>375</v>
      </c>
      <c r="U7" s="37">
        <f>_xlfn.XLOOKUP(A7,'Сводный за нед'!$A:$A,'Сводный за нед'!$J:$J)+_xlfn.XLOOKUP(A7,'Сводный за нед'!$A:$A,'Сводный за нед'!$L:$L)</f>
        <v>407.02393442622952</v>
      </c>
      <c r="V7" s="48">
        <f t="shared" si="13"/>
        <v>0.24638252689239074</v>
      </c>
      <c r="W7" s="37">
        <f>_xlfn.XLOOKUP(A7,'Сводный за нед'!$A:$A,'Сводный за нед'!$M:$M)</f>
        <v>373.65999999999997</v>
      </c>
      <c r="X7" s="37">
        <f>_xlfn.XLOOKUP(A7,'Сводный за нед'!$A:$A,'Сводный за нед'!$N:$N)</f>
        <v>611.226</v>
      </c>
      <c r="Y7" s="37"/>
      <c r="Z7" s="37">
        <f t="shared" si="14"/>
        <v>69.720000000000013</v>
      </c>
      <c r="AA7" s="53">
        <f t="shared" si="15"/>
        <v>-184.62993442622951</v>
      </c>
      <c r="AB7" s="48">
        <f t="shared" si="2"/>
        <v>-2.5404402425317604E-3</v>
      </c>
      <c r="AC7" s="124">
        <f>_xlfn.XLOOKUP($A7,'Сводный за нед'!$A:$A,'Сводный за нед'!$AA:$AA,0,0)</f>
        <v>164</v>
      </c>
      <c r="AD7" s="124">
        <f>_xlfn.XLOOKUP($A7,'Сводный за нед'!$A:$A,'Сводный за нед'!$Y:$Y,0,0)</f>
        <v>8</v>
      </c>
      <c r="AE7" s="223">
        <f>_xlfn.XLOOKUP($A7,'Сводный за нед'!$A:$A,'Сводный за нед'!$Z:$Z,0,0)</f>
        <v>11</v>
      </c>
      <c r="AF7" s="129">
        <f t="shared" si="16"/>
        <v>-0.11176146151708809</v>
      </c>
      <c r="AG7" s="129">
        <f t="shared" si="17"/>
        <v>-0.49234649180327872</v>
      </c>
      <c r="AH7" s="48"/>
      <c r="AI7" s="118">
        <f t="shared" si="18"/>
        <v>1652</v>
      </c>
      <c r="AJ7" s="118">
        <f t="shared" si="19"/>
        <v>375</v>
      </c>
      <c r="AK7" s="118">
        <f t="shared" si="20"/>
        <v>407.02393442622952</v>
      </c>
      <c r="AL7" s="118">
        <f t="shared" si="21"/>
        <v>373.65999999999997</v>
      </c>
      <c r="AM7" s="118">
        <f t="shared" si="22"/>
        <v>611.226</v>
      </c>
      <c r="AN7" s="118">
        <f t="shared" si="23"/>
        <v>0</v>
      </c>
      <c r="AO7" s="118">
        <f t="shared" si="24"/>
        <v>69.720000000000013</v>
      </c>
      <c r="AP7" s="118">
        <f t="shared" si="25"/>
        <v>-184.62993442622951</v>
      </c>
    </row>
    <row r="8" spans="1:42" ht="15.95" customHeight="1" x14ac:dyDescent="0.2">
      <c r="A8" s="3">
        <f>'Сводный за нед'!A7</f>
        <v>176500218</v>
      </c>
      <c r="B8" s="3" t="str">
        <f>'Сводный за нед'!B7</f>
        <v>AHMA1BW101BG</v>
      </c>
      <c r="C8" s="3" t="str">
        <f>'Сводный за нед'!C7</f>
        <v>Мешок для бюстгалтеров</v>
      </c>
      <c r="D8" s="4">
        <f>'Сводный за нед'!D7</f>
        <v>2038597850744</v>
      </c>
      <c r="E8" s="124" cm="1">
        <f t="array" aca="1" ref="E8" ca="1">IFERROR(_xlfn.XLOOKUP($A8,INDIRECT($D$1-1&amp;"!"&amp;"$A:$A"),INDIRECT($D$1-1&amp;"!"&amp;"$AC:$AC")),0)</f>
        <v>338</v>
      </c>
      <c r="F8" s="38">
        <f>IFERROR(_xlfn.XLOOKUP(Текущая!A8,Cебес!$A:$A,Cебес!$E:$E)," ")</f>
        <v>71</v>
      </c>
      <c r="G8" s="37">
        <f t="shared" ca="1" si="8"/>
        <v>23998</v>
      </c>
      <c r="H8" s="37">
        <f>_xlfn.XLOOKUP($A8,'Сводный за нед'!$A:$A,'Сводный за нед'!$V:$V,0,0)</f>
        <v>658.33333333333337</v>
      </c>
      <c r="I8" s="51">
        <f>_xlfn.XLOOKUP($A8,'Сводный за нед'!$A:$A,'Сводный за нед'!$W:$W,0,0)</f>
        <v>100</v>
      </c>
      <c r="J8" s="34">
        <f>_xlfn.XLOOKUP($A8,'Сводный за нед'!$A:$A,'Сводный за нед'!$X:$X)</f>
        <v>0.6</v>
      </c>
      <c r="K8" s="37">
        <f>_xlfn.XLOOKUP(A8,'Сводный за нед'!$A:$A,'Сводный за нед'!$E:$E)</f>
        <v>8</v>
      </c>
      <c r="L8" s="37">
        <f>_xlfn.XLOOKUP(A8,'Сводный за нед'!$A:$A,'Сводный за нед'!$F:$F)</f>
        <v>0</v>
      </c>
      <c r="M8" s="37">
        <f t="shared" si="9"/>
        <v>8</v>
      </c>
      <c r="N8" s="37">
        <f>_xlfn.XLOOKUP(A8,'Сводный за нед'!$A:$A,'Сводный за нед'!$G:$G)</f>
        <v>3642.7400000000002</v>
      </c>
      <c r="O8" s="37">
        <f>_xlfn.XLOOKUP(A8,'Сводный за нед'!$A:$A,'Сводный за нед'!$H:$H)</f>
        <v>2261.6999999999998</v>
      </c>
      <c r="P8" s="37">
        <f>_xlfn.XLOOKUP(A8,'Сводный за нед'!$A:$A,'Сводный за нед'!$I:$I)</f>
        <v>0</v>
      </c>
      <c r="Q8" s="37">
        <f t="shared" si="10"/>
        <v>3642.7400000000002</v>
      </c>
      <c r="R8" s="37">
        <f t="shared" si="11"/>
        <v>2261.6999999999998</v>
      </c>
      <c r="S8" s="48">
        <f t="shared" si="0"/>
        <v>1.6676255167753451E-2</v>
      </c>
      <c r="T8" s="37">
        <f t="shared" si="12"/>
        <v>568</v>
      </c>
      <c r="U8" s="37">
        <f>_xlfn.XLOOKUP(A8,'Сводный за нед'!$A:$A,'Сводный за нед'!$J:$J)+_xlfn.XLOOKUP(A8,'Сводный за нед'!$A:$A,'Сводный за нед'!$L:$L)</f>
        <v>1042.2416393442627</v>
      </c>
      <c r="V8" s="48">
        <f t="shared" si="13"/>
        <v>0.28611474860798813</v>
      </c>
      <c r="W8" s="37">
        <f>_xlfn.XLOOKUP(A8,'Сводный за нед'!$A:$A,'Сводный за нед'!$M:$M)</f>
        <v>462.49</v>
      </c>
      <c r="X8" s="37">
        <f>_xlfn.XLOOKUP(A8,'Сводный за нед'!$A:$A,'Сводный за нед'!$N:$N)</f>
        <v>394.94000000000005</v>
      </c>
      <c r="Y8" s="37"/>
      <c r="Z8" s="37">
        <f t="shared" si="14"/>
        <v>158.31899999999999</v>
      </c>
      <c r="AA8" s="53">
        <f t="shared" si="15"/>
        <v>1016.7493606557373</v>
      </c>
      <c r="AB8" s="48">
        <f t="shared" si="2"/>
        <v>1.3990098628401617E-2</v>
      </c>
      <c r="AC8" s="124">
        <f>_xlfn.XLOOKUP($A8,'Сводный за нед'!$A:$A,'Сводный за нед'!$AA:$AA,0,0)</f>
        <v>395</v>
      </c>
      <c r="AD8" s="124">
        <f>_xlfn.XLOOKUP($A8,'Сводный за нед'!$A:$A,'Сводный за нед'!$Y:$Y,0,0)</f>
        <v>10</v>
      </c>
      <c r="AE8" s="223">
        <f>_xlfn.XLOOKUP($A8,'Сводный за нед'!$A:$A,'Сводный за нед'!$Z:$Z,0,0)</f>
        <v>40</v>
      </c>
      <c r="AF8" s="129">
        <f t="shared" si="16"/>
        <v>0.27911664314657036</v>
      </c>
      <c r="AG8" s="129">
        <f t="shared" si="17"/>
        <v>1.7900516912953128</v>
      </c>
      <c r="AH8" s="48"/>
      <c r="AI8" s="118">
        <f t="shared" si="18"/>
        <v>455.34250000000003</v>
      </c>
      <c r="AJ8" s="118">
        <f t="shared" si="19"/>
        <v>71</v>
      </c>
      <c r="AK8" s="118">
        <f t="shared" si="20"/>
        <v>130.28020491803284</v>
      </c>
      <c r="AL8" s="118">
        <f t="shared" si="21"/>
        <v>57.811250000000001</v>
      </c>
      <c r="AM8" s="118">
        <f t="shared" si="22"/>
        <v>49.367500000000007</v>
      </c>
      <c r="AN8" s="118">
        <f t="shared" si="23"/>
        <v>0</v>
      </c>
      <c r="AO8" s="118">
        <f t="shared" si="24"/>
        <v>19.789874999999999</v>
      </c>
      <c r="AP8" s="118">
        <f t="shared" si="25"/>
        <v>127.09367008196722</v>
      </c>
    </row>
    <row r="9" spans="1:42" ht="15.95" customHeight="1" x14ac:dyDescent="0.2">
      <c r="A9" s="3">
        <f>'Сводный за нед'!A8</f>
        <v>177404837</v>
      </c>
      <c r="B9" s="3" t="str">
        <f>'Сводный за нед'!B8</f>
        <v>AHMA3BW101BG</v>
      </c>
      <c r="C9" s="3" t="str">
        <f>'Сводный за нед'!C8</f>
        <v>Мешки 3 шт.</v>
      </c>
      <c r="D9" s="4">
        <f>'Сводный за нед'!D8</f>
        <v>2038627692689</v>
      </c>
      <c r="E9" s="124" cm="1">
        <f t="array" aca="1" ref="E9" ca="1">IFERROR(_xlfn.XLOOKUP($A9,INDIRECT($D$1-1&amp;"!"&amp;"$A:$A"),INDIRECT($D$1-1&amp;"!"&amp;"$AC:$AC")),0)</f>
        <v>124</v>
      </c>
      <c r="F9" s="38">
        <f>IFERROR(_xlfn.XLOOKUP(Текущая!A9,Cебес!$A:$A,Cебес!$E:$E)," ")</f>
        <v>166</v>
      </c>
      <c r="G9" s="37">
        <f t="shared" ca="1" si="8"/>
        <v>20584</v>
      </c>
      <c r="H9" s="37">
        <f>_xlfn.XLOOKUP($A9,'Сводный за нед'!$A:$A,'Сводный за нед'!$V:$V,0,0)</f>
        <v>556.66666666666674</v>
      </c>
      <c r="I9" s="51">
        <f>_xlfn.XLOOKUP($A9,'Сводный за нед'!$A:$A,'Сводный за нед'!$W:$W,0,0)</f>
        <v>100</v>
      </c>
      <c r="J9" s="34">
        <f>_xlfn.XLOOKUP($A9,'Сводный за нед'!$A:$A,'Сводный за нед'!$X:$X)</f>
        <v>0.3</v>
      </c>
      <c r="K9" s="37">
        <f>_xlfn.XLOOKUP(A9,'Сводный за нед'!$A:$A,'Сводный за нед'!$E:$E)</f>
        <v>1</v>
      </c>
      <c r="L9" s="37">
        <f>_xlfn.XLOOKUP(A9,'Сводный за нед'!$A:$A,'Сводный за нед'!$F:$F)</f>
        <v>0</v>
      </c>
      <c r="M9" s="37">
        <f t="shared" si="9"/>
        <v>1</v>
      </c>
      <c r="N9" s="37">
        <f>_xlfn.XLOOKUP(A9,'Сводный за нед'!$A:$A,'Сводный за нед'!$G:$G)</f>
        <v>993</v>
      </c>
      <c r="O9" s="37">
        <f>_xlfn.XLOOKUP(A9,'Сводный за нед'!$A:$A,'Сводный за нед'!$H:$H)</f>
        <v>580</v>
      </c>
      <c r="P9" s="37">
        <f>_xlfn.XLOOKUP(A9,'Сводный за нед'!$A:$A,'Сводный за нед'!$I:$I)</f>
        <v>0</v>
      </c>
      <c r="Q9" s="37">
        <f t="shared" si="10"/>
        <v>993</v>
      </c>
      <c r="R9" s="37">
        <f t="shared" si="11"/>
        <v>580</v>
      </c>
      <c r="S9" s="48">
        <f t="shared" si="0"/>
        <v>4.5458971492830062E-3</v>
      </c>
      <c r="T9" s="37">
        <f t="shared" si="12"/>
        <v>166</v>
      </c>
      <c r="U9" s="37">
        <f>_xlfn.XLOOKUP(A9,'Сводный за нед'!$A:$A,'Сводный за нед'!$J:$J)+_xlfn.XLOOKUP(A9,'Сводный за нед'!$A:$A,'Сводный за нед'!$L:$L)</f>
        <v>272.49442622950824</v>
      </c>
      <c r="V9" s="48">
        <f t="shared" si="13"/>
        <v>0.27441533356445946</v>
      </c>
      <c r="W9" s="37">
        <f>_xlfn.XLOOKUP(A9,'Сводный за нед'!$A:$A,'Сводный за нед'!$M:$M)</f>
        <v>106.12</v>
      </c>
      <c r="X9" s="37">
        <f>_xlfn.XLOOKUP(A9,'Сводный за нед'!$A:$A,'Сводный за нед'!$N:$N)</f>
        <v>411.6</v>
      </c>
      <c r="Y9" s="37"/>
      <c r="Z9" s="37">
        <f t="shared" si="14"/>
        <v>40.6</v>
      </c>
      <c r="AA9" s="53">
        <f t="shared" si="15"/>
        <v>-3.8144262295082854</v>
      </c>
      <c r="AB9" s="48">
        <f t="shared" si="2"/>
        <v>-5.2485107172495857E-5</v>
      </c>
      <c r="AC9" s="124">
        <f>_xlfn.XLOOKUP($A9,'Сводный за нед'!$A:$A,'Сводный за нед'!$AA:$AA,0,0)</f>
        <v>167</v>
      </c>
      <c r="AD9" s="124">
        <f>_xlfn.XLOOKUP($A9,'Сводный за нед'!$A:$A,'Сводный за нед'!$Y:$Y,0,0)</f>
        <v>4</v>
      </c>
      <c r="AE9" s="223">
        <f>_xlfn.XLOOKUP($A9,'Сводный за нед'!$A:$A,'Сводный за нед'!$Z:$Z,0,0)</f>
        <v>67</v>
      </c>
      <c r="AF9" s="129">
        <f t="shared" si="16"/>
        <v>-3.8413154375712844E-3</v>
      </c>
      <c r="AG9" s="129">
        <f t="shared" si="17"/>
        <v>-2.2978471262098104E-2</v>
      </c>
      <c r="AH9" s="48"/>
      <c r="AI9" s="118">
        <f t="shared" si="18"/>
        <v>993</v>
      </c>
      <c r="AJ9" s="118">
        <f t="shared" si="19"/>
        <v>166</v>
      </c>
      <c r="AK9" s="118">
        <f t="shared" si="20"/>
        <v>272.49442622950824</v>
      </c>
      <c r="AL9" s="118">
        <f t="shared" si="21"/>
        <v>106.12</v>
      </c>
      <c r="AM9" s="118">
        <f t="shared" si="22"/>
        <v>411.6</v>
      </c>
      <c r="AN9" s="118">
        <f t="shared" si="23"/>
        <v>0</v>
      </c>
      <c r="AO9" s="118">
        <f t="shared" si="24"/>
        <v>40.6</v>
      </c>
      <c r="AP9" s="118">
        <f t="shared" si="25"/>
        <v>-3.8144262295082854</v>
      </c>
    </row>
    <row r="10" spans="1:42" ht="15.95" customHeight="1" x14ac:dyDescent="0.2">
      <c r="A10" s="3">
        <f>'Сводный за нед'!A9</f>
        <v>177405495</v>
      </c>
      <c r="B10" s="3" t="str">
        <f>'Сводный за нед'!B9</f>
        <v>AHMA3BW102BG</v>
      </c>
      <c r="C10" s="3" t="str">
        <f>'Сводный за нед'!C9</f>
        <v>Мешки/деликат 3 шт.</v>
      </c>
      <c r="D10" s="4">
        <f>'Сводный за нед'!D9</f>
        <v>2038627713902</v>
      </c>
      <c r="E10" s="124" cm="1">
        <f t="array" aca="1" ref="E10" ca="1">IFERROR(_xlfn.XLOOKUP($A10,INDIRECT($D$1-1&amp;"!"&amp;"$A:$A"),INDIRECT($D$1-1&amp;"!"&amp;"$AC:$AC")),0)</f>
        <v>208</v>
      </c>
      <c r="F10" s="38">
        <f>IFERROR(_xlfn.XLOOKUP(Текущая!A10,Cебес!$A:$A,Cебес!$E:$E)," ")</f>
        <v>156</v>
      </c>
      <c r="G10" s="37">
        <f t="shared" ca="1" si="8"/>
        <v>32448</v>
      </c>
      <c r="H10" s="37">
        <f>_xlfn.XLOOKUP($A10,'Сводный за нед'!$A:$A,'Сводный за нед'!$V:$V,0,0)</f>
        <v>625</v>
      </c>
      <c r="I10" s="51">
        <f>_xlfn.XLOOKUP($A10,'Сводный за нед'!$A:$A,'Сводный за нед'!$W:$W,0,0)</f>
        <v>100</v>
      </c>
      <c r="J10" s="34">
        <f>_xlfn.XLOOKUP($A10,'Сводный за нед'!$A:$A,'Сводный за нед'!$X:$X)</f>
        <v>0.4</v>
      </c>
      <c r="K10" s="37">
        <f>_xlfn.XLOOKUP(A10,'Сводный за нед'!$A:$A,'Сводный за нед'!$E:$E)</f>
        <v>2</v>
      </c>
      <c r="L10" s="37">
        <f>_xlfn.XLOOKUP(A10,'Сводный за нед'!$A:$A,'Сводный за нед'!$F:$F)</f>
        <v>0</v>
      </c>
      <c r="M10" s="37">
        <f t="shared" si="9"/>
        <v>2</v>
      </c>
      <c r="N10" s="37">
        <f>_xlfn.XLOOKUP(A10,'Сводный за нед'!$A:$A,'Сводный за нед'!$G:$G)</f>
        <v>1777.88</v>
      </c>
      <c r="O10" s="37">
        <f>_xlfn.XLOOKUP(A10,'Сводный за нед'!$A:$A,'Сводный за нед'!$H:$H)</f>
        <v>1002</v>
      </c>
      <c r="P10" s="37">
        <f>_xlfn.XLOOKUP(A10,'Сводный за нед'!$A:$A,'Сводный за нед'!$I:$I)</f>
        <v>0</v>
      </c>
      <c r="Q10" s="37">
        <f t="shared" si="10"/>
        <v>1777.88</v>
      </c>
      <c r="R10" s="37">
        <f t="shared" si="11"/>
        <v>1002</v>
      </c>
      <c r="S10" s="48">
        <f t="shared" si="0"/>
        <v>8.1390328537434761E-3</v>
      </c>
      <c r="T10" s="37">
        <f t="shared" si="12"/>
        <v>312</v>
      </c>
      <c r="U10" s="37">
        <f>_xlfn.XLOOKUP(A10,'Сводный за нед'!$A:$A,'Сводный за нед'!$J:$J)+_xlfn.XLOOKUP(A10,'Сводный за нед'!$A:$A,'Сводный за нед'!$L:$L)</f>
        <v>508.18704918032796</v>
      </c>
      <c r="V10" s="48">
        <f t="shared" si="13"/>
        <v>0.28583877943411701</v>
      </c>
      <c r="W10" s="37">
        <f>_xlfn.XLOOKUP(A10,'Сводный за нед'!$A:$A,'Сводный за нед'!$M:$M)</f>
        <v>215.44</v>
      </c>
      <c r="X10" s="37">
        <f>_xlfn.XLOOKUP(A10,'Сводный за нед'!$A:$A,'Сводный за нед'!$N:$N)</f>
        <v>419.83200000000005</v>
      </c>
      <c r="Y10" s="37"/>
      <c r="Z10" s="37">
        <f t="shared" si="14"/>
        <v>70.14</v>
      </c>
      <c r="AA10" s="53">
        <f t="shared" si="15"/>
        <v>252.280950819672</v>
      </c>
      <c r="AB10" s="48">
        <f t="shared" si="2"/>
        <v>3.471293438294264E-3</v>
      </c>
      <c r="AC10" s="124">
        <f>_xlfn.XLOOKUP($A10,'Сводный за нед'!$A:$A,'Сводный за нед'!$AA:$AA,0,0)</f>
        <v>250</v>
      </c>
      <c r="AD10" s="124">
        <f>_xlfn.XLOOKUP($A10,'Сводный за нед'!$A:$A,'Сводный за нед'!$Y:$Y,0,0)</f>
        <v>6</v>
      </c>
      <c r="AE10" s="223">
        <f>_xlfn.XLOOKUP($A10,'Сводный за нед'!$A:$A,'Сводный за нед'!$Z:$Z,0,0)</f>
        <v>43</v>
      </c>
      <c r="AF10" s="129">
        <f t="shared" si="16"/>
        <v>0.14189987559321884</v>
      </c>
      <c r="AG10" s="129">
        <f t="shared" si="17"/>
        <v>0.80859279108869209</v>
      </c>
      <c r="AH10" s="48"/>
      <c r="AI10" s="118">
        <f t="shared" si="18"/>
        <v>888.94</v>
      </c>
      <c r="AJ10" s="118">
        <f t="shared" si="19"/>
        <v>156</v>
      </c>
      <c r="AK10" s="118">
        <f t="shared" si="20"/>
        <v>254.09352459016398</v>
      </c>
      <c r="AL10" s="118">
        <f t="shared" si="21"/>
        <v>107.72</v>
      </c>
      <c r="AM10" s="118">
        <f t="shared" si="22"/>
        <v>209.91600000000003</v>
      </c>
      <c r="AN10" s="118">
        <f t="shared" si="23"/>
        <v>0</v>
      </c>
      <c r="AO10" s="118">
        <f t="shared" si="24"/>
        <v>35.07</v>
      </c>
      <c r="AP10" s="118">
        <f t="shared" si="25"/>
        <v>126.14047540983597</v>
      </c>
    </row>
    <row r="11" spans="1:42" ht="15.95" customHeight="1" x14ac:dyDescent="0.2">
      <c r="A11" s="3">
        <f>'Сводный за нед'!A10</f>
        <v>176721350</v>
      </c>
      <c r="B11" s="3" t="str">
        <f>'Сводный за нед'!B10</f>
        <v>AHMA3BW201WH</v>
      </c>
      <c r="C11" s="3" t="str">
        <f>'Сводный за нед'!C10</f>
        <v>Мешки/шнурок мелк 3 шт.</v>
      </c>
      <c r="D11" s="4">
        <f>'Сводный за нед'!D10</f>
        <v>2038606201642</v>
      </c>
      <c r="E11" s="124" cm="1">
        <f t="array" aca="1" ref="E11" ca="1">IFERROR(_xlfn.XLOOKUP($A11,INDIRECT($D$1-1&amp;"!"&amp;"$A:$A"),INDIRECT($D$1-1&amp;"!"&amp;"$AC:$AC")),0)</f>
        <v>259</v>
      </c>
      <c r="F11" s="38">
        <f>IFERROR(_xlfn.XLOOKUP(Текущая!A11,Cебес!$A:$A,Cебес!$E:$E)," ")</f>
        <v>145</v>
      </c>
      <c r="G11" s="37">
        <f t="shared" ca="1" si="8"/>
        <v>37555</v>
      </c>
      <c r="H11" s="37">
        <f>_xlfn.XLOOKUP($A11,'Сводный за нед'!$A:$A,'Сводный за нед'!$V:$V,0,0)</f>
        <v>437.14285714285717</v>
      </c>
      <c r="I11" s="51">
        <f>_xlfn.XLOOKUP($A11,'Сводный за нед'!$A:$A,'Сводный за нед'!$W:$W,0,0)</f>
        <v>100</v>
      </c>
      <c r="J11" s="34">
        <f>_xlfn.XLOOKUP($A11,'Сводный за нед'!$A:$A,'Сводный за нед'!$X:$X)</f>
        <v>0.7</v>
      </c>
      <c r="K11" s="37">
        <f>_xlfn.XLOOKUP(A11,'Сводный за нед'!$A:$A,'Сводный за нед'!$E:$E)</f>
        <v>9</v>
      </c>
      <c r="L11" s="37">
        <f>_xlfn.XLOOKUP(A11,'Сводный за нед'!$A:$A,'Сводный за нед'!$F:$F)</f>
        <v>0</v>
      </c>
      <c r="M11" s="37">
        <f t="shared" si="9"/>
        <v>9</v>
      </c>
      <c r="N11" s="37">
        <f>_xlfn.XLOOKUP(A11,'Сводный за нед'!$A:$A,'Сводный за нед'!$G:$G)</f>
        <v>6584.1399999999994</v>
      </c>
      <c r="O11" s="37">
        <f>_xlfn.XLOOKUP(A11,'Сводный за нед'!$A:$A,'Сводный за нед'!$H:$H)</f>
        <v>4180.91</v>
      </c>
      <c r="P11" s="37">
        <f>_xlfn.XLOOKUP(A11,'Сводный за нед'!$A:$A,'Сводный за нед'!$I:$I)</f>
        <v>0</v>
      </c>
      <c r="Q11" s="37">
        <f t="shared" si="10"/>
        <v>6584.1399999999994</v>
      </c>
      <c r="R11" s="37">
        <f t="shared" si="11"/>
        <v>4180.91</v>
      </c>
      <c r="S11" s="48">
        <f t="shared" si="0"/>
        <v>3.0141815968258014E-2</v>
      </c>
      <c r="T11" s="37">
        <f t="shared" si="12"/>
        <v>1305</v>
      </c>
      <c r="U11" s="37">
        <f>_xlfn.XLOOKUP(A11,'Сводный за нед'!$A:$A,'Сводный за нед'!$J:$J)+_xlfn.XLOOKUP(A11,'Сводный за нед'!$A:$A,'Сводный за нед'!$L:$L)</f>
        <v>1840.5113114754095</v>
      </c>
      <c r="V11" s="48">
        <f t="shared" si="13"/>
        <v>0.27953708631277729</v>
      </c>
      <c r="W11" s="37">
        <f>_xlfn.XLOOKUP(A11,'Сводный за нед'!$A:$A,'Сводный за нед'!$M:$M)</f>
        <v>621.76</v>
      </c>
      <c r="X11" s="37">
        <f>_xlfn.XLOOKUP(A11,'Сводный за нед'!$A:$A,'Сводный за нед'!$N:$N)</f>
        <v>308.70000000000005</v>
      </c>
      <c r="Y11" s="37"/>
      <c r="Z11" s="37">
        <f t="shared" si="14"/>
        <v>292.66370000000001</v>
      </c>
      <c r="AA11" s="53">
        <f t="shared" si="15"/>
        <v>2215.5049885245899</v>
      </c>
      <c r="AB11" s="48">
        <f t="shared" si="2"/>
        <v>3.0484536799890345E-2</v>
      </c>
      <c r="AC11" s="124">
        <f>_xlfn.XLOOKUP($A11,'Сводный за нед'!$A:$A,'Сводный за нед'!$AA:$AA,0,0)</f>
        <v>306</v>
      </c>
      <c r="AD11" s="124">
        <f>_xlfn.XLOOKUP($A11,'Сводный за нед'!$A:$A,'Сводный за нед'!$Y:$Y,0,0)</f>
        <v>7</v>
      </c>
      <c r="AE11" s="223">
        <f>_xlfn.XLOOKUP($A11,'Сводный за нед'!$A:$A,'Сводный за нед'!$Z:$Z,0,0)</f>
        <v>38</v>
      </c>
      <c r="AF11" s="129">
        <f t="shared" si="16"/>
        <v>0.3364911725031044</v>
      </c>
      <c r="AG11" s="129">
        <f t="shared" si="17"/>
        <v>1.6977049720494937</v>
      </c>
      <c r="AH11" s="48"/>
      <c r="AI11" s="118">
        <f t="shared" si="18"/>
        <v>731.57111111111101</v>
      </c>
      <c r="AJ11" s="118">
        <f t="shared" si="19"/>
        <v>145</v>
      </c>
      <c r="AK11" s="118">
        <f t="shared" si="20"/>
        <v>204.50125683060105</v>
      </c>
      <c r="AL11" s="118">
        <f t="shared" si="21"/>
        <v>69.084444444444443</v>
      </c>
      <c r="AM11" s="118">
        <f t="shared" si="22"/>
        <v>34.300000000000004</v>
      </c>
      <c r="AN11" s="118">
        <f t="shared" si="23"/>
        <v>0</v>
      </c>
      <c r="AO11" s="118">
        <f t="shared" si="24"/>
        <v>32.518188888888893</v>
      </c>
      <c r="AP11" s="118">
        <f t="shared" si="25"/>
        <v>246.16722094717659</v>
      </c>
    </row>
    <row r="12" spans="1:42" ht="15.95" customHeight="1" x14ac:dyDescent="0.2">
      <c r="A12" s="3">
        <f>'Сводный за нед'!A11</f>
        <v>176723275</v>
      </c>
      <c r="B12" s="3" t="str">
        <f>'Сводный за нед'!B11</f>
        <v>AHMA3BW202WH</v>
      </c>
      <c r="C12" s="3" t="str">
        <f>'Сводный за нед'!C11</f>
        <v>Мешки/шнурок крупн 3 шт.</v>
      </c>
      <c r="D12" s="4">
        <f>'Сводный за нед'!D11</f>
        <v>2038606256161</v>
      </c>
      <c r="E12" s="124" cm="1">
        <f t="array" aca="1" ref="E12" ca="1">IFERROR(_xlfn.XLOOKUP($A12,INDIRECT($D$1-1&amp;"!"&amp;"$A:$A"),INDIRECT($D$1-1&amp;"!"&amp;"$AC:$AC")),0)</f>
        <v>125</v>
      </c>
      <c r="F12" s="38">
        <f>IFERROR(_xlfn.XLOOKUP(Текущая!A12,Cебес!$A:$A,Cебес!$E:$E)," ")</f>
        <v>145</v>
      </c>
      <c r="G12" s="37">
        <f t="shared" ca="1" si="8"/>
        <v>18125</v>
      </c>
      <c r="H12" s="37">
        <f>_xlfn.XLOOKUP($A12,'Сводный за нед'!$A:$A,'Сводный за нед'!$V:$V,0,0)</f>
        <v>59.615384615384613</v>
      </c>
      <c r="I12" s="51">
        <f>_xlfn.XLOOKUP($A12,'Сводный за нед'!$A:$A,'Сводный за нед'!$W:$W,0,0)</f>
        <v>100</v>
      </c>
      <c r="J12" s="34">
        <f>_xlfn.XLOOKUP($A12,'Сводный за нед'!$A:$A,'Сводный за нед'!$X:$X)</f>
        <v>2.6</v>
      </c>
      <c r="K12" s="37">
        <f>_xlfn.XLOOKUP(A12,'Сводный за нед'!$A:$A,'Сводный за нед'!$E:$E)</f>
        <v>20</v>
      </c>
      <c r="L12" s="37">
        <f>_xlfn.XLOOKUP(A12,'Сводный за нед'!$A:$A,'Сводный за нед'!$F:$F)</f>
        <v>0</v>
      </c>
      <c r="M12" s="37">
        <f t="shared" si="9"/>
        <v>20</v>
      </c>
      <c r="N12" s="37">
        <f>_xlfn.XLOOKUP(A12,'Сводный за нед'!$A:$A,'Сводный за нед'!$G:$G)</f>
        <v>16357.119999999999</v>
      </c>
      <c r="O12" s="37">
        <f>_xlfn.XLOOKUP(A12,'Сводный за нед'!$A:$A,'Сводный за нед'!$H:$H)</f>
        <v>10040</v>
      </c>
      <c r="P12" s="37">
        <f>_xlfn.XLOOKUP(A12,'Сводный за нед'!$A:$A,'Сводный за нед'!$I:$I)</f>
        <v>0</v>
      </c>
      <c r="Q12" s="37">
        <f t="shared" si="10"/>
        <v>16357.119999999999</v>
      </c>
      <c r="R12" s="37">
        <f t="shared" si="11"/>
        <v>10040</v>
      </c>
      <c r="S12" s="48">
        <f t="shared" si="0"/>
        <v>7.4881958890715042E-2</v>
      </c>
      <c r="T12" s="37">
        <f t="shared" si="12"/>
        <v>2900</v>
      </c>
      <c r="U12" s="37">
        <f>_xlfn.XLOOKUP(A12,'Сводный за нед'!$A:$A,'Сводный за нед'!$J:$J)+_xlfn.XLOOKUP(A12,'Сводный за нед'!$A:$A,'Сводный за нед'!$L:$L)</f>
        <v>4486.7172131147536</v>
      </c>
      <c r="V12" s="48">
        <f t="shared" si="13"/>
        <v>0.27429750549697951</v>
      </c>
      <c r="W12" s="37">
        <f>_xlfn.XLOOKUP(A12,'Сводный за нед'!$A:$A,'Сводный за нед'!$M:$M)</f>
        <v>1081.7399999999998</v>
      </c>
      <c r="X12" s="37">
        <f>_xlfn.XLOOKUP(A12,'Сводный за нед'!$A:$A,'Сводный за нед'!$N:$N)</f>
        <v>171.50000000000003</v>
      </c>
      <c r="Y12" s="37"/>
      <c r="Z12" s="37">
        <f t="shared" si="14"/>
        <v>702.80000000000007</v>
      </c>
      <c r="AA12" s="53">
        <f t="shared" si="15"/>
        <v>7014.3627868852464</v>
      </c>
      <c r="AB12" s="48">
        <f t="shared" si="2"/>
        <v>9.6515061627996598E-2</v>
      </c>
      <c r="AC12" s="124">
        <f>_xlfn.XLOOKUP($A12,'Сводный за нед'!$A:$A,'Сводный за нед'!$AA:$AA,0,0)</f>
        <v>155</v>
      </c>
      <c r="AD12" s="124">
        <f>_xlfn.XLOOKUP($A12,'Сводный за нед'!$A:$A,'Сводный за нед'!$Y:$Y,0,0)</f>
        <v>11</v>
      </c>
      <c r="AE12" s="223">
        <f>_xlfn.XLOOKUP($A12,'Сводный за нед'!$A:$A,'Сводный за нед'!$Z:$Z,0,0)</f>
        <v>47</v>
      </c>
      <c r="AF12" s="129">
        <f t="shared" si="16"/>
        <v>0.42882627179388833</v>
      </c>
      <c r="AG12" s="129">
        <f t="shared" si="17"/>
        <v>2.4187457885811194</v>
      </c>
      <c r="AH12" s="48"/>
      <c r="AI12" s="118">
        <f t="shared" si="18"/>
        <v>817.85599999999999</v>
      </c>
      <c r="AJ12" s="118">
        <f t="shared" si="19"/>
        <v>145</v>
      </c>
      <c r="AK12" s="118">
        <f t="shared" si="20"/>
        <v>224.33586065573769</v>
      </c>
      <c r="AL12" s="118">
        <f t="shared" si="21"/>
        <v>54.086999999999989</v>
      </c>
      <c r="AM12" s="118">
        <f t="shared" si="22"/>
        <v>8.5750000000000011</v>
      </c>
      <c r="AN12" s="118">
        <f t="shared" si="23"/>
        <v>0</v>
      </c>
      <c r="AO12" s="118">
        <f t="shared" si="24"/>
        <v>35.14</v>
      </c>
      <c r="AP12" s="118">
        <f t="shared" si="25"/>
        <v>350.71813934426234</v>
      </c>
    </row>
    <row r="13" spans="1:42" ht="15.95" customHeight="1" x14ac:dyDescent="0.2">
      <c r="A13" s="3">
        <f>'Сводный за нед'!A12</f>
        <v>204615141</v>
      </c>
      <c r="B13" s="3" t="str">
        <f>'Сводный за нед'!B12</f>
        <v>AHMA2BW201WH</v>
      </c>
      <c r="C13" s="3" t="str">
        <f>'Сводный за нед'!C12</f>
        <v>Мешки 2 шт. серый</v>
      </c>
      <c r="D13" s="4">
        <f>'Сводный за нед'!D12</f>
        <v>2039404446068</v>
      </c>
      <c r="E13" s="124" cm="1">
        <f t="array" aca="1" ref="E13" ca="1">IFERROR(_xlfn.XLOOKUP($A13,INDIRECT($D$1-1&amp;"!"&amp;"$A:$A"),INDIRECT($D$1-1&amp;"!"&amp;"$AC:$AC")),0)</f>
        <v>197</v>
      </c>
      <c r="F13" s="38">
        <f>IFERROR(_xlfn.XLOOKUP(Текущая!A13,Cебес!$A:$A,Cебес!$E:$E)," ")</f>
        <v>92</v>
      </c>
      <c r="G13" s="37">
        <f t="shared" ca="1" si="8"/>
        <v>18124</v>
      </c>
      <c r="H13" s="37">
        <f>_xlfn.XLOOKUP($A13,'Сводный за нед'!$A:$A,'Сводный за нед'!$V:$V,0,0)</f>
        <v>853.33333333333337</v>
      </c>
      <c r="I13" s="51">
        <f>_xlfn.XLOOKUP($A13,'Сводный за нед'!$A:$A,'Сводный за нед'!$W:$W,0,0)</f>
        <v>0</v>
      </c>
      <c r="J13" s="34">
        <f>_xlfn.XLOOKUP($A13,'Сводный за нед'!$A:$A,'Сводный за нед'!$X:$X)</f>
        <v>0.3</v>
      </c>
      <c r="K13" s="37">
        <f>_xlfn.XLOOKUP(A13,'Сводный за нед'!$A:$A,'Сводный за нед'!$E:$E)</f>
        <v>1</v>
      </c>
      <c r="L13" s="37">
        <f>_xlfn.XLOOKUP(A13,'Сводный за нед'!$A:$A,'Сводный за нед'!$F:$F)</f>
        <v>0</v>
      </c>
      <c r="M13" s="37">
        <f t="shared" si="9"/>
        <v>1</v>
      </c>
      <c r="N13" s="37">
        <f>_xlfn.XLOOKUP(A13,'Сводный за нед'!$A:$A,'Сводный за нед'!$G:$G)</f>
        <v>600</v>
      </c>
      <c r="O13" s="37">
        <f>_xlfn.XLOOKUP(A13,'Сводный за нед'!$A:$A,'Сводный за нед'!$H:$H)</f>
        <v>358</v>
      </c>
      <c r="P13" s="37">
        <f>_xlfn.XLOOKUP(A13,'Сводный за нед'!$A:$A,'Сводный за нед'!$I:$I)</f>
        <v>0</v>
      </c>
      <c r="Q13" s="37">
        <f t="shared" si="10"/>
        <v>600</v>
      </c>
      <c r="R13" s="37">
        <f t="shared" si="11"/>
        <v>358</v>
      </c>
      <c r="S13" s="48">
        <f t="shared" si="0"/>
        <v>2.7467656491135988E-3</v>
      </c>
      <c r="T13" s="37">
        <f t="shared" si="12"/>
        <v>92</v>
      </c>
      <c r="U13" s="37">
        <f>_xlfn.XLOOKUP(A13,'Сводный за нед'!$A:$A,'Сводный за нед'!$J:$J)+_xlfn.XLOOKUP(A13,'Сводный за нед'!$A:$A,'Сводный за нед'!$L:$L)</f>
        <v>143.20704918032789</v>
      </c>
      <c r="V13" s="48">
        <f t="shared" si="13"/>
        <v>0.23867841530054648</v>
      </c>
      <c r="W13" s="37">
        <f>_xlfn.XLOOKUP(A13,'Сводный за нед'!$A:$A,'Сводный за нед'!$M:$M)</f>
        <v>162.45000000000002</v>
      </c>
      <c r="X13" s="37">
        <f>_xlfn.XLOOKUP(A13,'Сводный за нед'!$A:$A,'Сводный за нед'!$N:$N)</f>
        <v>251.86</v>
      </c>
      <c r="Y13" s="37"/>
      <c r="Z13" s="37">
        <f t="shared" si="14"/>
        <v>25.060000000000002</v>
      </c>
      <c r="AA13" s="53">
        <f t="shared" si="15"/>
        <v>-74.577049180327947</v>
      </c>
      <c r="AB13" s="48">
        <f t="shared" si="2"/>
        <v>-1.0261528689578512E-3</v>
      </c>
      <c r="AC13" s="124">
        <f>_xlfn.XLOOKUP($A13,'Сводный за нед'!$A:$A,'Сводный за нед'!$AA:$AA,0,0)</f>
        <v>256</v>
      </c>
      <c r="AD13" s="124">
        <f>_xlfn.XLOOKUP($A13,'Сводный за нед'!$A:$A,'Сводный за нед'!$Y:$Y,0,0)</f>
        <v>13</v>
      </c>
      <c r="AE13" s="223">
        <f>_xlfn.XLOOKUP($A13,'Сводный за нед'!$A:$A,'Сводный за нед'!$Z:$Z,0,0)</f>
        <v>33</v>
      </c>
      <c r="AF13" s="129">
        <f t="shared" si="16"/>
        <v>-0.12429508196721334</v>
      </c>
      <c r="AG13" s="129">
        <f t="shared" si="17"/>
        <v>-0.810620099786174</v>
      </c>
      <c r="AH13" s="48"/>
      <c r="AI13" s="118">
        <f t="shared" si="18"/>
        <v>600</v>
      </c>
      <c r="AJ13" s="118">
        <f t="shared" si="19"/>
        <v>92</v>
      </c>
      <c r="AK13" s="118">
        <f t="shared" si="20"/>
        <v>143.20704918032789</v>
      </c>
      <c r="AL13" s="118">
        <f t="shared" si="21"/>
        <v>162.45000000000002</v>
      </c>
      <c r="AM13" s="118">
        <f t="shared" si="22"/>
        <v>251.86</v>
      </c>
      <c r="AN13" s="118">
        <f t="shared" si="23"/>
        <v>0</v>
      </c>
      <c r="AO13" s="118">
        <f t="shared" si="24"/>
        <v>25.060000000000002</v>
      </c>
      <c r="AP13" s="118">
        <f t="shared" si="25"/>
        <v>-74.577049180328004</v>
      </c>
    </row>
    <row r="14" spans="1:42" ht="15.95" customHeight="1" x14ac:dyDescent="0.2">
      <c r="A14" s="3">
        <f>'Сводный за нед'!A13</f>
        <v>236074677</v>
      </c>
      <c r="B14" s="3" t="str">
        <f>'Сводный за нед'!B13</f>
        <v>AHMA2BW202WH</v>
      </c>
      <c r="C14" s="3" t="str">
        <f>'Сводный за нед'!C13</f>
        <v>Мешки 2 шт. розовый</v>
      </c>
      <c r="D14" s="4">
        <f>'Сводный за нед'!D13</f>
        <v>2040278862540</v>
      </c>
      <c r="E14" s="124" cm="1">
        <f t="array" aca="1" ref="E14" ca="1">IFERROR(_xlfn.XLOOKUP($A14,INDIRECT($D$1-1&amp;"!"&amp;"$A:$A"),INDIRECT($D$1-1&amp;"!"&amp;"$AC:$AC")),0)</f>
        <v>50</v>
      </c>
      <c r="F14" s="38">
        <f>IFERROR(_xlfn.XLOOKUP(Текущая!A14,Cебес!$A:$A,Cебес!$E:$E)," ")</f>
        <v>149</v>
      </c>
      <c r="G14" s="37">
        <f t="shared" ca="1" si="8"/>
        <v>7450</v>
      </c>
      <c r="H14" s="37">
        <f>_xlfn.XLOOKUP($A14,'Сводный за нед'!$A:$A,'Сводный за нед'!$V:$V,0,0)</f>
        <v>163.33333333333334</v>
      </c>
      <c r="I14" s="51">
        <f>_xlfn.XLOOKUP($A14,'Сводный за нед'!$A:$A,'Сводный за нед'!$W:$W,0,0)</f>
        <v>100</v>
      </c>
      <c r="J14" s="34">
        <f>_xlfn.XLOOKUP($A14,'Сводный за нед'!$A:$A,'Сводный за нед'!$X:$X)</f>
        <v>0.3</v>
      </c>
      <c r="K14" s="37">
        <f>_xlfn.XLOOKUP(A14,'Сводный за нед'!$A:$A,'Сводный за нед'!$E:$E)</f>
        <v>1</v>
      </c>
      <c r="L14" s="37">
        <f>_xlfn.XLOOKUP(A14,'Сводный за нед'!$A:$A,'Сводный за нед'!$F:$F)</f>
        <v>0</v>
      </c>
      <c r="M14" s="37">
        <f t="shared" si="9"/>
        <v>1</v>
      </c>
      <c r="N14" s="37">
        <f>_xlfn.XLOOKUP(A14,'Сводный за нед'!$A:$A,'Сводный за нед'!$G:$G)</f>
        <v>519</v>
      </c>
      <c r="O14" s="37">
        <f>_xlfn.XLOOKUP(A14,'Сводный за нед'!$A:$A,'Сводный за нед'!$H:$H)</f>
        <v>295</v>
      </c>
      <c r="P14" s="37">
        <f>_xlfn.XLOOKUP(A14,'Сводный за нед'!$A:$A,'Сводный за нед'!$I:$I)</f>
        <v>0</v>
      </c>
      <c r="Q14" s="37">
        <f t="shared" si="10"/>
        <v>519</v>
      </c>
      <c r="R14" s="37">
        <f t="shared" si="11"/>
        <v>295</v>
      </c>
      <c r="S14" s="48">
        <f t="shared" si="0"/>
        <v>2.3759522864832631E-3</v>
      </c>
      <c r="T14" s="37">
        <f t="shared" si="12"/>
        <v>149</v>
      </c>
      <c r="U14" s="37">
        <f>_xlfn.XLOOKUP(A14,'Сводный за нед'!$A:$A,'Сводный за нед'!$J:$J)+_xlfn.XLOOKUP(A14,'Сводный за нед'!$A:$A,'Сводный за нед'!$L:$L)</f>
        <v>114.97377049180328</v>
      </c>
      <c r="V14" s="48">
        <f t="shared" si="13"/>
        <v>0.22152942291291575</v>
      </c>
      <c r="W14" s="37">
        <f>_xlfn.XLOOKUP(A14,'Сводный за нед'!$A:$A,'Сводный за нед'!$M:$M)</f>
        <v>50.68</v>
      </c>
      <c r="X14" s="37">
        <f>_xlfn.XLOOKUP(A14,'Сводный за нед'!$A:$A,'Сводный за нед'!$N:$N)</f>
        <v>49.000000000000007</v>
      </c>
      <c r="Y14" s="37"/>
      <c r="Z14" s="37">
        <f t="shared" si="14"/>
        <v>20.650000000000002</v>
      </c>
      <c r="AA14" s="53">
        <f t="shared" si="15"/>
        <v>134.69622950819672</v>
      </c>
      <c r="AB14" s="48">
        <f t="shared" si="2"/>
        <v>1.8533707603987752E-3</v>
      </c>
      <c r="AC14" s="124">
        <f>_xlfn.XLOOKUP($A14,'Сводный за нед'!$A:$A,'Сводный за нед'!$AA:$AA,0,0)</f>
        <v>49</v>
      </c>
      <c r="AD14" s="124">
        <f>_xlfn.XLOOKUP($A14,'Сводный за нед'!$A:$A,'Сводный за нед'!$Y:$Y,0,0)</f>
        <v>29</v>
      </c>
      <c r="AE14" s="223">
        <f>_xlfn.XLOOKUP($A14,'Сводный за нед'!$A:$A,'Сводный за нед'!$Z:$Z,0,0)</f>
        <v>18</v>
      </c>
      <c r="AF14" s="129">
        <f t="shared" si="16"/>
        <v>0.25953030733756594</v>
      </c>
      <c r="AG14" s="129">
        <f t="shared" si="17"/>
        <v>0.90400154032346791</v>
      </c>
      <c r="AH14" s="48"/>
      <c r="AI14" s="118">
        <f t="shared" si="18"/>
        <v>519</v>
      </c>
      <c r="AJ14" s="118">
        <f t="shared" si="19"/>
        <v>149</v>
      </c>
      <c r="AK14" s="118">
        <f t="shared" si="20"/>
        <v>114.97377049180328</v>
      </c>
      <c r="AL14" s="118">
        <f t="shared" si="21"/>
        <v>50.68</v>
      </c>
      <c r="AM14" s="118">
        <f t="shared" si="22"/>
        <v>49.000000000000007</v>
      </c>
      <c r="AN14" s="118">
        <f t="shared" si="23"/>
        <v>0</v>
      </c>
      <c r="AO14" s="118">
        <f t="shared" si="24"/>
        <v>20.650000000000002</v>
      </c>
      <c r="AP14" s="118">
        <f t="shared" si="25"/>
        <v>134.69622950819672</v>
      </c>
    </row>
    <row r="15" spans="1:42" ht="15.95" customHeight="1" x14ac:dyDescent="0.2">
      <c r="A15" s="3">
        <f>'Сводный за нед'!A14</f>
        <v>236929187</v>
      </c>
      <c r="B15" s="3" t="str">
        <f>'Сводный за нед'!B14</f>
        <v>AHMA1BW112WH</v>
      </c>
      <c r="C15" s="3" t="str">
        <f>'Сводный за нед'!C14</f>
        <v>Мешок 60*80 крупн</v>
      </c>
      <c r="D15" s="4">
        <f>'Сводный за нед'!D14</f>
        <v>2040335626849</v>
      </c>
      <c r="E15" s="124" cm="1">
        <f t="array" aca="1" ref="E15" ca="1">IFERROR(_xlfn.XLOOKUP($A15,INDIRECT($D$1-1&amp;"!"&amp;"$A:$A"),INDIRECT($D$1-1&amp;"!"&amp;"$AC:$AC")),0)</f>
        <v>136</v>
      </c>
      <c r="F15" s="38">
        <f>IFERROR(_xlfn.XLOOKUP(Текущая!A15,Cебес!$A:$A,Cебес!$E:$E)," ")</f>
        <v>93</v>
      </c>
      <c r="G15" s="37">
        <f t="shared" ca="1" si="8"/>
        <v>12648</v>
      </c>
      <c r="H15" s="37">
        <f>_xlfn.XLOOKUP($A15,'Сводный за нед'!$A:$A,'Сводный за нед'!$V:$V,0,0)</f>
        <v>73.043478260869577</v>
      </c>
      <c r="I15" s="51">
        <f>_xlfn.XLOOKUP($A15,'Сводный за нед'!$A:$A,'Сводный за нед'!$W:$W,0,0)</f>
        <v>92</v>
      </c>
      <c r="J15" s="34">
        <f>_xlfn.XLOOKUP($A15,'Сводный за нед'!$A:$A,'Сводный за нед'!$X:$X)</f>
        <v>2.2999999999999998</v>
      </c>
      <c r="K15" s="37">
        <f>_xlfn.XLOOKUP(A15,'Сводный за нед'!$A:$A,'Сводный за нед'!$E:$E)</f>
        <v>16</v>
      </c>
      <c r="L15" s="37">
        <f>_xlfn.XLOOKUP(A15,'Сводный за нед'!$A:$A,'Сводный за нед'!$F:$F)</f>
        <v>0</v>
      </c>
      <c r="M15" s="37">
        <f t="shared" si="9"/>
        <v>16</v>
      </c>
      <c r="N15" s="37">
        <f>_xlfn.XLOOKUP(A15,'Сводный за нед'!$A:$A,'Сводный за нед'!$G:$G)</f>
        <v>10247.48</v>
      </c>
      <c r="O15" s="37">
        <f>_xlfn.XLOOKUP(A15,'Сводный за нед'!$A:$A,'Сводный за нед'!$H:$H)</f>
        <v>6280</v>
      </c>
      <c r="P15" s="37">
        <f>_xlfn.XLOOKUP(A15,'Сводный за нед'!$A:$A,'Сводный за нед'!$I:$I)</f>
        <v>0</v>
      </c>
      <c r="Q15" s="37">
        <f t="shared" si="10"/>
        <v>10247.48</v>
      </c>
      <c r="R15" s="37">
        <f t="shared" si="11"/>
        <v>6280</v>
      </c>
      <c r="S15" s="48">
        <f t="shared" si="0"/>
        <v>4.6912376756631034E-2</v>
      </c>
      <c r="T15" s="37">
        <f t="shared" si="12"/>
        <v>1488</v>
      </c>
      <c r="U15" s="37">
        <f>_xlfn.XLOOKUP(A15,'Сводный за нед'!$A:$A,'Сводный за нед'!$J:$J)+_xlfn.XLOOKUP(A15,'Сводный за нед'!$A:$A,'Сводный за нед'!$L:$L)</f>
        <v>2877.7649180327862</v>
      </c>
      <c r="V15" s="48">
        <f t="shared" si="13"/>
        <v>0.2808265952246588</v>
      </c>
      <c r="W15" s="37">
        <f>_xlfn.XLOOKUP(A15,'Сводный за нед'!$A:$A,'Сводный за нед'!$M:$M)</f>
        <v>881.55999999999972</v>
      </c>
      <c r="X15" s="37">
        <f>_xlfn.XLOOKUP(A15,'Сводный за нед'!$A:$A,'Сводный за нед'!$N:$N)</f>
        <v>180.32000000000002</v>
      </c>
      <c r="Y15" s="37"/>
      <c r="Z15" s="37">
        <f t="shared" si="14"/>
        <v>439.6</v>
      </c>
      <c r="AA15" s="53">
        <f t="shared" si="15"/>
        <v>4380.2350819672138</v>
      </c>
      <c r="AB15" s="48">
        <f t="shared" si="2"/>
        <v>6.0270429649234881E-2</v>
      </c>
      <c r="AC15" s="124">
        <f>_xlfn.XLOOKUP($A15,'Сводный за нед'!$A:$A,'Сводный за нед'!$AA:$AA,0,0)</f>
        <v>168</v>
      </c>
      <c r="AD15" s="124">
        <f>_xlfn.XLOOKUP($A15,'Сводный за нед'!$A:$A,'Сводный за нед'!$Y:$Y,0,0)</f>
        <v>12</v>
      </c>
      <c r="AE15" s="223">
        <f>_xlfn.XLOOKUP($A15,'Сводный за нед'!$A:$A,'Сводный за нед'!$Z:$Z,0,0)</f>
        <v>43</v>
      </c>
      <c r="AF15" s="129">
        <f t="shared" si="16"/>
        <v>0.42744509693770705</v>
      </c>
      <c r="AG15" s="129">
        <f t="shared" si="17"/>
        <v>2.9437063722897943</v>
      </c>
      <c r="AH15" s="48"/>
      <c r="AI15" s="118">
        <f t="shared" si="18"/>
        <v>640.46749999999997</v>
      </c>
      <c r="AJ15" s="118">
        <f t="shared" si="19"/>
        <v>93</v>
      </c>
      <c r="AK15" s="118">
        <f t="shared" si="20"/>
        <v>179.86030737704914</v>
      </c>
      <c r="AL15" s="118">
        <f t="shared" si="21"/>
        <v>55.097499999999982</v>
      </c>
      <c r="AM15" s="118">
        <f t="shared" si="22"/>
        <v>11.270000000000001</v>
      </c>
      <c r="AN15" s="118">
        <f t="shared" si="23"/>
        <v>0</v>
      </c>
      <c r="AO15" s="118">
        <f t="shared" si="24"/>
        <v>27.475000000000001</v>
      </c>
      <c r="AP15" s="118">
        <f t="shared" si="25"/>
        <v>273.76469262295086</v>
      </c>
    </row>
    <row r="16" spans="1:42" ht="15.95" customHeight="1" x14ac:dyDescent="0.2">
      <c r="A16" s="3">
        <f>'Сводный за нед'!A15</f>
        <v>236929188</v>
      </c>
      <c r="B16" s="3" t="str">
        <f>'Сводный за нед'!B15</f>
        <v>AHMA1BW111WH</v>
      </c>
      <c r="C16" s="3" t="str">
        <f>'Сводный за нед'!C15</f>
        <v>Мешок 60*80 мелк</v>
      </c>
      <c r="D16" s="4">
        <f>'Сводный за нед'!D15</f>
        <v>2040335648124</v>
      </c>
      <c r="E16" s="124" cm="1">
        <f t="array" aca="1" ref="E16" ca="1">IFERROR(_xlfn.XLOOKUP($A16,INDIRECT($D$1-1&amp;"!"&amp;"$A:$A"),INDIRECT($D$1-1&amp;"!"&amp;"$AC:$AC")),0)</f>
        <v>96</v>
      </c>
      <c r="F16" s="38">
        <f>IFERROR(_xlfn.XLOOKUP(Текущая!A16,Cебес!$A:$A,Cебес!$E:$E)," ")</f>
        <v>93</v>
      </c>
      <c r="G16" s="37">
        <f t="shared" ca="1" si="8"/>
        <v>8928</v>
      </c>
      <c r="H16" s="37">
        <f>_xlfn.XLOOKUP($A16,'Сводный за нед'!$A:$A,'Сводный за нед'!$V:$V,0,0)</f>
        <v>24.2</v>
      </c>
      <c r="I16" s="51">
        <f>_xlfn.XLOOKUP($A16,'Сводный за нед'!$A:$A,'Сводный за нед'!$W:$W,0,0)</f>
        <v>96</v>
      </c>
      <c r="J16" s="34">
        <f>_xlfn.XLOOKUP($A16,'Сводный за нед'!$A:$A,'Сводный за нед'!$X:$X)</f>
        <v>5</v>
      </c>
      <c r="K16" s="37">
        <f>_xlfn.XLOOKUP(A16,'Сводный за нед'!$A:$A,'Сводный за нед'!$E:$E)</f>
        <v>28</v>
      </c>
      <c r="L16" s="37">
        <f>_xlfn.XLOOKUP(A16,'Сводный за нед'!$A:$A,'Сводный за нед'!$F:$F)</f>
        <v>0</v>
      </c>
      <c r="M16" s="37">
        <f t="shared" si="9"/>
        <v>28</v>
      </c>
      <c r="N16" s="37">
        <f>_xlfn.XLOOKUP(A16,'Сводный за нед'!$A:$A,'Сводный за нед'!$G:$G)</f>
        <v>16209.02</v>
      </c>
      <c r="O16" s="37">
        <f>_xlfn.XLOOKUP(A16,'Сводный за нед'!$A:$A,'Сводный за нед'!$H:$H)</f>
        <v>9914</v>
      </c>
      <c r="P16" s="37">
        <f>_xlfn.XLOOKUP(A16,'Сводный за нед'!$A:$A,'Сводный за нед'!$I:$I)</f>
        <v>0</v>
      </c>
      <c r="Q16" s="37">
        <f t="shared" si="10"/>
        <v>16209.02</v>
      </c>
      <c r="R16" s="37">
        <f t="shared" si="11"/>
        <v>9914</v>
      </c>
      <c r="S16" s="48">
        <f t="shared" si="0"/>
        <v>7.4203965569658845E-2</v>
      </c>
      <c r="T16" s="37">
        <f t="shared" si="12"/>
        <v>2604</v>
      </c>
      <c r="U16" s="37">
        <f>_xlfn.XLOOKUP(A16,'Сводный за нед'!$A:$A,'Сводный за нед'!$J:$J)+_xlfn.XLOOKUP(A16,'Сводный за нед'!$A:$A,'Сводный за нед'!$L:$L)</f>
        <v>4214.33</v>
      </c>
      <c r="V16" s="48">
        <f t="shared" si="13"/>
        <v>0.25999906225052472</v>
      </c>
      <c r="W16" s="37">
        <f>_xlfn.XLOOKUP(A16,'Сводный за нед'!$A:$A,'Сводный за нед'!$M:$M)</f>
        <v>1832.9999999999993</v>
      </c>
      <c r="X16" s="37">
        <f>_xlfn.XLOOKUP(A16,'Сводный за нед'!$A:$A,'Сводный за нед'!$N:$N)</f>
        <v>146.02000000000001</v>
      </c>
      <c r="Y16" s="37"/>
      <c r="Z16" s="37">
        <f t="shared" si="14"/>
        <v>693.98</v>
      </c>
      <c r="AA16" s="53">
        <f t="shared" si="15"/>
        <v>6717.6900000000005</v>
      </c>
      <c r="AB16" s="48">
        <f t="shared" si="2"/>
        <v>9.2432952792235373E-2</v>
      </c>
      <c r="AC16" s="124">
        <f>_xlfn.XLOOKUP($A16,'Сводный за нед'!$A:$A,'Сводный за нед'!$AA:$AA,0,0)</f>
        <v>121</v>
      </c>
      <c r="AD16" s="124">
        <f>_xlfn.XLOOKUP($A16,'Сводный за нед'!$A:$A,'Сводный за нед'!$Y:$Y,0,0)</f>
        <v>19</v>
      </c>
      <c r="AE16" s="223">
        <f>_xlfn.XLOOKUP($A16,'Сводный за нед'!$A:$A,'Сводный за нед'!$Z:$Z,0,0)</f>
        <v>45</v>
      </c>
      <c r="AF16" s="129">
        <f t="shared" si="16"/>
        <v>0.41444146530758808</v>
      </c>
      <c r="AG16" s="129">
        <f t="shared" si="17"/>
        <v>2.5797580645161298</v>
      </c>
      <c r="AH16" s="48"/>
      <c r="AI16" s="118">
        <f t="shared" si="18"/>
        <v>578.89357142857148</v>
      </c>
      <c r="AJ16" s="118">
        <f t="shared" si="19"/>
        <v>93</v>
      </c>
      <c r="AK16" s="118">
        <f t="shared" si="20"/>
        <v>150.51178571428571</v>
      </c>
      <c r="AL16" s="118">
        <f t="shared" si="21"/>
        <v>65.464285714285694</v>
      </c>
      <c r="AM16" s="118">
        <f t="shared" si="22"/>
        <v>5.2150000000000007</v>
      </c>
      <c r="AN16" s="118">
        <f t="shared" si="23"/>
        <v>0</v>
      </c>
      <c r="AO16" s="118">
        <f t="shared" si="24"/>
        <v>24.785</v>
      </c>
      <c r="AP16" s="118">
        <f t="shared" si="25"/>
        <v>239.91750000000008</v>
      </c>
    </row>
    <row r="17" spans="1:42" ht="15.95" customHeight="1" x14ac:dyDescent="0.2">
      <c r="A17" s="3">
        <f>'Сводный за нед'!A16</f>
        <v>239235150</v>
      </c>
      <c r="B17" s="3" t="str">
        <f>'Сводный за нед'!B16</f>
        <v>AHMA1BW301WH</v>
      </c>
      <c r="C17" s="3" t="str">
        <f>'Сводный за нед'!C16</f>
        <v>Мешок для обуви L - 30 см</v>
      </c>
      <c r="D17" s="4">
        <f>'Сводный за нед'!D16</f>
        <v>2040478720961</v>
      </c>
      <c r="E17" s="124" cm="1">
        <f t="array" aca="1" ref="E17" ca="1">IFERROR(_xlfn.XLOOKUP($A17,INDIRECT($D$1-1&amp;"!"&amp;"$A:$A"),INDIRECT($D$1-1&amp;"!"&amp;"$AC:$AC")),0)</f>
        <v>61</v>
      </c>
      <c r="F17" s="38">
        <f>IFERROR(_xlfn.XLOOKUP(Текущая!A17,Cебес!$A:$A,Cебес!$E:$E)," ")</f>
        <v>115</v>
      </c>
      <c r="G17" s="37">
        <f t="shared" ca="1" si="8"/>
        <v>7015</v>
      </c>
      <c r="H17" s="37">
        <f>_xlfn.XLOOKUP($A17,'Сводный за нед'!$A:$A,'Сводный за нед'!$V:$V,0,0)</f>
        <v>999</v>
      </c>
      <c r="I17" s="51">
        <f>_xlfn.XLOOKUP($A17,'Сводный за нед'!$A:$A,'Сводный за нед'!$W:$W,0,0)</f>
        <v>0</v>
      </c>
      <c r="J17" s="34">
        <f>_xlfn.XLOOKUP($A17,'Сводный за нед'!$A:$A,'Сводный за нед'!$X:$X)</f>
        <v>0</v>
      </c>
      <c r="K17" s="37">
        <f>_xlfn.XLOOKUP(A17,'Сводный за нед'!$A:$A,'Сводный за нед'!$E:$E)</f>
        <v>1</v>
      </c>
      <c r="L17" s="37">
        <f>_xlfn.XLOOKUP(A17,'Сводный за нед'!$A:$A,'Сводный за нед'!$F:$F)</f>
        <v>0</v>
      </c>
      <c r="M17" s="37">
        <f t="shared" si="9"/>
        <v>1</v>
      </c>
      <c r="N17" s="37">
        <f>_xlfn.XLOOKUP(A17,'Сводный за нед'!$A:$A,'Сводный за нед'!$G:$G)</f>
        <v>513</v>
      </c>
      <c r="O17" s="37">
        <f>_xlfn.XLOOKUP(A17,'Сводный за нед'!$A:$A,'Сводный за нед'!$H:$H)</f>
        <v>330</v>
      </c>
      <c r="P17" s="37">
        <f>_xlfn.XLOOKUP(A17,'Сводный за нед'!$A:$A,'Сводный за нед'!$I:$I)</f>
        <v>0</v>
      </c>
      <c r="Q17" s="37">
        <f t="shared" si="10"/>
        <v>513</v>
      </c>
      <c r="R17" s="37">
        <f t="shared" si="11"/>
        <v>330</v>
      </c>
      <c r="S17" s="48">
        <f t="shared" si="0"/>
        <v>2.3484846299921271E-3</v>
      </c>
      <c r="T17" s="37">
        <f t="shared" si="12"/>
        <v>115</v>
      </c>
      <c r="U17" s="37">
        <f>_xlfn.XLOOKUP(A17,'Сводный за нед'!$A:$A,'Сводный за нед'!$J:$J)+_xlfn.XLOOKUP(A17,'Сводный за нед'!$A:$A,'Сводный за нед'!$L:$L)</f>
        <v>151.952131147541</v>
      </c>
      <c r="V17" s="48">
        <f t="shared" si="13"/>
        <v>0.29620298469306239</v>
      </c>
      <c r="W17" s="37">
        <f>_xlfn.XLOOKUP(A17,'Сводный за нед'!$A:$A,'Сводный за нед'!$M:$M)</f>
        <v>69.69</v>
      </c>
      <c r="X17" s="37">
        <f>_xlfn.XLOOKUP(A17,'Сводный за нед'!$A:$A,'Сводный за нед'!$N:$N)</f>
        <v>60.760000000000005</v>
      </c>
      <c r="Y17" s="37"/>
      <c r="Z17" s="37">
        <f t="shared" si="14"/>
        <v>23.1</v>
      </c>
      <c r="AA17" s="53">
        <f t="shared" si="15"/>
        <v>92.497868852459021</v>
      </c>
      <c r="AB17" s="48">
        <f t="shared" si="2"/>
        <v>1.2727367808013949E-3</v>
      </c>
      <c r="AC17" s="124">
        <f>_xlfn.XLOOKUP($A17,'Сводный за нед'!$A:$A,'Сводный за нед'!$AA:$AA,0,0)</f>
        <v>61</v>
      </c>
      <c r="AD17" s="124">
        <f>_xlfn.XLOOKUP($A17,'Сводный за нед'!$A:$A,'Сводный за нед'!$Y:$Y,0,0)</f>
        <v>0</v>
      </c>
      <c r="AE17" s="223">
        <f>_xlfn.XLOOKUP($A17,'Сводный за нед'!$A:$A,'Сводный за нед'!$Z:$Z,0,0)</f>
        <v>0</v>
      </c>
      <c r="AF17" s="129">
        <f t="shared" si="16"/>
        <v>0.18030773655450102</v>
      </c>
      <c r="AG17" s="129">
        <f t="shared" si="17"/>
        <v>0.80432929436920886</v>
      </c>
      <c r="AH17" s="48"/>
      <c r="AI17" s="118">
        <f t="shared" si="18"/>
        <v>513</v>
      </c>
      <c r="AJ17" s="118">
        <f t="shared" si="19"/>
        <v>115</v>
      </c>
      <c r="AK17" s="118">
        <f t="shared" si="20"/>
        <v>151.952131147541</v>
      </c>
      <c r="AL17" s="118">
        <f t="shared" si="21"/>
        <v>69.69</v>
      </c>
      <c r="AM17" s="118">
        <f t="shared" si="22"/>
        <v>60.760000000000005</v>
      </c>
      <c r="AN17" s="118">
        <f t="shared" si="23"/>
        <v>0</v>
      </c>
      <c r="AO17" s="118">
        <f t="shared" si="24"/>
        <v>23.1</v>
      </c>
      <c r="AP17" s="118">
        <f t="shared" si="25"/>
        <v>92.497868852459021</v>
      </c>
    </row>
    <row r="18" spans="1:42" ht="15.95" customHeight="1" x14ac:dyDescent="0.2">
      <c r="A18" s="3">
        <f>'Сводный за нед'!A17</f>
        <v>239233529</v>
      </c>
      <c r="B18" s="3" t="str">
        <f>'Сводный за нед'!B17</f>
        <v>AHMA1BW302WH</v>
      </c>
      <c r="C18" s="3" t="str">
        <f>'Сводный за нед'!C17</f>
        <v>Мешок для обуви XL - 35 см</v>
      </c>
      <c r="D18" s="4">
        <f>'Сводный за нед'!D17</f>
        <v>2040478696884</v>
      </c>
      <c r="E18" s="124" cm="1">
        <f t="array" aca="1" ref="E18" ca="1">IFERROR(_xlfn.XLOOKUP($A18,INDIRECT($D$1-1&amp;"!"&amp;"$A:$A"),INDIRECT($D$1-1&amp;"!"&amp;"$AC:$AC")),0)</f>
        <v>83</v>
      </c>
      <c r="F18" s="38">
        <f>IFERROR(_xlfn.XLOOKUP(Текущая!A18,Cебес!$A:$A,Cебес!$E:$E)," ")</f>
        <v>144</v>
      </c>
      <c r="G18" s="37">
        <f t="shared" ca="1" si="8"/>
        <v>11952</v>
      </c>
      <c r="H18" s="37">
        <f>_xlfn.XLOOKUP($A18,'Сводный за нед'!$A:$A,'Сводный за нед'!$V:$V,0,0)</f>
        <v>270</v>
      </c>
      <c r="I18" s="51">
        <f>_xlfn.XLOOKUP($A18,'Сводный за нед'!$A:$A,'Сводный за нед'!$W:$W,0,0)</f>
        <v>100</v>
      </c>
      <c r="J18" s="34">
        <f>_xlfn.XLOOKUP($A18,'Сводный за нед'!$A:$A,'Сводный за нед'!$X:$X)</f>
        <v>0.3</v>
      </c>
      <c r="K18" s="37">
        <f>_xlfn.XLOOKUP(A18,'Сводный за нед'!$A:$A,'Сводный за нед'!$E:$E)</f>
        <v>2</v>
      </c>
      <c r="L18" s="37">
        <f>_xlfn.XLOOKUP(A18,'Сводный за нед'!$A:$A,'Сводный за нед'!$F:$F)</f>
        <v>0</v>
      </c>
      <c r="M18" s="37">
        <f t="shared" si="9"/>
        <v>2</v>
      </c>
      <c r="N18" s="37">
        <f>_xlfn.XLOOKUP(A18,'Сводный за нед'!$A:$A,'Сводный за нед'!$G:$G)</f>
        <v>1412</v>
      </c>
      <c r="O18" s="37">
        <f>_xlfn.XLOOKUP(A18,'Сводный за нед'!$A:$A,'Сводный за нед'!$H:$H)</f>
        <v>878</v>
      </c>
      <c r="P18" s="37">
        <f>_xlfn.XLOOKUP(A18,'Сводный за нед'!$A:$A,'Сводный за нед'!$I:$I)</f>
        <v>0</v>
      </c>
      <c r="Q18" s="37">
        <f t="shared" si="10"/>
        <v>1412</v>
      </c>
      <c r="R18" s="37">
        <f t="shared" si="11"/>
        <v>878</v>
      </c>
      <c r="S18" s="48">
        <f t="shared" si="0"/>
        <v>6.4640551609140024E-3</v>
      </c>
      <c r="T18" s="37">
        <f t="shared" si="12"/>
        <v>288</v>
      </c>
      <c r="U18" s="37">
        <f>_xlfn.XLOOKUP(A18,'Сводный за нед'!$A:$A,'Сводный за нед'!$J:$J)+_xlfn.XLOOKUP(A18,'Сводный за нед'!$A:$A,'Сводный за нед'!$L:$L)</f>
        <v>404.82131147540986</v>
      </c>
      <c r="V18" s="48">
        <f t="shared" si="13"/>
        <v>0.28670064552082852</v>
      </c>
      <c r="W18" s="37">
        <f>_xlfn.XLOOKUP(A18,'Сводный за нед'!$A:$A,'Сводный за нед'!$M:$M)</f>
        <v>182.34</v>
      </c>
      <c r="X18" s="37">
        <f>_xlfn.XLOOKUP(A18,'Сводный за нед'!$A:$A,'Сводный за нед'!$N:$N)</f>
        <v>157.47424000000001</v>
      </c>
      <c r="Y18" s="37"/>
      <c r="Z18" s="37">
        <f t="shared" si="14"/>
        <v>61.460000000000008</v>
      </c>
      <c r="AA18" s="53">
        <f t="shared" si="15"/>
        <v>317.90444852459007</v>
      </c>
      <c r="AB18" s="48">
        <f t="shared" si="2"/>
        <v>4.3742487198598105E-3</v>
      </c>
      <c r="AC18" s="124">
        <f>_xlfn.XLOOKUP($A18,'Сводный за нед'!$A:$A,'Сводный за нед'!$AA:$AA,0,0)</f>
        <v>81</v>
      </c>
      <c r="AD18" s="124">
        <f>_xlfn.XLOOKUP($A18,'Сводный за нед'!$A:$A,'Сводный за нед'!$Y:$Y,0,0)</f>
        <v>9</v>
      </c>
      <c r="AE18" s="223">
        <f>_xlfn.XLOOKUP($A18,'Сводный за нед'!$A:$A,'Сводный за нед'!$Z:$Z,0,0)</f>
        <v>200</v>
      </c>
      <c r="AF18" s="129">
        <f t="shared" si="16"/>
        <v>0.22514479357265577</v>
      </c>
      <c r="AG18" s="129">
        <f t="shared" si="17"/>
        <v>1.1038348907103819</v>
      </c>
      <c r="AH18" s="48"/>
      <c r="AI18" s="118">
        <f t="shared" si="18"/>
        <v>706</v>
      </c>
      <c r="AJ18" s="118">
        <f t="shared" si="19"/>
        <v>144</v>
      </c>
      <c r="AK18" s="118">
        <f t="shared" si="20"/>
        <v>202.41065573770493</v>
      </c>
      <c r="AL18" s="118">
        <f t="shared" si="21"/>
        <v>91.17</v>
      </c>
      <c r="AM18" s="118">
        <f t="shared" si="22"/>
        <v>78.737120000000004</v>
      </c>
      <c r="AN18" s="118">
        <f t="shared" si="23"/>
        <v>0</v>
      </c>
      <c r="AO18" s="118">
        <f t="shared" si="24"/>
        <v>30.730000000000004</v>
      </c>
      <c r="AP18" s="118">
        <f t="shared" si="25"/>
        <v>158.95222426229498</v>
      </c>
    </row>
    <row r="19" spans="1:42" ht="15.95" customHeight="1" x14ac:dyDescent="0.2">
      <c r="A19" s="3">
        <f>'Сводный за нед'!A18</f>
        <v>173605843</v>
      </c>
      <c r="B19" s="3" t="str">
        <f>'Сводный за нед'!B18</f>
        <v>ACRH1MS101RJ</v>
      </c>
      <c r="C19" s="3" t="str">
        <f>'Сводный за нед'!C18</f>
        <v>Массажер для пальцев</v>
      </c>
      <c r="D19" s="4">
        <f>'Сводный за нед'!D18</f>
        <v>2038430289250</v>
      </c>
      <c r="E19" s="124" cm="1">
        <f t="array" aca="1" ref="E19" ca="1">IFERROR(_xlfn.XLOOKUP($A19,INDIRECT($D$1-1&amp;"!"&amp;"$A:$A"),INDIRECT($D$1-1&amp;"!"&amp;"$AC:$AC")),0)</f>
        <v>554</v>
      </c>
      <c r="F19" s="38">
        <f>IFERROR(_xlfn.XLOOKUP(Текущая!A19,Cебес!$A:$A,Cебес!$E:$E)," ")</f>
        <v>66</v>
      </c>
      <c r="G19" s="37">
        <f t="shared" ca="1" si="8"/>
        <v>36564</v>
      </c>
      <c r="H19" s="37">
        <f>_xlfn.XLOOKUP($A19,'Сводный за нед'!$A:$A,'Сводный за нед'!$V:$V,0,0)</f>
        <v>5530</v>
      </c>
      <c r="I19" s="51">
        <f>_xlfn.XLOOKUP($A19,'Сводный за нед'!$A:$A,'Сводный за нед'!$W:$W,0,0)</f>
        <v>100</v>
      </c>
      <c r="J19" s="34">
        <f>_xlfn.XLOOKUP($A19,'Сводный за нед'!$A:$A,'Сводный за нед'!$X:$X)</f>
        <v>0.1</v>
      </c>
      <c r="K19" s="37">
        <f>_xlfn.XLOOKUP(A19,'Сводный за нед'!$A:$A,'Сводный за нед'!$E:$E)</f>
        <v>2</v>
      </c>
      <c r="L19" s="37">
        <f>_xlfn.XLOOKUP(A19,'Сводный за нед'!$A:$A,'Сводный за нед'!$F:$F)</f>
        <v>0</v>
      </c>
      <c r="M19" s="37">
        <f t="shared" si="9"/>
        <v>2</v>
      </c>
      <c r="N19" s="37">
        <f>_xlfn.XLOOKUP(A19,'Сводный за нед'!$A:$A,'Сводный за нед'!$G:$G)</f>
        <v>858.40000000000009</v>
      </c>
      <c r="O19" s="37">
        <f>_xlfn.XLOOKUP(A19,'Сводный за нед'!$A:$A,'Сводный за нед'!$H:$H)</f>
        <v>627.99</v>
      </c>
      <c r="P19" s="37">
        <f>_xlfn.XLOOKUP(A19,'Сводный за нед'!$A:$A,'Сводный за нед'!$I:$I)</f>
        <v>0</v>
      </c>
      <c r="Q19" s="37">
        <f t="shared" si="10"/>
        <v>858.40000000000009</v>
      </c>
      <c r="R19" s="37">
        <f t="shared" si="11"/>
        <v>627.99</v>
      </c>
      <c r="S19" s="48">
        <f t="shared" si="0"/>
        <v>3.9297060553318552E-3</v>
      </c>
      <c r="T19" s="37">
        <f t="shared" si="12"/>
        <v>132</v>
      </c>
      <c r="U19" s="37">
        <f>_xlfn.XLOOKUP(A19,'Сводный за нед'!$A:$A,'Сводный за нед'!$J:$J)+_xlfn.XLOOKUP(A19,'Сводный за нед'!$A:$A,'Сводный за нед'!$L:$L)</f>
        <v>248.85786885245909</v>
      </c>
      <c r="V19" s="48">
        <f t="shared" si="13"/>
        <v>0.28990898048981717</v>
      </c>
      <c r="W19" s="37">
        <f>_xlfn.XLOOKUP(A19,'Сводный за нед'!$A:$A,'Сводный за нед'!$M:$M)</f>
        <v>108.1</v>
      </c>
      <c r="X19" s="37">
        <f>_xlfn.XLOOKUP(A19,'Сводный за нед'!$A:$A,'Сводный за нед'!$N:$N)</f>
        <v>543.90000000000009</v>
      </c>
      <c r="Y19" s="37"/>
      <c r="Z19" s="37">
        <f t="shared" si="14"/>
        <v>43.959300000000006</v>
      </c>
      <c r="AA19" s="53">
        <f t="shared" si="15"/>
        <v>-218.41716885245913</v>
      </c>
      <c r="AB19" s="48">
        <f t="shared" si="2"/>
        <v>-3.0053402073559592E-3</v>
      </c>
      <c r="AC19" s="124">
        <f>_xlfn.XLOOKUP($A19,'Сводный за нед'!$A:$A,'Сводный за нед'!$AA:$AA,0,0)</f>
        <v>553</v>
      </c>
      <c r="AD19" s="124">
        <f>_xlfn.XLOOKUP($A19,'Сводный за нед'!$A:$A,'Сводный за нед'!$Y:$Y,0,0)</f>
        <v>18</v>
      </c>
      <c r="AE19" s="223">
        <f>_xlfn.XLOOKUP($A19,'Сводный за нед'!$A:$A,'Сводный за нед'!$Z:$Z,0,0)</f>
        <v>33</v>
      </c>
      <c r="AF19" s="129">
        <f t="shared" si="16"/>
        <v>-0.25444684162681624</v>
      </c>
      <c r="AG19" s="129">
        <f t="shared" si="17"/>
        <v>-1.6546755216095386</v>
      </c>
      <c r="AH19" s="48"/>
      <c r="AI19" s="118">
        <f t="shared" si="18"/>
        <v>429.20000000000005</v>
      </c>
      <c r="AJ19" s="118">
        <f t="shared" si="19"/>
        <v>66</v>
      </c>
      <c r="AK19" s="118">
        <f t="shared" si="20"/>
        <v>124.42893442622955</v>
      </c>
      <c r="AL19" s="118">
        <f t="shared" si="21"/>
        <v>54.05</v>
      </c>
      <c r="AM19" s="118">
        <f t="shared" si="22"/>
        <v>271.95000000000005</v>
      </c>
      <c r="AN19" s="118">
        <f t="shared" si="23"/>
        <v>0</v>
      </c>
      <c r="AO19" s="118">
        <f t="shared" si="24"/>
        <v>21.979650000000003</v>
      </c>
      <c r="AP19" s="118">
        <f t="shared" si="25"/>
        <v>-109.20858442622955</v>
      </c>
    </row>
    <row r="20" spans="1:42" ht="15.95" customHeight="1" x14ac:dyDescent="0.2">
      <c r="A20" s="3">
        <f>'Сводный за нед'!A19</f>
        <v>223420736</v>
      </c>
      <c r="B20" s="3" t="str">
        <f>'Сводный за нед'!B19</f>
        <v>ACRB1MS101RJ</v>
      </c>
      <c r="C20" s="3" t="str">
        <f>'Сводный за нед'!C19</f>
        <v>Массажер для тела оранжевый</v>
      </c>
      <c r="D20" s="4">
        <f>'Сводный за нед'!D19</f>
        <v>2039813223373</v>
      </c>
      <c r="E20" s="124" cm="1">
        <f t="array" aca="1" ref="E20" ca="1">IFERROR(_xlfn.XLOOKUP($A20,INDIRECT($D$1-1&amp;"!"&amp;"$A:$A"),INDIRECT($D$1-1&amp;"!"&amp;"$AC:$AC")),0)</f>
        <v>33</v>
      </c>
      <c r="F20" s="38">
        <f>IFERROR(_xlfn.XLOOKUP(Текущая!A20,Cебес!$A:$A,Cебес!$E:$E)," ")</f>
        <v>151</v>
      </c>
      <c r="G20" s="37">
        <f t="shared" ca="1" si="8"/>
        <v>4983</v>
      </c>
      <c r="H20" s="37">
        <f>_xlfn.XLOOKUP($A20,'Сводный за нед'!$A:$A,'Сводный за нед'!$V:$V,0,0)</f>
        <v>48.571428571428577</v>
      </c>
      <c r="I20" s="51">
        <f>_xlfn.XLOOKUP($A20,'Сводный за нед'!$A:$A,'Сводный за нед'!$W:$W,0,0)</f>
        <v>100</v>
      </c>
      <c r="J20" s="34">
        <f>_xlfn.XLOOKUP($A20,'Сводный за нед'!$A:$A,'Сводный за нед'!$X:$X)</f>
        <v>0.7</v>
      </c>
      <c r="K20" s="37">
        <f>_xlfn.XLOOKUP(A20,'Сводный за нед'!$A:$A,'Сводный за нед'!$E:$E)</f>
        <v>7</v>
      </c>
      <c r="L20" s="37">
        <f>_xlfn.XLOOKUP(A20,'Сводный за нед'!$A:$A,'Сводный за нед'!$F:$F)</f>
        <v>0</v>
      </c>
      <c r="M20" s="37">
        <f t="shared" si="9"/>
        <v>7</v>
      </c>
      <c r="N20" s="37">
        <f>_xlfn.XLOOKUP(A20,'Сводный за нед'!$A:$A,'Сводный за нед'!$G:$G)</f>
        <v>4325.43</v>
      </c>
      <c r="O20" s="37">
        <f>_xlfn.XLOOKUP(A20,'Сводный за нед'!$A:$A,'Сводный за нед'!$H:$H)</f>
        <v>2890</v>
      </c>
      <c r="P20" s="37">
        <f>_xlfn.XLOOKUP(A20,'Сводный за нед'!$A:$A,'Сводный за нед'!$I:$I)</f>
        <v>0</v>
      </c>
      <c r="Q20" s="37">
        <f t="shared" si="10"/>
        <v>4325.43</v>
      </c>
      <c r="R20" s="37">
        <f t="shared" si="11"/>
        <v>2890</v>
      </c>
      <c r="S20" s="48">
        <f t="shared" si="0"/>
        <v>1.9801570902742389E-2</v>
      </c>
      <c r="T20" s="37">
        <f t="shared" si="12"/>
        <v>1057</v>
      </c>
      <c r="U20" s="37">
        <f>_xlfn.XLOOKUP(A20,'Сводный за нед'!$A:$A,'Сводный за нед'!$J:$J)+_xlfn.XLOOKUP(A20,'Сводный за нед'!$A:$A,'Сводный за нед'!$L:$L)</f>
        <v>1285.1595081967216</v>
      </c>
      <c r="V20" s="48">
        <f t="shared" si="13"/>
        <v>0.29711716712482261</v>
      </c>
      <c r="W20" s="37">
        <f>_xlfn.XLOOKUP(A20,'Сводный за нед'!$A:$A,'Сводный за нед'!$M:$M)</f>
        <v>362.72999999999996</v>
      </c>
      <c r="X20" s="37">
        <f>_xlfn.XLOOKUP(A20,'Сводный за нед'!$A:$A,'Сводный за нед'!$N:$N)</f>
        <v>40.180000000000007</v>
      </c>
      <c r="Y20" s="37"/>
      <c r="Z20" s="37">
        <f t="shared" si="14"/>
        <v>202.3</v>
      </c>
      <c r="AA20" s="53">
        <f t="shared" si="15"/>
        <v>1378.0604918032786</v>
      </c>
      <c r="AB20" s="48">
        <f t="shared" si="2"/>
        <v>1.8961607395354223E-2</v>
      </c>
      <c r="AC20" s="124">
        <f>_xlfn.XLOOKUP($A20,'Сводный за нед'!$A:$A,'Сводный за нед'!$AA:$AA,0,0)</f>
        <v>34</v>
      </c>
      <c r="AD20" s="124">
        <f>_xlfn.XLOOKUP($A20,'Сводный за нед'!$A:$A,'Сводный за нед'!$Y:$Y,0,0)</f>
        <v>12</v>
      </c>
      <c r="AE20" s="223">
        <f>_xlfn.XLOOKUP($A20,'Сводный за нед'!$A:$A,'Сводный за нед'!$Z:$Z,0,0)</f>
        <v>14</v>
      </c>
      <c r="AF20" s="129">
        <f t="shared" si="16"/>
        <v>0.31859502796329581</v>
      </c>
      <c r="AG20" s="129">
        <f t="shared" si="17"/>
        <v>1.303746917505467</v>
      </c>
      <c r="AH20" s="48"/>
      <c r="AI20" s="118">
        <f t="shared" si="18"/>
        <v>617.91857142857145</v>
      </c>
      <c r="AJ20" s="118">
        <f t="shared" si="19"/>
        <v>151</v>
      </c>
      <c r="AK20" s="118">
        <f t="shared" si="20"/>
        <v>183.5942154566745</v>
      </c>
      <c r="AL20" s="118">
        <f t="shared" si="21"/>
        <v>51.818571428571424</v>
      </c>
      <c r="AM20" s="118">
        <f t="shared" si="22"/>
        <v>5.7400000000000011</v>
      </c>
      <c r="AN20" s="118">
        <f t="shared" si="23"/>
        <v>0</v>
      </c>
      <c r="AO20" s="118">
        <f t="shared" si="24"/>
        <v>28.900000000000002</v>
      </c>
      <c r="AP20" s="118">
        <f t="shared" si="25"/>
        <v>196.8657845433255</v>
      </c>
    </row>
    <row r="21" spans="1:42" ht="15.95" customHeight="1" x14ac:dyDescent="0.2">
      <c r="A21" s="3">
        <f>'Сводный за нед'!A20</f>
        <v>275208801</v>
      </c>
      <c r="B21" s="3" t="str">
        <f>'Сводный за нед'!B20</f>
        <v>ACRB1MS101PN</v>
      </c>
      <c r="C21" s="3" t="str">
        <f>'Сводный за нед'!C20</f>
        <v>Массажер для тела розовый</v>
      </c>
      <c r="D21" s="4">
        <f>'Сводный за нед'!D20</f>
        <v>2041591042329</v>
      </c>
      <c r="E21" s="124" cm="1">
        <f t="array" aca="1" ref="E21" ca="1">IFERROR(_xlfn.XLOOKUP($A21,INDIRECT($D$1-1&amp;"!"&amp;"$A:$A"),INDIRECT($D$1-1&amp;"!"&amp;"$AC:$AC")),0)</f>
        <v>75</v>
      </c>
      <c r="F21" s="38">
        <f>IFERROR(_xlfn.XLOOKUP(Текущая!A21,Cебес!$A:$A,Cебес!$E:$E)," ")</f>
        <v>151</v>
      </c>
      <c r="G21" s="37">
        <f t="shared" ca="1" si="8"/>
        <v>11325</v>
      </c>
      <c r="H21" s="37">
        <f>_xlfn.XLOOKUP($A21,'Сводный за нед'!$A:$A,'Сводный за нед'!$V:$V,0,0)</f>
        <v>250</v>
      </c>
      <c r="I21" s="51">
        <f>_xlfn.XLOOKUP($A21,'Сводный за нед'!$A:$A,'Сводный за нед'!$W:$W,0,0)</f>
        <v>100</v>
      </c>
      <c r="J21" s="34">
        <f>_xlfn.XLOOKUP($A21,'Сводный за нед'!$A:$A,'Сводный за нед'!$X:$X)</f>
        <v>0.3</v>
      </c>
      <c r="K21" s="37">
        <f>_xlfn.XLOOKUP(A21,'Сводный за нед'!$A:$A,'Сводный за нед'!$E:$E)</f>
        <v>0</v>
      </c>
      <c r="L21" s="37">
        <f>_xlfn.XLOOKUP(A21,'Сводный за нед'!$A:$A,'Сводный за нед'!$F:$F)</f>
        <v>0</v>
      </c>
      <c r="M21" s="37">
        <f t="shared" si="9"/>
        <v>0</v>
      </c>
      <c r="N21" s="37">
        <f>_xlfn.XLOOKUP(A21,'Сводный за нед'!$A:$A,'Сводный за нед'!$G:$G)</f>
        <v>0</v>
      </c>
      <c r="O21" s="37">
        <f>_xlfn.XLOOKUP(A21,'Сводный за нед'!$A:$A,'Сводный за нед'!$H:$H)</f>
        <v>0</v>
      </c>
      <c r="P21" s="37">
        <f>_xlfn.XLOOKUP(A21,'Сводный за нед'!$A:$A,'Сводный за нед'!$I:$I)</f>
        <v>0</v>
      </c>
      <c r="Q21" s="37">
        <f t="shared" si="10"/>
        <v>0</v>
      </c>
      <c r="R21" s="37">
        <f t="shared" si="11"/>
        <v>0</v>
      </c>
      <c r="S21" s="48">
        <f t="shared" si="0"/>
        <v>0</v>
      </c>
      <c r="T21" s="37">
        <f t="shared" si="12"/>
        <v>0</v>
      </c>
      <c r="U21" s="37">
        <f>_xlfn.XLOOKUP(A21,'Сводный за нед'!$A:$A,'Сводный за нед'!$J:$J)+_xlfn.XLOOKUP(A21,'Сводный за нед'!$A:$A,'Сводный за нед'!$L:$L)</f>
        <v>-5.2696721311475407</v>
      </c>
      <c r="V21" s="48">
        <f t="shared" si="13"/>
        <v>0</v>
      </c>
      <c r="W21" s="37">
        <f>_xlfn.XLOOKUP(A21,'Сводный за нед'!$A:$A,'Сводный за нед'!$M:$M)</f>
        <v>0</v>
      </c>
      <c r="X21" s="37">
        <f>_xlfn.XLOOKUP(A21,'Сводный за нед'!$A:$A,'Сводный за нед'!$N:$N)</f>
        <v>73.5</v>
      </c>
      <c r="Y21" s="37"/>
      <c r="Z21" s="37">
        <f t="shared" si="14"/>
        <v>0</v>
      </c>
      <c r="AA21" s="53">
        <f t="shared" si="15"/>
        <v>-68.230327868852456</v>
      </c>
      <c r="AB21" s="48">
        <f t="shared" si="2"/>
        <v>-9.3882430938319267E-4</v>
      </c>
      <c r="AC21" s="124">
        <f>_xlfn.XLOOKUP($A21,'Сводный за нед'!$A:$A,'Сводный за нед'!$AA:$AA,0,0)</f>
        <v>75</v>
      </c>
      <c r="AD21" s="124">
        <f>_xlfn.XLOOKUP($A21,'Сводный за нед'!$A:$A,'Сводный за нед'!$Y:$Y,0,0)</f>
        <v>4</v>
      </c>
      <c r="AE21" s="223">
        <f>_xlfn.XLOOKUP($A21,'Сводный за нед'!$A:$A,'Сводный за нед'!$Z:$Z,0,0)</f>
        <v>67</v>
      </c>
      <c r="AF21" s="129">
        <f t="shared" si="16"/>
        <v>0</v>
      </c>
      <c r="AG21" s="129">
        <f t="shared" si="17"/>
        <v>0</v>
      </c>
      <c r="AH21" s="48"/>
      <c r="AI21" s="118">
        <f t="shared" si="18"/>
        <v>0</v>
      </c>
      <c r="AJ21" s="118">
        <f t="shared" si="19"/>
        <v>151</v>
      </c>
      <c r="AK21" s="118">
        <f t="shared" si="20"/>
        <v>0</v>
      </c>
      <c r="AL21" s="118">
        <f t="shared" si="21"/>
        <v>0</v>
      </c>
      <c r="AM21" s="118">
        <f t="shared" si="22"/>
        <v>73.5</v>
      </c>
      <c r="AN21" s="118">
        <f t="shared" si="23"/>
        <v>0</v>
      </c>
      <c r="AO21" s="118" t="str">
        <f t="shared" si="24"/>
        <v xml:space="preserve"> </v>
      </c>
      <c r="AP21" s="118">
        <f t="shared" si="25"/>
        <v>0</v>
      </c>
    </row>
    <row r="22" spans="1:42" ht="15.95" customHeight="1" x14ac:dyDescent="0.2">
      <c r="A22" s="3">
        <f>'Сводный за нед'!A21</f>
        <v>275208802</v>
      </c>
      <c r="B22" s="3" t="str">
        <f>'Сводный за нед'!B21</f>
        <v>ACRB1MS101BL</v>
      </c>
      <c r="C22" s="3" t="str">
        <f>'Сводный за нед'!C21</f>
        <v>Массажер для тела голубой</v>
      </c>
      <c r="D22" s="4">
        <f>'Сводный за нед'!D21</f>
        <v>2041591055954</v>
      </c>
      <c r="E22" s="124" cm="1">
        <f t="array" aca="1" ref="E22" ca="1">IFERROR(_xlfn.XLOOKUP($A22,INDIRECT($D$1-1&amp;"!"&amp;"$A:$A"),INDIRECT($D$1-1&amp;"!"&amp;"$AC:$AC")),0)</f>
        <v>28</v>
      </c>
      <c r="F22" s="38">
        <f>IFERROR(_xlfn.XLOOKUP(Текущая!A22,Cебес!$A:$A,Cебес!$E:$E)," ")</f>
        <v>151</v>
      </c>
      <c r="G22" s="37">
        <f t="shared" ca="1" si="8"/>
        <v>4228</v>
      </c>
      <c r="H22" s="37">
        <f>_xlfn.XLOOKUP($A22,'Сводный за нед'!$A:$A,'Сводный за нед'!$V:$V,0,0)</f>
        <v>90</v>
      </c>
      <c r="I22" s="51">
        <f>_xlfn.XLOOKUP($A22,'Сводный за нед'!$A:$A,'Сводный за нед'!$W:$W,0,0)</f>
        <v>100</v>
      </c>
      <c r="J22" s="34">
        <f>_xlfn.XLOOKUP($A22,'Сводный за нед'!$A:$A,'Сводный за нед'!$X:$X)</f>
        <v>0.3</v>
      </c>
      <c r="K22" s="37">
        <f>_xlfn.XLOOKUP(A22,'Сводный за нед'!$A:$A,'Сводный за нед'!$E:$E)</f>
        <v>2</v>
      </c>
      <c r="L22" s="37">
        <f>_xlfn.XLOOKUP(A22,'Сводный за нед'!$A:$A,'Сводный за нед'!$F:$F)</f>
        <v>0</v>
      </c>
      <c r="M22" s="37">
        <f t="shared" si="9"/>
        <v>2</v>
      </c>
      <c r="N22" s="37">
        <f>_xlfn.XLOOKUP(A22,'Сводный за нед'!$A:$A,'Сводный за нед'!$G:$G)</f>
        <v>1420</v>
      </c>
      <c r="O22" s="37">
        <f>_xlfn.XLOOKUP(A22,'Сводный за нед'!$A:$A,'Сводный за нед'!$H:$H)</f>
        <v>964</v>
      </c>
      <c r="P22" s="37">
        <f>_xlfn.XLOOKUP(A22,'Сводный за нед'!$A:$A,'Сводный за нед'!$I:$I)</f>
        <v>0</v>
      </c>
      <c r="Q22" s="37">
        <f t="shared" si="10"/>
        <v>1420</v>
      </c>
      <c r="R22" s="37">
        <f t="shared" si="11"/>
        <v>964</v>
      </c>
      <c r="S22" s="48">
        <f t="shared" si="0"/>
        <v>6.5006787029021837E-3</v>
      </c>
      <c r="T22" s="37">
        <f t="shared" si="12"/>
        <v>302</v>
      </c>
      <c r="U22" s="37">
        <f>_xlfn.XLOOKUP(A22,'Сводный за нед'!$A:$A,'Сводный за нед'!$J:$J)+_xlfn.XLOOKUP(A22,'Сводный за нед'!$A:$A,'Сводный за нед'!$L:$L)</f>
        <v>424.13262295081967</v>
      </c>
      <c r="V22" s="48">
        <f t="shared" si="13"/>
        <v>0.29868494574001386</v>
      </c>
      <c r="W22" s="37">
        <f>_xlfn.XLOOKUP(A22,'Сводный за нед'!$A:$A,'Сводный за нед'!$M:$M)</f>
        <v>126.72</v>
      </c>
      <c r="X22" s="37">
        <f>_xlfn.XLOOKUP(A22,'Сводный за нед'!$A:$A,'Сводный за нед'!$N:$N)</f>
        <v>28.42</v>
      </c>
      <c r="Y22" s="37"/>
      <c r="Z22" s="37">
        <f t="shared" si="14"/>
        <v>67.48</v>
      </c>
      <c r="AA22" s="53">
        <f t="shared" si="15"/>
        <v>471.24737704918033</v>
      </c>
      <c r="AB22" s="48">
        <f t="shared" si="2"/>
        <v>6.4841912258903917E-3</v>
      </c>
      <c r="AC22" s="124">
        <f>_xlfn.XLOOKUP($A22,'Сводный за нед'!$A:$A,'Сводный за нед'!$AA:$AA,0,0)</f>
        <v>27</v>
      </c>
      <c r="AD22" s="124">
        <f>_xlfn.XLOOKUP($A22,'Сводный за нед'!$A:$A,'Сводный за нед'!$Y:$Y,0,0)</f>
        <v>11</v>
      </c>
      <c r="AE22" s="223">
        <f>_xlfn.XLOOKUP($A22,'Сводный за нед'!$A:$A,'Сводный за нед'!$Z:$Z,0,0)</f>
        <v>15</v>
      </c>
      <c r="AF22" s="129">
        <f t="shared" si="16"/>
        <v>0.33186435003463399</v>
      </c>
      <c r="AG22" s="129">
        <f t="shared" si="17"/>
        <v>1.5604217783085439</v>
      </c>
      <c r="AH22" s="48"/>
      <c r="AI22" s="118">
        <f t="shared" si="18"/>
        <v>710</v>
      </c>
      <c r="AJ22" s="118">
        <f t="shared" si="19"/>
        <v>151</v>
      </c>
      <c r="AK22" s="118">
        <f t="shared" si="20"/>
        <v>212.06631147540983</v>
      </c>
      <c r="AL22" s="118">
        <f t="shared" si="21"/>
        <v>63.36</v>
      </c>
      <c r="AM22" s="118">
        <f t="shared" si="22"/>
        <v>14.21</v>
      </c>
      <c r="AN22" s="118">
        <f t="shared" si="23"/>
        <v>0</v>
      </c>
      <c r="AO22" s="118">
        <f t="shared" si="24"/>
        <v>33.74</v>
      </c>
      <c r="AP22" s="118">
        <f t="shared" si="25"/>
        <v>235.62368852459014</v>
      </c>
    </row>
    <row r="23" spans="1:42" ht="15.95" customHeight="1" x14ac:dyDescent="0.2">
      <c r="A23" s="3">
        <f>'Сводный за нед'!A22</f>
        <v>236072835</v>
      </c>
      <c r="B23" s="3" t="str">
        <f>'Сводный за нед'!B22</f>
        <v>ACRB1MS106WH</v>
      </c>
      <c r="C23" s="3" t="str">
        <f>'Сводный за нед'!C22</f>
        <v>Мяч с шипами белый 6 см</v>
      </c>
      <c r="D23" s="4">
        <f>'Сводный за нед'!D22</f>
        <v>2040278804496</v>
      </c>
      <c r="E23" s="124" cm="1">
        <f t="array" aca="1" ref="E23" ca="1">IFERROR(_xlfn.XLOOKUP($A23,INDIRECT($D$1-1&amp;"!"&amp;"$A:$A"),INDIRECT($D$1-1&amp;"!"&amp;"$AC:$AC")),0)</f>
        <v>379</v>
      </c>
      <c r="F23" s="38">
        <f>IFERROR(_xlfn.XLOOKUP(Текущая!A23,Cебес!$A:$A,Cебес!$E:$E)," ")</f>
        <v>59</v>
      </c>
      <c r="G23" s="37">
        <f t="shared" ca="1" si="8"/>
        <v>22361</v>
      </c>
      <c r="H23" s="37">
        <f>_xlfn.XLOOKUP($A23,'Сводный за нед'!$A:$A,'Сводный за нед'!$V:$V,0,0)</f>
        <v>236.5</v>
      </c>
      <c r="I23" s="51">
        <f>_xlfn.XLOOKUP($A23,'Сводный за нед'!$A:$A,'Сводный за нед'!$W:$W,0,0)</f>
        <v>80</v>
      </c>
      <c r="J23" s="34">
        <f>_xlfn.XLOOKUP($A23,'Сводный за нед'!$A:$A,'Сводный за нед'!$X:$X)</f>
        <v>2</v>
      </c>
      <c r="K23" s="37">
        <f>_xlfn.XLOOKUP(A23,'Сводный за нед'!$A:$A,'Сводный за нед'!$E:$E)</f>
        <v>13</v>
      </c>
      <c r="L23" s="37">
        <f>_xlfn.XLOOKUP(A23,'Сводный за нед'!$A:$A,'Сводный за нед'!$F:$F)</f>
        <v>0</v>
      </c>
      <c r="M23" s="37">
        <f t="shared" si="9"/>
        <v>13</v>
      </c>
      <c r="N23" s="37">
        <f>_xlfn.XLOOKUP(A23,'Сводный за нед'!$A:$A,'Сводный за нед'!$G:$G)</f>
        <v>9053.06</v>
      </c>
      <c r="O23" s="37">
        <f>_xlfn.XLOOKUP(A23,'Сводный за нед'!$A:$A,'Сводный за нед'!$H:$H)</f>
        <v>6078</v>
      </c>
      <c r="P23" s="37">
        <f>_xlfn.XLOOKUP(A23,'Сводный за нед'!$A:$A,'Сводный за нед'!$I:$I)</f>
        <v>0</v>
      </c>
      <c r="Q23" s="37">
        <f t="shared" si="10"/>
        <v>9053.06</v>
      </c>
      <c r="R23" s="37">
        <f t="shared" si="11"/>
        <v>6078</v>
      </c>
      <c r="S23" s="48">
        <f t="shared" si="0"/>
        <v>4.1444390378940592E-2</v>
      </c>
      <c r="T23" s="37">
        <f t="shared" si="12"/>
        <v>767</v>
      </c>
      <c r="U23" s="37">
        <f>_xlfn.XLOOKUP(A23,'Сводный за нед'!$A:$A,'Сводный за нед'!$J:$J)+_xlfn.XLOOKUP(A23,'Сводный за нед'!$A:$A,'Сводный за нед'!$L:$L)</f>
        <v>2645.1400819672126</v>
      </c>
      <c r="V23" s="48">
        <f t="shared" si="13"/>
        <v>0.29218187905163701</v>
      </c>
      <c r="W23" s="37">
        <f>_xlfn.XLOOKUP(A23,'Сводный за нед'!$A:$A,'Сводный за нед'!$M:$M)</f>
        <v>821.73</v>
      </c>
      <c r="X23" s="37">
        <f>_xlfn.XLOOKUP(A23,'Сводный за нед'!$A:$A,'Сводный за нед'!$N:$N)</f>
        <v>476.28000000000003</v>
      </c>
      <c r="Y23" s="37"/>
      <c r="Z23" s="37">
        <f t="shared" si="14"/>
        <v>425.46000000000004</v>
      </c>
      <c r="AA23" s="53">
        <f t="shared" si="15"/>
        <v>3917.4499180327875</v>
      </c>
      <c r="AB23" s="48">
        <f t="shared" si="2"/>
        <v>5.390267537493855E-2</v>
      </c>
      <c r="AC23" s="124">
        <f>_xlfn.XLOOKUP($A23,'Сводный за нед'!$A:$A,'Сводный за нед'!$AA:$AA,0,0)</f>
        <v>473</v>
      </c>
      <c r="AD23" s="124">
        <f>_xlfn.XLOOKUP($A23,'Сводный за нед'!$A:$A,'Сводный за нед'!$Y:$Y,0,0)</f>
        <v>17</v>
      </c>
      <c r="AE23" s="223">
        <f>_xlfn.XLOOKUP($A23,'Сводный за нед'!$A:$A,'Сводный за нед'!$Z:$Z,0,0)</f>
        <v>35</v>
      </c>
      <c r="AF23" s="129">
        <f t="shared" si="16"/>
        <v>0.43272108193613951</v>
      </c>
      <c r="AG23" s="129">
        <f t="shared" si="17"/>
        <v>5.107496633680296</v>
      </c>
      <c r="AH23" s="48"/>
      <c r="AI23" s="118">
        <f t="shared" si="18"/>
        <v>696.38923076923072</v>
      </c>
      <c r="AJ23" s="118">
        <f t="shared" si="19"/>
        <v>59</v>
      </c>
      <c r="AK23" s="118">
        <f t="shared" si="20"/>
        <v>203.4723139974779</v>
      </c>
      <c r="AL23" s="118">
        <f t="shared" si="21"/>
        <v>63.21</v>
      </c>
      <c r="AM23" s="118">
        <f t="shared" si="22"/>
        <v>36.636923076923082</v>
      </c>
      <c r="AN23" s="118">
        <f t="shared" si="23"/>
        <v>0</v>
      </c>
      <c r="AO23" s="118">
        <f t="shared" si="24"/>
        <v>32.727692307692308</v>
      </c>
      <c r="AP23" s="118">
        <f t="shared" si="25"/>
        <v>301.34230138713747</v>
      </c>
    </row>
    <row r="24" spans="1:42" ht="15.95" customHeight="1" x14ac:dyDescent="0.2">
      <c r="A24" s="3">
        <f>'Сводный за нед'!A23</f>
        <v>236072836</v>
      </c>
      <c r="B24" s="3" t="str">
        <f>'Сводный за нед'!B23</f>
        <v>ACRB1MS106PN</v>
      </c>
      <c r="C24" s="3" t="str">
        <f>'Сводный за нед'!C23</f>
        <v>Мяч с шипами розовый 6 см</v>
      </c>
      <c r="D24" s="4">
        <f>'Сводный за нед'!D23</f>
        <v>2040278810534</v>
      </c>
      <c r="E24" s="124" cm="1">
        <f t="array" aca="1" ref="E24" ca="1">IFERROR(_xlfn.XLOOKUP($A24,INDIRECT($D$1-1&amp;"!"&amp;"$A:$A"),INDIRECT($D$1-1&amp;"!"&amp;"$AC:$AC")),0)</f>
        <v>303</v>
      </c>
      <c r="F24" s="38">
        <f>IFERROR(_xlfn.XLOOKUP(Текущая!A24,Cебес!$A:$A,Cебес!$E:$E)," ")</f>
        <v>64</v>
      </c>
      <c r="G24" s="37">
        <f t="shared" ca="1" si="8"/>
        <v>19392</v>
      </c>
      <c r="H24" s="37">
        <f>_xlfn.XLOOKUP($A24,'Сводный за нед'!$A:$A,'Сводный за нед'!$V:$V,0,0)</f>
        <v>127.39130434782609</v>
      </c>
      <c r="I24" s="51">
        <f>_xlfn.XLOOKUP($A24,'Сводный за нед'!$A:$A,'Сводный за нед'!$W:$W,0,0)</f>
        <v>82</v>
      </c>
      <c r="J24" s="34">
        <f>_xlfn.XLOOKUP($A24,'Сводный за нед'!$A:$A,'Сводный за нед'!$X:$X)</f>
        <v>2.2999999999999998</v>
      </c>
      <c r="K24" s="37">
        <f>_xlfn.XLOOKUP(A24,'Сводный за нед'!$A:$A,'Сводный за нед'!$E:$E)</f>
        <v>13</v>
      </c>
      <c r="L24" s="37">
        <f>_xlfn.XLOOKUP(A24,'Сводный за нед'!$A:$A,'Сводный за нед'!$F:$F)</f>
        <v>0</v>
      </c>
      <c r="M24" s="37">
        <f t="shared" si="9"/>
        <v>13</v>
      </c>
      <c r="N24" s="37">
        <f>_xlfn.XLOOKUP(A24,'Сводный за нед'!$A:$A,'Сводный за нед'!$G:$G)</f>
        <v>7205</v>
      </c>
      <c r="O24" s="37">
        <f>_xlfn.XLOOKUP(A24,'Сводный за нед'!$A:$A,'Сводный за нед'!$H:$H)</f>
        <v>4931</v>
      </c>
      <c r="P24" s="37">
        <f>_xlfn.XLOOKUP(A24,'Сводный за нед'!$A:$A,'Сводный за нед'!$I:$I)</f>
        <v>0</v>
      </c>
      <c r="Q24" s="37">
        <f t="shared" si="10"/>
        <v>7205</v>
      </c>
      <c r="R24" s="37">
        <f t="shared" si="11"/>
        <v>4931</v>
      </c>
      <c r="S24" s="48">
        <f t="shared" si="0"/>
        <v>3.2984077503105801E-2</v>
      </c>
      <c r="T24" s="37">
        <f t="shared" si="12"/>
        <v>832</v>
      </c>
      <c r="U24" s="37">
        <f>_xlfn.XLOOKUP(A24,'Сводный за нед'!$A:$A,'Сводный за нед'!$J:$J)+_xlfn.XLOOKUP(A24,'Сводный за нед'!$A:$A,'Сводный за нед'!$L:$L)</f>
        <v>2066.1718032786885</v>
      </c>
      <c r="V24" s="48">
        <f t="shared" si="13"/>
        <v>0.28676916076040088</v>
      </c>
      <c r="W24" s="37">
        <f>_xlfn.XLOOKUP(A24,'Сводный за нед'!$A:$A,'Сводный за нед'!$M:$M)</f>
        <v>809.33</v>
      </c>
      <c r="X24" s="37">
        <f>_xlfn.XLOOKUP(A24,'Сводный за нед'!$A:$A,'Сводный за нед'!$N:$N)</f>
        <v>299.88000000000005</v>
      </c>
      <c r="Y24" s="37"/>
      <c r="Z24" s="37">
        <f t="shared" si="14"/>
        <v>345.17</v>
      </c>
      <c r="AA24" s="53">
        <f t="shared" si="15"/>
        <v>2852.4481967213114</v>
      </c>
      <c r="AB24" s="48">
        <f t="shared" si="2"/>
        <v>3.9248641945346968E-2</v>
      </c>
      <c r="AC24" s="124">
        <f>_xlfn.XLOOKUP($A24,'Сводный за нед'!$A:$A,'Сводный за нед'!$AA:$AA,0,0)</f>
        <v>293</v>
      </c>
      <c r="AD24" s="124">
        <f>_xlfn.XLOOKUP($A24,'Сводный за нед'!$A:$A,'Сводный за нед'!$Y:$Y,0,0)</f>
        <v>22</v>
      </c>
      <c r="AE24" s="223">
        <f>_xlfn.XLOOKUP($A24,'Сводный за нед'!$A:$A,'Сводный за нед'!$Z:$Z,0,0)</f>
        <v>33</v>
      </c>
      <c r="AF24" s="129">
        <f t="shared" si="16"/>
        <v>0.3958984311896338</v>
      </c>
      <c r="AG24" s="129">
        <f t="shared" si="17"/>
        <v>3.4284233133669613</v>
      </c>
      <c r="AH24" s="48"/>
      <c r="AI24" s="118">
        <f t="shared" si="18"/>
        <v>554.23076923076928</v>
      </c>
      <c r="AJ24" s="118">
        <f t="shared" si="19"/>
        <v>64</v>
      </c>
      <c r="AK24" s="118">
        <f t="shared" si="20"/>
        <v>158.9362925598991</v>
      </c>
      <c r="AL24" s="118">
        <f t="shared" si="21"/>
        <v>62.25615384615385</v>
      </c>
      <c r="AM24" s="118">
        <f t="shared" si="22"/>
        <v>23.067692307692312</v>
      </c>
      <c r="AN24" s="118">
        <f t="shared" si="23"/>
        <v>0</v>
      </c>
      <c r="AO24" s="118">
        <f t="shared" si="24"/>
        <v>26.551538461538463</v>
      </c>
      <c r="AP24" s="118">
        <f t="shared" si="25"/>
        <v>219.41909205548552</v>
      </c>
    </row>
    <row r="25" spans="1:42" ht="15.95" customHeight="1" x14ac:dyDescent="0.2">
      <c r="A25" s="3">
        <f>'Сводный за нед'!A24</f>
        <v>236072834</v>
      </c>
      <c r="B25" s="3" t="str">
        <f>'Сводный за нед'!B24</f>
        <v>ACRB1MS106BL</v>
      </c>
      <c r="C25" s="3" t="str">
        <f>'Сводный за нед'!C24</f>
        <v>Мяч с шипами голубой 6 см</v>
      </c>
      <c r="D25" s="4">
        <f>'Сводный за нед'!D24</f>
        <v>2040278804649</v>
      </c>
      <c r="E25" s="124" cm="1">
        <f t="array" aca="1" ref="E25" ca="1">IFERROR(_xlfn.XLOOKUP($A25,INDIRECT($D$1-1&amp;"!"&amp;"$A:$A"),INDIRECT($D$1-1&amp;"!"&amp;"$AC:$AC")),0)</f>
        <v>235</v>
      </c>
      <c r="F25" s="38">
        <f>IFERROR(_xlfn.XLOOKUP(Текущая!A25,Cебес!$A:$A,Cебес!$E:$E)," ")</f>
        <v>59</v>
      </c>
      <c r="G25" s="37">
        <f t="shared" ca="1" si="8"/>
        <v>13865</v>
      </c>
      <c r="H25" s="37">
        <f>_xlfn.XLOOKUP($A25,'Сводный за нед'!$A:$A,'Сводный за нед'!$V:$V,0,0)</f>
        <v>281.11111111111109</v>
      </c>
      <c r="I25" s="51">
        <f>_xlfn.XLOOKUP($A25,'Сводный за нед'!$A:$A,'Сводный за нед'!$W:$W,0,0)</f>
        <v>100</v>
      </c>
      <c r="J25" s="34">
        <f>_xlfn.XLOOKUP($A25,'Сводный за нед'!$A:$A,'Сводный за нед'!$X:$X)</f>
        <v>0.9</v>
      </c>
      <c r="K25" s="37">
        <f>_xlfn.XLOOKUP(A25,'Сводный за нед'!$A:$A,'Сводный за нед'!$E:$E)</f>
        <v>3</v>
      </c>
      <c r="L25" s="37">
        <f>_xlfn.XLOOKUP(A25,'Сводный за нед'!$A:$A,'Сводный за нед'!$F:$F)</f>
        <v>0</v>
      </c>
      <c r="M25" s="37">
        <f t="shared" si="9"/>
        <v>3</v>
      </c>
      <c r="N25" s="37">
        <f>_xlfn.XLOOKUP(A25,'Сводный за нед'!$A:$A,'Сводный за нед'!$G:$G)</f>
        <v>1645</v>
      </c>
      <c r="O25" s="37">
        <f>_xlfn.XLOOKUP(A25,'Сводный за нед'!$A:$A,'Сводный за нед'!$H:$H)</f>
        <v>1159</v>
      </c>
      <c r="P25" s="37">
        <f>_xlfn.XLOOKUP(A25,'Сводный за нед'!$A:$A,'Сводный за нед'!$I:$I)</f>
        <v>0</v>
      </c>
      <c r="Q25" s="37">
        <f t="shared" si="10"/>
        <v>1645</v>
      </c>
      <c r="R25" s="37">
        <f t="shared" si="11"/>
        <v>1159</v>
      </c>
      <c r="S25" s="48">
        <f t="shared" si="0"/>
        <v>7.5307158213197833E-3</v>
      </c>
      <c r="T25" s="37">
        <f t="shared" si="12"/>
        <v>177</v>
      </c>
      <c r="U25" s="37">
        <f>_xlfn.XLOOKUP(A25,'Сводный за нед'!$A:$A,'Сводный за нед'!$J:$J)+_xlfn.XLOOKUP(A25,'Сводный за нед'!$A:$A,'Сводный за нед'!$L:$L)</f>
        <v>466.94704918032784</v>
      </c>
      <c r="V25" s="48">
        <f t="shared" si="13"/>
        <v>0.28385838855946982</v>
      </c>
      <c r="W25" s="37">
        <f>_xlfn.XLOOKUP(A25,'Сводный за нед'!$A:$A,'Сводный за нед'!$M:$M)</f>
        <v>132.06</v>
      </c>
      <c r="X25" s="37">
        <f>_xlfn.XLOOKUP(A25,'Сводный за нед'!$A:$A,'Сводный за нед'!$N:$N)</f>
        <v>250.88000000000002</v>
      </c>
      <c r="Y25" s="37"/>
      <c r="Z25" s="37">
        <f t="shared" si="14"/>
        <v>81.13000000000001</v>
      </c>
      <c r="AA25" s="53">
        <f t="shared" si="15"/>
        <v>536.98295081967217</v>
      </c>
      <c r="AB25" s="48">
        <f t="shared" si="2"/>
        <v>7.3886886330494558E-3</v>
      </c>
      <c r="AC25" s="124">
        <f>_xlfn.XLOOKUP($A25,'Сводный за нед'!$A:$A,'Сводный за нед'!$AA:$AA,0,0)</f>
        <v>253</v>
      </c>
      <c r="AD25" s="124">
        <f>_xlfn.XLOOKUP($A25,'Сводный за нед'!$A:$A,'Сводный за нед'!$Y:$Y,0,0)</f>
        <v>13</v>
      </c>
      <c r="AE25" s="223">
        <f>_xlfn.XLOOKUP($A25,'Сводный за нед'!$A:$A,'Сводный за нед'!$Z:$Z,0,0)</f>
        <v>55</v>
      </c>
      <c r="AF25" s="129">
        <f t="shared" si="16"/>
        <v>0.32643340475360005</v>
      </c>
      <c r="AG25" s="129">
        <f t="shared" si="17"/>
        <v>3.0338019820320463</v>
      </c>
      <c r="AH25" s="48"/>
      <c r="AI25" s="118">
        <f t="shared" si="18"/>
        <v>548.33333333333337</v>
      </c>
      <c r="AJ25" s="118">
        <f t="shared" si="19"/>
        <v>59</v>
      </c>
      <c r="AK25" s="118">
        <f t="shared" si="20"/>
        <v>155.64901639344262</v>
      </c>
      <c r="AL25" s="118">
        <f t="shared" si="21"/>
        <v>44.02</v>
      </c>
      <c r="AM25" s="118">
        <f t="shared" si="22"/>
        <v>83.626666666666679</v>
      </c>
      <c r="AN25" s="118">
        <f t="shared" si="23"/>
        <v>0</v>
      </c>
      <c r="AO25" s="118">
        <f t="shared" si="24"/>
        <v>27.043333333333333</v>
      </c>
      <c r="AP25" s="118">
        <f t="shared" si="25"/>
        <v>178.99431693989072</v>
      </c>
    </row>
    <row r="26" spans="1:42" ht="15.95" customHeight="1" x14ac:dyDescent="0.2">
      <c r="A26" s="3">
        <f>'Сводный за нед'!A25</f>
        <v>223671295</v>
      </c>
      <c r="B26" s="3" t="str">
        <f>'Сводный за нед'!B25</f>
        <v>ACRB1MS106RJ</v>
      </c>
      <c r="C26" s="3" t="str">
        <f>'Сводный за нед'!C25</f>
        <v>Мяч с шипами оранжевый 6 см</v>
      </c>
      <c r="D26" s="4">
        <f>'Сводный за нед'!D25</f>
        <v>2039818580389</v>
      </c>
      <c r="E26" s="124" cm="1">
        <f t="array" aca="1" ref="E26" ca="1">IFERROR(_xlfn.XLOOKUP($A26,INDIRECT($D$1-1&amp;"!"&amp;"$A:$A"),INDIRECT($D$1-1&amp;"!"&amp;"$AC:$AC")),0)</f>
        <v>453</v>
      </c>
      <c r="F26" s="38">
        <f>IFERROR(_xlfn.XLOOKUP(Текущая!A26,Cебес!$A:$A,Cебес!$E:$E)," ")</f>
        <v>59</v>
      </c>
      <c r="G26" s="37">
        <f t="shared" ca="1" si="8"/>
        <v>26727</v>
      </c>
      <c r="H26" s="37">
        <f>_xlfn.XLOOKUP($A26,'Сводный за нед'!$A:$A,'Сводный за нед'!$V:$V,0,0)</f>
        <v>1660</v>
      </c>
      <c r="I26" s="51">
        <f>_xlfn.XLOOKUP($A26,'Сводный за нед'!$A:$A,'Сводный за нед'!$W:$W,0,0)</f>
        <v>100</v>
      </c>
      <c r="J26" s="34">
        <f>_xlfn.XLOOKUP($A26,'Сводный за нед'!$A:$A,'Сводный за нед'!$X:$X)</f>
        <v>0.3</v>
      </c>
      <c r="K26" s="37">
        <f>_xlfn.XLOOKUP(A26,'Сводный за нед'!$A:$A,'Сводный за нед'!$E:$E)</f>
        <v>1</v>
      </c>
      <c r="L26" s="37">
        <f>_xlfn.XLOOKUP(A26,'Сводный за нед'!$A:$A,'Сводный за нед'!$F:$F)</f>
        <v>0</v>
      </c>
      <c r="M26" s="37">
        <f t="shared" si="9"/>
        <v>1</v>
      </c>
      <c r="N26" s="37">
        <f>_xlfn.XLOOKUP(A26,'Сводный за нед'!$A:$A,'Сводный за нед'!$G:$G)</f>
        <v>525</v>
      </c>
      <c r="O26" s="37">
        <f>_xlfn.XLOOKUP(A26,'Сводный за нед'!$A:$A,'Сводный за нед'!$H:$H)</f>
        <v>365</v>
      </c>
      <c r="P26" s="37">
        <f>_xlfn.XLOOKUP(A26,'Сводный за нед'!$A:$A,'Сводный за нед'!$I:$I)</f>
        <v>0</v>
      </c>
      <c r="Q26" s="37">
        <f t="shared" si="10"/>
        <v>525</v>
      </c>
      <c r="R26" s="37">
        <f t="shared" si="11"/>
        <v>365</v>
      </c>
      <c r="S26" s="48">
        <f t="shared" si="0"/>
        <v>2.403419942974399E-3</v>
      </c>
      <c r="T26" s="37">
        <f t="shared" si="12"/>
        <v>59</v>
      </c>
      <c r="U26" s="37">
        <f>_xlfn.XLOOKUP(A26,'Сводный за нед'!$A:$A,'Сводный за нед'!$J:$J)+_xlfn.XLOOKUP(A26,'Сводный за нед'!$A:$A,'Сводный за нед'!$L:$L)</f>
        <v>156.95049180327868</v>
      </c>
      <c r="V26" s="48">
        <f t="shared" si="13"/>
        <v>0.2989533177205308</v>
      </c>
      <c r="W26" s="37">
        <f>_xlfn.XLOOKUP(A26,'Сводный за нед'!$A:$A,'Сводный за нед'!$M:$M)</f>
        <v>142.66</v>
      </c>
      <c r="X26" s="37">
        <f>_xlfn.XLOOKUP(A26,'Сводный за нед'!$A:$A,'Сводный за нед'!$N:$N)</f>
        <v>489.02000000000004</v>
      </c>
      <c r="Y26" s="37"/>
      <c r="Z26" s="37">
        <f t="shared" si="14"/>
        <v>25.55</v>
      </c>
      <c r="AA26" s="53">
        <f t="shared" si="15"/>
        <v>-348.1804918032787</v>
      </c>
      <c r="AB26" s="48">
        <f t="shared" si="2"/>
        <v>-4.7908359811229383E-3</v>
      </c>
      <c r="AC26" s="124">
        <f>_xlfn.XLOOKUP($A26,'Сводный за нед'!$A:$A,'Сводный за нед'!$AA:$AA,0,0)</f>
        <v>498</v>
      </c>
      <c r="AD26" s="124">
        <f>_xlfn.XLOOKUP($A26,'Сводный за нед'!$A:$A,'Сводный за нед'!$Y:$Y,0,0)</f>
        <v>2</v>
      </c>
      <c r="AE26" s="223">
        <f>_xlfn.XLOOKUP($A26,'Сводный за нед'!$A:$A,'Сводный за нед'!$Z:$Z,0,0)</f>
        <v>200</v>
      </c>
      <c r="AF26" s="129">
        <f t="shared" si="16"/>
        <v>-0.66320093676815006</v>
      </c>
      <c r="AG26" s="129">
        <f t="shared" si="17"/>
        <v>-5.9013642678521823</v>
      </c>
      <c r="AH26" s="48"/>
      <c r="AI26" s="118">
        <f t="shared" si="18"/>
        <v>525</v>
      </c>
      <c r="AJ26" s="118">
        <f t="shared" si="19"/>
        <v>59</v>
      </c>
      <c r="AK26" s="118">
        <f t="shared" si="20"/>
        <v>156.95049180327868</v>
      </c>
      <c r="AL26" s="118">
        <f t="shared" si="21"/>
        <v>142.66</v>
      </c>
      <c r="AM26" s="118">
        <f t="shared" si="22"/>
        <v>489.02000000000004</v>
      </c>
      <c r="AN26" s="118">
        <f t="shared" si="23"/>
        <v>0</v>
      </c>
      <c r="AO26" s="118">
        <f t="shared" si="24"/>
        <v>25.55</v>
      </c>
      <c r="AP26" s="118">
        <f t="shared" si="25"/>
        <v>-348.18049180327876</v>
      </c>
    </row>
    <row r="27" spans="1:42" ht="15.95" customHeight="1" x14ac:dyDescent="0.2">
      <c r="A27" s="3">
        <f>'Сводный за нед'!A26</f>
        <v>370591238</v>
      </c>
      <c r="B27" s="3" t="str">
        <f>'Сводный за нед'!B26</f>
        <v>ACRB1MS106BС</v>
      </c>
      <c r="C27" s="3" t="str">
        <f>'Сводный за нед'!C26</f>
        <v>Мяч с шипами черный 6 см</v>
      </c>
      <c r="D27" s="4">
        <f>'Сводный за нед'!D26</f>
        <v>2043369663040</v>
      </c>
      <c r="E27" s="124" cm="1">
        <f t="array" aca="1" ref="E27" ca="1">IFERROR(_xlfn.XLOOKUP($A27,INDIRECT($D$1-1&amp;"!"&amp;"$A:$A"),INDIRECT($D$1-1&amp;"!"&amp;"$AC:$AC")),0)</f>
        <v>196</v>
      </c>
      <c r="F27" s="38">
        <f>IFERROR(_xlfn.XLOOKUP(Текущая!A27,Cебес!$A:$A,Cебес!$E:$E)," ")</f>
        <v>49</v>
      </c>
      <c r="G27" s="37">
        <f t="shared" ca="1" si="8"/>
        <v>9604</v>
      </c>
      <c r="H27" s="37">
        <f>_xlfn.XLOOKUP($A27,'Сводный за нед'!$A:$A,'Сводный за нед'!$V:$V,0,0)</f>
        <v>104.5</v>
      </c>
      <c r="I27" s="51">
        <f>_xlfn.XLOOKUP($A27,'Сводный за нед'!$A:$A,'Сводный за нед'!$W:$W,0,0)</f>
        <v>63</v>
      </c>
      <c r="J27" s="34">
        <f>_xlfn.XLOOKUP($A27,'Сводный за нед'!$A:$A,'Сводный за нед'!$X:$X)</f>
        <v>2</v>
      </c>
      <c r="K27" s="37">
        <f>_xlfn.XLOOKUP(A27,'Сводный за нед'!$A:$A,'Сводный за нед'!$E:$E)</f>
        <v>9</v>
      </c>
      <c r="L27" s="37">
        <f>_xlfn.XLOOKUP(A27,'Сводный за нед'!$A:$A,'Сводный за нед'!$F:$F)</f>
        <v>0</v>
      </c>
      <c r="M27" s="37">
        <f t="shared" si="9"/>
        <v>9</v>
      </c>
      <c r="N27" s="37">
        <f>_xlfn.XLOOKUP(A27,'Сводный за нед'!$A:$A,'Сводный за нед'!$G:$G)</f>
        <v>4466</v>
      </c>
      <c r="O27" s="37">
        <f>_xlfn.XLOOKUP(A27,'Сводный за нед'!$A:$A,'Сводный за нед'!$H:$H)</f>
        <v>3015</v>
      </c>
      <c r="P27" s="37">
        <f>_xlfn.XLOOKUP(A27,'Сводный за нед'!$A:$A,'Сводный за нед'!$I:$I)</f>
        <v>0</v>
      </c>
      <c r="Q27" s="37">
        <f t="shared" si="10"/>
        <v>4466</v>
      </c>
      <c r="R27" s="37">
        <f t="shared" si="11"/>
        <v>3015</v>
      </c>
      <c r="S27" s="48">
        <f t="shared" si="0"/>
        <v>2.044509231490222E-2</v>
      </c>
      <c r="T27" s="37">
        <f t="shared" si="12"/>
        <v>441</v>
      </c>
      <c r="U27" s="37">
        <f>_xlfn.XLOOKUP(A27,'Сводный за нед'!$A:$A,'Сводный за нед'!$J:$J)+_xlfn.XLOOKUP(A27,'Сводный за нед'!$A:$A,'Сводный за нед'!$L:$L)</f>
        <v>1335.6044262295081</v>
      </c>
      <c r="V27" s="48">
        <f t="shared" si="13"/>
        <v>0.29906055222335604</v>
      </c>
      <c r="W27" s="37">
        <f>_xlfn.XLOOKUP(A27,'Сводный за нед'!$A:$A,'Сводный за нед'!$M:$M)</f>
        <v>909.08</v>
      </c>
      <c r="X27" s="37">
        <f>_xlfn.XLOOKUP(A27,'Сводный за нед'!$A:$A,'Сводный за нед'!$N:$N)</f>
        <v>213.64000000000001</v>
      </c>
      <c r="Y27" s="37"/>
      <c r="Z27" s="37">
        <f t="shared" si="14"/>
        <v>211.05</v>
      </c>
      <c r="AA27" s="53">
        <f t="shared" si="15"/>
        <v>1355.6255737704919</v>
      </c>
      <c r="AB27" s="48">
        <f t="shared" si="2"/>
        <v>1.8652911144199102E-2</v>
      </c>
      <c r="AC27" s="124">
        <f>_xlfn.XLOOKUP($A27,'Сводный за нед'!$A:$A,'Сводный за нед'!$AA:$AA,0,0)</f>
        <v>209</v>
      </c>
      <c r="AD27" s="124">
        <f>_xlfn.XLOOKUP($A27,'Сводный за нед'!$A:$A,'Сводный за нед'!$Y:$Y,0,0)</f>
        <v>20</v>
      </c>
      <c r="AE27" s="223">
        <f>_xlfn.XLOOKUP($A27,'Сводный за нед'!$A:$A,'Сводный за нед'!$Z:$Z,0,0)</f>
        <v>50</v>
      </c>
      <c r="AF27" s="129">
        <f t="shared" si="16"/>
        <v>0.3035435677945571</v>
      </c>
      <c r="AG27" s="129">
        <f t="shared" si="17"/>
        <v>3.0739808929036103</v>
      </c>
      <c r="AH27" s="48"/>
      <c r="AI27" s="118">
        <f t="shared" si="18"/>
        <v>496.22222222222223</v>
      </c>
      <c r="AJ27" s="118">
        <f t="shared" si="19"/>
        <v>49</v>
      </c>
      <c r="AK27" s="118">
        <f t="shared" si="20"/>
        <v>148.40049180327867</v>
      </c>
      <c r="AL27" s="118">
        <f t="shared" si="21"/>
        <v>101.00888888888889</v>
      </c>
      <c r="AM27" s="118">
        <f t="shared" si="22"/>
        <v>23.737777777777779</v>
      </c>
      <c r="AN27" s="118">
        <f t="shared" si="23"/>
        <v>0</v>
      </c>
      <c r="AO27" s="118">
        <f t="shared" si="24"/>
        <v>23.450000000000003</v>
      </c>
      <c r="AP27" s="118">
        <f t="shared" si="25"/>
        <v>150.6250637522769</v>
      </c>
    </row>
    <row r="28" spans="1:42" ht="15.95" customHeight="1" x14ac:dyDescent="0.2">
      <c r="A28" s="3">
        <f>'Сводный за нед'!A27</f>
        <v>419145391</v>
      </c>
      <c r="B28" s="3" t="str">
        <f>'Сводный за нед'!B27</f>
        <v>ACRB1MS107WH</v>
      </c>
      <c r="C28" s="3" t="str">
        <f>'Сводный за нед'!C27</f>
        <v>Мяч с шипами белый 7 см</v>
      </c>
      <c r="D28" s="4">
        <f>'Сводный за нед'!D27</f>
        <v>2044025326637</v>
      </c>
      <c r="E28" s="124" cm="1">
        <f t="array" aca="1" ref="E28" ca="1">IFERROR(_xlfn.XLOOKUP($A28,INDIRECT($D$1-1&amp;"!"&amp;"$A:$A"),INDIRECT($D$1-1&amp;"!"&amp;"$AC:$AC")),0)</f>
        <v>5</v>
      </c>
      <c r="F28" s="38">
        <f>IFERROR(_xlfn.XLOOKUP(Текущая!A28,Cебес!$A:$A,Cебес!$E:$E)," ")</f>
        <v>62</v>
      </c>
      <c r="G28" s="37">
        <f t="shared" ca="1" si="8"/>
        <v>310</v>
      </c>
      <c r="H28" s="37">
        <f>_xlfn.XLOOKUP($A28,'Сводный за нед'!$A:$A,'Сводный за нед'!$V:$V,0,0)</f>
        <v>2.6315789473684212</v>
      </c>
      <c r="I28" s="51">
        <f>_xlfn.XLOOKUP($A28,'Сводный за нед'!$A:$A,'Сводный за нед'!$W:$W,0,0)</f>
        <v>83</v>
      </c>
      <c r="J28" s="34">
        <f>_xlfn.XLOOKUP($A28,'Сводный за нед'!$A:$A,'Сводный за нед'!$X:$X)</f>
        <v>1.9</v>
      </c>
      <c r="K28" s="37">
        <f>_xlfn.XLOOKUP(A28,'Сводный за нед'!$A:$A,'Сводный за нед'!$E:$E)</f>
        <v>7</v>
      </c>
      <c r="L28" s="37">
        <f>_xlfn.XLOOKUP(A28,'Сводный за нед'!$A:$A,'Сводный за нед'!$F:$F)</f>
        <v>0</v>
      </c>
      <c r="M28" s="37">
        <f t="shared" si="9"/>
        <v>7</v>
      </c>
      <c r="N28" s="37">
        <f>_xlfn.XLOOKUP(A28,'Сводный за нед'!$A:$A,'Сводный за нед'!$G:$G)</f>
        <v>4925</v>
      </c>
      <c r="O28" s="37">
        <f>_xlfn.XLOOKUP(A28,'Сводный за нед'!$A:$A,'Сводный за нед'!$H:$H)</f>
        <v>3243</v>
      </c>
      <c r="P28" s="37">
        <f>_xlfn.XLOOKUP(A28,'Сводный за нед'!$A:$A,'Сводный за нед'!$I:$I)</f>
        <v>0</v>
      </c>
      <c r="Q28" s="37">
        <f t="shared" si="10"/>
        <v>4925</v>
      </c>
      <c r="R28" s="37">
        <f t="shared" si="11"/>
        <v>3243</v>
      </c>
      <c r="S28" s="48">
        <f t="shared" si="0"/>
        <v>2.2546368036474123E-2</v>
      </c>
      <c r="T28" s="37">
        <f t="shared" si="12"/>
        <v>434</v>
      </c>
      <c r="U28" s="37">
        <f>_xlfn.XLOOKUP(A28,'Сводный за нед'!$A:$A,'Сводный за нед'!$J:$J)+_xlfn.XLOOKUP(A28,'Сводный за нед'!$A:$A,'Сводный за нед'!$L:$L)</f>
        <v>1436.9616393442623</v>
      </c>
      <c r="V28" s="48">
        <f t="shared" si="13"/>
        <v>0.29176886078056086</v>
      </c>
      <c r="W28" s="37">
        <f>_xlfn.XLOOKUP(A28,'Сводный за нед'!$A:$A,'Сводный за нед'!$M:$M)</f>
        <v>656.69999999999993</v>
      </c>
      <c r="X28" s="37">
        <f>_xlfn.XLOOKUP(A28,'Сводный за нед'!$A:$A,'Сводный за нед'!$N:$N)</f>
        <v>11.760000000000002</v>
      </c>
      <c r="Y28" s="37"/>
      <c r="Z28" s="37">
        <f t="shared" si="14"/>
        <v>227.01000000000002</v>
      </c>
      <c r="AA28" s="53">
        <f t="shared" si="15"/>
        <v>2158.5683606557377</v>
      </c>
      <c r="AB28" s="48">
        <f t="shared" si="2"/>
        <v>2.9701109664081654E-2</v>
      </c>
      <c r="AC28" s="124">
        <f>_xlfn.XLOOKUP($A28,'Сводный за нед'!$A:$A,'Сводный за нед'!$AA:$AA,0,0)</f>
        <v>5</v>
      </c>
      <c r="AD28" s="124">
        <f>_xlfn.XLOOKUP($A28,'Сводный за нед'!$A:$A,'Сводный за нед'!$Y:$Y,0,0)</f>
        <v>13</v>
      </c>
      <c r="AE28" s="223">
        <f>_xlfn.XLOOKUP($A28,'Сводный за нед'!$A:$A,'Сводный за нед'!$Z:$Z,0,0)</f>
        <v>38</v>
      </c>
      <c r="AF28" s="129">
        <f t="shared" si="16"/>
        <v>0.4382879920113173</v>
      </c>
      <c r="AG28" s="129">
        <f t="shared" si="17"/>
        <v>4.9736598171791186</v>
      </c>
      <c r="AH28" s="48"/>
      <c r="AI28" s="118">
        <f t="shared" si="18"/>
        <v>703.57142857142856</v>
      </c>
      <c r="AJ28" s="118">
        <f t="shared" si="19"/>
        <v>62</v>
      </c>
      <c r="AK28" s="118">
        <f t="shared" si="20"/>
        <v>205.28023419203745</v>
      </c>
      <c r="AL28" s="118">
        <f t="shared" si="21"/>
        <v>93.814285714285703</v>
      </c>
      <c r="AM28" s="118">
        <f t="shared" si="22"/>
        <v>1.6800000000000002</v>
      </c>
      <c r="AN28" s="118">
        <f t="shared" si="23"/>
        <v>0</v>
      </c>
      <c r="AO28" s="118">
        <f t="shared" si="24"/>
        <v>32.43</v>
      </c>
      <c r="AP28" s="118">
        <f t="shared" si="25"/>
        <v>308.36690866510537</v>
      </c>
    </row>
    <row r="29" spans="1:42" ht="15.95" customHeight="1" x14ac:dyDescent="0.2">
      <c r="A29" s="3">
        <f>'Сводный за нед'!A28</f>
        <v>419145389</v>
      </c>
      <c r="B29" s="3" t="str">
        <f>'Сводный за нед'!B28</f>
        <v>ACRB1MS107PN</v>
      </c>
      <c r="C29" s="3" t="str">
        <f>'Сводный за нед'!C28</f>
        <v>Мяч с шипами розовый 7 см</v>
      </c>
      <c r="D29" s="4">
        <f>'Сводный за нед'!D28</f>
        <v>2044025316447</v>
      </c>
      <c r="E29" s="124" cm="1">
        <f t="array" aca="1" ref="E29" ca="1">IFERROR(_xlfn.XLOOKUP($A29,INDIRECT($D$1-1&amp;"!"&amp;"$A:$A"),INDIRECT($D$1-1&amp;"!"&amp;"$AC:$AC")),0)</f>
        <v>62</v>
      </c>
      <c r="F29" s="38">
        <f>IFERROR(_xlfn.XLOOKUP(Текущая!A29,Cебес!$A:$A,Cебес!$E:$E)," ")</f>
        <v>63</v>
      </c>
      <c r="G29" s="37">
        <f t="shared" ca="1" si="8"/>
        <v>3906</v>
      </c>
      <c r="H29" s="37">
        <f>_xlfn.XLOOKUP($A29,'Сводный за нед'!$A:$A,'Сводный за нед'!$V:$V,0,0)</f>
        <v>203.33333333333334</v>
      </c>
      <c r="I29" s="51">
        <f>_xlfn.XLOOKUP($A29,'Сводный за нед'!$A:$A,'Сводный за нед'!$W:$W,0,0)</f>
        <v>100</v>
      </c>
      <c r="J29" s="34">
        <f>_xlfn.XLOOKUP($A29,'Сводный за нед'!$A:$A,'Сводный за нед'!$X:$X)</f>
        <v>0.3</v>
      </c>
      <c r="K29" s="37">
        <f>_xlfn.XLOOKUP(A29,'Сводный за нед'!$A:$A,'Сводный за нед'!$E:$E)</f>
        <v>1</v>
      </c>
      <c r="L29" s="37">
        <f>_xlfn.XLOOKUP(A29,'Сводный за нед'!$A:$A,'Сводный за нед'!$F:$F)</f>
        <v>0</v>
      </c>
      <c r="M29" s="37">
        <f t="shared" si="9"/>
        <v>1</v>
      </c>
      <c r="N29" s="37">
        <f>_xlfn.XLOOKUP(A29,'Сводный за нед'!$A:$A,'Сводный за нед'!$G:$G)</f>
        <v>615</v>
      </c>
      <c r="O29" s="37">
        <f>_xlfn.XLOOKUP(A29,'Сводный за нед'!$A:$A,'Сводный за нед'!$H:$H)</f>
        <v>418</v>
      </c>
      <c r="P29" s="37">
        <f>_xlfn.XLOOKUP(A29,'Сводный за нед'!$A:$A,'Сводный за нед'!$I:$I)</f>
        <v>0</v>
      </c>
      <c r="Q29" s="37">
        <f t="shared" si="10"/>
        <v>615</v>
      </c>
      <c r="R29" s="37">
        <f t="shared" si="11"/>
        <v>418</v>
      </c>
      <c r="S29" s="48">
        <f t="shared" si="0"/>
        <v>2.8154347903414389E-3</v>
      </c>
      <c r="T29" s="37">
        <f t="shared" si="12"/>
        <v>63</v>
      </c>
      <c r="U29" s="37">
        <f>_xlfn.XLOOKUP(A29,'Сводный за нед'!$A:$A,'Сводный за нед'!$J:$J)+_xlfn.XLOOKUP(A29,'Сводный за нед'!$A:$A,'Сводный за нед'!$L:$L)</f>
        <v>185.58393442622952</v>
      </c>
      <c r="V29" s="48">
        <f t="shared" si="13"/>
        <v>0.3017624950019992</v>
      </c>
      <c r="W29" s="37">
        <f>_xlfn.XLOOKUP(A29,'Сводный за нед'!$A:$A,'Сводный за нед'!$M:$M)</f>
        <v>64.59</v>
      </c>
      <c r="X29" s="37">
        <f>_xlfn.XLOOKUP(A29,'Сводный за нед'!$A:$A,'Сводный за нед'!$N:$N)</f>
        <v>60.760000000000005</v>
      </c>
      <c r="Y29" s="37"/>
      <c r="Z29" s="37">
        <f t="shared" si="14"/>
        <v>29.26</v>
      </c>
      <c r="AA29" s="53">
        <f t="shared" si="15"/>
        <v>211.80606557377047</v>
      </c>
      <c r="AB29" s="48">
        <f t="shared" si="2"/>
        <v>2.914373848791688E-3</v>
      </c>
      <c r="AC29" s="124">
        <f>_xlfn.XLOOKUP($A29,'Сводный за нед'!$A:$A,'Сводный за нед'!$AA:$AA,0,0)</f>
        <v>61</v>
      </c>
      <c r="AD29" s="124">
        <f>_xlfn.XLOOKUP($A29,'Сводный за нед'!$A:$A,'Сводный за нед'!$Y:$Y,0,0)</f>
        <v>23</v>
      </c>
      <c r="AE29" s="223">
        <f>_xlfn.XLOOKUP($A29,'Сводный за нед'!$A:$A,'Сводный за нед'!$Z:$Z,0,0)</f>
        <v>22</v>
      </c>
      <c r="AF29" s="129">
        <f t="shared" si="16"/>
        <v>0.3444001066240171</v>
      </c>
      <c r="AG29" s="129">
        <f t="shared" si="17"/>
        <v>3.3620010408535004</v>
      </c>
      <c r="AH29" s="48"/>
      <c r="AI29" s="118">
        <f t="shared" si="18"/>
        <v>615</v>
      </c>
      <c r="AJ29" s="118">
        <f t="shared" si="19"/>
        <v>63</v>
      </c>
      <c r="AK29" s="118">
        <f t="shared" si="20"/>
        <v>185.58393442622952</v>
      </c>
      <c r="AL29" s="118">
        <f t="shared" si="21"/>
        <v>64.59</v>
      </c>
      <c r="AM29" s="118">
        <f t="shared" si="22"/>
        <v>60.760000000000005</v>
      </c>
      <c r="AN29" s="118">
        <f t="shared" si="23"/>
        <v>0</v>
      </c>
      <c r="AO29" s="118">
        <f t="shared" si="24"/>
        <v>29.26</v>
      </c>
      <c r="AP29" s="118">
        <f t="shared" si="25"/>
        <v>211.80606557377052</v>
      </c>
    </row>
    <row r="30" spans="1:42" ht="15.95" customHeight="1" x14ac:dyDescent="0.2">
      <c r="A30" s="3">
        <f>'Сводный за нед'!A29</f>
        <v>419145748</v>
      </c>
      <c r="B30" s="3" t="str">
        <f>'Сводный за нед'!B29</f>
        <v>ACRB1MS107BL</v>
      </c>
      <c r="C30" s="3" t="str">
        <f>'Сводный за нед'!C29</f>
        <v>Мяч с шипами голубой 7 см</v>
      </c>
      <c r="D30" s="4">
        <f>'Сводный за нед'!D29</f>
        <v>2044025338661</v>
      </c>
      <c r="E30" s="124" cm="1">
        <f t="array" aca="1" ref="E30" ca="1">IFERROR(_xlfn.XLOOKUP($A30,INDIRECT($D$1-1&amp;"!"&amp;"$A:$A"),INDIRECT($D$1-1&amp;"!"&amp;"$AC:$AC")),0)</f>
        <v>80</v>
      </c>
      <c r="F30" s="38">
        <f>IFERROR(_xlfn.XLOOKUP(Текущая!A30,Cебес!$A:$A,Cебес!$E:$E)," ")</f>
        <v>63</v>
      </c>
      <c r="G30" s="37">
        <f t="shared" ca="1" si="8"/>
        <v>5040</v>
      </c>
      <c r="H30" s="37">
        <f>_xlfn.XLOOKUP($A30,'Сводный за нед'!$A:$A,'Сводный за нед'!$V:$V,0,0)</f>
        <v>790</v>
      </c>
      <c r="I30" s="51">
        <f>_xlfn.XLOOKUP($A30,'Сводный за нед'!$A:$A,'Сводный за нед'!$W:$W,0,0)</f>
        <v>100</v>
      </c>
      <c r="J30" s="34">
        <f>_xlfn.XLOOKUP($A30,'Сводный за нед'!$A:$A,'Сводный за нед'!$X:$X)</f>
        <v>0.1</v>
      </c>
      <c r="K30" s="37">
        <f>_xlfn.XLOOKUP(A30,'Сводный за нед'!$A:$A,'Сводный за нед'!$E:$E)</f>
        <v>1</v>
      </c>
      <c r="L30" s="37">
        <f>_xlfn.XLOOKUP(A30,'Сводный за нед'!$A:$A,'Сводный за нед'!$F:$F)</f>
        <v>0</v>
      </c>
      <c r="M30" s="37">
        <f t="shared" si="9"/>
        <v>1</v>
      </c>
      <c r="N30" s="37">
        <f>_xlfn.XLOOKUP(A30,'Сводный за нед'!$A:$A,'Сводный за нед'!$G:$G)</f>
        <v>525</v>
      </c>
      <c r="O30" s="37">
        <f>_xlfn.XLOOKUP(A30,'Сводный за нед'!$A:$A,'Сводный за нед'!$H:$H)</f>
        <v>361</v>
      </c>
      <c r="P30" s="37">
        <f>_xlfn.XLOOKUP(A30,'Сводный за нед'!$A:$A,'Сводный за нед'!$I:$I)</f>
        <v>0</v>
      </c>
      <c r="Q30" s="37">
        <f t="shared" si="10"/>
        <v>525</v>
      </c>
      <c r="R30" s="37">
        <f t="shared" si="11"/>
        <v>361</v>
      </c>
      <c r="S30" s="48">
        <f t="shared" si="0"/>
        <v>2.403419942974399E-3</v>
      </c>
      <c r="T30" s="37">
        <f t="shared" si="12"/>
        <v>63</v>
      </c>
      <c r="U30" s="37">
        <f>_xlfn.XLOOKUP(A30,'Сводный за нед'!$A:$A,'Сводный за нед'!$J:$J)+_xlfn.XLOOKUP(A30,'Сводный за нед'!$A:$A,'Сводный за нед'!$L:$L)</f>
        <v>160.63868852459015</v>
      </c>
      <c r="V30" s="48">
        <f t="shared" si="13"/>
        <v>0.30597845433255266</v>
      </c>
      <c r="W30" s="37">
        <f>_xlfn.XLOOKUP(A30,'Сводный за нед'!$A:$A,'Сводный за нед'!$M:$M)</f>
        <v>55.98</v>
      </c>
      <c r="X30" s="37">
        <f>_xlfn.XLOOKUP(A30,'Сводный за нед'!$A:$A,'Сводный за нед'!$N:$N)</f>
        <v>78.400000000000006</v>
      </c>
      <c r="Y30" s="37"/>
      <c r="Z30" s="37">
        <f t="shared" si="14"/>
        <v>25.270000000000003</v>
      </c>
      <c r="AA30" s="53">
        <f t="shared" si="15"/>
        <v>141.71131147540987</v>
      </c>
      <c r="AB30" s="48">
        <f t="shared" si="2"/>
        <v>1.9498957176845497E-3</v>
      </c>
      <c r="AC30" s="124">
        <f>_xlfn.XLOOKUP($A30,'Сводный за нед'!$A:$A,'Сводный за нед'!$AA:$AA,0,0)</f>
        <v>79</v>
      </c>
      <c r="AD30" s="124">
        <f>_xlfn.XLOOKUP($A30,'Сводный за нед'!$A:$A,'Сводный за нед'!$Y:$Y,0,0)</f>
        <v>17</v>
      </c>
      <c r="AE30" s="223">
        <f>_xlfn.XLOOKUP($A30,'Сводный за нед'!$A:$A,'Сводный за нед'!$Z:$Z,0,0)</f>
        <v>20</v>
      </c>
      <c r="AF30" s="129">
        <f t="shared" si="16"/>
        <v>0.2699263075722092</v>
      </c>
      <c r="AG30" s="129">
        <f t="shared" si="17"/>
        <v>2.249385896435077</v>
      </c>
      <c r="AH30" s="48"/>
      <c r="AI30" s="118">
        <f t="shared" si="18"/>
        <v>525</v>
      </c>
      <c r="AJ30" s="118">
        <f t="shared" si="19"/>
        <v>63</v>
      </c>
      <c r="AK30" s="118">
        <f t="shared" si="20"/>
        <v>160.63868852459015</v>
      </c>
      <c r="AL30" s="118">
        <f t="shared" si="21"/>
        <v>55.98</v>
      </c>
      <c r="AM30" s="118">
        <f t="shared" si="22"/>
        <v>78.400000000000006</v>
      </c>
      <c r="AN30" s="118">
        <f t="shared" si="23"/>
        <v>0</v>
      </c>
      <c r="AO30" s="118">
        <f t="shared" si="24"/>
        <v>25.270000000000003</v>
      </c>
      <c r="AP30" s="118">
        <f t="shared" si="25"/>
        <v>141.71131147540984</v>
      </c>
    </row>
    <row r="31" spans="1:42" ht="15.95" customHeight="1" x14ac:dyDescent="0.2">
      <c r="A31" s="3">
        <f>'Сводный за нед'!A30</f>
        <v>419141548</v>
      </c>
      <c r="B31" s="3" t="str">
        <f>'Сводный за нед'!B30</f>
        <v>ACRB1MS107RJ</v>
      </c>
      <c r="C31" s="3" t="str">
        <f>'Сводный за нед'!C30</f>
        <v>Мяч с шипами оранжевый 7 см</v>
      </c>
      <c r="D31" s="4">
        <f>'Сводный за нед'!D30</f>
        <v>2044025288003</v>
      </c>
      <c r="E31" s="124" cm="1">
        <f t="array" aca="1" ref="E31" ca="1">IFERROR(_xlfn.XLOOKUP($A31,INDIRECT($D$1-1&amp;"!"&amp;"$A:$A"),INDIRECT($D$1-1&amp;"!"&amp;"$AC:$AC")),0)</f>
        <v>77</v>
      </c>
      <c r="F31" s="38">
        <f>IFERROR(_xlfn.XLOOKUP(Текущая!A31,Cебес!$A:$A,Cебес!$E:$E)," ")</f>
        <v>63</v>
      </c>
      <c r="G31" s="37">
        <f t="shared" ca="1" si="8"/>
        <v>4851</v>
      </c>
      <c r="H31" s="37">
        <f>_xlfn.XLOOKUP($A31,'Сводный за нед'!$A:$A,'Сводный за нед'!$V:$V,0,0)</f>
        <v>250</v>
      </c>
      <c r="I31" s="51">
        <f>_xlfn.XLOOKUP($A31,'Сводный за нед'!$A:$A,'Сводный за нед'!$W:$W,0,0)</f>
        <v>0</v>
      </c>
      <c r="J31" s="34">
        <f>_xlfn.XLOOKUP($A31,'Сводный за нед'!$A:$A,'Сводный за нед'!$X:$X)</f>
        <v>0.3</v>
      </c>
      <c r="K31" s="37">
        <f>_xlfn.XLOOKUP(A31,'Сводный за нед'!$A:$A,'Сводный за нед'!$E:$E)</f>
        <v>0</v>
      </c>
      <c r="L31" s="37">
        <f>_xlfn.XLOOKUP(A31,'Сводный за нед'!$A:$A,'Сводный за нед'!$F:$F)</f>
        <v>0</v>
      </c>
      <c r="M31" s="37">
        <f t="shared" si="9"/>
        <v>0</v>
      </c>
      <c r="N31" s="37">
        <f>_xlfn.XLOOKUP(A31,'Сводный за нед'!$A:$A,'Сводный за нед'!$G:$G)</f>
        <v>0</v>
      </c>
      <c r="O31" s="37">
        <f>_xlfn.XLOOKUP(A31,'Сводный за нед'!$A:$A,'Сводный за нед'!$H:$H)</f>
        <v>0</v>
      </c>
      <c r="P31" s="37">
        <f>_xlfn.XLOOKUP(A31,'Сводный за нед'!$A:$A,'Сводный за нед'!$I:$I)</f>
        <v>0</v>
      </c>
      <c r="Q31" s="37">
        <f t="shared" si="10"/>
        <v>0</v>
      </c>
      <c r="R31" s="37">
        <f t="shared" si="11"/>
        <v>0</v>
      </c>
      <c r="S31" s="48">
        <f t="shared" si="0"/>
        <v>0</v>
      </c>
      <c r="T31" s="37">
        <f t="shared" si="12"/>
        <v>0</v>
      </c>
      <c r="U31" s="37">
        <f>_xlfn.XLOOKUP(A31,'Сводный за нед'!$A:$A,'Сводный за нед'!$J:$J)+_xlfn.XLOOKUP(A31,'Сводный за нед'!$A:$A,'Сводный за нед'!$L:$L)</f>
        <v>-8.4134426229508197</v>
      </c>
      <c r="V31" s="48">
        <f t="shared" si="13"/>
        <v>0</v>
      </c>
      <c r="W31" s="37">
        <f>_xlfn.XLOOKUP(A31,'Сводный за нед'!$A:$A,'Сводный за нед'!$M:$M)</f>
        <v>0</v>
      </c>
      <c r="X31" s="37">
        <f>_xlfn.XLOOKUP(A31,'Сводный за нед'!$A:$A,'Сводный за нед'!$N:$N)</f>
        <v>73.5</v>
      </c>
      <c r="Y31" s="37"/>
      <c r="Z31" s="37">
        <f t="shared" si="14"/>
        <v>0</v>
      </c>
      <c r="AA31" s="53">
        <f t="shared" si="15"/>
        <v>-65.086557377049175</v>
      </c>
      <c r="AB31" s="48">
        <f t="shared" si="2"/>
        <v>-8.9556717940868138E-4</v>
      </c>
      <c r="AC31" s="124">
        <f>_xlfn.XLOOKUP($A31,'Сводный за нед'!$A:$A,'Сводный за нед'!$AA:$AA,0,0)</f>
        <v>75</v>
      </c>
      <c r="AD31" s="124">
        <f>_xlfn.XLOOKUP($A31,'Сводный за нед'!$A:$A,'Сводный за нед'!$Y:$Y,0,0)</f>
        <v>3</v>
      </c>
      <c r="AE31" s="223">
        <f>_xlfn.XLOOKUP($A31,'Сводный за нед'!$A:$A,'Сводный за нед'!$Z:$Z,0,0)</f>
        <v>200</v>
      </c>
      <c r="AF31" s="129">
        <f t="shared" si="16"/>
        <v>0</v>
      </c>
      <c r="AG31" s="129">
        <f t="shared" si="17"/>
        <v>0</v>
      </c>
      <c r="AH31" s="48"/>
      <c r="AI31" s="118">
        <f t="shared" si="18"/>
        <v>0</v>
      </c>
      <c r="AJ31" s="118">
        <f t="shared" si="19"/>
        <v>63</v>
      </c>
      <c r="AK31" s="118">
        <f t="shared" si="20"/>
        <v>0</v>
      </c>
      <c r="AL31" s="118">
        <f t="shared" si="21"/>
        <v>0</v>
      </c>
      <c r="AM31" s="118">
        <f t="shared" si="22"/>
        <v>73.5</v>
      </c>
      <c r="AN31" s="118">
        <f t="shared" si="23"/>
        <v>0</v>
      </c>
      <c r="AO31" s="118" t="str">
        <f t="shared" si="24"/>
        <v xml:space="preserve"> </v>
      </c>
      <c r="AP31" s="118">
        <f t="shared" si="25"/>
        <v>0</v>
      </c>
    </row>
    <row r="32" spans="1:42" ht="15.95" customHeight="1" x14ac:dyDescent="0.2">
      <c r="A32" s="3">
        <f>'Сводный за нед'!A31</f>
        <v>419145985</v>
      </c>
      <c r="B32" s="3" t="str">
        <f>'Сводный за нед'!B31</f>
        <v>ACRB1MS107BС</v>
      </c>
      <c r="C32" s="3" t="str">
        <f>'Сводный за нед'!C31</f>
        <v>Мяч с шипами черный 7 см</v>
      </c>
      <c r="D32" s="4">
        <f>'Сводный за нед'!D31</f>
        <v>2044025344532</v>
      </c>
      <c r="E32" s="124" cm="1">
        <f t="array" aca="1" ref="E32" ca="1">IFERROR(_xlfn.XLOOKUP($A32,INDIRECT($D$1-1&amp;"!"&amp;"$A:$A"),INDIRECT($D$1-1&amp;"!"&amp;"$AC:$AC")),0)</f>
        <v>73</v>
      </c>
      <c r="F32" s="38">
        <f>IFERROR(_xlfn.XLOOKUP(Текущая!A32,Cебес!$A:$A,Cебес!$E:$E)," ")</f>
        <v>63</v>
      </c>
      <c r="G32" s="37">
        <f t="shared" ca="1" si="8"/>
        <v>4599</v>
      </c>
      <c r="H32" s="37">
        <f>_xlfn.XLOOKUP($A32,'Сводный за нед'!$A:$A,'Сводный за нед'!$V:$V,0,0)</f>
        <v>999</v>
      </c>
      <c r="I32" s="51">
        <f>_xlfn.XLOOKUP($A32,'Сводный за нед'!$A:$A,'Сводный за нед'!$W:$W,0,0)</f>
        <v>0</v>
      </c>
      <c r="J32" s="34">
        <f>_xlfn.XLOOKUP($A32,'Сводный за нед'!$A:$A,'Сводный за нед'!$X:$X)</f>
        <v>0</v>
      </c>
      <c r="K32" s="37">
        <f>_xlfn.XLOOKUP(A32,'Сводный за нед'!$A:$A,'Сводный за нед'!$E:$E)</f>
        <v>0</v>
      </c>
      <c r="L32" s="37">
        <f>_xlfn.XLOOKUP(A32,'Сводный за нед'!$A:$A,'Сводный за нед'!$F:$F)</f>
        <v>0</v>
      </c>
      <c r="M32" s="37">
        <f t="shared" si="9"/>
        <v>0</v>
      </c>
      <c r="N32" s="37">
        <f>_xlfn.XLOOKUP(A32,'Сводный за нед'!$A:$A,'Сводный за нед'!$G:$G)</f>
        <v>0</v>
      </c>
      <c r="O32" s="37">
        <f>_xlfn.XLOOKUP(A32,'Сводный за нед'!$A:$A,'Сводный за нед'!$H:$H)</f>
        <v>0</v>
      </c>
      <c r="P32" s="37">
        <f>_xlfn.XLOOKUP(A32,'Сводный за нед'!$A:$A,'Сводный за нед'!$I:$I)</f>
        <v>0</v>
      </c>
      <c r="Q32" s="37">
        <f t="shared" si="10"/>
        <v>0</v>
      </c>
      <c r="R32" s="37">
        <f t="shared" si="11"/>
        <v>0</v>
      </c>
      <c r="S32" s="48">
        <f t="shared" si="0"/>
        <v>0</v>
      </c>
      <c r="T32" s="37">
        <f t="shared" si="12"/>
        <v>0</v>
      </c>
      <c r="U32" s="37">
        <f>_xlfn.XLOOKUP(A32,'Сводный за нед'!$A:$A,'Сводный за нед'!$J:$J)+_xlfn.XLOOKUP(A32,'Сводный за нед'!$A:$A,'Сводный за нед'!$L:$L)</f>
        <v>0</v>
      </c>
      <c r="V32" s="48">
        <f t="shared" si="13"/>
        <v>0</v>
      </c>
      <c r="W32" s="37">
        <f>_xlfn.XLOOKUP(A32,'Сводный за нед'!$A:$A,'Сводный за нед'!$M:$M)</f>
        <v>95.93</v>
      </c>
      <c r="X32" s="37">
        <f>_xlfn.XLOOKUP(A32,'Сводный за нед'!$A:$A,'Сводный за нед'!$N:$N)</f>
        <v>71.540000000000006</v>
      </c>
      <c r="Y32" s="37"/>
      <c r="Z32" s="37">
        <f t="shared" si="14"/>
        <v>0</v>
      </c>
      <c r="AA32" s="53">
        <f t="shared" si="15"/>
        <v>-167.47000000000003</v>
      </c>
      <c r="AB32" s="48">
        <f t="shared" si="2"/>
        <v>-2.3043258328555886E-3</v>
      </c>
      <c r="AC32" s="124">
        <f>_xlfn.XLOOKUP($A32,'Сводный за нед'!$A:$A,'Сводный за нед'!$AA:$AA,0,0)</f>
        <v>73</v>
      </c>
      <c r="AD32" s="124">
        <f>_xlfn.XLOOKUP($A32,'Сводный за нед'!$A:$A,'Сводный за нед'!$Y:$Y,0,0)</f>
        <v>3</v>
      </c>
      <c r="AE32" s="223">
        <f>_xlfn.XLOOKUP($A32,'Сводный за нед'!$A:$A,'Сводный за нед'!$Z:$Z,0,0)</f>
        <v>0</v>
      </c>
      <c r="AF32" s="129">
        <f t="shared" si="16"/>
        <v>0</v>
      </c>
      <c r="AG32" s="129">
        <f t="shared" si="17"/>
        <v>0</v>
      </c>
      <c r="AH32" s="48"/>
      <c r="AI32" s="118">
        <f t="shared" si="18"/>
        <v>0</v>
      </c>
      <c r="AJ32" s="118">
        <f t="shared" si="19"/>
        <v>63</v>
      </c>
      <c r="AK32" s="118">
        <f t="shared" si="20"/>
        <v>0</v>
      </c>
      <c r="AL32" s="118">
        <f t="shared" si="21"/>
        <v>95.93</v>
      </c>
      <c r="AM32" s="118">
        <f t="shared" si="22"/>
        <v>71.540000000000006</v>
      </c>
      <c r="AN32" s="118">
        <f t="shared" si="23"/>
        <v>0</v>
      </c>
      <c r="AO32" s="118" t="str">
        <f t="shared" si="24"/>
        <v xml:space="preserve"> </v>
      </c>
      <c r="AP32" s="118">
        <f t="shared" si="25"/>
        <v>0</v>
      </c>
    </row>
    <row r="33" spans="1:42" ht="15.95" customHeight="1" x14ac:dyDescent="0.2">
      <c r="A33" s="3">
        <f>'Сводный за нед'!A32</f>
        <v>419145390</v>
      </c>
      <c r="B33" s="3" t="str">
        <f>'Сводный за нед'!B32</f>
        <v>ACRB1MS109PN</v>
      </c>
      <c r="C33" s="3" t="str">
        <f>'Сводный за нед'!C32</f>
        <v>Мяч с шипами розовый 9 см</v>
      </c>
      <c r="D33" s="4">
        <f>'Сводный за нед'!D32</f>
        <v>2044025321588</v>
      </c>
      <c r="E33" s="124" cm="1">
        <f t="array" aca="1" ref="E33" ca="1">IFERROR(_xlfn.XLOOKUP($A33,INDIRECT($D$1-1&amp;"!"&amp;"$A:$A"),INDIRECT($D$1-1&amp;"!"&amp;"$AC:$AC")),0)</f>
        <v>67</v>
      </c>
      <c r="F33" s="38">
        <f>IFERROR(_xlfn.XLOOKUP(Текущая!A33,Cебес!$A:$A,Cебес!$E:$E)," ")</f>
        <v>91</v>
      </c>
      <c r="G33" s="37">
        <f t="shared" ca="1" si="8"/>
        <v>6097</v>
      </c>
      <c r="H33" s="37">
        <f>_xlfn.XLOOKUP($A33,'Сводный за нед'!$A:$A,'Сводный за нед'!$V:$V,0,0)</f>
        <v>200</v>
      </c>
      <c r="I33" s="51">
        <f>_xlfn.XLOOKUP($A33,'Сводный за нед'!$A:$A,'Сводный за нед'!$W:$W,0,0)</f>
        <v>100</v>
      </c>
      <c r="J33" s="34">
        <f>_xlfn.XLOOKUP($A33,'Сводный за нед'!$A:$A,'Сводный за нед'!$X:$X)</f>
        <v>0.4</v>
      </c>
      <c r="K33" s="37">
        <f>_xlfn.XLOOKUP(A33,'Сводный за нед'!$A:$A,'Сводный за нед'!$E:$E)</f>
        <v>3</v>
      </c>
      <c r="L33" s="37">
        <f>_xlfn.XLOOKUP(A33,'Сводный за нед'!$A:$A,'Сводный за нед'!$F:$F)</f>
        <v>0</v>
      </c>
      <c r="M33" s="37">
        <f t="shared" si="9"/>
        <v>3</v>
      </c>
      <c r="N33" s="37">
        <f>_xlfn.XLOOKUP(A33,'Сводный за нед'!$A:$A,'Сводный за нед'!$G:$G)</f>
        <v>1585</v>
      </c>
      <c r="O33" s="37">
        <f>_xlfn.XLOOKUP(A33,'Сводный за нед'!$A:$A,'Сводный за нед'!$H:$H)</f>
        <v>1068</v>
      </c>
      <c r="P33" s="37">
        <f>_xlfn.XLOOKUP(A33,'Сводный за нед'!$A:$A,'Сводный за нед'!$I:$I)</f>
        <v>0</v>
      </c>
      <c r="Q33" s="37">
        <f t="shared" si="10"/>
        <v>1585</v>
      </c>
      <c r="R33" s="37">
        <f t="shared" si="11"/>
        <v>1068</v>
      </c>
      <c r="S33" s="48">
        <f t="shared" si="0"/>
        <v>7.2560392564084237E-3</v>
      </c>
      <c r="T33" s="37">
        <f t="shared" si="12"/>
        <v>273</v>
      </c>
      <c r="U33" s="37">
        <f>_xlfn.XLOOKUP(A33,'Сводный за нед'!$A:$A,'Сводный за нед'!$J:$J)+_xlfn.XLOOKUP(A33,'Сводный за нед'!$A:$A,'Сводный за нед'!$L:$L)</f>
        <v>461.47524590163937</v>
      </c>
      <c r="V33" s="48">
        <f t="shared" si="13"/>
        <v>0.29115157470134978</v>
      </c>
      <c r="W33" s="37">
        <f>_xlfn.XLOOKUP(A33,'Сводный за нед'!$A:$A,'Сводный за нед'!$M:$M)</f>
        <v>277.19</v>
      </c>
      <c r="X33" s="37">
        <f>_xlfn.XLOOKUP(A33,'Сводный за нед'!$A:$A,'Сводный за нед'!$N:$N)</f>
        <v>81.34</v>
      </c>
      <c r="Y33" s="37"/>
      <c r="Z33" s="37">
        <f t="shared" si="14"/>
        <v>74.760000000000005</v>
      </c>
      <c r="AA33" s="53">
        <f t="shared" si="15"/>
        <v>417.23475409836055</v>
      </c>
      <c r="AB33" s="48">
        <f t="shared" si="2"/>
        <v>5.7409973262912833E-3</v>
      </c>
      <c r="AC33" s="124">
        <f>_xlfn.XLOOKUP($A33,'Сводный за нед'!$A:$A,'Сводный за нед'!$AA:$AA,0,0)</f>
        <v>80</v>
      </c>
      <c r="AD33" s="124">
        <f>_xlfn.XLOOKUP($A33,'Сводный за нед'!$A:$A,'Сводный за нед'!$Y:$Y,0,0)</f>
        <v>24</v>
      </c>
      <c r="AE33" s="223">
        <f>_xlfn.XLOOKUP($A33,'Сводный за нед'!$A:$A,'Сводный за нед'!$Z:$Z,0,0)</f>
        <v>27</v>
      </c>
      <c r="AF33" s="129">
        <f t="shared" si="16"/>
        <v>0.26323959249107931</v>
      </c>
      <c r="AG33" s="129">
        <f t="shared" si="17"/>
        <v>1.5283324325947278</v>
      </c>
      <c r="AH33" s="48"/>
      <c r="AI33" s="118">
        <f t="shared" si="18"/>
        <v>528.33333333333337</v>
      </c>
      <c r="AJ33" s="118">
        <f t="shared" si="19"/>
        <v>91</v>
      </c>
      <c r="AK33" s="118">
        <f t="shared" si="20"/>
        <v>153.82508196721312</v>
      </c>
      <c r="AL33" s="118">
        <f t="shared" si="21"/>
        <v>92.396666666666661</v>
      </c>
      <c r="AM33" s="118">
        <f t="shared" si="22"/>
        <v>27.113333333333333</v>
      </c>
      <c r="AN33" s="118">
        <f t="shared" si="23"/>
        <v>0</v>
      </c>
      <c r="AO33" s="118">
        <f t="shared" si="24"/>
        <v>24.92</v>
      </c>
      <c r="AP33" s="118">
        <f t="shared" si="25"/>
        <v>139.07825136612024</v>
      </c>
    </row>
    <row r="34" spans="1:42" ht="15.95" customHeight="1" x14ac:dyDescent="0.2">
      <c r="A34" s="3">
        <f>'Сводный за нед'!A33</f>
        <v>419145749</v>
      </c>
      <c r="B34" s="3" t="str">
        <f>'Сводный за нед'!B33</f>
        <v>ACRB1MS109BL</v>
      </c>
      <c r="C34" s="3" t="str">
        <f>'Сводный за нед'!C33</f>
        <v>Мяч с шипами голубой 9 см</v>
      </c>
      <c r="D34" s="4">
        <f>'Сводный за нед'!D33</f>
        <v>2044025342057</v>
      </c>
      <c r="E34" s="124" cm="1">
        <f t="array" aca="1" ref="E34" ca="1">IFERROR(_xlfn.XLOOKUP($A34,INDIRECT($D$1-1&amp;"!"&amp;"$A:$A"),INDIRECT($D$1-1&amp;"!"&amp;"$AC:$AC")),0)</f>
        <v>80</v>
      </c>
      <c r="F34" s="38">
        <f>IFERROR(_xlfn.XLOOKUP(Текущая!A34,Cебес!$A:$A,Cебес!$E:$E)," ")</f>
        <v>91</v>
      </c>
      <c r="G34" s="37">
        <f t="shared" ca="1" si="8"/>
        <v>7280</v>
      </c>
      <c r="H34" s="37">
        <f>_xlfn.XLOOKUP($A34,'Сводный за нед'!$A:$A,'Сводный за нед'!$V:$V,0,0)</f>
        <v>900</v>
      </c>
      <c r="I34" s="51">
        <f>_xlfn.XLOOKUP($A34,'Сводный за нед'!$A:$A,'Сводный за нед'!$W:$W,0,0)</f>
        <v>100</v>
      </c>
      <c r="J34" s="34">
        <f>_xlfn.XLOOKUP($A34,'Сводный за нед'!$A:$A,'Сводный за нед'!$X:$X)</f>
        <v>0.1</v>
      </c>
      <c r="K34" s="37">
        <f>_xlfn.XLOOKUP(A34,'Сводный за нед'!$A:$A,'Сводный за нед'!$E:$E)</f>
        <v>2</v>
      </c>
      <c r="L34" s="37">
        <f>_xlfn.XLOOKUP(A34,'Сводный за нед'!$A:$A,'Сводный за нед'!$F:$F)</f>
        <v>0</v>
      </c>
      <c r="M34" s="37">
        <f t="shared" si="9"/>
        <v>2</v>
      </c>
      <c r="N34" s="37">
        <f>_xlfn.XLOOKUP(A34,'Сводный за нед'!$A:$A,'Сводный за нед'!$G:$G)</f>
        <v>1109</v>
      </c>
      <c r="O34" s="37">
        <f>_xlfn.XLOOKUP(A34,'Сводный за нед'!$A:$A,'Сводный за нед'!$H:$H)</f>
        <v>768</v>
      </c>
      <c r="P34" s="37">
        <f>_xlfn.XLOOKUP(A34,'Сводный за нед'!$A:$A,'Сводный за нед'!$I:$I)</f>
        <v>0</v>
      </c>
      <c r="Q34" s="37">
        <f t="shared" si="10"/>
        <v>1109</v>
      </c>
      <c r="R34" s="37">
        <f t="shared" si="11"/>
        <v>768</v>
      </c>
      <c r="S34" s="48">
        <f t="shared" si="0"/>
        <v>5.0769385081116348E-3</v>
      </c>
      <c r="T34" s="37">
        <f t="shared" si="12"/>
        <v>182</v>
      </c>
      <c r="U34" s="37">
        <f>_xlfn.XLOOKUP(A34,'Сводный за нед'!$A:$A,'Сводный за нед'!$J:$J)+_xlfn.XLOOKUP(A34,'Сводный за нед'!$A:$A,'Сводный за нед'!$L:$L)</f>
        <v>331.57114754098359</v>
      </c>
      <c r="V34" s="48">
        <f t="shared" si="13"/>
        <v>0.29898209877455689</v>
      </c>
      <c r="W34" s="37">
        <f>_xlfn.XLOOKUP(A34,'Сводный за нед'!$A:$A,'Сводный за нед'!$M:$M)</f>
        <v>87.61</v>
      </c>
      <c r="X34" s="37">
        <f>_xlfn.XLOOKUP(A34,'Сводный за нед'!$A:$A,'Сводный за нед'!$N:$N)</f>
        <v>90.160000000000011</v>
      </c>
      <c r="Y34" s="37"/>
      <c r="Z34" s="37">
        <f t="shared" si="14"/>
        <v>53.760000000000005</v>
      </c>
      <c r="AA34" s="53">
        <f t="shared" si="15"/>
        <v>363.89885245901644</v>
      </c>
      <c r="AB34" s="48">
        <f t="shared" si="2"/>
        <v>5.0071148639625951E-3</v>
      </c>
      <c r="AC34" s="124">
        <f>_xlfn.XLOOKUP($A34,'Сводный за нед'!$A:$A,'Сводный за нед'!$AA:$AA,0,0)</f>
        <v>90</v>
      </c>
      <c r="AD34" s="124">
        <f>_xlfn.XLOOKUP($A34,'Сводный за нед'!$A:$A,'Сводный за нед'!$Y:$Y,0,0)</f>
        <v>0</v>
      </c>
      <c r="AE34" s="223">
        <f>_xlfn.XLOOKUP($A34,'Сводный за нед'!$A:$A,'Сводный за нед'!$Z:$Z,0,0)</f>
        <v>0</v>
      </c>
      <c r="AF34" s="129">
        <f t="shared" si="16"/>
        <v>0.32813241880885163</v>
      </c>
      <c r="AG34" s="129">
        <f t="shared" si="17"/>
        <v>1.9994442442803102</v>
      </c>
      <c r="AH34" s="48"/>
      <c r="AI34" s="118">
        <f t="shared" si="18"/>
        <v>554.5</v>
      </c>
      <c r="AJ34" s="118">
        <f t="shared" si="19"/>
        <v>91</v>
      </c>
      <c r="AK34" s="118">
        <f t="shared" si="20"/>
        <v>165.78557377049179</v>
      </c>
      <c r="AL34" s="118">
        <f t="shared" si="21"/>
        <v>43.805</v>
      </c>
      <c r="AM34" s="118">
        <f t="shared" si="22"/>
        <v>45.080000000000005</v>
      </c>
      <c r="AN34" s="118">
        <f t="shared" si="23"/>
        <v>0</v>
      </c>
      <c r="AO34" s="118">
        <f t="shared" si="24"/>
        <v>26.880000000000003</v>
      </c>
      <c r="AP34" s="118">
        <f t="shared" si="25"/>
        <v>181.94942622950822</v>
      </c>
    </row>
    <row r="35" spans="1:42" ht="15.95" customHeight="1" x14ac:dyDescent="0.2">
      <c r="A35" s="3">
        <f>'Сводный за нед'!A34</f>
        <v>419141549</v>
      </c>
      <c r="B35" s="3" t="str">
        <f>'Сводный за нед'!B34</f>
        <v>ACRB1MS109RJ</v>
      </c>
      <c r="C35" s="3" t="str">
        <f>'Сводный за нед'!C34</f>
        <v>Мяч с шипами оранжевый 9 см</v>
      </c>
      <c r="D35" s="4">
        <f>'Сводный за нед'!D34</f>
        <v>2044025291485</v>
      </c>
      <c r="E35" s="124" cm="1">
        <f t="array" aca="1" ref="E35" ca="1">IFERROR(_xlfn.XLOOKUP($A35,INDIRECT($D$1-1&amp;"!"&amp;"$A:$A"),INDIRECT($D$1-1&amp;"!"&amp;"$AC:$AC")),0)</f>
        <v>62</v>
      </c>
      <c r="F35" s="38">
        <f>IFERROR(_xlfn.XLOOKUP(Текущая!A35,Cебес!$A:$A,Cебес!$E:$E)," ")</f>
        <v>91</v>
      </c>
      <c r="G35" s="37">
        <f t="shared" ca="1" si="8"/>
        <v>5642</v>
      </c>
      <c r="H35" s="37">
        <f>_xlfn.XLOOKUP($A35,'Сводный за нед'!$A:$A,'Сводный за нед'!$V:$V,0,0)</f>
        <v>999</v>
      </c>
      <c r="I35" s="51">
        <f>_xlfn.XLOOKUP($A35,'Сводный за нед'!$A:$A,'Сводный за нед'!$W:$W,0,0)</f>
        <v>0</v>
      </c>
      <c r="J35" s="34">
        <f>_xlfn.XLOOKUP($A35,'Сводный за нед'!$A:$A,'Сводный за нед'!$X:$X)</f>
        <v>0</v>
      </c>
      <c r="K35" s="37">
        <f>_xlfn.XLOOKUP(A35,'Сводный за нед'!$A:$A,'Сводный за нед'!$E:$E)</f>
        <v>1</v>
      </c>
      <c r="L35" s="37">
        <f>_xlfn.XLOOKUP(A35,'Сводный за нед'!$A:$A,'Сводный за нед'!$F:$F)</f>
        <v>0</v>
      </c>
      <c r="M35" s="37">
        <f t="shared" si="9"/>
        <v>1</v>
      </c>
      <c r="N35" s="37">
        <f>_xlfn.XLOOKUP(A35,'Сводный за нед'!$A:$A,'Сводный за нед'!$G:$G)</f>
        <v>482</v>
      </c>
      <c r="O35" s="37">
        <f>_xlfn.XLOOKUP(A35,'Сводный за нед'!$A:$A,'Сводный за нед'!$H:$H)</f>
        <v>336</v>
      </c>
      <c r="P35" s="37">
        <f>_xlfn.XLOOKUP(A35,'Сводный за нед'!$A:$A,'Сводный за нед'!$I:$I)</f>
        <v>0</v>
      </c>
      <c r="Q35" s="37">
        <f t="shared" si="10"/>
        <v>482</v>
      </c>
      <c r="R35" s="37">
        <f t="shared" si="11"/>
        <v>336</v>
      </c>
      <c r="S35" s="48">
        <f t="shared" si="0"/>
        <v>2.2065684047879244E-3</v>
      </c>
      <c r="T35" s="37">
        <f t="shared" si="12"/>
        <v>91</v>
      </c>
      <c r="U35" s="37">
        <f>_xlfn.XLOOKUP(A35,'Сводный за нед'!$A:$A,'Сводный за нед'!$J:$J)+_xlfn.XLOOKUP(A35,'Сводный за нед'!$A:$A,'Сводный за нед'!$L:$L)</f>
        <v>147.49147540983606</v>
      </c>
      <c r="V35" s="48">
        <f t="shared" si="13"/>
        <v>0.305998911638664</v>
      </c>
      <c r="W35" s="37">
        <f>_xlfn.XLOOKUP(A35,'Сводный за нед'!$A:$A,'Сводный за нед'!$M:$M)</f>
        <v>167.31</v>
      </c>
      <c r="X35" s="37">
        <f>_xlfn.XLOOKUP(A35,'Сводный за нед'!$A:$A,'Сводный за нед'!$N:$N)</f>
        <v>69.580000000000013</v>
      </c>
      <c r="Y35" s="37"/>
      <c r="Z35" s="37">
        <f t="shared" si="14"/>
        <v>23.520000000000003</v>
      </c>
      <c r="AA35" s="53">
        <f t="shared" si="15"/>
        <v>-16.901475409836081</v>
      </c>
      <c r="AB35" s="48">
        <f t="shared" si="2"/>
        <v>-2.3255810831945286E-4</v>
      </c>
      <c r="AC35" s="124">
        <f>_xlfn.XLOOKUP($A35,'Сводный за нед'!$A:$A,'Сводный за нед'!$AA:$AA,0,0)</f>
        <v>70</v>
      </c>
      <c r="AD35" s="124">
        <f>_xlfn.XLOOKUP($A35,'Сводный за нед'!$A:$A,'Сводный за нед'!$Y:$Y,0,0)</f>
        <v>10</v>
      </c>
      <c r="AE35" s="223">
        <f>_xlfn.XLOOKUP($A35,'Сводный за нед'!$A:$A,'Сводный за нед'!$Z:$Z,0,0)</f>
        <v>0</v>
      </c>
      <c r="AF35" s="129">
        <f t="shared" si="16"/>
        <v>-3.5065301680157784E-2</v>
      </c>
      <c r="AG35" s="129">
        <f t="shared" si="17"/>
        <v>-0.18573049900918739</v>
      </c>
      <c r="AH35" s="48"/>
      <c r="AI35" s="118">
        <f t="shared" si="18"/>
        <v>482</v>
      </c>
      <c r="AJ35" s="118">
        <f t="shared" si="19"/>
        <v>91</v>
      </c>
      <c r="AK35" s="118">
        <f t="shared" si="20"/>
        <v>147.49147540983606</v>
      </c>
      <c r="AL35" s="118">
        <f t="shared" si="21"/>
        <v>167.31</v>
      </c>
      <c r="AM35" s="118">
        <f t="shared" si="22"/>
        <v>69.580000000000013</v>
      </c>
      <c r="AN35" s="118">
        <f t="shared" si="23"/>
        <v>0</v>
      </c>
      <c r="AO35" s="118">
        <f t="shared" si="24"/>
        <v>23.520000000000003</v>
      </c>
      <c r="AP35" s="118">
        <f t="shared" si="25"/>
        <v>-16.901475409836053</v>
      </c>
    </row>
    <row r="36" spans="1:42" ht="15.95" customHeight="1" x14ac:dyDescent="0.2">
      <c r="A36" s="3">
        <f>'Сводный за нед'!A35</f>
        <v>419145986</v>
      </c>
      <c r="B36" s="3" t="str">
        <f>'Сводный за нед'!B35</f>
        <v>ACRB1MS109BС</v>
      </c>
      <c r="C36" s="3" t="str">
        <f>'Сводный за нед'!C35</f>
        <v>Мяч с шипами черный 9 см</v>
      </c>
      <c r="D36" s="4">
        <f>'Сводный за нед'!D35</f>
        <v>2044025347953</v>
      </c>
      <c r="E36" s="124" cm="1">
        <f t="array" aca="1" ref="E36" ca="1">IFERROR(_xlfn.XLOOKUP($A36,INDIRECT($D$1-1&amp;"!"&amp;"$A:$A"),INDIRECT($D$1-1&amp;"!"&amp;"$AC:$AC")),0)</f>
        <v>98</v>
      </c>
      <c r="F36" s="38">
        <f>IFERROR(_xlfn.XLOOKUP(Текущая!A36,Cебес!$A:$A,Cебес!$E:$E)," ")</f>
        <v>91</v>
      </c>
      <c r="G36" s="37">
        <f t="shared" ca="1" si="8"/>
        <v>8918</v>
      </c>
      <c r="H36" s="37">
        <f>_xlfn.XLOOKUP($A36,'Сводный за нед'!$A:$A,'Сводный за нед'!$V:$V,0,0)</f>
        <v>999</v>
      </c>
      <c r="I36" s="51">
        <f>_xlfn.XLOOKUP($A36,'Сводный за нед'!$A:$A,'Сводный за нед'!$W:$W,0,0)</f>
        <v>0</v>
      </c>
      <c r="J36" s="34">
        <f>_xlfn.XLOOKUP($A36,'Сводный за нед'!$A:$A,'Сводный за нед'!$X:$X)</f>
        <v>0</v>
      </c>
      <c r="K36" s="37">
        <f>_xlfn.XLOOKUP(A36,'Сводный за нед'!$A:$A,'Сводный за нед'!$E:$E)</f>
        <v>0</v>
      </c>
      <c r="L36" s="37">
        <f>_xlfn.XLOOKUP(A36,'Сводный за нед'!$A:$A,'Сводный за нед'!$F:$F)</f>
        <v>0</v>
      </c>
      <c r="M36" s="37">
        <f t="shared" si="9"/>
        <v>0</v>
      </c>
      <c r="N36" s="37">
        <f>_xlfn.XLOOKUP(A36,'Сводный за нед'!$A:$A,'Сводный за нед'!$G:$G)</f>
        <v>0</v>
      </c>
      <c r="O36" s="37">
        <f>_xlfn.XLOOKUP(A36,'Сводный за нед'!$A:$A,'Сводный за нед'!$H:$H)</f>
        <v>0</v>
      </c>
      <c r="P36" s="37">
        <f>_xlfn.XLOOKUP(A36,'Сводный за нед'!$A:$A,'Сводный за нед'!$I:$I)</f>
        <v>0</v>
      </c>
      <c r="Q36" s="37">
        <f t="shared" si="10"/>
        <v>0</v>
      </c>
      <c r="R36" s="37">
        <f t="shared" si="11"/>
        <v>0</v>
      </c>
      <c r="S36" s="48">
        <f t="shared" ref="S36:S70" si="26">Q36/$Q$84</f>
        <v>0</v>
      </c>
      <c r="T36" s="37">
        <f t="shared" si="12"/>
        <v>0</v>
      </c>
      <c r="U36" s="37">
        <f>_xlfn.XLOOKUP(A36,'Сводный за нед'!$A:$A,'Сводный за нед'!$J:$J)+_xlfn.XLOOKUP(A36,'Сводный за нед'!$A:$A,'Сводный за нед'!$L:$L)</f>
        <v>0</v>
      </c>
      <c r="V36" s="48">
        <f t="shared" si="13"/>
        <v>0</v>
      </c>
      <c r="W36" s="37">
        <f>_xlfn.XLOOKUP(A36,'Сводный за нед'!$A:$A,'Сводный за нед'!$M:$M)</f>
        <v>0</v>
      </c>
      <c r="X36" s="37">
        <f>_xlfn.XLOOKUP(A36,'Сводный за нед'!$A:$A,'Сводный за нед'!$N:$N)</f>
        <v>105.84</v>
      </c>
      <c r="Y36" s="37"/>
      <c r="Z36" s="37">
        <f t="shared" si="14"/>
        <v>0</v>
      </c>
      <c r="AA36" s="53">
        <f t="shared" si="15"/>
        <v>-105.84</v>
      </c>
      <c r="AB36" s="48">
        <f t="shared" ref="AB36:AB67" si="27">IFERROR(AA36/$AA$84," ")</f>
        <v>-1.4563196163458259E-3</v>
      </c>
      <c r="AC36" s="124">
        <f>_xlfn.XLOOKUP($A36,'Сводный за нед'!$A:$A,'Сводный за нед'!$AA:$AA,0,0)</f>
        <v>108</v>
      </c>
      <c r="AD36" s="124">
        <f>_xlfn.XLOOKUP($A36,'Сводный за нед'!$A:$A,'Сводный за нед'!$Y:$Y,0,0)</f>
        <v>5</v>
      </c>
      <c r="AE36" s="223">
        <f>_xlfn.XLOOKUP($A36,'Сводный за нед'!$A:$A,'Сводный за нед'!$Z:$Z,0,0)</f>
        <v>0</v>
      </c>
      <c r="AF36" s="129">
        <f t="shared" si="16"/>
        <v>0</v>
      </c>
      <c r="AG36" s="129">
        <f t="shared" si="17"/>
        <v>0</v>
      </c>
      <c r="AH36" s="48"/>
      <c r="AI36" s="118">
        <f t="shared" si="18"/>
        <v>0</v>
      </c>
      <c r="AJ36" s="118">
        <f t="shared" si="19"/>
        <v>91</v>
      </c>
      <c r="AK36" s="118">
        <f t="shared" si="20"/>
        <v>0</v>
      </c>
      <c r="AL36" s="118">
        <f t="shared" si="21"/>
        <v>0</v>
      </c>
      <c r="AM36" s="118">
        <f t="shared" si="22"/>
        <v>105.84</v>
      </c>
      <c r="AN36" s="118">
        <f t="shared" si="23"/>
        <v>0</v>
      </c>
      <c r="AO36" s="118" t="str">
        <f t="shared" si="24"/>
        <v xml:space="preserve"> </v>
      </c>
      <c r="AP36" s="118">
        <f t="shared" si="25"/>
        <v>0</v>
      </c>
    </row>
    <row r="37" spans="1:42" ht="15.95" customHeight="1" x14ac:dyDescent="0.2">
      <c r="A37" s="3">
        <f>'Сводный за нед'!A36</f>
        <v>419146579</v>
      </c>
      <c r="B37" s="3" t="str">
        <f>'Сводный за нед'!B36</f>
        <v>ACRB1MS109LI</v>
      </c>
      <c r="C37" s="3" t="str">
        <f>'Сводный за нед'!C36</f>
        <v>Мяч с шипами фиолетовый 9 см</v>
      </c>
      <c r="D37" s="4">
        <f>'Сводный за нед'!D36</f>
        <v>2044025354937</v>
      </c>
      <c r="E37" s="124" cm="1">
        <f t="array" aca="1" ref="E37" ca="1">IFERROR(_xlfn.XLOOKUP($A37,INDIRECT($D$1-1&amp;"!"&amp;"$A:$A"),INDIRECT($D$1-1&amp;"!"&amp;"$AC:$AC")),0)</f>
        <v>112</v>
      </c>
      <c r="F37" s="38">
        <f>IFERROR(_xlfn.XLOOKUP(Текущая!A37,Cебес!$A:$A,Cебес!$E:$E)," ")</f>
        <v>91</v>
      </c>
      <c r="G37" s="37">
        <f t="shared" ca="1" si="8"/>
        <v>10192</v>
      </c>
      <c r="H37" s="37">
        <f>_xlfn.XLOOKUP($A37,'Сводный за нед'!$A:$A,'Сводный за нед'!$V:$V,0,0)</f>
        <v>340</v>
      </c>
      <c r="I37" s="51">
        <f>_xlfn.XLOOKUP($A37,'Сводный за нед'!$A:$A,'Сводный за нед'!$W:$W,0,0)</f>
        <v>33</v>
      </c>
      <c r="J37" s="34">
        <f>_xlfn.XLOOKUP($A37,'Сводный за нед'!$A:$A,'Сводный за нед'!$X:$X)</f>
        <v>0.4</v>
      </c>
      <c r="K37" s="37">
        <f>_xlfn.XLOOKUP(A37,'Сводный за нед'!$A:$A,'Сводный за нед'!$E:$E)</f>
        <v>3</v>
      </c>
      <c r="L37" s="37">
        <f>_xlfn.XLOOKUP(A37,'Сводный за нед'!$A:$A,'Сводный за нед'!$F:$F)</f>
        <v>0</v>
      </c>
      <c r="M37" s="37">
        <f t="shared" si="9"/>
        <v>3</v>
      </c>
      <c r="N37" s="37">
        <f>_xlfn.XLOOKUP(A37,'Сводный за нед'!$A:$A,'Сводный за нед'!$G:$G)</f>
        <v>1486</v>
      </c>
      <c r="O37" s="37">
        <f>_xlfn.XLOOKUP(A37,'Сводный за нед'!$A:$A,'Сводный за нед'!$H:$H)</f>
        <v>1046</v>
      </c>
      <c r="P37" s="37">
        <f>_xlfn.XLOOKUP(A37,'Сводный за нед'!$A:$A,'Сводный за нед'!$I:$I)</f>
        <v>0</v>
      </c>
      <c r="Q37" s="37">
        <f t="shared" si="10"/>
        <v>1486</v>
      </c>
      <c r="R37" s="37">
        <f t="shared" si="11"/>
        <v>1046</v>
      </c>
      <c r="S37" s="48">
        <f t="shared" si="26"/>
        <v>6.8028229243046797E-3</v>
      </c>
      <c r="T37" s="37">
        <f t="shared" si="12"/>
        <v>273</v>
      </c>
      <c r="U37" s="37">
        <f>_xlfn.XLOOKUP(A37,'Сводный за нед'!$A:$A,'Сводный за нед'!$J:$J)+_xlfn.XLOOKUP(A37,'Сводный за нед'!$A:$A,'Сводный за нед'!$L:$L)</f>
        <v>458.73245901639342</v>
      </c>
      <c r="V37" s="48">
        <f t="shared" si="13"/>
        <v>0.30870286609447739</v>
      </c>
      <c r="W37" s="37">
        <f>_xlfn.XLOOKUP(A37,'Сводный за нед'!$A:$A,'Сводный за нед'!$M:$M)</f>
        <v>118.79</v>
      </c>
      <c r="X37" s="37">
        <f>_xlfn.XLOOKUP(A37,'Сводный за нед'!$A:$A,'Сводный за нед'!$N:$N)</f>
        <v>136.22</v>
      </c>
      <c r="Y37" s="37"/>
      <c r="Z37" s="37">
        <f t="shared" si="14"/>
        <v>73.220000000000013</v>
      </c>
      <c r="AA37" s="53">
        <f t="shared" si="15"/>
        <v>426.03754098360656</v>
      </c>
      <c r="AB37" s="48">
        <f t="shared" si="27"/>
        <v>5.8621204481686031E-3</v>
      </c>
      <c r="AC37" s="124">
        <f>_xlfn.XLOOKUP($A37,'Сводный за нед'!$A:$A,'Сводный за нед'!$AA:$AA,0,0)</f>
        <v>136</v>
      </c>
      <c r="AD37" s="124">
        <f>_xlfn.XLOOKUP($A37,'Сводный за нед'!$A:$A,'Сводный за нед'!$Y:$Y,0,0)</f>
        <v>21</v>
      </c>
      <c r="AE37" s="223">
        <f>_xlfn.XLOOKUP($A37,'Сводный за нед'!$A:$A,'Сводный за нед'!$Z:$Z,0,0)</f>
        <v>43</v>
      </c>
      <c r="AF37" s="129">
        <f t="shared" si="16"/>
        <v>0.28670090241157892</v>
      </c>
      <c r="AG37" s="129">
        <f t="shared" si="17"/>
        <v>1.560577073200023</v>
      </c>
      <c r="AH37" s="48"/>
      <c r="AI37" s="118">
        <f t="shared" si="18"/>
        <v>495.33333333333331</v>
      </c>
      <c r="AJ37" s="118">
        <f t="shared" si="19"/>
        <v>91</v>
      </c>
      <c r="AK37" s="118">
        <f t="shared" si="20"/>
        <v>152.91081967213114</v>
      </c>
      <c r="AL37" s="118">
        <f t="shared" si="21"/>
        <v>39.596666666666671</v>
      </c>
      <c r="AM37" s="118">
        <f t="shared" si="22"/>
        <v>45.406666666666666</v>
      </c>
      <c r="AN37" s="118">
        <f t="shared" si="23"/>
        <v>0</v>
      </c>
      <c r="AO37" s="118">
        <f t="shared" si="24"/>
        <v>24.40666666666667</v>
      </c>
      <c r="AP37" s="118">
        <f t="shared" si="25"/>
        <v>142.01251366120209</v>
      </c>
    </row>
    <row r="38" spans="1:42" ht="15.95" customHeight="1" x14ac:dyDescent="0.2">
      <c r="A38" s="3">
        <f>'Сводный за нед'!A37</f>
        <v>340734340</v>
      </c>
      <c r="B38" s="3" t="str">
        <f>'Сводный за нед'!B37</f>
        <v>ACRB1MS103PN</v>
      </c>
      <c r="C38" s="3" t="str">
        <f>'Сводный за нед'!C37</f>
        <v>Мяч гладкий розовый</v>
      </c>
      <c r="D38" s="4">
        <f>'Сводный за нед'!D37</f>
        <v>2042985583893</v>
      </c>
      <c r="E38" s="124" cm="1">
        <f t="array" aca="1" ref="E38" ca="1">IFERROR(_xlfn.XLOOKUP($A38,INDIRECT($D$1-1&amp;"!"&amp;"$A:$A"),INDIRECT($D$1-1&amp;"!"&amp;"$AC:$AC")),0)</f>
        <v>31</v>
      </c>
      <c r="F38" s="38">
        <f>IFERROR(_xlfn.XLOOKUP(Текущая!A38,Cебес!$A:$A,Cебес!$E:$E)," ")</f>
        <v>87</v>
      </c>
      <c r="G38" s="37">
        <f t="shared" ca="1" si="8"/>
        <v>2697</v>
      </c>
      <c r="H38" s="37">
        <f>_xlfn.XLOOKUP($A38,'Сводный за нед'!$A:$A,'Сводный за нед'!$V:$V,0,0)</f>
        <v>20</v>
      </c>
      <c r="I38" s="51">
        <f>_xlfn.XLOOKUP($A38,'Сводный за нед'!$A:$A,'Сводный за нед'!$W:$W,0,0)</f>
        <v>88</v>
      </c>
      <c r="J38" s="34">
        <f>_xlfn.XLOOKUP($A38,'Сводный за нед'!$A:$A,'Сводный за нед'!$X:$X)</f>
        <v>1.4</v>
      </c>
      <c r="K38" s="37">
        <f>_xlfn.XLOOKUP(A38,'Сводный за нед'!$A:$A,'Сводный за нед'!$E:$E)</f>
        <v>8</v>
      </c>
      <c r="L38" s="37">
        <f>_xlfn.XLOOKUP(A38,'Сводный за нед'!$A:$A,'Сводный за нед'!$F:$F)</f>
        <v>0</v>
      </c>
      <c r="M38" s="37">
        <f t="shared" si="9"/>
        <v>8</v>
      </c>
      <c r="N38" s="37">
        <f>_xlfn.XLOOKUP(A38,'Сводный за нед'!$A:$A,'Сводный за нед'!$G:$G)</f>
        <v>2956.9</v>
      </c>
      <c r="O38" s="37">
        <f>_xlfn.XLOOKUP(A38,'Сводный за нед'!$A:$A,'Сводный за нед'!$H:$H)</f>
        <v>2008</v>
      </c>
      <c r="P38" s="37">
        <f>_xlfn.XLOOKUP(A38,'Сводный за нед'!$A:$A,'Сводный за нед'!$I:$I)</f>
        <v>0</v>
      </c>
      <c r="Q38" s="37">
        <f t="shared" si="10"/>
        <v>2956.9</v>
      </c>
      <c r="R38" s="37">
        <f t="shared" si="11"/>
        <v>2008</v>
      </c>
      <c r="S38" s="48">
        <f t="shared" si="26"/>
        <v>1.3536518913106668E-2</v>
      </c>
      <c r="T38" s="37">
        <f t="shared" si="12"/>
        <v>696</v>
      </c>
      <c r="U38" s="37">
        <f>_xlfn.XLOOKUP(A38,'Сводный за нед'!$A:$A,'Сводный за нед'!$J:$J)+_xlfn.XLOOKUP(A38,'Сводный за нед'!$A:$A,'Сводный за нед'!$L:$L)</f>
        <v>866.35327868852471</v>
      </c>
      <c r="V38" s="48">
        <f t="shared" si="13"/>
        <v>0.29299377005936106</v>
      </c>
      <c r="W38" s="37">
        <f>_xlfn.XLOOKUP(A38,'Сводный за нед'!$A:$A,'Сводный за нед'!$M:$M)</f>
        <v>556.71</v>
      </c>
      <c r="X38" s="37">
        <f>_xlfn.XLOOKUP(A38,'Сводный за нед'!$A:$A,'Сводный за нед'!$N:$N)</f>
        <v>35.28</v>
      </c>
      <c r="Y38" s="37"/>
      <c r="Z38" s="37">
        <f t="shared" si="14"/>
        <v>140.56</v>
      </c>
      <c r="AA38" s="53">
        <f t="shared" si="15"/>
        <v>661.99672131147543</v>
      </c>
      <c r="AB38" s="48">
        <f t="shared" si="27"/>
        <v>9.1088323053904238E-3</v>
      </c>
      <c r="AC38" s="124">
        <f>_xlfn.XLOOKUP($A38,'Сводный за нед'!$A:$A,'Сводный за нед'!$AA:$AA,0,0)</f>
        <v>28</v>
      </c>
      <c r="AD38" s="124">
        <f>_xlfn.XLOOKUP($A38,'Сводный за нед'!$A:$A,'Сводный за нед'!$Y:$Y,0,0)</f>
        <v>24</v>
      </c>
      <c r="AE38" s="223">
        <f>_xlfn.XLOOKUP($A38,'Сводный за нед'!$A:$A,'Сводный за нед'!$Z:$Z,0,0)</f>
        <v>48</v>
      </c>
      <c r="AF38" s="129">
        <f t="shared" si="16"/>
        <v>0.22388201200969768</v>
      </c>
      <c r="AG38" s="129">
        <f t="shared" si="17"/>
        <v>0.95114471452798144</v>
      </c>
      <c r="AH38" s="48"/>
      <c r="AI38" s="118">
        <f t="shared" si="18"/>
        <v>369.61250000000001</v>
      </c>
      <c r="AJ38" s="118">
        <f t="shared" si="19"/>
        <v>87</v>
      </c>
      <c r="AK38" s="118">
        <f t="shared" si="20"/>
        <v>108.29415983606559</v>
      </c>
      <c r="AL38" s="118">
        <f t="shared" si="21"/>
        <v>69.588750000000005</v>
      </c>
      <c r="AM38" s="118">
        <f t="shared" si="22"/>
        <v>4.41</v>
      </c>
      <c r="AN38" s="118">
        <f t="shared" si="23"/>
        <v>0</v>
      </c>
      <c r="AO38" s="118">
        <f t="shared" si="24"/>
        <v>17.57</v>
      </c>
      <c r="AP38" s="118">
        <f t="shared" si="25"/>
        <v>82.749590163934386</v>
      </c>
    </row>
    <row r="39" spans="1:42" ht="15.95" customHeight="1" x14ac:dyDescent="0.2">
      <c r="A39" s="3">
        <f>'Сводный за нед'!A38</f>
        <v>340741532</v>
      </c>
      <c r="B39" s="3" t="str">
        <f>'Сводный за нед'!B38</f>
        <v>ACRB1MS103BL</v>
      </c>
      <c r="C39" s="3" t="str">
        <f>'Сводный за нед'!C38</f>
        <v>Мяч гладкий голубой</v>
      </c>
      <c r="D39" s="4">
        <f>'Сводный за нед'!D38</f>
        <v>2042986356632</v>
      </c>
      <c r="E39" s="124" cm="1">
        <f t="array" aca="1" ref="E39" ca="1">IFERROR(_xlfn.XLOOKUP($A39,INDIRECT($D$1-1&amp;"!"&amp;"$A:$A"),INDIRECT($D$1-1&amp;"!"&amp;"$AC:$AC")),0)</f>
        <v>82</v>
      </c>
      <c r="F39" s="38">
        <f>IFERROR(_xlfn.XLOOKUP(Текущая!A39,Cебес!$A:$A,Cебес!$E:$E)," ")</f>
        <v>87</v>
      </c>
      <c r="G39" s="37">
        <f t="shared" ca="1" si="8"/>
        <v>7134</v>
      </c>
      <c r="H39" s="37">
        <f>_xlfn.XLOOKUP($A39,'Сводный за нед'!$A:$A,'Сводный за нед'!$V:$V,0,0)</f>
        <v>266.66666666666669</v>
      </c>
      <c r="I39" s="51">
        <f>_xlfn.XLOOKUP($A39,'Сводный за нед'!$A:$A,'Сводный за нед'!$W:$W,0,0)</f>
        <v>50</v>
      </c>
      <c r="J39" s="34">
        <f>_xlfn.XLOOKUP($A39,'Сводный за нед'!$A:$A,'Сводный за нед'!$X:$X)</f>
        <v>0.3</v>
      </c>
      <c r="K39" s="37">
        <f>_xlfn.XLOOKUP(A39,'Сводный за нед'!$A:$A,'Сводный за нед'!$E:$E)</f>
        <v>0</v>
      </c>
      <c r="L39" s="37">
        <f>_xlfn.XLOOKUP(A39,'Сводный за нед'!$A:$A,'Сводный за нед'!$F:$F)</f>
        <v>0</v>
      </c>
      <c r="M39" s="37">
        <f t="shared" si="9"/>
        <v>0</v>
      </c>
      <c r="N39" s="37">
        <f>_xlfn.XLOOKUP(A39,'Сводный за нед'!$A:$A,'Сводный за нед'!$G:$G)</f>
        <v>0</v>
      </c>
      <c r="O39" s="37">
        <f>_xlfn.XLOOKUP(A39,'Сводный за нед'!$A:$A,'Сводный за нед'!$H:$H)</f>
        <v>0</v>
      </c>
      <c r="P39" s="37">
        <f>_xlfn.XLOOKUP(A39,'Сводный за нед'!$A:$A,'Сводный за нед'!$I:$I)</f>
        <v>0</v>
      </c>
      <c r="Q39" s="37">
        <f t="shared" si="10"/>
        <v>0</v>
      </c>
      <c r="R39" s="37">
        <f t="shared" si="11"/>
        <v>0</v>
      </c>
      <c r="S39" s="48">
        <f t="shared" si="26"/>
        <v>0</v>
      </c>
      <c r="T39" s="37">
        <f t="shared" si="12"/>
        <v>0</v>
      </c>
      <c r="U39" s="37">
        <f>_xlfn.XLOOKUP(A39,'Сводный за нед'!$A:$A,'Сводный за нед'!$J:$J)+_xlfn.XLOOKUP(A39,'Сводный за нед'!$A:$A,'Сводный за нед'!$L:$L)</f>
        <v>0</v>
      </c>
      <c r="V39" s="48">
        <f t="shared" si="13"/>
        <v>0</v>
      </c>
      <c r="W39" s="37">
        <f>_xlfn.XLOOKUP(A39,'Сводный за нед'!$A:$A,'Сводный за нед'!$M:$M)</f>
        <v>0</v>
      </c>
      <c r="X39" s="37">
        <f>_xlfn.XLOOKUP(A39,'Сводный за нед'!$A:$A,'Сводный за нед'!$N:$N)</f>
        <v>78.400000000000006</v>
      </c>
      <c r="Y39" s="37"/>
      <c r="Z39" s="37">
        <f t="shared" si="14"/>
        <v>0</v>
      </c>
      <c r="AA39" s="53">
        <f t="shared" si="15"/>
        <v>-78.400000000000006</v>
      </c>
      <c r="AB39" s="48">
        <f t="shared" si="27"/>
        <v>-1.0787552713672785E-3</v>
      </c>
      <c r="AC39" s="124">
        <f>_xlfn.XLOOKUP($A39,'Сводный за нед'!$A:$A,'Сводный за нед'!$AA:$AA,0,0)</f>
        <v>80</v>
      </c>
      <c r="AD39" s="124">
        <f>_xlfn.XLOOKUP($A39,'Сводный за нед'!$A:$A,'Сводный за нед'!$Y:$Y,0,0)</f>
        <v>12</v>
      </c>
      <c r="AE39" s="223">
        <f>_xlfn.XLOOKUP($A39,'Сводный за нед'!$A:$A,'Сводный за нед'!$Z:$Z,0,0)</f>
        <v>67</v>
      </c>
      <c r="AF39" s="129">
        <f t="shared" si="16"/>
        <v>0</v>
      </c>
      <c r="AG39" s="129">
        <f t="shared" si="17"/>
        <v>0</v>
      </c>
      <c r="AH39" s="48"/>
      <c r="AI39" s="118">
        <f t="shared" si="18"/>
        <v>0</v>
      </c>
      <c r="AJ39" s="118">
        <f t="shared" si="19"/>
        <v>87</v>
      </c>
      <c r="AK39" s="118">
        <f t="shared" si="20"/>
        <v>0</v>
      </c>
      <c r="AL39" s="118">
        <f t="shared" si="21"/>
        <v>0</v>
      </c>
      <c r="AM39" s="118">
        <f t="shared" si="22"/>
        <v>78.400000000000006</v>
      </c>
      <c r="AN39" s="118">
        <f t="shared" si="23"/>
        <v>0</v>
      </c>
      <c r="AO39" s="118" t="str">
        <f t="shared" si="24"/>
        <v xml:space="preserve"> </v>
      </c>
      <c r="AP39" s="118">
        <f t="shared" si="25"/>
        <v>0</v>
      </c>
    </row>
    <row r="40" spans="1:42" ht="15.95" customHeight="1" x14ac:dyDescent="0.2">
      <c r="A40" s="3">
        <f>'Сводный за нед'!A39</f>
        <v>340743352</v>
      </c>
      <c r="B40" s="3" t="str">
        <f>'Сводный за нед'!B39</f>
        <v>ACRB1MS103LI</v>
      </c>
      <c r="C40" s="3" t="str">
        <f>'Сводный за нед'!C39</f>
        <v>Мяч гладкий сиреневый</v>
      </c>
      <c r="D40" s="4">
        <f>'Сводный за нед'!D39</f>
        <v>2042986372359</v>
      </c>
      <c r="E40" s="124" cm="1">
        <f t="array" aca="1" ref="E40" ca="1">IFERROR(_xlfn.XLOOKUP($A40,INDIRECT($D$1-1&amp;"!"&amp;"$A:$A"),INDIRECT($D$1-1&amp;"!"&amp;"$AC:$AC")),0)</f>
        <v>55</v>
      </c>
      <c r="F40" s="38">
        <f>IFERROR(_xlfn.XLOOKUP(Текущая!A40,Cебес!$A:$A,Cебес!$E:$E)," ")</f>
        <v>87</v>
      </c>
      <c r="G40" s="37">
        <f t="shared" ca="1" si="8"/>
        <v>4785</v>
      </c>
      <c r="H40" s="37">
        <f>_xlfn.XLOOKUP($A40,'Сводный за нед'!$A:$A,'Сводный за нед'!$V:$V,0,0)</f>
        <v>127.5</v>
      </c>
      <c r="I40" s="51">
        <f>_xlfn.XLOOKUP($A40,'Сводный за нед'!$A:$A,'Сводный за нед'!$W:$W,0,0)</f>
        <v>0</v>
      </c>
      <c r="J40" s="34">
        <f>_xlfn.XLOOKUP($A40,'Сводный за нед'!$A:$A,'Сводный за нед'!$X:$X)</f>
        <v>0.4</v>
      </c>
      <c r="K40" s="37">
        <f>_xlfn.XLOOKUP(A40,'Сводный за нед'!$A:$A,'Сводный за нед'!$E:$E)</f>
        <v>3</v>
      </c>
      <c r="L40" s="37">
        <f>_xlfn.XLOOKUP(A40,'Сводный за нед'!$A:$A,'Сводный за нед'!$F:$F)</f>
        <v>0</v>
      </c>
      <c r="M40" s="37">
        <f t="shared" si="9"/>
        <v>3</v>
      </c>
      <c r="N40" s="37">
        <f>_xlfn.XLOOKUP(A40,'Сводный за нед'!$A:$A,'Сводный за нед'!$G:$G)</f>
        <v>1068</v>
      </c>
      <c r="O40" s="37">
        <f>_xlfn.XLOOKUP(A40,'Сводный за нед'!$A:$A,'Сводный за нед'!$H:$H)</f>
        <v>738</v>
      </c>
      <c r="P40" s="37">
        <f>_xlfn.XLOOKUP(A40,'Сводный за нед'!$A:$A,'Сводный за нед'!$I:$I)</f>
        <v>0</v>
      </c>
      <c r="Q40" s="37">
        <f t="shared" si="10"/>
        <v>1068</v>
      </c>
      <c r="R40" s="37">
        <f t="shared" si="11"/>
        <v>738</v>
      </c>
      <c r="S40" s="48">
        <f t="shared" si="26"/>
        <v>4.8892428554222055E-3</v>
      </c>
      <c r="T40" s="37">
        <f t="shared" si="12"/>
        <v>261</v>
      </c>
      <c r="U40" s="37">
        <f>_xlfn.XLOOKUP(A40,'Сводный за нед'!$A:$A,'Сводный за нед'!$J:$J)+_xlfn.XLOOKUP(A40,'Сводный за нед'!$A:$A,'Сводный за нед'!$L:$L)</f>
        <v>341.74967213114752</v>
      </c>
      <c r="V40" s="48">
        <f t="shared" si="13"/>
        <v>0.31999032971081226</v>
      </c>
      <c r="W40" s="37">
        <f>_xlfn.XLOOKUP(A40,'Сводный за нед'!$A:$A,'Сводный за нед'!$M:$M)</f>
        <v>120.57</v>
      </c>
      <c r="X40" s="37">
        <f>_xlfn.XLOOKUP(A40,'Сводный за нед'!$A:$A,'Сводный за нед'!$N:$N)</f>
        <v>52.92</v>
      </c>
      <c r="Y40" s="37"/>
      <c r="Z40" s="37">
        <f t="shared" si="14"/>
        <v>51.660000000000004</v>
      </c>
      <c r="AA40" s="53">
        <f t="shared" si="15"/>
        <v>240.10032786885262</v>
      </c>
      <c r="AB40" s="48">
        <f t="shared" si="27"/>
        <v>3.3036925299175591E-3</v>
      </c>
      <c r="AC40" s="124">
        <f>_xlfn.XLOOKUP($A40,'Сводный за нед'!$A:$A,'Сводный за нед'!$AA:$AA,0,0)</f>
        <v>51</v>
      </c>
      <c r="AD40" s="124">
        <f>_xlfn.XLOOKUP($A40,'Сводный за нед'!$A:$A,'Сводный за нед'!$Y:$Y,0,0)</f>
        <v>7</v>
      </c>
      <c r="AE40" s="223">
        <f>_xlfn.XLOOKUP($A40,'Сводный за нед'!$A:$A,'Сводный за нед'!$Z:$Z,0,0)</f>
        <v>100</v>
      </c>
      <c r="AF40" s="129">
        <f t="shared" si="16"/>
        <v>0.22481304107570454</v>
      </c>
      <c r="AG40" s="129">
        <f t="shared" si="17"/>
        <v>0.91992462785000939</v>
      </c>
      <c r="AH40" s="48"/>
      <c r="AI40" s="118">
        <f t="shared" si="18"/>
        <v>356</v>
      </c>
      <c r="AJ40" s="118">
        <f t="shared" si="19"/>
        <v>87</v>
      </c>
      <c r="AK40" s="118">
        <f t="shared" si="20"/>
        <v>113.91655737704917</v>
      </c>
      <c r="AL40" s="118">
        <f t="shared" si="21"/>
        <v>40.19</v>
      </c>
      <c r="AM40" s="118">
        <f t="shared" si="22"/>
        <v>17.64</v>
      </c>
      <c r="AN40" s="118">
        <f t="shared" si="23"/>
        <v>0</v>
      </c>
      <c r="AO40" s="118">
        <f t="shared" si="24"/>
        <v>17.220000000000002</v>
      </c>
      <c r="AP40" s="118">
        <f t="shared" si="25"/>
        <v>80.033442622950815</v>
      </c>
    </row>
    <row r="41" spans="1:42" ht="15.95" customHeight="1" x14ac:dyDescent="0.2">
      <c r="A41" s="3">
        <f>'Сводный за нед'!A40</f>
        <v>340743911</v>
      </c>
      <c r="B41" s="3" t="str">
        <f>'Сводный за нед'!B40</f>
        <v>ACRB1MS103RJ</v>
      </c>
      <c r="C41" s="3" t="str">
        <f>'Сводный за нед'!C40</f>
        <v>Мяч гладкий оранжевый</v>
      </c>
      <c r="D41" s="4">
        <f>'Сводный за нед'!D40</f>
        <v>2042986377583</v>
      </c>
      <c r="E41" s="124" cm="1">
        <f t="array" aca="1" ref="E41" ca="1">IFERROR(_xlfn.XLOOKUP($A41,INDIRECT($D$1-1&amp;"!"&amp;"$A:$A"),INDIRECT($D$1-1&amp;"!"&amp;"$AC:$AC")),0)</f>
        <v>57</v>
      </c>
      <c r="F41" s="38">
        <f>IFERROR(_xlfn.XLOOKUP(Текущая!A41,Cебес!$A:$A,Cебес!$E:$E)," ")</f>
        <v>88</v>
      </c>
      <c r="G41" s="37">
        <f t="shared" ca="1" si="8"/>
        <v>5016</v>
      </c>
      <c r="H41" s="37">
        <f>_xlfn.XLOOKUP($A41,'Сводный за нед'!$A:$A,'Сводный за нед'!$V:$V,0,0)</f>
        <v>560</v>
      </c>
      <c r="I41" s="51">
        <f>_xlfn.XLOOKUP($A41,'Сводный за нед'!$A:$A,'Сводный за нед'!$W:$W,0,0)</f>
        <v>0</v>
      </c>
      <c r="J41" s="34">
        <f>_xlfn.XLOOKUP($A41,'Сводный за нед'!$A:$A,'Сводный за нед'!$X:$X)</f>
        <v>0.1</v>
      </c>
      <c r="K41" s="37">
        <f>_xlfn.XLOOKUP(A41,'Сводный за нед'!$A:$A,'Сводный за нед'!$E:$E)</f>
        <v>1</v>
      </c>
      <c r="L41" s="37">
        <f>_xlfn.XLOOKUP(A41,'Сводный за нед'!$A:$A,'Сводный за нед'!$F:$F)</f>
        <v>0</v>
      </c>
      <c r="M41" s="37">
        <f t="shared" si="9"/>
        <v>1</v>
      </c>
      <c r="N41" s="37">
        <f>_xlfn.XLOOKUP(A41,'Сводный за нед'!$A:$A,'Сводный за нед'!$G:$G)</f>
        <v>381</v>
      </c>
      <c r="O41" s="37">
        <f>_xlfn.XLOOKUP(A41,'Сводный за нед'!$A:$A,'Сводный за нед'!$H:$H)</f>
        <v>266</v>
      </c>
      <c r="P41" s="37">
        <f>_xlfn.XLOOKUP(A41,'Сводный за нед'!$A:$A,'Сводный за нед'!$I:$I)</f>
        <v>0</v>
      </c>
      <c r="Q41" s="37">
        <f t="shared" si="10"/>
        <v>381</v>
      </c>
      <c r="R41" s="37">
        <f t="shared" si="11"/>
        <v>266</v>
      </c>
      <c r="S41" s="48">
        <f t="shared" si="26"/>
        <v>1.7441961871871351E-3</v>
      </c>
      <c r="T41" s="37">
        <f t="shared" si="12"/>
        <v>88</v>
      </c>
      <c r="U41" s="37">
        <f>_xlfn.XLOOKUP(A41,'Сводный за нед'!$A:$A,'Сводный за нед'!$J:$J)+_xlfn.XLOOKUP(A41,'Сводный за нед'!$A:$A,'Сводный за нед'!$L:$L)</f>
        <v>115.09606557377049</v>
      </c>
      <c r="V41" s="48">
        <f t="shared" si="13"/>
        <v>0.3020894109547782</v>
      </c>
      <c r="W41" s="37">
        <f>_xlfn.XLOOKUP(A41,'Сводный за нед'!$A:$A,'Сводный за нед'!$M:$M)</f>
        <v>43.06</v>
      </c>
      <c r="X41" s="37">
        <f>_xlfn.XLOOKUP(A41,'Сводный за нед'!$A:$A,'Сводный за нед'!$N:$N)</f>
        <v>55.860000000000007</v>
      </c>
      <c r="Y41" s="37"/>
      <c r="Z41" s="37">
        <f t="shared" si="14"/>
        <v>18.62</v>
      </c>
      <c r="AA41" s="53">
        <f t="shared" si="15"/>
        <v>60.363934426229491</v>
      </c>
      <c r="AB41" s="48">
        <f t="shared" si="27"/>
        <v>8.3058561814749739E-4</v>
      </c>
      <c r="AC41" s="124">
        <f>_xlfn.XLOOKUP($A41,'Сводный за нед'!$A:$A,'Сводный за нед'!$AA:$AA,0,0)</f>
        <v>56</v>
      </c>
      <c r="AD41" s="124">
        <f>_xlfn.XLOOKUP($A41,'Сводный за нед'!$A:$A,'Сводный за нед'!$Y:$Y,0,0)</f>
        <v>14</v>
      </c>
      <c r="AE41" s="223">
        <f>_xlfn.XLOOKUP($A41,'Сводный за нед'!$A:$A,'Сводный за нед'!$Z:$Z,0,0)</f>
        <v>33</v>
      </c>
      <c r="AF41" s="129">
        <f t="shared" si="16"/>
        <v>0.15843552342842387</v>
      </c>
      <c r="AG41" s="129">
        <f t="shared" si="17"/>
        <v>0.68595380029806241</v>
      </c>
      <c r="AH41" s="48"/>
      <c r="AI41" s="118">
        <f t="shared" si="18"/>
        <v>381</v>
      </c>
      <c r="AJ41" s="118">
        <f t="shared" si="19"/>
        <v>88</v>
      </c>
      <c r="AK41" s="118">
        <f t="shared" si="20"/>
        <v>115.09606557377049</v>
      </c>
      <c r="AL41" s="118">
        <f t="shared" si="21"/>
        <v>43.06</v>
      </c>
      <c r="AM41" s="118">
        <f t="shared" si="22"/>
        <v>55.860000000000007</v>
      </c>
      <c r="AN41" s="118">
        <f t="shared" si="23"/>
        <v>0</v>
      </c>
      <c r="AO41" s="118">
        <f t="shared" si="24"/>
        <v>18.62</v>
      </c>
      <c r="AP41" s="118">
        <f t="shared" si="25"/>
        <v>60.363934426229491</v>
      </c>
    </row>
    <row r="42" spans="1:42" ht="15.95" customHeight="1" x14ac:dyDescent="0.2">
      <c r="A42" s="3">
        <f>'Сводный за нед'!A41</f>
        <v>820643010</v>
      </c>
      <c r="B42" s="3" t="str">
        <f>'Сводный за нед'!B41</f>
        <v>ACRB3FR101CL</v>
      </c>
      <c r="C42" s="3" t="str">
        <f>'Сводный за нед'!C41</f>
        <v>Набор эластичных лент 3 шт. в мешке</v>
      </c>
      <c r="D42" s="4">
        <f>'Сводный за нед'!D41</f>
        <v>2048933027488</v>
      </c>
      <c r="E42" s="124" cm="1">
        <f t="array" aca="1" ref="E42" ca="1">IFERROR(_xlfn.XLOOKUP($A42,INDIRECT($D$1-1&amp;"!"&amp;"$A:$A"),INDIRECT($D$1-1&amp;"!"&amp;"$AC:$AC")),0)</f>
        <v>0</v>
      </c>
      <c r="F42" s="38">
        <f>IFERROR(_xlfn.XLOOKUP(Текущая!A42,Cебес!$A:$A,Cебес!$E:$E)," ")</f>
        <v>437</v>
      </c>
      <c r="G42" s="37">
        <f t="shared" ca="1" si="8"/>
        <v>0</v>
      </c>
      <c r="H42" s="37">
        <f>_xlfn.XLOOKUP($A42,'Сводный за нед'!$A:$A,'Сводный за нед'!$V:$V,0,0)</f>
        <v>0</v>
      </c>
      <c r="I42" s="51">
        <f>_xlfn.XLOOKUP($A42,'Сводный за нед'!$A:$A,'Сводный за нед'!$W:$W,0,0)</f>
        <v>0</v>
      </c>
      <c r="J42" s="34">
        <f>_xlfn.XLOOKUP($A42,'Сводный за нед'!$A:$A,'Сводный за нед'!$X:$X)</f>
        <v>0</v>
      </c>
      <c r="K42" s="37">
        <f>_xlfn.XLOOKUP(A42,'Сводный за нед'!$A:$A,'Сводный за нед'!$E:$E)</f>
        <v>0</v>
      </c>
      <c r="L42" s="37">
        <f>_xlfn.XLOOKUP(A42,'Сводный за нед'!$A:$A,'Сводный за нед'!$F:$F)</f>
        <v>0</v>
      </c>
      <c r="M42" s="37">
        <f t="shared" si="9"/>
        <v>0</v>
      </c>
      <c r="N42" s="37">
        <f>_xlfn.XLOOKUP(A42,'Сводный за нед'!$A:$A,'Сводный за нед'!$G:$G)</f>
        <v>0</v>
      </c>
      <c r="O42" s="37">
        <f>_xlfn.XLOOKUP(A42,'Сводный за нед'!$A:$A,'Сводный за нед'!$H:$H)</f>
        <v>0</v>
      </c>
      <c r="P42" s="37">
        <f>_xlfn.XLOOKUP(A42,'Сводный за нед'!$A:$A,'Сводный за нед'!$I:$I)</f>
        <v>0</v>
      </c>
      <c r="Q42" s="37">
        <f t="shared" si="10"/>
        <v>0</v>
      </c>
      <c r="R42" s="37">
        <f t="shared" si="11"/>
        <v>0</v>
      </c>
      <c r="S42" s="48">
        <f t="shared" si="26"/>
        <v>0</v>
      </c>
      <c r="T42" s="37">
        <f t="shared" si="12"/>
        <v>0</v>
      </c>
      <c r="U42" s="37">
        <f>_xlfn.XLOOKUP(A42,'Сводный за нед'!$A:$A,'Сводный за нед'!$J:$J)+_xlfn.XLOOKUP(A42,'Сводный за нед'!$A:$A,'Сводный за нед'!$L:$L)</f>
        <v>0</v>
      </c>
      <c r="V42" s="48">
        <f t="shared" si="13"/>
        <v>0</v>
      </c>
      <c r="W42" s="37">
        <f>_xlfn.XLOOKUP(A42,'Сводный за нед'!$A:$A,'Сводный за нед'!$M:$M)</f>
        <v>0</v>
      </c>
      <c r="X42" s="37">
        <f>_xlfn.XLOOKUP(A42,'Сводный за нед'!$A:$A,'Сводный за нед'!$N:$N)</f>
        <v>0</v>
      </c>
      <c r="Y42" s="37"/>
      <c r="Z42" s="37">
        <f t="shared" si="14"/>
        <v>0</v>
      </c>
      <c r="AA42" s="53">
        <f t="shared" si="15"/>
        <v>0</v>
      </c>
      <c r="AB42" s="48">
        <f t="shared" si="27"/>
        <v>0</v>
      </c>
      <c r="AC42" s="124">
        <f>_xlfn.XLOOKUP($A42,'Сводный за нед'!$A:$A,'Сводный за нед'!$AA:$AA,0,0)</f>
        <v>0</v>
      </c>
      <c r="AD42" s="124">
        <f>_xlfn.XLOOKUP($A42,'Сводный за нед'!$A:$A,'Сводный за нед'!$Y:$Y,0,0)</f>
        <v>0</v>
      </c>
      <c r="AE42" s="223">
        <f>_xlfn.XLOOKUP($A42,'Сводный за нед'!$A:$A,'Сводный за нед'!$Z:$Z,0,0)</f>
        <v>0</v>
      </c>
      <c r="AF42" s="129">
        <f t="shared" si="16"/>
        <v>0</v>
      </c>
      <c r="AG42" s="129">
        <f t="shared" si="17"/>
        <v>0</v>
      </c>
      <c r="AH42" s="48"/>
      <c r="AI42" s="118">
        <f t="shared" si="18"/>
        <v>0</v>
      </c>
      <c r="AJ42" s="118">
        <f t="shared" si="19"/>
        <v>437</v>
      </c>
      <c r="AK42" s="118">
        <f t="shared" si="20"/>
        <v>0</v>
      </c>
      <c r="AL42" s="118">
        <f t="shared" si="21"/>
        <v>0</v>
      </c>
      <c r="AM42" s="118">
        <f t="shared" si="22"/>
        <v>0</v>
      </c>
      <c r="AN42" s="118">
        <f t="shared" si="23"/>
        <v>0</v>
      </c>
      <c r="AO42" s="118" t="str">
        <f t="shared" si="24"/>
        <v xml:space="preserve"> </v>
      </c>
      <c r="AP42" s="118">
        <f t="shared" si="25"/>
        <v>0</v>
      </c>
    </row>
    <row r="43" spans="1:42" ht="15.95" customHeight="1" x14ac:dyDescent="0.2">
      <c r="A43" s="3">
        <f>'Сводный за нед'!A42</f>
        <v>550539998</v>
      </c>
      <c r="B43" s="3" t="str">
        <f>'Сводный за нед'!B42</f>
        <v>ACRB5FR200CL</v>
      </c>
      <c r="C43" s="3" t="str">
        <f>'Сводный за нед'!C42</f>
        <v>Набор эластичных лент 5 шт. в мешке</v>
      </c>
      <c r="D43" s="4">
        <f>'Сводный за нед'!D42</f>
        <v>2046392546618</v>
      </c>
      <c r="E43" s="124" cm="1">
        <f t="array" aca="1" ref="E43" ca="1">IFERROR(_xlfn.XLOOKUP($A43,INDIRECT($D$1-1&amp;"!"&amp;"$A:$A"),INDIRECT($D$1-1&amp;"!"&amp;"$AC:$AC")),0)</f>
        <v>35</v>
      </c>
      <c r="F43" s="38">
        <f>IFERROR(_xlfn.XLOOKUP(Текущая!A43,Cебес!$A:$A,Cебес!$E:$E)," ")</f>
        <v>467</v>
      </c>
      <c r="G43" s="37">
        <f t="shared" ca="1" si="8"/>
        <v>16345</v>
      </c>
      <c r="H43" s="37">
        <f>_xlfn.XLOOKUP($A43,'Сводный за нед'!$A:$A,'Сводный за нед'!$V:$V,0,0)</f>
        <v>999</v>
      </c>
      <c r="I43" s="51">
        <f>_xlfn.XLOOKUP($A43,'Сводный за нед'!$A:$A,'Сводный за нед'!$W:$W,0,0)</f>
        <v>0</v>
      </c>
      <c r="J43" s="34">
        <f>_xlfn.XLOOKUP($A43,'Сводный за нед'!$A:$A,'Сводный за нед'!$X:$X)</f>
        <v>0</v>
      </c>
      <c r="K43" s="37">
        <f>_xlfn.XLOOKUP(A43,'Сводный за нед'!$A:$A,'Сводный за нед'!$E:$E)</f>
        <v>0</v>
      </c>
      <c r="L43" s="37">
        <f>_xlfn.XLOOKUP(A43,'Сводный за нед'!$A:$A,'Сводный за нед'!$F:$F)</f>
        <v>0</v>
      </c>
      <c r="M43" s="37">
        <f t="shared" si="9"/>
        <v>0</v>
      </c>
      <c r="N43" s="37">
        <f>_xlfn.XLOOKUP(A43,'Сводный за нед'!$A:$A,'Сводный за нед'!$G:$G)</f>
        <v>0</v>
      </c>
      <c r="O43" s="37">
        <f>_xlfn.XLOOKUP(A43,'Сводный за нед'!$A:$A,'Сводный за нед'!$H:$H)</f>
        <v>0</v>
      </c>
      <c r="P43" s="37">
        <f>_xlfn.XLOOKUP(A43,'Сводный за нед'!$A:$A,'Сводный за нед'!$I:$I)</f>
        <v>0</v>
      </c>
      <c r="Q43" s="37">
        <f t="shared" si="10"/>
        <v>0</v>
      </c>
      <c r="R43" s="37">
        <f t="shared" si="11"/>
        <v>0</v>
      </c>
      <c r="S43" s="48">
        <f t="shared" si="26"/>
        <v>0</v>
      </c>
      <c r="T43" s="37">
        <f t="shared" si="12"/>
        <v>0</v>
      </c>
      <c r="U43" s="37">
        <f>_xlfn.XLOOKUP(A43,'Сводный за нед'!$A:$A,'Сводный за нед'!$J:$J)+_xlfn.XLOOKUP(A43,'Сводный за нед'!$A:$A,'Сводный за нед'!$L:$L)</f>
        <v>0</v>
      </c>
      <c r="V43" s="48">
        <f t="shared" si="13"/>
        <v>0</v>
      </c>
      <c r="W43" s="37">
        <f>_xlfn.XLOOKUP(A43,'Сводный за нед'!$A:$A,'Сводный за нед'!$M:$M)</f>
        <v>0</v>
      </c>
      <c r="X43" s="37">
        <f>_xlfn.XLOOKUP(A43,'Сводный за нед'!$A:$A,'Сводный за нед'!$N:$N)</f>
        <v>43.120000000000005</v>
      </c>
      <c r="Y43" s="37"/>
      <c r="Z43" s="37">
        <f t="shared" si="14"/>
        <v>0</v>
      </c>
      <c r="AA43" s="53">
        <f t="shared" si="15"/>
        <v>-43.120000000000005</v>
      </c>
      <c r="AB43" s="48">
        <f t="shared" si="27"/>
        <v>-5.9331539925200317E-4</v>
      </c>
      <c r="AC43" s="124">
        <f>_xlfn.XLOOKUP($A43,'Сводный за нед'!$A:$A,'Сводный за нед'!$AA:$AA,0,0)</f>
        <v>44</v>
      </c>
      <c r="AD43" s="124">
        <f>_xlfn.XLOOKUP($A43,'Сводный за нед'!$A:$A,'Сводный за нед'!$Y:$Y,0,0)</f>
        <v>0</v>
      </c>
      <c r="AE43" s="223">
        <f>_xlfn.XLOOKUP($A43,'Сводный за нед'!$A:$A,'Сводный за нед'!$Z:$Z,0,0)</f>
        <v>0</v>
      </c>
      <c r="AF43" s="129">
        <f t="shared" si="16"/>
        <v>0</v>
      </c>
      <c r="AG43" s="129">
        <f t="shared" si="17"/>
        <v>0</v>
      </c>
      <c r="AH43" s="48"/>
      <c r="AI43" s="118">
        <f t="shared" si="18"/>
        <v>0</v>
      </c>
      <c r="AJ43" s="118">
        <f t="shared" si="19"/>
        <v>467</v>
      </c>
      <c r="AK43" s="118">
        <f t="shared" si="20"/>
        <v>0</v>
      </c>
      <c r="AL43" s="118">
        <f t="shared" si="21"/>
        <v>0</v>
      </c>
      <c r="AM43" s="118">
        <f t="shared" si="22"/>
        <v>43.120000000000005</v>
      </c>
      <c r="AN43" s="118">
        <f t="shared" si="23"/>
        <v>0</v>
      </c>
      <c r="AO43" s="118" t="str">
        <f t="shared" si="24"/>
        <v xml:space="preserve"> </v>
      </c>
      <c r="AP43" s="118">
        <f t="shared" si="25"/>
        <v>0</v>
      </c>
    </row>
    <row r="44" spans="1:42" ht="15.95" customHeight="1" x14ac:dyDescent="0.2">
      <c r="A44" s="3">
        <f>'Сводный за нед'!A43</f>
        <v>550539999</v>
      </c>
      <c r="B44" s="3" t="str">
        <f>'Сводный за нед'!B43</f>
        <v>ACRB4FR300CL</v>
      </c>
      <c r="C44" s="3" t="str">
        <f>'Сводный за нед'!C43</f>
        <v>Набор эластичных лент 4 шт.</v>
      </c>
      <c r="D44" s="4">
        <f>'Сводный за нед'!D43</f>
        <v>2046392546632</v>
      </c>
      <c r="E44" s="124" cm="1">
        <f t="array" aca="1" ref="E44" ca="1">IFERROR(_xlfn.XLOOKUP($A44,INDIRECT($D$1-1&amp;"!"&amp;"$A:$A"),INDIRECT($D$1-1&amp;"!"&amp;"$AC:$AC")),0)</f>
        <v>35</v>
      </c>
      <c r="F44" s="38">
        <f>IFERROR(_xlfn.XLOOKUP(Текущая!A44,Cебес!$A:$A,Cебес!$E:$E)," ")</f>
        <v>309</v>
      </c>
      <c r="G44" s="37">
        <f t="shared" ca="1" si="8"/>
        <v>10815</v>
      </c>
      <c r="H44" s="37">
        <f>_xlfn.XLOOKUP($A44,'Сводный за нед'!$A:$A,'Сводный за нед'!$V:$V,0,0)</f>
        <v>999</v>
      </c>
      <c r="I44" s="51">
        <f>_xlfn.XLOOKUP($A44,'Сводный за нед'!$A:$A,'Сводный за нед'!$W:$W,0,0)</f>
        <v>0</v>
      </c>
      <c r="J44" s="34">
        <f>_xlfn.XLOOKUP($A44,'Сводный за нед'!$A:$A,'Сводный за нед'!$X:$X)</f>
        <v>0</v>
      </c>
      <c r="K44" s="37">
        <f>_xlfn.XLOOKUP(A44,'Сводный за нед'!$A:$A,'Сводный за нед'!$E:$E)</f>
        <v>0</v>
      </c>
      <c r="L44" s="37">
        <f>_xlfn.XLOOKUP(A44,'Сводный за нед'!$A:$A,'Сводный за нед'!$F:$F)</f>
        <v>0</v>
      </c>
      <c r="M44" s="37">
        <f t="shared" si="9"/>
        <v>0</v>
      </c>
      <c r="N44" s="37">
        <f>_xlfn.XLOOKUP(A44,'Сводный за нед'!$A:$A,'Сводный за нед'!$G:$G)</f>
        <v>0</v>
      </c>
      <c r="O44" s="37">
        <f>_xlfn.XLOOKUP(A44,'Сводный за нед'!$A:$A,'Сводный за нед'!$H:$H)</f>
        <v>0</v>
      </c>
      <c r="P44" s="37">
        <f>_xlfn.XLOOKUP(A44,'Сводный за нед'!$A:$A,'Сводный за нед'!$I:$I)</f>
        <v>0</v>
      </c>
      <c r="Q44" s="37">
        <f t="shared" si="10"/>
        <v>0</v>
      </c>
      <c r="R44" s="37">
        <f t="shared" si="11"/>
        <v>0</v>
      </c>
      <c r="S44" s="48">
        <f t="shared" si="26"/>
        <v>0</v>
      </c>
      <c r="T44" s="37">
        <f t="shared" si="12"/>
        <v>0</v>
      </c>
      <c r="U44" s="37">
        <f>_xlfn.XLOOKUP(A44,'Сводный за нед'!$A:$A,'Сводный за нед'!$J:$J)+_xlfn.XLOOKUP(A44,'Сводный за нед'!$A:$A,'Сводный за нед'!$L:$L)</f>
        <v>0</v>
      </c>
      <c r="V44" s="48">
        <f t="shared" si="13"/>
        <v>0</v>
      </c>
      <c r="W44" s="37">
        <f>_xlfn.XLOOKUP(A44,'Сводный за нед'!$A:$A,'Сводный за нед'!$M:$M)</f>
        <v>0</v>
      </c>
      <c r="X44" s="37">
        <f>_xlfn.XLOOKUP(A44,'Сводный за нед'!$A:$A,'Сводный за нед'!$N:$N)</f>
        <v>46.06</v>
      </c>
      <c r="Y44" s="37"/>
      <c r="Z44" s="37">
        <f t="shared" si="14"/>
        <v>0</v>
      </c>
      <c r="AA44" s="53">
        <f t="shared" si="15"/>
        <v>-46.06</v>
      </c>
      <c r="AB44" s="48">
        <f t="shared" si="27"/>
        <v>-6.3376872192827611E-4</v>
      </c>
      <c r="AC44" s="124">
        <f>_xlfn.XLOOKUP($A44,'Сводный за нед'!$A:$A,'Сводный за нед'!$AA:$AA,0,0)</f>
        <v>47</v>
      </c>
      <c r="AD44" s="124">
        <f>_xlfn.XLOOKUP($A44,'Сводный за нед'!$A:$A,'Сводный за нед'!$Y:$Y,0,0)</f>
        <v>20</v>
      </c>
      <c r="AE44" s="223">
        <f>_xlfn.XLOOKUP($A44,'Сводный за нед'!$A:$A,'Сводный за нед'!$Z:$Z,0,0)</f>
        <v>0</v>
      </c>
      <c r="AF44" s="129">
        <f t="shared" si="16"/>
        <v>0</v>
      </c>
      <c r="AG44" s="129">
        <f t="shared" si="17"/>
        <v>0</v>
      </c>
      <c r="AH44" s="48"/>
      <c r="AI44" s="118">
        <f t="shared" si="18"/>
        <v>0</v>
      </c>
      <c r="AJ44" s="118">
        <f t="shared" si="19"/>
        <v>309</v>
      </c>
      <c r="AK44" s="118">
        <f t="shared" si="20"/>
        <v>0</v>
      </c>
      <c r="AL44" s="118">
        <f t="shared" si="21"/>
        <v>0</v>
      </c>
      <c r="AM44" s="118">
        <f t="shared" si="22"/>
        <v>46.06</v>
      </c>
      <c r="AN44" s="118">
        <f t="shared" si="23"/>
        <v>0</v>
      </c>
      <c r="AO44" s="118" t="str">
        <f t="shared" si="24"/>
        <v xml:space="preserve"> </v>
      </c>
      <c r="AP44" s="118">
        <f t="shared" si="25"/>
        <v>0</v>
      </c>
    </row>
    <row r="45" spans="1:42" ht="15.95" customHeight="1" x14ac:dyDescent="0.2">
      <c r="A45" s="3">
        <f>'Сводный за нед'!A44</f>
        <v>550540000</v>
      </c>
      <c r="B45" s="3" t="str">
        <f>'Сводный за нед'!B44</f>
        <v>ACRB5FR400CL</v>
      </c>
      <c r="C45" s="3" t="str">
        <f>'Сводный за нед'!C44</f>
        <v>Набор эластичных лент 5 шт.</v>
      </c>
      <c r="D45" s="4">
        <f>'Сводный за нед'!D44</f>
        <v>2046392546656</v>
      </c>
      <c r="E45" s="124" cm="1">
        <f t="array" aca="1" ref="E45" ca="1">IFERROR(_xlfn.XLOOKUP($A45,INDIRECT($D$1-1&amp;"!"&amp;"$A:$A"),INDIRECT($D$1-1&amp;"!"&amp;"$AC:$AC")),0)</f>
        <v>0</v>
      </c>
      <c r="F45" s="38">
        <f>IFERROR(_xlfn.XLOOKUP(Текущая!A45,Cебес!$A:$A,Cебес!$E:$E)," ")</f>
        <v>142</v>
      </c>
      <c r="G45" s="37">
        <f t="shared" ca="1" si="8"/>
        <v>0</v>
      </c>
      <c r="H45" s="37">
        <f>_xlfn.XLOOKUP($A45,'Сводный за нед'!$A:$A,'Сводный за нед'!$V:$V,0,0)</f>
        <v>0</v>
      </c>
      <c r="I45" s="51">
        <f>_xlfn.XLOOKUP($A45,'Сводный за нед'!$A:$A,'Сводный за нед'!$W:$W,0,0)</f>
        <v>0</v>
      </c>
      <c r="J45" s="34">
        <f>_xlfn.XLOOKUP($A45,'Сводный за нед'!$A:$A,'Сводный за нед'!$X:$X)</f>
        <v>0</v>
      </c>
      <c r="K45" s="37">
        <f>_xlfn.XLOOKUP(A45,'Сводный за нед'!$A:$A,'Сводный за нед'!$E:$E)</f>
        <v>0</v>
      </c>
      <c r="L45" s="37">
        <f>_xlfn.XLOOKUP(A45,'Сводный за нед'!$A:$A,'Сводный за нед'!$F:$F)</f>
        <v>0</v>
      </c>
      <c r="M45" s="37">
        <f t="shared" si="9"/>
        <v>0</v>
      </c>
      <c r="N45" s="37">
        <f>_xlfn.XLOOKUP(A45,'Сводный за нед'!$A:$A,'Сводный за нед'!$G:$G)</f>
        <v>0</v>
      </c>
      <c r="O45" s="37">
        <f>_xlfn.XLOOKUP(A45,'Сводный за нед'!$A:$A,'Сводный за нед'!$H:$H)</f>
        <v>0</v>
      </c>
      <c r="P45" s="37">
        <f>_xlfn.XLOOKUP(A45,'Сводный за нед'!$A:$A,'Сводный за нед'!$I:$I)</f>
        <v>0</v>
      </c>
      <c r="Q45" s="37">
        <f t="shared" si="10"/>
        <v>0</v>
      </c>
      <c r="R45" s="37">
        <f t="shared" si="11"/>
        <v>0</v>
      </c>
      <c r="S45" s="48">
        <f t="shared" si="26"/>
        <v>0</v>
      </c>
      <c r="T45" s="37">
        <f t="shared" si="12"/>
        <v>0</v>
      </c>
      <c r="U45" s="37">
        <f>_xlfn.XLOOKUP(A45,'Сводный за нед'!$A:$A,'Сводный за нед'!$J:$J)+_xlfn.XLOOKUP(A45,'Сводный за нед'!$A:$A,'Сводный за нед'!$L:$L)</f>
        <v>0</v>
      </c>
      <c r="V45" s="48">
        <f t="shared" si="13"/>
        <v>0</v>
      </c>
      <c r="W45" s="37">
        <f>_xlfn.XLOOKUP(A45,'Сводный за нед'!$A:$A,'Сводный за нед'!$M:$M)</f>
        <v>0</v>
      </c>
      <c r="X45" s="37">
        <f>_xlfn.XLOOKUP(A45,'Сводный за нед'!$A:$A,'Сводный за нед'!$N:$N)</f>
        <v>0</v>
      </c>
      <c r="Y45" s="37"/>
      <c r="Z45" s="37">
        <f t="shared" si="14"/>
        <v>0</v>
      </c>
      <c r="AA45" s="53">
        <f t="shared" si="15"/>
        <v>0</v>
      </c>
      <c r="AB45" s="48">
        <f t="shared" si="27"/>
        <v>0</v>
      </c>
      <c r="AC45" s="124">
        <f>_xlfn.XLOOKUP($A45,'Сводный за нед'!$A:$A,'Сводный за нед'!$AA:$AA,0,0)</f>
        <v>0</v>
      </c>
      <c r="AD45" s="124">
        <f>_xlfn.XLOOKUP($A45,'Сводный за нед'!$A:$A,'Сводный за нед'!$Y:$Y,0,0)</f>
        <v>0</v>
      </c>
      <c r="AE45" s="223">
        <f>_xlfn.XLOOKUP($A45,'Сводный за нед'!$A:$A,'Сводный за нед'!$Z:$Z,0,0)</f>
        <v>0</v>
      </c>
      <c r="AF45" s="129">
        <f t="shared" si="16"/>
        <v>0</v>
      </c>
      <c r="AG45" s="129">
        <f t="shared" si="17"/>
        <v>0</v>
      </c>
      <c r="AH45" s="48"/>
      <c r="AI45" s="118">
        <f t="shared" si="18"/>
        <v>0</v>
      </c>
      <c r="AJ45" s="118">
        <f t="shared" si="19"/>
        <v>142</v>
      </c>
      <c r="AK45" s="118">
        <f t="shared" si="20"/>
        <v>0</v>
      </c>
      <c r="AL45" s="118">
        <f t="shared" si="21"/>
        <v>0</v>
      </c>
      <c r="AM45" s="118">
        <f t="shared" si="22"/>
        <v>0</v>
      </c>
      <c r="AN45" s="118">
        <f t="shared" si="23"/>
        <v>0</v>
      </c>
      <c r="AO45" s="118" t="str">
        <f t="shared" si="24"/>
        <v xml:space="preserve"> </v>
      </c>
      <c r="AP45" s="118">
        <f t="shared" si="25"/>
        <v>0</v>
      </c>
    </row>
    <row r="46" spans="1:42" ht="15.95" customHeight="1" x14ac:dyDescent="0.2">
      <c r="A46" s="3">
        <f>'Сводный за нед'!A45</f>
        <v>271440668</v>
      </c>
      <c r="B46" s="3" t="str">
        <f>'Сводный за нед'!B45</f>
        <v>ACRB1SK101BC</v>
      </c>
      <c r="C46" s="3" t="str">
        <f>'Сводный за нед'!C45</f>
        <v>Скакалка черная</v>
      </c>
      <c r="D46" s="4">
        <f>'Сводный за нед'!D45</f>
        <v>2041473034138</v>
      </c>
      <c r="E46" s="124" cm="1">
        <f t="array" aca="1" ref="E46" ca="1">IFERROR(_xlfn.XLOOKUP($A46,INDIRECT($D$1-1&amp;"!"&amp;"$A:$A"),INDIRECT($D$1-1&amp;"!"&amp;"$AC:$AC")),0)</f>
        <v>150</v>
      </c>
      <c r="F46" s="38">
        <f>IFERROR(_xlfn.XLOOKUP(Текущая!A46,Cебес!$A:$A,Cебес!$E:$E)," ")</f>
        <v>282</v>
      </c>
      <c r="G46" s="37">
        <f t="shared" ca="1" si="8"/>
        <v>42300</v>
      </c>
      <c r="H46" s="37">
        <f>_xlfn.XLOOKUP($A46,'Сводный за нед'!$A:$A,'Сводный за нед'!$V:$V,0,0)</f>
        <v>285</v>
      </c>
      <c r="I46" s="51">
        <f>_xlfn.XLOOKUP($A46,'Сводный за нед'!$A:$A,'Сводный за нед'!$W:$W,0,0)</f>
        <v>100</v>
      </c>
      <c r="J46" s="34">
        <f>_xlfn.XLOOKUP($A46,'Сводный за нед'!$A:$A,'Сводный за нед'!$X:$X)</f>
        <v>0.6</v>
      </c>
      <c r="K46" s="37">
        <f>_xlfn.XLOOKUP(A46,'Сводный за нед'!$A:$A,'Сводный за нед'!$E:$E)</f>
        <v>5</v>
      </c>
      <c r="L46" s="37">
        <f>_xlfn.XLOOKUP(A46,'Сводный за нед'!$A:$A,'Сводный за нед'!$F:$F)</f>
        <v>0</v>
      </c>
      <c r="M46" s="37">
        <f t="shared" si="9"/>
        <v>5</v>
      </c>
      <c r="N46" s="37">
        <f>_xlfn.XLOOKUP(A46,'Сводный за нед'!$A:$A,'Сводный за нед'!$G:$G)</f>
        <v>4070</v>
      </c>
      <c r="O46" s="37">
        <f>_xlfn.XLOOKUP(A46,'Сводный за нед'!$A:$A,'Сводный за нед'!$H:$H)</f>
        <v>2530</v>
      </c>
      <c r="P46" s="37">
        <f>_xlfn.XLOOKUP(A46,'Сводный за нед'!$A:$A,'Сводный за нед'!$I:$I)</f>
        <v>0</v>
      </c>
      <c r="Q46" s="37">
        <f t="shared" si="10"/>
        <v>4070</v>
      </c>
      <c r="R46" s="37">
        <f t="shared" si="11"/>
        <v>2530</v>
      </c>
      <c r="S46" s="48">
        <f t="shared" si="26"/>
        <v>1.8632226986487244E-2</v>
      </c>
      <c r="T46" s="37">
        <f t="shared" si="12"/>
        <v>1410</v>
      </c>
      <c r="U46" s="37">
        <f>_xlfn.XLOOKUP(A46,'Сводный за нед'!$A:$A,'Сводный за нед'!$J:$J)+_xlfn.XLOOKUP(A46,'Сводный за нед'!$A:$A,'Сводный за нед'!$L:$L)</f>
        <v>1086.8022950819673</v>
      </c>
      <c r="V46" s="48">
        <f t="shared" si="13"/>
        <v>0.26702759092923029</v>
      </c>
      <c r="W46" s="37">
        <f>_xlfn.XLOOKUP(A46,'Сводный за нед'!$A:$A,'Сводный за нед'!$M:$M)</f>
        <v>160.85000000000002</v>
      </c>
      <c r="X46" s="37">
        <f>_xlfn.XLOOKUP(A46,'Сводный за нед'!$A:$A,'Сводный за нед'!$N:$N)</f>
        <v>172.48000000000002</v>
      </c>
      <c r="Y46" s="37"/>
      <c r="Z46" s="37">
        <f t="shared" si="14"/>
        <v>177.10000000000002</v>
      </c>
      <c r="AA46" s="53">
        <f t="shared" si="15"/>
        <v>1062.7677049180329</v>
      </c>
      <c r="AB46" s="48">
        <f t="shared" si="27"/>
        <v>1.4623294182643269E-2</v>
      </c>
      <c r="AC46" s="124">
        <f>_xlfn.XLOOKUP($A46,'Сводный за нед'!$A:$A,'Сводный за нед'!$AA:$AA,0,0)</f>
        <v>171</v>
      </c>
      <c r="AD46" s="124">
        <f>_xlfn.XLOOKUP($A46,'Сводный за нед'!$A:$A,'Сводный за нед'!$Y:$Y,0,0)</f>
        <v>9</v>
      </c>
      <c r="AE46" s="223">
        <f>_xlfn.XLOOKUP($A46,'Сводный за нед'!$A:$A,'Сводный за нед'!$Z:$Z,0,0)</f>
        <v>57</v>
      </c>
      <c r="AF46" s="129">
        <f t="shared" si="16"/>
        <v>0.26112228622064693</v>
      </c>
      <c r="AG46" s="129">
        <f t="shared" si="17"/>
        <v>0.75373596093477513</v>
      </c>
      <c r="AH46" s="48"/>
      <c r="AI46" s="118">
        <f t="shared" si="18"/>
        <v>814</v>
      </c>
      <c r="AJ46" s="118">
        <f t="shared" si="19"/>
        <v>282</v>
      </c>
      <c r="AK46" s="118">
        <f t="shared" si="20"/>
        <v>217.36045901639346</v>
      </c>
      <c r="AL46" s="118">
        <f t="shared" si="21"/>
        <v>32.17</v>
      </c>
      <c r="AM46" s="118">
        <f t="shared" si="22"/>
        <v>34.496000000000002</v>
      </c>
      <c r="AN46" s="118">
        <f t="shared" si="23"/>
        <v>0</v>
      </c>
      <c r="AO46" s="118">
        <f t="shared" si="24"/>
        <v>35.42</v>
      </c>
      <c r="AP46" s="118">
        <f t="shared" si="25"/>
        <v>212.55354098360658</v>
      </c>
    </row>
    <row r="47" spans="1:42" ht="15.95" customHeight="1" x14ac:dyDescent="0.2">
      <c r="A47" s="3">
        <f>'Сводный за нед'!A46</f>
        <v>271440669</v>
      </c>
      <c r="B47" s="3" t="str">
        <f>'Сводный за нед'!B46</f>
        <v>ACRB1SK101RD</v>
      </c>
      <c r="C47" s="3" t="str">
        <f>'Сводный за нед'!C46</f>
        <v>Скакалка красная</v>
      </c>
      <c r="D47" s="4">
        <f>'Сводный за нед'!D46</f>
        <v>2041473034145</v>
      </c>
      <c r="E47" s="124" cm="1">
        <f t="array" aca="1" ref="E47" ca="1">IFERROR(_xlfn.XLOOKUP($A47,INDIRECT($D$1-1&amp;"!"&amp;"$A:$A"),INDIRECT($D$1-1&amp;"!"&amp;"$AC:$AC")),0)</f>
        <v>140</v>
      </c>
      <c r="F47" s="38">
        <f>IFERROR(_xlfn.XLOOKUP(Текущая!A47,Cебес!$A:$A,Cебес!$E:$E)," ")</f>
        <v>282</v>
      </c>
      <c r="G47" s="37">
        <f t="shared" ca="1" si="8"/>
        <v>39480</v>
      </c>
      <c r="H47" s="37">
        <f>_xlfn.XLOOKUP($A47,'Сводный за нед'!$A:$A,'Сводный за нед'!$V:$V,0,0)</f>
        <v>1600</v>
      </c>
      <c r="I47" s="51">
        <f>_xlfn.XLOOKUP($A47,'Сводный за нед'!$A:$A,'Сводный за нед'!$W:$W,0,0)</f>
        <v>0</v>
      </c>
      <c r="J47" s="34">
        <f>_xlfn.XLOOKUP($A47,'Сводный за нед'!$A:$A,'Сводный за нед'!$X:$X)</f>
        <v>0.1</v>
      </c>
      <c r="K47" s="37">
        <f>_xlfn.XLOOKUP(A47,'Сводный за нед'!$A:$A,'Сводный за нед'!$E:$E)</f>
        <v>0</v>
      </c>
      <c r="L47" s="37">
        <f>_xlfn.XLOOKUP(A47,'Сводный за нед'!$A:$A,'Сводный за нед'!$F:$F)</f>
        <v>0</v>
      </c>
      <c r="M47" s="37">
        <f t="shared" si="9"/>
        <v>0</v>
      </c>
      <c r="N47" s="37">
        <f>_xlfn.XLOOKUP(A47,'Сводный за нед'!$A:$A,'Сводный за нед'!$G:$G)</f>
        <v>0</v>
      </c>
      <c r="O47" s="37">
        <f>_xlfn.XLOOKUP(A47,'Сводный за нед'!$A:$A,'Сводный за нед'!$H:$H)</f>
        <v>0</v>
      </c>
      <c r="P47" s="37">
        <f>_xlfn.XLOOKUP(A47,'Сводный за нед'!$A:$A,'Сводный за нед'!$I:$I)</f>
        <v>0</v>
      </c>
      <c r="Q47" s="37">
        <f t="shared" si="10"/>
        <v>0</v>
      </c>
      <c r="R47" s="37">
        <f t="shared" si="11"/>
        <v>0</v>
      </c>
      <c r="S47" s="48">
        <f t="shared" si="26"/>
        <v>0</v>
      </c>
      <c r="T47" s="37">
        <f t="shared" si="12"/>
        <v>0</v>
      </c>
      <c r="U47" s="37">
        <f>_xlfn.XLOOKUP(A47,'Сводный за нед'!$A:$A,'Сводный за нед'!$J:$J)+_xlfn.XLOOKUP(A47,'Сводный за нед'!$A:$A,'Сводный за нед'!$L:$L)</f>
        <v>-12.681639344262294</v>
      </c>
      <c r="V47" s="48">
        <f t="shared" si="13"/>
        <v>0</v>
      </c>
      <c r="W47" s="37">
        <f>_xlfn.XLOOKUP(A47,'Сводный за нед'!$A:$A,'Сводный за нед'!$M:$M)</f>
        <v>168.2</v>
      </c>
      <c r="X47" s="37">
        <f>_xlfn.XLOOKUP(A47,'Сводный за нед'!$A:$A,'Сводный за нед'!$N:$N)</f>
        <v>156.80000000000001</v>
      </c>
      <c r="Y47" s="37"/>
      <c r="Z47" s="37">
        <f t="shared" si="14"/>
        <v>0</v>
      </c>
      <c r="AA47" s="53">
        <f t="shared" si="15"/>
        <v>-312.31836065573771</v>
      </c>
      <c r="AB47" s="48">
        <f t="shared" si="27"/>
        <v>-4.297386197731682E-3</v>
      </c>
      <c r="AC47" s="124">
        <f>_xlfn.XLOOKUP($A47,'Сводный за нед'!$A:$A,'Сводный за нед'!$AA:$AA,0,0)</f>
        <v>160</v>
      </c>
      <c r="AD47" s="124">
        <f>_xlfn.XLOOKUP($A47,'Сводный за нед'!$A:$A,'Сводный за нед'!$Y:$Y,0,0)</f>
        <v>3</v>
      </c>
      <c r="AE47" s="223">
        <f>_xlfn.XLOOKUP($A47,'Сводный за нед'!$A:$A,'Сводный за нед'!$Z:$Z,0,0)</f>
        <v>100</v>
      </c>
      <c r="AF47" s="129">
        <f t="shared" si="16"/>
        <v>0</v>
      </c>
      <c r="AG47" s="129">
        <f t="shared" si="17"/>
        <v>0</v>
      </c>
      <c r="AH47" s="48"/>
      <c r="AI47" s="118">
        <f t="shared" si="18"/>
        <v>0</v>
      </c>
      <c r="AJ47" s="118">
        <f t="shared" si="19"/>
        <v>282</v>
      </c>
      <c r="AK47" s="118">
        <f t="shared" si="20"/>
        <v>0</v>
      </c>
      <c r="AL47" s="118">
        <f t="shared" si="21"/>
        <v>168.2</v>
      </c>
      <c r="AM47" s="118">
        <f t="shared" si="22"/>
        <v>156.80000000000001</v>
      </c>
      <c r="AN47" s="118">
        <f t="shared" si="23"/>
        <v>0</v>
      </c>
      <c r="AO47" s="118" t="str">
        <f t="shared" si="24"/>
        <v xml:space="preserve"> </v>
      </c>
      <c r="AP47" s="118">
        <f t="shared" si="25"/>
        <v>0</v>
      </c>
    </row>
    <row r="48" spans="1:42" ht="15.95" customHeight="1" x14ac:dyDescent="0.2">
      <c r="A48" s="3">
        <f>'Сводный за нед'!A47</f>
        <v>271440670</v>
      </c>
      <c r="B48" s="3" t="str">
        <f>'Сводный за нед'!B47</f>
        <v>ACRB1SK101BL</v>
      </c>
      <c r="C48" s="3" t="str">
        <f>'Сводный за нед'!C47</f>
        <v>Скакалка синяя</v>
      </c>
      <c r="D48" s="4">
        <f>'Сводный за нед'!D47</f>
        <v>2041473034169</v>
      </c>
      <c r="E48" s="124" cm="1">
        <f t="array" aca="1" ref="E48" ca="1">IFERROR(_xlfn.XLOOKUP($A48,INDIRECT($D$1-1&amp;"!"&amp;"$A:$A"),INDIRECT($D$1-1&amp;"!"&amp;"$AC:$AC")),0)</f>
        <v>119</v>
      </c>
      <c r="F48" s="38">
        <f>IFERROR(_xlfn.XLOOKUP(Текущая!A48,Cебес!$A:$A,Cебес!$E:$E)," ")</f>
        <v>282</v>
      </c>
      <c r="G48" s="37">
        <f t="shared" ca="1" si="8"/>
        <v>33558</v>
      </c>
      <c r="H48" s="37">
        <f>_xlfn.XLOOKUP($A48,'Сводный за нед'!$A:$A,'Сводный за нед'!$V:$V,0,0)</f>
        <v>456.66666666666669</v>
      </c>
      <c r="I48" s="51">
        <f>_xlfn.XLOOKUP($A48,'Сводный за нед'!$A:$A,'Сводный за нед'!$W:$W,0,0)</f>
        <v>50</v>
      </c>
      <c r="J48" s="34">
        <f>_xlfn.XLOOKUP($A48,'Сводный за нед'!$A:$A,'Сводный за нед'!$X:$X)</f>
        <v>0.3</v>
      </c>
      <c r="K48" s="37">
        <f>_xlfn.XLOOKUP(A48,'Сводный за нед'!$A:$A,'Сводный за нед'!$E:$E)</f>
        <v>5</v>
      </c>
      <c r="L48" s="37">
        <f>_xlfn.XLOOKUP(A48,'Сводный за нед'!$A:$A,'Сводный за нед'!$F:$F)</f>
        <v>0</v>
      </c>
      <c r="M48" s="37">
        <f t="shared" si="9"/>
        <v>5</v>
      </c>
      <c r="N48" s="37">
        <f>_xlfn.XLOOKUP(A48,'Сводный за нед'!$A:$A,'Сводный за нед'!$G:$G)</f>
        <v>4099.9799999999996</v>
      </c>
      <c r="O48" s="37">
        <f>_xlfn.XLOOKUP(A48,'Сводный за нед'!$A:$A,'Сводный за нед'!$H:$H)</f>
        <v>2727.4700000000003</v>
      </c>
      <c r="P48" s="37">
        <f>_xlfn.XLOOKUP(A48,'Сводный за нед'!$A:$A,'Сводный за нед'!$I:$I)</f>
        <v>0</v>
      </c>
      <c r="Q48" s="37">
        <f t="shared" si="10"/>
        <v>4099.9799999999996</v>
      </c>
      <c r="R48" s="37">
        <f t="shared" si="11"/>
        <v>2727.4700000000003</v>
      </c>
      <c r="S48" s="48">
        <f t="shared" si="26"/>
        <v>1.8769473710087952E-2</v>
      </c>
      <c r="T48" s="37">
        <f t="shared" si="12"/>
        <v>1410</v>
      </c>
      <c r="U48" s="37">
        <f>_xlfn.XLOOKUP(A48,'Сводный за нед'!$A:$A,'Сводный за нед'!$J:$J)+_xlfn.XLOOKUP(A48,'Сводный за нед'!$A:$A,'Сводный за нед'!$L:$L)</f>
        <v>1100.1618032786878</v>
      </c>
      <c r="V48" s="48">
        <f t="shared" si="13"/>
        <v>0.26833345608483161</v>
      </c>
      <c r="W48" s="37">
        <f>_xlfn.XLOOKUP(A48,'Сводный за нед'!$A:$A,'Сводный за нед'!$M:$M)</f>
        <v>318.96000000000004</v>
      </c>
      <c r="X48" s="37">
        <f>_xlfn.XLOOKUP(A48,'Сводный за нед'!$A:$A,'Сводный за нед'!$N:$N)</f>
        <v>139.16000000000003</v>
      </c>
      <c r="Y48" s="37"/>
      <c r="Z48" s="37">
        <f t="shared" si="14"/>
        <v>190.92290000000003</v>
      </c>
      <c r="AA48" s="53">
        <f t="shared" si="15"/>
        <v>940.77529672131186</v>
      </c>
      <c r="AB48" s="48">
        <f t="shared" si="27"/>
        <v>1.2944723348344778E-2</v>
      </c>
      <c r="AC48" s="124">
        <f>_xlfn.XLOOKUP($A48,'Сводный за нед'!$A:$A,'Сводный за нед'!$AA:$AA,0,0)</f>
        <v>137</v>
      </c>
      <c r="AD48" s="124">
        <f>_xlfn.XLOOKUP($A48,'Сводный за нед'!$A:$A,'Сводный за нед'!$Y:$Y,0,0)</f>
        <v>8</v>
      </c>
      <c r="AE48" s="223">
        <f>_xlfn.XLOOKUP($A48,'Сводный за нед'!$A:$A,'Сводный за нед'!$Z:$Z,0,0)</f>
        <v>50</v>
      </c>
      <c r="AF48" s="129">
        <f t="shared" si="16"/>
        <v>0.22945850875402118</v>
      </c>
      <c r="AG48" s="129">
        <f t="shared" si="17"/>
        <v>0.66721652249738417</v>
      </c>
      <c r="AH48" s="48"/>
      <c r="AI48" s="118">
        <f t="shared" si="18"/>
        <v>819.99599999999987</v>
      </c>
      <c r="AJ48" s="118">
        <f t="shared" si="19"/>
        <v>282</v>
      </c>
      <c r="AK48" s="118">
        <f t="shared" si="20"/>
        <v>220.03236065573756</v>
      </c>
      <c r="AL48" s="118">
        <f t="shared" si="21"/>
        <v>63.792000000000009</v>
      </c>
      <c r="AM48" s="118">
        <f t="shared" si="22"/>
        <v>27.832000000000004</v>
      </c>
      <c r="AN48" s="118">
        <f t="shared" si="23"/>
        <v>0</v>
      </c>
      <c r="AO48" s="118">
        <f t="shared" si="24"/>
        <v>38.184580000000004</v>
      </c>
      <c r="AP48" s="118">
        <f t="shared" si="25"/>
        <v>188.15505934426233</v>
      </c>
    </row>
    <row r="49" spans="1:42" ht="15.95" customHeight="1" x14ac:dyDescent="0.2">
      <c r="A49" s="3">
        <f>'Сводный за нед'!A48</f>
        <v>550445272</v>
      </c>
      <c r="B49" s="3" t="str">
        <f>'Сводный за нед'!B48</f>
        <v>ACRF1KP101BC</v>
      </c>
      <c r="C49" s="3" t="str">
        <f>'Сводный за нед'!C48</f>
        <v>Капа черный/красный - черная коробка</v>
      </c>
      <c r="D49" s="4">
        <f>'Сводный за нед'!D48</f>
        <v>2046391283330</v>
      </c>
      <c r="E49" s="124" cm="1">
        <f t="array" aca="1" ref="E49" ca="1">IFERROR(_xlfn.XLOOKUP($A49,INDIRECT($D$1-1&amp;"!"&amp;"$A:$A"),INDIRECT($D$1-1&amp;"!"&amp;"$AC:$AC")),0)</f>
        <v>0</v>
      </c>
      <c r="F49" s="38">
        <f>IFERROR(_xlfn.XLOOKUP(Текущая!A49,Cебес!$A:$A,Cебес!$E:$E)," ")</f>
        <v>80</v>
      </c>
      <c r="G49" s="37">
        <f t="shared" ca="1" si="8"/>
        <v>0</v>
      </c>
      <c r="H49" s="37">
        <f>_xlfn.XLOOKUP($A49,'Сводный за нед'!$A:$A,'Сводный за нед'!$V:$V,0,0)</f>
        <v>0</v>
      </c>
      <c r="I49" s="51">
        <f>_xlfn.XLOOKUP($A49,'Сводный за нед'!$A:$A,'Сводный за нед'!$W:$W,0,0)</f>
        <v>0</v>
      </c>
      <c r="J49" s="34">
        <f>_xlfn.XLOOKUP($A49,'Сводный за нед'!$A:$A,'Сводный за нед'!$X:$X)</f>
        <v>0</v>
      </c>
      <c r="K49" s="37">
        <f>_xlfn.XLOOKUP(A49,'Сводный за нед'!$A:$A,'Сводный за нед'!$E:$E)</f>
        <v>0</v>
      </c>
      <c r="L49" s="37">
        <f>_xlfn.XLOOKUP(A49,'Сводный за нед'!$A:$A,'Сводный за нед'!$F:$F)</f>
        <v>0</v>
      </c>
      <c r="M49" s="37">
        <f t="shared" si="9"/>
        <v>0</v>
      </c>
      <c r="N49" s="37">
        <f>_xlfn.XLOOKUP(A49,'Сводный за нед'!$A:$A,'Сводный за нед'!$G:$G)</f>
        <v>0</v>
      </c>
      <c r="O49" s="37">
        <f>_xlfn.XLOOKUP(A49,'Сводный за нед'!$A:$A,'Сводный за нед'!$H:$H)</f>
        <v>0</v>
      </c>
      <c r="P49" s="37">
        <f>_xlfn.XLOOKUP(A49,'Сводный за нед'!$A:$A,'Сводный за нед'!$I:$I)</f>
        <v>0</v>
      </c>
      <c r="Q49" s="37">
        <f t="shared" si="10"/>
        <v>0</v>
      </c>
      <c r="R49" s="37">
        <f t="shared" si="11"/>
        <v>0</v>
      </c>
      <c r="S49" s="48">
        <f t="shared" si="26"/>
        <v>0</v>
      </c>
      <c r="T49" s="37">
        <f t="shared" si="12"/>
        <v>0</v>
      </c>
      <c r="U49" s="37">
        <f>_xlfn.XLOOKUP(A49,'Сводный за нед'!$A:$A,'Сводный за нед'!$J:$J)+_xlfn.XLOOKUP(A49,'Сводный за нед'!$A:$A,'Сводный за нед'!$L:$L)</f>
        <v>0</v>
      </c>
      <c r="V49" s="48">
        <f t="shared" si="13"/>
        <v>0</v>
      </c>
      <c r="W49" s="37">
        <f>_xlfn.XLOOKUP(A49,'Сводный за нед'!$A:$A,'Сводный за нед'!$M:$M)</f>
        <v>0</v>
      </c>
      <c r="X49" s="37">
        <f>_xlfn.XLOOKUP(A49,'Сводный за нед'!$A:$A,'Сводный за нед'!$N:$N)</f>
        <v>0</v>
      </c>
      <c r="Y49" s="37"/>
      <c r="Z49" s="37">
        <f t="shared" si="14"/>
        <v>0</v>
      </c>
      <c r="AA49" s="53">
        <f t="shared" si="15"/>
        <v>0</v>
      </c>
      <c r="AB49" s="48">
        <f t="shared" si="27"/>
        <v>0</v>
      </c>
      <c r="AC49" s="124">
        <f>_xlfn.XLOOKUP($A49,'Сводный за нед'!$A:$A,'Сводный за нед'!$AA:$AA,0,0)</f>
        <v>0</v>
      </c>
      <c r="AD49" s="124">
        <f>_xlfn.XLOOKUP($A49,'Сводный за нед'!$A:$A,'Сводный за нед'!$Y:$Y,0,0)</f>
        <v>0</v>
      </c>
      <c r="AE49" s="223">
        <f>_xlfn.XLOOKUP($A49,'Сводный за нед'!$A:$A,'Сводный за нед'!$Z:$Z,0,0)</f>
        <v>0</v>
      </c>
      <c r="AF49" s="129">
        <f t="shared" si="16"/>
        <v>0</v>
      </c>
      <c r="AG49" s="129">
        <f t="shared" si="17"/>
        <v>0</v>
      </c>
      <c r="AH49" s="48"/>
      <c r="AI49" s="118">
        <f t="shared" si="18"/>
        <v>0</v>
      </c>
      <c r="AJ49" s="118">
        <f t="shared" si="19"/>
        <v>80</v>
      </c>
      <c r="AK49" s="118">
        <f t="shared" si="20"/>
        <v>0</v>
      </c>
      <c r="AL49" s="118">
        <f t="shared" si="21"/>
        <v>0</v>
      </c>
      <c r="AM49" s="118">
        <f t="shared" si="22"/>
        <v>0</v>
      </c>
      <c r="AN49" s="118">
        <f t="shared" si="23"/>
        <v>0</v>
      </c>
      <c r="AO49" s="118" t="str">
        <f t="shared" si="24"/>
        <v xml:space="preserve"> </v>
      </c>
      <c r="AP49" s="118">
        <f t="shared" si="25"/>
        <v>0</v>
      </c>
    </row>
    <row r="50" spans="1:42" ht="15.95" customHeight="1" x14ac:dyDescent="0.2">
      <c r="A50" s="3">
        <f>'Сводный за нед'!A49</f>
        <v>550445274</v>
      </c>
      <c r="B50" s="3" t="str">
        <f>'Сводный за нед'!B49</f>
        <v>ACRF1KP102BC</v>
      </c>
      <c r="C50" s="3" t="str">
        <f>'Сводный за нед'!C49</f>
        <v>Капа черный/белый-черная коробка</v>
      </c>
      <c r="D50" s="4">
        <f>'Сводный за нед'!D49</f>
        <v>2046391283385</v>
      </c>
      <c r="E50" s="124" cm="1">
        <f t="array" aca="1" ref="E50" ca="1">IFERROR(_xlfn.XLOOKUP($A50,INDIRECT($D$1-1&amp;"!"&amp;"$A:$A"),INDIRECT($D$1-1&amp;"!"&amp;"$AC:$AC")),0)</f>
        <v>0</v>
      </c>
      <c r="F50" s="38">
        <f>IFERROR(_xlfn.XLOOKUP(Текущая!A50,Cебес!$A:$A,Cебес!$E:$E)," ")</f>
        <v>80</v>
      </c>
      <c r="G50" s="37">
        <f t="shared" ca="1" si="8"/>
        <v>0</v>
      </c>
      <c r="H50" s="37">
        <f>_xlfn.XLOOKUP($A50,'Сводный за нед'!$A:$A,'Сводный за нед'!$V:$V,0,0)</f>
        <v>0</v>
      </c>
      <c r="I50" s="51">
        <f>_xlfn.XLOOKUP($A50,'Сводный за нед'!$A:$A,'Сводный за нед'!$W:$W,0,0)</f>
        <v>0</v>
      </c>
      <c r="J50" s="34">
        <f>_xlfn.XLOOKUP($A50,'Сводный за нед'!$A:$A,'Сводный за нед'!$X:$X)</f>
        <v>0</v>
      </c>
      <c r="K50" s="37">
        <f>_xlfn.XLOOKUP(A50,'Сводный за нед'!$A:$A,'Сводный за нед'!$E:$E)</f>
        <v>0</v>
      </c>
      <c r="L50" s="37">
        <f>_xlfn.XLOOKUP(A50,'Сводный за нед'!$A:$A,'Сводный за нед'!$F:$F)</f>
        <v>0</v>
      </c>
      <c r="M50" s="37">
        <f t="shared" si="9"/>
        <v>0</v>
      </c>
      <c r="N50" s="37">
        <f>_xlfn.XLOOKUP(A50,'Сводный за нед'!$A:$A,'Сводный за нед'!$G:$G)</f>
        <v>0</v>
      </c>
      <c r="O50" s="37">
        <f>_xlfn.XLOOKUP(A50,'Сводный за нед'!$A:$A,'Сводный за нед'!$H:$H)</f>
        <v>0</v>
      </c>
      <c r="P50" s="37">
        <f>_xlfn.XLOOKUP(A50,'Сводный за нед'!$A:$A,'Сводный за нед'!$I:$I)</f>
        <v>0</v>
      </c>
      <c r="Q50" s="37">
        <f t="shared" si="10"/>
        <v>0</v>
      </c>
      <c r="R50" s="37">
        <f t="shared" si="11"/>
        <v>0</v>
      </c>
      <c r="S50" s="48">
        <f t="shared" si="26"/>
        <v>0</v>
      </c>
      <c r="T50" s="37">
        <f t="shared" si="12"/>
        <v>0</v>
      </c>
      <c r="U50" s="37">
        <f>_xlfn.XLOOKUP(A50,'Сводный за нед'!$A:$A,'Сводный за нед'!$J:$J)+_xlfn.XLOOKUP(A50,'Сводный за нед'!$A:$A,'Сводный за нед'!$L:$L)</f>
        <v>0</v>
      </c>
      <c r="V50" s="48">
        <f t="shared" si="13"/>
        <v>0</v>
      </c>
      <c r="W50" s="37">
        <f>_xlfn.XLOOKUP(A50,'Сводный за нед'!$A:$A,'Сводный за нед'!$M:$M)</f>
        <v>0</v>
      </c>
      <c r="X50" s="37">
        <f>_xlfn.XLOOKUP(A50,'Сводный за нед'!$A:$A,'Сводный за нед'!$N:$N)</f>
        <v>0</v>
      </c>
      <c r="Y50" s="37"/>
      <c r="Z50" s="37">
        <f t="shared" si="14"/>
        <v>0</v>
      </c>
      <c r="AA50" s="53">
        <f t="shared" si="15"/>
        <v>0</v>
      </c>
      <c r="AB50" s="48">
        <f t="shared" si="27"/>
        <v>0</v>
      </c>
      <c r="AC50" s="124">
        <f>_xlfn.XLOOKUP($A50,'Сводный за нед'!$A:$A,'Сводный за нед'!$AA:$AA,0,0)</f>
        <v>0</v>
      </c>
      <c r="AD50" s="124">
        <f>_xlfn.XLOOKUP($A50,'Сводный за нед'!$A:$A,'Сводный за нед'!$Y:$Y,0,0)</f>
        <v>0</v>
      </c>
      <c r="AE50" s="223">
        <f>_xlfn.XLOOKUP($A50,'Сводный за нед'!$A:$A,'Сводный за нед'!$Z:$Z,0,0)</f>
        <v>0</v>
      </c>
      <c r="AF50" s="129">
        <f t="shared" si="16"/>
        <v>0</v>
      </c>
      <c r="AG50" s="129">
        <f t="shared" si="17"/>
        <v>0</v>
      </c>
      <c r="AH50" s="48"/>
      <c r="AI50" s="118">
        <f t="shared" si="18"/>
        <v>0</v>
      </c>
      <c r="AJ50" s="118">
        <f t="shared" si="19"/>
        <v>80</v>
      </c>
      <c r="AK50" s="118">
        <f t="shared" si="20"/>
        <v>0</v>
      </c>
      <c r="AL50" s="118">
        <f t="shared" si="21"/>
        <v>0</v>
      </c>
      <c r="AM50" s="118">
        <f t="shared" si="22"/>
        <v>0</v>
      </c>
      <c r="AN50" s="118">
        <f t="shared" si="23"/>
        <v>0</v>
      </c>
      <c r="AO50" s="118" t="str">
        <f t="shared" si="24"/>
        <v xml:space="preserve"> </v>
      </c>
      <c r="AP50" s="118">
        <f t="shared" si="25"/>
        <v>0</v>
      </c>
    </row>
    <row r="51" spans="1:42" ht="15.95" customHeight="1" x14ac:dyDescent="0.2">
      <c r="A51" s="3">
        <f>'Сводный за нед'!A50</f>
        <v>550445275</v>
      </c>
      <c r="B51" s="3" t="str">
        <f>'Сводный за нед'!B50</f>
        <v>ACRF1KP103BC</v>
      </c>
      <c r="C51" s="3" t="str">
        <f>'Сводный за нед'!C50</f>
        <v>Капа белый/черный</v>
      </c>
      <c r="D51" s="4">
        <f>'Сводный за нед'!D50</f>
        <v>2046391283415</v>
      </c>
      <c r="E51" s="124" cm="1">
        <f t="array" aca="1" ref="E51" ca="1">IFERROR(_xlfn.XLOOKUP($A51,INDIRECT($D$1-1&amp;"!"&amp;"$A:$A"),INDIRECT($D$1-1&amp;"!"&amp;"$AC:$AC")),0)</f>
        <v>0</v>
      </c>
      <c r="F51" s="38">
        <f>IFERROR(_xlfn.XLOOKUP(Текущая!A51,Cебес!$A:$A,Cебес!$E:$E)," ")</f>
        <v>80</v>
      </c>
      <c r="G51" s="37">
        <f t="shared" ca="1" si="8"/>
        <v>0</v>
      </c>
      <c r="H51" s="37">
        <f>_xlfn.XLOOKUP($A51,'Сводный за нед'!$A:$A,'Сводный за нед'!$V:$V,0,0)</f>
        <v>0</v>
      </c>
      <c r="I51" s="51">
        <f>_xlfn.XLOOKUP($A51,'Сводный за нед'!$A:$A,'Сводный за нед'!$W:$W,0,0)</f>
        <v>0</v>
      </c>
      <c r="J51" s="34">
        <f>_xlfn.XLOOKUP($A51,'Сводный за нед'!$A:$A,'Сводный за нед'!$X:$X)</f>
        <v>0</v>
      </c>
      <c r="K51" s="37">
        <f>_xlfn.XLOOKUP(A51,'Сводный за нед'!$A:$A,'Сводный за нед'!$E:$E)</f>
        <v>0</v>
      </c>
      <c r="L51" s="37">
        <f>_xlfn.XLOOKUP(A51,'Сводный за нед'!$A:$A,'Сводный за нед'!$F:$F)</f>
        <v>0</v>
      </c>
      <c r="M51" s="37">
        <f t="shared" si="9"/>
        <v>0</v>
      </c>
      <c r="N51" s="37">
        <f>_xlfn.XLOOKUP(A51,'Сводный за нед'!$A:$A,'Сводный за нед'!$G:$G)</f>
        <v>0</v>
      </c>
      <c r="O51" s="37">
        <f>_xlfn.XLOOKUP(A51,'Сводный за нед'!$A:$A,'Сводный за нед'!$H:$H)</f>
        <v>0</v>
      </c>
      <c r="P51" s="37">
        <f>_xlfn.XLOOKUP(A51,'Сводный за нед'!$A:$A,'Сводный за нед'!$I:$I)</f>
        <v>0</v>
      </c>
      <c r="Q51" s="37">
        <f t="shared" si="10"/>
        <v>0</v>
      </c>
      <c r="R51" s="37">
        <f t="shared" si="11"/>
        <v>0</v>
      </c>
      <c r="S51" s="48">
        <f t="shared" si="26"/>
        <v>0</v>
      </c>
      <c r="T51" s="37">
        <f t="shared" si="12"/>
        <v>0</v>
      </c>
      <c r="U51" s="37">
        <f>_xlfn.XLOOKUP(A51,'Сводный за нед'!$A:$A,'Сводный за нед'!$J:$J)+_xlfn.XLOOKUP(A51,'Сводный за нед'!$A:$A,'Сводный за нед'!$L:$L)</f>
        <v>0</v>
      </c>
      <c r="V51" s="48">
        <f t="shared" si="13"/>
        <v>0</v>
      </c>
      <c r="W51" s="37">
        <f>_xlfn.XLOOKUP(A51,'Сводный за нед'!$A:$A,'Сводный за нед'!$M:$M)</f>
        <v>0</v>
      </c>
      <c r="X51" s="37">
        <f>_xlfn.XLOOKUP(A51,'Сводный за нед'!$A:$A,'Сводный за нед'!$N:$N)</f>
        <v>0</v>
      </c>
      <c r="Y51" s="37"/>
      <c r="Z51" s="37">
        <f t="shared" si="14"/>
        <v>0</v>
      </c>
      <c r="AA51" s="53">
        <f t="shared" si="15"/>
        <v>0</v>
      </c>
      <c r="AB51" s="48">
        <f t="shared" si="27"/>
        <v>0</v>
      </c>
      <c r="AC51" s="124">
        <f>_xlfn.XLOOKUP($A51,'Сводный за нед'!$A:$A,'Сводный за нед'!$AA:$AA,0,0)</f>
        <v>0</v>
      </c>
      <c r="AD51" s="124">
        <f>_xlfn.XLOOKUP($A51,'Сводный за нед'!$A:$A,'Сводный за нед'!$Y:$Y,0,0)</f>
        <v>0</v>
      </c>
      <c r="AE51" s="223">
        <f>_xlfn.XLOOKUP($A51,'Сводный за нед'!$A:$A,'Сводный за нед'!$Z:$Z,0,0)</f>
        <v>0</v>
      </c>
      <c r="AF51" s="129">
        <f t="shared" si="16"/>
        <v>0</v>
      </c>
      <c r="AG51" s="129">
        <f t="shared" si="17"/>
        <v>0</v>
      </c>
      <c r="AH51" s="48"/>
      <c r="AI51" s="118">
        <f t="shared" si="18"/>
        <v>0</v>
      </c>
      <c r="AJ51" s="118">
        <f t="shared" si="19"/>
        <v>80</v>
      </c>
      <c r="AK51" s="118">
        <f t="shared" si="20"/>
        <v>0</v>
      </c>
      <c r="AL51" s="118">
        <f t="shared" si="21"/>
        <v>0</v>
      </c>
      <c r="AM51" s="118">
        <f t="shared" si="22"/>
        <v>0</v>
      </c>
      <c r="AN51" s="118">
        <f t="shared" si="23"/>
        <v>0</v>
      </c>
      <c r="AO51" s="118" t="str">
        <f t="shared" si="24"/>
        <v xml:space="preserve"> </v>
      </c>
      <c r="AP51" s="118">
        <f t="shared" si="25"/>
        <v>0</v>
      </c>
    </row>
    <row r="52" spans="1:42" ht="15.95" customHeight="1" x14ac:dyDescent="0.2">
      <c r="A52" s="3">
        <f>'Сводный за нед'!A51</f>
        <v>550445277</v>
      </c>
      <c r="B52" s="3" t="str">
        <f>'Сводный за нед'!B51</f>
        <v>ACRF1KP101RD</v>
      </c>
      <c r="C52" s="3" t="str">
        <f>'Сводный за нед'!C51</f>
        <v>Капа белый/красный</v>
      </c>
      <c r="D52" s="4">
        <f>'Сводный за нед'!D51</f>
        <v>2046391283446</v>
      </c>
      <c r="E52" s="124" cm="1">
        <f t="array" aca="1" ref="E52" ca="1">IFERROR(_xlfn.XLOOKUP($A52,INDIRECT($D$1-1&amp;"!"&amp;"$A:$A"),INDIRECT($D$1-1&amp;"!"&amp;"$AC:$AC")),0)</f>
        <v>0</v>
      </c>
      <c r="F52" s="38">
        <f>IFERROR(_xlfn.XLOOKUP(Текущая!A52,Cебес!$A:$A,Cебес!$E:$E)," ")</f>
        <v>80</v>
      </c>
      <c r="G52" s="37">
        <f t="shared" ca="1" si="8"/>
        <v>0</v>
      </c>
      <c r="H52" s="37">
        <f>_xlfn.XLOOKUP($A52,'Сводный за нед'!$A:$A,'Сводный за нед'!$V:$V,0,0)</f>
        <v>0</v>
      </c>
      <c r="I52" s="51">
        <f>_xlfn.XLOOKUP($A52,'Сводный за нед'!$A:$A,'Сводный за нед'!$W:$W,0,0)</f>
        <v>0</v>
      </c>
      <c r="J52" s="34">
        <f>_xlfn.XLOOKUP($A52,'Сводный за нед'!$A:$A,'Сводный за нед'!$X:$X)</f>
        <v>0</v>
      </c>
      <c r="K52" s="37">
        <f>_xlfn.XLOOKUP(A52,'Сводный за нед'!$A:$A,'Сводный за нед'!$E:$E)</f>
        <v>0</v>
      </c>
      <c r="L52" s="37">
        <f>_xlfn.XLOOKUP(A52,'Сводный за нед'!$A:$A,'Сводный за нед'!$F:$F)</f>
        <v>0</v>
      </c>
      <c r="M52" s="37">
        <f t="shared" si="9"/>
        <v>0</v>
      </c>
      <c r="N52" s="37">
        <f>_xlfn.XLOOKUP(A52,'Сводный за нед'!$A:$A,'Сводный за нед'!$G:$G)</f>
        <v>0</v>
      </c>
      <c r="O52" s="37">
        <f>_xlfn.XLOOKUP(A52,'Сводный за нед'!$A:$A,'Сводный за нед'!$H:$H)</f>
        <v>0</v>
      </c>
      <c r="P52" s="37">
        <f>_xlfn.XLOOKUP(A52,'Сводный за нед'!$A:$A,'Сводный за нед'!$I:$I)</f>
        <v>0</v>
      </c>
      <c r="Q52" s="37">
        <f t="shared" si="10"/>
        <v>0</v>
      </c>
      <c r="R52" s="37">
        <f t="shared" si="11"/>
        <v>0</v>
      </c>
      <c r="S52" s="48">
        <f t="shared" si="26"/>
        <v>0</v>
      </c>
      <c r="T52" s="37">
        <f t="shared" si="12"/>
        <v>0</v>
      </c>
      <c r="U52" s="37">
        <f>_xlfn.XLOOKUP(A52,'Сводный за нед'!$A:$A,'Сводный за нед'!$J:$J)+_xlfn.XLOOKUP(A52,'Сводный за нед'!$A:$A,'Сводный за нед'!$L:$L)</f>
        <v>0</v>
      </c>
      <c r="V52" s="48">
        <f t="shared" si="13"/>
        <v>0</v>
      </c>
      <c r="W52" s="37">
        <f>_xlfn.XLOOKUP(A52,'Сводный за нед'!$A:$A,'Сводный за нед'!$M:$M)</f>
        <v>0</v>
      </c>
      <c r="X52" s="37">
        <f>_xlfn.XLOOKUP(A52,'Сводный за нед'!$A:$A,'Сводный за нед'!$N:$N)</f>
        <v>0</v>
      </c>
      <c r="Y52" s="37"/>
      <c r="Z52" s="37">
        <f t="shared" si="14"/>
        <v>0</v>
      </c>
      <c r="AA52" s="53">
        <f t="shared" si="15"/>
        <v>0</v>
      </c>
      <c r="AB52" s="48">
        <f t="shared" si="27"/>
        <v>0</v>
      </c>
      <c r="AC52" s="124">
        <f>_xlfn.XLOOKUP($A52,'Сводный за нед'!$A:$A,'Сводный за нед'!$AA:$AA,0,0)</f>
        <v>0</v>
      </c>
      <c r="AD52" s="124">
        <f>_xlfn.XLOOKUP($A52,'Сводный за нед'!$A:$A,'Сводный за нед'!$Y:$Y,0,0)</f>
        <v>0</v>
      </c>
      <c r="AE52" s="223">
        <f>_xlfn.XLOOKUP($A52,'Сводный за нед'!$A:$A,'Сводный за нед'!$Z:$Z,0,0)</f>
        <v>0</v>
      </c>
      <c r="AF52" s="129">
        <f t="shared" si="16"/>
        <v>0</v>
      </c>
      <c r="AG52" s="129">
        <f t="shared" si="17"/>
        <v>0</v>
      </c>
      <c r="AH52" s="48"/>
      <c r="AI52" s="118">
        <f t="shared" si="18"/>
        <v>0</v>
      </c>
      <c r="AJ52" s="118">
        <f t="shared" si="19"/>
        <v>80</v>
      </c>
      <c r="AK52" s="118">
        <f t="shared" si="20"/>
        <v>0</v>
      </c>
      <c r="AL52" s="118">
        <f t="shared" si="21"/>
        <v>0</v>
      </c>
      <c r="AM52" s="118">
        <f t="shared" si="22"/>
        <v>0</v>
      </c>
      <c r="AN52" s="118">
        <f t="shared" si="23"/>
        <v>0</v>
      </c>
      <c r="AO52" s="118" t="str">
        <f t="shared" si="24"/>
        <v xml:space="preserve"> </v>
      </c>
      <c r="AP52" s="118">
        <f t="shared" si="25"/>
        <v>0</v>
      </c>
    </row>
    <row r="53" spans="1:42" ht="15.95" customHeight="1" x14ac:dyDescent="0.2">
      <c r="A53" s="3">
        <f>'Сводный за нед'!A52</f>
        <v>550445279</v>
      </c>
      <c r="B53" s="3" t="str">
        <f>'Сводный за нед'!B52</f>
        <v>ACRF1KP102RD</v>
      </c>
      <c r="C53" s="3" t="str">
        <f>'Сводный за нед'!C52</f>
        <v>Капа красный/белый</v>
      </c>
      <c r="D53" s="4">
        <f>'Сводный за нед'!D52</f>
        <v>2046391283507</v>
      </c>
      <c r="E53" s="124" cm="1">
        <f t="array" aca="1" ref="E53" ca="1">IFERROR(_xlfn.XLOOKUP($A53,INDIRECT($D$1-1&amp;"!"&amp;"$A:$A"),INDIRECT($D$1-1&amp;"!"&amp;"$AC:$AC")),0)</f>
        <v>0</v>
      </c>
      <c r="F53" s="38">
        <f>IFERROR(_xlfn.XLOOKUP(Текущая!A53,Cебес!$A:$A,Cебес!$E:$E)," ")</f>
        <v>80</v>
      </c>
      <c r="G53" s="37">
        <f t="shared" ca="1" si="8"/>
        <v>0</v>
      </c>
      <c r="H53" s="37">
        <f>_xlfn.XLOOKUP($A53,'Сводный за нед'!$A:$A,'Сводный за нед'!$V:$V,0,0)</f>
        <v>0</v>
      </c>
      <c r="I53" s="51">
        <f>_xlfn.XLOOKUP($A53,'Сводный за нед'!$A:$A,'Сводный за нед'!$W:$W,0,0)</f>
        <v>0</v>
      </c>
      <c r="J53" s="34">
        <f>_xlfn.XLOOKUP($A53,'Сводный за нед'!$A:$A,'Сводный за нед'!$X:$X)</f>
        <v>0</v>
      </c>
      <c r="K53" s="37">
        <f>_xlfn.XLOOKUP(A53,'Сводный за нед'!$A:$A,'Сводный за нед'!$E:$E)</f>
        <v>0</v>
      </c>
      <c r="L53" s="37">
        <f>_xlfn.XLOOKUP(A53,'Сводный за нед'!$A:$A,'Сводный за нед'!$F:$F)</f>
        <v>0</v>
      </c>
      <c r="M53" s="37">
        <f t="shared" si="9"/>
        <v>0</v>
      </c>
      <c r="N53" s="37">
        <f>_xlfn.XLOOKUP(A53,'Сводный за нед'!$A:$A,'Сводный за нед'!$G:$G)</f>
        <v>0</v>
      </c>
      <c r="O53" s="37">
        <f>_xlfn.XLOOKUP(A53,'Сводный за нед'!$A:$A,'Сводный за нед'!$H:$H)</f>
        <v>0</v>
      </c>
      <c r="P53" s="37">
        <f>_xlfn.XLOOKUP(A53,'Сводный за нед'!$A:$A,'Сводный за нед'!$I:$I)</f>
        <v>0</v>
      </c>
      <c r="Q53" s="37">
        <f t="shared" si="10"/>
        <v>0</v>
      </c>
      <c r="R53" s="37">
        <f t="shared" si="11"/>
        <v>0</v>
      </c>
      <c r="S53" s="48">
        <f t="shared" si="26"/>
        <v>0</v>
      </c>
      <c r="T53" s="37">
        <f t="shared" si="12"/>
        <v>0</v>
      </c>
      <c r="U53" s="37">
        <f>_xlfn.XLOOKUP(A53,'Сводный за нед'!$A:$A,'Сводный за нед'!$J:$J)+_xlfn.XLOOKUP(A53,'Сводный за нед'!$A:$A,'Сводный за нед'!$L:$L)</f>
        <v>0</v>
      </c>
      <c r="V53" s="48">
        <f t="shared" si="13"/>
        <v>0</v>
      </c>
      <c r="W53" s="37">
        <f>_xlfn.XLOOKUP(A53,'Сводный за нед'!$A:$A,'Сводный за нед'!$M:$M)</f>
        <v>0</v>
      </c>
      <c r="X53" s="37">
        <f>_xlfn.XLOOKUP(A53,'Сводный за нед'!$A:$A,'Сводный за нед'!$N:$N)</f>
        <v>0</v>
      </c>
      <c r="Y53" s="37"/>
      <c r="Z53" s="37">
        <f t="shared" si="14"/>
        <v>0</v>
      </c>
      <c r="AA53" s="53">
        <f t="shared" si="15"/>
        <v>0</v>
      </c>
      <c r="AB53" s="48">
        <f t="shared" si="27"/>
        <v>0</v>
      </c>
      <c r="AC53" s="124">
        <f>_xlfn.XLOOKUP($A53,'Сводный за нед'!$A:$A,'Сводный за нед'!$AA:$AA,0,0)</f>
        <v>0</v>
      </c>
      <c r="AD53" s="124">
        <f>_xlfn.XLOOKUP($A53,'Сводный за нед'!$A:$A,'Сводный за нед'!$Y:$Y,0,0)</f>
        <v>0</v>
      </c>
      <c r="AE53" s="223">
        <f>_xlfn.XLOOKUP($A53,'Сводный за нед'!$A:$A,'Сводный за нед'!$Z:$Z,0,0)</f>
        <v>0</v>
      </c>
      <c r="AF53" s="129">
        <f t="shared" si="16"/>
        <v>0</v>
      </c>
      <c r="AG53" s="129">
        <f t="shared" si="17"/>
        <v>0</v>
      </c>
      <c r="AH53" s="48"/>
      <c r="AI53" s="118">
        <f t="shared" si="18"/>
        <v>0</v>
      </c>
      <c r="AJ53" s="118">
        <f t="shared" si="19"/>
        <v>80</v>
      </c>
      <c r="AK53" s="118">
        <f t="shared" si="20"/>
        <v>0</v>
      </c>
      <c r="AL53" s="118">
        <f t="shared" si="21"/>
        <v>0</v>
      </c>
      <c r="AM53" s="118">
        <f t="shared" si="22"/>
        <v>0</v>
      </c>
      <c r="AN53" s="118">
        <f t="shared" si="23"/>
        <v>0</v>
      </c>
      <c r="AO53" s="118" t="str">
        <f t="shared" si="24"/>
        <v xml:space="preserve"> </v>
      </c>
      <c r="AP53" s="118">
        <f t="shared" si="25"/>
        <v>0</v>
      </c>
    </row>
    <row r="54" spans="1:42" ht="15.95" customHeight="1" x14ac:dyDescent="0.2">
      <c r="A54" s="3">
        <f>'Сводный за нед'!A53</f>
        <v>550445280</v>
      </c>
      <c r="B54" s="3" t="str">
        <f>'Сводный за нед'!B53</f>
        <v>ACRF1KP101BL</v>
      </c>
      <c r="C54" s="3" t="str">
        <f>'Сводный за нед'!C53</f>
        <v>Капа синий/белый</v>
      </c>
      <c r="D54" s="4">
        <f>'Сводный за нед'!D53</f>
        <v>2046391283545</v>
      </c>
      <c r="E54" s="124" cm="1">
        <f t="array" aca="1" ref="E54" ca="1">IFERROR(_xlfn.XLOOKUP($A54,INDIRECT($D$1-1&amp;"!"&amp;"$A:$A"),INDIRECT($D$1-1&amp;"!"&amp;"$AC:$AC")),0)</f>
        <v>0</v>
      </c>
      <c r="F54" s="38">
        <f>IFERROR(_xlfn.XLOOKUP(Текущая!A54,Cебес!$A:$A,Cебес!$E:$E)," ")</f>
        <v>80</v>
      </c>
      <c r="G54" s="37">
        <f t="shared" ca="1" si="8"/>
        <v>0</v>
      </c>
      <c r="H54" s="37">
        <f>_xlfn.XLOOKUP($A54,'Сводный за нед'!$A:$A,'Сводный за нед'!$V:$V,0,0)</f>
        <v>0</v>
      </c>
      <c r="I54" s="51">
        <f>_xlfn.XLOOKUP($A54,'Сводный за нед'!$A:$A,'Сводный за нед'!$W:$W,0,0)</f>
        <v>0</v>
      </c>
      <c r="J54" s="34">
        <f>_xlfn.XLOOKUP($A54,'Сводный за нед'!$A:$A,'Сводный за нед'!$X:$X)</f>
        <v>0</v>
      </c>
      <c r="K54" s="37">
        <f>_xlfn.XLOOKUP(A54,'Сводный за нед'!$A:$A,'Сводный за нед'!$E:$E)</f>
        <v>0</v>
      </c>
      <c r="L54" s="37">
        <f>_xlfn.XLOOKUP(A54,'Сводный за нед'!$A:$A,'Сводный за нед'!$F:$F)</f>
        <v>0</v>
      </c>
      <c r="M54" s="37">
        <f t="shared" si="9"/>
        <v>0</v>
      </c>
      <c r="N54" s="37">
        <f>_xlfn.XLOOKUP(A54,'Сводный за нед'!$A:$A,'Сводный за нед'!$G:$G)</f>
        <v>0</v>
      </c>
      <c r="O54" s="37">
        <f>_xlfn.XLOOKUP(A54,'Сводный за нед'!$A:$A,'Сводный за нед'!$H:$H)</f>
        <v>0</v>
      </c>
      <c r="P54" s="37">
        <f>_xlfn.XLOOKUP(A54,'Сводный за нед'!$A:$A,'Сводный за нед'!$I:$I)</f>
        <v>0</v>
      </c>
      <c r="Q54" s="37">
        <f t="shared" si="10"/>
        <v>0</v>
      </c>
      <c r="R54" s="37">
        <f t="shared" si="11"/>
        <v>0</v>
      </c>
      <c r="S54" s="48">
        <f t="shared" si="26"/>
        <v>0</v>
      </c>
      <c r="T54" s="37">
        <f t="shared" si="12"/>
        <v>0</v>
      </c>
      <c r="U54" s="37">
        <f>_xlfn.XLOOKUP(A54,'Сводный за нед'!$A:$A,'Сводный за нед'!$J:$J)+_xlfn.XLOOKUP(A54,'Сводный за нед'!$A:$A,'Сводный за нед'!$L:$L)</f>
        <v>0</v>
      </c>
      <c r="V54" s="48">
        <f t="shared" si="13"/>
        <v>0</v>
      </c>
      <c r="W54" s="37">
        <f>_xlfn.XLOOKUP(A54,'Сводный за нед'!$A:$A,'Сводный за нед'!$M:$M)</f>
        <v>0</v>
      </c>
      <c r="X54" s="37">
        <f>_xlfn.XLOOKUP(A54,'Сводный за нед'!$A:$A,'Сводный за нед'!$N:$N)</f>
        <v>0</v>
      </c>
      <c r="Y54" s="37"/>
      <c r="Z54" s="37">
        <f t="shared" si="14"/>
        <v>0</v>
      </c>
      <c r="AA54" s="53">
        <f t="shared" si="15"/>
        <v>0</v>
      </c>
      <c r="AB54" s="48">
        <f t="shared" si="27"/>
        <v>0</v>
      </c>
      <c r="AC54" s="124">
        <f>_xlfn.XLOOKUP($A54,'Сводный за нед'!$A:$A,'Сводный за нед'!$AA:$AA,0,0)</f>
        <v>0</v>
      </c>
      <c r="AD54" s="124">
        <f>_xlfn.XLOOKUP($A54,'Сводный за нед'!$A:$A,'Сводный за нед'!$Y:$Y,0,0)</f>
        <v>0</v>
      </c>
      <c r="AE54" s="223">
        <f>_xlfn.XLOOKUP($A54,'Сводный за нед'!$A:$A,'Сводный за нед'!$Z:$Z,0,0)</f>
        <v>0</v>
      </c>
      <c r="AF54" s="129">
        <f t="shared" si="16"/>
        <v>0</v>
      </c>
      <c r="AG54" s="129">
        <f t="shared" si="17"/>
        <v>0</v>
      </c>
      <c r="AH54" s="48"/>
      <c r="AI54" s="118">
        <f t="shared" si="18"/>
        <v>0</v>
      </c>
      <c r="AJ54" s="118">
        <f t="shared" si="19"/>
        <v>80</v>
      </c>
      <c r="AK54" s="118">
        <f t="shared" si="20"/>
        <v>0</v>
      </c>
      <c r="AL54" s="118">
        <f t="shared" si="21"/>
        <v>0</v>
      </c>
      <c r="AM54" s="118">
        <f t="shared" si="22"/>
        <v>0</v>
      </c>
      <c r="AN54" s="118">
        <f t="shared" si="23"/>
        <v>0</v>
      </c>
      <c r="AO54" s="118" t="str">
        <f t="shared" si="24"/>
        <v xml:space="preserve"> </v>
      </c>
      <c r="AP54" s="118">
        <f t="shared" si="25"/>
        <v>0</v>
      </c>
    </row>
    <row r="55" spans="1:42" ht="15.95" customHeight="1" x14ac:dyDescent="0.2">
      <c r="A55" s="3">
        <f>'Сводный за нед'!A54</f>
        <v>550445281</v>
      </c>
      <c r="B55" s="3" t="str">
        <f>'Сводный за нед'!B54</f>
        <v>ACRF1KP101GN</v>
      </c>
      <c r="C55" s="3" t="str">
        <f>'Сводный за нед'!C54</f>
        <v>Капа зеленый/белый</v>
      </c>
      <c r="D55" s="4">
        <f>'Сводный за нед'!D54</f>
        <v>2046391283569</v>
      </c>
      <c r="E55" s="124" cm="1">
        <f t="array" aca="1" ref="E55" ca="1">IFERROR(_xlfn.XLOOKUP($A55,INDIRECT($D$1-1&amp;"!"&amp;"$A:$A"),INDIRECT($D$1-1&amp;"!"&amp;"$AC:$AC")),0)</f>
        <v>0</v>
      </c>
      <c r="F55" s="38">
        <f>IFERROR(_xlfn.XLOOKUP(Текущая!A55,Cебес!$A:$A,Cебес!$E:$E)," ")</f>
        <v>80</v>
      </c>
      <c r="G55" s="37">
        <f t="shared" ca="1" si="8"/>
        <v>0</v>
      </c>
      <c r="H55" s="37">
        <f>_xlfn.XLOOKUP($A55,'Сводный за нед'!$A:$A,'Сводный за нед'!$V:$V,0,0)</f>
        <v>0</v>
      </c>
      <c r="I55" s="51">
        <f>_xlfn.XLOOKUP($A55,'Сводный за нед'!$A:$A,'Сводный за нед'!$W:$W,0,0)</f>
        <v>0</v>
      </c>
      <c r="J55" s="34">
        <f>_xlfn.XLOOKUP($A55,'Сводный за нед'!$A:$A,'Сводный за нед'!$X:$X)</f>
        <v>0</v>
      </c>
      <c r="K55" s="37">
        <f>_xlfn.XLOOKUP(A55,'Сводный за нед'!$A:$A,'Сводный за нед'!$E:$E)</f>
        <v>0</v>
      </c>
      <c r="L55" s="37">
        <f>_xlfn.XLOOKUP(A55,'Сводный за нед'!$A:$A,'Сводный за нед'!$F:$F)</f>
        <v>0</v>
      </c>
      <c r="M55" s="37">
        <f t="shared" si="9"/>
        <v>0</v>
      </c>
      <c r="N55" s="37">
        <f>_xlfn.XLOOKUP(A55,'Сводный за нед'!$A:$A,'Сводный за нед'!$G:$G)</f>
        <v>0</v>
      </c>
      <c r="O55" s="37">
        <f>_xlfn.XLOOKUP(A55,'Сводный за нед'!$A:$A,'Сводный за нед'!$H:$H)</f>
        <v>0</v>
      </c>
      <c r="P55" s="37">
        <f>_xlfn.XLOOKUP(A55,'Сводный за нед'!$A:$A,'Сводный за нед'!$I:$I)</f>
        <v>0</v>
      </c>
      <c r="Q55" s="37">
        <f t="shared" si="10"/>
        <v>0</v>
      </c>
      <c r="R55" s="37">
        <f t="shared" si="11"/>
        <v>0</v>
      </c>
      <c r="S55" s="48">
        <f t="shared" si="26"/>
        <v>0</v>
      </c>
      <c r="T55" s="37">
        <f t="shared" si="12"/>
        <v>0</v>
      </c>
      <c r="U55" s="37">
        <f>_xlfn.XLOOKUP(A55,'Сводный за нед'!$A:$A,'Сводный за нед'!$J:$J)+_xlfn.XLOOKUP(A55,'Сводный за нед'!$A:$A,'Сводный за нед'!$L:$L)</f>
        <v>0</v>
      </c>
      <c r="V55" s="48">
        <f t="shared" si="13"/>
        <v>0</v>
      </c>
      <c r="W55" s="37">
        <f>_xlfn.XLOOKUP(A55,'Сводный за нед'!$A:$A,'Сводный за нед'!$M:$M)</f>
        <v>0</v>
      </c>
      <c r="X55" s="37">
        <f>_xlfn.XLOOKUP(A55,'Сводный за нед'!$A:$A,'Сводный за нед'!$N:$N)</f>
        <v>0</v>
      </c>
      <c r="Y55" s="37"/>
      <c r="Z55" s="37">
        <f t="shared" si="14"/>
        <v>0</v>
      </c>
      <c r="AA55" s="53">
        <f t="shared" si="15"/>
        <v>0</v>
      </c>
      <c r="AB55" s="48">
        <f t="shared" si="27"/>
        <v>0</v>
      </c>
      <c r="AC55" s="124">
        <f>_xlfn.XLOOKUP($A55,'Сводный за нед'!$A:$A,'Сводный за нед'!$AA:$AA,0,0)</f>
        <v>0</v>
      </c>
      <c r="AD55" s="124">
        <f>_xlfn.XLOOKUP($A55,'Сводный за нед'!$A:$A,'Сводный за нед'!$Y:$Y,0,0)</f>
        <v>0</v>
      </c>
      <c r="AE55" s="223">
        <f>_xlfn.XLOOKUP($A55,'Сводный за нед'!$A:$A,'Сводный за нед'!$Z:$Z,0,0)</f>
        <v>0</v>
      </c>
      <c r="AF55" s="129">
        <f t="shared" si="16"/>
        <v>0</v>
      </c>
      <c r="AG55" s="129">
        <f t="shared" si="17"/>
        <v>0</v>
      </c>
      <c r="AH55" s="48"/>
      <c r="AI55" s="118">
        <f t="shared" si="18"/>
        <v>0</v>
      </c>
      <c r="AJ55" s="118">
        <f t="shared" si="19"/>
        <v>80</v>
      </c>
      <c r="AK55" s="118">
        <f t="shared" si="20"/>
        <v>0</v>
      </c>
      <c r="AL55" s="118">
        <f t="shared" si="21"/>
        <v>0</v>
      </c>
      <c r="AM55" s="118">
        <f t="shared" si="22"/>
        <v>0</v>
      </c>
      <c r="AN55" s="118">
        <f t="shared" si="23"/>
        <v>0</v>
      </c>
      <c r="AO55" s="118" t="str">
        <f t="shared" si="24"/>
        <v xml:space="preserve"> </v>
      </c>
      <c r="AP55" s="118">
        <f t="shared" si="25"/>
        <v>0</v>
      </c>
    </row>
    <row r="56" spans="1:42" ht="15.95" customHeight="1" x14ac:dyDescent="0.2">
      <c r="A56" s="3">
        <f>'Сводный за нед'!A55</f>
        <v>550445283</v>
      </c>
      <c r="B56" s="3" t="str">
        <f>'Сводный за нед'!B55</f>
        <v>ACRF1KP102GN</v>
      </c>
      <c r="C56" s="3" t="str">
        <f>'Сводный за нед'!C55</f>
        <v>Капа зеленый/черный</v>
      </c>
      <c r="D56" s="4">
        <f>'Сводный за нед'!D55</f>
        <v>2046391283613</v>
      </c>
      <c r="E56" s="124" cm="1">
        <f t="array" aca="1" ref="E56" ca="1">IFERROR(_xlfn.XLOOKUP($A56,INDIRECT($D$1-1&amp;"!"&amp;"$A:$A"),INDIRECT($D$1-1&amp;"!"&amp;"$AC:$AC")),0)</f>
        <v>0</v>
      </c>
      <c r="F56" s="38">
        <f>IFERROR(_xlfn.XLOOKUP(Текущая!A56,Cебес!$A:$A,Cебес!$E:$E)," ")</f>
        <v>80</v>
      </c>
      <c r="G56" s="37">
        <f t="shared" ca="1" si="8"/>
        <v>0</v>
      </c>
      <c r="H56" s="37">
        <f>_xlfn.XLOOKUP($A56,'Сводный за нед'!$A:$A,'Сводный за нед'!$V:$V,0,0)</f>
        <v>0</v>
      </c>
      <c r="I56" s="51">
        <f>_xlfn.XLOOKUP($A56,'Сводный за нед'!$A:$A,'Сводный за нед'!$W:$W,0,0)</f>
        <v>0</v>
      </c>
      <c r="J56" s="34">
        <f>_xlfn.XLOOKUP($A56,'Сводный за нед'!$A:$A,'Сводный за нед'!$X:$X)</f>
        <v>0</v>
      </c>
      <c r="K56" s="37">
        <f>_xlfn.XLOOKUP(A56,'Сводный за нед'!$A:$A,'Сводный за нед'!$E:$E)</f>
        <v>0</v>
      </c>
      <c r="L56" s="37">
        <f>_xlfn.XLOOKUP(A56,'Сводный за нед'!$A:$A,'Сводный за нед'!$F:$F)</f>
        <v>0</v>
      </c>
      <c r="M56" s="37">
        <f t="shared" si="9"/>
        <v>0</v>
      </c>
      <c r="N56" s="37">
        <f>_xlfn.XLOOKUP(A56,'Сводный за нед'!$A:$A,'Сводный за нед'!$G:$G)</f>
        <v>0</v>
      </c>
      <c r="O56" s="37">
        <f>_xlfn.XLOOKUP(A56,'Сводный за нед'!$A:$A,'Сводный за нед'!$H:$H)</f>
        <v>0</v>
      </c>
      <c r="P56" s="37">
        <f>_xlfn.XLOOKUP(A56,'Сводный за нед'!$A:$A,'Сводный за нед'!$I:$I)</f>
        <v>0</v>
      </c>
      <c r="Q56" s="37">
        <f t="shared" si="10"/>
        <v>0</v>
      </c>
      <c r="R56" s="37">
        <f t="shared" si="11"/>
        <v>0</v>
      </c>
      <c r="S56" s="48">
        <f t="shared" si="26"/>
        <v>0</v>
      </c>
      <c r="T56" s="37">
        <f t="shared" si="12"/>
        <v>0</v>
      </c>
      <c r="U56" s="37">
        <f>_xlfn.XLOOKUP(A56,'Сводный за нед'!$A:$A,'Сводный за нед'!$J:$J)+_xlfn.XLOOKUP(A56,'Сводный за нед'!$A:$A,'Сводный за нед'!$L:$L)</f>
        <v>0</v>
      </c>
      <c r="V56" s="48">
        <f t="shared" si="13"/>
        <v>0</v>
      </c>
      <c r="W56" s="37">
        <f>_xlfn.XLOOKUP(A56,'Сводный за нед'!$A:$A,'Сводный за нед'!$M:$M)</f>
        <v>0</v>
      </c>
      <c r="X56" s="37">
        <f>_xlfn.XLOOKUP(A56,'Сводный за нед'!$A:$A,'Сводный за нед'!$N:$N)</f>
        <v>0</v>
      </c>
      <c r="Y56" s="37"/>
      <c r="Z56" s="37">
        <f t="shared" si="14"/>
        <v>0</v>
      </c>
      <c r="AA56" s="53">
        <f t="shared" si="15"/>
        <v>0</v>
      </c>
      <c r="AB56" s="48">
        <f t="shared" si="27"/>
        <v>0</v>
      </c>
      <c r="AC56" s="124">
        <f>_xlfn.XLOOKUP($A56,'Сводный за нед'!$A:$A,'Сводный за нед'!$AA:$AA,0,0)</f>
        <v>0</v>
      </c>
      <c r="AD56" s="124">
        <f>_xlfn.XLOOKUP($A56,'Сводный за нед'!$A:$A,'Сводный за нед'!$Y:$Y,0,0)</f>
        <v>0</v>
      </c>
      <c r="AE56" s="223">
        <f>_xlfn.XLOOKUP($A56,'Сводный за нед'!$A:$A,'Сводный за нед'!$Z:$Z,0,0)</f>
        <v>0</v>
      </c>
      <c r="AF56" s="129">
        <f t="shared" si="16"/>
        <v>0</v>
      </c>
      <c r="AG56" s="129">
        <f t="shared" si="17"/>
        <v>0</v>
      </c>
      <c r="AH56" s="48"/>
      <c r="AI56" s="118">
        <f t="shared" si="18"/>
        <v>0</v>
      </c>
      <c r="AJ56" s="118">
        <f t="shared" si="19"/>
        <v>80</v>
      </c>
      <c r="AK56" s="118">
        <f t="shared" si="20"/>
        <v>0</v>
      </c>
      <c r="AL56" s="118">
        <f t="shared" si="21"/>
        <v>0</v>
      </c>
      <c r="AM56" s="118">
        <f t="shared" si="22"/>
        <v>0</v>
      </c>
      <c r="AN56" s="118">
        <f t="shared" si="23"/>
        <v>0</v>
      </c>
      <c r="AO56" s="118" t="str">
        <f t="shared" si="24"/>
        <v xml:space="preserve"> </v>
      </c>
      <c r="AP56" s="118">
        <f t="shared" si="25"/>
        <v>0</v>
      </c>
    </row>
    <row r="57" spans="1:42" ht="15.95" customHeight="1" x14ac:dyDescent="0.2">
      <c r="A57" s="3">
        <f>'Сводный за нед'!A56</f>
        <v>186826338</v>
      </c>
      <c r="B57" s="3" t="str">
        <f>'Сводный за нед'!B56</f>
        <v>ACRA7TB201BC</v>
      </c>
      <c r="C57" s="3" t="str">
        <f>'Сводный за нед'!C56</f>
        <v>Таблетница прям 7*2 черн</v>
      </c>
      <c r="D57" s="4">
        <f>'Сводный за нед'!D56</f>
        <v>2038891723249</v>
      </c>
      <c r="E57" s="124" cm="1">
        <f t="array" aca="1" ref="E57" ca="1">IFERROR(_xlfn.XLOOKUP($A57,INDIRECT($D$1-1&amp;"!"&amp;"$A:$A"),INDIRECT($D$1-1&amp;"!"&amp;"$AC:$AC")),0)</f>
        <v>613</v>
      </c>
      <c r="F57" s="38">
        <f>IFERROR(_xlfn.XLOOKUP(Текущая!A57,Cебес!$A:$A,Cебес!$E:$E)," ")</f>
        <v>171</v>
      </c>
      <c r="G57" s="37">
        <f t="shared" ca="1" si="8"/>
        <v>104823</v>
      </c>
      <c r="H57" s="37">
        <f>_xlfn.XLOOKUP($A57,'Сводный за нед'!$A:$A,'Сводный за нед'!$V:$V,0,0)</f>
        <v>183.07692307692309</v>
      </c>
      <c r="I57" s="51">
        <f>_xlfn.XLOOKUP($A57,'Сводный за нед'!$A:$A,'Сводный за нед'!$W:$W,0,0)</f>
        <v>73</v>
      </c>
      <c r="J57" s="34">
        <f>_xlfn.XLOOKUP($A57,'Сводный за нед'!$A:$A,'Сводный за нед'!$X:$X)</f>
        <v>3.9</v>
      </c>
      <c r="K57" s="37">
        <f>_xlfn.XLOOKUP(A57,'Сводный за нед'!$A:$A,'Сводный за нед'!$E:$E)</f>
        <v>15</v>
      </c>
      <c r="L57" s="37">
        <f>_xlfn.XLOOKUP(A57,'Сводный за нед'!$A:$A,'Сводный за нед'!$F:$F)</f>
        <v>1</v>
      </c>
      <c r="M57" s="37">
        <f t="shared" si="9"/>
        <v>14</v>
      </c>
      <c r="N57" s="37">
        <f>_xlfn.XLOOKUP(A57,'Сводный за нед'!$A:$A,'Сводный за нед'!$G:$G)</f>
        <v>11068</v>
      </c>
      <c r="O57" s="37">
        <f>_xlfn.XLOOKUP(A57,'Сводный за нед'!$A:$A,'Сводный за нед'!$H:$H)</f>
        <v>7576</v>
      </c>
      <c r="P57" s="37">
        <f>_xlfn.XLOOKUP(A57,'Сводный за нед'!$A:$A,'Сводный за нед'!$I:$I)</f>
        <v>848</v>
      </c>
      <c r="Q57" s="37">
        <f t="shared" si="10"/>
        <v>10220</v>
      </c>
      <c r="R57" s="37">
        <f t="shared" si="11"/>
        <v>6728</v>
      </c>
      <c r="S57" s="48">
        <f t="shared" si="26"/>
        <v>4.6786574889901629E-2</v>
      </c>
      <c r="T57" s="37">
        <f t="shared" si="12"/>
        <v>2394</v>
      </c>
      <c r="U57" s="37">
        <f>_xlfn.XLOOKUP(A57,'Сводный за нед'!$A:$A,'Сводный за нед'!$J:$J)+_xlfn.XLOOKUP(A57,'Сводный за нед'!$A:$A,'Сводный за нед'!$L:$L)</f>
        <v>1900.9290163934427</v>
      </c>
      <c r="V57" s="48">
        <f t="shared" si="13"/>
        <v>0.18600088223027814</v>
      </c>
      <c r="W57" s="37">
        <f>_xlfn.XLOOKUP(A57,'Сводный за нед'!$A:$A,'Сводный за нед'!$M:$M)</f>
        <v>1385.66</v>
      </c>
      <c r="X57" s="37">
        <f>_xlfn.XLOOKUP(A57,'Сводный за нед'!$A:$A,'Сводный за нед'!$N:$N)</f>
        <v>714.42000000000007</v>
      </c>
      <c r="Y57" s="37"/>
      <c r="Z57" s="37">
        <f t="shared" si="14"/>
        <v>470.96000000000004</v>
      </c>
      <c r="AA57" s="53">
        <f t="shared" si="15"/>
        <v>3354.0309836065571</v>
      </c>
      <c r="AB57" s="48">
        <f t="shared" si="27"/>
        <v>4.6150237294575909E-2</v>
      </c>
      <c r="AC57" s="124">
        <f>_xlfn.XLOOKUP($A57,'Сводный за нед'!$A:$A,'Сводный за нед'!$AA:$AA,0,0)</f>
        <v>714</v>
      </c>
      <c r="AD57" s="124">
        <f>_xlfn.XLOOKUP($A57,'Сводный за нед'!$A:$A,'Сводный за нед'!$Y:$Y,0,0)</f>
        <v>15</v>
      </c>
      <c r="AE57" s="223">
        <f>_xlfn.XLOOKUP($A57,'Сводный за нед'!$A:$A,'Сводный за нед'!$Z:$Z,0,0)</f>
        <v>33</v>
      </c>
      <c r="AF57" s="129">
        <f t="shared" si="16"/>
        <v>0.34495436891127434</v>
      </c>
      <c r="AG57" s="129">
        <f t="shared" si="17"/>
        <v>1.4726122181592414</v>
      </c>
      <c r="AH57" s="48"/>
      <c r="AI57" s="118">
        <f t="shared" si="18"/>
        <v>730</v>
      </c>
      <c r="AJ57" s="118">
        <f t="shared" si="19"/>
        <v>171</v>
      </c>
      <c r="AK57" s="118">
        <f t="shared" si="20"/>
        <v>135.78064402810304</v>
      </c>
      <c r="AL57" s="118">
        <f t="shared" si="21"/>
        <v>92.37733333333334</v>
      </c>
      <c r="AM57" s="118">
        <f t="shared" si="22"/>
        <v>47.628000000000007</v>
      </c>
      <c r="AN57" s="118">
        <f t="shared" si="23"/>
        <v>0</v>
      </c>
      <c r="AO57" s="118">
        <f t="shared" si="24"/>
        <v>31.397333333333339</v>
      </c>
      <c r="AP57" s="118">
        <f t="shared" si="25"/>
        <v>251.81668930523028</v>
      </c>
    </row>
    <row r="58" spans="1:42" ht="15.95" customHeight="1" x14ac:dyDescent="0.2">
      <c r="A58" s="3">
        <f>'Сводный за нед'!A57</f>
        <v>419130077</v>
      </c>
      <c r="B58" s="3" t="str">
        <f>'Сводный за нед'!B57</f>
        <v>ACRA7TB201CL</v>
      </c>
      <c r="C58" s="3" t="str">
        <f>'Сводный за нед'!C57</f>
        <v>Таблетница прям 7*2 черн/цветн</v>
      </c>
      <c r="D58" s="4">
        <f>'Сводный за нед'!D57</f>
        <v>2044025155923</v>
      </c>
      <c r="E58" s="124" cm="1">
        <f t="array" aca="1" ref="E58" ca="1">IFERROR(_xlfn.XLOOKUP($A58,INDIRECT($D$1-1&amp;"!"&amp;"$A:$A"),INDIRECT($D$1-1&amp;"!"&amp;"$AC:$AC")),0)</f>
        <v>272</v>
      </c>
      <c r="F58" s="38">
        <f>IFERROR(_xlfn.XLOOKUP(Текущая!A58,Cебес!$A:$A,Cебес!$E:$E)," ")</f>
        <v>171</v>
      </c>
      <c r="G58" s="37">
        <f t="shared" ca="1" si="8"/>
        <v>46512</v>
      </c>
      <c r="H58" s="37">
        <f>_xlfn.XLOOKUP($A58,'Сводный за нед'!$A:$A,'Сводный за нед'!$V:$V,0,0)</f>
        <v>195</v>
      </c>
      <c r="I58" s="51">
        <f>_xlfn.XLOOKUP($A58,'Сводный за нед'!$A:$A,'Сводный за нед'!$W:$W,0,0)</f>
        <v>100</v>
      </c>
      <c r="J58" s="34">
        <f>_xlfn.XLOOKUP($A58,'Сводный за нед'!$A:$A,'Сводный за нед'!$X:$X)</f>
        <v>1.6</v>
      </c>
      <c r="K58" s="37">
        <f>_xlfn.XLOOKUP(A58,'Сводный за нед'!$A:$A,'Сводный за нед'!$E:$E)</f>
        <v>12</v>
      </c>
      <c r="L58" s="37">
        <f>_xlfn.XLOOKUP(A58,'Сводный за нед'!$A:$A,'Сводный за нед'!$F:$F)</f>
        <v>0</v>
      </c>
      <c r="M58" s="37">
        <f t="shared" si="9"/>
        <v>12</v>
      </c>
      <c r="N58" s="37">
        <f>_xlfn.XLOOKUP(A58,'Сводный за нед'!$A:$A,'Сводный за нед'!$G:$G)</f>
        <v>8562.94</v>
      </c>
      <c r="O58" s="37">
        <f>_xlfn.XLOOKUP(A58,'Сводный за нед'!$A:$A,'Сводный за нед'!$H:$H)</f>
        <v>5972.32</v>
      </c>
      <c r="P58" s="37">
        <f>_xlfn.XLOOKUP(A58,'Сводный за нед'!$A:$A,'Сводный за нед'!$I:$I)</f>
        <v>0</v>
      </c>
      <c r="Q58" s="37">
        <f t="shared" si="10"/>
        <v>8562.94</v>
      </c>
      <c r="R58" s="37">
        <f t="shared" si="11"/>
        <v>5972.32</v>
      </c>
      <c r="S58" s="48">
        <f t="shared" si="26"/>
        <v>3.9200649079034665E-2</v>
      </c>
      <c r="T58" s="37">
        <f t="shared" si="12"/>
        <v>2052</v>
      </c>
      <c r="U58" s="37">
        <f>_xlfn.XLOOKUP(A58,'Сводный за нед'!$A:$A,'Сводный за нед'!$J:$J)+_xlfn.XLOOKUP(A58,'Сводный за нед'!$A:$A,'Сводный за нед'!$L:$L)</f>
        <v>2229.035901639345</v>
      </c>
      <c r="V58" s="48">
        <f t="shared" si="13"/>
        <v>0.26031198415956958</v>
      </c>
      <c r="W58" s="37">
        <f>_xlfn.XLOOKUP(A58,'Сводный за нед'!$A:$A,'Сводный за нед'!$M:$M)</f>
        <v>755.51999999999975</v>
      </c>
      <c r="X58" s="37">
        <f>_xlfn.XLOOKUP(A58,'Сводный за нед'!$A:$A,'Сводный за нед'!$N:$N)</f>
        <v>317.52000000000004</v>
      </c>
      <c r="Y58" s="37"/>
      <c r="Z58" s="37">
        <f t="shared" si="14"/>
        <v>418.06240000000003</v>
      </c>
      <c r="AA58" s="53">
        <f t="shared" si="15"/>
        <v>2790.8016983606558</v>
      </c>
      <c r="AB58" s="48">
        <f t="shared" si="27"/>
        <v>3.8400408717440188E-2</v>
      </c>
      <c r="AC58" s="124">
        <f>_xlfn.XLOOKUP($A58,'Сводный за нед'!$A:$A,'Сводный за нед'!$AA:$AA,0,0)</f>
        <v>312</v>
      </c>
      <c r="AD58" s="124">
        <f>_xlfn.XLOOKUP($A58,'Сводный за нед'!$A:$A,'Сводный за нед'!$Y:$Y,0,0)</f>
        <v>12</v>
      </c>
      <c r="AE58" s="223">
        <f>_xlfn.XLOOKUP($A58,'Сводный за нед'!$A:$A,'Сводный за нед'!$Z:$Z,0,0)</f>
        <v>28</v>
      </c>
      <c r="AF58" s="129">
        <f t="shared" si="16"/>
        <v>0.32591629724845161</v>
      </c>
      <c r="AG58" s="129">
        <f t="shared" si="17"/>
        <v>1.3600398140159144</v>
      </c>
      <c r="AH58" s="48"/>
      <c r="AI58" s="118">
        <f t="shared" si="18"/>
        <v>713.57833333333338</v>
      </c>
      <c r="AJ58" s="118">
        <f t="shared" si="19"/>
        <v>171</v>
      </c>
      <c r="AK58" s="118">
        <f t="shared" si="20"/>
        <v>185.75299180327875</v>
      </c>
      <c r="AL58" s="118">
        <f t="shared" si="21"/>
        <v>62.95999999999998</v>
      </c>
      <c r="AM58" s="118">
        <f t="shared" si="22"/>
        <v>26.460000000000004</v>
      </c>
      <c r="AN58" s="118">
        <f t="shared" si="23"/>
        <v>0</v>
      </c>
      <c r="AO58" s="118">
        <f t="shared" si="24"/>
        <v>34.838533333333338</v>
      </c>
      <c r="AP58" s="118">
        <f t="shared" si="25"/>
        <v>232.56680819672135</v>
      </c>
    </row>
    <row r="59" spans="1:42" ht="15.95" customHeight="1" x14ac:dyDescent="0.2">
      <c r="A59" s="3">
        <f>'Сводный за нед'!A58</f>
        <v>448248943</v>
      </c>
      <c r="B59" s="3" t="str">
        <f>'Сводный за нед'!B58</f>
        <v>ACRA7TB201WH</v>
      </c>
      <c r="C59" s="3" t="str">
        <f>'Сводный за нед'!C58</f>
        <v>Таблетница прям 7*2 бел/цветн</v>
      </c>
      <c r="D59" s="4">
        <f>'Сводный за нед'!D58</f>
        <v>2044516485386</v>
      </c>
      <c r="E59" s="124" cm="1">
        <f t="array" aca="1" ref="E59" ca="1">IFERROR(_xlfn.XLOOKUP($A59,INDIRECT($D$1-1&amp;"!"&amp;"$A:$A"),INDIRECT($D$1-1&amp;"!"&amp;"$AC:$AC")),0)</f>
        <v>208</v>
      </c>
      <c r="F59" s="38">
        <f>IFERROR(_xlfn.XLOOKUP(Текущая!A59,Cебес!$A:$A,Cебес!$E:$E)," ")</f>
        <v>171</v>
      </c>
      <c r="G59" s="37">
        <f t="shared" ca="1" si="8"/>
        <v>35568</v>
      </c>
      <c r="H59" s="37">
        <f>_xlfn.XLOOKUP($A59,'Сводный за нед'!$A:$A,'Сводный за нед'!$V:$V,0,0)</f>
        <v>256.66666666666669</v>
      </c>
      <c r="I59" s="51">
        <f>_xlfn.XLOOKUP($A59,'Сводный за нед'!$A:$A,'Сводный за нед'!$W:$W,0,0)</f>
        <v>60</v>
      </c>
      <c r="J59" s="34">
        <f>_xlfn.XLOOKUP($A59,'Сводный за нед'!$A:$A,'Сводный за нед'!$X:$X)</f>
        <v>0.9</v>
      </c>
      <c r="K59" s="37">
        <f>_xlfn.XLOOKUP(A59,'Сводный за нед'!$A:$A,'Сводный за нед'!$E:$E)</f>
        <v>4</v>
      </c>
      <c r="L59" s="37">
        <f>_xlfn.XLOOKUP(A59,'Сводный за нед'!$A:$A,'Сводный за нед'!$F:$F)</f>
        <v>0</v>
      </c>
      <c r="M59" s="37">
        <f t="shared" si="9"/>
        <v>4</v>
      </c>
      <c r="N59" s="37">
        <f>_xlfn.XLOOKUP(A59,'Сводный за нед'!$A:$A,'Сводный за нед'!$G:$G)</f>
        <v>2857</v>
      </c>
      <c r="O59" s="37">
        <f>_xlfn.XLOOKUP(A59,'Сводный за нед'!$A:$A,'Сводный за нед'!$H:$H)</f>
        <v>1893</v>
      </c>
      <c r="P59" s="37">
        <f>_xlfn.XLOOKUP(A59,'Сводный за нед'!$A:$A,'Сводный за нед'!$I:$I)</f>
        <v>0</v>
      </c>
      <c r="Q59" s="37">
        <f t="shared" si="10"/>
        <v>2857</v>
      </c>
      <c r="R59" s="37">
        <f t="shared" si="11"/>
        <v>1893</v>
      </c>
      <c r="S59" s="48">
        <f t="shared" si="26"/>
        <v>1.3079182432529252E-2</v>
      </c>
      <c r="T59" s="37">
        <f t="shared" si="12"/>
        <v>684</v>
      </c>
      <c r="U59" s="37">
        <f>_xlfn.XLOOKUP(A59,'Сводный за нед'!$A:$A,'Сводный за нед'!$J:$J)+_xlfn.XLOOKUP(A59,'Сводный за нед'!$A:$A,'Сводный за нед'!$L:$L)</f>
        <v>681.21770491803272</v>
      </c>
      <c r="V59" s="48">
        <f t="shared" si="13"/>
        <v>0.23843811862724282</v>
      </c>
      <c r="W59" s="37">
        <f>_xlfn.XLOOKUP(A59,'Сводный за нед'!$A:$A,'Сводный за нед'!$M:$M)</f>
        <v>242.34</v>
      </c>
      <c r="X59" s="37">
        <f>_xlfn.XLOOKUP(A59,'Сводный за нед'!$A:$A,'Сводный за нед'!$N:$N)</f>
        <v>230.3</v>
      </c>
      <c r="Y59" s="37"/>
      <c r="Z59" s="37">
        <f t="shared" si="14"/>
        <v>132.51000000000002</v>
      </c>
      <c r="AA59" s="53">
        <f t="shared" si="15"/>
        <v>886.63229508196741</v>
      </c>
      <c r="AB59" s="48">
        <f t="shared" si="27"/>
        <v>1.21997354857671E-2</v>
      </c>
      <c r="AC59" s="124">
        <f>_xlfn.XLOOKUP($A59,'Сводный за нед'!$A:$A,'Сводный за нед'!$AA:$AA,0,0)</f>
        <v>231</v>
      </c>
      <c r="AD59" s="124">
        <f>_xlfn.XLOOKUP($A59,'Сводный за нед'!$A:$A,'Сводный за нед'!$Y:$Y,0,0)</f>
        <v>9</v>
      </c>
      <c r="AE59" s="223">
        <f>_xlfn.XLOOKUP($A59,'Сводный за нед'!$A:$A,'Сводный за нед'!$Z:$Z,0,0)</f>
        <v>25</v>
      </c>
      <c r="AF59" s="129">
        <f t="shared" si="16"/>
        <v>0.3103368201196946</v>
      </c>
      <c r="AG59" s="129">
        <f t="shared" si="17"/>
        <v>1.2962460454414728</v>
      </c>
      <c r="AH59" s="48"/>
      <c r="AI59" s="118">
        <f t="shared" si="18"/>
        <v>714.25</v>
      </c>
      <c r="AJ59" s="118">
        <f t="shared" si="19"/>
        <v>171</v>
      </c>
      <c r="AK59" s="118">
        <f t="shared" si="20"/>
        <v>170.30442622950818</v>
      </c>
      <c r="AL59" s="118">
        <f t="shared" si="21"/>
        <v>60.585000000000001</v>
      </c>
      <c r="AM59" s="118">
        <f t="shared" si="22"/>
        <v>57.575000000000003</v>
      </c>
      <c r="AN59" s="118">
        <f t="shared" si="23"/>
        <v>0</v>
      </c>
      <c r="AO59" s="118">
        <f t="shared" si="24"/>
        <v>33.127500000000005</v>
      </c>
      <c r="AP59" s="118">
        <f t="shared" si="25"/>
        <v>221.65807377049185</v>
      </c>
    </row>
    <row r="60" spans="1:42" ht="15.95" customHeight="1" x14ac:dyDescent="0.2">
      <c r="A60" s="3">
        <f>'Сводный за нед'!A59</f>
        <v>448254852</v>
      </c>
      <c r="B60" s="3" t="str">
        <f>'Сводный за нед'!B59</f>
        <v>ACRA7TB201LI</v>
      </c>
      <c r="C60" s="3" t="str">
        <f>'Сводный за нед'!C59</f>
        <v>Таблетница прям 7*2 сирен/цветн</v>
      </c>
      <c r="D60" s="4">
        <f>'Сводный за нед'!D59</f>
        <v>2044516498812</v>
      </c>
      <c r="E60" s="124" cm="1">
        <f t="array" aca="1" ref="E60" ca="1">IFERROR(_xlfn.XLOOKUP($A60,INDIRECT($D$1-1&amp;"!"&amp;"$A:$A"),INDIRECT($D$1-1&amp;"!"&amp;"$AC:$AC")),0)</f>
        <v>212</v>
      </c>
      <c r="F60" s="38">
        <f>IFERROR(_xlfn.XLOOKUP(Текущая!A60,Cебес!$A:$A,Cебес!$E:$E)," ")</f>
        <v>171</v>
      </c>
      <c r="G60" s="37">
        <f t="shared" ca="1" si="8"/>
        <v>36252</v>
      </c>
      <c r="H60" s="37">
        <f>_xlfn.XLOOKUP($A60,'Сводный за нед'!$A:$A,'Сводный за нед'!$V:$V,0,0)</f>
        <v>999</v>
      </c>
      <c r="I60" s="51">
        <f>_xlfn.XLOOKUP($A60,'Сводный за нед'!$A:$A,'Сводный за нед'!$W:$W,0,0)</f>
        <v>0</v>
      </c>
      <c r="J60" s="34">
        <f>_xlfn.XLOOKUP($A60,'Сводный за нед'!$A:$A,'Сводный за нед'!$X:$X)</f>
        <v>0</v>
      </c>
      <c r="K60" s="37">
        <f>_xlfn.XLOOKUP(A60,'Сводный за нед'!$A:$A,'Сводный за нед'!$E:$E)</f>
        <v>1</v>
      </c>
      <c r="L60" s="37">
        <f>_xlfn.XLOOKUP(A60,'Сводный за нед'!$A:$A,'Сводный за нед'!$F:$F)</f>
        <v>0</v>
      </c>
      <c r="M60" s="37">
        <f t="shared" si="9"/>
        <v>1</v>
      </c>
      <c r="N60" s="37">
        <f>_xlfn.XLOOKUP(A60,'Сводный за нед'!$A:$A,'Сводный за нед'!$G:$G)</f>
        <v>717</v>
      </c>
      <c r="O60" s="37">
        <f>_xlfn.XLOOKUP(A60,'Сводный за нед'!$A:$A,'Сводный за нед'!$H:$H)</f>
        <v>509</v>
      </c>
      <c r="P60" s="37">
        <f>_xlfn.XLOOKUP(A60,'Сводный за нед'!$A:$A,'Сводный за нед'!$I:$I)</f>
        <v>0</v>
      </c>
      <c r="Q60" s="37">
        <f t="shared" si="10"/>
        <v>717</v>
      </c>
      <c r="R60" s="37">
        <f t="shared" si="11"/>
        <v>509</v>
      </c>
      <c r="S60" s="48">
        <f t="shared" si="26"/>
        <v>3.2823849506907507E-3</v>
      </c>
      <c r="T60" s="37">
        <f t="shared" si="12"/>
        <v>171</v>
      </c>
      <c r="U60" s="37">
        <f>_xlfn.XLOOKUP(A60,'Сводный за нед'!$A:$A,'Сводный за нед'!$J:$J)+_xlfn.XLOOKUP(A60,'Сводный за нед'!$A:$A,'Сводный за нед'!$L:$L)</f>
        <v>182.88295081967212</v>
      </c>
      <c r="V60" s="48">
        <f t="shared" si="13"/>
        <v>0.2550668770148844</v>
      </c>
      <c r="W60" s="37">
        <f>_xlfn.XLOOKUP(A60,'Сводный за нед'!$A:$A,'Сводный за нед'!$M:$M)</f>
        <v>61.77</v>
      </c>
      <c r="X60" s="37">
        <f>_xlfn.XLOOKUP(A60,'Сводный за нед'!$A:$A,'Сводный за нед'!$N:$N)</f>
        <v>227.36</v>
      </c>
      <c r="Y60" s="37"/>
      <c r="Z60" s="37">
        <f t="shared" si="14"/>
        <v>35.630000000000003</v>
      </c>
      <c r="AA60" s="53">
        <f t="shared" si="15"/>
        <v>38.357049180327891</v>
      </c>
      <c r="AB60" s="48">
        <f t="shared" si="27"/>
        <v>5.2777894129301859E-4</v>
      </c>
      <c r="AC60" s="124">
        <f>_xlfn.XLOOKUP($A60,'Сводный за нед'!$A:$A,'Сводный за нед'!$AA:$AA,0,0)</f>
        <v>231</v>
      </c>
      <c r="AD60" s="124">
        <f>_xlfn.XLOOKUP($A60,'Сводный за нед'!$A:$A,'Сводный за нед'!$Y:$Y,0,0)</f>
        <v>2</v>
      </c>
      <c r="AE60" s="223">
        <f>_xlfn.XLOOKUP($A60,'Сводный за нед'!$A:$A,'Сводный за нед'!$Z:$Z,0,0)</f>
        <v>0</v>
      </c>
      <c r="AF60" s="129">
        <f t="shared" si="16"/>
        <v>5.3496581841461457E-2</v>
      </c>
      <c r="AG60" s="129">
        <f t="shared" si="17"/>
        <v>0.22431022912472434</v>
      </c>
      <c r="AH60" s="48"/>
      <c r="AI60" s="118">
        <f t="shared" si="18"/>
        <v>717</v>
      </c>
      <c r="AJ60" s="118">
        <f t="shared" si="19"/>
        <v>171</v>
      </c>
      <c r="AK60" s="118">
        <f t="shared" si="20"/>
        <v>182.88295081967212</v>
      </c>
      <c r="AL60" s="118">
        <f t="shared" si="21"/>
        <v>61.77</v>
      </c>
      <c r="AM60" s="118">
        <f t="shared" si="22"/>
        <v>227.36</v>
      </c>
      <c r="AN60" s="118">
        <f t="shared" si="23"/>
        <v>0</v>
      </c>
      <c r="AO60" s="118">
        <f t="shared" si="24"/>
        <v>35.630000000000003</v>
      </c>
      <c r="AP60" s="118">
        <f t="shared" si="25"/>
        <v>38.357049180327863</v>
      </c>
    </row>
    <row r="61" spans="1:42" ht="15.95" customHeight="1" x14ac:dyDescent="0.2">
      <c r="A61" s="3">
        <f>'Сводный за нед'!A60</f>
        <v>186800214</v>
      </c>
      <c r="B61" s="3" t="str">
        <f>'Сводный за нед'!B60</f>
        <v>ACRA7TB101BC</v>
      </c>
      <c r="C61" s="3" t="str">
        <f>'Сводный за нед'!C60</f>
        <v>Таблетница круглая 7*2 черн</v>
      </c>
      <c r="D61" s="4">
        <f>'Сводный за нед'!D60</f>
        <v>2038890789598</v>
      </c>
      <c r="E61" s="124" cm="1">
        <f t="array" aca="1" ref="E61" ca="1">IFERROR(_xlfn.XLOOKUP($A61,INDIRECT($D$1-1&amp;"!"&amp;"$A:$A"),INDIRECT($D$1-1&amp;"!"&amp;"$AC:$AC")),0)</f>
        <v>219</v>
      </c>
      <c r="F61" s="38">
        <f>IFERROR(_xlfn.XLOOKUP(Текущая!A61,Cебес!$A:$A,Cебес!$E:$E)," ")</f>
        <v>250</v>
      </c>
      <c r="G61" s="37">
        <f t="shared" ca="1" si="8"/>
        <v>54750</v>
      </c>
      <c r="H61" s="37">
        <f>_xlfn.XLOOKUP($A61,'Сводный за нед'!$A:$A,'Сводный за нед'!$V:$V,0,0)</f>
        <v>793.33333333333337</v>
      </c>
      <c r="I61" s="51">
        <f>_xlfn.XLOOKUP($A61,'Сводный за нед'!$A:$A,'Сводный за нед'!$W:$W,0,0)</f>
        <v>0</v>
      </c>
      <c r="J61" s="34">
        <f>_xlfn.XLOOKUP($A61,'Сводный за нед'!$A:$A,'Сводный за нед'!$X:$X)</f>
        <v>0.3</v>
      </c>
      <c r="K61" s="37">
        <f>_xlfn.XLOOKUP(A61,'Сводный за нед'!$A:$A,'Сводный за нед'!$E:$E)</f>
        <v>0</v>
      </c>
      <c r="L61" s="37">
        <f>_xlfn.XLOOKUP(A61,'Сводный за нед'!$A:$A,'Сводный за нед'!$F:$F)</f>
        <v>0</v>
      </c>
      <c r="M61" s="37">
        <f t="shared" si="9"/>
        <v>0</v>
      </c>
      <c r="N61" s="37">
        <f>_xlfn.XLOOKUP(A61,'Сводный за нед'!$A:$A,'Сводный за нед'!$G:$G)</f>
        <v>0</v>
      </c>
      <c r="O61" s="37">
        <f>_xlfn.XLOOKUP(A61,'Сводный за нед'!$A:$A,'Сводный за нед'!$H:$H)</f>
        <v>0</v>
      </c>
      <c r="P61" s="37">
        <f>_xlfn.XLOOKUP(A61,'Сводный за нед'!$A:$A,'Сводный за нед'!$I:$I)</f>
        <v>0</v>
      </c>
      <c r="Q61" s="37">
        <f t="shared" si="10"/>
        <v>0</v>
      </c>
      <c r="R61" s="37">
        <f t="shared" si="11"/>
        <v>0</v>
      </c>
      <c r="S61" s="48">
        <f t="shared" si="26"/>
        <v>0</v>
      </c>
      <c r="T61" s="37">
        <f t="shared" si="12"/>
        <v>0</v>
      </c>
      <c r="U61" s="37">
        <f>_xlfn.XLOOKUP(A61,'Сводный за нед'!$A:$A,'Сводный за нед'!$J:$J)+_xlfn.XLOOKUP(A61,'Сводный за нед'!$A:$A,'Сводный за нед'!$L:$L)</f>
        <v>-28.771967213114756</v>
      </c>
      <c r="V61" s="48">
        <f t="shared" si="13"/>
        <v>0</v>
      </c>
      <c r="W61" s="37">
        <f>_xlfn.XLOOKUP(A61,'Сводный за нед'!$A:$A,'Сводный за нед'!$M:$M)</f>
        <v>300.72000000000003</v>
      </c>
      <c r="X61" s="37">
        <f>_xlfn.XLOOKUP(A61,'Сводный за нед'!$A:$A,'Сводный за нед'!$N:$N)</f>
        <v>333.06672000000003</v>
      </c>
      <c r="Y61" s="37"/>
      <c r="Z61" s="37">
        <f t="shared" si="14"/>
        <v>0</v>
      </c>
      <c r="AA61" s="53">
        <f t="shared" si="15"/>
        <v>-605.01475278688531</v>
      </c>
      <c r="AB61" s="48">
        <f t="shared" si="27"/>
        <v>-8.324781298773256E-3</v>
      </c>
      <c r="AC61" s="124">
        <f>_xlfn.XLOOKUP($A61,'Сводный за нед'!$A:$A,'Сводный за нед'!$AA:$AA,0,0)</f>
        <v>238</v>
      </c>
      <c r="AD61" s="124">
        <f>_xlfn.XLOOKUP($A61,'Сводный за нед'!$A:$A,'Сводный за нед'!$Y:$Y,0,0)</f>
        <v>4</v>
      </c>
      <c r="AE61" s="223">
        <f>_xlfn.XLOOKUP($A61,'Сводный за нед'!$A:$A,'Сводный за нед'!$Z:$Z,0,0)</f>
        <v>200</v>
      </c>
      <c r="AF61" s="129">
        <f t="shared" si="16"/>
        <v>0</v>
      </c>
      <c r="AG61" s="129">
        <f t="shared" si="17"/>
        <v>0</v>
      </c>
      <c r="AH61" s="48"/>
      <c r="AI61" s="118">
        <f t="shared" si="18"/>
        <v>0</v>
      </c>
      <c r="AJ61" s="118">
        <f t="shared" si="19"/>
        <v>250</v>
      </c>
      <c r="AK61" s="118">
        <f t="shared" si="20"/>
        <v>0</v>
      </c>
      <c r="AL61" s="118">
        <f t="shared" si="21"/>
        <v>300.72000000000003</v>
      </c>
      <c r="AM61" s="118">
        <f t="shared" si="22"/>
        <v>333.06672000000003</v>
      </c>
      <c r="AN61" s="118">
        <f t="shared" si="23"/>
        <v>0</v>
      </c>
      <c r="AO61" s="118" t="str">
        <f t="shared" si="24"/>
        <v xml:space="preserve"> </v>
      </c>
      <c r="AP61" s="118">
        <f t="shared" si="25"/>
        <v>0</v>
      </c>
    </row>
    <row r="62" spans="1:42" ht="15.95" customHeight="1" x14ac:dyDescent="0.2">
      <c r="A62" s="3">
        <f>'Сводный за нед'!A61</f>
        <v>298193176</v>
      </c>
      <c r="B62" s="3" t="str">
        <f>'Сводный за нед'!B61</f>
        <v>ACRA7TB101CL</v>
      </c>
      <c r="C62" s="3" t="str">
        <f>'Сводный за нед'!C61</f>
        <v>Таблетница круглая 7*2 черн/цвет</v>
      </c>
      <c r="D62" s="4">
        <f>'Сводный за нед'!D61</f>
        <v>2042160422832</v>
      </c>
      <c r="E62" s="124" cm="1">
        <f t="array" aca="1" ref="E62" ca="1">IFERROR(_xlfn.XLOOKUP($A62,INDIRECT($D$1-1&amp;"!"&amp;"$A:$A"),INDIRECT($D$1-1&amp;"!"&amp;"$AC:$AC")),0)</f>
        <v>174</v>
      </c>
      <c r="F62" s="38">
        <f>IFERROR(_xlfn.XLOOKUP(Текущая!A62,Cебес!$A:$A,Cебес!$E:$E)," ")</f>
        <v>250</v>
      </c>
      <c r="G62" s="37">
        <f t="shared" ca="1" si="8"/>
        <v>43500</v>
      </c>
      <c r="H62" s="37">
        <f>_xlfn.XLOOKUP($A62,'Сводный за нед'!$A:$A,'Сводный за нед'!$V:$V,0,0)</f>
        <v>1840</v>
      </c>
      <c r="I62" s="51">
        <f>_xlfn.XLOOKUP($A62,'Сводный за нед'!$A:$A,'Сводный за нед'!$W:$W,0,0)</f>
        <v>100</v>
      </c>
      <c r="J62" s="34">
        <f>_xlfn.XLOOKUP($A62,'Сводный за нед'!$A:$A,'Сводный за нед'!$X:$X)</f>
        <v>0.1</v>
      </c>
      <c r="K62" s="37">
        <f>_xlfn.XLOOKUP(A62,'Сводный за нед'!$A:$A,'Сводный за нед'!$E:$E)</f>
        <v>2</v>
      </c>
      <c r="L62" s="37">
        <f>_xlfn.XLOOKUP(A62,'Сводный за нед'!$A:$A,'Сводный за нед'!$F:$F)</f>
        <v>0</v>
      </c>
      <c r="M62" s="37">
        <f t="shared" si="9"/>
        <v>2</v>
      </c>
      <c r="N62" s="37">
        <f>_xlfn.XLOOKUP(A62,'Сводный за нед'!$A:$A,'Сводный за нед'!$G:$G)</f>
        <v>1974</v>
      </c>
      <c r="O62" s="37">
        <f>_xlfn.XLOOKUP(A62,'Сводный за нед'!$A:$A,'Сводный за нед'!$H:$H)</f>
        <v>1412</v>
      </c>
      <c r="P62" s="37">
        <f>_xlfn.XLOOKUP(A62,'Сводный за нед'!$A:$A,'Сводный за нед'!$I:$I)</f>
        <v>0</v>
      </c>
      <c r="Q62" s="37">
        <f t="shared" si="10"/>
        <v>1974</v>
      </c>
      <c r="R62" s="37">
        <f t="shared" si="11"/>
        <v>1412</v>
      </c>
      <c r="S62" s="48">
        <f t="shared" si="26"/>
        <v>9.0368589855837397E-3</v>
      </c>
      <c r="T62" s="37">
        <f t="shared" si="12"/>
        <v>500</v>
      </c>
      <c r="U62" s="37">
        <f>_xlfn.XLOOKUP(A62,'Сводный за нед'!$A:$A,'Сводный за нед'!$J:$J)+_xlfn.XLOOKUP(A62,'Сводный за нед'!$A:$A,'Сводный за нед'!$L:$L)</f>
        <v>509.47803278688525</v>
      </c>
      <c r="V62" s="48">
        <f t="shared" si="13"/>
        <v>0.25809424153337651</v>
      </c>
      <c r="W62" s="37">
        <f>_xlfn.XLOOKUP(A62,'Сводный за нед'!$A:$A,'Сводный за нед'!$M:$M)</f>
        <v>164.68</v>
      </c>
      <c r="X62" s="37">
        <f>_xlfn.XLOOKUP(A62,'Сводный за нед'!$A:$A,'Сводный за нед'!$N:$N)</f>
        <v>260.29584</v>
      </c>
      <c r="Y62" s="37"/>
      <c r="Z62" s="37">
        <f t="shared" si="14"/>
        <v>98.84</v>
      </c>
      <c r="AA62" s="53">
        <f t="shared" si="15"/>
        <v>440.70612721311466</v>
      </c>
      <c r="AB62" s="48">
        <f t="shared" si="27"/>
        <v>6.0639548195791561E-3</v>
      </c>
      <c r="AC62" s="124">
        <f>_xlfn.XLOOKUP($A62,'Сводный за нед'!$A:$A,'Сводный за нед'!$AA:$AA,0,0)</f>
        <v>184</v>
      </c>
      <c r="AD62" s="124">
        <f>_xlfn.XLOOKUP($A62,'Сводный за нед'!$A:$A,'Сводный за нед'!$Y:$Y,0,0)</f>
        <v>7</v>
      </c>
      <c r="AE62" s="223">
        <f>_xlfn.XLOOKUP($A62,'Сводный за нед'!$A:$A,'Сводный за нед'!$Z:$Z,0,0)</f>
        <v>50</v>
      </c>
      <c r="AF62" s="129">
        <f t="shared" si="16"/>
        <v>0.22325538359326988</v>
      </c>
      <c r="AG62" s="129">
        <f t="shared" si="17"/>
        <v>0.8814122544262295</v>
      </c>
      <c r="AH62" s="48"/>
      <c r="AI62" s="118">
        <f t="shared" si="18"/>
        <v>987</v>
      </c>
      <c r="AJ62" s="118">
        <f t="shared" si="19"/>
        <v>250</v>
      </c>
      <c r="AK62" s="118">
        <f t="shared" si="20"/>
        <v>254.73901639344263</v>
      </c>
      <c r="AL62" s="118">
        <f t="shared" si="21"/>
        <v>82.34</v>
      </c>
      <c r="AM62" s="118">
        <f t="shared" si="22"/>
        <v>130.14792</v>
      </c>
      <c r="AN62" s="118">
        <f t="shared" si="23"/>
        <v>0</v>
      </c>
      <c r="AO62" s="118">
        <f t="shared" si="24"/>
        <v>49.42</v>
      </c>
      <c r="AP62" s="118">
        <f t="shared" si="25"/>
        <v>220.35306360655738</v>
      </c>
    </row>
    <row r="63" spans="1:42" ht="15.95" customHeight="1" x14ac:dyDescent="0.2">
      <c r="A63" s="3">
        <f>'Сводный за нед'!A62</f>
        <v>278515093</v>
      </c>
      <c r="B63" s="3" t="str">
        <f>'Сводный за нед'!B62</f>
        <v>ACRA7TB301GR</v>
      </c>
      <c r="C63" s="3" t="str">
        <f>'Сводный за нед'!C62</f>
        <v>Таблетница круглая 7*2 сер</v>
      </c>
      <c r="D63" s="4">
        <f>'Сводный за нед'!D62</f>
        <v>2041680530447</v>
      </c>
      <c r="E63" s="124" cm="1">
        <f t="array" aca="1" ref="E63" ca="1">IFERROR(_xlfn.XLOOKUP($A63,INDIRECT($D$1-1&amp;"!"&amp;"$A:$A"),INDIRECT($D$1-1&amp;"!"&amp;"$AC:$AC")),0)</f>
        <v>209</v>
      </c>
      <c r="F63" s="38">
        <f>IFERROR(_xlfn.XLOOKUP(Текущая!A63,Cебес!$A:$A,Cебес!$E:$E)," ")</f>
        <v>142</v>
      </c>
      <c r="G63" s="37">
        <f t="shared" ca="1" si="8"/>
        <v>29678</v>
      </c>
      <c r="H63" s="37">
        <f>_xlfn.XLOOKUP($A63,'Сводный за нед'!$A:$A,'Сводный за нед'!$V:$V,0,0)</f>
        <v>70.909090909090907</v>
      </c>
      <c r="I63" s="51">
        <f>_xlfn.XLOOKUP($A63,'Сводный за нед'!$A:$A,'Сводный за нед'!$W:$W,0,0)</f>
        <v>79</v>
      </c>
      <c r="J63" s="34">
        <f>_xlfn.XLOOKUP($A63,'Сводный за нед'!$A:$A,'Сводный за нед'!$X:$X)</f>
        <v>3.3</v>
      </c>
      <c r="K63" s="37">
        <f>_xlfn.XLOOKUP(A63,'Сводный за нед'!$A:$A,'Сводный за нед'!$E:$E)</f>
        <v>18</v>
      </c>
      <c r="L63" s="37">
        <f>_xlfn.XLOOKUP(A63,'Сводный за нед'!$A:$A,'Сводный за нед'!$F:$F)</f>
        <v>0</v>
      </c>
      <c r="M63" s="37">
        <f t="shared" si="9"/>
        <v>18</v>
      </c>
      <c r="N63" s="37">
        <f>_xlfn.XLOOKUP(A63,'Сводный за нед'!$A:$A,'Сводный за нед'!$G:$G)</f>
        <v>13346</v>
      </c>
      <c r="O63" s="37">
        <f>_xlfn.XLOOKUP(A63,'Сводный за нед'!$A:$A,'Сводный за нед'!$H:$H)</f>
        <v>9192</v>
      </c>
      <c r="P63" s="37">
        <f>_xlfn.XLOOKUP(A63,'Сводный за нед'!$A:$A,'Сводный за нед'!$I:$I)</f>
        <v>0</v>
      </c>
      <c r="Q63" s="37">
        <f t="shared" si="10"/>
        <v>13346</v>
      </c>
      <c r="R63" s="37">
        <f t="shared" si="11"/>
        <v>9192</v>
      </c>
      <c r="S63" s="48">
        <f t="shared" si="26"/>
        <v>6.1097223921783482E-2</v>
      </c>
      <c r="T63" s="37">
        <f t="shared" si="12"/>
        <v>2556</v>
      </c>
      <c r="U63" s="37">
        <f>_xlfn.XLOOKUP(A63,'Сводный за нед'!$A:$A,'Сводный за нед'!$J:$J)+_xlfn.XLOOKUP(A63,'Сводный за нед'!$A:$A,'Сводный за нед'!$L:$L)</f>
        <v>3323.6347540983606</v>
      </c>
      <c r="V63" s="48">
        <f t="shared" si="13"/>
        <v>0.24903602233615771</v>
      </c>
      <c r="W63" s="37">
        <f>_xlfn.XLOOKUP(A63,'Сводный за нед'!$A:$A,'Сводный за нед'!$M:$M)</f>
        <v>2521.85</v>
      </c>
      <c r="X63" s="37">
        <f>_xlfn.XLOOKUP(A63,'Сводный за нед'!$A:$A,'Сводный за нед'!$N:$N)</f>
        <v>352.65888000000001</v>
      </c>
      <c r="Y63" s="37"/>
      <c r="Z63" s="37">
        <f t="shared" si="14"/>
        <v>643.44000000000005</v>
      </c>
      <c r="AA63" s="53">
        <f t="shared" si="15"/>
        <v>3948.4163659016394</v>
      </c>
      <c r="AB63" s="48">
        <f t="shared" si="27"/>
        <v>5.4328762350372782E-2</v>
      </c>
      <c r="AC63" s="124">
        <f>_xlfn.XLOOKUP($A63,'Сводный за нед'!$A:$A,'Сводный за нед'!$AA:$AA,0,0)</f>
        <v>234</v>
      </c>
      <c r="AD63" s="124">
        <f>_xlfn.XLOOKUP($A63,'Сводный за нед'!$A:$A,'Сводный за нед'!$Y:$Y,0,0)</f>
        <v>16</v>
      </c>
      <c r="AE63" s="223">
        <f>_xlfn.XLOOKUP($A63,'Сводный за нед'!$A:$A,'Сводный за нед'!$Z:$Z,0,0)</f>
        <v>28</v>
      </c>
      <c r="AF63" s="129">
        <f t="shared" si="16"/>
        <v>0.29585016978133083</v>
      </c>
      <c r="AG63" s="129">
        <f t="shared" si="17"/>
        <v>1.5447638364247425</v>
      </c>
      <c r="AH63" s="48"/>
      <c r="AI63" s="118">
        <f t="shared" si="18"/>
        <v>741.44444444444446</v>
      </c>
      <c r="AJ63" s="118">
        <f t="shared" si="19"/>
        <v>142</v>
      </c>
      <c r="AK63" s="118">
        <f t="shared" si="20"/>
        <v>184.64637522768669</v>
      </c>
      <c r="AL63" s="118">
        <f t="shared" si="21"/>
        <v>140.10277777777776</v>
      </c>
      <c r="AM63" s="118">
        <f t="shared" si="22"/>
        <v>19.59216</v>
      </c>
      <c r="AN63" s="118">
        <f t="shared" si="23"/>
        <v>0</v>
      </c>
      <c r="AO63" s="118">
        <f t="shared" si="24"/>
        <v>35.74666666666667</v>
      </c>
      <c r="AP63" s="118">
        <f t="shared" si="25"/>
        <v>219.35646477231342</v>
      </c>
    </row>
    <row r="64" spans="1:42" ht="15.95" customHeight="1" x14ac:dyDescent="0.2">
      <c r="A64" s="3">
        <f>'Сводный за нед'!A63</f>
        <v>345168494</v>
      </c>
      <c r="B64" s="3" t="str">
        <f>'Сводный за нед'!B63</f>
        <v>ACRA7TB301CL</v>
      </c>
      <c r="C64" s="3" t="str">
        <f>'Сводный за нед'!C63</f>
        <v>Таблетница круглая 7*2 сер /цвет</v>
      </c>
      <c r="D64" s="4">
        <f>'Сводный за нед'!D63</f>
        <v>2043048226719</v>
      </c>
      <c r="E64" s="124" cm="1">
        <f t="array" aca="1" ref="E64" ca="1">IFERROR(_xlfn.XLOOKUP($A64,INDIRECT($D$1-1&amp;"!"&amp;"$A:$A"),INDIRECT($D$1-1&amp;"!"&amp;"$AC:$AC")),0)</f>
        <v>216</v>
      </c>
      <c r="F64" s="38">
        <f>IFERROR(_xlfn.XLOOKUP(Текущая!A64,Cебес!$A:$A,Cебес!$E:$E)," ")</f>
        <v>142</v>
      </c>
      <c r="G64" s="37">
        <f t="shared" ca="1" si="8"/>
        <v>30672</v>
      </c>
      <c r="H64" s="37">
        <f>_xlfn.XLOOKUP($A64,'Сводный за нед'!$A:$A,'Сводный за нед'!$V:$V,0,0)</f>
        <v>813.33333333333337</v>
      </c>
      <c r="I64" s="51">
        <f>_xlfn.XLOOKUP($A64,'Сводный за нед'!$A:$A,'Сводный за нед'!$W:$W,0,0)</f>
        <v>0</v>
      </c>
      <c r="J64" s="34">
        <f>_xlfn.XLOOKUP($A64,'Сводный за нед'!$A:$A,'Сводный за нед'!$X:$X)</f>
        <v>0.3</v>
      </c>
      <c r="K64" s="37">
        <f>_xlfn.XLOOKUP(A64,'Сводный за нед'!$A:$A,'Сводный за нед'!$E:$E)</f>
        <v>1</v>
      </c>
      <c r="L64" s="37">
        <f>_xlfn.XLOOKUP(A64,'Сводный за нед'!$A:$A,'Сводный за нед'!$F:$F)</f>
        <v>0</v>
      </c>
      <c r="M64" s="37">
        <f t="shared" si="9"/>
        <v>1</v>
      </c>
      <c r="N64" s="37">
        <f>_xlfn.XLOOKUP(A64,'Сводный за нед'!$A:$A,'Сводный за нед'!$G:$G)</f>
        <v>894</v>
      </c>
      <c r="O64" s="37">
        <f>_xlfn.XLOOKUP(A64,'Сводный за нед'!$A:$A,'Сводный за нед'!$H:$H)</f>
        <v>598</v>
      </c>
      <c r="P64" s="37">
        <f>_xlfn.XLOOKUP(A64,'Сводный за нед'!$A:$A,'Сводный за нед'!$I:$I)</f>
        <v>0</v>
      </c>
      <c r="Q64" s="37">
        <f t="shared" si="10"/>
        <v>894</v>
      </c>
      <c r="R64" s="37">
        <f t="shared" si="11"/>
        <v>598</v>
      </c>
      <c r="S64" s="48">
        <f t="shared" si="26"/>
        <v>4.0926808171792622E-3</v>
      </c>
      <c r="T64" s="37">
        <f t="shared" si="12"/>
        <v>142</v>
      </c>
      <c r="U64" s="37">
        <f>_xlfn.XLOOKUP(A64,'Сводный за нед'!$A:$A,'Сводный за нед'!$J:$J)+_xlfn.XLOOKUP(A64,'Сводный за нед'!$A:$A,'Сводный за нед'!$L:$L)</f>
        <v>234.94639344262293</v>
      </c>
      <c r="V64" s="48">
        <f t="shared" si="13"/>
        <v>0.26280357208347083</v>
      </c>
      <c r="W64" s="37">
        <f>_xlfn.XLOOKUP(A64,'Сводный за нед'!$A:$A,'Сводный за нед'!$M:$M)</f>
        <v>263.58</v>
      </c>
      <c r="X64" s="37">
        <f>_xlfn.XLOOKUP(A64,'Сводный за нед'!$A:$A,'Сводный за нед'!$N:$N)</f>
        <v>342.86279999999999</v>
      </c>
      <c r="Y64" s="37"/>
      <c r="Z64" s="37">
        <f t="shared" si="14"/>
        <v>41.860000000000007</v>
      </c>
      <c r="AA64" s="53">
        <f t="shared" si="15"/>
        <v>-131.24919344262292</v>
      </c>
      <c r="AB64" s="48">
        <f t="shared" si="27"/>
        <v>-1.8059408072567998E-3</v>
      </c>
      <c r="AC64" s="124">
        <f>_xlfn.XLOOKUP($A64,'Сводный за нед'!$A:$A,'Сводный за нед'!$AA:$AA,0,0)</f>
        <v>244</v>
      </c>
      <c r="AD64" s="124">
        <f>_xlfn.XLOOKUP($A64,'Сводный за нед'!$A:$A,'Сводный за нед'!$Y:$Y,0,0)</f>
        <v>6</v>
      </c>
      <c r="AE64" s="223">
        <f>_xlfn.XLOOKUP($A64,'Сводный за нед'!$A:$A,'Сводный за нед'!$Z:$Z,0,0)</f>
        <v>20</v>
      </c>
      <c r="AF64" s="129">
        <f t="shared" si="16"/>
        <v>-0.146811178347453</v>
      </c>
      <c r="AG64" s="129">
        <f t="shared" si="17"/>
        <v>-0.92429009466635903</v>
      </c>
      <c r="AH64" s="48"/>
      <c r="AI64" s="118">
        <f t="shared" si="18"/>
        <v>894</v>
      </c>
      <c r="AJ64" s="118">
        <f t="shared" si="19"/>
        <v>142</v>
      </c>
      <c r="AK64" s="118">
        <f t="shared" si="20"/>
        <v>234.94639344262293</v>
      </c>
      <c r="AL64" s="118">
        <f t="shared" si="21"/>
        <v>263.58</v>
      </c>
      <c r="AM64" s="118">
        <f t="shared" si="22"/>
        <v>342.86279999999999</v>
      </c>
      <c r="AN64" s="118">
        <f t="shared" si="23"/>
        <v>0</v>
      </c>
      <c r="AO64" s="118">
        <f t="shared" si="24"/>
        <v>41.860000000000007</v>
      </c>
      <c r="AP64" s="118">
        <f t="shared" si="25"/>
        <v>-131.24919344262298</v>
      </c>
    </row>
    <row r="65" spans="1:42" ht="15.95" customHeight="1" x14ac:dyDescent="0.2">
      <c r="A65" s="3">
        <f>'Сводный за нед'!A64</f>
        <v>273516556</v>
      </c>
      <c r="B65" s="3" t="str">
        <f>'Сводный за нед'!B64</f>
        <v>ACRA7TB301WH</v>
      </c>
      <c r="C65" s="3" t="str">
        <f>'Сводный за нед'!C64</f>
        <v>Таблетница круглая 7*2 бел</v>
      </c>
      <c r="D65" s="4">
        <f>'Сводный за нед'!D64</f>
        <v>2041532808502</v>
      </c>
      <c r="E65" s="124" cm="1">
        <f t="array" aca="1" ref="E65" ca="1">IFERROR(_xlfn.XLOOKUP($A65,INDIRECT($D$1-1&amp;"!"&amp;"$A:$A"),INDIRECT($D$1-1&amp;"!"&amp;"$AC:$AC")),0)</f>
        <v>107</v>
      </c>
      <c r="F65" s="38">
        <f>IFERROR(_xlfn.XLOOKUP(Текущая!A65,Cебес!$A:$A,Cебес!$E:$E)," ")</f>
        <v>142</v>
      </c>
      <c r="G65" s="37">
        <f t="shared" ca="1" si="8"/>
        <v>15194</v>
      </c>
      <c r="H65" s="37">
        <f>_xlfn.XLOOKUP($A65,'Сводный за нед'!$A:$A,'Сводный за нед'!$V:$V,0,0)</f>
        <v>193.33333333333334</v>
      </c>
      <c r="I65" s="51">
        <f>_xlfn.XLOOKUP($A65,'Сводный за нед'!$A:$A,'Сводный за нед'!$W:$W,0,0)</f>
        <v>75</v>
      </c>
      <c r="J65" s="34">
        <f>_xlfn.XLOOKUP($A65,'Сводный за нед'!$A:$A,'Сводный за нед'!$X:$X)</f>
        <v>0.6</v>
      </c>
      <c r="K65" s="37">
        <f>_xlfn.XLOOKUP(A65,'Сводный за нед'!$A:$A,'Сводный за нед'!$E:$E)</f>
        <v>1</v>
      </c>
      <c r="L65" s="37">
        <f>_xlfn.XLOOKUP(A65,'Сводный за нед'!$A:$A,'Сводный за нед'!$F:$F)</f>
        <v>0</v>
      </c>
      <c r="M65" s="37">
        <f t="shared" si="9"/>
        <v>1</v>
      </c>
      <c r="N65" s="37">
        <f>_xlfn.XLOOKUP(A65,'Сводный за нед'!$A:$A,'Сводный за нед'!$G:$G)</f>
        <v>867.18</v>
      </c>
      <c r="O65" s="37">
        <f>_xlfn.XLOOKUP(A65,'Сводный за нед'!$A:$A,'Сводный за нед'!$H:$H)</f>
        <v>586</v>
      </c>
      <c r="P65" s="37">
        <f>_xlfn.XLOOKUP(A65,'Сводный за нед'!$A:$A,'Сводный за нед'!$I:$I)</f>
        <v>0</v>
      </c>
      <c r="Q65" s="37">
        <f t="shared" si="10"/>
        <v>867.18</v>
      </c>
      <c r="R65" s="37">
        <f t="shared" si="11"/>
        <v>586</v>
      </c>
      <c r="S65" s="48">
        <f t="shared" si="26"/>
        <v>3.9699003926638842E-3</v>
      </c>
      <c r="T65" s="37">
        <f t="shared" si="12"/>
        <v>142</v>
      </c>
      <c r="U65" s="37">
        <f>_xlfn.XLOOKUP(A65,'Сводный за нед'!$A:$A,'Сводный за нед'!$J:$J)+_xlfn.XLOOKUP(A65,'Сводный за нед'!$A:$A,'Сводный за нед'!$L:$L)</f>
        <v>197.5196721311475</v>
      </c>
      <c r="V65" s="48">
        <f t="shared" si="13"/>
        <v>0.22777240265129214</v>
      </c>
      <c r="W65" s="37">
        <f>_xlfn.XLOOKUP(A65,'Сводный за нед'!$A:$A,'Сводный за нед'!$M:$M)</f>
        <v>268.74</v>
      </c>
      <c r="X65" s="37">
        <f>_xlfn.XLOOKUP(A65,'Сводный за нед'!$A:$A,'Сводный за нед'!$N:$N)</f>
        <v>163.73447999999999</v>
      </c>
      <c r="Y65" s="37"/>
      <c r="Z65" s="37">
        <f t="shared" si="14"/>
        <v>41.02</v>
      </c>
      <c r="AA65" s="53">
        <f t="shared" si="15"/>
        <v>54.165847868852467</v>
      </c>
      <c r="AB65" s="48">
        <f t="shared" si="27"/>
        <v>7.4530221832401359E-4</v>
      </c>
      <c r="AC65" s="124">
        <f>_xlfn.XLOOKUP($A65,'Сводный за нед'!$A:$A,'Сводный за нед'!$AA:$AA,0,0)</f>
        <v>116</v>
      </c>
      <c r="AD65" s="124">
        <f>_xlfn.XLOOKUP($A65,'Сводный за нед'!$A:$A,'Сводный за нед'!$Y:$Y,0,0)</f>
        <v>8</v>
      </c>
      <c r="AE65" s="223">
        <f>_xlfn.XLOOKUP($A65,'Сводный за нед'!$A:$A,'Сводный за нед'!$Z:$Z,0,0)</f>
        <v>44</v>
      </c>
      <c r="AF65" s="129">
        <f t="shared" si="16"/>
        <v>6.2462058475578952E-2</v>
      </c>
      <c r="AG65" s="129">
        <f t="shared" si="17"/>
        <v>0.38144963287924333</v>
      </c>
      <c r="AH65" s="48"/>
      <c r="AI65" s="118">
        <f t="shared" si="18"/>
        <v>867.18</v>
      </c>
      <c r="AJ65" s="118">
        <f t="shared" si="19"/>
        <v>142</v>
      </c>
      <c r="AK65" s="118">
        <f t="shared" si="20"/>
        <v>197.5196721311475</v>
      </c>
      <c r="AL65" s="118">
        <f t="shared" si="21"/>
        <v>268.74</v>
      </c>
      <c r="AM65" s="118">
        <f t="shared" si="22"/>
        <v>163.73447999999999</v>
      </c>
      <c r="AN65" s="118">
        <f t="shared" si="23"/>
        <v>0</v>
      </c>
      <c r="AO65" s="118">
        <f t="shared" si="24"/>
        <v>41.02</v>
      </c>
      <c r="AP65" s="118">
        <f t="shared" si="25"/>
        <v>54.165847868852552</v>
      </c>
    </row>
    <row r="66" spans="1:42" ht="15.95" customHeight="1" x14ac:dyDescent="0.2">
      <c r="A66" s="3">
        <f>'Сводный за нед'!A65</f>
        <v>321907864</v>
      </c>
      <c r="B66" s="3" t="str">
        <f>'Сводный за нед'!B65</f>
        <v>ACRA7TB401BC</v>
      </c>
      <c r="C66" s="3" t="str">
        <f>'Сводный за нед'!C65</f>
        <v>Таблетница автомат 7*2 черн</v>
      </c>
      <c r="D66" s="4">
        <f>'Сводный за нед'!D65</f>
        <v>2042676873814</v>
      </c>
      <c r="E66" s="124" cm="1">
        <f t="array" aca="1" ref="E66" ca="1">IFERROR(_xlfn.XLOOKUP($A66,INDIRECT($D$1-1&amp;"!"&amp;"$A:$A"),INDIRECT($D$1-1&amp;"!"&amp;"$AC:$AC")),0)</f>
        <v>0</v>
      </c>
      <c r="F66" s="38">
        <f>IFERROR(_xlfn.XLOOKUP(Текущая!A66,Cебес!$A:$A,Cебес!$E:$E)," ")</f>
        <v>335</v>
      </c>
      <c r="G66" s="37">
        <f t="shared" ca="1" si="8"/>
        <v>0</v>
      </c>
      <c r="H66" s="37">
        <f>_xlfn.XLOOKUP($A66,'Сводный за нед'!$A:$A,'Сводный за нед'!$V:$V,0,0)</f>
        <v>0</v>
      </c>
      <c r="I66" s="51">
        <f>_xlfn.XLOOKUP($A66,'Сводный за нед'!$A:$A,'Сводный за нед'!$W:$W,0,0)</f>
        <v>0</v>
      </c>
      <c r="J66" s="34">
        <f>_xlfn.XLOOKUP($A66,'Сводный за нед'!$A:$A,'Сводный за нед'!$X:$X)</f>
        <v>0</v>
      </c>
      <c r="K66" s="37">
        <f>_xlfn.XLOOKUP(A66,'Сводный за нед'!$A:$A,'Сводный за нед'!$E:$E)</f>
        <v>0</v>
      </c>
      <c r="L66" s="37">
        <f>_xlfn.XLOOKUP(A66,'Сводный за нед'!$A:$A,'Сводный за нед'!$F:$F)</f>
        <v>0</v>
      </c>
      <c r="M66" s="37">
        <f t="shared" si="9"/>
        <v>0</v>
      </c>
      <c r="N66" s="37">
        <f>_xlfn.XLOOKUP(A66,'Сводный за нед'!$A:$A,'Сводный за нед'!$G:$G)</f>
        <v>0</v>
      </c>
      <c r="O66" s="37">
        <f>_xlfn.XLOOKUP(A66,'Сводный за нед'!$A:$A,'Сводный за нед'!$H:$H)</f>
        <v>0</v>
      </c>
      <c r="P66" s="37">
        <f>_xlfn.XLOOKUP(A66,'Сводный за нед'!$A:$A,'Сводный за нед'!$I:$I)</f>
        <v>0</v>
      </c>
      <c r="Q66" s="37">
        <f t="shared" si="10"/>
        <v>0</v>
      </c>
      <c r="R66" s="37">
        <f t="shared" si="11"/>
        <v>0</v>
      </c>
      <c r="S66" s="48">
        <f t="shared" si="26"/>
        <v>0</v>
      </c>
      <c r="T66" s="37">
        <f t="shared" si="12"/>
        <v>0</v>
      </c>
      <c r="U66" s="37">
        <f>_xlfn.XLOOKUP(A66,'Сводный за нед'!$A:$A,'Сводный за нед'!$J:$J)+_xlfn.XLOOKUP(A66,'Сводный за нед'!$A:$A,'Сводный за нед'!$L:$L)</f>
        <v>0</v>
      </c>
      <c r="V66" s="48">
        <f t="shared" si="13"/>
        <v>0</v>
      </c>
      <c r="W66" s="37">
        <f>_xlfn.XLOOKUP(A66,'Сводный за нед'!$A:$A,'Сводный за нед'!$M:$M)</f>
        <v>0</v>
      </c>
      <c r="X66" s="37">
        <f>_xlfn.XLOOKUP(A66,'Сводный за нед'!$A:$A,'Сводный за нед'!$N:$N)</f>
        <v>0</v>
      </c>
      <c r="Y66" s="37"/>
      <c r="Z66" s="37">
        <f t="shared" si="14"/>
        <v>0</v>
      </c>
      <c r="AA66" s="53">
        <f t="shared" si="15"/>
        <v>0</v>
      </c>
      <c r="AB66" s="48">
        <f t="shared" si="27"/>
        <v>0</v>
      </c>
      <c r="AC66" s="124">
        <f>_xlfn.XLOOKUP($A66,'Сводный за нед'!$A:$A,'Сводный за нед'!$AA:$AA,0,0)</f>
        <v>0</v>
      </c>
      <c r="AD66" s="124">
        <f>_xlfn.XLOOKUP($A66,'Сводный за нед'!$A:$A,'Сводный за нед'!$Y:$Y,0,0)</f>
        <v>0</v>
      </c>
      <c r="AE66" s="223">
        <f>_xlfn.XLOOKUP($A66,'Сводный за нед'!$A:$A,'Сводный за нед'!$Z:$Z,0,0)</f>
        <v>0</v>
      </c>
      <c r="AF66" s="129">
        <f t="shared" si="16"/>
        <v>0</v>
      </c>
      <c r="AG66" s="129">
        <f t="shared" si="17"/>
        <v>0</v>
      </c>
      <c r="AH66" s="48"/>
      <c r="AI66" s="118">
        <f t="shared" si="18"/>
        <v>0</v>
      </c>
      <c r="AJ66" s="118">
        <f t="shared" si="19"/>
        <v>335</v>
      </c>
      <c r="AK66" s="118">
        <f t="shared" si="20"/>
        <v>0</v>
      </c>
      <c r="AL66" s="118">
        <f t="shared" si="21"/>
        <v>0</v>
      </c>
      <c r="AM66" s="118">
        <f t="shared" si="22"/>
        <v>0</v>
      </c>
      <c r="AN66" s="118">
        <f t="shared" si="23"/>
        <v>0</v>
      </c>
      <c r="AO66" s="118" t="str">
        <f t="shared" si="24"/>
        <v xml:space="preserve"> </v>
      </c>
      <c r="AP66" s="118">
        <f t="shared" si="25"/>
        <v>0</v>
      </c>
    </row>
    <row r="67" spans="1:42" ht="15.95" customHeight="1" x14ac:dyDescent="0.2">
      <c r="A67" s="3">
        <f>'Сводный за нед'!A66</f>
        <v>271441230</v>
      </c>
      <c r="B67" s="3" t="str">
        <f>'Сводный за нед'!B66</f>
        <v>ACRB1SK201BC</v>
      </c>
      <c r="C67" s="3" t="str">
        <f>'Сводный за нед'!C66</f>
        <v>Скакалка со счетчиком</v>
      </c>
      <c r="D67" s="4">
        <f>'Сводный за нед'!D66</f>
        <v>2041473042966</v>
      </c>
      <c r="E67" s="124" cm="1">
        <f t="array" aca="1" ref="E67" ca="1">IFERROR(_xlfn.XLOOKUP($A67,INDIRECT($D$1-1&amp;"!"&amp;"$A:$A"),INDIRECT($D$1-1&amp;"!"&amp;"$AC:$AC")),0)</f>
        <v>0</v>
      </c>
      <c r="F67" s="38">
        <f>IFERROR(_xlfn.XLOOKUP(Текущая!A67,Cебес!$A:$A,Cебес!$E:$E)," ")</f>
        <v>268</v>
      </c>
      <c r="G67" s="37">
        <f t="shared" ca="1" si="8"/>
        <v>0</v>
      </c>
      <c r="H67" s="37">
        <f>_xlfn.XLOOKUP($A67,'Сводный за нед'!$A:$A,'Сводный за нед'!$V:$V,0,0)</f>
        <v>0</v>
      </c>
      <c r="I67" s="51">
        <f>_xlfn.XLOOKUP($A67,'Сводный за нед'!$A:$A,'Сводный за нед'!$W:$W,0,0)</f>
        <v>0</v>
      </c>
      <c r="J67" s="34">
        <f>_xlfn.XLOOKUP($A67,'Сводный за нед'!$A:$A,'Сводный за нед'!$X:$X)</f>
        <v>0</v>
      </c>
      <c r="K67" s="37">
        <f>_xlfn.XLOOKUP(A67,'Сводный за нед'!$A:$A,'Сводный за нед'!$E:$E)</f>
        <v>0</v>
      </c>
      <c r="L67" s="37">
        <f>_xlfn.XLOOKUP(A67,'Сводный за нед'!$A:$A,'Сводный за нед'!$F:$F)</f>
        <v>0</v>
      </c>
      <c r="M67" s="37">
        <f t="shared" si="9"/>
        <v>0</v>
      </c>
      <c r="N67" s="37">
        <f>_xlfn.XLOOKUP(A67,'Сводный за нед'!$A:$A,'Сводный за нед'!$G:$G)</f>
        <v>0</v>
      </c>
      <c r="O67" s="37">
        <f>_xlfn.XLOOKUP(A67,'Сводный за нед'!$A:$A,'Сводный за нед'!$H:$H)</f>
        <v>0</v>
      </c>
      <c r="P67" s="37">
        <f>_xlfn.XLOOKUP(A67,'Сводный за нед'!$A:$A,'Сводный за нед'!$I:$I)</f>
        <v>0</v>
      </c>
      <c r="Q67" s="37">
        <f t="shared" si="10"/>
        <v>0</v>
      </c>
      <c r="R67" s="37">
        <f t="shared" si="11"/>
        <v>0</v>
      </c>
      <c r="S67" s="48">
        <f t="shared" si="26"/>
        <v>0</v>
      </c>
      <c r="T67" s="37">
        <f t="shared" si="12"/>
        <v>0</v>
      </c>
      <c r="U67" s="37">
        <f>_xlfn.XLOOKUP(A67,'Сводный за нед'!$A:$A,'Сводный за нед'!$J:$J)+_xlfn.XLOOKUP(A67,'Сводный за нед'!$A:$A,'Сводный за нед'!$L:$L)</f>
        <v>0</v>
      </c>
      <c r="V67" s="48">
        <f t="shared" si="13"/>
        <v>0</v>
      </c>
      <c r="W67" s="37">
        <f>_xlfn.XLOOKUP(A67,'Сводный за нед'!$A:$A,'Сводный за нед'!$M:$M)</f>
        <v>0</v>
      </c>
      <c r="X67" s="37">
        <f>_xlfn.XLOOKUP(A67,'Сводный за нед'!$A:$A,'Сводный за нед'!$N:$N)</f>
        <v>0</v>
      </c>
      <c r="Y67" s="37"/>
      <c r="Z67" s="37">
        <f t="shared" si="14"/>
        <v>0</v>
      </c>
      <c r="AA67" s="53">
        <f t="shared" si="15"/>
        <v>0</v>
      </c>
      <c r="AB67" s="48">
        <f t="shared" si="27"/>
        <v>0</v>
      </c>
      <c r="AC67" s="124">
        <f>_xlfn.XLOOKUP($A67,'Сводный за нед'!$A:$A,'Сводный за нед'!$AA:$AA,0,0)</f>
        <v>0</v>
      </c>
      <c r="AD67" s="124">
        <f>_xlfn.XLOOKUP($A67,'Сводный за нед'!$A:$A,'Сводный за нед'!$Y:$Y,0,0)</f>
        <v>0</v>
      </c>
      <c r="AE67" s="223">
        <f>_xlfn.XLOOKUP($A67,'Сводный за нед'!$A:$A,'Сводный за нед'!$Z:$Z,0,0)</f>
        <v>0</v>
      </c>
      <c r="AF67" s="129">
        <f t="shared" si="16"/>
        <v>0</v>
      </c>
      <c r="AG67" s="129">
        <f t="shared" si="17"/>
        <v>0</v>
      </c>
      <c r="AH67" s="48"/>
      <c r="AI67" s="118">
        <f t="shared" si="18"/>
        <v>0</v>
      </c>
      <c r="AJ67" s="118">
        <f t="shared" si="19"/>
        <v>268</v>
      </c>
      <c r="AK67" s="118">
        <f t="shared" si="20"/>
        <v>0</v>
      </c>
      <c r="AL67" s="118">
        <f t="shared" si="21"/>
        <v>0</v>
      </c>
      <c r="AM67" s="118">
        <f t="shared" si="22"/>
        <v>0</v>
      </c>
      <c r="AN67" s="118">
        <f t="shared" si="23"/>
        <v>0</v>
      </c>
      <c r="AO67" s="118" t="str">
        <f t="shared" si="24"/>
        <v xml:space="preserve"> </v>
      </c>
      <c r="AP67" s="118">
        <f t="shared" si="25"/>
        <v>0</v>
      </c>
    </row>
    <row r="68" spans="1:42" ht="15.95" customHeight="1" x14ac:dyDescent="0.2">
      <c r="A68" s="3">
        <f>'Сводный за нед'!A67</f>
        <v>251537223</v>
      </c>
      <c r="B68" s="3" t="str">
        <f>'Сводный за нед'!B67</f>
        <v>AAND1BL101RD</v>
      </c>
      <c r="C68" s="3" t="str">
        <f>'Сводный за нед'!C67</f>
        <v>Мяч регби красный</v>
      </c>
      <c r="D68" s="4">
        <f>'Сводный за нед'!D67</f>
        <v>2040903539366</v>
      </c>
      <c r="E68" s="124" cm="1">
        <f t="array" aca="1" ref="E68" ca="1">IFERROR(_xlfn.XLOOKUP($A68,INDIRECT($D$1-1&amp;"!"&amp;"$A:$A"),INDIRECT($D$1-1&amp;"!"&amp;"$AC:$AC")),0)</f>
        <v>197</v>
      </c>
      <c r="F68" s="38">
        <f>IFERROR(_xlfn.XLOOKUP(Текущая!A68,Cебес!$A:$A,Cебес!$E:$E)," ")</f>
        <v>121</v>
      </c>
      <c r="G68" s="37">
        <f t="shared" ref="G68" ca="1" si="28">IFERROR(E68*F68," ")</f>
        <v>23837</v>
      </c>
      <c r="H68" s="37">
        <f>_xlfn.XLOOKUP($A68,'Сводный за нед'!$A:$A,'Сводный за нед'!$V:$V,0,0)</f>
        <v>48.205128205128204</v>
      </c>
      <c r="I68" s="51">
        <f>_xlfn.XLOOKUP($A68,'Сводный за нед'!$A:$A,'Сводный за нед'!$W:$W,0,0)</f>
        <v>96</v>
      </c>
      <c r="J68" s="34">
        <f>_xlfn.XLOOKUP($A68,'Сводный за нед'!$A:$A,'Сводный за нед'!$X:$X)</f>
        <v>3.9</v>
      </c>
      <c r="K68" s="37">
        <f>_xlfn.XLOOKUP(A68,'Сводный за нед'!$A:$A,'Сводный за нед'!$E:$E)</f>
        <v>22</v>
      </c>
      <c r="L68" s="37">
        <f>_xlfn.XLOOKUP(A68,'Сводный за нед'!$A:$A,'Сводный за нед'!$F:$F)</f>
        <v>0</v>
      </c>
      <c r="M68" s="37">
        <f t="shared" ref="M68" si="29">K68-L68</f>
        <v>22</v>
      </c>
      <c r="N68" s="37">
        <f>_xlfn.XLOOKUP(A68,'Сводный за нед'!$A:$A,'Сводный за нед'!$G:$G)</f>
        <v>10053.58</v>
      </c>
      <c r="O68" s="37">
        <f>_xlfn.XLOOKUP(A68,'Сводный за нед'!$A:$A,'Сводный за нед'!$H:$H)</f>
        <v>7451</v>
      </c>
      <c r="P68" s="37">
        <f>_xlfn.XLOOKUP(A68,'Сводный за нед'!$A:$A,'Сводный за нед'!$I:$I)</f>
        <v>0</v>
      </c>
      <c r="Q68" s="37">
        <f t="shared" ref="Q68" si="30">N68-P68</f>
        <v>10053.58</v>
      </c>
      <c r="R68" s="37">
        <f t="shared" ref="R68" si="31">O68-P68</f>
        <v>7451</v>
      </c>
      <c r="S68" s="48">
        <f t="shared" si="26"/>
        <v>4.6024713657692493E-2</v>
      </c>
      <c r="T68" s="37">
        <f t="shared" ref="T68" si="32">IFERROR(M68*F68," ")</f>
        <v>2662</v>
      </c>
      <c r="U68" s="37">
        <f>_xlfn.XLOOKUP(A68,'Сводный за нед'!$A:$A,'Сводный за нед'!$J:$J)+_xlfn.XLOOKUP(A68,'Сводный за нед'!$A:$A,'Сводный за нед'!$L:$L)</f>
        <v>1961.4495081967214</v>
      </c>
      <c r="V68" s="48">
        <f t="shared" ref="V68" si="33">IF(Q68=0,0,U68/Q68)</f>
        <v>0.19509960712469801</v>
      </c>
      <c r="W68" s="37">
        <f>_xlfn.XLOOKUP(A68,'Сводный за нед'!$A:$A,'Сводный за нед'!$M:$M)</f>
        <v>1726.2</v>
      </c>
      <c r="X68" s="37">
        <f>_xlfn.XLOOKUP(A68,'Сводный за нед'!$A:$A,'Сводный за нед'!$N:$N)</f>
        <v>205.8</v>
      </c>
      <c r="Y68" s="37"/>
      <c r="Z68" s="37">
        <f t="shared" ref="Z68" si="34">R68*7%</f>
        <v>521.57000000000005</v>
      </c>
      <c r="AA68" s="53">
        <f t="shared" ref="AA68" si="35">IFERROR(Q68-T68-W68-X68-Z68-U68," ")</f>
        <v>2976.5604918032786</v>
      </c>
      <c r="AB68" s="48">
        <f t="shared" ref="AB68:AB70" si="36">IFERROR(AA68/$AA$84," ")</f>
        <v>4.0956381646382212E-2</v>
      </c>
      <c r="AC68" s="124">
        <f>_xlfn.XLOOKUP($A68,'Сводный за нед'!$A:$A,'Сводный за нед'!$AA:$AA,0,0)</f>
        <v>188</v>
      </c>
      <c r="AD68" s="124">
        <f>_xlfn.XLOOKUP($A68,'Сводный за нед'!$A:$A,'Сводный за нед'!$Y:$Y,0,0)</f>
        <v>10</v>
      </c>
      <c r="AE68" s="223">
        <f>_xlfn.XLOOKUP($A68,'Сводный за нед'!$A:$A,'Сводный за нед'!$Z:$Z,0,0)</f>
        <v>50</v>
      </c>
      <c r="AF68" s="129">
        <f t="shared" ref="AF68" si="37">IF(AI68=0,0,AP68/AI68)</f>
        <v>0.29606970768654334</v>
      </c>
      <c r="AG68" s="129">
        <f t="shared" ref="AG68" si="38">IFERROR(IF(AJ68=0,0,AP68/AJ68)," ")</f>
        <v>1.1181669766353413</v>
      </c>
      <c r="AH68" s="48"/>
      <c r="AI68" s="118">
        <f t="shared" ref="AI68" si="39">IF(M68=0,0,Q68/M68)</f>
        <v>456.98090909090911</v>
      </c>
      <c r="AJ68" s="118">
        <f t="shared" ref="AJ68" si="40">F68</f>
        <v>121</v>
      </c>
      <c r="AK68" s="118">
        <f t="shared" ref="AK68" si="41">IF(M68=0,0,U68/M68)</f>
        <v>89.156795827123702</v>
      </c>
      <c r="AL68" s="118">
        <f t="shared" ref="AL68" si="42">IF(K68=0,W68/1,W68/K68)</f>
        <v>78.463636363636368</v>
      </c>
      <c r="AM68" s="118">
        <f t="shared" ref="AM68" si="43">IF(K68=0,X68/1,X68/K68)</f>
        <v>9.3545454545454554</v>
      </c>
      <c r="AN68" s="118">
        <f t="shared" ref="AN68" si="44">IF(K68=0,0,Y68/K68)</f>
        <v>0</v>
      </c>
      <c r="AO68" s="118">
        <f t="shared" ref="AO68" si="45">IF(M68&gt;0,(R68/K68)*7%," ")</f>
        <v>23.707727272727276</v>
      </c>
      <c r="AP68" s="118">
        <f t="shared" ref="AP68" si="46">IF(AI68=0,0,(AI68-SUM(AJ68:AO68)))</f>
        <v>135.2982041728763</v>
      </c>
    </row>
    <row r="69" spans="1:42" ht="15.95" customHeight="1" x14ac:dyDescent="0.2">
      <c r="A69" s="3">
        <f>'Сводный за нед'!A68</f>
        <v>251537413</v>
      </c>
      <c r="B69" s="3" t="str">
        <f>'Сводный за нед'!B68</f>
        <v>AAND1BL101BL</v>
      </c>
      <c r="C69" s="3" t="str">
        <f>'Сводный за нед'!C68</f>
        <v>Мяч регби синий</v>
      </c>
      <c r="D69" s="4">
        <f>'Сводный за нед'!D68</f>
        <v>2040903547941</v>
      </c>
      <c r="E69" s="124" cm="1">
        <f t="array" aca="1" ref="E69" ca="1">IFERROR(_xlfn.XLOOKUP($A69,INDIRECT($D$1-1&amp;"!"&amp;"$A:$A"),INDIRECT($D$1-1&amp;"!"&amp;"$AC:$AC")),0)</f>
        <v>218</v>
      </c>
      <c r="F69" s="38">
        <f>IFERROR(_xlfn.XLOOKUP(Текущая!A69,Cебес!$A:$A,Cебес!$E:$E)," ")</f>
        <v>121</v>
      </c>
      <c r="G69" s="37">
        <f t="shared" ref="G69:G70" ca="1" si="47">IFERROR(E69*F69," ")</f>
        <v>26378</v>
      </c>
      <c r="H69" s="37">
        <f>_xlfn.XLOOKUP($A69,'Сводный за нед'!$A:$A,'Сводный за нед'!$V:$V,0,0)</f>
        <v>216</v>
      </c>
      <c r="I69" s="51">
        <f>_xlfn.XLOOKUP($A69,'Сводный за нед'!$A:$A,'Сводный за нед'!$W:$W,0,0)</f>
        <v>100</v>
      </c>
      <c r="J69" s="34">
        <f>_xlfn.XLOOKUP($A69,'Сводный за нед'!$A:$A,'Сводный за нед'!$X:$X)</f>
        <v>1</v>
      </c>
      <c r="K69" s="37">
        <f>_xlfn.XLOOKUP(A69,'Сводный за нед'!$A:$A,'Сводный за нед'!$E:$E)</f>
        <v>9</v>
      </c>
      <c r="L69" s="37">
        <f>_xlfn.XLOOKUP(A69,'Сводный за нед'!$A:$A,'Сводный за нед'!$F:$F)</f>
        <v>0</v>
      </c>
      <c r="M69" s="37">
        <f t="shared" ref="M69:M70" si="48">K69-L69</f>
        <v>9</v>
      </c>
      <c r="N69" s="37">
        <f>_xlfn.XLOOKUP(A69,'Сводный за нед'!$A:$A,'Сводный за нед'!$G:$G)</f>
        <v>4143.18</v>
      </c>
      <c r="O69" s="37">
        <f>_xlfn.XLOOKUP(A69,'Сводный за нед'!$A:$A,'Сводный за нед'!$H:$H)</f>
        <v>3205.35</v>
      </c>
      <c r="P69" s="37">
        <f>_xlfn.XLOOKUP(A69,'Сводный за нед'!$A:$A,'Сводный за нед'!$I:$I)</f>
        <v>0</v>
      </c>
      <c r="Q69" s="37">
        <f t="shared" ref="Q69:Q70" si="49">N69-P69</f>
        <v>4143.18</v>
      </c>
      <c r="R69" s="37">
        <f t="shared" ref="R69:R70" si="50">O69-P69</f>
        <v>3205.35</v>
      </c>
      <c r="S69" s="48">
        <f t="shared" si="26"/>
        <v>1.8967240836824134E-2</v>
      </c>
      <c r="T69" s="37">
        <f t="shared" ref="T69:T70" si="51">IFERROR(M69*F69," ")</f>
        <v>1089</v>
      </c>
      <c r="U69" s="37">
        <f>_xlfn.XLOOKUP(A69,'Сводный за нед'!$A:$A,'Сводный за нед'!$J:$J)+_xlfn.XLOOKUP(A69,'Сводный за нед'!$A:$A,'Сводный за нед'!$L:$L)</f>
        <v>792.67737704918068</v>
      </c>
      <c r="V69" s="48">
        <f t="shared" ref="V69:V70" si="52">IF(Q69=0,0,U69/Q69)</f>
        <v>0.19132100875394761</v>
      </c>
      <c r="W69" s="37">
        <f>_xlfn.XLOOKUP(A69,'Сводный за нед'!$A:$A,'Сводный за нед'!$M:$M)</f>
        <v>462.19000000000005</v>
      </c>
      <c r="X69" s="37">
        <f>_xlfn.XLOOKUP(A69,'Сводный за нед'!$A:$A,'Сводный за нед'!$N:$N)</f>
        <v>220.50000000000003</v>
      </c>
      <c r="Y69" s="37"/>
      <c r="Z69" s="37">
        <f t="shared" ref="Z69:Z70" si="53">R69*7%</f>
        <v>224.37450000000001</v>
      </c>
      <c r="AA69" s="53">
        <f t="shared" ref="AA69:AA70" si="54">IFERROR(Q69-T69-W69-X69-Z69-U69," ")</f>
        <v>1354.4381229508197</v>
      </c>
      <c r="AB69" s="48">
        <f t="shared" si="36"/>
        <v>1.86365722560459E-2</v>
      </c>
      <c r="AC69" s="124">
        <f>_xlfn.XLOOKUP($A69,'Сводный за нед'!$A:$A,'Сводный за нед'!$AA:$AA,0,0)</f>
        <v>216</v>
      </c>
      <c r="AD69" s="124">
        <f>_xlfn.XLOOKUP($A69,'Сводный за нед'!$A:$A,'Сводный за нед'!$Y:$Y,0,0)</f>
        <v>8</v>
      </c>
      <c r="AE69" s="223">
        <f>_xlfn.XLOOKUP($A69,'Сводный за нед'!$A:$A,'Сводный за нед'!$Z:$Z,0,0)</f>
        <v>37</v>
      </c>
      <c r="AF69" s="129">
        <f t="shared" ref="AF69:AF70" si="55">IF(AI69=0,0,AP69/AI69)</f>
        <v>0.32690786375460856</v>
      </c>
      <c r="AG69" s="129">
        <f t="shared" ref="AG69:AG70" si="56">IFERROR(IF(AJ69=0,0,AP69/AJ69)," ")</f>
        <v>1.243744832829035</v>
      </c>
      <c r="AH69" s="48"/>
      <c r="AI69" s="118">
        <f t="shared" ref="AI69:AI70" si="57">IF(M69=0,0,Q69/M69)</f>
        <v>460.35333333333335</v>
      </c>
      <c r="AJ69" s="118">
        <f t="shared" ref="AJ69:AJ70" si="58">F69</f>
        <v>121</v>
      </c>
      <c r="AK69" s="118">
        <f t="shared" ref="AK69:AK70" si="59">IF(M69=0,0,U69/M69)</f>
        <v>88.075264116575624</v>
      </c>
      <c r="AL69" s="118">
        <f t="shared" ref="AL69:AL70" si="60">IF(K69=0,W69/1,W69/K69)</f>
        <v>51.354444444444454</v>
      </c>
      <c r="AM69" s="118">
        <f t="shared" ref="AM69:AM70" si="61">IF(K69=0,X69/1,X69/K69)</f>
        <v>24.500000000000004</v>
      </c>
      <c r="AN69" s="118">
        <f t="shared" ref="AN69:AN70" si="62">IF(K69=0,0,Y69/K69)</f>
        <v>0</v>
      </c>
      <c r="AO69" s="118">
        <f t="shared" ref="AO69:AO70" si="63">IF(M69&gt;0,(R69/K69)*7%," ")</f>
        <v>24.930500000000002</v>
      </c>
      <c r="AP69" s="118">
        <f t="shared" ref="AP69:AP70" si="64">IF(AI69=0,0,(AI69-SUM(AJ69:AO69)))</f>
        <v>150.49312477231325</v>
      </c>
    </row>
    <row r="70" spans="1:42" ht="15.95" customHeight="1" x14ac:dyDescent="0.2">
      <c r="A70" s="3">
        <f>'Сводный за нед'!A69</f>
        <v>251516159</v>
      </c>
      <c r="B70" s="3" t="str">
        <f>'Сводный за нед'!B69</f>
        <v>AAND1BL102RD</v>
      </c>
      <c r="C70" s="3" t="str">
        <f>'Сводный за нед'!C69</f>
        <v>Мяч шина красный</v>
      </c>
      <c r="D70" s="4">
        <f>'Сводный за нед'!D69</f>
        <v>2040902555480</v>
      </c>
      <c r="E70" s="124" cm="1">
        <f t="array" aca="1" ref="E70" ca="1">IFERROR(_xlfn.XLOOKUP($A70,INDIRECT($D$1-1&amp;"!"&amp;"$A:$A"),INDIRECT($D$1-1&amp;"!"&amp;"$AC:$AC")),0)</f>
        <v>139</v>
      </c>
      <c r="F70" s="38">
        <f>IFERROR(_xlfn.XLOOKUP(Текущая!A70,Cебес!$A:$A,Cебес!$E:$E)," ")</f>
        <v>137</v>
      </c>
      <c r="G70" s="37">
        <f t="shared" ca="1" si="47"/>
        <v>19043</v>
      </c>
      <c r="H70" s="37">
        <f>_xlfn.XLOOKUP($A70,'Сводный за нед'!$A:$A,'Сводный за нед'!$V:$V,0,0)</f>
        <v>73</v>
      </c>
      <c r="I70" s="51">
        <f>_xlfn.XLOOKUP($A70,'Сводный за нед'!$A:$A,'Сводный за нед'!$W:$W,0,0)</f>
        <v>100</v>
      </c>
      <c r="J70" s="34">
        <f>_xlfn.XLOOKUP($A70,'Сводный за нед'!$A:$A,'Сводный за нед'!$X:$X)</f>
        <v>2</v>
      </c>
      <c r="K70" s="37">
        <f>_xlfn.XLOOKUP(A70,'Сводный за нед'!$A:$A,'Сводный за нед'!$E:$E)</f>
        <v>18</v>
      </c>
      <c r="L70" s="37">
        <f>_xlfn.XLOOKUP(A70,'Сводный за нед'!$A:$A,'Сводный за нед'!$F:$F)</f>
        <v>1</v>
      </c>
      <c r="M70" s="37">
        <f t="shared" si="48"/>
        <v>17</v>
      </c>
      <c r="N70" s="37">
        <f>_xlfn.XLOOKUP(A70,'Сводный за нед'!$A:$A,'Сводный за нед'!$G:$G)</f>
        <v>13917.54</v>
      </c>
      <c r="O70" s="37">
        <f>_xlfn.XLOOKUP(A70,'Сводный за нед'!$A:$A,'Сводный за нед'!$H:$H)</f>
        <v>10685.2</v>
      </c>
      <c r="P70" s="37">
        <f>_xlfn.XLOOKUP(A70,'Сводный за нед'!$A:$A,'Сводный за нед'!$I:$I)</f>
        <v>753.69</v>
      </c>
      <c r="Q70" s="37">
        <f t="shared" si="49"/>
        <v>13163.85</v>
      </c>
      <c r="R70" s="37">
        <f t="shared" si="50"/>
        <v>9931.51</v>
      </c>
      <c r="S70" s="48">
        <f t="shared" si="26"/>
        <v>6.026335165014008E-2</v>
      </c>
      <c r="T70" s="37">
        <f t="shared" si="51"/>
        <v>2329</v>
      </c>
      <c r="U70" s="37">
        <f>_xlfn.XLOOKUP(A70,'Сводный за нед'!$A:$A,'Сводный за нед'!$J:$J)+_xlfn.XLOOKUP(A70,'Сводный за нед'!$A:$A,'Сводный за нед'!$L:$L)</f>
        <v>2293.9809836065574</v>
      </c>
      <c r="V70" s="48">
        <f t="shared" si="52"/>
        <v>0.17426368301116751</v>
      </c>
      <c r="W70" s="37">
        <f>_xlfn.XLOOKUP(A70,'Сводный за нед'!$A:$A,'Сводный за нед'!$M:$M)</f>
        <v>1210.2400000000002</v>
      </c>
      <c r="X70" s="37">
        <f>_xlfn.XLOOKUP(A70,'Сводный за нед'!$A:$A,'Сводный за нед'!$N:$N)</f>
        <v>160.72000000000003</v>
      </c>
      <c r="Y70" s="37"/>
      <c r="Z70" s="37">
        <f t="shared" si="53"/>
        <v>695.20570000000009</v>
      </c>
      <c r="AA70" s="53">
        <f t="shared" si="54"/>
        <v>6474.7033163934429</v>
      </c>
      <c r="AB70" s="48">
        <f t="shared" si="36"/>
        <v>8.9089545065033499E-2</v>
      </c>
      <c r="AC70" s="124">
        <f>_xlfn.XLOOKUP($A70,'Сводный за нед'!$A:$A,'Сводный за нед'!$AA:$AA,0,0)</f>
        <v>146</v>
      </c>
      <c r="AD70" s="124">
        <f>_xlfn.XLOOKUP($A70,'Сводный за нед'!$A:$A,'Сводный за нед'!$Y:$Y,0,0)</f>
        <v>14</v>
      </c>
      <c r="AE70" s="223">
        <f>_xlfn.XLOOKUP($A70,'Сводный за нед'!$A:$A,'Сводный за нед'!$Z:$Z,0,0)</f>
        <v>26</v>
      </c>
      <c r="AF70" s="129">
        <f t="shared" si="55"/>
        <v>0.50057470266880721</v>
      </c>
      <c r="AG70" s="129">
        <f t="shared" si="56"/>
        <v>2.8293217259453747</v>
      </c>
      <c r="AH70" s="48"/>
      <c r="AI70" s="118">
        <f t="shared" si="57"/>
        <v>774.34411764705885</v>
      </c>
      <c r="AJ70" s="118">
        <f t="shared" si="58"/>
        <v>137</v>
      </c>
      <c r="AK70" s="118">
        <f t="shared" si="59"/>
        <v>134.94005785920925</v>
      </c>
      <c r="AL70" s="118">
        <f t="shared" si="60"/>
        <v>67.235555555555564</v>
      </c>
      <c r="AM70" s="118">
        <f t="shared" si="61"/>
        <v>8.9288888888888902</v>
      </c>
      <c r="AN70" s="118">
        <f t="shared" si="62"/>
        <v>0</v>
      </c>
      <c r="AO70" s="118">
        <f t="shared" si="63"/>
        <v>38.622538888888897</v>
      </c>
      <c r="AP70" s="118">
        <f t="shared" si="64"/>
        <v>387.61707645451634</v>
      </c>
    </row>
    <row r="71" spans="1:42" ht="15.95" customHeight="1" x14ac:dyDescent="0.2">
      <c r="A71" s="3">
        <f>'Сводный за нед'!A70</f>
        <v>251407392</v>
      </c>
      <c r="B71" s="3" t="str">
        <f>'Сводный за нед'!B70</f>
        <v>AAND1BL102BL</v>
      </c>
      <c r="C71" s="3" t="str">
        <f>'Сводный за нед'!C70</f>
        <v>Мяч шина синий</v>
      </c>
      <c r="D71" s="4">
        <f>'Сводный за нед'!D70</f>
        <v>2040900511679</v>
      </c>
      <c r="E71" s="124" cm="1">
        <f t="array" aca="1" ref="E71" ca="1">IFERROR(_xlfn.XLOOKUP($A71,INDIRECT($D$1-1&amp;"!"&amp;"$A:$A"),INDIRECT($D$1-1&amp;"!"&amp;"$AC:$AC")),0)</f>
        <v>115</v>
      </c>
      <c r="F71" s="38">
        <f>IFERROR(_xlfn.XLOOKUP(Текущая!A71,Cебес!$A:$A,Cебес!$E:$E)," ")</f>
        <v>137</v>
      </c>
      <c r="G71" s="37">
        <f t="shared" ref="G71:G83" ca="1" si="65">IFERROR(E71*F71," ")</f>
        <v>15755</v>
      </c>
      <c r="H71" s="37">
        <f>_xlfn.XLOOKUP($A71,'Сводный за нед'!$A:$A,'Сводный за нед'!$V:$V,0,0)</f>
        <v>38.787878787878789</v>
      </c>
      <c r="I71" s="51">
        <f>_xlfn.XLOOKUP($A71,'Сводный за нед'!$A:$A,'Сводный за нед'!$W:$W,0,0)</f>
        <v>94</v>
      </c>
      <c r="J71" s="34">
        <f>_xlfn.XLOOKUP($A71,'Сводный за нед'!$A:$A,'Сводный за нед'!$X:$X)</f>
        <v>3.3</v>
      </c>
      <c r="K71" s="37">
        <f>_xlfn.XLOOKUP(A71,'Сводный за нед'!$A:$A,'Сводный за нед'!$E:$E)</f>
        <v>18</v>
      </c>
      <c r="L71" s="37">
        <f>_xlfn.XLOOKUP(A71,'Сводный за нед'!$A:$A,'Сводный за нед'!$F:$F)</f>
        <v>0</v>
      </c>
      <c r="M71" s="37">
        <f t="shared" ref="M71:M83" si="66">K71-L71</f>
        <v>18</v>
      </c>
      <c r="N71" s="37">
        <f>_xlfn.XLOOKUP(A71,'Сводный за нед'!$A:$A,'Сводный за нед'!$G:$G)</f>
        <v>12765.64</v>
      </c>
      <c r="O71" s="37">
        <f>_xlfn.XLOOKUP(A71,'Сводный за нед'!$A:$A,'Сводный за нед'!$H:$H)</f>
        <v>9745.58</v>
      </c>
      <c r="P71" s="37">
        <f>_xlfn.XLOOKUP(A71,'Сводный за нед'!$A:$A,'Сводный за нед'!$I:$I)</f>
        <v>0</v>
      </c>
      <c r="Q71" s="37">
        <f t="shared" ref="Q71:Q83" si="67">N71-P71</f>
        <v>12765.64</v>
      </c>
      <c r="R71" s="37">
        <f t="shared" ref="R71:R83" si="68">O71-P71</f>
        <v>9745.58</v>
      </c>
      <c r="S71" s="48">
        <f t="shared" ref="S71:S83" si="69">Q71/$Q$84</f>
        <v>5.8440369068250862E-2</v>
      </c>
      <c r="T71" s="37">
        <f t="shared" ref="T71:T83" si="70">IFERROR(M71*F71," ")</f>
        <v>2466</v>
      </c>
      <c r="U71" s="37">
        <f>_xlfn.XLOOKUP(A71,'Сводный за нед'!$A:$A,'Сводный за нед'!$J:$J)+_xlfn.XLOOKUP(A71,'Сводный за нед'!$A:$A,'Сводный за нед'!$L:$L)</f>
        <v>2532.2133606557368</v>
      </c>
      <c r="V71" s="48">
        <f t="shared" ref="V71:V83" si="71">IF(Q71=0,0,U71/Q71)</f>
        <v>0.19836164584429272</v>
      </c>
      <c r="W71" s="37">
        <f>_xlfn.XLOOKUP(A71,'Сводный за нед'!$A:$A,'Сводный за нед'!$M:$M)</f>
        <v>1090.9200000000003</v>
      </c>
      <c r="X71" s="37">
        <f>_xlfn.XLOOKUP(A71,'Сводный за нед'!$A:$A,'Сводный за нед'!$N:$N)</f>
        <v>143.08000000000001</v>
      </c>
      <c r="Y71" s="37"/>
      <c r="Z71" s="37">
        <f t="shared" ref="Z71:Z83" si="72">R71*7%</f>
        <v>682.19060000000002</v>
      </c>
      <c r="AA71" s="53">
        <f t="shared" ref="AA71:AA77" si="73">IFERROR(Q71-T71-W71-X71-Z71-U71," ")</f>
        <v>5851.2360393442632</v>
      </c>
      <c r="AB71" s="48">
        <f t="shared" ref="AB71:AB83" si="74">IFERROR(AA71/$AA$84," ")</f>
        <v>8.0510863794092086E-2</v>
      </c>
      <c r="AC71" s="124">
        <f>_xlfn.XLOOKUP($A71,'Сводный за нед'!$A:$A,'Сводный за нед'!$AA:$AA,0,0)</f>
        <v>128</v>
      </c>
      <c r="AD71" s="124">
        <f>_xlfn.XLOOKUP($A71,'Сводный за нед'!$A:$A,'Сводный за нед'!$Y:$Y,0,0)</f>
        <v>16</v>
      </c>
      <c r="AE71" s="223">
        <f>_xlfn.XLOOKUP($A71,'Сводный за нед'!$A:$A,'Сводный за нед'!$Z:$Z,0,0)</f>
        <v>30</v>
      </c>
      <c r="AF71" s="129">
        <f t="shared" ref="AF71:AF83" si="75">IF(AI71=0,0,AP71/AI71)</f>
        <v>0.45835822092306072</v>
      </c>
      <c r="AG71" s="129">
        <f t="shared" ref="AG71:AG83" si="76">IFERROR(IF(AJ71=0,0,AP71/AJ71)," ")</f>
        <v>2.3727640062223281</v>
      </c>
      <c r="AH71" s="48"/>
      <c r="AI71" s="118">
        <f t="shared" ref="AI71:AI83" si="77">IF(M71=0,0,Q71/M71)</f>
        <v>709.20222222222219</v>
      </c>
      <c r="AJ71" s="118">
        <f t="shared" ref="AJ71:AJ83" si="78">F71</f>
        <v>137</v>
      </c>
      <c r="AK71" s="118">
        <f t="shared" ref="AK71:AK83" si="79">IF(M71=0,0,U71/M71)</f>
        <v>140.67852003642983</v>
      </c>
      <c r="AL71" s="118">
        <f t="shared" ref="AL71:AL83" si="80">IF(K71=0,W71/1,W71/K71)</f>
        <v>60.606666666666683</v>
      </c>
      <c r="AM71" s="118">
        <f t="shared" ref="AM71:AM83" si="81">IF(K71=0,X71/1,X71/K71)</f>
        <v>7.9488888888888898</v>
      </c>
      <c r="AN71" s="118">
        <f t="shared" ref="AN71:AN83" si="82">IF(K71=0,0,Y71/K71)</f>
        <v>0</v>
      </c>
      <c r="AO71" s="118">
        <f t="shared" ref="AO71:AO83" si="83">IF(M71&gt;0,(R71/K71)*7%," ")</f>
        <v>37.899477777777783</v>
      </c>
      <c r="AP71" s="118">
        <f t="shared" ref="AP71:AP83" si="84">IF(AI71=0,0,(AI71-SUM(AJ71:AO71)))</f>
        <v>325.06866885245893</v>
      </c>
    </row>
    <row r="72" spans="1:42" ht="15.95" customHeight="1" x14ac:dyDescent="0.2">
      <c r="A72" s="3">
        <f>'Сводный за нед'!A71</f>
        <v>302564795</v>
      </c>
      <c r="B72" s="3" t="str">
        <f>'Сводный за нед'!B71</f>
        <v>AAND1ST202BL</v>
      </c>
      <c r="C72" s="3" t="str">
        <f>'Сводный за нед'!C71</f>
        <v>Палочка для жевания</v>
      </c>
      <c r="D72" s="4">
        <f>'Сводный за нед'!D71</f>
        <v>2042253544953</v>
      </c>
      <c r="E72" s="124" cm="1">
        <f t="array" aca="1" ref="E72" ca="1">IFERROR(_xlfn.XLOOKUP($A72,INDIRECT($D$1-1&amp;"!"&amp;"$A:$A"),INDIRECT($D$1-1&amp;"!"&amp;"$AC:$AC")),0)</f>
        <v>0</v>
      </c>
      <c r="F72" s="38">
        <f>IFERROR(_xlfn.XLOOKUP(Текущая!A72,Cебес!$A:$A,Cебес!$E:$E)," ")</f>
        <v>204</v>
      </c>
      <c r="G72" s="37">
        <f t="shared" ca="1" si="65"/>
        <v>0</v>
      </c>
      <c r="H72" s="37">
        <f>_xlfn.XLOOKUP($A72,'Сводный за нед'!$A:$A,'Сводный за нед'!$V:$V,0,0)</f>
        <v>0</v>
      </c>
      <c r="I72" s="51">
        <f>_xlfn.XLOOKUP($A72,'Сводный за нед'!$A:$A,'Сводный за нед'!$W:$W,0,0)</f>
        <v>0</v>
      </c>
      <c r="J72" s="34">
        <f>_xlfn.XLOOKUP($A72,'Сводный за нед'!$A:$A,'Сводный за нед'!$X:$X)</f>
        <v>0</v>
      </c>
      <c r="K72" s="37">
        <f>_xlfn.XLOOKUP(A72,'Сводный за нед'!$A:$A,'Сводный за нед'!$E:$E)</f>
        <v>1</v>
      </c>
      <c r="L72" s="37">
        <f>_xlfn.XLOOKUP(A72,'Сводный за нед'!$A:$A,'Сводный за нед'!$F:$F)</f>
        <v>0</v>
      </c>
      <c r="M72" s="37">
        <f t="shared" si="66"/>
        <v>1</v>
      </c>
      <c r="N72" s="37">
        <f>_xlfn.XLOOKUP(A72,'Сводный за нед'!$A:$A,'Сводный за нед'!$G:$G)</f>
        <v>614</v>
      </c>
      <c r="O72" s="37">
        <f>_xlfn.XLOOKUP(A72,'Сводный за нед'!$A:$A,'Сводный за нед'!$H:$H)</f>
        <v>494</v>
      </c>
      <c r="P72" s="37">
        <f>_xlfn.XLOOKUP(A72,'Сводный за нед'!$A:$A,'Сводный за нед'!$I:$I)</f>
        <v>0</v>
      </c>
      <c r="Q72" s="37">
        <f t="shared" si="67"/>
        <v>614</v>
      </c>
      <c r="R72" s="37">
        <f t="shared" si="68"/>
        <v>494</v>
      </c>
      <c r="S72" s="48">
        <f t="shared" si="69"/>
        <v>2.810856847592916E-3</v>
      </c>
      <c r="T72" s="37">
        <f t="shared" si="70"/>
        <v>204</v>
      </c>
      <c r="U72" s="37">
        <f>_xlfn.XLOOKUP(A72,'Сводный за нед'!$A:$A,'Сводный за нед'!$J:$J)+_xlfn.XLOOKUP(A72,'Сводный за нед'!$A:$A,'Сводный за нед'!$L:$L)</f>
        <v>115.89622950819673</v>
      </c>
      <c r="V72" s="48">
        <f t="shared" si="71"/>
        <v>0.18875607411758424</v>
      </c>
      <c r="W72" s="37">
        <f>_xlfn.XLOOKUP(A72,'Сводный за нед'!$A:$A,'Сводный за нед'!$M:$M)</f>
        <v>47.52</v>
      </c>
      <c r="X72" s="37">
        <f>_xlfn.XLOOKUP(A72,'Сводный за нед'!$A:$A,'Сводный за нед'!$N:$N)</f>
        <v>0.98000000000000009</v>
      </c>
      <c r="Y72" s="37"/>
      <c r="Z72" s="37">
        <f t="shared" si="72"/>
        <v>34.580000000000005</v>
      </c>
      <c r="AA72" s="53">
        <f t="shared" si="73"/>
        <v>211.0237704918033</v>
      </c>
      <c r="AB72" s="48">
        <f t="shared" si="74"/>
        <v>2.9036097551254024E-3</v>
      </c>
      <c r="AC72" s="124">
        <f>_xlfn.XLOOKUP($A72,'Сводный за нед'!$A:$A,'Сводный за нед'!$AA:$AA,0,0)</f>
        <v>0</v>
      </c>
      <c r="AD72" s="124">
        <f>_xlfn.XLOOKUP($A72,'Сводный за нед'!$A:$A,'Сводный за нед'!$Y:$Y,0,0)</f>
        <v>0</v>
      </c>
      <c r="AE72" s="223">
        <f>_xlfn.XLOOKUP($A72,'Сводный за нед'!$A:$A,'Сводный за нед'!$Z:$Z,0,0)</f>
        <v>0</v>
      </c>
      <c r="AF72" s="129">
        <f t="shared" si="75"/>
        <v>0.34368692262508682</v>
      </c>
      <c r="AG72" s="129">
        <f t="shared" si="76"/>
        <v>1.0344302475088398</v>
      </c>
      <c r="AH72" s="48"/>
      <c r="AI72" s="118">
        <f t="shared" si="77"/>
        <v>614</v>
      </c>
      <c r="AJ72" s="118">
        <f t="shared" si="78"/>
        <v>204</v>
      </c>
      <c r="AK72" s="118">
        <f t="shared" si="79"/>
        <v>115.89622950819673</v>
      </c>
      <c r="AL72" s="118">
        <f t="shared" si="80"/>
        <v>47.52</v>
      </c>
      <c r="AM72" s="118">
        <f t="shared" si="81"/>
        <v>0.98000000000000009</v>
      </c>
      <c r="AN72" s="118">
        <f t="shared" si="82"/>
        <v>0</v>
      </c>
      <c r="AO72" s="118">
        <f t="shared" si="83"/>
        <v>34.580000000000005</v>
      </c>
      <c r="AP72" s="118">
        <f t="shared" si="84"/>
        <v>211.0237704918033</v>
      </c>
    </row>
    <row r="73" spans="1:42" ht="15.95" customHeight="1" x14ac:dyDescent="0.2">
      <c r="A73" s="3">
        <f>'Сводный за нед'!A72</f>
        <v>273588520</v>
      </c>
      <c r="B73" s="3" t="str">
        <f>'Сводный за нед'!B72</f>
        <v>AAND1RP301BG</v>
      </c>
      <c r="C73" s="3" t="str">
        <f>'Сводный за нед'!C72</f>
        <v>Канат бол бежевый 55см/520гр</v>
      </c>
      <c r="D73" s="4">
        <f>'Сводный за нед'!D72</f>
        <v>2041534216404</v>
      </c>
      <c r="E73" s="124" cm="1">
        <f t="array" aca="1" ref="E73" ca="1">IFERROR(_xlfn.XLOOKUP($A73,INDIRECT($D$1-1&amp;"!"&amp;"$A:$A"),INDIRECT($D$1-1&amp;"!"&amp;"$AC:$AC")),0)</f>
        <v>17</v>
      </c>
      <c r="F73" s="38">
        <f>IFERROR(_xlfn.XLOOKUP(Текущая!A73,Cебес!$A:$A,Cебес!$E:$E)," ")</f>
        <v>478</v>
      </c>
      <c r="G73" s="37">
        <f t="shared" ca="1" si="65"/>
        <v>8126</v>
      </c>
      <c r="H73" s="37">
        <f>_xlfn.XLOOKUP($A73,'Сводный за нед'!$A:$A,'Сводный за нед'!$V:$V,0,0)</f>
        <v>53.333333333333336</v>
      </c>
      <c r="I73" s="51">
        <f>_xlfn.XLOOKUP($A73,'Сводный за нед'!$A:$A,'Сводный за нед'!$W:$W,0,0)</f>
        <v>100</v>
      </c>
      <c r="J73" s="34">
        <f>_xlfn.XLOOKUP($A73,'Сводный за нед'!$A:$A,'Сводный за нед'!$X:$X)</f>
        <v>0.3</v>
      </c>
      <c r="K73" s="37">
        <f>_xlfn.XLOOKUP(A73,'Сводный за нед'!$A:$A,'Сводный за нед'!$E:$E)</f>
        <v>1</v>
      </c>
      <c r="L73" s="37">
        <f>_xlfn.XLOOKUP(A73,'Сводный за нед'!$A:$A,'Сводный за нед'!$F:$F)</f>
        <v>0</v>
      </c>
      <c r="M73" s="37">
        <f t="shared" si="66"/>
        <v>1</v>
      </c>
      <c r="N73" s="37">
        <f>_xlfn.XLOOKUP(A73,'Сводный за нед'!$A:$A,'Сводный за нед'!$G:$G)</f>
        <v>968</v>
      </c>
      <c r="O73" s="37">
        <f>_xlfn.XLOOKUP(A73,'Сводный за нед'!$A:$A,'Сводный за нед'!$H:$H)</f>
        <v>733</v>
      </c>
      <c r="P73" s="37">
        <f>_xlfn.XLOOKUP(A73,'Сводный за нед'!$A:$A,'Сводный за нед'!$I:$I)</f>
        <v>0</v>
      </c>
      <c r="Q73" s="37">
        <f t="shared" si="67"/>
        <v>968</v>
      </c>
      <c r="R73" s="37">
        <f t="shared" si="68"/>
        <v>733</v>
      </c>
      <c r="S73" s="48">
        <f t="shared" si="69"/>
        <v>4.4314485805699395E-3</v>
      </c>
      <c r="T73" s="37">
        <f t="shared" si="70"/>
        <v>478</v>
      </c>
      <c r="U73" s="37">
        <f>_xlfn.XLOOKUP(A73,'Сводный за нед'!$A:$A,'Сводный за нед'!$J:$J)+_xlfn.XLOOKUP(A73,'Сводный за нед'!$A:$A,'Сводный за нед'!$L:$L)</f>
        <v>201.65180327868853</v>
      </c>
      <c r="V73" s="48">
        <f t="shared" si="71"/>
        <v>0.2083179785936865</v>
      </c>
      <c r="W73" s="37">
        <f>_xlfn.XLOOKUP(A73,'Сводный за нед'!$A:$A,'Сводный за нед'!$M:$M)</f>
        <v>107.55</v>
      </c>
      <c r="X73" s="37">
        <f>_xlfn.XLOOKUP(A73,'Сводный за нед'!$A:$A,'Сводный за нед'!$N:$N)</f>
        <v>48.114080000000001</v>
      </c>
      <c r="Y73" s="37"/>
      <c r="Z73" s="37">
        <f t="shared" si="72"/>
        <v>51.31</v>
      </c>
      <c r="AA73" s="53">
        <f t="shared" si="73"/>
        <v>81.374116721311452</v>
      </c>
      <c r="AB73" s="48">
        <f t="shared" si="74"/>
        <v>1.1196780276271801E-3</v>
      </c>
      <c r="AC73" s="124">
        <f>_xlfn.XLOOKUP($A73,'Сводный за нед'!$A:$A,'Сводный за нед'!$AA:$AA,0,0)</f>
        <v>16</v>
      </c>
      <c r="AD73" s="124">
        <f>_xlfn.XLOOKUP($A73,'Сводный за нед'!$A:$A,'Сводный за нед'!$Y:$Y,0,0)</f>
        <v>21</v>
      </c>
      <c r="AE73" s="223">
        <f>_xlfn.XLOOKUP($A73,'Сводный за нед'!$A:$A,'Сводный за нед'!$Z:$Z,0,0)</f>
        <v>33</v>
      </c>
      <c r="AF73" s="129">
        <f t="shared" si="75"/>
        <v>8.4064170166644178E-2</v>
      </c>
      <c r="AG73" s="129">
        <f t="shared" si="76"/>
        <v>0.17023873791069366</v>
      </c>
      <c r="AH73" s="48"/>
      <c r="AI73" s="118">
        <f t="shared" si="77"/>
        <v>968</v>
      </c>
      <c r="AJ73" s="118">
        <f t="shared" si="78"/>
        <v>478</v>
      </c>
      <c r="AK73" s="118">
        <f t="shared" si="79"/>
        <v>201.65180327868853</v>
      </c>
      <c r="AL73" s="118">
        <f t="shared" si="80"/>
        <v>107.55</v>
      </c>
      <c r="AM73" s="118">
        <f t="shared" si="81"/>
        <v>48.114080000000001</v>
      </c>
      <c r="AN73" s="118">
        <f t="shared" si="82"/>
        <v>0</v>
      </c>
      <c r="AO73" s="118">
        <f t="shared" si="83"/>
        <v>51.31</v>
      </c>
      <c r="AP73" s="118">
        <f t="shared" si="84"/>
        <v>81.374116721311566</v>
      </c>
    </row>
    <row r="74" spans="1:42" ht="15.95" customHeight="1" x14ac:dyDescent="0.2">
      <c r="A74" s="3">
        <f>'Сводный за нед'!A73</f>
        <v>273589771</v>
      </c>
      <c r="B74" s="3" t="str">
        <f>'Сводный за нед'!B73</f>
        <v>AAND1RP301YL</v>
      </c>
      <c r="C74" s="3" t="str">
        <f>'Сводный за нед'!C73</f>
        <v>Канат мал желтый 55см/330гр</v>
      </c>
      <c r="D74" s="4">
        <f>'Сводный за нед'!D73</f>
        <v>2041534288661</v>
      </c>
      <c r="E74" s="124" cm="1">
        <f t="array" aca="1" ref="E74" ca="1">IFERROR(_xlfn.XLOOKUP($A74,INDIRECT($D$1-1&amp;"!"&amp;"$A:$A"),INDIRECT($D$1-1&amp;"!"&amp;"$AC:$AC")),0)</f>
        <v>15</v>
      </c>
      <c r="F74" s="38">
        <f>IFERROR(_xlfn.XLOOKUP(Текущая!A74,Cебес!$A:$A,Cебес!$E:$E)," ")</f>
        <v>326</v>
      </c>
      <c r="G74" s="37">
        <f t="shared" ca="1" si="65"/>
        <v>4890</v>
      </c>
      <c r="H74" s="37">
        <f>_xlfn.XLOOKUP($A74,'Сводный за нед'!$A:$A,'Сводный за нед'!$V:$V,0,0)</f>
        <v>999</v>
      </c>
      <c r="I74" s="51">
        <f>_xlfn.XLOOKUP($A74,'Сводный за нед'!$A:$A,'Сводный за нед'!$W:$W,0,0)</f>
        <v>0</v>
      </c>
      <c r="J74" s="34">
        <f>_xlfn.XLOOKUP($A74,'Сводный за нед'!$A:$A,'Сводный за нед'!$X:$X)</f>
        <v>0</v>
      </c>
      <c r="K74" s="37">
        <f>_xlfn.XLOOKUP(A74,'Сводный за нед'!$A:$A,'Сводный за нед'!$E:$E)</f>
        <v>0</v>
      </c>
      <c r="L74" s="37">
        <f>_xlfn.XLOOKUP(A74,'Сводный за нед'!$A:$A,'Сводный за нед'!$F:$F)</f>
        <v>0</v>
      </c>
      <c r="M74" s="37">
        <f t="shared" si="66"/>
        <v>0</v>
      </c>
      <c r="N74" s="37">
        <f>_xlfn.XLOOKUP(A74,'Сводный за нед'!$A:$A,'Сводный за нед'!$G:$G)</f>
        <v>0</v>
      </c>
      <c r="O74" s="37">
        <f>_xlfn.XLOOKUP(A74,'Сводный за нед'!$A:$A,'Сводный за нед'!$H:$H)</f>
        <v>0</v>
      </c>
      <c r="P74" s="37">
        <f>_xlfn.XLOOKUP(A74,'Сводный за нед'!$A:$A,'Сводный за нед'!$I:$I)</f>
        <v>0</v>
      </c>
      <c r="Q74" s="37">
        <f t="shared" si="67"/>
        <v>0</v>
      </c>
      <c r="R74" s="37">
        <f t="shared" si="68"/>
        <v>0</v>
      </c>
      <c r="S74" s="48">
        <f t="shared" si="69"/>
        <v>0</v>
      </c>
      <c r="T74" s="37">
        <f t="shared" si="70"/>
        <v>0</v>
      </c>
      <c r="U74" s="37">
        <f>_xlfn.XLOOKUP(A74,'Сводный за нед'!$A:$A,'Сводный за нед'!$J:$J)+_xlfn.XLOOKUP(A74,'Сводный за нед'!$A:$A,'Сводный за нед'!$L:$L)</f>
        <v>0</v>
      </c>
      <c r="V74" s="48">
        <f t="shared" si="71"/>
        <v>0</v>
      </c>
      <c r="W74" s="37">
        <f>_xlfn.XLOOKUP(A74,'Сводный за нед'!$A:$A,'Сводный за нед'!$M:$M)</f>
        <v>0</v>
      </c>
      <c r="X74" s="37">
        <f>_xlfn.XLOOKUP(A74,'Сводный за нед'!$A:$A,'Сводный за нед'!$N:$N)</f>
        <v>27.783000000000001</v>
      </c>
      <c r="Y74" s="37"/>
      <c r="Z74" s="37">
        <f t="shared" si="72"/>
        <v>0</v>
      </c>
      <c r="AA74" s="53">
        <f t="shared" si="73"/>
        <v>-27.783000000000001</v>
      </c>
      <c r="AB74" s="48">
        <f t="shared" si="74"/>
        <v>-3.8228389929077929E-4</v>
      </c>
      <c r="AC74" s="124">
        <f>_xlfn.XLOOKUP($A74,'Сводный за нед'!$A:$A,'Сводный за нед'!$AA:$AA,0,0)</f>
        <v>15</v>
      </c>
      <c r="AD74" s="124">
        <f>_xlfn.XLOOKUP($A74,'Сводный за нед'!$A:$A,'Сводный за нед'!$Y:$Y,0,0)</f>
        <v>0</v>
      </c>
      <c r="AE74" s="223">
        <f>_xlfn.XLOOKUP($A74,'Сводный за нед'!$A:$A,'Сводный за нед'!$Z:$Z,0,0)</f>
        <v>0</v>
      </c>
      <c r="AF74" s="129">
        <f t="shared" si="75"/>
        <v>0</v>
      </c>
      <c r="AG74" s="129">
        <f t="shared" si="76"/>
        <v>0</v>
      </c>
      <c r="AH74" s="48"/>
      <c r="AI74" s="118">
        <f t="shared" si="77"/>
        <v>0</v>
      </c>
      <c r="AJ74" s="118">
        <f t="shared" si="78"/>
        <v>326</v>
      </c>
      <c r="AK74" s="118">
        <f t="shared" si="79"/>
        <v>0</v>
      </c>
      <c r="AL74" s="118">
        <f t="shared" si="80"/>
        <v>0</v>
      </c>
      <c r="AM74" s="118">
        <f t="shared" si="81"/>
        <v>27.783000000000001</v>
      </c>
      <c r="AN74" s="118">
        <f t="shared" si="82"/>
        <v>0</v>
      </c>
      <c r="AO74" s="118" t="str">
        <f t="shared" si="83"/>
        <v xml:space="preserve"> </v>
      </c>
      <c r="AP74" s="118">
        <f t="shared" si="84"/>
        <v>0</v>
      </c>
    </row>
    <row r="75" spans="1:42" ht="15.95" customHeight="1" x14ac:dyDescent="0.2">
      <c r="A75" s="3">
        <f>'Сводный за нед'!A74</f>
        <v>273556717</v>
      </c>
      <c r="B75" s="3" t="str">
        <f>'Сводный за нед'!B74</f>
        <v>AKTA4ST101CL</v>
      </c>
      <c r="C75" s="3" t="str">
        <f>'Сводный за нед'!C74</f>
        <v>Набор пробок 4 шт. в коробке нежн</v>
      </c>
      <c r="D75" s="4">
        <f>'Сводный за нед'!D74</f>
        <v>2041533648312</v>
      </c>
      <c r="E75" s="124" cm="1">
        <f t="array" aca="1" ref="E75" ca="1">IFERROR(_xlfn.XLOOKUP($A75,INDIRECT($D$1-1&amp;"!"&amp;"$A:$A"),INDIRECT($D$1-1&amp;"!"&amp;"$AC:$AC")),0)</f>
        <v>169</v>
      </c>
      <c r="F75" s="38">
        <f>IFERROR(_xlfn.XLOOKUP(Текущая!A75,Cебес!$A:$A,Cебес!$E:$E)," ")</f>
        <v>104</v>
      </c>
      <c r="G75" s="37">
        <f t="shared" ca="1" si="65"/>
        <v>17576</v>
      </c>
      <c r="H75" s="37">
        <f>_xlfn.XLOOKUP($A75,'Сводный за нед'!$A:$A,'Сводный за нед'!$V:$V,0,0)</f>
        <v>98.75</v>
      </c>
      <c r="I75" s="51">
        <f>_xlfn.XLOOKUP($A75,'Сводный за нед'!$A:$A,'Сводный за нед'!$W:$W,0,0)</f>
        <v>80</v>
      </c>
      <c r="J75" s="34">
        <f>_xlfn.XLOOKUP($A75,'Сводный за нед'!$A:$A,'Сводный за нед'!$X:$X)</f>
        <v>1.6</v>
      </c>
      <c r="K75" s="37">
        <f>_xlfn.XLOOKUP(A75,'Сводный за нед'!$A:$A,'Сводный за нед'!$E:$E)</f>
        <v>15</v>
      </c>
      <c r="L75" s="37">
        <f>_xlfn.XLOOKUP(A75,'Сводный за нед'!$A:$A,'Сводный за нед'!$F:$F)</f>
        <v>0</v>
      </c>
      <c r="M75" s="37">
        <f t="shared" si="66"/>
        <v>15</v>
      </c>
      <c r="N75" s="37">
        <f>_xlfn.XLOOKUP(A75,'Сводный за нед'!$A:$A,'Сводный за нед'!$G:$G)</f>
        <v>8190.69</v>
      </c>
      <c r="O75" s="37">
        <f>_xlfn.XLOOKUP(A75,'Сводный за нед'!$A:$A,'Сводный за нед'!$H:$H)</f>
        <v>5082</v>
      </c>
      <c r="P75" s="37">
        <f>_xlfn.XLOOKUP(A75,'Сводный за нед'!$A:$A,'Сводный за нед'!$I:$I)</f>
        <v>0</v>
      </c>
      <c r="Q75" s="37">
        <f t="shared" si="67"/>
        <v>8190.69</v>
      </c>
      <c r="R75" s="37">
        <f t="shared" si="68"/>
        <v>5082</v>
      </c>
      <c r="S75" s="48">
        <f t="shared" si="69"/>
        <v>3.7496509890897103E-2</v>
      </c>
      <c r="T75" s="37">
        <f t="shared" si="70"/>
        <v>1560</v>
      </c>
      <c r="U75" s="37">
        <f>_xlfn.XLOOKUP(A75,'Сводный за нед'!$A:$A,'Сводный за нед'!$J:$J)+_xlfn.XLOOKUP(A75,'Сводный за нед'!$A:$A,'Сводный за нед'!$L:$L)</f>
        <v>2325.5821311475411</v>
      </c>
      <c r="V75" s="48">
        <f t="shared" si="71"/>
        <v>0.28392994132942906</v>
      </c>
      <c r="W75" s="37">
        <f>_xlfn.XLOOKUP(A75,'Сводный за нед'!$A:$A,'Сводный за нед'!$M:$M)</f>
        <v>747.69999999999982</v>
      </c>
      <c r="X75" s="37">
        <f>_xlfn.XLOOKUP(A75,'Сводный за нед'!$A:$A,'Сводный за нед'!$N:$N)</f>
        <v>169.54000000000002</v>
      </c>
      <c r="Y75" s="37"/>
      <c r="Z75" s="37">
        <f t="shared" si="72"/>
        <v>355.74</v>
      </c>
      <c r="AA75" s="53">
        <f t="shared" si="73"/>
        <v>3032.127868852459</v>
      </c>
      <c r="AB75" s="48">
        <f t="shared" si="74"/>
        <v>4.1720968392655891E-2</v>
      </c>
      <c r="AC75" s="124">
        <f>_xlfn.XLOOKUP($A75,'Сводный за нед'!$A:$A,'Сводный за нед'!$AA:$AA,0,0)</f>
        <v>158</v>
      </c>
      <c r="AD75" s="124">
        <f>_xlfn.XLOOKUP($A75,'Сводный за нед'!$A:$A,'Сводный за нед'!$Y:$Y,0,0)</f>
        <v>12</v>
      </c>
      <c r="AE75" s="223">
        <f>_xlfn.XLOOKUP($A75,'Сводный за нед'!$A:$A,'Сводный за нед'!$Z:$Z,0,0)</f>
        <v>42</v>
      </c>
      <c r="AF75" s="129">
        <f t="shared" si="75"/>
        <v>0.37019199467352065</v>
      </c>
      <c r="AG75" s="129">
        <f t="shared" si="76"/>
        <v>1.9436717108028581</v>
      </c>
      <c r="AH75" s="48"/>
      <c r="AI75" s="118">
        <f t="shared" si="77"/>
        <v>546.04599999999994</v>
      </c>
      <c r="AJ75" s="118">
        <f t="shared" si="78"/>
        <v>104</v>
      </c>
      <c r="AK75" s="118">
        <f t="shared" si="79"/>
        <v>155.0388087431694</v>
      </c>
      <c r="AL75" s="118">
        <f t="shared" si="80"/>
        <v>49.846666666666657</v>
      </c>
      <c r="AM75" s="118">
        <f t="shared" si="81"/>
        <v>11.302666666666669</v>
      </c>
      <c r="AN75" s="118">
        <f t="shared" si="82"/>
        <v>0</v>
      </c>
      <c r="AO75" s="118">
        <f t="shared" si="83"/>
        <v>23.716000000000005</v>
      </c>
      <c r="AP75" s="118">
        <f t="shared" si="84"/>
        <v>202.14185792349724</v>
      </c>
    </row>
    <row r="76" spans="1:42" ht="15.95" customHeight="1" x14ac:dyDescent="0.2">
      <c r="A76" s="3">
        <f>'Сводный за нед'!A75</f>
        <v>370594147</v>
      </c>
      <c r="B76" s="3" t="str">
        <f>'Сводный за нед'!B75</f>
        <v>AKTA4ST103CL</v>
      </c>
      <c r="C76" s="3" t="str">
        <f>'Сводный за нед'!C75</f>
        <v>Набор пробок 4 шт. в коробке ярк</v>
      </c>
      <c r="D76" s="4">
        <f>'Сводный за нед'!D75</f>
        <v>2043369755509</v>
      </c>
      <c r="E76" s="124" cm="1">
        <f t="array" aca="1" ref="E76" ca="1">IFERROR(_xlfn.XLOOKUP($A76,INDIRECT($D$1-1&amp;"!"&amp;"$A:$A"),INDIRECT($D$1-1&amp;"!"&amp;"$AC:$AC")),0)</f>
        <v>81</v>
      </c>
      <c r="F76" s="38">
        <f>IFERROR(_xlfn.XLOOKUP(Текущая!A76,Cебес!$A:$A,Cебес!$E:$E)," ")</f>
        <v>123</v>
      </c>
      <c r="G76" s="37">
        <f t="shared" ca="1" si="65"/>
        <v>9963</v>
      </c>
      <c r="H76" s="37">
        <f>_xlfn.XLOOKUP($A76,'Сводный за нед'!$A:$A,'Сводный за нед'!$V:$V,0,0)</f>
        <v>71.818181818181813</v>
      </c>
      <c r="I76" s="51">
        <f>_xlfn.XLOOKUP($A76,'Сводный за нед'!$A:$A,'Сводный за нед'!$W:$W,0,0)</f>
        <v>80</v>
      </c>
      <c r="J76" s="34">
        <f>_xlfn.XLOOKUP($A76,'Сводный за нед'!$A:$A,'Сводный за нед'!$X:$X)</f>
        <v>1.1000000000000001</v>
      </c>
      <c r="K76" s="37">
        <f>_xlfn.XLOOKUP(A76,'Сводный за нед'!$A:$A,'Сводный за нед'!$E:$E)</f>
        <v>7</v>
      </c>
      <c r="L76" s="37">
        <f>_xlfn.XLOOKUP(A76,'Сводный за нед'!$A:$A,'Сводный за нед'!$F:$F)</f>
        <v>0</v>
      </c>
      <c r="M76" s="37">
        <f t="shared" si="66"/>
        <v>7</v>
      </c>
      <c r="N76" s="37">
        <f>_xlfn.XLOOKUP(A76,'Сводный за нед'!$A:$A,'Сводный за нед'!$G:$G)</f>
        <v>3844</v>
      </c>
      <c r="O76" s="37">
        <f>_xlfn.XLOOKUP(A76,'Сводный за нед'!$A:$A,'Сводный за нед'!$H:$H)</f>
        <v>2350</v>
      </c>
      <c r="P76" s="37">
        <f>_xlfn.XLOOKUP(A76,'Сводный за нед'!$A:$A,'Сводный за нед'!$I:$I)</f>
        <v>0</v>
      </c>
      <c r="Q76" s="37">
        <f t="shared" si="67"/>
        <v>3844</v>
      </c>
      <c r="R76" s="37">
        <f t="shared" si="68"/>
        <v>2350</v>
      </c>
      <c r="S76" s="48">
        <f t="shared" si="69"/>
        <v>1.7597611925321121E-2</v>
      </c>
      <c r="T76" s="37">
        <f t="shared" si="70"/>
        <v>861</v>
      </c>
      <c r="U76" s="37">
        <f>_xlfn.XLOOKUP(A76,'Сводный за нед'!$A:$A,'Сводный за нед'!$J:$J)+_xlfn.XLOOKUP(A76,'Сводный за нед'!$A:$A,'Сводный за нед'!$L:$L)</f>
        <v>1013.8068852459015</v>
      </c>
      <c r="V76" s="48">
        <f t="shared" si="71"/>
        <v>0.26373748315450091</v>
      </c>
      <c r="W76" s="37">
        <f>_xlfn.XLOOKUP(A76,'Сводный за нед'!$A:$A,'Сводный за нед'!$M:$M)</f>
        <v>596.54999999999995</v>
      </c>
      <c r="X76" s="37">
        <f>_xlfn.XLOOKUP(A76,'Сводный за нед'!$A:$A,'Сводный за нед'!$N:$N)</f>
        <v>84.28</v>
      </c>
      <c r="Y76" s="37"/>
      <c r="Z76" s="37">
        <f t="shared" si="72"/>
        <v>164.50000000000003</v>
      </c>
      <c r="AA76" s="53">
        <f t="shared" si="73"/>
        <v>1123.8631147540982</v>
      </c>
      <c r="AB76" s="48">
        <f t="shared" si="74"/>
        <v>1.5463944634390714E-2</v>
      </c>
      <c r="AC76" s="124">
        <f>_xlfn.XLOOKUP($A76,'Сводный за нед'!$A:$A,'Сводный за нед'!$AA:$AA,0,0)</f>
        <v>79</v>
      </c>
      <c r="AD76" s="124">
        <f>_xlfn.XLOOKUP($A76,'Сводный за нед'!$A:$A,'Сводный за нед'!$Y:$Y,0,0)</f>
        <v>15</v>
      </c>
      <c r="AE76" s="223">
        <f>_xlfn.XLOOKUP($A76,'Сводный за нед'!$A:$A,'Сводный за нед'!$Z:$Z,0,0)</f>
        <v>29</v>
      </c>
      <c r="AF76" s="129">
        <f t="shared" si="75"/>
        <v>0.29236813599222122</v>
      </c>
      <c r="AG76" s="129">
        <f t="shared" si="76"/>
        <v>1.3052997848479655</v>
      </c>
      <c r="AH76" s="48"/>
      <c r="AI76" s="118">
        <f t="shared" si="77"/>
        <v>549.14285714285711</v>
      </c>
      <c r="AJ76" s="118">
        <f t="shared" si="78"/>
        <v>123</v>
      </c>
      <c r="AK76" s="118">
        <f t="shared" si="79"/>
        <v>144.82955503512878</v>
      </c>
      <c r="AL76" s="118">
        <f t="shared" si="80"/>
        <v>85.221428571428561</v>
      </c>
      <c r="AM76" s="118">
        <f t="shared" si="81"/>
        <v>12.040000000000001</v>
      </c>
      <c r="AN76" s="118">
        <f t="shared" si="82"/>
        <v>0</v>
      </c>
      <c r="AO76" s="118">
        <f t="shared" si="83"/>
        <v>23.500000000000004</v>
      </c>
      <c r="AP76" s="118">
        <f t="shared" si="84"/>
        <v>160.55187353629975</v>
      </c>
    </row>
    <row r="77" spans="1:42" ht="15.95" customHeight="1" x14ac:dyDescent="0.2">
      <c r="A77" s="3">
        <f>'Сводный за нед'!A76</f>
        <v>321959186</v>
      </c>
      <c r="B77" s="3" t="str">
        <f>'Сводный за нед'!B76</f>
        <v>AKTA4ST102CL</v>
      </c>
      <c r="C77" s="3" t="str">
        <f>'Сводный за нед'!C76</f>
        <v>Набор пробок 4 шт.</v>
      </c>
      <c r="D77" s="4">
        <f>'Сводный за нед'!D76</f>
        <v>2042678197468</v>
      </c>
      <c r="E77" s="124" cm="1">
        <f t="array" aca="1" ref="E77" ca="1">IFERROR(_xlfn.XLOOKUP($A77,INDIRECT($D$1-1&amp;"!"&amp;"$A:$A"),INDIRECT($D$1-1&amp;"!"&amp;"$AC:$AC")),0)</f>
        <v>58</v>
      </c>
      <c r="F77" s="38">
        <f>IFERROR(_xlfn.XLOOKUP(Текущая!A77,Cебес!$A:$A,Cебес!$E:$E)," ")</f>
        <v>121</v>
      </c>
      <c r="G77" s="37">
        <f t="shared" ca="1" si="65"/>
        <v>7018</v>
      </c>
      <c r="H77" s="37">
        <f>_xlfn.XLOOKUP($A77,'Сводный за нед'!$A:$A,'Сводный за нед'!$V:$V,0,0)</f>
        <v>91.666666666666671</v>
      </c>
      <c r="I77" s="51">
        <f>_xlfn.XLOOKUP($A77,'Сводный за нед'!$A:$A,'Сводный за нед'!$W:$W,0,0)</f>
        <v>100</v>
      </c>
      <c r="J77" s="34">
        <f>_xlfn.XLOOKUP($A77,'Сводный за нед'!$A:$A,'Сводный за нед'!$X:$X)</f>
        <v>0.6</v>
      </c>
      <c r="K77" s="37">
        <f>_xlfn.XLOOKUP(A77,'Сводный за нед'!$A:$A,'Сводный за нед'!$E:$E)</f>
        <v>6</v>
      </c>
      <c r="L77" s="37">
        <f>_xlfn.XLOOKUP(A77,'Сводный за нед'!$A:$A,'Сводный за нед'!$F:$F)</f>
        <v>0</v>
      </c>
      <c r="M77" s="37">
        <f t="shared" si="66"/>
        <v>6</v>
      </c>
      <c r="N77" s="37">
        <f>_xlfn.XLOOKUP(A77,'Сводный за нед'!$A:$A,'Сводный за нед'!$G:$G)</f>
        <v>3288.5299999999997</v>
      </c>
      <c r="O77" s="37">
        <f>_xlfn.XLOOKUP(A77,'Сводный за нед'!$A:$A,'Сводный за нед'!$H:$H)</f>
        <v>1965</v>
      </c>
      <c r="P77" s="37">
        <f>_xlfn.XLOOKUP(A77,'Сводный за нед'!$A:$A,'Сводный за нед'!$I:$I)</f>
        <v>0</v>
      </c>
      <c r="Q77" s="37">
        <f t="shared" si="67"/>
        <v>3288.5299999999997</v>
      </c>
      <c r="R77" s="37">
        <f t="shared" si="68"/>
        <v>1965</v>
      </c>
      <c r="S77" s="48">
        <f t="shared" si="69"/>
        <v>1.5054702066799238E-2</v>
      </c>
      <c r="T77" s="37">
        <f t="shared" si="70"/>
        <v>726</v>
      </c>
      <c r="U77" s="37">
        <f>_xlfn.XLOOKUP(A77,'Сводный за нед'!$A:$A,'Сводный за нед'!$J:$J)+_xlfn.XLOOKUP(A77,'Сводный за нед'!$A:$A,'Сводный за нед'!$L:$L)</f>
        <v>902.44704918032767</v>
      </c>
      <c r="V77" s="48">
        <f t="shared" si="71"/>
        <v>0.27442262931471745</v>
      </c>
      <c r="W77" s="37">
        <f>_xlfn.XLOOKUP(A77,'Сводный за нед'!$A:$A,'Сводный за нед'!$M:$M)</f>
        <v>241.14</v>
      </c>
      <c r="X77" s="37">
        <f>_xlfn.XLOOKUP(A77,'Сводный за нед'!$A:$A,'Сводный за нед'!$N:$N)</f>
        <v>59.780000000000008</v>
      </c>
      <c r="Y77" s="37"/>
      <c r="Z77" s="37">
        <f t="shared" si="72"/>
        <v>137.55000000000001</v>
      </c>
      <c r="AA77" s="53">
        <f t="shared" si="73"/>
        <v>1221.6129508196718</v>
      </c>
      <c r="AB77" s="48">
        <f t="shared" si="74"/>
        <v>1.6808946559531336E-2</v>
      </c>
      <c r="AC77" s="124">
        <f>_xlfn.XLOOKUP($A77,'Сводный за нед'!$A:$A,'Сводный за нед'!$AA:$AA,0,0)</f>
        <v>55</v>
      </c>
      <c r="AD77" s="124">
        <f>_xlfn.XLOOKUP($A77,'Сводный за нед'!$A:$A,'Сводный за нед'!$Y:$Y,0,0)</f>
        <v>7</v>
      </c>
      <c r="AE77" s="223">
        <f>_xlfn.XLOOKUP($A77,'Сводный за нед'!$A:$A,'Сводный за нед'!$Z:$Z,0,0)</f>
        <v>40</v>
      </c>
      <c r="AF77" s="129">
        <f t="shared" si="75"/>
        <v>0.37147690634407232</v>
      </c>
      <c r="AG77" s="129">
        <f t="shared" si="76"/>
        <v>1.6826624666937631</v>
      </c>
      <c r="AH77" s="48"/>
      <c r="AI77" s="118">
        <f t="shared" si="77"/>
        <v>548.08833333333325</v>
      </c>
      <c r="AJ77" s="118">
        <f t="shared" si="78"/>
        <v>121</v>
      </c>
      <c r="AK77" s="118">
        <f t="shared" si="79"/>
        <v>150.40784153005461</v>
      </c>
      <c r="AL77" s="118">
        <f t="shared" si="80"/>
        <v>40.19</v>
      </c>
      <c r="AM77" s="118">
        <f t="shared" si="81"/>
        <v>9.9633333333333347</v>
      </c>
      <c r="AN77" s="118">
        <f t="shared" si="82"/>
        <v>0</v>
      </c>
      <c r="AO77" s="118">
        <f t="shared" si="83"/>
        <v>22.925000000000001</v>
      </c>
      <c r="AP77" s="118">
        <f t="shared" si="84"/>
        <v>203.60215846994532</v>
      </c>
    </row>
    <row r="78" spans="1:42" ht="15.95" customHeight="1" x14ac:dyDescent="0.2">
      <c r="A78" s="3">
        <f>'Сводный за нед'!A77</f>
        <v>273546535</v>
      </c>
      <c r="B78" s="3" t="str">
        <f>'Сводный за нед'!B77</f>
        <v>AKTA2KN101YL</v>
      </c>
      <c r="C78" s="3" t="str">
        <f>'Сводный за нед'!C77</f>
        <v>Шпатель желтый</v>
      </c>
      <c r="D78" s="4">
        <f>'Сводный за нед'!D77</f>
        <v>2041533399818</v>
      </c>
      <c r="E78" s="124" cm="1">
        <f t="array" aca="1" ref="E78" ca="1">IFERROR(_xlfn.XLOOKUP($A78,INDIRECT($D$1-1&amp;"!"&amp;"$A:$A"),INDIRECT($D$1-1&amp;"!"&amp;"$AC:$AC")),0)</f>
        <v>70</v>
      </c>
      <c r="F78" s="38">
        <f>IFERROR(_xlfn.XLOOKUP(Текущая!A78,Cебес!$A:$A,Cебес!$E:$E)," ")</f>
        <v>171</v>
      </c>
      <c r="G78" s="37">
        <f t="shared" ca="1" si="65"/>
        <v>11970</v>
      </c>
      <c r="H78" s="37">
        <f>_xlfn.XLOOKUP($A78,'Сводный за нед'!$A:$A,'Сводный за нед'!$V:$V,0,0)</f>
        <v>900</v>
      </c>
      <c r="I78" s="51">
        <f>_xlfn.XLOOKUP($A78,'Сводный за нед'!$A:$A,'Сводный за нед'!$W:$W,0,0)</f>
        <v>100</v>
      </c>
      <c r="J78" s="34">
        <f>_xlfn.XLOOKUP($A78,'Сводный за нед'!$A:$A,'Сводный за нед'!$X:$X)</f>
        <v>0.1</v>
      </c>
      <c r="K78" s="37">
        <f>_xlfn.XLOOKUP(A78,'Сводный за нед'!$A:$A,'Сводный за нед'!$E:$E)</f>
        <v>0</v>
      </c>
      <c r="L78" s="37">
        <f>_xlfn.XLOOKUP(A78,'Сводный за нед'!$A:$A,'Сводный за нед'!$F:$F)</f>
        <v>0</v>
      </c>
      <c r="M78" s="37">
        <f t="shared" si="66"/>
        <v>0</v>
      </c>
      <c r="N78" s="37">
        <f>_xlfn.XLOOKUP(A78,'Сводный за нед'!$A:$A,'Сводный за нед'!$G:$G)</f>
        <v>0</v>
      </c>
      <c r="O78" s="37">
        <f>_xlfn.XLOOKUP(A78,'Сводный за нед'!$A:$A,'Сводный за нед'!$H:$H)</f>
        <v>0</v>
      </c>
      <c r="P78" s="37">
        <f>_xlfn.XLOOKUP(A78,'Сводный за нед'!$A:$A,'Сводный за нед'!$I:$I)</f>
        <v>0</v>
      </c>
      <c r="Q78" s="37">
        <f t="shared" si="67"/>
        <v>0</v>
      </c>
      <c r="R78" s="37">
        <f t="shared" si="68"/>
        <v>0</v>
      </c>
      <c r="S78" s="48">
        <f t="shared" si="69"/>
        <v>0</v>
      </c>
      <c r="T78" s="37">
        <f t="shared" si="70"/>
        <v>0</v>
      </c>
      <c r="U78" s="37">
        <f>_xlfn.XLOOKUP(A78,'Сводный за нед'!$A:$A,'Сводный за нед'!$J:$J)+_xlfn.XLOOKUP(A78,'Сводный за нед'!$A:$A,'Сводный за нед'!$L:$L)</f>
        <v>-21.435573770491803</v>
      </c>
      <c r="V78" s="48">
        <f t="shared" si="71"/>
        <v>0</v>
      </c>
      <c r="W78" s="37">
        <f>_xlfn.XLOOKUP(A78,'Сводный за нед'!$A:$A,'Сводный за нед'!$M:$M)</f>
        <v>101.97</v>
      </c>
      <c r="X78" s="37">
        <f>_xlfn.XLOOKUP(A78,'Сводный за нед'!$A:$A,'Сводный за нед'!$N:$N)</f>
        <v>88.2</v>
      </c>
      <c r="Y78" s="37"/>
      <c r="Z78" s="37">
        <f t="shared" si="72"/>
        <v>0</v>
      </c>
      <c r="AA78" s="53">
        <f t="shared" ref="AA78:AA83" si="85">IFERROR(Q78-T78-W78-X78-Z78-U78," ")</f>
        <v>-168.73442622950822</v>
      </c>
      <c r="AB78" s="48">
        <f t="shared" si="74"/>
        <v>-2.32172387444152E-3</v>
      </c>
      <c r="AC78" s="124">
        <f>_xlfn.XLOOKUP($A78,'Сводный за нед'!$A:$A,'Сводный за нед'!$AA:$AA,0,0)</f>
        <v>90</v>
      </c>
      <c r="AD78" s="124">
        <f>_xlfn.XLOOKUP($A78,'Сводный за нед'!$A:$A,'Сводный за нед'!$Y:$Y,0,0)</f>
        <v>14</v>
      </c>
      <c r="AE78" s="223">
        <f>_xlfn.XLOOKUP($A78,'Сводный за нед'!$A:$A,'Сводный за нед'!$Z:$Z,0,0)</f>
        <v>20</v>
      </c>
      <c r="AF78" s="129">
        <f t="shared" si="75"/>
        <v>0</v>
      </c>
      <c r="AG78" s="129">
        <f t="shared" si="76"/>
        <v>0</v>
      </c>
      <c r="AH78" s="48"/>
      <c r="AI78" s="118">
        <f t="shared" si="77"/>
        <v>0</v>
      </c>
      <c r="AJ78" s="118">
        <f t="shared" si="78"/>
        <v>171</v>
      </c>
      <c r="AK78" s="118">
        <f t="shared" si="79"/>
        <v>0</v>
      </c>
      <c r="AL78" s="118">
        <f t="shared" si="80"/>
        <v>101.97</v>
      </c>
      <c r="AM78" s="118">
        <f t="shared" si="81"/>
        <v>88.2</v>
      </c>
      <c r="AN78" s="118">
        <f t="shared" si="82"/>
        <v>0</v>
      </c>
      <c r="AO78" s="118" t="str">
        <f t="shared" si="83"/>
        <v xml:space="preserve"> </v>
      </c>
      <c r="AP78" s="118">
        <f t="shared" si="84"/>
        <v>0</v>
      </c>
    </row>
    <row r="79" spans="1:42" ht="15.95" customHeight="1" x14ac:dyDescent="0.2">
      <c r="A79" s="3">
        <f>'Сводный за нед'!A78</f>
        <v>273551028</v>
      </c>
      <c r="B79" s="3" t="str">
        <f>'Сводный за нед'!B78</f>
        <v>AKTA2KN101BL</v>
      </c>
      <c r="C79" s="3" t="str">
        <f>'Сводный за нед'!C78</f>
        <v>Шпатель голубой</v>
      </c>
      <c r="D79" s="4">
        <f>'Сводный за нед'!D78</f>
        <v>2041533587000</v>
      </c>
      <c r="E79" s="124" cm="1">
        <f t="array" aca="1" ref="E79" ca="1">IFERROR(_xlfn.XLOOKUP($A79,INDIRECT($D$1-1&amp;"!"&amp;"$A:$A"),INDIRECT($D$1-1&amp;"!"&amp;"$AC:$AC")),0)</f>
        <v>0</v>
      </c>
      <c r="F79" s="38">
        <f>IFERROR(_xlfn.XLOOKUP(Текущая!A79,Cебес!$A:$A,Cебес!$E:$E)," ")</f>
        <v>242</v>
      </c>
      <c r="G79" s="37">
        <f t="shared" ca="1" si="65"/>
        <v>0</v>
      </c>
      <c r="H79" s="37">
        <f>_xlfn.XLOOKUP($A79,'Сводный за нед'!$A:$A,'Сводный за нед'!$V:$V,0,0)</f>
        <v>0</v>
      </c>
      <c r="I79" s="51">
        <f>_xlfn.XLOOKUP($A79,'Сводный за нед'!$A:$A,'Сводный за нед'!$W:$W,0,0)</f>
        <v>0</v>
      </c>
      <c r="J79" s="34">
        <f>_xlfn.XLOOKUP($A79,'Сводный за нед'!$A:$A,'Сводный за нед'!$X:$X)</f>
        <v>0</v>
      </c>
      <c r="K79" s="37">
        <f>_xlfn.XLOOKUP(A79,'Сводный за нед'!$A:$A,'Сводный за нед'!$E:$E)</f>
        <v>0</v>
      </c>
      <c r="L79" s="37">
        <f>_xlfn.XLOOKUP(A79,'Сводный за нед'!$A:$A,'Сводный за нед'!$F:$F)</f>
        <v>0</v>
      </c>
      <c r="M79" s="37">
        <f t="shared" si="66"/>
        <v>0</v>
      </c>
      <c r="N79" s="37">
        <f>_xlfn.XLOOKUP(A79,'Сводный за нед'!$A:$A,'Сводный за нед'!$G:$G)</f>
        <v>0</v>
      </c>
      <c r="O79" s="37">
        <f>_xlfn.XLOOKUP(A79,'Сводный за нед'!$A:$A,'Сводный за нед'!$H:$H)</f>
        <v>0</v>
      </c>
      <c r="P79" s="37">
        <f>_xlfn.XLOOKUP(A79,'Сводный за нед'!$A:$A,'Сводный за нед'!$I:$I)</f>
        <v>0</v>
      </c>
      <c r="Q79" s="37">
        <f t="shared" si="67"/>
        <v>0</v>
      </c>
      <c r="R79" s="37">
        <f t="shared" si="68"/>
        <v>0</v>
      </c>
      <c r="S79" s="48">
        <f t="shared" si="69"/>
        <v>0</v>
      </c>
      <c r="T79" s="37">
        <f t="shared" si="70"/>
        <v>0</v>
      </c>
      <c r="U79" s="37">
        <f>_xlfn.XLOOKUP(A79,'Сводный за нед'!$A:$A,'Сводный за нед'!$J:$J)+_xlfn.XLOOKUP(A79,'Сводный за нед'!$A:$A,'Сводный за нед'!$L:$L)</f>
        <v>0</v>
      </c>
      <c r="V79" s="48">
        <f t="shared" si="71"/>
        <v>0</v>
      </c>
      <c r="W79" s="37">
        <f>_xlfn.XLOOKUP(A79,'Сводный за нед'!$A:$A,'Сводный за нед'!$M:$M)</f>
        <v>0</v>
      </c>
      <c r="X79" s="37">
        <f>_xlfn.XLOOKUP(A79,'Сводный за нед'!$A:$A,'Сводный за нед'!$N:$N)</f>
        <v>0</v>
      </c>
      <c r="Y79" s="37"/>
      <c r="Z79" s="37">
        <f t="shared" si="72"/>
        <v>0</v>
      </c>
      <c r="AA79" s="53">
        <f t="shared" si="85"/>
        <v>0</v>
      </c>
      <c r="AB79" s="48">
        <f t="shared" si="74"/>
        <v>0</v>
      </c>
      <c r="AC79" s="124">
        <f>_xlfn.XLOOKUP($A79,'Сводный за нед'!$A:$A,'Сводный за нед'!$AA:$AA,0,0)</f>
        <v>0</v>
      </c>
      <c r="AD79" s="124">
        <f>_xlfn.XLOOKUP($A79,'Сводный за нед'!$A:$A,'Сводный за нед'!$Y:$Y,0,0)</f>
        <v>0</v>
      </c>
      <c r="AE79" s="223">
        <f>_xlfn.XLOOKUP($A79,'Сводный за нед'!$A:$A,'Сводный за нед'!$Z:$Z,0,0)</f>
        <v>0</v>
      </c>
      <c r="AF79" s="129">
        <f t="shared" si="75"/>
        <v>0</v>
      </c>
      <c r="AG79" s="129">
        <f t="shared" si="76"/>
        <v>0</v>
      </c>
      <c r="AH79" s="48"/>
      <c r="AI79" s="118">
        <f t="shared" si="77"/>
        <v>0</v>
      </c>
      <c r="AJ79" s="118">
        <f t="shared" si="78"/>
        <v>242</v>
      </c>
      <c r="AK79" s="118">
        <f t="shared" si="79"/>
        <v>0</v>
      </c>
      <c r="AL79" s="118">
        <f t="shared" si="80"/>
        <v>0</v>
      </c>
      <c r="AM79" s="118">
        <f t="shared" si="81"/>
        <v>0</v>
      </c>
      <c r="AN79" s="118">
        <f t="shared" si="82"/>
        <v>0</v>
      </c>
      <c r="AO79" s="118" t="str">
        <f t="shared" si="83"/>
        <v xml:space="preserve"> </v>
      </c>
      <c r="AP79" s="118">
        <f t="shared" si="84"/>
        <v>0</v>
      </c>
    </row>
    <row r="80" spans="1:42" ht="15.95" customHeight="1" x14ac:dyDescent="0.2">
      <c r="A80" s="3">
        <f>'Сводный за нед'!A79</f>
        <v>273527791</v>
      </c>
      <c r="B80" s="3" t="str">
        <f>'Сводный за нед'!B79</f>
        <v>AKTA2KN102YL</v>
      </c>
      <c r="C80" s="3" t="str">
        <f>'Сводный за нед'!C79</f>
        <v>Нож для пиццы желтый</v>
      </c>
      <c r="D80" s="4">
        <f>'Сводный за нед'!D79</f>
        <v>2041533038113</v>
      </c>
      <c r="E80" s="124" cm="1">
        <f t="array" aca="1" ref="E80" ca="1">IFERROR(_xlfn.XLOOKUP($A80,INDIRECT($D$1-1&amp;"!"&amp;"$A:$A"),INDIRECT($D$1-1&amp;"!"&amp;"$AC:$AC")),0)</f>
        <v>129</v>
      </c>
      <c r="F80" s="38">
        <f>IFERROR(_xlfn.XLOOKUP(Текущая!A80,Cебес!$A:$A,Cебес!$E:$E)," ")</f>
        <v>127</v>
      </c>
      <c r="G80" s="37">
        <f t="shared" ca="1" si="65"/>
        <v>16383</v>
      </c>
      <c r="H80" s="37">
        <f>_xlfn.XLOOKUP($A80,'Сводный за нед'!$A:$A,'Сводный за нед'!$V:$V,0,0)</f>
        <v>1310</v>
      </c>
      <c r="I80" s="51">
        <f>_xlfn.XLOOKUP($A80,'Сводный за нед'!$A:$A,'Сводный за нед'!$W:$W,0,0)</f>
        <v>100</v>
      </c>
      <c r="J80" s="34">
        <f>_xlfn.XLOOKUP($A80,'Сводный за нед'!$A:$A,'Сводный за нед'!$X:$X)</f>
        <v>0.1</v>
      </c>
      <c r="K80" s="37">
        <f>_xlfn.XLOOKUP(A80,'Сводный за нед'!$A:$A,'Сводный за нед'!$E:$E)</f>
        <v>1</v>
      </c>
      <c r="L80" s="37">
        <f>_xlfn.XLOOKUP(A80,'Сводный за нед'!$A:$A,'Сводный за нед'!$F:$F)</f>
        <v>0</v>
      </c>
      <c r="M80" s="37">
        <f t="shared" si="66"/>
        <v>1</v>
      </c>
      <c r="N80" s="37">
        <f>_xlfn.XLOOKUP(A80,'Сводный за нед'!$A:$A,'Сводный за нед'!$G:$G)</f>
        <v>610.13</v>
      </c>
      <c r="O80" s="37">
        <f>_xlfn.XLOOKUP(A80,'Сводный за нед'!$A:$A,'Сводный за нед'!$H:$H)</f>
        <v>366</v>
      </c>
      <c r="P80" s="37">
        <f>_xlfn.XLOOKUP(A80,'Сводный за нед'!$A:$A,'Сводный за нед'!$I:$I)</f>
        <v>0</v>
      </c>
      <c r="Q80" s="37">
        <f t="shared" si="67"/>
        <v>610.13</v>
      </c>
      <c r="R80" s="37">
        <f t="shared" si="68"/>
        <v>366</v>
      </c>
      <c r="S80" s="48">
        <f t="shared" si="69"/>
        <v>2.7931402091561333E-3</v>
      </c>
      <c r="T80" s="37">
        <f t="shared" si="70"/>
        <v>127</v>
      </c>
      <c r="U80" s="37">
        <f>_xlfn.XLOOKUP(A80,'Сводный за нед'!$A:$A,'Сводный за нед'!$J:$J)+_xlfn.XLOOKUP(A80,'Сводный за нед'!$A:$A,'Сводный за нед'!$L:$L)</f>
        <v>180.63180327868852</v>
      </c>
      <c r="V80" s="48">
        <f t="shared" si="71"/>
        <v>0.29605461668609728</v>
      </c>
      <c r="W80" s="37">
        <f>_xlfn.XLOOKUP(A80,'Сводный за нед'!$A:$A,'Сводный за нед'!$M:$M)</f>
        <v>65.34</v>
      </c>
      <c r="X80" s="37">
        <f>_xlfn.XLOOKUP(A80,'Сводный за нед'!$A:$A,'Сводный за нед'!$N:$N)</f>
        <v>129.36000000000001</v>
      </c>
      <c r="Y80" s="37"/>
      <c r="Z80" s="37">
        <f t="shared" si="72"/>
        <v>25.62</v>
      </c>
      <c r="AA80" s="53">
        <f t="shared" si="85"/>
        <v>82.178196721311423</v>
      </c>
      <c r="AB80" s="48">
        <f t="shared" si="74"/>
        <v>1.1307418737828048E-3</v>
      </c>
      <c r="AC80" s="124">
        <f>_xlfn.XLOOKUP($A80,'Сводный за нед'!$A:$A,'Сводный за нед'!$AA:$AA,0,0)</f>
        <v>131</v>
      </c>
      <c r="AD80" s="124">
        <f>_xlfn.XLOOKUP($A80,'Сводный за нед'!$A:$A,'Сводный за нед'!$Y:$Y,0,0)</f>
        <v>14</v>
      </c>
      <c r="AE80" s="223">
        <f>_xlfn.XLOOKUP($A80,'Сводный за нед'!$A:$A,'Сводный за нед'!$Z:$Z,0,0)</f>
        <v>13</v>
      </c>
      <c r="AF80" s="129">
        <f t="shared" si="75"/>
        <v>0.13468965092900112</v>
      </c>
      <c r="AG80" s="129">
        <f t="shared" si="76"/>
        <v>0.64707241512843661</v>
      </c>
      <c r="AH80" s="48"/>
      <c r="AI80" s="118">
        <f t="shared" si="77"/>
        <v>610.13</v>
      </c>
      <c r="AJ80" s="118">
        <f t="shared" si="78"/>
        <v>127</v>
      </c>
      <c r="AK80" s="118">
        <f t="shared" si="79"/>
        <v>180.63180327868852</v>
      </c>
      <c r="AL80" s="118">
        <f t="shared" si="80"/>
        <v>65.34</v>
      </c>
      <c r="AM80" s="118">
        <f t="shared" si="81"/>
        <v>129.36000000000001</v>
      </c>
      <c r="AN80" s="118">
        <f t="shared" si="82"/>
        <v>0</v>
      </c>
      <c r="AO80" s="118">
        <f t="shared" si="83"/>
        <v>25.62</v>
      </c>
      <c r="AP80" s="118">
        <f t="shared" si="84"/>
        <v>82.178196721311451</v>
      </c>
    </row>
    <row r="81" spans="1:42" ht="15.95" customHeight="1" x14ac:dyDescent="0.2">
      <c r="A81" s="3">
        <f>'Сводный за нед'!A80</f>
        <v>327442631</v>
      </c>
      <c r="B81" s="3" t="str">
        <f>'Сводный за нед'!B80</f>
        <v>AKTA2KN102GN</v>
      </c>
      <c r="C81" s="3" t="str">
        <f>'Сводный за нед'!C80</f>
        <v>Нож для пиццы зеленый</v>
      </c>
      <c r="D81" s="4">
        <f>'Сводный за нед'!D80</f>
        <v>2042777181566</v>
      </c>
      <c r="E81" s="124" cm="1">
        <f t="array" aca="1" ref="E81" ca="1">IFERROR(_xlfn.XLOOKUP($A81,INDIRECT($D$1-1&amp;"!"&amp;"$A:$A"),INDIRECT($D$1-1&amp;"!"&amp;"$AC:$AC")),0)</f>
        <v>85</v>
      </c>
      <c r="F81" s="38">
        <f>IFERROR(_xlfn.XLOOKUP(Текущая!A81,Cебес!$A:$A,Cебес!$E:$E)," ")</f>
        <v>127</v>
      </c>
      <c r="G81" s="37">
        <f t="shared" ca="1" si="65"/>
        <v>10795</v>
      </c>
      <c r="H81" s="37">
        <f>_xlfn.XLOOKUP($A81,'Сводный за нед'!$A:$A,'Сводный за нед'!$V:$V,0,0)</f>
        <v>999</v>
      </c>
      <c r="I81" s="51">
        <f>_xlfn.XLOOKUP($A81,'Сводный за нед'!$A:$A,'Сводный за нед'!$W:$W,0,0)</f>
        <v>0</v>
      </c>
      <c r="J81" s="34">
        <f>_xlfn.XLOOKUP($A81,'Сводный за нед'!$A:$A,'Сводный за нед'!$X:$X)</f>
        <v>0</v>
      </c>
      <c r="K81" s="37">
        <f>_xlfn.XLOOKUP(A81,'Сводный за нед'!$A:$A,'Сводный за нед'!$E:$E)</f>
        <v>1</v>
      </c>
      <c r="L81" s="37">
        <f>_xlfn.XLOOKUP(A81,'Сводный за нед'!$A:$A,'Сводный за нед'!$F:$F)</f>
        <v>0</v>
      </c>
      <c r="M81" s="37">
        <f t="shared" si="66"/>
        <v>1</v>
      </c>
      <c r="N81" s="37">
        <f>_xlfn.XLOOKUP(A81,'Сводный за нед'!$A:$A,'Сводный за нед'!$G:$G)</f>
        <v>629</v>
      </c>
      <c r="O81" s="37">
        <f>_xlfn.XLOOKUP(A81,'Сводный за нед'!$A:$A,'Сводный за нед'!$H:$H)</f>
        <v>358</v>
      </c>
      <c r="P81" s="37">
        <f>_xlfn.XLOOKUP(A81,'Сводный за нед'!$A:$A,'Сводный за нед'!$I:$I)</f>
        <v>0</v>
      </c>
      <c r="Q81" s="37">
        <f t="shared" si="67"/>
        <v>629</v>
      </c>
      <c r="R81" s="37">
        <f t="shared" si="68"/>
        <v>358</v>
      </c>
      <c r="S81" s="48">
        <f t="shared" si="69"/>
        <v>2.8795259888207561E-3</v>
      </c>
      <c r="T81" s="37">
        <f t="shared" si="70"/>
        <v>127</v>
      </c>
      <c r="U81" s="37">
        <f>_xlfn.XLOOKUP(A81,'Сводный за нед'!$A:$A,'Сводный за нед'!$J:$J)+_xlfn.XLOOKUP(A81,'Сводный за нед'!$A:$A,'Сводный за нед'!$L:$L)</f>
        <v>189.73426229508198</v>
      </c>
      <c r="V81" s="48">
        <f t="shared" si="71"/>
        <v>0.30164429617660093</v>
      </c>
      <c r="W81" s="37">
        <f>_xlfn.XLOOKUP(A81,'Сводный за нед'!$A:$A,'Сводный за нед'!$M:$M)</f>
        <v>65.34</v>
      </c>
      <c r="X81" s="37">
        <f>_xlfn.XLOOKUP(A81,'Сводный за нед'!$A:$A,'Сводный за нед'!$N:$N)</f>
        <v>95.06</v>
      </c>
      <c r="Y81" s="37"/>
      <c r="Z81" s="37">
        <f t="shared" si="72"/>
        <v>25.060000000000002</v>
      </c>
      <c r="AA81" s="53">
        <f t="shared" si="85"/>
        <v>126.80573770491799</v>
      </c>
      <c r="AB81" s="48">
        <f t="shared" si="74"/>
        <v>1.7448004845509787E-3</v>
      </c>
      <c r="AC81" s="124">
        <f>_xlfn.XLOOKUP($A81,'Сводный за нед'!$A:$A,'Сводный за нед'!$AA:$AA,0,0)</f>
        <v>96</v>
      </c>
      <c r="AD81" s="124">
        <f>_xlfn.XLOOKUP($A81,'Сводный за нед'!$A:$A,'Сводный за нед'!$Y:$Y,0,0)</f>
        <v>11</v>
      </c>
      <c r="AE81" s="223">
        <f>_xlfn.XLOOKUP($A81,'Сводный за нед'!$A:$A,'Сводный за нед'!$Z:$Z,0,0)</f>
        <v>0</v>
      </c>
      <c r="AF81" s="129">
        <f t="shared" si="75"/>
        <v>0.20159894706664228</v>
      </c>
      <c r="AG81" s="129">
        <f t="shared" si="76"/>
        <v>0.99847037562927554</v>
      </c>
      <c r="AH81" s="48"/>
      <c r="AI81" s="118">
        <f t="shared" si="77"/>
        <v>629</v>
      </c>
      <c r="AJ81" s="118">
        <f t="shared" si="78"/>
        <v>127</v>
      </c>
      <c r="AK81" s="118">
        <f t="shared" si="79"/>
        <v>189.73426229508198</v>
      </c>
      <c r="AL81" s="118">
        <f t="shared" si="80"/>
        <v>65.34</v>
      </c>
      <c r="AM81" s="118">
        <f t="shared" si="81"/>
        <v>95.06</v>
      </c>
      <c r="AN81" s="118">
        <f t="shared" si="82"/>
        <v>0</v>
      </c>
      <c r="AO81" s="118">
        <f t="shared" si="83"/>
        <v>25.060000000000002</v>
      </c>
      <c r="AP81" s="118">
        <f t="shared" si="84"/>
        <v>126.80573770491799</v>
      </c>
    </row>
    <row r="82" spans="1:42" ht="15.95" customHeight="1" x14ac:dyDescent="0.2">
      <c r="A82" s="3">
        <f>'Сводный за нед'!A81</f>
        <v>340948906</v>
      </c>
      <c r="B82" s="3" t="str">
        <f>'Сводный за нед'!B81</f>
        <v>AKTA1KN101GR</v>
      </c>
      <c r="C82" s="3" t="str">
        <f>'Сводный за нед'!C81</f>
        <v>Консервный нож</v>
      </c>
      <c r="D82" s="4">
        <f>'Сводный за нед'!D81</f>
        <v>2042988749289</v>
      </c>
      <c r="E82" s="124" cm="1">
        <f t="array" aca="1" ref="E82" ca="1">IFERROR(_xlfn.XLOOKUP($A82,INDIRECT($D$1-1&amp;"!"&amp;"$A:$A"),INDIRECT($D$1-1&amp;"!"&amp;"$AC:$AC")),0)</f>
        <v>15</v>
      </c>
      <c r="F82" s="38">
        <f>IFERROR(_xlfn.XLOOKUP(Текущая!A82,Cебес!$A:$A,Cебес!$E:$E)," ")</f>
        <v>254</v>
      </c>
      <c r="G82" s="37">
        <f t="shared" ca="1" si="65"/>
        <v>3810</v>
      </c>
      <c r="H82" s="37">
        <f>_xlfn.XLOOKUP($A82,'Сводный за нед'!$A:$A,'Сводный за нед'!$V:$V,0,0)</f>
        <v>140</v>
      </c>
      <c r="I82" s="51">
        <f>_xlfn.XLOOKUP($A82,'Сводный за нед'!$A:$A,'Сводный за нед'!$W:$W,0,0)</f>
        <v>0</v>
      </c>
      <c r="J82" s="34">
        <f>_xlfn.XLOOKUP($A82,'Сводный за нед'!$A:$A,'Сводный за нед'!$X:$X)</f>
        <v>0.1</v>
      </c>
      <c r="K82" s="37">
        <f>_xlfn.XLOOKUP(A82,'Сводный за нед'!$A:$A,'Сводный за нед'!$E:$E)</f>
        <v>1</v>
      </c>
      <c r="L82" s="37">
        <f>_xlfn.XLOOKUP(A82,'Сводный за нед'!$A:$A,'Сводный за нед'!$F:$F)</f>
        <v>0</v>
      </c>
      <c r="M82" s="37">
        <f t="shared" si="66"/>
        <v>1</v>
      </c>
      <c r="N82" s="37">
        <f>_xlfn.XLOOKUP(A82,'Сводный за нед'!$A:$A,'Сводный за нед'!$G:$G)</f>
        <v>583</v>
      </c>
      <c r="O82" s="37">
        <f>_xlfn.XLOOKUP(A82,'Сводный за нед'!$A:$A,'Сводный за нед'!$H:$H)</f>
        <v>361</v>
      </c>
      <c r="P82" s="37">
        <f>_xlfn.XLOOKUP(A82,'Сводный за нед'!$A:$A,'Сводный за нед'!$I:$I)</f>
        <v>0</v>
      </c>
      <c r="Q82" s="37">
        <f t="shared" si="67"/>
        <v>583</v>
      </c>
      <c r="R82" s="37">
        <f t="shared" si="68"/>
        <v>361</v>
      </c>
      <c r="S82" s="48">
        <f t="shared" si="69"/>
        <v>2.6689406223887133E-3</v>
      </c>
      <c r="T82" s="37">
        <f t="shared" si="70"/>
        <v>254</v>
      </c>
      <c r="U82" s="37">
        <f>_xlfn.XLOOKUP(A82,'Сводный за нед'!$A:$A,'Сводный за нед'!$J:$J)+_xlfn.XLOOKUP(A82,'Сводный за нед'!$A:$A,'Сводный за нед'!$L:$L)</f>
        <v>168.95409836065573</v>
      </c>
      <c r="V82" s="48">
        <f t="shared" si="71"/>
        <v>0.28980119787419506</v>
      </c>
      <c r="W82" s="37">
        <f>_xlfn.XLOOKUP(A82,'Сводный за нед'!$A:$A,'Сводный за нед'!$M:$M)</f>
        <v>63.16</v>
      </c>
      <c r="X82" s="37">
        <f>_xlfn.XLOOKUP(A82,'Сводный за нед'!$A:$A,'Сводный за нед'!$N:$N)</f>
        <v>14.700000000000001</v>
      </c>
      <c r="Y82" s="37"/>
      <c r="Z82" s="37">
        <f t="shared" si="72"/>
        <v>25.270000000000003</v>
      </c>
      <c r="AA82" s="53">
        <f t="shared" si="85"/>
        <v>56.915901639344298</v>
      </c>
      <c r="AB82" s="48">
        <f t="shared" si="74"/>
        <v>7.8314195048551256E-4</v>
      </c>
      <c r="AC82" s="124">
        <f>_xlfn.XLOOKUP($A82,'Сводный за нед'!$A:$A,'Сводный за нед'!$AA:$AA,0,0)</f>
        <v>14</v>
      </c>
      <c r="AD82" s="124">
        <f>_xlfn.XLOOKUP($A82,'Сводный за нед'!$A:$A,'Сводный за нед'!$Y:$Y,0,0)</f>
        <v>15</v>
      </c>
      <c r="AE82" s="223">
        <f>_xlfn.XLOOKUP($A82,'Сводный за нед'!$A:$A,'Сводный за нед'!$Z:$Z,0,0)</f>
        <v>25</v>
      </c>
      <c r="AF82" s="129">
        <f t="shared" si="75"/>
        <v>9.7625903326491029E-2</v>
      </c>
      <c r="AG82" s="129">
        <f t="shared" si="76"/>
        <v>0.22407835291080422</v>
      </c>
      <c r="AH82" s="48"/>
      <c r="AI82" s="118">
        <f t="shared" si="77"/>
        <v>583</v>
      </c>
      <c r="AJ82" s="118">
        <f t="shared" si="78"/>
        <v>254</v>
      </c>
      <c r="AK82" s="118">
        <f t="shared" si="79"/>
        <v>168.95409836065573</v>
      </c>
      <c r="AL82" s="118">
        <f t="shared" si="80"/>
        <v>63.16</v>
      </c>
      <c r="AM82" s="118">
        <f t="shared" si="81"/>
        <v>14.700000000000001</v>
      </c>
      <c r="AN82" s="118">
        <f t="shared" si="82"/>
        <v>0</v>
      </c>
      <c r="AO82" s="118">
        <f t="shared" si="83"/>
        <v>25.270000000000003</v>
      </c>
      <c r="AP82" s="118">
        <f t="shared" si="84"/>
        <v>56.91590163934427</v>
      </c>
    </row>
    <row r="83" spans="1:42" ht="15.95" customHeight="1" x14ac:dyDescent="0.2">
      <c r="A83" s="3">
        <f>'Сводный за нед'!A82</f>
        <v>340802685</v>
      </c>
      <c r="B83" s="3" t="str">
        <f>'Сводный за нед'!B82</f>
        <v>AKTA1PR101GR</v>
      </c>
      <c r="C83" s="3" t="str">
        <f>'Сводный за нед'!C82</f>
        <v>Чеснокодавка</v>
      </c>
      <c r="D83" s="4">
        <f>'Сводный за нед'!D82</f>
        <v>2042987041841</v>
      </c>
      <c r="E83" s="124" cm="1">
        <f t="array" aca="1" ref="E83" ca="1">IFERROR(_xlfn.XLOOKUP($A83,INDIRECT($D$1-1&amp;"!"&amp;"$A:$A"),INDIRECT($D$1-1&amp;"!"&amp;"$AC:$AC")),0)</f>
        <v>23</v>
      </c>
      <c r="F83" s="38">
        <f>IFERROR(_xlfn.XLOOKUP(Текущая!A83,Cебес!$A:$A,Cебес!$E:$E)," ")</f>
        <v>235</v>
      </c>
      <c r="G83" s="37">
        <f t="shared" ca="1" si="65"/>
        <v>5405</v>
      </c>
      <c r="H83" s="37">
        <f>_xlfn.XLOOKUP($A83,'Сводный за нед'!$A:$A,'Сводный за нед'!$V:$V,0,0)</f>
        <v>999</v>
      </c>
      <c r="I83" s="51">
        <f>_xlfn.XLOOKUP($A83,'Сводный за нед'!$A:$A,'Сводный за нед'!$W:$W,0,0)</f>
        <v>0</v>
      </c>
      <c r="J83" s="34">
        <f>_xlfn.XLOOKUP($A83,'Сводный за нед'!$A:$A,'Сводный за нед'!$X:$X)</f>
        <v>0</v>
      </c>
      <c r="K83" s="37">
        <f>_xlfn.XLOOKUP(A83,'Сводный за нед'!$A:$A,'Сводный за нед'!$E:$E)</f>
        <v>0</v>
      </c>
      <c r="L83" s="37">
        <f>_xlfn.XLOOKUP(A83,'Сводный за нед'!$A:$A,'Сводный за нед'!$F:$F)</f>
        <v>0</v>
      </c>
      <c r="M83" s="37">
        <f t="shared" si="66"/>
        <v>0</v>
      </c>
      <c r="N83" s="37">
        <f>_xlfn.XLOOKUP(A83,'Сводный за нед'!$A:$A,'Сводный за нед'!$G:$G)</f>
        <v>0</v>
      </c>
      <c r="O83" s="37">
        <f>_xlfn.XLOOKUP(A83,'Сводный за нед'!$A:$A,'Сводный за нед'!$H:$H)</f>
        <v>0</v>
      </c>
      <c r="P83" s="37">
        <f>_xlfn.XLOOKUP(A83,'Сводный за нед'!$A:$A,'Сводный за нед'!$I:$I)</f>
        <v>0</v>
      </c>
      <c r="Q83" s="37">
        <f t="shared" si="67"/>
        <v>0</v>
      </c>
      <c r="R83" s="37">
        <f t="shared" si="68"/>
        <v>0</v>
      </c>
      <c r="S83" s="48">
        <f t="shared" si="69"/>
        <v>0</v>
      </c>
      <c r="T83" s="37">
        <f t="shared" si="70"/>
        <v>0</v>
      </c>
      <c r="U83" s="37">
        <f>_xlfn.XLOOKUP(A83,'Сводный за нед'!$A:$A,'Сводный за нед'!$J:$J)+_xlfn.XLOOKUP(A83,'Сводный за нед'!$A:$A,'Сводный за нед'!$L:$L)</f>
        <v>0</v>
      </c>
      <c r="V83" s="48">
        <f t="shared" si="71"/>
        <v>0</v>
      </c>
      <c r="W83" s="37">
        <f>_xlfn.XLOOKUP(A83,'Сводный за нед'!$A:$A,'Сводный за нед'!$M:$M)</f>
        <v>0</v>
      </c>
      <c r="X83" s="37">
        <f>_xlfn.XLOOKUP(A83,'Сводный за нед'!$A:$A,'Сводный за нед'!$N:$N)</f>
        <v>22.540000000000003</v>
      </c>
      <c r="Y83" s="37"/>
      <c r="Z83" s="37">
        <f t="shared" si="72"/>
        <v>0</v>
      </c>
      <c r="AA83" s="53">
        <f t="shared" si="85"/>
        <v>-22.540000000000003</v>
      </c>
      <c r="AB83" s="48">
        <f t="shared" si="74"/>
        <v>-3.1014214051809256E-4</v>
      </c>
      <c r="AC83" s="124">
        <f>_xlfn.XLOOKUP($A83,'Сводный за нед'!$A:$A,'Сводный за нед'!$AA:$AA,0,0)</f>
        <v>23</v>
      </c>
      <c r="AD83" s="124">
        <f>_xlfn.XLOOKUP($A83,'Сводный за нед'!$A:$A,'Сводный за нед'!$Y:$Y,0,0)</f>
        <v>33</v>
      </c>
      <c r="AE83" s="223">
        <f>_xlfn.XLOOKUP($A83,'Сводный за нед'!$A:$A,'Сводный за нед'!$Z:$Z,0,0)</f>
        <v>0</v>
      </c>
      <c r="AF83" s="129">
        <f t="shared" si="75"/>
        <v>0</v>
      </c>
      <c r="AG83" s="129">
        <f t="shared" si="76"/>
        <v>0</v>
      </c>
      <c r="AH83" s="48"/>
      <c r="AI83" s="118">
        <f t="shared" si="77"/>
        <v>0</v>
      </c>
      <c r="AJ83" s="118">
        <f t="shared" si="78"/>
        <v>235</v>
      </c>
      <c r="AK83" s="118">
        <f t="shared" si="79"/>
        <v>0</v>
      </c>
      <c r="AL83" s="118">
        <f t="shared" si="80"/>
        <v>0</v>
      </c>
      <c r="AM83" s="118">
        <f t="shared" si="81"/>
        <v>22.540000000000003</v>
      </c>
      <c r="AN83" s="118">
        <f t="shared" si="82"/>
        <v>0</v>
      </c>
      <c r="AO83" s="118" t="str">
        <f t="shared" si="83"/>
        <v xml:space="preserve"> </v>
      </c>
      <c r="AP83" s="118">
        <f t="shared" si="84"/>
        <v>0</v>
      </c>
    </row>
    <row r="84" spans="1:42" s="28" customFormat="1" ht="15.6" customHeight="1" x14ac:dyDescent="0.2">
      <c r="A84" s="46" t="s">
        <v>14</v>
      </c>
      <c r="B84" s="150"/>
      <c r="C84" s="67"/>
      <c r="D84" s="314"/>
      <c r="E84" s="198">
        <f ca="1">SUM(E5:E83)</f>
        <v>9482</v>
      </c>
      <c r="F84" s="198"/>
      <c r="G84" s="198">
        <f ca="1">SUM(G5:G83)</f>
        <v>1258061</v>
      </c>
      <c r="H84" s="49">
        <f ca="1">E84/M84*7</f>
        <v>195.21764705882353</v>
      </c>
      <c r="I84" s="142"/>
      <c r="J84" s="142"/>
      <c r="K84" s="141">
        <f t="shared" ref="K84:U84" si="86">SUM(K5:K83)</f>
        <v>342</v>
      </c>
      <c r="L84" s="141">
        <f t="shared" si="86"/>
        <v>2</v>
      </c>
      <c r="M84" s="141">
        <f t="shared" si="86"/>
        <v>340</v>
      </c>
      <c r="N84" s="141">
        <f t="shared" si="86"/>
        <v>220040.42</v>
      </c>
      <c r="O84" s="141">
        <f t="shared" si="86"/>
        <v>148000.04</v>
      </c>
      <c r="P84" s="141">
        <f t="shared" si="86"/>
        <v>1601.69</v>
      </c>
      <c r="Q84" s="141">
        <f t="shared" si="86"/>
        <v>218438.72999999995</v>
      </c>
      <c r="R84" s="141">
        <f t="shared" si="86"/>
        <v>146398.35</v>
      </c>
      <c r="S84" s="348">
        <f t="shared" si="86"/>
        <v>1.0000000000000007</v>
      </c>
      <c r="T84" s="141">
        <f t="shared" si="86"/>
        <v>42313</v>
      </c>
      <c r="U84" s="141">
        <f t="shared" si="86"/>
        <v>55838.593442622943</v>
      </c>
      <c r="V84" s="143">
        <f>U84/Q84</f>
        <v>0.25562588393836089</v>
      </c>
      <c r="W84" s="141">
        <f t="shared" ref="W84:AC84" si="87">SUM(W5:W83)</f>
        <v>25329.970000000008</v>
      </c>
      <c r="X84" s="141">
        <f t="shared" si="87"/>
        <v>12032.928040000004</v>
      </c>
      <c r="Y84" s="141">
        <f t="shared" si="87"/>
        <v>0</v>
      </c>
      <c r="Z84" s="141">
        <f t="shared" si="87"/>
        <v>10247.884500000002</v>
      </c>
      <c r="AA84" s="242">
        <f t="shared" si="87"/>
        <v>72676.354017377074</v>
      </c>
      <c r="AB84" s="254">
        <f t="shared" si="87"/>
        <v>0.99999999999999956</v>
      </c>
      <c r="AC84" s="242">
        <f t="shared" si="87"/>
        <v>10482</v>
      </c>
      <c r="AD84" s="242"/>
      <c r="AE84" s="242"/>
      <c r="AF84" s="257">
        <f>AA84/Q84</f>
        <v>0.33270818786291739</v>
      </c>
      <c r="AG84" s="257">
        <f>AA84/T84</f>
        <v>1.7175892519409419</v>
      </c>
      <c r="AH84" s="245"/>
      <c r="AI84" s="269"/>
      <c r="AJ84" s="270"/>
      <c r="AK84" s="270"/>
      <c r="AL84" s="270"/>
      <c r="AM84" s="270"/>
      <c r="AN84" s="270"/>
      <c r="AO84" s="270"/>
      <c r="AP84" s="271"/>
    </row>
    <row r="85" spans="1:42" ht="13.5" customHeight="1" x14ac:dyDescent="0.2">
      <c r="A85" s="10"/>
      <c r="B85" s="151"/>
      <c r="C85" s="10"/>
      <c r="D85" s="315"/>
      <c r="E85" s="32"/>
      <c r="F85" s="27"/>
      <c r="G85" s="27"/>
      <c r="H85" s="27"/>
      <c r="I85" s="10"/>
      <c r="J85" s="47"/>
      <c r="K85" s="37"/>
      <c r="L85" s="37"/>
      <c r="M85" s="37"/>
      <c r="N85" s="32"/>
      <c r="O85" s="32"/>
      <c r="P85" s="32"/>
      <c r="Q85" s="32"/>
      <c r="R85" s="32"/>
      <c r="S85" s="44"/>
      <c r="T85" s="32"/>
      <c r="U85" s="32"/>
      <c r="V85" s="44"/>
      <c r="W85" s="32"/>
      <c r="X85" s="32"/>
      <c r="Y85" s="32"/>
      <c r="Z85" s="144" t="s">
        <v>387</v>
      </c>
      <c r="AA85" s="37" cm="1">
        <f t="array" ref="AA85">SUM(IF(AA5:AA83&lt;0,AA5:AA83,0))</f>
        <v>-2688.3671642622958</v>
      </c>
      <c r="AB85" s="44"/>
      <c r="AC85" s="32"/>
      <c r="AD85" s="32"/>
      <c r="AE85" s="32"/>
      <c r="AF85" s="44"/>
      <c r="AG85" s="44"/>
      <c r="AH85" s="44"/>
      <c r="AI85" s="32"/>
      <c r="AJ85" s="32"/>
      <c r="AK85" s="32"/>
      <c r="AL85" s="32"/>
      <c r="AM85" s="32"/>
      <c r="AN85" s="32"/>
      <c r="AO85" s="32"/>
      <c r="AP85" s="32"/>
    </row>
    <row r="86" spans="1:42" ht="14.25" customHeight="1" x14ac:dyDescent="0.2">
      <c r="A86" s="22"/>
      <c r="B86" s="152"/>
      <c r="C86" s="6"/>
      <c r="D86" s="315"/>
      <c r="E86" s="32"/>
      <c r="L86" s="37"/>
      <c r="M86" s="37"/>
      <c r="N86" s="32"/>
      <c r="O86" s="32"/>
      <c r="P86" s="32"/>
      <c r="Q86" s="32"/>
      <c r="R86" s="32"/>
      <c r="S86" s="43"/>
      <c r="T86" s="32"/>
      <c r="U86" s="32"/>
      <c r="V86" s="42"/>
      <c r="W86" s="32"/>
      <c r="Z86" s="155" t="s">
        <v>379</v>
      </c>
      <c r="AA86" s="154">
        <f>Q84-SUM(T84:Z84)-AA87-AA89-AA88</f>
        <v>72676.098391493055</v>
      </c>
      <c r="AB86" s="43"/>
      <c r="AC86" s="32"/>
      <c r="AD86" s="32"/>
      <c r="AE86" s="32"/>
      <c r="AF86" s="26"/>
      <c r="AG86" s="26"/>
      <c r="AH86" s="26"/>
      <c r="AI86" s="32"/>
      <c r="AJ86" s="32"/>
      <c r="AK86" s="32"/>
      <c r="AL86" s="32"/>
      <c r="AM86" s="32"/>
      <c r="AN86" s="32"/>
      <c r="AO86" s="32"/>
      <c r="AP86" s="32"/>
    </row>
    <row r="87" spans="1:42" ht="14.25" customHeight="1" x14ac:dyDescent="0.2">
      <c r="A87" s="22"/>
      <c r="B87" s="152"/>
      <c r="C87" s="6"/>
      <c r="D87" s="315"/>
      <c r="E87" s="32"/>
      <c r="L87" s="37"/>
      <c r="M87" s="37"/>
      <c r="N87" s="32"/>
      <c r="O87" s="32"/>
      <c r="P87" s="32"/>
      <c r="Q87" s="32"/>
      <c r="R87" s="32"/>
      <c r="S87" s="43"/>
      <c r="T87" s="32"/>
      <c r="U87" s="32"/>
      <c r="V87" s="42"/>
      <c r="W87" s="32"/>
      <c r="X87" s="32"/>
      <c r="Y87" s="32"/>
      <c r="Z87" s="145" t="s">
        <v>8</v>
      </c>
      <c r="AA87" s="287">
        <f>'Сводный за нед'!O85</f>
        <v>0</v>
      </c>
      <c r="AB87" s="43"/>
      <c r="AC87" s="32"/>
      <c r="AD87" s="32"/>
      <c r="AE87" s="32"/>
      <c r="AF87" s="26"/>
      <c r="AG87" s="26"/>
      <c r="AH87" s="26"/>
      <c r="AI87" s="32"/>
      <c r="AJ87" s="32"/>
      <c r="AK87" s="32"/>
      <c r="AL87" s="32"/>
      <c r="AM87" s="32"/>
      <c r="AN87" s="32"/>
      <c r="AO87" s="32"/>
      <c r="AP87" s="32"/>
    </row>
    <row r="88" spans="1:42" ht="14.25" customHeight="1" x14ac:dyDescent="0.2">
      <c r="A88" s="6"/>
      <c r="B88" s="7"/>
      <c r="C88" s="6"/>
      <c r="D88" s="315"/>
      <c r="E88" s="32"/>
      <c r="F88" s="27"/>
      <c r="G88" s="27"/>
      <c r="H88" s="27"/>
      <c r="I88" s="6"/>
      <c r="J88" s="34"/>
      <c r="K88" s="37"/>
      <c r="L88" s="37"/>
      <c r="M88" s="37"/>
      <c r="N88" s="32"/>
      <c r="O88" s="32"/>
      <c r="P88" s="32"/>
      <c r="Q88" s="32"/>
      <c r="R88" s="32"/>
      <c r="S88" s="43"/>
      <c r="T88" s="32"/>
      <c r="U88" s="32"/>
      <c r="V88" s="42"/>
      <c r="W88" s="32"/>
      <c r="X88" s="32"/>
      <c r="Y88" s="32"/>
      <c r="Z88" s="145" t="s">
        <v>9</v>
      </c>
      <c r="AA88" s="287">
        <f>'Сводный за нед'!O86</f>
        <v>0</v>
      </c>
      <c r="AB88" s="43"/>
      <c r="AC88" s="32"/>
      <c r="AD88" s="32"/>
      <c r="AE88" s="32"/>
      <c r="AF88" s="26"/>
      <c r="AG88" s="26"/>
      <c r="AH88" s="26"/>
      <c r="AI88" s="32"/>
      <c r="AJ88" s="32"/>
      <c r="AK88" s="32"/>
      <c r="AL88" s="32"/>
      <c r="AM88" s="32"/>
      <c r="AN88" s="32"/>
      <c r="AO88" s="32"/>
      <c r="AP88" s="32"/>
    </row>
    <row r="89" spans="1:42" ht="14.25" customHeight="1" x14ac:dyDescent="0.2">
      <c r="A89" s="6"/>
      <c r="B89" s="7"/>
      <c r="C89" s="6"/>
      <c r="D89" s="315"/>
      <c r="E89" s="32"/>
      <c r="F89" s="27"/>
      <c r="G89" s="27"/>
      <c r="H89" s="27"/>
      <c r="I89" s="6"/>
      <c r="J89" s="34"/>
      <c r="K89" s="37"/>
      <c r="L89" s="37"/>
      <c r="M89" s="37"/>
      <c r="N89" s="32"/>
      <c r="O89" s="32"/>
      <c r="P89" s="32"/>
      <c r="Q89" s="32"/>
      <c r="R89" s="32"/>
      <c r="S89" s="43"/>
      <c r="T89" s="32"/>
      <c r="U89" s="32"/>
      <c r="V89" s="42"/>
      <c r="W89" s="32"/>
      <c r="X89" s="32"/>
      <c r="Y89" s="32"/>
      <c r="Z89" s="146" t="s">
        <v>378</v>
      </c>
      <c r="AA89" s="287">
        <f>'Сводный за нед'!O87</f>
        <v>0</v>
      </c>
      <c r="AB89" s="43"/>
      <c r="AC89" s="32"/>
      <c r="AD89" s="32"/>
      <c r="AE89" s="32"/>
      <c r="AF89" s="26"/>
      <c r="AG89" s="26"/>
      <c r="AH89" s="26"/>
      <c r="AI89" s="32"/>
      <c r="AJ89" s="32"/>
      <c r="AK89" s="32"/>
      <c r="AL89" s="32"/>
      <c r="AM89" s="32"/>
      <c r="AN89" s="32"/>
      <c r="AO89" s="32"/>
      <c r="AP89" s="32"/>
    </row>
  </sheetData>
  <autoFilter ref="A2:AP51" xr:uid="{00000000-0009-0000-0000-000001000000}">
    <sortState xmlns:xlrd2="http://schemas.microsoft.com/office/spreadsheetml/2017/richdata2" ref="A2:AP51">
      <sortCondition descending="1" ref="Q2:Q51"/>
    </sortState>
  </autoFilter>
  <phoneticPr fontId="11" type="noConversion"/>
  <conditionalFormatting sqref="H4:H83">
    <cfRule type="cellIs" dxfId="30" priority="84" operator="greaterThan">
      <formula>120</formula>
    </cfRule>
  </conditionalFormatting>
  <conditionalFormatting sqref="I1:I2 I4:I1048576">
    <cfRule type="cellIs" dxfId="29" priority="113" operator="equal">
      <formula>100</formula>
    </cfRule>
  </conditionalFormatting>
  <conditionalFormatting sqref="I4:I83">
    <cfRule type="cellIs" dxfId="28" priority="103" operator="between">
      <formula>90.01</formula>
      <formula>99.99</formula>
    </cfRule>
    <cfRule type="cellIs" dxfId="27" priority="114" operator="between">
      <formula>0.1</formula>
      <formula>90</formula>
    </cfRule>
  </conditionalFormatting>
  <conditionalFormatting sqref="K4:K83">
    <cfRule type="top10" dxfId="26" priority="1542" rank="1"/>
  </conditionalFormatting>
  <conditionalFormatting sqref="L4:L83">
    <cfRule type="colorScale" priority="1544">
      <colorScale>
        <cfvo type="num" val="0.1"/>
        <cfvo type="max"/>
        <color rgb="FFFCFCFF"/>
        <color rgb="FFF8696B"/>
      </colorScale>
    </cfRule>
  </conditionalFormatting>
  <conditionalFormatting sqref="M4:M83">
    <cfRule type="top10" dxfId="25" priority="1530" rank="1"/>
  </conditionalFormatting>
  <conditionalFormatting sqref="N4:P83">
    <cfRule type="top10" dxfId="24" priority="1532" rank="1"/>
  </conditionalFormatting>
  <conditionalFormatting sqref="Q4:Q83">
    <cfRule type="top10" dxfId="23" priority="1528" rank="1"/>
  </conditionalFormatting>
  <conditionalFormatting sqref="S1:S2 S4:S83 AB4:AB1048576 S85:S1048576">
    <cfRule type="cellIs" dxfId="22" priority="72" stopIfTrue="1" operator="equal">
      <formula>0</formula>
    </cfRule>
  </conditionalFormatting>
  <conditionalFormatting sqref="S4:S83">
    <cfRule type="colorScale" priority="1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83 AP4:AP83 AA85">
    <cfRule type="cellIs" dxfId="21" priority="116" operator="lessThan">
      <formula>0</formula>
    </cfRule>
  </conditionalFormatting>
  <conditionalFormatting sqref="AA4:AA83">
    <cfRule type="top10" dxfId="20" priority="1526" rank="1"/>
  </conditionalFormatting>
  <conditionalFormatting sqref="AB1:AB2">
    <cfRule type="cellIs" dxfId="19" priority="68" stopIfTrue="1" operator="equal">
      <formula>0</formula>
    </cfRule>
  </conditionalFormatting>
  <conditionalFormatting sqref="AB4:AB83">
    <cfRule type="colorScale" priority="1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2 AD4:AE83 AD84:AD1048576">
    <cfRule type="cellIs" dxfId="18" priority="67" stopIfTrue="1" operator="equal">
      <formula>0</formula>
    </cfRule>
  </conditionalFormatting>
  <conditionalFormatting sqref="AD4:AD83">
    <cfRule type="colorScale" priority="15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:AE83">
    <cfRule type="colorScale" priority="15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G2">
    <cfRule type="cellIs" priority="52" stopIfTrue="1" operator="equal">
      <formula>0</formula>
    </cfRule>
  </conditionalFormatting>
  <conditionalFormatting sqref="AE84:AG1048576 AF4:AG83 AH84">
    <cfRule type="cellIs" priority="105" stopIfTrue="1" operator="equal">
      <formula>0</formula>
    </cfRule>
  </conditionalFormatting>
  <conditionalFormatting sqref="AF4:AG83">
    <cfRule type="cellIs" dxfId="17" priority="106" operator="between">
      <formula>0.1</formula>
      <formula>0.2</formula>
    </cfRule>
    <cfRule type="cellIs" dxfId="16" priority="108" operator="greaterThan">
      <formula>0.2</formula>
    </cfRule>
    <cfRule type="cellIs" dxfId="15" priority="127" operator="lessThan">
      <formula>0.1</formula>
    </cfRule>
  </conditionalFormatting>
  <conditionalFormatting sqref="AF84:AG84">
    <cfRule type="cellIs" dxfId="14" priority="49" operator="between">
      <formula>0.11</formula>
      <formula>0.2</formula>
    </cfRule>
    <cfRule type="cellIs" dxfId="13" priority="50" operator="greaterThan">
      <formula>0.2</formula>
    </cfRule>
    <cfRule type="cellIs" dxfId="12" priority="51" operator="lessThan">
      <formula>0.1</formula>
    </cfRule>
  </conditionalFormatting>
  <conditionalFormatting sqref="AH1:AH2 AH4:AH83 AH85:AH1048576">
    <cfRule type="cellIs" priority="59" operator="equal">
      <formula>0</formula>
    </cfRule>
  </conditionalFormatting>
  <conditionalFormatting sqref="AH4:AH83">
    <cfRule type="cellIs" dxfId="11" priority="77" operator="between">
      <formula>0.51</formula>
      <formula>1</formula>
    </cfRule>
    <cfRule type="cellIs" dxfId="10" priority="78" operator="greaterThan">
      <formula>1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99FF"/>
  </sheetPr>
  <dimension ref="A1:AA87"/>
  <sheetViews>
    <sheetView showZeros="0" workbookViewId="0">
      <pane ySplit="1" topLeftCell="A70" activePane="bottomLeft" state="frozen"/>
      <selection pane="bottomLeft" activeCell="F88" sqref="F88"/>
    </sheetView>
  </sheetViews>
  <sheetFormatPr defaultColWidth="11.125" defaultRowHeight="15" customHeight="1" x14ac:dyDescent="0.25"/>
  <cols>
    <col min="1" max="1" width="9.375" style="35" customWidth="1"/>
    <col min="2" max="2" width="13.25" style="35" customWidth="1"/>
    <col min="3" max="3" width="28.375" style="12" customWidth="1"/>
    <col min="4" max="4" width="13.25" style="310" customWidth="1"/>
    <col min="5" max="5" width="6.625" style="126" customWidth="1"/>
    <col min="6" max="6" width="6.625" style="38" customWidth="1"/>
    <col min="7" max="8" width="6.625" style="126" customWidth="1"/>
    <col min="9" max="10" width="6.625" style="38" customWidth="1"/>
    <col min="11" max="11" width="6.625" style="121" customWidth="1"/>
    <col min="12" max="18" width="6.625" style="38" customWidth="1"/>
    <col min="19" max="19" width="6.625" style="121" customWidth="1"/>
    <col min="20" max="20" width="6.625" style="65" customWidth="1"/>
    <col min="21" max="21" width="3.125" style="35" customWidth="1"/>
    <col min="22" max="22" width="6.625" style="38" customWidth="1"/>
    <col min="23" max="23" width="6.625" style="121" customWidth="1"/>
    <col min="24" max="26" width="6.625" style="65" customWidth="1"/>
    <col min="27" max="27" width="6.625" style="38" customWidth="1"/>
    <col min="28" max="16384" width="11.125" style="35"/>
  </cols>
  <sheetData>
    <row r="1" spans="1:27" s="64" customFormat="1" ht="101.25" customHeight="1" x14ac:dyDescent="0.25">
      <c r="A1" s="60" t="s">
        <v>136</v>
      </c>
      <c r="B1" s="60" t="s">
        <v>75</v>
      </c>
      <c r="C1" s="61" t="s">
        <v>301</v>
      </c>
      <c r="D1" s="221" t="s">
        <v>182</v>
      </c>
      <c r="E1" s="62" t="s">
        <v>116</v>
      </c>
      <c r="F1" s="62" t="s">
        <v>117</v>
      </c>
      <c r="G1" s="62" t="s">
        <v>346</v>
      </c>
      <c r="H1" s="62" t="s">
        <v>347</v>
      </c>
      <c r="I1" s="62" t="s">
        <v>118</v>
      </c>
      <c r="J1" s="62" t="s">
        <v>353</v>
      </c>
      <c r="K1" s="127" t="s">
        <v>348</v>
      </c>
      <c r="L1" s="62" t="s">
        <v>119</v>
      </c>
      <c r="M1" s="62" t="s">
        <v>120</v>
      </c>
      <c r="N1" s="62" t="s">
        <v>357</v>
      </c>
      <c r="O1" s="62" t="s">
        <v>121</v>
      </c>
      <c r="P1" s="62" t="s">
        <v>262</v>
      </c>
      <c r="Q1" s="62" t="s">
        <v>355</v>
      </c>
      <c r="R1" s="62" t="s">
        <v>356</v>
      </c>
      <c r="S1" s="127" t="s">
        <v>354</v>
      </c>
      <c r="T1" s="192" t="s">
        <v>69</v>
      </c>
      <c r="U1" s="63"/>
      <c r="V1" s="62" t="s">
        <v>78</v>
      </c>
      <c r="W1" s="221" t="s">
        <v>664</v>
      </c>
      <c r="X1" s="192" t="s">
        <v>80</v>
      </c>
      <c r="Y1" s="192" t="s">
        <v>331</v>
      </c>
      <c r="Z1" s="192" t="s">
        <v>333</v>
      </c>
      <c r="AA1" s="62" t="s">
        <v>368</v>
      </c>
    </row>
    <row r="2" spans="1:27" s="24" customFormat="1" ht="18" customHeight="1" x14ac:dyDescent="0.25">
      <c r="A2" s="68">
        <v>1</v>
      </c>
      <c r="B2" s="68">
        <v>2</v>
      </c>
      <c r="C2" s="68">
        <v>3</v>
      </c>
      <c r="D2" s="307">
        <v>4</v>
      </c>
      <c r="E2" s="123">
        <v>5</v>
      </c>
      <c r="F2" s="123">
        <v>6</v>
      </c>
      <c r="G2" s="123">
        <v>7</v>
      </c>
      <c r="H2" s="123">
        <v>8</v>
      </c>
      <c r="I2" s="123">
        <v>9</v>
      </c>
      <c r="J2" s="123">
        <v>10</v>
      </c>
      <c r="K2" s="123">
        <v>11</v>
      </c>
      <c r="L2" s="123">
        <v>12</v>
      </c>
      <c r="M2" s="123">
        <v>13</v>
      </c>
      <c r="N2" s="123">
        <v>14</v>
      </c>
      <c r="O2" s="123">
        <v>15</v>
      </c>
      <c r="P2" s="123">
        <v>16</v>
      </c>
      <c r="Q2" s="123">
        <v>17</v>
      </c>
      <c r="R2" s="123">
        <v>18</v>
      </c>
      <c r="S2" s="123">
        <v>19</v>
      </c>
      <c r="T2" s="123">
        <v>20</v>
      </c>
      <c r="U2" s="23">
        <v>21</v>
      </c>
      <c r="V2" s="222">
        <v>22</v>
      </c>
      <c r="W2" s="222">
        <v>23</v>
      </c>
      <c r="X2" s="222">
        <v>24</v>
      </c>
      <c r="Y2" s="222">
        <v>25</v>
      </c>
      <c r="Z2" s="222">
        <v>26</v>
      </c>
      <c r="AA2" s="222">
        <v>27</v>
      </c>
    </row>
    <row r="3" spans="1:27" ht="15.95" customHeight="1" x14ac:dyDescent="0.25">
      <c r="A3" s="3">
        <f>[1]Юнит!A5</f>
        <v>169112569</v>
      </c>
      <c r="B3" s="3" t="str">
        <f>[1]Юнит!C5</f>
        <v>ACRF1BN101PN</v>
      </c>
      <c r="C3" s="352" t="str">
        <f>[1]Юнит!D5</f>
        <v>Бандаж для лица розовый</v>
      </c>
      <c r="D3" s="4">
        <f>[1]Юнит!E5</f>
        <v>2038161736993</v>
      </c>
      <c r="E3" s="124">
        <f>SUMIFS(Детализция!$K:$K,Детализция!$A:$A,$A3,Детализция!$H:$H,"Продажа")</f>
        <v>1</v>
      </c>
      <c r="F3" s="124">
        <f>SUMIFS(Детализция!$K:$K,Детализция!$A:$A,$A3,Детализция!$H:$H,"Возврат")</f>
        <v>0</v>
      </c>
      <c r="G3" s="124">
        <f>SUMIFS(Детализция!Q:Q,Детализция!A:A,A3,Детализция!H:H,"Продажа")</f>
        <v>604</v>
      </c>
      <c r="H3" s="124">
        <f>SUMIFS(Детализция!$M:$M,Детализция!$A:$A,$A3,Детализция!$H:$H,"Продажа")</f>
        <v>435</v>
      </c>
      <c r="I3" s="36">
        <f>SUMIFS(Детализция!$Q:$Q,Детализция!$H:$H,"Возврат",Детализция!$A:$A,$A3)</f>
        <v>0</v>
      </c>
      <c r="J3" s="36">
        <f t="shared" ref="J3" si="0">G3-H3-I3</f>
        <v>169</v>
      </c>
      <c r="K3" s="129">
        <f t="shared" ref="K3" si="1">IF(J3&gt;0,(J3+L3)/G3," ")</f>
        <v>0.30129681902073607</v>
      </c>
      <c r="L3" s="36">
        <f>SUMIF(Детализция!$A:$A,$A3,Детализция!$Z:$Z)+SUMIF(Детализция!$A:$A,$A3,Детализция!$AC:$AC)+SUMIF(Детализция!$A:$A,$A3,Детализция!$AD:$AD)</f>
        <v>12.983278688524589</v>
      </c>
      <c r="M3" s="36">
        <f>SUMIF(Детализция!$A:$A,$A3,Детализция!$AH:$AH)</f>
        <v>254.42000000000002</v>
      </c>
      <c r="N3" s="36">
        <f>IFERROR(((IF(_xlfn.XLOOKUP(A3,Cебес!A:A,Cебес!G:G)&gt;1,_xlfn.XLOOKUP(A3,Cебес!$A:$A,Cебес!$G:$G,0,0)*Тарифы!$C$5*Тарифы!$C$8,1*Тарифы!$C$5*Тарифы!$C$8))*7*((_xlfn.XLOOKUP(A3,Воронка!A:A,Воронка!BF:BF,0))+E3)),0)</f>
        <v>153.86000000000001</v>
      </c>
      <c r="O3" s="36">
        <f>SUMIF(Детализция!$A:$A,$A3,Детализция!$AL:$AL)</f>
        <v>0</v>
      </c>
      <c r="P3" s="36">
        <f>SUMIF(Детализция!$A:$A,$A3,Детализция!$AE:$AE)</f>
        <v>390.45</v>
      </c>
      <c r="Q3" s="36">
        <f t="shared" ref="Q3" si="2">P3-M3-N3-O3</f>
        <v>-17.830000000000041</v>
      </c>
      <c r="R3" s="36">
        <f>IFERROR(Q3-_xlfn.XLOOKUP(A3,Cебес!$A:$A,Cебес!$E:$E,0,0)*$E3-$H3*7%," ")</f>
        <v>-159.28000000000003</v>
      </c>
      <c r="S3" s="128">
        <f t="shared" ref="S3" si="3">IF($G3&gt;0,R3/$H3," ")</f>
        <v>-0.36616091954022995</v>
      </c>
      <c r="T3" s="128">
        <f>IF($E3&gt;0,$R3/(_xlfn.XLOOKUP($A3,Cебес!$A:$A,Cебес!$E:$E,0,0)*$E3),"  ")</f>
        <v>-1.4349549549549552</v>
      </c>
      <c r="U3" s="346"/>
      <c r="V3" s="36">
        <f>IFERROR(IF(AA3&gt;0,AA3/X3,0),999)</f>
        <v>1560</v>
      </c>
      <c r="W3" s="350">
        <f>_xlfn.XLOOKUP($A3,Воронка!A:A,Воронка!AF:AF,0,0)</f>
        <v>0</v>
      </c>
      <c r="X3" s="351">
        <f>_xlfn.XLOOKUP($A3,Воронка!$A:$A,Воронка!BB:BB,0,0)</f>
        <v>0.1</v>
      </c>
      <c r="Y3" s="36">
        <f>_xlfn.XLOOKUP($A3,Воронка!$A:$A,Воронка!AB:AB,0,0)</f>
        <v>10</v>
      </c>
      <c r="Z3" s="36">
        <f>_xlfn.XLOOKUP($A3,Воронка!$A:$A,Воронка!AD:AD,0,0)</f>
        <v>14</v>
      </c>
      <c r="AA3" s="36">
        <f>_xlfn.XLOOKUP($A3,Воронка!$A:$A,Воронка!BF:BF,0,0)</f>
        <v>156</v>
      </c>
    </row>
    <row r="4" spans="1:27" ht="15.95" customHeight="1" x14ac:dyDescent="0.25">
      <c r="A4" s="3">
        <f>[1]Юнит!A6</f>
        <v>169153168</v>
      </c>
      <c r="B4" s="3" t="str">
        <f>[1]Юнит!C6</f>
        <v>ACRF1BN101BC</v>
      </c>
      <c r="C4" s="352" t="str">
        <f>[1]Юнит!D6</f>
        <v>Бандаж для лица черный</v>
      </c>
      <c r="D4" s="4">
        <f>[1]Юнит!E6</f>
        <v>2038162681926</v>
      </c>
      <c r="E4" s="124">
        <f>SUMIFS(Детализция!$K:$K,Детализция!$A:$A,$A4,Детализция!$H:$H,"Продажа")</f>
        <v>2</v>
      </c>
      <c r="F4" s="124">
        <f>SUMIFS(Детализция!$K:$K,Детализция!$A:$A,$A4,Детализция!$H:$H,"Возврат")</f>
        <v>0</v>
      </c>
      <c r="G4" s="124">
        <f>SUMIFS(Детализция!Q:Q,Детализция!A:A,A4,Детализция!H:H,"Продажа")</f>
        <v>1187.8599999999999</v>
      </c>
      <c r="H4" s="124">
        <f>SUMIFS(Детализция!$M:$M,Детализция!$A:$A,$A4,Детализция!$H:$H,"Продажа")</f>
        <v>1003.52</v>
      </c>
      <c r="I4" s="36">
        <f>SUMIFS(Детализция!$Q:$Q,Детализция!$H:$H,"Возврат",Детализция!$A:$A,$A4)</f>
        <v>0</v>
      </c>
      <c r="J4" s="36">
        <f t="shared" ref="J4:J67" si="4">G4-H4-I4</f>
        <v>184.33999999999992</v>
      </c>
      <c r="K4" s="129">
        <f t="shared" ref="K4:K67" si="5">IF(J4&gt;0,(J4+L4)/G4," ")</f>
        <v>0.3122822058016993</v>
      </c>
      <c r="L4" s="36">
        <f>SUMIF(Детализция!$A:$A,$A4,Детализция!$Z:$Z)+SUMIF(Детализция!$A:$A,$A4,Детализция!$AC:$AC)+SUMIF(Детализция!$A:$A,$A4,Детализция!$AD:$AD)</f>
        <v>186.60754098360655</v>
      </c>
      <c r="M4" s="36">
        <f>SUMIF(Детализция!$A:$A,$A4,Детализция!$AH:$AH)</f>
        <v>197.99</v>
      </c>
      <c r="N4" s="36">
        <f>IFERROR(((IF(_xlfn.XLOOKUP(A4,Cебес!A:A,Cебес!G:G)&gt;1,_xlfn.XLOOKUP(A4,Cебес!$A:$A,Cебес!$G:$G,0,0)*Тарифы!$C$5*Тарифы!$C$8,1*Тарифы!$C$5*Тарифы!$C$8))*7*((_xlfn.XLOOKUP(A4,Воронка!A:A,Воронка!BF:BF,0))+E4)),0)</f>
        <v>242.06000000000003</v>
      </c>
      <c r="O4" s="36">
        <f>SUMIF(Детализция!$A:$A,$A4,Детализция!$AL:$AL)</f>
        <v>0</v>
      </c>
      <c r="P4" s="36">
        <f>SUMIF(Детализция!$A:$A,$A4,Детализция!$AE:$AE)</f>
        <v>786.8</v>
      </c>
      <c r="Q4" s="36">
        <f t="shared" ref="Q4:Q67" si="6">P4-M4-N4-O4</f>
        <v>346.74999999999989</v>
      </c>
      <c r="R4" s="36">
        <f>IFERROR(Q4-_xlfn.XLOOKUP(A4,Cебес!$A:$A,Cебес!$E:$E,0,0)*$E4-$H4*7%," ")</f>
        <v>96.503599999999878</v>
      </c>
      <c r="S4" s="128">
        <f t="shared" ref="S4:S67" si="7">IF($G4&gt;0,R4/$H4," ")</f>
        <v>9.6165098852040692E-2</v>
      </c>
      <c r="T4" s="128">
        <f>IF($E4&gt;0,$R4/(_xlfn.XLOOKUP($A4,Cебес!$A:$A,Cебес!$E:$E,0,0)*$E4),"  ")</f>
        <v>0.53613111111111045</v>
      </c>
      <c r="U4" s="346"/>
      <c r="V4" s="36">
        <f t="shared" ref="V4:V67" si="8">IFERROR(IF(AA4&gt;0,AA4/X4,0),999)</f>
        <v>222.72727272727272</v>
      </c>
      <c r="W4" s="350">
        <f>_xlfn.XLOOKUP($A4,Воронка!A:A,Воронка!AF:AF,0,0)</f>
        <v>100</v>
      </c>
      <c r="X4" s="351">
        <f>_xlfn.XLOOKUP($A4,Воронка!$A:$A,Воронка!BB:BB,0,0)</f>
        <v>1.1000000000000001</v>
      </c>
      <c r="Y4" s="36">
        <f>_xlfn.XLOOKUP($A4,Воронка!$A:$A,Воронка!AB:AB,0,0)</f>
        <v>17</v>
      </c>
      <c r="Z4" s="36">
        <f>_xlfn.XLOOKUP($A4,Воронка!$A:$A,Воронка!AD:AD,0,0)</f>
        <v>35</v>
      </c>
      <c r="AA4" s="36">
        <f>_xlfn.XLOOKUP($A4,Воронка!$A:$A,Воронка!BF:BF,0,0)</f>
        <v>245</v>
      </c>
    </row>
    <row r="5" spans="1:27" ht="15.95" customHeight="1" x14ac:dyDescent="0.25">
      <c r="A5" s="3">
        <f>[1]Юнит!A7</f>
        <v>169395410</v>
      </c>
      <c r="B5" s="3" t="str">
        <f>[1]Юнит!C7</f>
        <v>ACRF1BN201GR</v>
      </c>
      <c r="C5" s="352" t="str">
        <f>[1]Юнит!D7</f>
        <v>Бандаж для лица серый</v>
      </c>
      <c r="D5" s="4">
        <f>[1]Юнит!E7</f>
        <v>2038172050200</v>
      </c>
      <c r="E5" s="124">
        <f>SUMIFS(Детализция!$K:$K,Детализция!$A:$A,$A5,Детализция!$H:$H,"Продажа")</f>
        <v>6</v>
      </c>
      <c r="F5" s="124">
        <f>SUMIFS(Детализция!$K:$K,Детализция!$A:$A,$A5,Детализция!$H:$H,"Возврат")</f>
        <v>0</v>
      </c>
      <c r="G5" s="124">
        <f>SUMIFS(Детализция!Q:Q,Детализция!A:A,A5,Детализция!H:H,"Продажа")</f>
        <v>5651</v>
      </c>
      <c r="H5" s="124">
        <f>SUMIFS(Детализция!$M:$M,Детализция!$A:$A,$A5,Детализция!$H:$H,"Продажа")</f>
        <v>3807</v>
      </c>
      <c r="I5" s="36">
        <f>SUMIFS(Детализция!$Q:$Q,Детализция!$H:$H,"Возврат",Детализция!$A:$A,$A5)</f>
        <v>0</v>
      </c>
      <c r="J5" s="36">
        <f t="shared" si="4"/>
        <v>1844</v>
      </c>
      <c r="K5" s="129">
        <f t="shared" si="5"/>
        <v>0.3220212293776526</v>
      </c>
      <c r="L5" s="36">
        <f>SUMIF(Детализция!$A:$A,$A5,Детализция!$Z:$Z)+SUMIF(Детализция!$A:$A,$A5,Детализция!$AC:$AC)+SUMIF(Детализция!$A:$A,$A5,Детализция!$AD:$AD)</f>
        <v>-24.258032786885227</v>
      </c>
      <c r="M5" s="36">
        <f>SUMIF(Детализция!$A:$A,$A5,Детализция!$AH:$AH)</f>
        <v>295.51000000000005</v>
      </c>
      <c r="N5" s="36">
        <f>IFERROR(((IF(_xlfn.XLOOKUP(A5,Cебес!A:A,Cебес!G:G)&gt;1,_xlfn.XLOOKUP(A5,Cебес!$A:$A,Cебес!$G:$G,0,0)*Тарифы!$C$5*Тарифы!$C$8,1*Тарифы!$C$5*Тарифы!$C$8))*7*((_xlfn.XLOOKUP(A5,Воронка!A:A,Воронка!BF:BF,0))+E5)),0)</f>
        <v>240.10000000000002</v>
      </c>
      <c r="O5" s="36">
        <f>SUMIF(Детализция!$A:$A,$A5,Детализция!$AL:$AL)</f>
        <v>0</v>
      </c>
      <c r="P5" s="36">
        <f>SUMIF(Детализция!$A:$A,$A5,Детализция!$AE:$AE)</f>
        <v>3685.87</v>
      </c>
      <c r="Q5" s="36">
        <f t="shared" si="6"/>
        <v>3150.2599999999998</v>
      </c>
      <c r="R5" s="36">
        <f>IFERROR(Q5-_xlfn.XLOOKUP(A5,Cебес!$A:$A,Cебес!$E:$E,0,0)*$E5-$H5*7%," ")</f>
        <v>1647.7699999999998</v>
      </c>
      <c r="S5" s="128">
        <f t="shared" si="7"/>
        <v>0.43282637247176248</v>
      </c>
      <c r="T5" s="128">
        <f>IF($E5&gt;0,$R5/(_xlfn.XLOOKUP($A5,Cебес!$A:$A,Cебес!$E:$E,0,0)*$E5),"  ")</f>
        <v>1.3331472491909384</v>
      </c>
      <c r="U5" s="346"/>
      <c r="V5" s="36">
        <f t="shared" si="8"/>
        <v>341.42857142857144</v>
      </c>
      <c r="W5" s="350">
        <f>_xlfn.XLOOKUP($A5,Воронка!A:A,Воронка!AF:AF,0,0)</f>
        <v>100</v>
      </c>
      <c r="X5" s="351">
        <f>_xlfn.XLOOKUP($A5,Воронка!$A:$A,Воронка!BB:BB,0,0)</f>
        <v>0.7</v>
      </c>
      <c r="Y5" s="36">
        <f>_xlfn.XLOOKUP($A5,Воронка!$A:$A,Воронка!AB:AB,0,0)</f>
        <v>14</v>
      </c>
      <c r="Z5" s="36">
        <f>_xlfn.XLOOKUP($A5,Воронка!$A:$A,Воронка!AD:AD,0,0)</f>
        <v>23</v>
      </c>
      <c r="AA5" s="36">
        <f>_xlfn.XLOOKUP($A5,Воронка!$A:$A,Воронка!BF:BF,0,0)</f>
        <v>239</v>
      </c>
    </row>
    <row r="6" spans="1:27" ht="15.95" customHeight="1" x14ac:dyDescent="0.25">
      <c r="A6" s="3">
        <f>[1]Юнит!A8</f>
        <v>172832355</v>
      </c>
      <c r="B6" s="3" t="str">
        <f>[1]Юнит!C8</f>
        <v>AHMA7BW101BG</v>
      </c>
      <c r="C6" s="352" t="str">
        <f>[1]Юнит!D8</f>
        <v>Мешки 7 шт.</v>
      </c>
      <c r="D6" s="4">
        <f>[1]Юнит!E8</f>
        <v>2038337652454</v>
      </c>
      <c r="E6" s="124">
        <f>SUMIFS(Детализция!$K:$K,Детализция!$A:$A,$A6,Детализция!$H:$H,"Продажа")</f>
        <v>1</v>
      </c>
      <c r="F6" s="124">
        <f>SUMIFS(Детализция!$K:$K,Детализция!$A:$A,$A6,Детализция!$H:$H,"Возврат")</f>
        <v>0</v>
      </c>
      <c r="G6" s="124">
        <f>SUMIFS(Детализция!Q:Q,Детализция!A:A,A6,Детализция!H:H,"Продажа")</f>
        <v>1652</v>
      </c>
      <c r="H6" s="124">
        <f>SUMIFS(Детализция!$M:$M,Детализция!$A:$A,$A6,Детализция!$H:$H,"Продажа")</f>
        <v>996</v>
      </c>
      <c r="I6" s="36">
        <f>SUMIFS(Детализция!$Q:$Q,Детализция!$H:$H,"Возврат",Детализция!$A:$A,$A6)</f>
        <v>0</v>
      </c>
      <c r="J6" s="36">
        <f t="shared" si="4"/>
        <v>656</v>
      </c>
      <c r="K6" s="129">
        <f t="shared" si="5"/>
        <v>0.24638252689239074</v>
      </c>
      <c r="L6" s="36">
        <f>SUMIF(Детализция!$A:$A,$A6,Детализция!$Z:$Z)+SUMIF(Детализция!$A:$A,$A6,Детализция!$AC:$AC)+SUMIF(Детализция!$A:$A,$A6,Детализция!$AD:$AD)</f>
        <v>-248.97606557377048</v>
      </c>
      <c r="M6" s="36">
        <f>SUMIF(Детализция!$A:$A,$A6,Детализция!$AH:$AH)</f>
        <v>373.65999999999997</v>
      </c>
      <c r="N6" s="36">
        <f>IFERROR(((IF(_xlfn.XLOOKUP(A6,Cебес!A:A,Cебес!G:G)&gt;1,_xlfn.XLOOKUP(A6,Cебес!$A:$A,Cебес!$G:$G,0,0)*Тарифы!$C$5*Тарифы!$C$8,1*Тарифы!$C$5*Тарифы!$C$8))*7*((_xlfn.XLOOKUP(A6,Воронка!A:A,Воронка!BF:BF,0))+E6)),0)</f>
        <v>611.226</v>
      </c>
      <c r="O6" s="36">
        <f>SUMIF(Детализция!$A:$A,$A6,Детализция!$AL:$AL)</f>
        <v>0</v>
      </c>
      <c r="P6" s="36">
        <f>SUMIF(Детализция!$A:$A,$A6,Детализция!$AE:$AE)</f>
        <v>1143.24</v>
      </c>
      <c r="Q6" s="36">
        <f t="shared" si="6"/>
        <v>158.35400000000004</v>
      </c>
      <c r="R6" s="36">
        <f>IFERROR(Q6-_xlfn.XLOOKUP(A6,Cебес!$A:$A,Cебес!$E:$E,0,0)*$E6-$H6*7%," ")</f>
        <v>-286.36599999999999</v>
      </c>
      <c r="S6" s="128">
        <f t="shared" si="7"/>
        <v>-0.28751606425702808</v>
      </c>
      <c r="T6" s="128">
        <f>IF($E6&gt;0,$R6/(_xlfn.XLOOKUP($A6,Cебес!$A:$A,Cебес!$E:$E,0,0)*$E6),"  ")</f>
        <v>-0.76364266666666658</v>
      </c>
      <c r="U6" s="346"/>
      <c r="V6" s="36">
        <f t="shared" si="8"/>
        <v>1640</v>
      </c>
      <c r="W6" s="350">
        <f>_xlfn.XLOOKUP($A6,Воронка!A:A,Воронка!AF:AF,0,0)</f>
        <v>100</v>
      </c>
      <c r="X6" s="351">
        <f>_xlfn.XLOOKUP($A6,Воронка!$A:$A,Воронка!BB:BB,0,0)</f>
        <v>0.1</v>
      </c>
      <c r="Y6" s="36">
        <f>_xlfn.XLOOKUP($A6,Воронка!$A:$A,Воронка!AB:AB,0,0)</f>
        <v>8</v>
      </c>
      <c r="Z6" s="36">
        <f>_xlfn.XLOOKUP($A6,Воронка!$A:$A,Воронка!AD:AD,0,0)</f>
        <v>11</v>
      </c>
      <c r="AA6" s="36">
        <f>_xlfn.XLOOKUP($A6,Воронка!$A:$A,Воронка!BF:BF,0,0)</f>
        <v>164</v>
      </c>
    </row>
    <row r="7" spans="1:27" ht="15.95" customHeight="1" x14ac:dyDescent="0.25">
      <c r="A7" s="3">
        <f>[1]Юнит!A9</f>
        <v>176500218</v>
      </c>
      <c r="B7" s="3" t="str">
        <f>[1]Юнит!C9</f>
        <v>AHMA1BW101BG</v>
      </c>
      <c r="C7" s="352" t="str">
        <f>[1]Юнит!D9</f>
        <v>Мешок для бюстгалтеров</v>
      </c>
      <c r="D7" s="4">
        <f>[1]Юнит!E9</f>
        <v>2038597850744</v>
      </c>
      <c r="E7" s="124">
        <f>SUMIFS(Детализция!$K:$K,Детализция!$A:$A,$A7,Детализция!$H:$H,"Продажа")</f>
        <v>8</v>
      </c>
      <c r="F7" s="124">
        <f>SUMIFS(Детализция!$K:$K,Детализция!$A:$A,$A7,Детализция!$H:$H,"Возврат")</f>
        <v>0</v>
      </c>
      <c r="G7" s="124">
        <f>SUMIFS(Детализция!Q:Q,Детализция!A:A,A7,Детализция!H:H,"Продажа")</f>
        <v>3642.7400000000002</v>
      </c>
      <c r="H7" s="124">
        <f>SUMIFS(Детализция!$M:$M,Детализция!$A:$A,$A7,Детализция!$H:$H,"Продажа")</f>
        <v>2261.6999999999998</v>
      </c>
      <c r="I7" s="36">
        <f>SUMIFS(Детализция!$Q:$Q,Детализция!$H:$H,"Возврат",Детализция!$A:$A,$A7)</f>
        <v>0</v>
      </c>
      <c r="J7" s="36">
        <f t="shared" si="4"/>
        <v>1381.0400000000004</v>
      </c>
      <c r="K7" s="129">
        <f t="shared" si="5"/>
        <v>0.28611474860798813</v>
      </c>
      <c r="L7" s="36">
        <f>SUMIF(Детализция!$A:$A,$A7,Детализция!$Z:$Z)+SUMIF(Детализция!$A:$A,$A7,Детализция!$AC:$AC)+SUMIF(Детализция!$A:$A,$A7,Детализция!$AD:$AD)</f>
        <v>-338.79836065573761</v>
      </c>
      <c r="M7" s="36">
        <f>SUMIF(Детализция!$A:$A,$A7,Детализция!$AH:$AH)</f>
        <v>462.49</v>
      </c>
      <c r="N7" s="36">
        <f>IFERROR(((IF(_xlfn.XLOOKUP(A7,Cебес!A:A,Cебес!G:G)&gt;1,_xlfn.XLOOKUP(A7,Cебес!$A:$A,Cебес!$G:$G,0,0)*Тарифы!$C$5*Тарифы!$C$8,1*Тарифы!$C$5*Тарифы!$C$8))*7*((_xlfn.XLOOKUP(A7,Воронка!A:A,Воронка!BF:BF,0))+E7)),0)</f>
        <v>394.94000000000005</v>
      </c>
      <c r="O7" s="36">
        <f>SUMIF(Детализция!$A:$A,$A7,Детализция!$AL:$AL)</f>
        <v>0</v>
      </c>
      <c r="P7" s="36">
        <f>SUMIF(Детализция!$A:$A,$A7,Детализция!$AE:$AE)</f>
        <v>2490.9900000000002</v>
      </c>
      <c r="Q7" s="36">
        <f t="shared" si="6"/>
        <v>1633.5600000000002</v>
      </c>
      <c r="R7" s="36">
        <f>IFERROR(Q7-_xlfn.XLOOKUP(A7,Cебес!$A:$A,Cебес!$E:$E,0,0)*$E7-$H7*7%," ")</f>
        <v>907.24100000000021</v>
      </c>
      <c r="S7" s="128">
        <f t="shared" si="7"/>
        <v>0.40113233408498045</v>
      </c>
      <c r="T7" s="128">
        <f>IF($E7&gt;0,$R7/(_xlfn.XLOOKUP($A7,Cебес!$A:$A,Cебес!$E:$E,0,0)*$E7),"  ")</f>
        <v>1.5972552816901413</v>
      </c>
      <c r="U7" s="346"/>
      <c r="V7" s="36">
        <f t="shared" si="8"/>
        <v>658.33333333333337</v>
      </c>
      <c r="W7" s="350">
        <f>_xlfn.XLOOKUP($A7,Воронка!A:A,Воронка!AF:AF,0,0)</f>
        <v>100</v>
      </c>
      <c r="X7" s="351">
        <f>_xlfn.XLOOKUP($A7,Воронка!$A:$A,Воронка!BB:BB,0,0)</f>
        <v>0.6</v>
      </c>
      <c r="Y7" s="36">
        <f>_xlfn.XLOOKUP($A7,Воронка!$A:$A,Воронка!AB:AB,0,0)</f>
        <v>10</v>
      </c>
      <c r="Z7" s="36">
        <f>_xlfn.XLOOKUP($A7,Воронка!$A:$A,Воронка!AD:AD,0,0)</f>
        <v>40</v>
      </c>
      <c r="AA7" s="36">
        <f>_xlfn.XLOOKUP($A7,Воронка!$A:$A,Воронка!BF:BF,0,0)</f>
        <v>395</v>
      </c>
    </row>
    <row r="8" spans="1:27" ht="15.95" customHeight="1" x14ac:dyDescent="0.25">
      <c r="A8" s="3">
        <f>[1]Юнит!A10</f>
        <v>177404837</v>
      </c>
      <c r="B8" s="3" t="str">
        <f>[1]Юнит!C10</f>
        <v>AHMA3BW101BG</v>
      </c>
      <c r="C8" s="352" t="str">
        <f>[1]Юнит!D10</f>
        <v>Мешки 3 шт.</v>
      </c>
      <c r="D8" s="4">
        <f>[1]Юнит!E10</f>
        <v>2038627692689</v>
      </c>
      <c r="E8" s="124">
        <f>SUMIFS(Детализция!$K:$K,Детализция!$A:$A,$A8,Детализция!$H:$H,"Продажа")</f>
        <v>1</v>
      </c>
      <c r="F8" s="124">
        <f>SUMIFS(Детализция!$K:$K,Детализция!$A:$A,$A8,Детализция!$H:$H,"Возврат")</f>
        <v>0</v>
      </c>
      <c r="G8" s="124">
        <f>SUMIFS(Детализция!Q:Q,Детализция!A:A,A8,Детализция!H:H,"Продажа")</f>
        <v>993</v>
      </c>
      <c r="H8" s="124">
        <f>SUMIFS(Детализция!$M:$M,Детализция!$A:$A,$A8,Детализция!$H:$H,"Продажа")</f>
        <v>580</v>
      </c>
      <c r="I8" s="36">
        <f>SUMIFS(Детализция!$Q:$Q,Детализция!$H:$H,"Возврат",Детализция!$A:$A,$A8)</f>
        <v>0</v>
      </c>
      <c r="J8" s="36">
        <f t="shared" si="4"/>
        <v>413</v>
      </c>
      <c r="K8" s="129">
        <f t="shared" si="5"/>
        <v>0.27441533356445946</v>
      </c>
      <c r="L8" s="36">
        <f>SUMIF(Детализция!$A:$A,$A8,Детализция!$Z:$Z)+SUMIF(Детализция!$A:$A,$A8,Детализция!$AC:$AC)+SUMIF(Детализция!$A:$A,$A8,Детализция!$AD:$AD)</f>
        <v>-140.50557377049179</v>
      </c>
      <c r="M8" s="36">
        <f>SUMIF(Детализция!$A:$A,$A8,Детализция!$AH:$AH)</f>
        <v>106.12</v>
      </c>
      <c r="N8" s="36">
        <f>IFERROR(((IF(_xlfn.XLOOKUP(A8,Cебес!A:A,Cебес!G:G)&gt;1,_xlfn.XLOOKUP(A8,Cебес!$A:$A,Cебес!$G:$G,0,0)*Тарифы!$C$5*Тарифы!$C$8,1*Тарифы!$C$5*Тарифы!$C$8))*7*((_xlfn.XLOOKUP(A8,Воронка!A:A,Воронка!BF:BF,0))+E8)),0)</f>
        <v>411.6</v>
      </c>
      <c r="O8" s="36">
        <f>SUMIF(Детализция!$A:$A,$A8,Детализция!$AL:$AL)</f>
        <v>0</v>
      </c>
      <c r="P8" s="36">
        <f>SUMIF(Детализция!$A:$A,$A8,Детализция!$AE:$AE)</f>
        <v>681.22</v>
      </c>
      <c r="Q8" s="36">
        <f t="shared" si="6"/>
        <v>163.5</v>
      </c>
      <c r="R8" s="36">
        <f>IFERROR(Q8-_xlfn.XLOOKUP(A8,Cебес!$A:$A,Cебес!$E:$E,0,0)*$E8-$H8*7%," ")</f>
        <v>-43.1</v>
      </c>
      <c r="S8" s="128">
        <f t="shared" si="7"/>
        <v>-7.4310344827586208E-2</v>
      </c>
      <c r="T8" s="128">
        <f>IF($E8&gt;0,$R8/(_xlfn.XLOOKUP($A8,Cебес!$A:$A,Cебес!$E:$E,0,0)*$E8),"  ")</f>
        <v>-0.25963855421686749</v>
      </c>
      <c r="U8" s="346"/>
      <c r="V8" s="36">
        <f t="shared" si="8"/>
        <v>556.66666666666674</v>
      </c>
      <c r="W8" s="350">
        <f>_xlfn.XLOOKUP($A8,Воронка!A:A,Воронка!AF:AF,0,0)</f>
        <v>100</v>
      </c>
      <c r="X8" s="351">
        <f>_xlfn.XLOOKUP($A8,Воронка!$A:$A,Воронка!BB:BB,0,0)</f>
        <v>0.3</v>
      </c>
      <c r="Y8" s="36">
        <f>_xlfn.XLOOKUP($A8,Воронка!$A:$A,Воронка!AB:AB,0,0)</f>
        <v>4</v>
      </c>
      <c r="Z8" s="36">
        <f>_xlfn.XLOOKUP($A8,Воронка!$A:$A,Воронка!AD:AD,0,0)</f>
        <v>67</v>
      </c>
      <c r="AA8" s="36">
        <f>_xlfn.XLOOKUP($A8,Воронка!$A:$A,Воронка!BF:BF,0,0)</f>
        <v>167</v>
      </c>
    </row>
    <row r="9" spans="1:27" ht="15.95" customHeight="1" x14ac:dyDescent="0.25">
      <c r="A9" s="3">
        <f>[1]Юнит!A11</f>
        <v>177405495</v>
      </c>
      <c r="B9" s="3" t="str">
        <f>[1]Юнит!C11</f>
        <v>AHMA3BW102BG</v>
      </c>
      <c r="C9" s="352" t="str">
        <f>[1]Юнит!D11</f>
        <v>Мешки/деликат 3 шт.</v>
      </c>
      <c r="D9" s="4">
        <f>[1]Юнит!E11</f>
        <v>2038627713902</v>
      </c>
      <c r="E9" s="124">
        <f>SUMIFS(Детализция!$K:$K,Детализция!$A:$A,$A9,Детализция!$H:$H,"Продажа")</f>
        <v>2</v>
      </c>
      <c r="F9" s="124">
        <f>SUMIFS(Детализция!$K:$K,Детализция!$A:$A,$A9,Детализция!$H:$H,"Возврат")</f>
        <v>0</v>
      </c>
      <c r="G9" s="124">
        <f>SUMIFS(Детализция!Q:Q,Детализция!A:A,A9,Детализция!H:H,"Продажа")</f>
        <v>1777.88</v>
      </c>
      <c r="H9" s="124">
        <f>SUMIFS(Детализция!$M:$M,Детализция!$A:$A,$A9,Детализция!$H:$H,"Продажа")</f>
        <v>1002</v>
      </c>
      <c r="I9" s="36">
        <f>SUMIFS(Детализция!$Q:$Q,Детализция!$H:$H,"Возврат",Детализция!$A:$A,$A9)</f>
        <v>0</v>
      </c>
      <c r="J9" s="36">
        <f t="shared" si="4"/>
        <v>775.88000000000011</v>
      </c>
      <c r="K9" s="129">
        <f t="shared" si="5"/>
        <v>0.28583877943411701</v>
      </c>
      <c r="L9" s="36">
        <f>SUMIF(Детализция!$A:$A,$A9,Детализция!$Z:$Z)+SUMIF(Детализция!$A:$A,$A9,Детализция!$AC:$AC)+SUMIF(Детализция!$A:$A,$A9,Детализция!$AD:$AD)</f>
        <v>-267.69295081967215</v>
      </c>
      <c r="M9" s="36">
        <f>SUMIF(Детализция!$A:$A,$A9,Детализция!$AH:$AH)</f>
        <v>215.44</v>
      </c>
      <c r="N9" s="36">
        <f>IFERROR(((IF(_xlfn.XLOOKUP(A9,Cебес!A:A,Cебес!G:G)&gt;1,_xlfn.XLOOKUP(A9,Cебес!$A:$A,Cебес!$G:$G,0,0)*Тарифы!$C$5*Тарифы!$C$8,1*Тарифы!$C$5*Тарифы!$C$8))*7*((_xlfn.XLOOKUP(A9,Воронка!A:A,Воронка!BF:BF,0))+E9)),0)</f>
        <v>419.83200000000005</v>
      </c>
      <c r="O9" s="36">
        <f>SUMIF(Детализция!$A:$A,$A9,Детализция!$AL:$AL)</f>
        <v>0</v>
      </c>
      <c r="P9" s="36">
        <f>SUMIF(Детализция!$A:$A,$A9,Детализция!$AE:$AE)</f>
        <v>1220.8600000000001</v>
      </c>
      <c r="Q9" s="36">
        <f t="shared" si="6"/>
        <v>585.58799999999997</v>
      </c>
      <c r="R9" s="36">
        <f>IFERROR(Q9-_xlfn.XLOOKUP(A9,Cебес!$A:$A,Cебес!$E:$E,0,0)*$E9-$H9*7%," ")</f>
        <v>203.44799999999998</v>
      </c>
      <c r="S9" s="128">
        <f t="shared" si="7"/>
        <v>0.20304191616766465</v>
      </c>
      <c r="T9" s="128">
        <f>IF($E9&gt;0,$R9/(_xlfn.XLOOKUP($A9,Cебес!$A:$A,Cебес!$E:$E,0,0)*$E9),"  ")</f>
        <v>0.652076923076923</v>
      </c>
      <c r="U9" s="346"/>
      <c r="V9" s="36">
        <f t="shared" si="8"/>
        <v>625</v>
      </c>
      <c r="W9" s="350">
        <f>_xlfn.XLOOKUP($A9,Воронка!A:A,Воронка!AF:AF,0,0)</f>
        <v>100</v>
      </c>
      <c r="X9" s="351">
        <f>_xlfn.XLOOKUP($A9,Воронка!$A:$A,Воронка!BB:BB,0,0)</f>
        <v>0.4</v>
      </c>
      <c r="Y9" s="36">
        <f>_xlfn.XLOOKUP($A9,Воронка!$A:$A,Воронка!AB:AB,0,0)</f>
        <v>6</v>
      </c>
      <c r="Z9" s="36">
        <f>_xlfn.XLOOKUP($A9,Воронка!$A:$A,Воронка!AD:AD,0,0)</f>
        <v>43</v>
      </c>
      <c r="AA9" s="36">
        <f>_xlfn.XLOOKUP($A9,Воронка!$A:$A,Воронка!BF:BF,0,0)</f>
        <v>250</v>
      </c>
    </row>
    <row r="10" spans="1:27" ht="15.95" customHeight="1" x14ac:dyDescent="0.25">
      <c r="A10" s="3">
        <f>[1]Юнит!A12</f>
        <v>176721350</v>
      </c>
      <c r="B10" s="3" t="str">
        <f>[1]Юнит!C12</f>
        <v>AHMA3BW201WH</v>
      </c>
      <c r="C10" s="352" t="str">
        <f>[1]Юнит!D12</f>
        <v>Мешки/шнурок мелк 3 шт.</v>
      </c>
      <c r="D10" s="4">
        <f>[1]Юнит!E12</f>
        <v>2038606201642</v>
      </c>
      <c r="E10" s="124">
        <f>SUMIFS(Детализция!$K:$K,Детализция!$A:$A,$A10,Детализция!$H:$H,"Продажа")</f>
        <v>9</v>
      </c>
      <c r="F10" s="124">
        <f>SUMIFS(Детализция!$K:$K,Детализция!$A:$A,$A10,Детализция!$H:$H,"Возврат")</f>
        <v>0</v>
      </c>
      <c r="G10" s="124">
        <f>SUMIFS(Детализция!Q:Q,Детализция!A:A,A10,Детализция!H:H,"Продажа")</f>
        <v>6584.1399999999994</v>
      </c>
      <c r="H10" s="124">
        <f>SUMIFS(Детализция!$M:$M,Детализция!$A:$A,$A10,Детализция!$H:$H,"Продажа")</f>
        <v>4180.91</v>
      </c>
      <c r="I10" s="36">
        <f>SUMIFS(Детализция!$Q:$Q,Детализция!$H:$H,"Возврат",Детализция!$A:$A,$A10)</f>
        <v>0</v>
      </c>
      <c r="J10" s="36">
        <f t="shared" si="4"/>
        <v>2403.2299999999996</v>
      </c>
      <c r="K10" s="129">
        <f t="shared" si="5"/>
        <v>0.27953708631277729</v>
      </c>
      <c r="L10" s="36">
        <f>SUMIF(Детализция!$A:$A,$A10,Детализция!$Z:$Z)+SUMIF(Детализция!$A:$A,$A10,Детализция!$AC:$AC)+SUMIF(Детализция!$A:$A,$A10,Детализция!$AD:$AD)</f>
        <v>-562.71868852459022</v>
      </c>
      <c r="M10" s="36">
        <f>SUMIF(Детализция!$A:$A,$A10,Детализция!$AH:$AH)</f>
        <v>621.76</v>
      </c>
      <c r="N10" s="36">
        <f>IFERROR(((IF(_xlfn.XLOOKUP(A10,Cебес!A:A,Cебес!G:G)&gt;1,_xlfn.XLOOKUP(A10,Cебес!$A:$A,Cебес!$G:$G,0,0)*Тарифы!$C$5*Тарифы!$C$8,1*Тарифы!$C$5*Тарифы!$C$8))*7*((_xlfn.XLOOKUP(A10,Воронка!A:A,Воронка!BF:BF,0))+E10)),0)</f>
        <v>308.70000000000005</v>
      </c>
      <c r="O10" s="36">
        <f>SUMIF(Детализция!$A:$A,$A10,Детализция!$AL:$AL)</f>
        <v>0</v>
      </c>
      <c r="P10" s="36">
        <f>SUMIF(Детализция!$A:$A,$A10,Детализция!$AE:$AE)</f>
        <v>4501.6900000000005</v>
      </c>
      <c r="Q10" s="36">
        <f t="shared" si="6"/>
        <v>3571.2300000000005</v>
      </c>
      <c r="R10" s="36">
        <f>IFERROR(Q10-_xlfn.XLOOKUP(A10,Cебес!$A:$A,Cебес!$E:$E,0,0)*$E10-$H10*7%," ")</f>
        <v>1973.5663000000004</v>
      </c>
      <c r="S10" s="128">
        <f t="shared" si="7"/>
        <v>0.47204228266095194</v>
      </c>
      <c r="T10" s="128">
        <f>IF($E10&gt;0,$R10/(_xlfn.XLOOKUP($A10,Cебес!$A:$A,Cебес!$E:$E,0,0)*$E10),"  ")</f>
        <v>1.5123113409961688</v>
      </c>
      <c r="U10" s="346"/>
      <c r="V10" s="36">
        <f t="shared" si="8"/>
        <v>437.14285714285717</v>
      </c>
      <c r="W10" s="350">
        <f>_xlfn.XLOOKUP($A10,Воронка!A:A,Воронка!AF:AF,0,0)</f>
        <v>100</v>
      </c>
      <c r="X10" s="351">
        <f>_xlfn.XLOOKUP($A10,Воронка!$A:$A,Воронка!BB:BB,0,0)</f>
        <v>0.7</v>
      </c>
      <c r="Y10" s="36">
        <f>_xlfn.XLOOKUP($A10,Воронка!$A:$A,Воронка!AB:AB,0,0)</f>
        <v>7</v>
      </c>
      <c r="Z10" s="36">
        <f>_xlfn.XLOOKUP($A10,Воронка!$A:$A,Воронка!AD:AD,0,0)</f>
        <v>38</v>
      </c>
      <c r="AA10" s="36">
        <f>_xlfn.XLOOKUP($A10,Воронка!$A:$A,Воронка!BF:BF,0,0)</f>
        <v>306</v>
      </c>
    </row>
    <row r="11" spans="1:27" ht="15.95" customHeight="1" x14ac:dyDescent="0.25">
      <c r="A11" s="3">
        <f>[1]Юнит!A13</f>
        <v>176723275</v>
      </c>
      <c r="B11" s="3" t="str">
        <f>[1]Юнит!C13</f>
        <v>AHMA3BW202WH</v>
      </c>
      <c r="C11" s="352" t="str">
        <f>[1]Юнит!D13</f>
        <v>Мешки/шнурок крупн 3 шт.</v>
      </c>
      <c r="D11" s="4">
        <f>[1]Юнит!E13</f>
        <v>2038606256161</v>
      </c>
      <c r="E11" s="124">
        <f>SUMIFS(Детализция!$K:$K,Детализция!$A:$A,$A11,Детализция!$H:$H,"Продажа")</f>
        <v>20</v>
      </c>
      <c r="F11" s="124">
        <f>SUMIFS(Детализция!$K:$K,Детализция!$A:$A,$A11,Детализция!$H:$H,"Возврат")</f>
        <v>0</v>
      </c>
      <c r="G11" s="124">
        <f>SUMIFS(Детализция!Q:Q,Детализция!A:A,A11,Детализция!H:H,"Продажа")</f>
        <v>16357.119999999999</v>
      </c>
      <c r="H11" s="124">
        <f>SUMIFS(Детализция!$M:$M,Детализция!$A:$A,$A11,Детализция!$H:$H,"Продажа")</f>
        <v>10040</v>
      </c>
      <c r="I11" s="36">
        <f>SUMIFS(Детализция!$Q:$Q,Детализция!$H:$H,"Возврат",Детализция!$A:$A,$A11)</f>
        <v>0</v>
      </c>
      <c r="J11" s="36">
        <f t="shared" si="4"/>
        <v>6317.119999999999</v>
      </c>
      <c r="K11" s="129">
        <f t="shared" si="5"/>
        <v>0.27429750549697951</v>
      </c>
      <c r="L11" s="36">
        <f>SUMIF(Детализция!$A:$A,$A11,Детализция!$Z:$Z)+SUMIF(Детализция!$A:$A,$A11,Детализция!$AC:$AC)+SUMIF(Детализция!$A:$A,$A11,Детализция!$AD:$AD)</f>
        <v>-1830.4027868852454</v>
      </c>
      <c r="M11" s="36">
        <f>SUMIF(Детализция!$A:$A,$A11,Детализция!$AH:$AH)</f>
        <v>1081.7399999999998</v>
      </c>
      <c r="N11" s="36">
        <f>IFERROR(((IF(_xlfn.XLOOKUP(A11,Cебес!A:A,Cебес!G:G)&gt;1,_xlfn.XLOOKUP(A11,Cебес!$A:$A,Cебес!$G:$G,0,0)*Тарифы!$C$5*Тарифы!$C$8,1*Тарифы!$C$5*Тарифы!$C$8))*7*((_xlfn.XLOOKUP(A11,Воронка!A:A,Воронка!BF:BF,0))+E11)),0)</f>
        <v>171.50000000000003</v>
      </c>
      <c r="O11" s="36">
        <f>SUMIF(Детализция!$A:$A,$A11,Детализция!$AL:$AL)</f>
        <v>0</v>
      </c>
      <c r="P11" s="36">
        <f>SUMIF(Детализция!$A:$A,$A11,Детализция!$AE:$AE)</f>
        <v>11257.559999999998</v>
      </c>
      <c r="Q11" s="36">
        <f t="shared" si="6"/>
        <v>10004.319999999998</v>
      </c>
      <c r="R11" s="36">
        <f>IFERROR(Q11-_xlfn.XLOOKUP(A11,Cебес!$A:$A,Cебес!$E:$E,0,0)*$E11-$H11*7%," ")</f>
        <v>6401.5199999999977</v>
      </c>
      <c r="S11" s="128">
        <f t="shared" si="7"/>
        <v>0.63760159362549773</v>
      </c>
      <c r="T11" s="128">
        <f>IF($E11&gt;0,$R11/(_xlfn.XLOOKUP($A11,Cебес!$A:$A,Cебес!$E:$E,0,0)*$E11),"  ")</f>
        <v>2.2074206896551716</v>
      </c>
      <c r="U11" s="346"/>
      <c r="V11" s="36">
        <f t="shared" si="8"/>
        <v>59.615384615384613</v>
      </c>
      <c r="W11" s="350">
        <f>_xlfn.XLOOKUP($A11,Воронка!A:A,Воронка!AF:AF,0,0)</f>
        <v>100</v>
      </c>
      <c r="X11" s="351">
        <f>_xlfn.XLOOKUP($A11,Воронка!$A:$A,Воронка!BB:BB,0,0)</f>
        <v>2.6</v>
      </c>
      <c r="Y11" s="36">
        <f>_xlfn.XLOOKUP($A11,Воронка!$A:$A,Воронка!AB:AB,0,0)</f>
        <v>11</v>
      </c>
      <c r="Z11" s="36">
        <f>_xlfn.XLOOKUP($A11,Воронка!$A:$A,Воронка!AD:AD,0,0)</f>
        <v>47</v>
      </c>
      <c r="AA11" s="36">
        <f>_xlfn.XLOOKUP($A11,Воронка!$A:$A,Воронка!BF:BF,0,0)</f>
        <v>155</v>
      </c>
    </row>
    <row r="12" spans="1:27" ht="15.95" customHeight="1" x14ac:dyDescent="0.25">
      <c r="A12" s="3">
        <f>[1]Юнит!A14</f>
        <v>204615141</v>
      </c>
      <c r="B12" s="3" t="str">
        <f>[1]Юнит!C14</f>
        <v>AHMA2BW201WH</v>
      </c>
      <c r="C12" s="352" t="str">
        <f>[1]Юнит!D14</f>
        <v>Мешки 2 шт. серый</v>
      </c>
      <c r="D12" s="4">
        <f>[1]Юнит!E14</f>
        <v>2039404446068</v>
      </c>
      <c r="E12" s="124">
        <f>SUMIFS(Детализция!$K:$K,Детализция!$A:$A,$A12,Детализция!$H:$H,"Продажа")</f>
        <v>1</v>
      </c>
      <c r="F12" s="124">
        <f>SUMIFS(Детализция!$K:$K,Детализция!$A:$A,$A12,Детализция!$H:$H,"Возврат")</f>
        <v>0</v>
      </c>
      <c r="G12" s="124">
        <f>SUMIFS(Детализция!Q:Q,Детализция!A:A,A12,Детализция!H:H,"Продажа")</f>
        <v>600</v>
      </c>
      <c r="H12" s="124">
        <f>SUMIFS(Детализция!$M:$M,Детализция!$A:$A,$A12,Детализция!$H:$H,"Продажа")</f>
        <v>358</v>
      </c>
      <c r="I12" s="36">
        <f>SUMIFS(Детализция!$Q:$Q,Детализция!$H:$H,"Возврат",Детализция!$A:$A,$A12)</f>
        <v>0</v>
      </c>
      <c r="J12" s="36">
        <f t="shared" si="4"/>
        <v>242</v>
      </c>
      <c r="K12" s="129">
        <f t="shared" si="5"/>
        <v>0.23867841530054648</v>
      </c>
      <c r="L12" s="36">
        <f>SUMIF(Детализция!$A:$A,$A12,Детализция!$Z:$Z)+SUMIF(Детализция!$A:$A,$A12,Детализция!$AC:$AC)+SUMIF(Детализция!$A:$A,$A12,Детализция!$AD:$AD)</f>
        <v>-98.792950819672129</v>
      </c>
      <c r="M12" s="36">
        <f>SUMIF(Детализция!$A:$A,$A12,Детализция!$AH:$AH)</f>
        <v>162.45000000000002</v>
      </c>
      <c r="N12" s="36">
        <f>IFERROR(((IF(_xlfn.XLOOKUP(A12,Cебес!A:A,Cебес!G:G)&gt;1,_xlfn.XLOOKUP(A12,Cебес!$A:$A,Cебес!$G:$G,0,0)*Тарифы!$C$5*Тарифы!$C$8,1*Тарифы!$C$5*Тарифы!$C$8))*7*((_xlfn.XLOOKUP(A12,Воронка!A:A,Воронка!BF:BF,0))+E12)),0)</f>
        <v>251.86</v>
      </c>
      <c r="O12" s="36">
        <f>SUMIF(Детализция!$A:$A,$A12,Детализция!$AL:$AL)</f>
        <v>0</v>
      </c>
      <c r="P12" s="36">
        <f>SUMIF(Детализция!$A:$A,$A12,Детализция!$AE:$AE)</f>
        <v>411.36</v>
      </c>
      <c r="Q12" s="36">
        <f t="shared" si="6"/>
        <v>-2.9500000000000171</v>
      </c>
      <c r="R12" s="36">
        <f>IFERROR(Q12-_xlfn.XLOOKUP(A12,Cебес!$A:$A,Cебес!$E:$E,0,0)*$E12-$H12*7%," ")</f>
        <v>-120.01000000000002</v>
      </c>
      <c r="S12" s="128">
        <f t="shared" si="7"/>
        <v>-0.33522346368715089</v>
      </c>
      <c r="T12" s="128">
        <f>IF($E12&gt;0,$R12/(_xlfn.XLOOKUP($A12,Cебес!$A:$A,Cебес!$E:$E,0,0)*$E12),"  ")</f>
        <v>-1.3044565217391306</v>
      </c>
      <c r="U12" s="346"/>
      <c r="V12" s="36">
        <f t="shared" si="8"/>
        <v>853.33333333333337</v>
      </c>
      <c r="W12" s="350">
        <f>_xlfn.XLOOKUP($A12,Воронка!A:A,Воронка!AF:AF,0,0)</f>
        <v>0</v>
      </c>
      <c r="X12" s="351">
        <f>_xlfn.XLOOKUP($A12,Воронка!$A:$A,Воронка!BB:BB,0,0)</f>
        <v>0.3</v>
      </c>
      <c r="Y12" s="36">
        <f>_xlfn.XLOOKUP($A12,Воронка!$A:$A,Воронка!AB:AB,0,0)</f>
        <v>13</v>
      </c>
      <c r="Z12" s="36">
        <f>_xlfn.XLOOKUP($A12,Воронка!$A:$A,Воронка!AD:AD,0,0)</f>
        <v>33</v>
      </c>
      <c r="AA12" s="36">
        <f>_xlfn.XLOOKUP($A12,Воронка!$A:$A,Воронка!BF:BF,0,0)</f>
        <v>256</v>
      </c>
    </row>
    <row r="13" spans="1:27" ht="15.95" customHeight="1" x14ac:dyDescent="0.25">
      <c r="A13" s="3">
        <f>[1]Юнит!A15</f>
        <v>236074677</v>
      </c>
      <c r="B13" s="3" t="str">
        <f>[1]Юнит!C15</f>
        <v>AHMA2BW202WH</v>
      </c>
      <c r="C13" s="352" t="str">
        <f>[1]Юнит!D15</f>
        <v>Мешки 2 шт. розовый</v>
      </c>
      <c r="D13" s="4">
        <f>[1]Юнит!E15</f>
        <v>2040278862540</v>
      </c>
      <c r="E13" s="124">
        <f>SUMIFS(Детализция!$K:$K,Детализция!$A:$A,$A13,Детализция!$H:$H,"Продажа")</f>
        <v>1</v>
      </c>
      <c r="F13" s="124">
        <f>SUMIFS(Детализция!$K:$K,Детализция!$A:$A,$A13,Детализция!$H:$H,"Возврат")</f>
        <v>0</v>
      </c>
      <c r="G13" s="124">
        <f>SUMIFS(Детализция!Q:Q,Детализция!A:A,A13,Детализция!H:H,"Продажа")</f>
        <v>519</v>
      </c>
      <c r="H13" s="124">
        <f>SUMIFS(Детализция!$M:$M,Детализция!$A:$A,$A13,Детализция!$H:$H,"Продажа")</f>
        <v>295</v>
      </c>
      <c r="I13" s="36">
        <f>SUMIFS(Детализция!$Q:$Q,Детализция!$H:$H,"Возврат",Детализция!$A:$A,$A13)</f>
        <v>0</v>
      </c>
      <c r="J13" s="36">
        <f t="shared" si="4"/>
        <v>224</v>
      </c>
      <c r="K13" s="129">
        <f t="shared" si="5"/>
        <v>0.22152942291291575</v>
      </c>
      <c r="L13" s="36">
        <f>SUMIF(Детализция!$A:$A,$A13,Детализция!$Z:$Z)+SUMIF(Детализция!$A:$A,$A13,Детализция!$AC:$AC)+SUMIF(Детализция!$A:$A,$A13,Детализция!$AD:$AD)</f>
        <v>-109.02622950819672</v>
      </c>
      <c r="M13" s="36">
        <f>SUMIF(Детализция!$A:$A,$A13,Детализция!$AH:$AH)</f>
        <v>50.68</v>
      </c>
      <c r="N13" s="36">
        <f>IFERROR(((IF(_xlfn.XLOOKUP(A13,Cебес!A:A,Cебес!G:G)&gt;1,_xlfn.XLOOKUP(A13,Cебес!$A:$A,Cебес!$G:$G,0,0)*Тарифы!$C$5*Тарифы!$C$8,1*Тарифы!$C$5*Тарифы!$C$8))*7*((_xlfn.XLOOKUP(A13,Воронка!A:A,Воронка!BF:BF,0))+E13)),0)</f>
        <v>49.000000000000007</v>
      </c>
      <c r="O13" s="36">
        <f>SUMIF(Детализция!$A:$A,$A13,Детализция!$AL:$AL)</f>
        <v>0</v>
      </c>
      <c r="P13" s="36">
        <f>SUMIF(Детализция!$A:$A,$A13,Детализция!$AE:$AE)</f>
        <v>356.31</v>
      </c>
      <c r="Q13" s="36">
        <f t="shared" si="6"/>
        <v>256.63</v>
      </c>
      <c r="R13" s="36">
        <f>IFERROR(Q13-_xlfn.XLOOKUP(A13,Cебес!$A:$A,Cебес!$E:$E,0,0)*$E13-$H13*7%," ")</f>
        <v>86.97999999999999</v>
      </c>
      <c r="S13" s="128">
        <f t="shared" si="7"/>
        <v>0.29484745762711861</v>
      </c>
      <c r="T13" s="128">
        <f>IF($E13&gt;0,$R13/(_xlfn.XLOOKUP($A13,Cебес!$A:$A,Cебес!$E:$E,0,0)*$E13),"  ")</f>
        <v>0.58375838926174495</v>
      </c>
      <c r="U13" s="346"/>
      <c r="V13" s="36">
        <f t="shared" si="8"/>
        <v>163.33333333333334</v>
      </c>
      <c r="W13" s="350">
        <f>_xlfn.XLOOKUP($A13,Воронка!A:A,Воронка!AF:AF,0,0)</f>
        <v>100</v>
      </c>
      <c r="X13" s="351">
        <f>_xlfn.XLOOKUP($A13,Воронка!$A:$A,Воронка!BB:BB,0,0)</f>
        <v>0.3</v>
      </c>
      <c r="Y13" s="36">
        <f>_xlfn.XLOOKUP($A13,Воронка!$A:$A,Воронка!AB:AB,0,0)</f>
        <v>29</v>
      </c>
      <c r="Z13" s="36">
        <f>_xlfn.XLOOKUP($A13,Воронка!$A:$A,Воронка!AD:AD,0,0)</f>
        <v>18</v>
      </c>
      <c r="AA13" s="36">
        <f>_xlfn.XLOOKUP($A13,Воронка!$A:$A,Воронка!BF:BF,0,0)</f>
        <v>49</v>
      </c>
    </row>
    <row r="14" spans="1:27" ht="15.95" customHeight="1" x14ac:dyDescent="0.25">
      <c r="A14" s="3">
        <f>[1]Юнит!A16</f>
        <v>236929187</v>
      </c>
      <c r="B14" s="3" t="str">
        <f>[1]Юнит!C16</f>
        <v>AHMA1BW112WH</v>
      </c>
      <c r="C14" s="352" t="str">
        <f>[1]Юнит!D16</f>
        <v>Мешок 60*80 крупн</v>
      </c>
      <c r="D14" s="4">
        <f>[1]Юнит!E16</f>
        <v>2040335626849</v>
      </c>
      <c r="E14" s="124">
        <f>SUMIFS(Детализция!$K:$K,Детализция!$A:$A,$A14,Детализция!$H:$H,"Продажа")</f>
        <v>16</v>
      </c>
      <c r="F14" s="124">
        <f>SUMIFS(Детализция!$K:$K,Детализция!$A:$A,$A14,Детализция!$H:$H,"Возврат")</f>
        <v>0</v>
      </c>
      <c r="G14" s="124">
        <f>SUMIFS(Детализция!Q:Q,Детализция!A:A,A14,Детализция!H:H,"Продажа")</f>
        <v>10247.48</v>
      </c>
      <c r="H14" s="124">
        <f>SUMIFS(Детализция!$M:$M,Детализция!$A:$A,$A14,Детализция!$H:$H,"Продажа")</f>
        <v>6280</v>
      </c>
      <c r="I14" s="36">
        <f>SUMIFS(Детализция!$Q:$Q,Детализция!$H:$H,"Возврат",Детализция!$A:$A,$A14)</f>
        <v>0</v>
      </c>
      <c r="J14" s="36">
        <f t="shared" si="4"/>
        <v>3967.4799999999996</v>
      </c>
      <c r="K14" s="129">
        <f t="shared" si="5"/>
        <v>0.2808265952246588</v>
      </c>
      <c r="L14" s="36">
        <f>SUMIF(Детализция!$A:$A,$A14,Детализция!$Z:$Z)+SUMIF(Детализция!$A:$A,$A14,Детализция!$AC:$AC)+SUMIF(Детализция!$A:$A,$A14,Детализция!$AD:$AD)</f>
        <v>-1089.7150819672131</v>
      </c>
      <c r="M14" s="36">
        <f>SUMIF(Детализция!$A:$A,$A14,Детализция!$AH:$AH)</f>
        <v>881.55999999999972</v>
      </c>
      <c r="N14" s="36">
        <f>IFERROR(((IF(_xlfn.XLOOKUP(A14,Cебес!A:A,Cебес!G:G)&gt;1,_xlfn.XLOOKUP(A14,Cебес!$A:$A,Cебес!$G:$G,0,0)*Тарифы!$C$5*Тарифы!$C$8,1*Тарифы!$C$5*Тарифы!$C$8))*7*((_xlfn.XLOOKUP(A14,Воронка!A:A,Воронка!BF:BF,0))+E14)),0)</f>
        <v>180.32000000000002</v>
      </c>
      <c r="O14" s="36">
        <f>SUMIF(Детализция!$A:$A,$A14,Детализция!$AL:$AL)</f>
        <v>0</v>
      </c>
      <c r="P14" s="36">
        <f>SUMIF(Детализция!$A:$A,$A14,Детализция!$AE:$AE)</f>
        <v>7034.7</v>
      </c>
      <c r="Q14" s="36">
        <f t="shared" si="6"/>
        <v>5972.8200000000006</v>
      </c>
      <c r="R14" s="36">
        <f>IFERROR(Q14-_xlfn.XLOOKUP(A14,Cебес!$A:$A,Cебес!$E:$E,0,0)*$E14-$H14*7%," ")</f>
        <v>4045.2200000000007</v>
      </c>
      <c r="S14" s="128">
        <f t="shared" si="7"/>
        <v>0.64414331210191089</v>
      </c>
      <c r="T14" s="128">
        <f>IF($E14&gt;0,$R14/(_xlfn.XLOOKUP($A14,Cебес!$A:$A,Cебес!$E:$E,0,0)*$E14),"  ")</f>
        <v>2.7185618279569899</v>
      </c>
      <c r="U14" s="346"/>
      <c r="V14" s="36">
        <f t="shared" si="8"/>
        <v>73.043478260869577</v>
      </c>
      <c r="W14" s="350">
        <f>_xlfn.XLOOKUP($A14,Воронка!A:A,Воронка!AF:AF,0,0)</f>
        <v>92</v>
      </c>
      <c r="X14" s="351">
        <f>_xlfn.XLOOKUP($A14,Воронка!$A:$A,Воронка!BB:BB,0,0)</f>
        <v>2.2999999999999998</v>
      </c>
      <c r="Y14" s="36">
        <f>_xlfn.XLOOKUP($A14,Воронка!$A:$A,Воронка!AB:AB,0,0)</f>
        <v>12</v>
      </c>
      <c r="Z14" s="36">
        <f>_xlfn.XLOOKUP($A14,Воронка!$A:$A,Воронка!AD:AD,0,0)</f>
        <v>43</v>
      </c>
      <c r="AA14" s="36">
        <f>_xlfn.XLOOKUP($A14,Воронка!$A:$A,Воронка!BF:BF,0,0)</f>
        <v>168</v>
      </c>
    </row>
    <row r="15" spans="1:27" ht="15.95" customHeight="1" x14ac:dyDescent="0.25">
      <c r="A15" s="3">
        <f>[1]Юнит!A17</f>
        <v>236929188</v>
      </c>
      <c r="B15" s="3" t="str">
        <f>[1]Юнит!C17</f>
        <v>AHMA1BW111WH</v>
      </c>
      <c r="C15" s="352" t="str">
        <f>[1]Юнит!D17</f>
        <v>Мешок 60*80 мелк</v>
      </c>
      <c r="D15" s="4">
        <f>[1]Юнит!E17</f>
        <v>2040335648124</v>
      </c>
      <c r="E15" s="124">
        <f>SUMIFS(Детализция!$K:$K,Детализция!$A:$A,$A15,Детализция!$H:$H,"Продажа")</f>
        <v>28</v>
      </c>
      <c r="F15" s="124">
        <f>SUMIFS(Детализция!$K:$K,Детализция!$A:$A,$A15,Детализция!$H:$H,"Возврат")</f>
        <v>0</v>
      </c>
      <c r="G15" s="124">
        <f>SUMIFS(Детализция!Q:Q,Детализция!A:A,A15,Детализция!H:H,"Продажа")</f>
        <v>16209.02</v>
      </c>
      <c r="H15" s="124">
        <f>SUMIFS(Детализция!$M:$M,Детализция!$A:$A,$A15,Детализция!$H:$H,"Продажа")</f>
        <v>9914</v>
      </c>
      <c r="I15" s="36">
        <f>SUMIFS(Детализция!$Q:$Q,Детализция!$H:$H,"Возврат",Детализция!$A:$A,$A15)</f>
        <v>0</v>
      </c>
      <c r="J15" s="36">
        <f t="shared" si="4"/>
        <v>6295.02</v>
      </c>
      <c r="K15" s="129">
        <f t="shared" si="5"/>
        <v>0.25999906225052472</v>
      </c>
      <c r="L15" s="36">
        <f>SUMIF(Детализция!$A:$A,$A15,Детализция!$Z:$Z)+SUMIF(Детализция!$A:$A,$A15,Детализция!$AC:$AC)+SUMIF(Детализция!$A:$A,$A15,Детализция!$AD:$AD)</f>
        <v>-2080.6900000000005</v>
      </c>
      <c r="M15" s="36">
        <f>SUMIF(Детализция!$A:$A,$A15,Детализция!$AH:$AH)</f>
        <v>1832.9999999999993</v>
      </c>
      <c r="N15" s="36">
        <f>IFERROR(((IF(_xlfn.XLOOKUP(A15,Cебес!A:A,Cебес!G:G)&gt;1,_xlfn.XLOOKUP(A15,Cебес!$A:$A,Cебес!$G:$G,0,0)*Тарифы!$C$5*Тарифы!$C$8,1*Тарифы!$C$5*Тарифы!$C$8))*7*((_xlfn.XLOOKUP(A15,Воронка!A:A,Воронка!BF:BF,0))+E15)),0)</f>
        <v>146.02000000000001</v>
      </c>
      <c r="O15" s="36">
        <f>SUMIF(Детализция!$A:$A,$A15,Детализция!$AL:$AL)</f>
        <v>0</v>
      </c>
      <c r="P15" s="36">
        <f>SUMIF(Детализция!$A:$A,$A15,Детализция!$AE:$AE)</f>
        <v>11088.160000000002</v>
      </c>
      <c r="Q15" s="36">
        <f t="shared" si="6"/>
        <v>9109.1400000000012</v>
      </c>
      <c r="R15" s="36">
        <f>IFERROR(Q15-_xlfn.XLOOKUP(A15,Cебес!$A:$A,Cебес!$E:$E,0,0)*$E15-$H15*7%," ")</f>
        <v>5811.1600000000017</v>
      </c>
      <c r="S15" s="128">
        <f t="shared" si="7"/>
        <v>0.58615694976800503</v>
      </c>
      <c r="T15" s="128">
        <f>IF($E15&gt;0,$R15/(_xlfn.XLOOKUP($A15,Cебес!$A:$A,Cебес!$E:$E,0,0)*$E15),"  ")</f>
        <v>2.23162826420891</v>
      </c>
      <c r="U15" s="346"/>
      <c r="V15" s="36">
        <f t="shared" si="8"/>
        <v>24.2</v>
      </c>
      <c r="W15" s="350">
        <f>_xlfn.XLOOKUP($A15,Воронка!A:A,Воронка!AF:AF,0,0)</f>
        <v>96</v>
      </c>
      <c r="X15" s="351">
        <f>_xlfn.XLOOKUP($A15,Воронка!$A:$A,Воронка!BB:BB,0,0)</f>
        <v>5</v>
      </c>
      <c r="Y15" s="36">
        <f>_xlfn.XLOOKUP($A15,Воронка!$A:$A,Воронка!AB:AB,0,0)</f>
        <v>19</v>
      </c>
      <c r="Z15" s="36">
        <f>_xlfn.XLOOKUP($A15,Воронка!$A:$A,Воронка!AD:AD,0,0)</f>
        <v>45</v>
      </c>
      <c r="AA15" s="36">
        <f>_xlfn.XLOOKUP($A15,Воронка!$A:$A,Воронка!BF:BF,0,0)</f>
        <v>121</v>
      </c>
    </row>
    <row r="16" spans="1:27" ht="15.95" customHeight="1" x14ac:dyDescent="0.25">
      <c r="A16" s="3">
        <f>[1]Юнит!A18</f>
        <v>239235150</v>
      </c>
      <c r="B16" s="3" t="str">
        <f>[1]Юнит!C18</f>
        <v>AHMA1BW301WH</v>
      </c>
      <c r="C16" s="352" t="str">
        <f>[1]Юнит!D18</f>
        <v>Мешок для обуви L - 30 см</v>
      </c>
      <c r="D16" s="4">
        <f>[1]Юнит!E18</f>
        <v>2040478720961</v>
      </c>
      <c r="E16" s="124">
        <f>SUMIFS(Детализция!$K:$K,Детализция!$A:$A,$A16,Детализция!$H:$H,"Продажа")</f>
        <v>1</v>
      </c>
      <c r="F16" s="124">
        <f>SUMIFS(Детализция!$K:$K,Детализция!$A:$A,$A16,Детализция!$H:$H,"Возврат")</f>
        <v>0</v>
      </c>
      <c r="G16" s="124">
        <f>SUMIFS(Детализция!Q:Q,Детализция!A:A,A16,Детализция!H:H,"Продажа")</f>
        <v>513</v>
      </c>
      <c r="H16" s="124">
        <f>SUMIFS(Детализция!$M:$M,Детализция!$A:$A,$A16,Детализция!$H:$H,"Продажа")</f>
        <v>330</v>
      </c>
      <c r="I16" s="36">
        <f>SUMIFS(Детализция!$Q:$Q,Детализция!$H:$H,"Возврат",Детализция!$A:$A,$A16)</f>
        <v>0</v>
      </c>
      <c r="J16" s="36">
        <f t="shared" si="4"/>
        <v>183</v>
      </c>
      <c r="K16" s="129">
        <f t="shared" si="5"/>
        <v>0.29620298469306239</v>
      </c>
      <c r="L16" s="36">
        <f>SUMIF(Детализция!$A:$A,$A16,Детализция!$Z:$Z)+SUMIF(Детализция!$A:$A,$A16,Детализция!$AC:$AC)+SUMIF(Детализция!$A:$A,$A16,Детализция!$AD:$AD)</f>
        <v>-31.047868852459015</v>
      </c>
      <c r="M16" s="36">
        <f>SUMIF(Детализция!$A:$A,$A16,Детализция!$AH:$AH)</f>
        <v>69.69</v>
      </c>
      <c r="N16" s="36">
        <f>IFERROR(((IF(_xlfn.XLOOKUP(A16,Cебес!A:A,Cебес!G:G)&gt;1,_xlfn.XLOOKUP(A16,Cебес!$A:$A,Cебес!$G:$G,0,0)*Тарифы!$C$5*Тарифы!$C$8,1*Тарифы!$C$5*Тарифы!$C$8))*7*((_xlfn.XLOOKUP(A16,Воронка!A:A,Воронка!BF:BF,0))+E16)),0)</f>
        <v>60.760000000000005</v>
      </c>
      <c r="O16" s="36">
        <f>SUMIF(Детализция!$A:$A,$A16,Детализция!$AL:$AL)</f>
        <v>0</v>
      </c>
      <c r="P16" s="36">
        <f>SUMIF(Детализция!$A:$A,$A16,Детализция!$AE:$AE)</f>
        <v>348.59</v>
      </c>
      <c r="Q16" s="36">
        <f t="shared" si="6"/>
        <v>218.14</v>
      </c>
      <c r="R16" s="36">
        <f>IFERROR(Q16-_xlfn.XLOOKUP(A16,Cебес!$A:$A,Cебес!$E:$E,0,0)*$E16-$H16*7%," ")</f>
        <v>80.039999999999992</v>
      </c>
      <c r="S16" s="128">
        <f t="shared" si="7"/>
        <v>0.24254545454545451</v>
      </c>
      <c r="T16" s="128">
        <f>IF($E16&gt;0,$R16/(_xlfn.XLOOKUP($A16,Cебес!$A:$A,Cебес!$E:$E,0,0)*$E16),"  ")</f>
        <v>0.69599999999999995</v>
      </c>
      <c r="U16" s="346"/>
      <c r="V16" s="36">
        <f t="shared" si="8"/>
        <v>999</v>
      </c>
      <c r="W16" s="350">
        <f>_xlfn.XLOOKUP($A16,Воронка!A:A,Воронка!AF:AF,0,0)</f>
        <v>0</v>
      </c>
      <c r="X16" s="351">
        <f>_xlfn.XLOOKUP($A16,Воронка!$A:$A,Воронка!BB:BB,0,0)</f>
        <v>0</v>
      </c>
      <c r="Y16" s="36">
        <f>_xlfn.XLOOKUP($A16,Воронка!$A:$A,Воронка!AB:AB,0,0)</f>
        <v>0</v>
      </c>
      <c r="Z16" s="36">
        <f>_xlfn.XLOOKUP($A16,Воронка!$A:$A,Воронка!AD:AD,0,0)</f>
        <v>0</v>
      </c>
      <c r="AA16" s="36">
        <f>_xlfn.XLOOKUP($A16,Воронка!$A:$A,Воронка!BF:BF,0,0)</f>
        <v>61</v>
      </c>
    </row>
    <row r="17" spans="1:27" ht="15.95" customHeight="1" x14ac:dyDescent="0.25">
      <c r="A17" s="3">
        <f>[1]Юнит!A19</f>
        <v>239233529</v>
      </c>
      <c r="B17" s="3" t="str">
        <f>[1]Юнит!C19</f>
        <v>AHMA1BW302WH</v>
      </c>
      <c r="C17" s="352" t="str">
        <f>[1]Юнит!D19</f>
        <v>Мешок для обуви XL - 35 см</v>
      </c>
      <c r="D17" s="4">
        <f>[1]Юнит!E19</f>
        <v>2040478696884</v>
      </c>
      <c r="E17" s="124">
        <f>SUMIFS(Детализция!$K:$K,Детализция!$A:$A,$A17,Детализция!$H:$H,"Продажа")</f>
        <v>2</v>
      </c>
      <c r="F17" s="124">
        <f>SUMIFS(Детализция!$K:$K,Детализция!$A:$A,$A17,Детализция!$H:$H,"Возврат")</f>
        <v>0</v>
      </c>
      <c r="G17" s="124">
        <f>SUMIFS(Детализция!Q:Q,Детализция!A:A,A17,Детализция!H:H,"Продажа")</f>
        <v>1412</v>
      </c>
      <c r="H17" s="124">
        <f>SUMIFS(Детализция!$M:$M,Детализция!$A:$A,$A17,Детализция!$H:$H,"Продажа")</f>
        <v>878</v>
      </c>
      <c r="I17" s="36">
        <f>SUMIFS(Детализция!$Q:$Q,Детализция!$H:$H,"Возврат",Детализция!$A:$A,$A17)</f>
        <v>0</v>
      </c>
      <c r="J17" s="36">
        <f t="shared" si="4"/>
        <v>534</v>
      </c>
      <c r="K17" s="129">
        <f t="shared" si="5"/>
        <v>0.28670064552082852</v>
      </c>
      <c r="L17" s="36">
        <f>SUMIF(Детализция!$A:$A,$A17,Детализция!$Z:$Z)+SUMIF(Детализция!$A:$A,$A17,Детализция!$AC:$AC)+SUMIF(Детализция!$A:$A,$A17,Детализция!$AD:$AD)</f>
        <v>-129.17868852459017</v>
      </c>
      <c r="M17" s="36">
        <f>SUMIF(Детализция!$A:$A,$A17,Детализция!$AH:$AH)</f>
        <v>182.34</v>
      </c>
      <c r="N17" s="36">
        <f>IFERROR(((IF(_xlfn.XLOOKUP(A17,Cебес!A:A,Cебес!G:G)&gt;1,_xlfn.XLOOKUP(A17,Cебес!$A:$A,Cебес!$G:$G,0,0)*Тарифы!$C$5*Тарифы!$C$8,1*Тарифы!$C$5*Тарифы!$C$8))*7*((_xlfn.XLOOKUP(A17,Воронка!A:A,Воронка!BF:BF,0))+E17)),0)</f>
        <v>157.47424000000001</v>
      </c>
      <c r="O17" s="36">
        <f>SUMIF(Детализция!$A:$A,$A17,Детализция!$AL:$AL)</f>
        <v>0</v>
      </c>
      <c r="P17" s="36">
        <f>SUMIF(Детализция!$A:$A,$A17,Детализция!$AE:$AE)</f>
        <v>966.92</v>
      </c>
      <c r="Q17" s="36">
        <f t="shared" si="6"/>
        <v>627.10575999999992</v>
      </c>
      <c r="R17" s="36">
        <f>IFERROR(Q17-_xlfn.XLOOKUP(A17,Cебес!$A:$A,Cебес!$E:$E,0,0)*$E17-$H17*7%," ")</f>
        <v>277.64575999999988</v>
      </c>
      <c r="S17" s="128">
        <f t="shared" si="7"/>
        <v>0.31622523917995432</v>
      </c>
      <c r="T17" s="128">
        <f>IF($E17&gt;0,$R17/(_xlfn.XLOOKUP($A17,Cебес!$A:$A,Cебес!$E:$E,0,0)*$E17),"  ")</f>
        <v>0.96404777777777739</v>
      </c>
      <c r="U17" s="346"/>
      <c r="V17" s="36">
        <f t="shared" si="8"/>
        <v>270</v>
      </c>
      <c r="W17" s="350">
        <f>_xlfn.XLOOKUP($A17,Воронка!A:A,Воронка!AF:AF,0,0)</f>
        <v>100</v>
      </c>
      <c r="X17" s="351">
        <f>_xlfn.XLOOKUP($A17,Воронка!$A:$A,Воронка!BB:BB,0,0)</f>
        <v>0.3</v>
      </c>
      <c r="Y17" s="36">
        <f>_xlfn.XLOOKUP($A17,Воронка!$A:$A,Воронка!AB:AB,0,0)</f>
        <v>9</v>
      </c>
      <c r="Z17" s="36">
        <f>_xlfn.XLOOKUP($A17,Воронка!$A:$A,Воронка!AD:AD,0,0)</f>
        <v>200</v>
      </c>
      <c r="AA17" s="36">
        <f>_xlfn.XLOOKUP($A17,Воронка!$A:$A,Воронка!BF:BF,0,0)</f>
        <v>81</v>
      </c>
    </row>
    <row r="18" spans="1:27" ht="15.95" customHeight="1" x14ac:dyDescent="0.25">
      <c r="A18" s="3">
        <f>[1]Юнит!A20</f>
        <v>173605843</v>
      </c>
      <c r="B18" s="3" t="str">
        <f>[1]Юнит!C20</f>
        <v>ACRH1MS101RJ</v>
      </c>
      <c r="C18" s="352" t="str">
        <f>[1]Юнит!D20</f>
        <v>Массажер для пальцев</v>
      </c>
      <c r="D18" s="4">
        <f>[1]Юнит!E20</f>
        <v>2038430289250</v>
      </c>
      <c r="E18" s="124">
        <f>SUMIFS(Детализция!$K:$K,Детализция!$A:$A,$A18,Детализция!$H:$H,"Продажа")</f>
        <v>2</v>
      </c>
      <c r="F18" s="124">
        <f>SUMIFS(Детализция!$K:$K,Детализция!$A:$A,$A18,Детализция!$H:$H,"Возврат")</f>
        <v>0</v>
      </c>
      <c r="G18" s="124">
        <f>SUMIFS(Детализция!Q:Q,Детализция!A:A,A18,Детализция!H:H,"Продажа")</f>
        <v>858.40000000000009</v>
      </c>
      <c r="H18" s="124">
        <f>SUMIFS(Детализция!$M:$M,Детализция!$A:$A,$A18,Детализция!$H:$H,"Продажа")</f>
        <v>627.99</v>
      </c>
      <c r="I18" s="36">
        <f>SUMIFS(Детализция!$Q:$Q,Детализция!$H:$H,"Возврат",Детализция!$A:$A,$A18)</f>
        <v>0</v>
      </c>
      <c r="J18" s="36">
        <f t="shared" si="4"/>
        <v>230.41000000000008</v>
      </c>
      <c r="K18" s="129">
        <f t="shared" si="5"/>
        <v>0.28990898048981717</v>
      </c>
      <c r="L18" s="36">
        <f>SUMIF(Детализция!$A:$A,$A18,Детализция!$Z:$Z)+SUMIF(Детализция!$A:$A,$A18,Детализция!$AC:$AC)+SUMIF(Детализция!$A:$A,$A18,Детализция!$AD:$AD)</f>
        <v>18.447868852459017</v>
      </c>
      <c r="M18" s="36">
        <f>SUMIF(Детализция!$A:$A,$A18,Детализция!$AH:$AH)</f>
        <v>108.1</v>
      </c>
      <c r="N18" s="36">
        <f>IFERROR(((IF(_xlfn.XLOOKUP(A18,Cебес!A:A,Cебес!G:G)&gt;1,_xlfn.XLOOKUP(A18,Cебес!$A:$A,Cебес!$G:$G,0,0)*Тарифы!$C$5*Тарифы!$C$8,1*Тарифы!$C$5*Тарифы!$C$8))*7*((_xlfn.XLOOKUP(A18,Воронка!A:A,Воронка!BF:BF,0))+E18)),0)</f>
        <v>543.90000000000009</v>
      </c>
      <c r="O18" s="36">
        <f>SUMIF(Детализция!$A:$A,$A18,Детализция!$AL:$AL)</f>
        <v>0</v>
      </c>
      <c r="P18" s="36">
        <f>SUMIF(Детализция!$A:$A,$A18,Детализция!$AE:$AE)</f>
        <v>569.78</v>
      </c>
      <c r="Q18" s="36">
        <f t="shared" si="6"/>
        <v>-82.220000000000141</v>
      </c>
      <c r="R18" s="36">
        <f>IFERROR(Q18-_xlfn.XLOOKUP(A18,Cебес!$A:$A,Cебес!$E:$E,0,0)*$E18-$H18*7%," ")</f>
        <v>-258.17930000000013</v>
      </c>
      <c r="S18" s="128">
        <f t="shared" si="7"/>
        <v>-0.41112008152996088</v>
      </c>
      <c r="T18" s="128">
        <f>IF($E18&gt;0,$R18/(_xlfn.XLOOKUP($A18,Cебес!$A:$A,Cебес!$E:$E,0,0)*$E18),"  ")</f>
        <v>-1.9559037878787888</v>
      </c>
      <c r="U18" s="346"/>
      <c r="V18" s="36">
        <f t="shared" si="8"/>
        <v>5530</v>
      </c>
      <c r="W18" s="350">
        <f>_xlfn.XLOOKUP($A18,Воронка!A:A,Воронка!AF:AF,0,0)</f>
        <v>100</v>
      </c>
      <c r="X18" s="351">
        <f>_xlfn.XLOOKUP($A18,Воронка!$A:$A,Воронка!BB:BB,0,0)</f>
        <v>0.1</v>
      </c>
      <c r="Y18" s="36">
        <f>_xlfn.XLOOKUP($A18,Воронка!$A:$A,Воронка!AB:AB,0,0)</f>
        <v>18</v>
      </c>
      <c r="Z18" s="36">
        <f>_xlfn.XLOOKUP($A18,Воронка!$A:$A,Воронка!AD:AD,0,0)</f>
        <v>33</v>
      </c>
      <c r="AA18" s="36">
        <f>_xlfn.XLOOKUP($A18,Воронка!$A:$A,Воронка!BF:BF,0,0)</f>
        <v>553</v>
      </c>
    </row>
    <row r="19" spans="1:27" ht="15.95" customHeight="1" x14ac:dyDescent="0.25">
      <c r="A19" s="3">
        <f>[1]Юнит!A21</f>
        <v>223420736</v>
      </c>
      <c r="B19" s="3" t="str">
        <f>[1]Юнит!C21</f>
        <v>ACRB1MS101RJ</v>
      </c>
      <c r="C19" s="352" t="str">
        <f>[1]Юнит!D21</f>
        <v>Массажер для тела оранжевый</v>
      </c>
      <c r="D19" s="4">
        <f>[1]Юнит!E21</f>
        <v>2039813223373</v>
      </c>
      <c r="E19" s="124">
        <f>SUMIFS(Детализция!$K:$K,Детализция!$A:$A,$A19,Детализция!$H:$H,"Продажа")</f>
        <v>7</v>
      </c>
      <c r="F19" s="124">
        <f>SUMIFS(Детализция!$K:$K,Детализция!$A:$A,$A19,Детализция!$H:$H,"Возврат")</f>
        <v>0</v>
      </c>
      <c r="G19" s="124">
        <f>SUMIFS(Детализция!Q:Q,Детализция!A:A,A19,Детализция!H:H,"Продажа")</f>
        <v>4325.43</v>
      </c>
      <c r="H19" s="124">
        <f>SUMIFS(Детализция!$M:$M,Детализция!$A:$A,$A19,Детализция!$H:$H,"Продажа")</f>
        <v>2890</v>
      </c>
      <c r="I19" s="36">
        <f>SUMIFS(Детализция!$Q:$Q,Детализция!$H:$H,"Возврат",Детализция!$A:$A,$A19)</f>
        <v>0</v>
      </c>
      <c r="J19" s="36">
        <f t="shared" si="4"/>
        <v>1435.4300000000003</v>
      </c>
      <c r="K19" s="129">
        <f t="shared" si="5"/>
        <v>0.29711716712482261</v>
      </c>
      <c r="L19" s="36">
        <f>SUMIF(Детализция!$A:$A,$A19,Детализция!$Z:$Z)+SUMIF(Детализция!$A:$A,$A19,Детализция!$AC:$AC)+SUMIF(Детализция!$A:$A,$A19,Детализция!$AD:$AD)</f>
        <v>-150.27049180327867</v>
      </c>
      <c r="M19" s="36">
        <f>SUMIF(Детализция!$A:$A,$A19,Детализция!$AH:$AH)</f>
        <v>362.72999999999996</v>
      </c>
      <c r="N19" s="36">
        <f>IFERROR(((IF(_xlfn.XLOOKUP(A19,Cебес!A:A,Cебес!G:G)&gt;1,_xlfn.XLOOKUP(A19,Cебес!$A:$A,Cебес!$G:$G,0,0)*Тарифы!$C$5*Тарифы!$C$8,1*Тарифы!$C$5*Тарифы!$C$8))*7*((_xlfn.XLOOKUP(A19,Воронка!A:A,Воронка!BF:BF,0))+E19)),0)</f>
        <v>40.180000000000007</v>
      </c>
      <c r="O19" s="36">
        <f>SUMIF(Детализция!$A:$A,$A19,Детализция!$AL:$AL)</f>
        <v>0</v>
      </c>
      <c r="P19" s="36">
        <f>SUMIF(Детализция!$A:$A,$A19,Детализция!$AE:$AE)</f>
        <v>2865.9700000000003</v>
      </c>
      <c r="Q19" s="36">
        <f t="shared" si="6"/>
        <v>2463.0600000000004</v>
      </c>
      <c r="R19" s="36">
        <f>IFERROR(Q19-_xlfn.XLOOKUP(A19,Cебес!$A:$A,Cебес!$E:$E,0,0)*$E19-$H19*7%," ")</f>
        <v>1203.7600000000004</v>
      </c>
      <c r="S19" s="128">
        <f t="shared" si="7"/>
        <v>0.4165259515570936</v>
      </c>
      <c r="T19" s="128">
        <f>IF($E19&gt;0,$R19/(_xlfn.XLOOKUP($A19,Cебес!$A:$A,Cебес!$E:$E,0,0)*$E19),"  ")</f>
        <v>1.1388457899716182</v>
      </c>
      <c r="U19" s="346"/>
      <c r="V19" s="36">
        <f t="shared" si="8"/>
        <v>48.571428571428577</v>
      </c>
      <c r="W19" s="350">
        <f>_xlfn.XLOOKUP($A19,Воронка!A:A,Воронка!AF:AF,0,0)</f>
        <v>100</v>
      </c>
      <c r="X19" s="351">
        <f>_xlfn.XLOOKUP($A19,Воронка!$A:$A,Воронка!BB:BB,0,0)</f>
        <v>0.7</v>
      </c>
      <c r="Y19" s="36">
        <f>_xlfn.XLOOKUP($A19,Воронка!$A:$A,Воронка!AB:AB,0,0)</f>
        <v>12</v>
      </c>
      <c r="Z19" s="36">
        <f>_xlfn.XLOOKUP($A19,Воронка!$A:$A,Воронка!AD:AD,0,0)</f>
        <v>14</v>
      </c>
      <c r="AA19" s="36">
        <f>_xlfn.XLOOKUP($A19,Воронка!$A:$A,Воронка!BF:BF,0,0)</f>
        <v>34</v>
      </c>
    </row>
    <row r="20" spans="1:27" ht="15.95" customHeight="1" x14ac:dyDescent="0.25">
      <c r="A20" s="3">
        <f>[1]Юнит!A22</f>
        <v>275208801</v>
      </c>
      <c r="B20" s="3" t="str">
        <f>[1]Юнит!C22</f>
        <v>ACRB1MS101PN</v>
      </c>
      <c r="C20" s="352" t="str">
        <f>[1]Юнит!D22</f>
        <v>Массажер для тела розовый</v>
      </c>
      <c r="D20" s="4">
        <f>[1]Юнит!E22</f>
        <v>2041591042329</v>
      </c>
      <c r="E20" s="124">
        <f>SUMIFS(Детализция!$K:$K,Детализция!$A:$A,$A20,Детализция!$H:$H,"Продажа")</f>
        <v>0</v>
      </c>
      <c r="F20" s="124">
        <f>SUMIFS(Детализция!$K:$K,Детализция!$A:$A,$A20,Детализция!$H:$H,"Возврат")</f>
        <v>0</v>
      </c>
      <c r="G20" s="124">
        <f>SUMIFS(Детализция!Q:Q,Детализция!A:A,A20,Детализция!H:H,"Продажа")</f>
        <v>0</v>
      </c>
      <c r="H20" s="124">
        <f>SUMIFS(Детализция!$M:$M,Детализция!$A:$A,$A20,Детализция!$H:$H,"Продажа")</f>
        <v>0</v>
      </c>
      <c r="I20" s="36">
        <f>SUMIFS(Детализция!$Q:$Q,Детализция!$H:$H,"Возврат",Детализция!$A:$A,$A20)</f>
        <v>0</v>
      </c>
      <c r="J20" s="36">
        <f t="shared" si="4"/>
        <v>0</v>
      </c>
      <c r="K20" s="129" t="str">
        <f t="shared" si="5"/>
        <v xml:space="preserve"> </v>
      </c>
      <c r="L20" s="36">
        <f>SUMIF(Детализция!$A:$A,$A20,Детализция!$Z:$Z)+SUMIF(Детализция!$A:$A,$A20,Детализция!$AC:$AC)+SUMIF(Детализция!$A:$A,$A20,Детализция!$AD:$AD)</f>
        <v>-5.2696721311475407</v>
      </c>
      <c r="M20" s="36">
        <f>SUMIF(Детализция!$A:$A,$A20,Детализция!$AH:$AH)</f>
        <v>0</v>
      </c>
      <c r="N20" s="36">
        <f>IFERROR(((IF(_xlfn.XLOOKUP(A20,Cебес!A:A,Cебес!G:G)&gt;1,_xlfn.XLOOKUP(A20,Cебес!$A:$A,Cебес!$G:$G,0,0)*Тарифы!$C$5*Тарифы!$C$8,1*Тарифы!$C$5*Тарифы!$C$8))*7*((_xlfn.XLOOKUP(A20,Воронка!A:A,Воронка!BF:BF,0))+E20)),0)</f>
        <v>73.5</v>
      </c>
      <c r="O20" s="36">
        <f>SUMIF(Детализция!$A:$A,$A20,Детализция!$AL:$AL)</f>
        <v>0</v>
      </c>
      <c r="P20" s="36">
        <f>SUMIF(Детализция!$A:$A,$A20,Детализция!$AE:$AE)</f>
        <v>0</v>
      </c>
      <c r="Q20" s="36">
        <f t="shared" si="6"/>
        <v>-73.5</v>
      </c>
      <c r="R20" s="36">
        <f>IFERROR(Q20-_xlfn.XLOOKUP(A20,Cебес!$A:$A,Cебес!$E:$E,0,0)*$E20-$H20*7%," ")</f>
        <v>-73.5</v>
      </c>
      <c r="S20" s="128" t="str">
        <f t="shared" si="7"/>
        <v xml:space="preserve"> </v>
      </c>
      <c r="T20" s="128" t="str">
        <f>IF($E20&gt;0,$R20/(_xlfn.XLOOKUP($A20,Cебес!$A:$A,Cебес!$E:$E,0,0)*$E20),"  ")</f>
        <v xml:space="preserve">  </v>
      </c>
      <c r="U20" s="346"/>
      <c r="V20" s="36">
        <f t="shared" si="8"/>
        <v>250</v>
      </c>
      <c r="W20" s="350">
        <f>_xlfn.XLOOKUP($A20,Воронка!A:A,Воронка!AF:AF,0,0)</f>
        <v>100</v>
      </c>
      <c r="X20" s="351">
        <f>_xlfn.XLOOKUP($A20,Воронка!$A:$A,Воронка!BB:BB,0,0)</f>
        <v>0.3</v>
      </c>
      <c r="Y20" s="36">
        <f>_xlfn.XLOOKUP($A20,Воронка!$A:$A,Воронка!AB:AB,0,0)</f>
        <v>4</v>
      </c>
      <c r="Z20" s="36">
        <f>_xlfn.XLOOKUP($A20,Воронка!$A:$A,Воронка!AD:AD,0,0)</f>
        <v>67</v>
      </c>
      <c r="AA20" s="36">
        <f>_xlfn.XLOOKUP($A20,Воронка!$A:$A,Воронка!BF:BF,0,0)</f>
        <v>75</v>
      </c>
    </row>
    <row r="21" spans="1:27" ht="15.95" customHeight="1" x14ac:dyDescent="0.25">
      <c r="A21" s="3">
        <f>[1]Юнит!A23</f>
        <v>275208802</v>
      </c>
      <c r="B21" s="3" t="str">
        <f>[1]Юнит!C23</f>
        <v>ACRB1MS101BL</v>
      </c>
      <c r="C21" s="352" t="str">
        <f>[1]Юнит!D23</f>
        <v>Массажер для тела голубой</v>
      </c>
      <c r="D21" s="4">
        <f>[1]Юнит!E23</f>
        <v>2041591055954</v>
      </c>
      <c r="E21" s="124">
        <f>SUMIFS(Детализция!$K:$K,Детализция!$A:$A,$A21,Детализция!$H:$H,"Продажа")</f>
        <v>2</v>
      </c>
      <c r="F21" s="124">
        <f>SUMIFS(Детализция!$K:$K,Детализция!$A:$A,$A21,Детализция!$H:$H,"Возврат")</f>
        <v>0</v>
      </c>
      <c r="G21" s="124">
        <f>SUMIFS(Детализция!Q:Q,Детализция!A:A,A21,Детализция!H:H,"Продажа")</f>
        <v>1420</v>
      </c>
      <c r="H21" s="124">
        <f>SUMIFS(Детализция!$M:$M,Детализция!$A:$A,$A21,Детализция!$H:$H,"Продажа")</f>
        <v>964</v>
      </c>
      <c r="I21" s="36">
        <f>SUMIFS(Детализция!$Q:$Q,Детализция!$H:$H,"Возврат",Детализция!$A:$A,$A21)</f>
        <v>0</v>
      </c>
      <c r="J21" s="36">
        <f t="shared" si="4"/>
        <v>456</v>
      </c>
      <c r="K21" s="129">
        <f t="shared" si="5"/>
        <v>0.29868494574001386</v>
      </c>
      <c r="L21" s="36">
        <f>SUMIF(Детализция!$A:$A,$A21,Детализция!$Z:$Z)+SUMIF(Детализция!$A:$A,$A21,Детализция!$AC:$AC)+SUMIF(Детализция!$A:$A,$A21,Детализция!$AD:$AD)</f>
        <v>-31.86737704918032</v>
      </c>
      <c r="M21" s="36">
        <f>SUMIF(Детализция!$A:$A,$A21,Детализция!$AH:$AH)</f>
        <v>126.72</v>
      </c>
      <c r="N21" s="36">
        <f>IFERROR(((IF(_xlfn.XLOOKUP(A21,Cебес!A:A,Cебес!G:G)&gt;1,_xlfn.XLOOKUP(A21,Cебес!$A:$A,Cебес!$G:$G,0,0)*Тарифы!$C$5*Тарифы!$C$8,1*Тарифы!$C$5*Тарифы!$C$8))*7*((_xlfn.XLOOKUP(A21,Воронка!A:A,Воронка!BF:BF,0))+E21)),0)</f>
        <v>28.42</v>
      </c>
      <c r="O21" s="36">
        <f>SUMIF(Детализция!$A:$A,$A21,Детализция!$AL:$AL)</f>
        <v>0</v>
      </c>
      <c r="P21" s="36">
        <f>SUMIF(Детализция!$A:$A,$A21,Детализция!$AE:$AE)</f>
        <v>941.37</v>
      </c>
      <c r="Q21" s="36">
        <f t="shared" si="6"/>
        <v>786.23</v>
      </c>
      <c r="R21" s="36">
        <f>IFERROR(Q21-_xlfn.XLOOKUP(A21,Cебес!$A:$A,Cебес!$E:$E,0,0)*$E21-$H21*7%," ")</f>
        <v>416.75</v>
      </c>
      <c r="S21" s="128">
        <f t="shared" si="7"/>
        <v>0.43231327800829877</v>
      </c>
      <c r="T21" s="128">
        <f>IF($E21&gt;0,$R21/(_xlfn.XLOOKUP($A21,Cебес!$A:$A,Cебес!$E:$E,0,0)*$E21),"  ")</f>
        <v>1.3799668874172186</v>
      </c>
      <c r="U21" s="346"/>
      <c r="V21" s="36">
        <f t="shared" si="8"/>
        <v>90</v>
      </c>
      <c r="W21" s="350">
        <f>_xlfn.XLOOKUP($A21,Воронка!A:A,Воронка!AF:AF,0,0)</f>
        <v>100</v>
      </c>
      <c r="X21" s="351">
        <f>_xlfn.XLOOKUP($A21,Воронка!$A:$A,Воронка!BB:BB,0,0)</f>
        <v>0.3</v>
      </c>
      <c r="Y21" s="36">
        <f>_xlfn.XLOOKUP($A21,Воронка!$A:$A,Воронка!AB:AB,0,0)</f>
        <v>11</v>
      </c>
      <c r="Z21" s="36">
        <f>_xlfn.XLOOKUP($A21,Воронка!$A:$A,Воронка!AD:AD,0,0)</f>
        <v>15</v>
      </c>
      <c r="AA21" s="36">
        <f>_xlfn.XLOOKUP($A21,Воронка!$A:$A,Воронка!BF:BF,0,0)</f>
        <v>27</v>
      </c>
    </row>
    <row r="22" spans="1:27" ht="15.95" customHeight="1" x14ac:dyDescent="0.25">
      <c r="A22" s="3">
        <f>[1]Юнит!A24</f>
        <v>236072835</v>
      </c>
      <c r="B22" s="3" t="str">
        <f>[1]Юнит!C24</f>
        <v>ACRB1MS106WH</v>
      </c>
      <c r="C22" s="352" t="str">
        <f>[1]Юнит!D24</f>
        <v>Мяч с шипами белый 6 см</v>
      </c>
      <c r="D22" s="4">
        <f>[1]Юнит!E24</f>
        <v>2040278804496</v>
      </c>
      <c r="E22" s="124">
        <f>SUMIFS(Детализция!$K:$K,Детализция!$A:$A,$A22,Детализция!$H:$H,"Продажа")</f>
        <v>13</v>
      </c>
      <c r="F22" s="124">
        <f>SUMIFS(Детализция!$K:$K,Детализция!$A:$A,$A22,Детализция!$H:$H,"Возврат")</f>
        <v>0</v>
      </c>
      <c r="G22" s="124">
        <f>SUMIFS(Детализция!Q:Q,Детализция!A:A,A22,Детализция!H:H,"Продажа")</f>
        <v>9053.06</v>
      </c>
      <c r="H22" s="124">
        <f>SUMIFS(Детализция!$M:$M,Детализция!$A:$A,$A22,Детализция!$H:$H,"Продажа")</f>
        <v>6078</v>
      </c>
      <c r="I22" s="36">
        <f>SUMIFS(Детализция!$Q:$Q,Детализция!$H:$H,"Возврат",Детализция!$A:$A,$A22)</f>
        <v>0</v>
      </c>
      <c r="J22" s="36">
        <f t="shared" si="4"/>
        <v>2975.0599999999995</v>
      </c>
      <c r="K22" s="129">
        <f t="shared" si="5"/>
        <v>0.29218187905163701</v>
      </c>
      <c r="L22" s="36">
        <f>SUMIF(Детализция!$A:$A,$A22,Детализция!$Z:$Z)+SUMIF(Детализция!$A:$A,$A22,Детализция!$AC:$AC)+SUMIF(Детализция!$A:$A,$A22,Детализция!$AD:$AD)</f>
        <v>-329.91991803278671</v>
      </c>
      <c r="M22" s="36">
        <f>SUMIF(Детализция!$A:$A,$A22,Детализция!$AH:$AH)</f>
        <v>821.73</v>
      </c>
      <c r="N22" s="36">
        <f>IFERROR(((IF(_xlfn.XLOOKUP(A22,Cебес!A:A,Cебес!G:G)&gt;1,_xlfn.XLOOKUP(A22,Cебес!$A:$A,Cебес!$G:$G,0,0)*Тарифы!$C$5*Тарифы!$C$8,1*Тарифы!$C$5*Тарифы!$C$8))*7*((_xlfn.XLOOKUP(A22,Воронка!A:A,Воронка!BF:BF,0))+E22)),0)</f>
        <v>476.28000000000003</v>
      </c>
      <c r="O22" s="36">
        <f>SUMIF(Детализция!$A:$A,$A22,Детализция!$AL:$AL)</f>
        <v>0</v>
      </c>
      <c r="P22" s="36">
        <f>SUMIF(Детализция!$A:$A,$A22,Детализция!$AE:$AE)</f>
        <v>5993.4400000000014</v>
      </c>
      <c r="Q22" s="36">
        <f t="shared" si="6"/>
        <v>4695.4300000000012</v>
      </c>
      <c r="R22" s="36">
        <f>IFERROR(Q22-_xlfn.XLOOKUP(A22,Cебес!$A:$A,Cебес!$E:$E,0,0)*$E22-$H22*7%," ")</f>
        <v>3502.9700000000012</v>
      </c>
      <c r="S22" s="128">
        <f t="shared" si="7"/>
        <v>0.57633596577821666</v>
      </c>
      <c r="T22" s="128">
        <f>IF($E22&gt;0,$R22/(_xlfn.XLOOKUP($A22,Cебес!$A:$A,Cебес!$E:$E,0,0)*$E22),"  ")</f>
        <v>4.5671056062581501</v>
      </c>
      <c r="U22" s="346"/>
      <c r="V22" s="36">
        <f t="shared" si="8"/>
        <v>236.5</v>
      </c>
      <c r="W22" s="350">
        <f>_xlfn.XLOOKUP($A22,Воронка!A:A,Воронка!AF:AF,0,0)</f>
        <v>80</v>
      </c>
      <c r="X22" s="351">
        <f>_xlfn.XLOOKUP($A22,Воронка!$A:$A,Воронка!BB:BB,0,0)</f>
        <v>2</v>
      </c>
      <c r="Y22" s="36">
        <f>_xlfn.XLOOKUP($A22,Воронка!$A:$A,Воронка!AB:AB,0,0)</f>
        <v>17</v>
      </c>
      <c r="Z22" s="36">
        <f>_xlfn.XLOOKUP($A22,Воронка!$A:$A,Воронка!AD:AD,0,0)</f>
        <v>35</v>
      </c>
      <c r="AA22" s="36">
        <f>_xlfn.XLOOKUP($A22,Воронка!$A:$A,Воронка!BF:BF,0,0)</f>
        <v>473</v>
      </c>
    </row>
    <row r="23" spans="1:27" ht="15.95" customHeight="1" x14ac:dyDescent="0.25">
      <c r="A23" s="3">
        <f>[1]Юнит!A25</f>
        <v>236072836</v>
      </c>
      <c r="B23" s="3" t="str">
        <f>[1]Юнит!C25</f>
        <v>ACRB1MS106PN</v>
      </c>
      <c r="C23" s="352" t="str">
        <f>[1]Юнит!D25</f>
        <v>Мяч с шипами розовый 6 см</v>
      </c>
      <c r="D23" s="4">
        <f>[1]Юнит!E25</f>
        <v>2040278810534</v>
      </c>
      <c r="E23" s="124">
        <f>SUMIFS(Детализция!$K:$K,Детализция!$A:$A,$A23,Детализция!$H:$H,"Продажа")</f>
        <v>13</v>
      </c>
      <c r="F23" s="124">
        <f>SUMIFS(Детализция!$K:$K,Детализция!$A:$A,$A23,Детализция!$H:$H,"Возврат")</f>
        <v>0</v>
      </c>
      <c r="G23" s="124">
        <f>SUMIFS(Детализция!Q:Q,Детализция!A:A,A23,Детализция!H:H,"Продажа")</f>
        <v>7205</v>
      </c>
      <c r="H23" s="124">
        <f>SUMIFS(Детализция!$M:$M,Детализция!$A:$A,$A23,Детализция!$H:$H,"Продажа")</f>
        <v>4931</v>
      </c>
      <c r="I23" s="36">
        <f>SUMIFS(Детализция!$Q:$Q,Детализция!$H:$H,"Возврат",Детализция!$A:$A,$A23)</f>
        <v>0</v>
      </c>
      <c r="J23" s="36">
        <f t="shared" si="4"/>
        <v>2274</v>
      </c>
      <c r="K23" s="129">
        <f t="shared" si="5"/>
        <v>0.28676916076040088</v>
      </c>
      <c r="L23" s="36">
        <f>SUMIF(Детализция!$A:$A,$A23,Детализция!$Z:$Z)+SUMIF(Детализция!$A:$A,$A23,Детализция!$AC:$AC)+SUMIF(Детализция!$A:$A,$A23,Детализция!$AD:$AD)</f>
        <v>-207.82819672131146</v>
      </c>
      <c r="M23" s="36">
        <f>SUMIF(Детализция!$A:$A,$A23,Детализция!$AH:$AH)</f>
        <v>809.33</v>
      </c>
      <c r="N23" s="36">
        <f>IFERROR(((IF(_xlfn.XLOOKUP(A23,Cебес!A:A,Cебес!G:G)&gt;1,_xlfn.XLOOKUP(A23,Cебес!$A:$A,Cебес!$G:$G,0,0)*Тарифы!$C$5*Тарифы!$C$8,1*Тарифы!$C$5*Тарифы!$C$8))*7*((_xlfn.XLOOKUP(A23,Воронка!A:A,Воронка!BF:BF,0))+E23)),0)</f>
        <v>299.88000000000005</v>
      </c>
      <c r="O23" s="36">
        <f>SUMIF(Детализция!$A:$A,$A23,Детализция!$AL:$AL)</f>
        <v>0</v>
      </c>
      <c r="P23" s="36">
        <f>SUMIF(Детализция!$A:$A,$A23,Детализция!$AE:$AE)</f>
        <v>4789.4299999999994</v>
      </c>
      <c r="Q23" s="36">
        <f t="shared" si="6"/>
        <v>3680.2199999999993</v>
      </c>
      <c r="R23" s="36">
        <f>IFERROR(Q23-_xlfn.XLOOKUP(A23,Cебес!$A:$A,Cебес!$E:$E,0,0)*$E23-$H23*7%," ")</f>
        <v>2503.0499999999993</v>
      </c>
      <c r="S23" s="128">
        <f t="shared" si="7"/>
        <v>0.50761508821739998</v>
      </c>
      <c r="T23" s="128">
        <f>IF($E23&gt;0,$R23/(_xlfn.XLOOKUP($A23,Cебес!$A:$A,Cебес!$E:$E,0,0)*$E23),"  ")</f>
        <v>3.008473557692307</v>
      </c>
      <c r="U23" s="346"/>
      <c r="V23" s="36">
        <f t="shared" si="8"/>
        <v>127.39130434782609</v>
      </c>
      <c r="W23" s="350">
        <f>_xlfn.XLOOKUP($A23,Воронка!A:A,Воронка!AF:AF,0,0)</f>
        <v>82</v>
      </c>
      <c r="X23" s="351">
        <f>_xlfn.XLOOKUP($A23,Воронка!$A:$A,Воронка!BB:BB,0,0)</f>
        <v>2.2999999999999998</v>
      </c>
      <c r="Y23" s="36">
        <f>_xlfn.XLOOKUP($A23,Воронка!$A:$A,Воронка!AB:AB,0,0)</f>
        <v>22</v>
      </c>
      <c r="Z23" s="36">
        <f>_xlfn.XLOOKUP($A23,Воронка!$A:$A,Воронка!AD:AD,0,0)</f>
        <v>33</v>
      </c>
      <c r="AA23" s="36">
        <f>_xlfn.XLOOKUP($A23,Воронка!$A:$A,Воронка!BF:BF,0,0)</f>
        <v>293</v>
      </c>
    </row>
    <row r="24" spans="1:27" s="31" customFormat="1" ht="15.95" customHeight="1" x14ac:dyDescent="0.25">
      <c r="A24" s="3">
        <f>[1]Юнит!A26</f>
        <v>236072834</v>
      </c>
      <c r="B24" s="3" t="str">
        <f>[1]Юнит!C26</f>
        <v>ACRB1MS106BL</v>
      </c>
      <c r="C24" s="352" t="str">
        <f>[1]Юнит!D26</f>
        <v>Мяч с шипами голубой 6 см</v>
      </c>
      <c r="D24" s="4">
        <f>[1]Юнит!E26</f>
        <v>2040278804649</v>
      </c>
      <c r="E24" s="124">
        <f>SUMIFS(Детализция!$K:$K,Детализция!$A:$A,$A24,Детализция!$H:$H,"Продажа")</f>
        <v>3</v>
      </c>
      <c r="F24" s="124">
        <f>SUMIFS(Детализция!$K:$K,Детализция!$A:$A,$A24,Детализция!$H:$H,"Возврат")</f>
        <v>0</v>
      </c>
      <c r="G24" s="124">
        <f>SUMIFS(Детализция!Q:Q,Детализция!A:A,A24,Детализция!H:H,"Продажа")</f>
        <v>1645</v>
      </c>
      <c r="H24" s="124">
        <f>SUMIFS(Детализция!$M:$M,Детализция!$A:$A,$A24,Детализция!$H:$H,"Продажа")</f>
        <v>1159</v>
      </c>
      <c r="I24" s="36">
        <f>SUMIFS(Детализция!$Q:$Q,Детализция!$H:$H,"Возврат",Детализция!$A:$A,$A24)</f>
        <v>0</v>
      </c>
      <c r="J24" s="36">
        <f t="shared" si="4"/>
        <v>486</v>
      </c>
      <c r="K24" s="129">
        <f t="shared" si="5"/>
        <v>0.28385838855946982</v>
      </c>
      <c r="L24" s="36">
        <f>SUMIF(Детализция!$A:$A,$A24,Детализция!$Z:$Z)+SUMIF(Детализция!$A:$A,$A24,Детализция!$AC:$AC)+SUMIF(Детализция!$A:$A,$A24,Детализция!$AD:$AD)</f>
        <v>-19.052950819672141</v>
      </c>
      <c r="M24" s="36">
        <f>SUMIF(Детализция!$A:$A,$A24,Детализция!$AH:$AH)</f>
        <v>132.06</v>
      </c>
      <c r="N24" s="36">
        <f>IFERROR(((IF(_xlfn.XLOOKUP(A24,Cебес!A:A,Cебес!G:G)&gt;1,_xlfn.XLOOKUP(A24,Cебес!$A:$A,Cебес!$G:$G,0,0)*Тарифы!$C$5*Тарифы!$C$8,1*Тарифы!$C$5*Тарифы!$C$8))*7*((_xlfn.XLOOKUP(A24,Воронка!A:A,Воронка!BF:BF,0))+E24)),0)</f>
        <v>250.88000000000002</v>
      </c>
      <c r="O24" s="36">
        <f>SUMIF(Детализция!$A:$A,$A24,Детализция!$AL:$AL)</f>
        <v>0</v>
      </c>
      <c r="P24" s="36">
        <f>SUMIF(Детализция!$A:$A,$A24,Детализция!$AE:$AE)</f>
        <v>1089.17</v>
      </c>
      <c r="Q24" s="36">
        <f t="shared" si="6"/>
        <v>706.23000000000013</v>
      </c>
      <c r="R24" s="36">
        <f>IFERROR(Q24-_xlfn.XLOOKUP(A24,Cебес!$A:$A,Cебес!$E:$E,0,0)*$E24-$H24*7%," ")</f>
        <v>448.10000000000014</v>
      </c>
      <c r="S24" s="128">
        <f t="shared" si="7"/>
        <v>0.38662640207075077</v>
      </c>
      <c r="T24" s="128">
        <f>IF($E24&gt;0,$R24/(_xlfn.XLOOKUP($A24,Cебес!$A:$A,Cебес!$E:$E,0,0)*$E24),"  ")</f>
        <v>2.5316384180790967</v>
      </c>
      <c r="U24" s="346"/>
      <c r="V24" s="36">
        <f t="shared" si="8"/>
        <v>281.11111111111109</v>
      </c>
      <c r="W24" s="350">
        <f>_xlfn.XLOOKUP($A24,Воронка!A:A,Воронка!AF:AF,0,0)</f>
        <v>100</v>
      </c>
      <c r="X24" s="351">
        <f>_xlfn.XLOOKUP($A24,Воронка!$A:$A,Воронка!BB:BB,0,0)</f>
        <v>0.9</v>
      </c>
      <c r="Y24" s="36">
        <f>_xlfn.XLOOKUP($A24,Воронка!$A:$A,Воронка!AB:AB,0,0)</f>
        <v>13</v>
      </c>
      <c r="Z24" s="36">
        <f>_xlfn.XLOOKUP($A24,Воронка!$A:$A,Воронка!AD:AD,0,0)</f>
        <v>55</v>
      </c>
      <c r="AA24" s="36">
        <f>_xlfn.XLOOKUP($A24,Воронка!$A:$A,Воронка!BF:BF,0,0)</f>
        <v>253</v>
      </c>
    </row>
    <row r="25" spans="1:27" ht="15.95" customHeight="1" x14ac:dyDescent="0.25">
      <c r="A25" s="3">
        <f>[1]Юнит!A27</f>
        <v>223671295</v>
      </c>
      <c r="B25" s="3" t="str">
        <f>[1]Юнит!C27</f>
        <v>ACRB1MS106RJ</v>
      </c>
      <c r="C25" s="352" t="str">
        <f>[1]Юнит!D27</f>
        <v>Мяч с шипами оранжевый 6 см</v>
      </c>
      <c r="D25" s="4">
        <f>[1]Юнит!E27</f>
        <v>2039818580389</v>
      </c>
      <c r="E25" s="124">
        <f>SUMIFS(Детализция!$K:$K,Детализция!$A:$A,$A25,Детализция!$H:$H,"Продажа")</f>
        <v>1</v>
      </c>
      <c r="F25" s="124">
        <f>SUMIFS(Детализция!$K:$K,Детализция!$A:$A,$A25,Детализция!$H:$H,"Возврат")</f>
        <v>0</v>
      </c>
      <c r="G25" s="124">
        <f>SUMIFS(Детализция!Q:Q,Детализция!A:A,A25,Детализция!H:H,"Продажа")</f>
        <v>525</v>
      </c>
      <c r="H25" s="124">
        <f>SUMIFS(Детализция!$M:$M,Детализция!$A:$A,$A25,Детализция!$H:$H,"Продажа")</f>
        <v>365</v>
      </c>
      <c r="I25" s="36">
        <f>SUMIFS(Детализция!$Q:$Q,Детализция!$H:$H,"Возврат",Детализция!$A:$A,$A25)</f>
        <v>0</v>
      </c>
      <c r="J25" s="36">
        <f t="shared" si="4"/>
        <v>160</v>
      </c>
      <c r="K25" s="129">
        <f t="shared" si="5"/>
        <v>0.2989533177205308</v>
      </c>
      <c r="L25" s="36">
        <f>SUMIF(Детализция!$A:$A,$A25,Детализция!$Z:$Z)+SUMIF(Детализция!$A:$A,$A25,Детализция!$AC:$AC)+SUMIF(Детализция!$A:$A,$A25,Детализция!$AD:$AD)</f>
        <v>-3.0495081967213125</v>
      </c>
      <c r="M25" s="36">
        <f>SUMIF(Детализция!$A:$A,$A25,Детализция!$AH:$AH)</f>
        <v>142.66</v>
      </c>
      <c r="N25" s="36">
        <f>IFERROR(((IF(_xlfn.XLOOKUP(A25,Cебес!A:A,Cебес!G:G)&gt;1,_xlfn.XLOOKUP(A25,Cебес!$A:$A,Cебес!$G:$G,0,0)*Тарифы!$C$5*Тарифы!$C$8,1*Тарифы!$C$5*Тарифы!$C$8))*7*((_xlfn.XLOOKUP(A25,Воронка!A:A,Воронка!BF:BF,0))+E25)),0)</f>
        <v>489.02000000000004</v>
      </c>
      <c r="O25" s="36">
        <f>SUMIF(Детализция!$A:$A,$A25,Детализция!$AL:$AL)</f>
        <v>0</v>
      </c>
      <c r="P25" s="36">
        <f>SUMIF(Детализция!$A:$A,$A25,Детализция!$AE:$AE)</f>
        <v>347.77</v>
      </c>
      <c r="Q25" s="36">
        <f t="shared" si="6"/>
        <v>-283.91000000000008</v>
      </c>
      <c r="R25" s="36">
        <f>IFERROR(Q25-_xlfn.XLOOKUP(A25,Cебес!$A:$A,Cебес!$E:$E,0,0)*$E25-$H25*7%," ")</f>
        <v>-368.46000000000009</v>
      </c>
      <c r="S25" s="128">
        <f t="shared" si="7"/>
        <v>-1.0094794520547947</v>
      </c>
      <c r="T25" s="128">
        <f>IF($E25&gt;0,$R25/(_xlfn.XLOOKUP($A25,Cебес!$A:$A,Cебес!$E:$E,0,0)*$E25),"  ")</f>
        <v>-6.2450847457627132</v>
      </c>
      <c r="U25" s="346"/>
      <c r="V25" s="36">
        <f t="shared" si="8"/>
        <v>1660</v>
      </c>
      <c r="W25" s="350">
        <f>_xlfn.XLOOKUP($A25,Воронка!A:A,Воронка!AF:AF,0,0)</f>
        <v>100</v>
      </c>
      <c r="X25" s="351">
        <f>_xlfn.XLOOKUP($A25,Воронка!$A:$A,Воронка!BB:BB,0,0)</f>
        <v>0.3</v>
      </c>
      <c r="Y25" s="36">
        <f>_xlfn.XLOOKUP($A25,Воронка!$A:$A,Воронка!AB:AB,0,0)</f>
        <v>2</v>
      </c>
      <c r="Z25" s="36">
        <f>_xlfn.XLOOKUP($A25,Воронка!$A:$A,Воронка!AD:AD,0,0)</f>
        <v>200</v>
      </c>
      <c r="AA25" s="36">
        <f>_xlfn.XLOOKUP($A25,Воронка!$A:$A,Воронка!BF:BF,0,0)</f>
        <v>498</v>
      </c>
    </row>
    <row r="26" spans="1:27" ht="15.95" customHeight="1" x14ac:dyDescent="0.25">
      <c r="A26" s="3">
        <f>[1]Юнит!A28</f>
        <v>370591238</v>
      </c>
      <c r="B26" s="3" t="str">
        <f>[1]Юнит!C28</f>
        <v>ACRB1MS106BС</v>
      </c>
      <c r="C26" s="352" t="str">
        <f>[1]Юнит!D28</f>
        <v>Мяч с шипами черный 6 см</v>
      </c>
      <c r="D26" s="4">
        <f>[1]Юнит!E28</f>
        <v>2043369663040</v>
      </c>
      <c r="E26" s="124">
        <f>SUMIFS(Детализция!$K:$K,Детализция!$A:$A,$A26,Детализция!$H:$H,"Продажа")</f>
        <v>9</v>
      </c>
      <c r="F26" s="124">
        <f>SUMIFS(Детализция!$K:$K,Детализция!$A:$A,$A26,Детализция!$H:$H,"Возврат")</f>
        <v>0</v>
      </c>
      <c r="G26" s="124">
        <f>SUMIFS(Детализция!Q:Q,Детализция!A:A,A26,Детализция!H:H,"Продажа")</f>
        <v>4466</v>
      </c>
      <c r="H26" s="124">
        <f>SUMIFS(Детализция!$M:$M,Детализция!$A:$A,$A26,Детализция!$H:$H,"Продажа")</f>
        <v>3015</v>
      </c>
      <c r="I26" s="36">
        <f>SUMIFS(Детализция!$Q:$Q,Детализция!$H:$H,"Возврат",Детализция!$A:$A,$A26)</f>
        <v>0</v>
      </c>
      <c r="J26" s="36">
        <f t="shared" si="4"/>
        <v>1451</v>
      </c>
      <c r="K26" s="129">
        <f t="shared" si="5"/>
        <v>0.29906055222335604</v>
      </c>
      <c r="L26" s="36">
        <f>SUMIF(Детализция!$A:$A,$A26,Детализция!$Z:$Z)+SUMIF(Детализция!$A:$A,$A26,Детализция!$AC:$AC)+SUMIF(Детализция!$A:$A,$A26,Детализция!$AD:$AD)</f>
        <v>-115.39557377049178</v>
      </c>
      <c r="M26" s="36">
        <f>SUMIF(Детализция!$A:$A,$A26,Детализция!$AH:$AH)</f>
        <v>909.08</v>
      </c>
      <c r="N26" s="36">
        <f>IFERROR(((IF(_xlfn.XLOOKUP(A26,Cебес!A:A,Cебес!G:G)&gt;1,_xlfn.XLOOKUP(A26,Cебес!$A:$A,Cебес!$G:$G,0,0)*Тарифы!$C$5*Тарифы!$C$8,1*Тарифы!$C$5*Тарифы!$C$8))*7*((_xlfn.XLOOKUP(A26,Воронка!A:A,Воронка!BF:BF,0))+E26)),0)</f>
        <v>213.64000000000001</v>
      </c>
      <c r="O26" s="36">
        <f>SUMIF(Детализция!$A:$A,$A26,Детализция!$AL:$AL)</f>
        <v>0</v>
      </c>
      <c r="P26" s="36">
        <f>SUMIF(Детализция!$A:$A,$A26,Детализция!$AE:$AE)</f>
        <v>2954.77</v>
      </c>
      <c r="Q26" s="36">
        <f t="shared" si="6"/>
        <v>1832.05</v>
      </c>
      <c r="R26" s="36">
        <f>IFERROR(Q26-_xlfn.XLOOKUP(A26,Cебес!$A:$A,Cебес!$E:$E,0,0)*$E26-$H26*7%," ")</f>
        <v>1180</v>
      </c>
      <c r="S26" s="128">
        <f t="shared" si="7"/>
        <v>0.39137645107794361</v>
      </c>
      <c r="T26" s="128">
        <f>IF($E26&gt;0,$R26/(_xlfn.XLOOKUP($A26,Cебес!$A:$A,Cебес!$E:$E,0,0)*$E26),"  ")</f>
        <v>2.6757369614512472</v>
      </c>
      <c r="U26" s="346"/>
      <c r="V26" s="36">
        <f t="shared" si="8"/>
        <v>104.5</v>
      </c>
      <c r="W26" s="350">
        <f>_xlfn.XLOOKUP($A26,Воронка!A:A,Воронка!AF:AF,0,0)</f>
        <v>63</v>
      </c>
      <c r="X26" s="351">
        <f>_xlfn.XLOOKUP($A26,Воронка!$A:$A,Воронка!BB:BB,0,0)</f>
        <v>2</v>
      </c>
      <c r="Y26" s="36">
        <f>_xlfn.XLOOKUP($A26,Воронка!$A:$A,Воронка!AB:AB,0,0)</f>
        <v>20</v>
      </c>
      <c r="Z26" s="36">
        <f>_xlfn.XLOOKUP($A26,Воронка!$A:$A,Воронка!AD:AD,0,0)</f>
        <v>50</v>
      </c>
      <c r="AA26" s="36">
        <f>_xlfn.XLOOKUP($A26,Воронка!$A:$A,Воронка!BF:BF,0,0)</f>
        <v>209</v>
      </c>
    </row>
    <row r="27" spans="1:27" ht="15.95" customHeight="1" x14ac:dyDescent="0.25">
      <c r="A27" s="3">
        <f>[1]Юнит!A29</f>
        <v>419145391</v>
      </c>
      <c r="B27" s="3" t="str">
        <f>[1]Юнит!C29</f>
        <v>ACRB1MS107WH</v>
      </c>
      <c r="C27" s="352" t="str">
        <f>[1]Юнит!D29</f>
        <v>Мяч с шипами белый 7 см</v>
      </c>
      <c r="D27" s="4">
        <f>[1]Юнит!E29</f>
        <v>2044025326637</v>
      </c>
      <c r="E27" s="124">
        <f>SUMIFS(Детализция!$K:$K,Детализция!$A:$A,$A27,Детализция!$H:$H,"Продажа")</f>
        <v>7</v>
      </c>
      <c r="F27" s="124">
        <f>SUMIFS(Детализция!$K:$K,Детализция!$A:$A,$A27,Детализция!$H:$H,"Возврат")</f>
        <v>0</v>
      </c>
      <c r="G27" s="124">
        <f>SUMIFS(Детализция!Q:Q,Детализция!A:A,A27,Детализция!H:H,"Продажа")</f>
        <v>4925</v>
      </c>
      <c r="H27" s="124">
        <f>SUMIFS(Детализция!$M:$M,Детализция!$A:$A,$A27,Детализция!$H:$H,"Продажа")</f>
        <v>3243</v>
      </c>
      <c r="I27" s="36">
        <f>SUMIFS(Детализция!$Q:$Q,Детализция!$H:$H,"Возврат",Детализция!$A:$A,$A27)</f>
        <v>0</v>
      </c>
      <c r="J27" s="36">
        <f t="shared" si="4"/>
        <v>1682</v>
      </c>
      <c r="K27" s="129">
        <f t="shared" si="5"/>
        <v>0.29176886078056086</v>
      </c>
      <c r="L27" s="36">
        <f>SUMIF(Детализция!$A:$A,$A27,Детализция!$Z:$Z)+SUMIF(Детализция!$A:$A,$A27,Детализция!$AC:$AC)+SUMIF(Детализция!$A:$A,$A27,Детализция!$AD:$AD)</f>
        <v>-245.03836065573773</v>
      </c>
      <c r="M27" s="36">
        <f>SUMIF(Детализция!$A:$A,$A27,Детализция!$AH:$AH)</f>
        <v>656.69999999999993</v>
      </c>
      <c r="N27" s="36">
        <f>IFERROR(((IF(_xlfn.XLOOKUP(A27,Cебес!A:A,Cебес!G:G)&gt;1,_xlfn.XLOOKUP(A27,Cебес!$A:$A,Cебес!$G:$G,0,0)*Тарифы!$C$5*Тарифы!$C$8,1*Тарифы!$C$5*Тарифы!$C$8))*7*((_xlfn.XLOOKUP(A27,Воронка!A:A,Воронка!BF:BF,0))+E27)),0)</f>
        <v>11.760000000000002</v>
      </c>
      <c r="O27" s="36">
        <f>SUMIF(Детализция!$A:$A,$A27,Детализция!$AL:$AL)</f>
        <v>0</v>
      </c>
      <c r="P27" s="36">
        <f>SUMIF(Детализция!$A:$A,$A27,Детализция!$AE:$AE)</f>
        <v>3274</v>
      </c>
      <c r="Q27" s="36">
        <f t="shared" si="6"/>
        <v>2605.54</v>
      </c>
      <c r="R27" s="36">
        <f>IFERROR(Q27-_xlfn.XLOOKUP(A27,Cебес!$A:$A,Cебес!$E:$E,0,0)*$E27-$H27*7%," ")</f>
        <v>1944.53</v>
      </c>
      <c r="S27" s="128">
        <f t="shared" si="7"/>
        <v>0.59960838729571386</v>
      </c>
      <c r="T27" s="128">
        <f>IF($E27&gt;0,$R27/(_xlfn.XLOOKUP($A27,Cебес!$A:$A,Cебес!$E:$E,0,0)*$E27),"  ")</f>
        <v>4.4804838709677419</v>
      </c>
      <c r="U27" s="346"/>
      <c r="V27" s="36">
        <f t="shared" si="8"/>
        <v>2.6315789473684212</v>
      </c>
      <c r="W27" s="350">
        <f>_xlfn.XLOOKUP($A27,Воронка!A:A,Воронка!AF:AF,0,0)</f>
        <v>83</v>
      </c>
      <c r="X27" s="351">
        <f>_xlfn.XLOOKUP($A27,Воронка!$A:$A,Воронка!BB:BB,0,0)</f>
        <v>1.9</v>
      </c>
      <c r="Y27" s="36">
        <f>_xlfn.XLOOKUP($A27,Воронка!$A:$A,Воронка!AB:AB,0,0)</f>
        <v>13</v>
      </c>
      <c r="Z27" s="36">
        <f>_xlfn.XLOOKUP($A27,Воронка!$A:$A,Воронка!AD:AD,0,0)</f>
        <v>38</v>
      </c>
      <c r="AA27" s="36">
        <f>_xlfn.XLOOKUP($A27,Воронка!$A:$A,Воронка!BF:BF,0,0)</f>
        <v>5</v>
      </c>
    </row>
    <row r="28" spans="1:27" ht="15.95" customHeight="1" x14ac:dyDescent="0.25">
      <c r="A28" s="3">
        <f>[1]Юнит!A30</f>
        <v>419145389</v>
      </c>
      <c r="B28" s="3" t="str">
        <f>[1]Юнит!C30</f>
        <v>ACRB1MS107PN</v>
      </c>
      <c r="C28" s="352" t="str">
        <f>[1]Юнит!D30</f>
        <v>Мяч с шипами розовый 7 см</v>
      </c>
      <c r="D28" s="4">
        <f>[1]Юнит!E30</f>
        <v>2044025316447</v>
      </c>
      <c r="E28" s="124">
        <f>SUMIFS(Детализция!$K:$K,Детализция!$A:$A,$A28,Детализция!$H:$H,"Продажа")</f>
        <v>1</v>
      </c>
      <c r="F28" s="124">
        <f>SUMIFS(Детализция!$K:$K,Детализция!$A:$A,$A28,Детализция!$H:$H,"Возврат")</f>
        <v>0</v>
      </c>
      <c r="G28" s="124">
        <f>SUMIFS(Детализция!Q:Q,Детализция!A:A,A28,Детализция!H:H,"Продажа")</f>
        <v>615</v>
      </c>
      <c r="H28" s="124">
        <f>SUMIFS(Детализция!$M:$M,Детализция!$A:$A,$A28,Детализция!$H:$H,"Продажа")</f>
        <v>418</v>
      </c>
      <c r="I28" s="36">
        <f>SUMIFS(Детализция!$Q:$Q,Детализция!$H:$H,"Возврат",Детализция!$A:$A,$A28)</f>
        <v>0</v>
      </c>
      <c r="J28" s="36">
        <f t="shared" si="4"/>
        <v>197</v>
      </c>
      <c r="K28" s="129">
        <f t="shared" si="5"/>
        <v>0.3017624950019992</v>
      </c>
      <c r="L28" s="36">
        <f>SUMIF(Детализция!$A:$A,$A28,Детализция!$Z:$Z)+SUMIF(Детализция!$A:$A,$A28,Детализция!$AC:$AC)+SUMIF(Детализция!$A:$A,$A28,Детализция!$AD:$AD)</f>
        <v>-11.416065573770492</v>
      </c>
      <c r="M28" s="36">
        <f>SUMIF(Детализция!$A:$A,$A28,Детализция!$AH:$AH)</f>
        <v>64.59</v>
      </c>
      <c r="N28" s="36">
        <f>IFERROR(((IF(_xlfn.XLOOKUP(A28,Cебес!A:A,Cебес!G:G)&gt;1,_xlfn.XLOOKUP(A28,Cебес!$A:$A,Cебес!$G:$G,0,0)*Тарифы!$C$5*Тарифы!$C$8,1*Тарифы!$C$5*Тарифы!$C$8))*7*((_xlfn.XLOOKUP(A28,Воронка!A:A,Воронка!BF:BF,0))+E28)),0)</f>
        <v>60.760000000000005</v>
      </c>
      <c r="O28" s="36">
        <f>SUMIF(Детализция!$A:$A,$A28,Детализция!$AL:$AL)</f>
        <v>0</v>
      </c>
      <c r="P28" s="36">
        <f>SUMIF(Детализция!$A:$A,$A28,Детализция!$AE:$AE)</f>
        <v>404.71</v>
      </c>
      <c r="Q28" s="36">
        <f t="shared" si="6"/>
        <v>279.36</v>
      </c>
      <c r="R28" s="36">
        <f>IFERROR(Q28-_xlfn.XLOOKUP(A28,Cебес!$A:$A,Cебес!$E:$E,0,0)*$E28-$H28*7%," ")</f>
        <v>187.10000000000002</v>
      </c>
      <c r="S28" s="128">
        <f t="shared" si="7"/>
        <v>0.4476076555023924</v>
      </c>
      <c r="T28" s="128">
        <f>IF($E28&gt;0,$R28/(_xlfn.XLOOKUP($A28,Cебес!$A:$A,Cебес!$E:$E,0,0)*$E28),"  ")</f>
        <v>2.9698412698412704</v>
      </c>
      <c r="U28" s="346"/>
      <c r="V28" s="36">
        <f t="shared" si="8"/>
        <v>203.33333333333334</v>
      </c>
      <c r="W28" s="350">
        <f>_xlfn.XLOOKUP($A28,Воронка!A:A,Воронка!AF:AF,0,0)</f>
        <v>100</v>
      </c>
      <c r="X28" s="351">
        <f>_xlfn.XLOOKUP($A28,Воронка!$A:$A,Воронка!BB:BB,0,0)</f>
        <v>0.3</v>
      </c>
      <c r="Y28" s="36">
        <f>_xlfn.XLOOKUP($A28,Воронка!$A:$A,Воронка!AB:AB,0,0)</f>
        <v>23</v>
      </c>
      <c r="Z28" s="36">
        <f>_xlfn.XLOOKUP($A28,Воронка!$A:$A,Воронка!AD:AD,0,0)</f>
        <v>22</v>
      </c>
      <c r="AA28" s="36">
        <f>_xlfn.XLOOKUP($A28,Воронка!$A:$A,Воронка!BF:BF,0,0)</f>
        <v>61</v>
      </c>
    </row>
    <row r="29" spans="1:27" ht="15.95" customHeight="1" x14ac:dyDescent="0.25">
      <c r="A29" s="3">
        <f>[1]Юнит!A31</f>
        <v>419145748</v>
      </c>
      <c r="B29" s="3" t="str">
        <f>[1]Юнит!C31</f>
        <v>ACRB1MS107BL</v>
      </c>
      <c r="C29" s="352" t="str">
        <f>[1]Юнит!D31</f>
        <v>Мяч с шипами голубой 7 см</v>
      </c>
      <c r="D29" s="4">
        <f>[1]Юнит!E31</f>
        <v>2044025338661</v>
      </c>
      <c r="E29" s="124">
        <f>SUMIFS(Детализция!$K:$K,Детализция!$A:$A,$A29,Детализция!$H:$H,"Продажа")</f>
        <v>1</v>
      </c>
      <c r="F29" s="124">
        <f>SUMIFS(Детализция!$K:$K,Детализция!$A:$A,$A29,Детализция!$H:$H,"Возврат")</f>
        <v>0</v>
      </c>
      <c r="G29" s="124">
        <f>SUMIFS(Детализция!Q:Q,Детализция!A:A,A29,Детализция!H:H,"Продажа")</f>
        <v>525</v>
      </c>
      <c r="H29" s="124">
        <f>SUMIFS(Детализция!$M:$M,Детализция!$A:$A,$A29,Детализция!$H:$H,"Продажа")</f>
        <v>361</v>
      </c>
      <c r="I29" s="36">
        <f>SUMIFS(Детализция!$Q:$Q,Детализция!$H:$H,"Возврат",Детализция!$A:$A,$A29)</f>
        <v>0</v>
      </c>
      <c r="J29" s="36">
        <f t="shared" si="4"/>
        <v>164</v>
      </c>
      <c r="K29" s="129">
        <f t="shared" si="5"/>
        <v>0.30597845433255266</v>
      </c>
      <c r="L29" s="36">
        <f>SUMIF(Детализция!$A:$A,$A29,Детализция!$Z:$Z)+SUMIF(Детализция!$A:$A,$A29,Детализция!$AC:$AC)+SUMIF(Детализция!$A:$A,$A29,Детализция!$AD:$AD)</f>
        <v>-3.3613114754098361</v>
      </c>
      <c r="M29" s="36">
        <f>SUMIF(Детализция!$A:$A,$A29,Детализция!$AH:$AH)</f>
        <v>55.98</v>
      </c>
      <c r="N29" s="36">
        <f>IFERROR(((IF(_xlfn.XLOOKUP(A29,Cебес!A:A,Cебес!G:G)&gt;1,_xlfn.XLOOKUP(A29,Cебес!$A:$A,Cебес!$G:$G,0,0)*Тарифы!$C$5*Тарифы!$C$8,1*Тарифы!$C$5*Тарифы!$C$8))*7*((_xlfn.XLOOKUP(A29,Воронка!A:A,Воронка!BF:BF,0))+E29)),0)</f>
        <v>78.400000000000006</v>
      </c>
      <c r="O29" s="36">
        <f>SUMIF(Детализция!$A:$A,$A29,Детализция!$AL:$AL)</f>
        <v>0</v>
      </c>
      <c r="P29" s="36">
        <f>SUMIF(Детализция!$A:$A,$A29,Детализция!$AE:$AE)</f>
        <v>347.9</v>
      </c>
      <c r="Q29" s="36">
        <f t="shared" si="6"/>
        <v>213.51999999999995</v>
      </c>
      <c r="R29" s="36">
        <f>IFERROR(Q29-_xlfn.XLOOKUP(A29,Cебес!$A:$A,Cебес!$E:$E,0,0)*$E29-$H29*7%," ")</f>
        <v>125.24999999999994</v>
      </c>
      <c r="S29" s="128">
        <f t="shared" si="7"/>
        <v>0.34695290858725747</v>
      </c>
      <c r="T29" s="128">
        <f>IF($E29&gt;0,$R29/(_xlfn.XLOOKUP($A29,Cебес!$A:$A,Cебес!$E:$E,0,0)*$E29),"  ")</f>
        <v>1.9880952380952372</v>
      </c>
      <c r="U29" s="346"/>
      <c r="V29" s="36">
        <f t="shared" si="8"/>
        <v>790</v>
      </c>
      <c r="W29" s="350">
        <f>_xlfn.XLOOKUP($A29,Воронка!A:A,Воронка!AF:AF,0,0)</f>
        <v>100</v>
      </c>
      <c r="X29" s="351">
        <f>_xlfn.XLOOKUP($A29,Воронка!$A:$A,Воронка!BB:BB,0,0)</f>
        <v>0.1</v>
      </c>
      <c r="Y29" s="36">
        <f>_xlfn.XLOOKUP($A29,Воронка!$A:$A,Воронка!AB:AB,0,0)</f>
        <v>17</v>
      </c>
      <c r="Z29" s="36">
        <f>_xlfn.XLOOKUP($A29,Воронка!$A:$A,Воронка!AD:AD,0,0)</f>
        <v>20</v>
      </c>
      <c r="AA29" s="36">
        <f>_xlfn.XLOOKUP($A29,Воронка!$A:$A,Воронка!BF:BF,0,0)</f>
        <v>79</v>
      </c>
    </row>
    <row r="30" spans="1:27" ht="15.95" customHeight="1" x14ac:dyDescent="0.25">
      <c r="A30" s="3">
        <f>[1]Юнит!A32</f>
        <v>419141548</v>
      </c>
      <c r="B30" s="3" t="str">
        <f>[1]Юнит!C32</f>
        <v>ACRB1MS107RJ</v>
      </c>
      <c r="C30" s="352" t="str">
        <f>[1]Юнит!D32</f>
        <v>Мяч с шипами оранжевый 7 см</v>
      </c>
      <c r="D30" s="4">
        <f>[1]Юнит!E32</f>
        <v>2044025288003</v>
      </c>
      <c r="E30" s="124">
        <f>SUMIFS(Детализция!$K:$K,Детализция!$A:$A,$A30,Детализция!$H:$H,"Продажа")</f>
        <v>0</v>
      </c>
      <c r="F30" s="124">
        <f>SUMIFS(Детализция!$K:$K,Детализция!$A:$A,$A30,Детализция!$H:$H,"Возврат")</f>
        <v>0</v>
      </c>
      <c r="G30" s="124">
        <f>SUMIFS(Детализция!Q:Q,Детализция!A:A,A30,Детализция!H:H,"Продажа")</f>
        <v>0</v>
      </c>
      <c r="H30" s="124">
        <f>SUMIFS(Детализция!$M:$M,Детализция!$A:$A,$A30,Детализция!$H:$H,"Продажа")</f>
        <v>0</v>
      </c>
      <c r="I30" s="36">
        <f>SUMIFS(Детализция!$Q:$Q,Детализция!$H:$H,"Возврат",Детализция!$A:$A,$A30)</f>
        <v>0</v>
      </c>
      <c r="J30" s="36">
        <f t="shared" si="4"/>
        <v>0</v>
      </c>
      <c r="K30" s="129" t="str">
        <f t="shared" si="5"/>
        <v xml:space="preserve"> </v>
      </c>
      <c r="L30" s="36">
        <f>SUMIF(Детализция!$A:$A,$A30,Детализция!$Z:$Z)+SUMIF(Детализция!$A:$A,$A30,Детализция!$AC:$AC)+SUMIF(Детализция!$A:$A,$A30,Детализция!$AD:$AD)</f>
        <v>-8.4134426229508197</v>
      </c>
      <c r="M30" s="36">
        <f>SUMIF(Детализция!$A:$A,$A30,Детализция!$AH:$AH)</f>
        <v>0</v>
      </c>
      <c r="N30" s="36">
        <f>IFERROR(((IF(_xlfn.XLOOKUP(A30,Cебес!A:A,Cебес!G:G)&gt;1,_xlfn.XLOOKUP(A30,Cебес!$A:$A,Cебес!$G:$G,0,0)*Тарифы!$C$5*Тарифы!$C$8,1*Тарифы!$C$5*Тарифы!$C$8))*7*((_xlfn.XLOOKUP(A30,Воронка!A:A,Воронка!BF:BF,0))+E30)),0)</f>
        <v>73.5</v>
      </c>
      <c r="O30" s="36">
        <f>SUMIF(Детализция!$A:$A,$A30,Детализция!$AL:$AL)</f>
        <v>0</v>
      </c>
      <c r="P30" s="36">
        <f>SUMIF(Детализция!$A:$A,$A30,Детализция!$AE:$AE)</f>
        <v>0</v>
      </c>
      <c r="Q30" s="36">
        <f t="shared" si="6"/>
        <v>-73.5</v>
      </c>
      <c r="R30" s="36">
        <f>IFERROR(Q30-_xlfn.XLOOKUP(A30,Cебес!$A:$A,Cебес!$E:$E,0,0)*$E30-$H30*7%," ")</f>
        <v>-73.5</v>
      </c>
      <c r="S30" s="128" t="str">
        <f t="shared" si="7"/>
        <v xml:space="preserve"> </v>
      </c>
      <c r="T30" s="128" t="str">
        <f>IF($E30&gt;0,$R30/(_xlfn.XLOOKUP($A30,Cебес!$A:$A,Cебес!$E:$E,0,0)*$E30),"  ")</f>
        <v xml:space="preserve">  </v>
      </c>
      <c r="U30" s="346"/>
      <c r="V30" s="36">
        <f t="shared" si="8"/>
        <v>250</v>
      </c>
      <c r="W30" s="350">
        <f>_xlfn.XLOOKUP($A30,Воронка!A:A,Воронка!AF:AF,0,0)</f>
        <v>0</v>
      </c>
      <c r="X30" s="351">
        <f>_xlfn.XLOOKUP($A30,Воронка!$A:$A,Воронка!BB:BB,0,0)</f>
        <v>0.3</v>
      </c>
      <c r="Y30" s="36">
        <f>_xlfn.XLOOKUP($A30,Воронка!$A:$A,Воронка!AB:AB,0,0)</f>
        <v>3</v>
      </c>
      <c r="Z30" s="36">
        <f>_xlfn.XLOOKUP($A30,Воронка!$A:$A,Воронка!AD:AD,0,0)</f>
        <v>200</v>
      </c>
      <c r="AA30" s="36">
        <f>_xlfn.XLOOKUP($A30,Воронка!$A:$A,Воронка!BF:BF,0,0)</f>
        <v>75</v>
      </c>
    </row>
    <row r="31" spans="1:27" ht="15.95" customHeight="1" x14ac:dyDescent="0.25">
      <c r="A31" s="3">
        <f>[1]Юнит!A33</f>
        <v>419145985</v>
      </c>
      <c r="B31" s="3" t="str">
        <f>[1]Юнит!C33</f>
        <v>ACRB1MS107BС</v>
      </c>
      <c r="C31" s="352" t="str">
        <f>[1]Юнит!D33</f>
        <v>Мяч с шипами черный 7 см</v>
      </c>
      <c r="D31" s="4">
        <f>[1]Юнит!E33</f>
        <v>2044025344532</v>
      </c>
      <c r="E31" s="124">
        <f>SUMIFS(Детализция!$K:$K,Детализция!$A:$A,$A31,Детализция!$H:$H,"Продажа")</f>
        <v>0</v>
      </c>
      <c r="F31" s="124">
        <f>SUMIFS(Детализция!$K:$K,Детализция!$A:$A,$A31,Детализция!$H:$H,"Возврат")</f>
        <v>0</v>
      </c>
      <c r="G31" s="124">
        <f>SUMIFS(Детализция!Q:Q,Детализция!A:A,A31,Детализция!H:H,"Продажа")</f>
        <v>0</v>
      </c>
      <c r="H31" s="124">
        <f>SUMIFS(Детализция!$M:$M,Детализция!$A:$A,$A31,Детализция!$H:$H,"Продажа")</f>
        <v>0</v>
      </c>
      <c r="I31" s="36">
        <f>SUMIFS(Детализция!$Q:$Q,Детализция!$H:$H,"Возврат",Детализция!$A:$A,$A31)</f>
        <v>0</v>
      </c>
      <c r="J31" s="36">
        <f t="shared" si="4"/>
        <v>0</v>
      </c>
      <c r="K31" s="129" t="str">
        <f t="shared" si="5"/>
        <v xml:space="preserve"> </v>
      </c>
      <c r="L31" s="36">
        <f>SUMIF(Детализция!$A:$A,$A31,Детализция!$Z:$Z)+SUMIF(Детализция!$A:$A,$A31,Детализция!$AC:$AC)+SUMIF(Детализция!$A:$A,$A31,Детализция!$AD:$AD)</f>
        <v>0</v>
      </c>
      <c r="M31" s="36">
        <f>SUMIF(Детализция!$A:$A,$A31,Детализция!$AH:$AH)</f>
        <v>95.93</v>
      </c>
      <c r="N31" s="36">
        <f>IFERROR(((IF(_xlfn.XLOOKUP(A31,Cебес!A:A,Cебес!G:G)&gt;1,_xlfn.XLOOKUP(A31,Cебес!$A:$A,Cебес!$G:$G,0,0)*Тарифы!$C$5*Тарифы!$C$8,1*Тарифы!$C$5*Тарифы!$C$8))*7*((_xlfn.XLOOKUP(A31,Воронка!A:A,Воронка!BF:BF,0))+E31)),0)</f>
        <v>71.540000000000006</v>
      </c>
      <c r="O31" s="36">
        <f>SUMIF(Детализция!$A:$A,$A31,Детализция!$AL:$AL)</f>
        <v>0</v>
      </c>
      <c r="P31" s="36">
        <f>SUMIF(Детализция!$A:$A,$A31,Детализция!$AE:$AE)</f>
        <v>0</v>
      </c>
      <c r="Q31" s="36">
        <f t="shared" si="6"/>
        <v>-167.47000000000003</v>
      </c>
      <c r="R31" s="36">
        <f>IFERROR(Q31-_xlfn.XLOOKUP(A31,Cебес!$A:$A,Cебес!$E:$E,0,0)*$E31-$H31*7%," ")</f>
        <v>-167.47000000000003</v>
      </c>
      <c r="S31" s="128" t="str">
        <f t="shared" si="7"/>
        <v xml:space="preserve"> </v>
      </c>
      <c r="T31" s="128" t="str">
        <f>IF($E31&gt;0,$R31/(_xlfn.XLOOKUP($A31,Cебес!$A:$A,Cебес!$E:$E,0,0)*$E31),"  ")</f>
        <v xml:space="preserve">  </v>
      </c>
      <c r="U31" s="346"/>
      <c r="V31" s="36">
        <f t="shared" si="8"/>
        <v>999</v>
      </c>
      <c r="W31" s="350">
        <f>_xlfn.XLOOKUP($A31,Воронка!A:A,Воронка!AF:AF,0,0)</f>
        <v>0</v>
      </c>
      <c r="X31" s="351">
        <f>_xlfn.XLOOKUP($A31,Воронка!$A:$A,Воронка!BB:BB,0,0)</f>
        <v>0</v>
      </c>
      <c r="Y31" s="36">
        <f>_xlfn.XLOOKUP($A31,Воронка!$A:$A,Воронка!AB:AB,0,0)</f>
        <v>3</v>
      </c>
      <c r="Z31" s="36">
        <f>_xlfn.XLOOKUP($A31,Воронка!$A:$A,Воронка!AD:AD,0,0)</f>
        <v>0</v>
      </c>
      <c r="AA31" s="36">
        <f>_xlfn.XLOOKUP($A31,Воронка!$A:$A,Воронка!BF:BF,0,0)</f>
        <v>73</v>
      </c>
    </row>
    <row r="32" spans="1:27" ht="15.95" customHeight="1" x14ac:dyDescent="0.25">
      <c r="A32" s="3">
        <f>[1]Юнит!A34</f>
        <v>419145390</v>
      </c>
      <c r="B32" s="3" t="str">
        <f>[1]Юнит!C34</f>
        <v>ACRB1MS109PN</v>
      </c>
      <c r="C32" s="352" t="str">
        <f>[1]Юнит!D34</f>
        <v>Мяч с шипами розовый 9 см</v>
      </c>
      <c r="D32" s="4">
        <f>[1]Юнит!E34</f>
        <v>2044025321588</v>
      </c>
      <c r="E32" s="124">
        <f>SUMIFS(Детализция!$K:$K,Детализция!$A:$A,$A32,Детализция!$H:$H,"Продажа")</f>
        <v>3</v>
      </c>
      <c r="F32" s="124">
        <f>SUMIFS(Детализция!$K:$K,Детализция!$A:$A,$A32,Детализция!$H:$H,"Возврат")</f>
        <v>0</v>
      </c>
      <c r="G32" s="124">
        <f>SUMIFS(Детализция!Q:Q,Детализция!A:A,A32,Детализция!H:H,"Продажа")</f>
        <v>1585</v>
      </c>
      <c r="H32" s="124">
        <f>SUMIFS(Детализция!$M:$M,Детализция!$A:$A,$A32,Детализция!$H:$H,"Продажа")</f>
        <v>1068</v>
      </c>
      <c r="I32" s="36">
        <f>SUMIFS(Детализция!$Q:$Q,Детализция!$H:$H,"Возврат",Детализция!$A:$A,$A32)</f>
        <v>0</v>
      </c>
      <c r="J32" s="36">
        <f t="shared" si="4"/>
        <v>517</v>
      </c>
      <c r="K32" s="129">
        <f t="shared" si="5"/>
        <v>0.29115157470134978</v>
      </c>
      <c r="L32" s="36">
        <f>SUMIF(Детализция!$A:$A,$A32,Детализция!$Z:$Z)+SUMIF(Детализция!$A:$A,$A32,Детализция!$AC:$AC)+SUMIF(Детализция!$A:$A,$A32,Детализция!$AD:$AD)</f>
        <v>-55.524754098360646</v>
      </c>
      <c r="M32" s="36">
        <f>SUMIF(Детализция!$A:$A,$A32,Детализция!$AH:$AH)</f>
        <v>277.19</v>
      </c>
      <c r="N32" s="36">
        <f>IFERROR(((IF(_xlfn.XLOOKUP(A32,Cебес!A:A,Cебес!G:G)&gt;1,_xlfn.XLOOKUP(A32,Cебес!$A:$A,Cебес!$G:$G,0,0)*Тарифы!$C$5*Тарифы!$C$8,1*Тарифы!$C$5*Тарифы!$C$8))*7*((_xlfn.XLOOKUP(A32,Воронка!A:A,Воронка!BF:BF,0))+E32)),0)</f>
        <v>81.34</v>
      </c>
      <c r="O32" s="36">
        <f>SUMIF(Детализция!$A:$A,$A32,Детализция!$AL:$AL)</f>
        <v>0</v>
      </c>
      <c r="P32" s="36">
        <f>SUMIF(Детализция!$A:$A,$A32,Детализция!$AE:$AE)</f>
        <v>1049.3100000000002</v>
      </c>
      <c r="Q32" s="36">
        <f t="shared" si="6"/>
        <v>690.78000000000009</v>
      </c>
      <c r="R32" s="36">
        <f>IFERROR(Q32-_xlfn.XLOOKUP(A32,Cебес!$A:$A,Cебес!$E:$E,0,0)*$E32-$H32*7%," ")</f>
        <v>343.0200000000001</v>
      </c>
      <c r="S32" s="128">
        <f t="shared" si="7"/>
        <v>0.32117977528089897</v>
      </c>
      <c r="T32" s="128">
        <f>IF($E32&gt;0,$R32/(_xlfn.XLOOKUP($A32,Cебес!$A:$A,Cебес!$E:$E,0,0)*$E32),"  ")</f>
        <v>1.2564835164835169</v>
      </c>
      <c r="U32" s="346"/>
      <c r="V32" s="36">
        <f t="shared" si="8"/>
        <v>200</v>
      </c>
      <c r="W32" s="350">
        <f>_xlfn.XLOOKUP($A32,Воронка!A:A,Воронка!AF:AF,0,0)</f>
        <v>100</v>
      </c>
      <c r="X32" s="351">
        <f>_xlfn.XLOOKUP($A32,Воронка!$A:$A,Воронка!BB:BB,0,0)</f>
        <v>0.4</v>
      </c>
      <c r="Y32" s="36">
        <f>_xlfn.XLOOKUP($A32,Воронка!$A:$A,Воронка!AB:AB,0,0)</f>
        <v>24</v>
      </c>
      <c r="Z32" s="36">
        <f>_xlfn.XLOOKUP($A32,Воронка!$A:$A,Воронка!AD:AD,0,0)</f>
        <v>27</v>
      </c>
      <c r="AA32" s="36">
        <f>_xlfn.XLOOKUP($A32,Воронка!$A:$A,Воронка!BF:BF,0,0)</f>
        <v>80</v>
      </c>
    </row>
    <row r="33" spans="1:27" ht="15.95" customHeight="1" x14ac:dyDescent="0.25">
      <c r="A33" s="3">
        <f>[1]Юнит!A35</f>
        <v>419145749</v>
      </c>
      <c r="B33" s="3" t="str">
        <f>[1]Юнит!C35</f>
        <v>ACRB1MS109BL</v>
      </c>
      <c r="C33" s="352" t="str">
        <f>[1]Юнит!D35</f>
        <v>Мяч с шипами голубой 9 см</v>
      </c>
      <c r="D33" s="4">
        <f>[1]Юнит!E35</f>
        <v>2044025342057</v>
      </c>
      <c r="E33" s="124">
        <f>SUMIFS(Детализция!$K:$K,Детализция!$A:$A,$A33,Детализция!$H:$H,"Продажа")</f>
        <v>2</v>
      </c>
      <c r="F33" s="124">
        <f>SUMIFS(Детализция!$K:$K,Детализция!$A:$A,$A33,Детализция!$H:$H,"Возврат")</f>
        <v>0</v>
      </c>
      <c r="G33" s="124">
        <f>SUMIFS(Детализция!Q:Q,Детализция!A:A,A33,Детализция!H:H,"Продажа")</f>
        <v>1109</v>
      </c>
      <c r="H33" s="124">
        <f>SUMIFS(Детализция!$M:$M,Детализция!$A:$A,$A33,Детализция!$H:$H,"Продажа")</f>
        <v>768</v>
      </c>
      <c r="I33" s="36">
        <f>SUMIFS(Детализция!$Q:$Q,Детализция!$H:$H,"Возврат",Детализция!$A:$A,$A33)</f>
        <v>0</v>
      </c>
      <c r="J33" s="36">
        <f t="shared" si="4"/>
        <v>341</v>
      </c>
      <c r="K33" s="129">
        <f t="shared" si="5"/>
        <v>0.29898209877455689</v>
      </c>
      <c r="L33" s="36">
        <f>SUMIF(Детализция!$A:$A,$A33,Детализция!$Z:$Z)+SUMIF(Детализция!$A:$A,$A33,Детализция!$AC:$AC)+SUMIF(Детализция!$A:$A,$A33,Детализция!$AD:$AD)</f>
        <v>-9.4288524590163938</v>
      </c>
      <c r="M33" s="36">
        <f>SUMIF(Детализция!$A:$A,$A33,Детализция!$AH:$AH)</f>
        <v>87.61</v>
      </c>
      <c r="N33" s="36">
        <f>IFERROR(((IF(_xlfn.XLOOKUP(A33,Cебес!A:A,Cебес!G:G)&gt;1,_xlfn.XLOOKUP(A33,Cебес!$A:$A,Cебес!$G:$G,0,0)*Тарифы!$C$5*Тарифы!$C$8,1*Тарифы!$C$5*Тарифы!$C$8))*7*((_xlfn.XLOOKUP(A33,Воронка!A:A,Воронка!BF:BF,0))+E33)),0)</f>
        <v>90.160000000000011</v>
      </c>
      <c r="O33" s="36">
        <f>SUMIF(Детализция!$A:$A,$A33,Детализция!$AL:$AL)</f>
        <v>0</v>
      </c>
      <c r="P33" s="36">
        <f>SUMIF(Детализция!$A:$A,$A33,Детализция!$AE:$AE)</f>
        <v>732.83</v>
      </c>
      <c r="Q33" s="36">
        <f t="shared" si="6"/>
        <v>555.06000000000006</v>
      </c>
      <c r="R33" s="36">
        <f>IFERROR(Q33-_xlfn.XLOOKUP(A33,Cебес!$A:$A,Cебес!$E:$E,0,0)*$E33-$H33*7%," ")</f>
        <v>319.30000000000007</v>
      </c>
      <c r="S33" s="128">
        <f t="shared" si="7"/>
        <v>0.4157552083333334</v>
      </c>
      <c r="T33" s="128">
        <f>IF($E33&gt;0,$R33/(_xlfn.XLOOKUP($A33,Cебес!$A:$A,Cебес!$E:$E,0,0)*$E33),"  ")</f>
        <v>1.7543956043956048</v>
      </c>
      <c r="U33" s="346"/>
      <c r="V33" s="36">
        <f t="shared" si="8"/>
        <v>900</v>
      </c>
      <c r="W33" s="350">
        <f>_xlfn.XLOOKUP($A33,Воронка!A:A,Воронка!AF:AF,0,0)</f>
        <v>100</v>
      </c>
      <c r="X33" s="351">
        <f>_xlfn.XLOOKUP($A33,Воронка!$A:$A,Воронка!BB:BB,0,0)</f>
        <v>0.1</v>
      </c>
      <c r="Y33" s="36">
        <f>_xlfn.XLOOKUP($A33,Воронка!$A:$A,Воронка!AB:AB,0,0)</f>
        <v>0</v>
      </c>
      <c r="Z33" s="36">
        <f>_xlfn.XLOOKUP($A33,Воронка!$A:$A,Воронка!AD:AD,0,0)</f>
        <v>0</v>
      </c>
      <c r="AA33" s="36">
        <f>_xlfn.XLOOKUP($A33,Воронка!$A:$A,Воронка!BF:BF,0,0)</f>
        <v>90</v>
      </c>
    </row>
    <row r="34" spans="1:27" ht="15.95" customHeight="1" x14ac:dyDescent="0.25">
      <c r="A34" s="3">
        <f>[1]Юнит!A36</f>
        <v>419141549</v>
      </c>
      <c r="B34" s="3" t="str">
        <f>[1]Юнит!C36</f>
        <v>ACRB1MS109RJ</v>
      </c>
      <c r="C34" s="352" t="str">
        <f>[1]Юнит!D36</f>
        <v>Мяч с шипами оранжевый 9 см</v>
      </c>
      <c r="D34" s="4">
        <f>[1]Юнит!E36</f>
        <v>2044025291485</v>
      </c>
      <c r="E34" s="124">
        <f>SUMIFS(Детализция!$K:$K,Детализция!$A:$A,$A34,Детализция!$H:$H,"Продажа")</f>
        <v>1</v>
      </c>
      <c r="F34" s="124">
        <f>SUMIFS(Детализция!$K:$K,Детализция!$A:$A,$A34,Детализция!$H:$H,"Возврат")</f>
        <v>0</v>
      </c>
      <c r="G34" s="124">
        <f>SUMIFS(Детализция!Q:Q,Детализция!A:A,A34,Детализция!H:H,"Продажа")</f>
        <v>482</v>
      </c>
      <c r="H34" s="124">
        <f>SUMIFS(Детализция!$M:$M,Детализция!$A:$A,$A34,Детализция!$H:$H,"Продажа")</f>
        <v>336</v>
      </c>
      <c r="I34" s="36">
        <f>SUMIFS(Детализция!$Q:$Q,Детализция!$H:$H,"Возврат",Детализция!$A:$A,$A34)</f>
        <v>0</v>
      </c>
      <c r="J34" s="36">
        <f t="shared" si="4"/>
        <v>146</v>
      </c>
      <c r="K34" s="129">
        <f t="shared" si="5"/>
        <v>0.305998911638664</v>
      </c>
      <c r="L34" s="36">
        <f>SUMIF(Детализция!$A:$A,$A34,Детализция!$Z:$Z)+SUMIF(Детализция!$A:$A,$A34,Детализция!$AC:$AC)+SUMIF(Детализция!$A:$A,$A34,Детализция!$AD:$AD)</f>
        <v>1.4914754098360659</v>
      </c>
      <c r="M34" s="36">
        <f>SUMIF(Детализция!$A:$A,$A34,Детализция!$AH:$AH)</f>
        <v>167.31</v>
      </c>
      <c r="N34" s="36">
        <f>IFERROR(((IF(_xlfn.XLOOKUP(A34,Cебес!A:A,Cебес!G:G)&gt;1,_xlfn.XLOOKUP(A34,Cебес!$A:$A,Cебес!$G:$G,0,0)*Тарифы!$C$5*Тарифы!$C$8,1*Тарифы!$C$5*Тарифы!$C$8))*7*((_xlfn.XLOOKUP(A34,Воронка!A:A,Воронка!BF:BF,0))+E34)),0)</f>
        <v>69.580000000000013</v>
      </c>
      <c r="O34" s="36">
        <f>SUMIF(Детализция!$A:$A,$A34,Детализция!$AL:$AL)</f>
        <v>0</v>
      </c>
      <c r="P34" s="36">
        <f>SUMIF(Детализция!$A:$A,$A34,Детализция!$AE:$AE)</f>
        <v>316.85000000000002</v>
      </c>
      <c r="Q34" s="36">
        <f t="shared" si="6"/>
        <v>79.960000000000008</v>
      </c>
      <c r="R34" s="36">
        <f>IFERROR(Q34-_xlfn.XLOOKUP(A34,Cебес!$A:$A,Cебес!$E:$E,0,0)*$E34-$H34*7%," ")</f>
        <v>-34.559999999999995</v>
      </c>
      <c r="S34" s="128">
        <f t="shared" si="7"/>
        <v>-0.10285714285714284</v>
      </c>
      <c r="T34" s="128">
        <f>IF($E34&gt;0,$R34/(_xlfn.XLOOKUP($A34,Cебес!$A:$A,Cебес!$E:$E,0,0)*$E34),"  ")</f>
        <v>-0.37978021978021975</v>
      </c>
      <c r="U34" s="346"/>
      <c r="V34" s="36">
        <f t="shared" si="8"/>
        <v>999</v>
      </c>
      <c r="W34" s="350">
        <f>_xlfn.XLOOKUP($A34,Воронка!A:A,Воронка!AF:AF,0,0)</f>
        <v>0</v>
      </c>
      <c r="X34" s="351">
        <f>_xlfn.XLOOKUP($A34,Воронка!$A:$A,Воронка!BB:BB,0,0)</f>
        <v>0</v>
      </c>
      <c r="Y34" s="36">
        <f>_xlfn.XLOOKUP($A34,Воронка!$A:$A,Воронка!AB:AB,0,0)</f>
        <v>10</v>
      </c>
      <c r="Z34" s="36">
        <f>_xlfn.XLOOKUP($A34,Воронка!$A:$A,Воронка!AD:AD,0,0)</f>
        <v>0</v>
      </c>
      <c r="AA34" s="36">
        <f>_xlfn.XLOOKUP($A34,Воронка!$A:$A,Воронка!BF:BF,0,0)</f>
        <v>70</v>
      </c>
    </row>
    <row r="35" spans="1:27" ht="15.95" customHeight="1" x14ac:dyDescent="0.25">
      <c r="A35" s="3">
        <f>[1]Юнит!A37</f>
        <v>419145986</v>
      </c>
      <c r="B35" s="3" t="str">
        <f>[1]Юнит!C37</f>
        <v>ACRB1MS109BС</v>
      </c>
      <c r="C35" s="352" t="str">
        <f>[1]Юнит!D37</f>
        <v>Мяч с шипами черный 9 см</v>
      </c>
      <c r="D35" s="4">
        <f>[1]Юнит!E37</f>
        <v>2044025347953</v>
      </c>
      <c r="E35" s="124">
        <f>SUMIFS(Детализция!$K:$K,Детализция!$A:$A,$A35,Детализция!$H:$H,"Продажа")</f>
        <v>0</v>
      </c>
      <c r="F35" s="124">
        <f>SUMIFS(Детализция!$K:$K,Детализция!$A:$A,$A35,Детализция!$H:$H,"Возврат")</f>
        <v>0</v>
      </c>
      <c r="G35" s="124">
        <f>SUMIFS(Детализция!Q:Q,Детализция!A:A,A35,Детализция!H:H,"Продажа")</f>
        <v>0</v>
      </c>
      <c r="H35" s="124">
        <f>SUMIFS(Детализция!$M:$M,Детализция!$A:$A,$A35,Детализция!$H:$H,"Продажа")</f>
        <v>0</v>
      </c>
      <c r="I35" s="36">
        <f>SUMIFS(Детализция!$Q:$Q,Детализция!$H:$H,"Возврат",Детализция!$A:$A,$A35)</f>
        <v>0</v>
      </c>
      <c r="J35" s="36">
        <f t="shared" si="4"/>
        <v>0</v>
      </c>
      <c r="K35" s="129" t="str">
        <f t="shared" si="5"/>
        <v xml:space="preserve"> </v>
      </c>
      <c r="L35" s="36">
        <f>SUMIF(Детализция!$A:$A,$A35,Детализция!$Z:$Z)+SUMIF(Детализция!$A:$A,$A35,Детализция!$AC:$AC)+SUMIF(Детализция!$A:$A,$A35,Детализция!$AD:$AD)</f>
        <v>0</v>
      </c>
      <c r="M35" s="36">
        <f>SUMIF(Детализция!$A:$A,$A35,Детализция!$AH:$AH)</f>
        <v>0</v>
      </c>
      <c r="N35" s="36">
        <f>IFERROR(((IF(_xlfn.XLOOKUP(A35,Cебес!A:A,Cебес!G:G)&gt;1,_xlfn.XLOOKUP(A35,Cебес!$A:$A,Cебес!$G:$G,0,0)*Тарифы!$C$5*Тарифы!$C$8,1*Тарифы!$C$5*Тарифы!$C$8))*7*((_xlfn.XLOOKUP(A35,Воронка!A:A,Воронка!BF:BF,0))+E35)),0)</f>
        <v>105.84</v>
      </c>
      <c r="O35" s="36">
        <f>SUMIF(Детализция!$A:$A,$A35,Детализция!$AL:$AL)</f>
        <v>0</v>
      </c>
      <c r="P35" s="36">
        <f>SUMIF(Детализция!$A:$A,$A35,Детализция!$AE:$AE)</f>
        <v>0</v>
      </c>
      <c r="Q35" s="36">
        <f t="shared" si="6"/>
        <v>-105.84</v>
      </c>
      <c r="R35" s="36">
        <f>IFERROR(Q35-_xlfn.XLOOKUP(A35,Cебес!$A:$A,Cебес!$E:$E,0,0)*$E35-$H35*7%," ")</f>
        <v>-105.84</v>
      </c>
      <c r="S35" s="128" t="str">
        <f t="shared" si="7"/>
        <v xml:space="preserve"> </v>
      </c>
      <c r="T35" s="128" t="str">
        <f>IF($E35&gt;0,$R35/(_xlfn.XLOOKUP($A35,Cебес!$A:$A,Cебес!$E:$E,0,0)*$E35),"  ")</f>
        <v xml:space="preserve">  </v>
      </c>
      <c r="U35" s="346"/>
      <c r="V35" s="36">
        <f t="shared" si="8"/>
        <v>999</v>
      </c>
      <c r="W35" s="350">
        <f>_xlfn.XLOOKUP($A35,Воронка!A:A,Воронка!AF:AF,0,0)</f>
        <v>0</v>
      </c>
      <c r="X35" s="351">
        <f>_xlfn.XLOOKUP($A35,Воронка!$A:$A,Воронка!BB:BB,0,0)</f>
        <v>0</v>
      </c>
      <c r="Y35" s="36">
        <f>_xlfn.XLOOKUP($A35,Воронка!$A:$A,Воронка!AB:AB,0,0)</f>
        <v>5</v>
      </c>
      <c r="Z35" s="36">
        <f>_xlfn.XLOOKUP($A35,Воронка!$A:$A,Воронка!AD:AD,0,0)</f>
        <v>0</v>
      </c>
      <c r="AA35" s="36">
        <f>_xlfn.XLOOKUP($A35,Воронка!$A:$A,Воронка!BF:BF,0,0)</f>
        <v>108</v>
      </c>
    </row>
    <row r="36" spans="1:27" ht="15.95" customHeight="1" x14ac:dyDescent="0.25">
      <c r="A36" s="3">
        <f>[1]Юнит!A38</f>
        <v>419146579</v>
      </c>
      <c r="B36" s="3" t="str">
        <f>[1]Юнит!C38</f>
        <v>ACRB1MS109LI</v>
      </c>
      <c r="C36" s="352" t="str">
        <f>[1]Юнит!D38</f>
        <v>Мяч с шипами фиолетовый 9 см</v>
      </c>
      <c r="D36" s="4">
        <f>[1]Юнит!E38</f>
        <v>2044025354937</v>
      </c>
      <c r="E36" s="124">
        <f>SUMIFS(Детализция!$K:$K,Детализция!$A:$A,$A36,Детализция!$H:$H,"Продажа")</f>
        <v>3</v>
      </c>
      <c r="F36" s="124">
        <f>SUMIFS(Детализция!$K:$K,Детализция!$A:$A,$A36,Детализция!$H:$H,"Возврат")</f>
        <v>0</v>
      </c>
      <c r="G36" s="124">
        <f>SUMIFS(Детализция!Q:Q,Детализция!A:A,A36,Детализция!H:H,"Продажа")</f>
        <v>1486</v>
      </c>
      <c r="H36" s="124">
        <f>SUMIFS(Детализция!$M:$M,Детализция!$A:$A,$A36,Детализция!$H:$H,"Продажа")</f>
        <v>1046</v>
      </c>
      <c r="I36" s="36">
        <f>SUMIFS(Детализция!$Q:$Q,Детализция!$H:$H,"Возврат",Детализция!$A:$A,$A36)</f>
        <v>0</v>
      </c>
      <c r="J36" s="36">
        <f t="shared" si="4"/>
        <v>440</v>
      </c>
      <c r="K36" s="129">
        <f t="shared" si="5"/>
        <v>0.30870286609447739</v>
      </c>
      <c r="L36" s="36">
        <f>SUMIF(Детализция!$A:$A,$A36,Детализция!$Z:$Z)+SUMIF(Детализция!$A:$A,$A36,Детализция!$AC:$AC)+SUMIF(Детализция!$A:$A,$A36,Детализция!$AD:$AD)</f>
        <v>18.732459016393442</v>
      </c>
      <c r="M36" s="36">
        <f>SUMIF(Детализция!$A:$A,$A36,Детализция!$AH:$AH)</f>
        <v>118.79</v>
      </c>
      <c r="N36" s="36">
        <f>IFERROR(((IF(_xlfn.XLOOKUP(A36,Cебес!A:A,Cебес!G:G)&gt;1,_xlfn.XLOOKUP(A36,Cебес!$A:$A,Cебес!$G:$G,0,0)*Тарифы!$C$5*Тарифы!$C$8,1*Тарифы!$C$5*Тарифы!$C$8))*7*((_xlfn.XLOOKUP(A36,Воронка!A:A,Воронка!BF:BF,0))+E36)),0)</f>
        <v>136.22</v>
      </c>
      <c r="O36" s="36">
        <f>SUMIF(Детализция!$A:$A,$A36,Детализция!$AL:$AL)</f>
        <v>0</v>
      </c>
      <c r="P36" s="36">
        <f>SUMIF(Детализция!$A:$A,$A36,Детализция!$AE:$AE)</f>
        <v>980.15000000000009</v>
      </c>
      <c r="Q36" s="36">
        <f t="shared" si="6"/>
        <v>725.1400000000001</v>
      </c>
      <c r="R36" s="36">
        <f>IFERROR(Q36-_xlfn.XLOOKUP(A36,Cебес!$A:$A,Cебес!$E:$E,0,0)*$E36-$H36*7%," ")</f>
        <v>378.92000000000007</v>
      </c>
      <c r="S36" s="128">
        <f t="shared" si="7"/>
        <v>0.36225621414913967</v>
      </c>
      <c r="T36" s="128">
        <f>IF($E36&gt;0,$R36/(_xlfn.XLOOKUP($A36,Cебес!$A:$A,Cебес!$E:$E,0,0)*$E36),"  ")</f>
        <v>1.3879853479853483</v>
      </c>
      <c r="U36" s="346"/>
      <c r="V36" s="36">
        <f t="shared" si="8"/>
        <v>340</v>
      </c>
      <c r="W36" s="350">
        <f>_xlfn.XLOOKUP($A36,Воронка!A:A,Воронка!AF:AF,0,0)</f>
        <v>33</v>
      </c>
      <c r="X36" s="351">
        <f>_xlfn.XLOOKUP($A36,Воронка!$A:$A,Воронка!BB:BB,0,0)</f>
        <v>0.4</v>
      </c>
      <c r="Y36" s="36">
        <f>_xlfn.XLOOKUP($A36,Воронка!$A:$A,Воронка!AB:AB,0,0)</f>
        <v>21</v>
      </c>
      <c r="Z36" s="36">
        <f>_xlfn.XLOOKUP($A36,Воронка!$A:$A,Воронка!AD:AD,0,0)</f>
        <v>43</v>
      </c>
      <c r="AA36" s="36">
        <f>_xlfn.XLOOKUP($A36,Воронка!$A:$A,Воронка!BF:BF,0,0)</f>
        <v>136</v>
      </c>
    </row>
    <row r="37" spans="1:27" ht="15.95" customHeight="1" x14ac:dyDescent="0.25">
      <c r="A37" s="3">
        <f>[1]Юнит!A39</f>
        <v>340734340</v>
      </c>
      <c r="B37" s="3" t="str">
        <f>[1]Юнит!C39</f>
        <v>ACRB1MS103PN</v>
      </c>
      <c r="C37" s="352" t="str">
        <f>[1]Юнит!D39</f>
        <v>Мяч гладкий розовый</v>
      </c>
      <c r="D37" s="4">
        <f>[1]Юнит!E39</f>
        <v>2042985583893</v>
      </c>
      <c r="E37" s="124">
        <f>SUMIFS(Детализция!$K:$K,Детализция!$A:$A,$A37,Детализция!$H:$H,"Продажа")</f>
        <v>8</v>
      </c>
      <c r="F37" s="124">
        <f>SUMIFS(Детализция!$K:$K,Детализция!$A:$A,$A37,Детализция!$H:$H,"Возврат")</f>
        <v>0</v>
      </c>
      <c r="G37" s="124">
        <f>SUMIFS(Детализция!Q:Q,Детализция!A:A,A37,Детализция!H:H,"Продажа")</f>
        <v>2956.9</v>
      </c>
      <c r="H37" s="124">
        <f>SUMIFS(Детализция!$M:$M,Детализция!$A:$A,$A37,Детализция!$H:$H,"Продажа")</f>
        <v>2008</v>
      </c>
      <c r="I37" s="36">
        <f>SUMIFS(Детализция!$Q:$Q,Детализция!$H:$H,"Возврат",Детализция!$A:$A,$A37)</f>
        <v>0</v>
      </c>
      <c r="J37" s="36">
        <f t="shared" si="4"/>
        <v>948.90000000000009</v>
      </c>
      <c r="K37" s="129">
        <f t="shared" si="5"/>
        <v>0.29299377005936106</v>
      </c>
      <c r="L37" s="36">
        <f>SUMIF(Детализция!$A:$A,$A37,Детализция!$Z:$Z)+SUMIF(Детализция!$A:$A,$A37,Детализция!$AC:$AC)+SUMIF(Детализция!$A:$A,$A37,Детализция!$AD:$AD)</f>
        <v>-82.546721311475409</v>
      </c>
      <c r="M37" s="36">
        <f>SUMIF(Детализция!$A:$A,$A37,Детализция!$AH:$AH)</f>
        <v>556.71</v>
      </c>
      <c r="N37" s="36">
        <f>IFERROR(((IF(_xlfn.XLOOKUP(A37,Cебес!A:A,Cебес!G:G)&gt;1,_xlfn.XLOOKUP(A37,Cебес!$A:$A,Cебес!$G:$G,0,0)*Тарифы!$C$5*Тарифы!$C$8,1*Тарифы!$C$5*Тарифы!$C$8))*7*((_xlfn.XLOOKUP(A37,Воронка!A:A,Воронка!BF:BF,0))+E37)),0)</f>
        <v>35.28</v>
      </c>
      <c r="O37" s="36">
        <f>SUMIF(Детализция!$A:$A,$A37,Детализция!$AL:$AL)</f>
        <v>0</v>
      </c>
      <c r="P37" s="36">
        <f>SUMIF(Детализция!$A:$A,$A37,Детализция!$AE:$AE)</f>
        <v>1956.51</v>
      </c>
      <c r="Q37" s="36">
        <f t="shared" si="6"/>
        <v>1364.52</v>
      </c>
      <c r="R37" s="36">
        <f>IFERROR(Q37-_xlfn.XLOOKUP(A37,Cебес!$A:$A,Cебес!$E:$E,0,0)*$E37-$H37*7%," ")</f>
        <v>527.96</v>
      </c>
      <c r="S37" s="128">
        <f t="shared" si="7"/>
        <v>0.26292828685258968</v>
      </c>
      <c r="T37" s="128">
        <f>IF($E37&gt;0,$R37/(_xlfn.XLOOKUP($A37,Cебес!$A:$A,Cебес!$E:$E,0,0)*$E37),"  ")</f>
        <v>0.75856321839080465</v>
      </c>
      <c r="U37" s="346"/>
      <c r="V37" s="36">
        <f t="shared" si="8"/>
        <v>20</v>
      </c>
      <c r="W37" s="350">
        <f>_xlfn.XLOOKUP($A37,Воронка!A:A,Воронка!AF:AF,0,0)</f>
        <v>88</v>
      </c>
      <c r="X37" s="351">
        <f>_xlfn.XLOOKUP($A37,Воронка!$A:$A,Воронка!BB:BB,0,0)</f>
        <v>1.4</v>
      </c>
      <c r="Y37" s="36">
        <f>_xlfn.XLOOKUP($A37,Воронка!$A:$A,Воронка!AB:AB,0,0)</f>
        <v>24</v>
      </c>
      <c r="Z37" s="36">
        <f>_xlfn.XLOOKUP($A37,Воронка!$A:$A,Воронка!AD:AD,0,0)</f>
        <v>48</v>
      </c>
      <c r="AA37" s="36">
        <f>_xlfn.XLOOKUP($A37,Воронка!$A:$A,Воронка!BF:BF,0,0)</f>
        <v>28</v>
      </c>
    </row>
    <row r="38" spans="1:27" ht="15.95" customHeight="1" x14ac:dyDescent="0.25">
      <c r="A38" s="3">
        <f>[1]Юнит!A40</f>
        <v>340741532</v>
      </c>
      <c r="B38" s="3" t="str">
        <f>[1]Юнит!C40</f>
        <v>ACRB1MS103BL</v>
      </c>
      <c r="C38" s="352" t="str">
        <f>[1]Юнит!D40</f>
        <v>Мяч гладкий голубой</v>
      </c>
      <c r="D38" s="4">
        <f>[1]Юнит!E40</f>
        <v>2042986356632</v>
      </c>
      <c r="E38" s="124">
        <f>SUMIFS(Детализция!$K:$K,Детализция!$A:$A,$A38,Детализция!$H:$H,"Продажа")</f>
        <v>0</v>
      </c>
      <c r="F38" s="124">
        <f>SUMIFS(Детализция!$K:$K,Детализция!$A:$A,$A38,Детализция!$H:$H,"Возврат")</f>
        <v>0</v>
      </c>
      <c r="G38" s="124">
        <f>SUMIFS(Детализция!Q:Q,Детализция!A:A,A38,Детализция!H:H,"Продажа")</f>
        <v>0</v>
      </c>
      <c r="H38" s="124">
        <f>SUMIFS(Детализция!$M:$M,Детализция!$A:$A,$A38,Детализция!$H:$H,"Продажа")</f>
        <v>0</v>
      </c>
      <c r="I38" s="36">
        <f>SUMIFS(Детализция!$Q:$Q,Детализция!$H:$H,"Возврат",Детализция!$A:$A,$A38)</f>
        <v>0</v>
      </c>
      <c r="J38" s="36">
        <f t="shared" si="4"/>
        <v>0</v>
      </c>
      <c r="K38" s="129" t="str">
        <f t="shared" si="5"/>
        <v xml:space="preserve"> </v>
      </c>
      <c r="L38" s="36">
        <f>SUMIF(Детализция!$A:$A,$A38,Детализция!$Z:$Z)+SUMIF(Детализция!$A:$A,$A38,Детализция!$AC:$AC)+SUMIF(Детализция!$A:$A,$A38,Детализция!$AD:$AD)</f>
        <v>0</v>
      </c>
      <c r="M38" s="36">
        <f>SUMIF(Детализция!$A:$A,$A38,Детализция!$AH:$AH)</f>
        <v>0</v>
      </c>
      <c r="N38" s="36">
        <f>IFERROR(((IF(_xlfn.XLOOKUP(A38,Cебес!A:A,Cебес!G:G)&gt;1,_xlfn.XLOOKUP(A38,Cебес!$A:$A,Cебес!$G:$G,0,0)*Тарифы!$C$5*Тарифы!$C$8,1*Тарифы!$C$5*Тарифы!$C$8))*7*((_xlfn.XLOOKUP(A38,Воронка!A:A,Воронка!BF:BF,0))+E38)),0)</f>
        <v>78.400000000000006</v>
      </c>
      <c r="O38" s="36">
        <f>SUMIF(Детализция!$A:$A,$A38,Детализция!$AL:$AL)</f>
        <v>0</v>
      </c>
      <c r="P38" s="36">
        <f>SUMIF(Детализция!$A:$A,$A38,Детализция!$AE:$AE)</f>
        <v>0</v>
      </c>
      <c r="Q38" s="36">
        <f t="shared" si="6"/>
        <v>-78.400000000000006</v>
      </c>
      <c r="R38" s="36">
        <f>IFERROR(Q38-_xlfn.XLOOKUP(A38,Cебес!$A:$A,Cебес!$E:$E,0,0)*$E38-$H38*7%," ")</f>
        <v>-78.400000000000006</v>
      </c>
      <c r="S38" s="128" t="str">
        <f t="shared" si="7"/>
        <v xml:space="preserve"> </v>
      </c>
      <c r="T38" s="128" t="str">
        <f>IF($E38&gt;0,$R38/(_xlfn.XLOOKUP($A38,Cебес!$A:$A,Cебес!$E:$E,0,0)*$E38),"  ")</f>
        <v xml:space="preserve">  </v>
      </c>
      <c r="U38" s="346"/>
      <c r="V38" s="36">
        <f t="shared" si="8"/>
        <v>266.66666666666669</v>
      </c>
      <c r="W38" s="350">
        <f>_xlfn.XLOOKUP($A38,Воронка!A:A,Воронка!AF:AF,0,0)</f>
        <v>50</v>
      </c>
      <c r="X38" s="351">
        <f>_xlfn.XLOOKUP($A38,Воронка!$A:$A,Воронка!BB:BB,0,0)</f>
        <v>0.3</v>
      </c>
      <c r="Y38" s="36">
        <f>_xlfn.XLOOKUP($A38,Воронка!$A:$A,Воронка!AB:AB,0,0)</f>
        <v>12</v>
      </c>
      <c r="Z38" s="36">
        <f>_xlfn.XLOOKUP($A38,Воронка!$A:$A,Воронка!AD:AD,0,0)</f>
        <v>67</v>
      </c>
      <c r="AA38" s="36">
        <f>_xlfn.XLOOKUP($A38,Воронка!$A:$A,Воронка!BF:BF,0,0)</f>
        <v>80</v>
      </c>
    </row>
    <row r="39" spans="1:27" ht="15.95" customHeight="1" x14ac:dyDescent="0.25">
      <c r="A39" s="3">
        <f>[1]Юнит!A41</f>
        <v>340743352</v>
      </c>
      <c r="B39" s="3" t="str">
        <f>[1]Юнит!C41</f>
        <v>ACRB1MS103LI</v>
      </c>
      <c r="C39" s="352" t="str">
        <f>[1]Юнит!D41</f>
        <v>Мяч гладкий сиреневый</v>
      </c>
      <c r="D39" s="4">
        <f>[1]Юнит!E41</f>
        <v>2042986372359</v>
      </c>
      <c r="E39" s="124">
        <f>SUMIFS(Детализция!$K:$K,Детализция!$A:$A,$A39,Детализция!$H:$H,"Продажа")</f>
        <v>3</v>
      </c>
      <c r="F39" s="124">
        <f>SUMIFS(Детализция!$K:$K,Детализция!$A:$A,$A39,Детализция!$H:$H,"Возврат")</f>
        <v>0</v>
      </c>
      <c r="G39" s="124">
        <f>SUMIFS(Детализция!Q:Q,Детализция!A:A,A39,Детализция!H:H,"Продажа")</f>
        <v>1068</v>
      </c>
      <c r="H39" s="124">
        <f>SUMIFS(Детализция!$M:$M,Детализция!$A:$A,$A39,Детализция!$H:$H,"Продажа")</f>
        <v>738</v>
      </c>
      <c r="I39" s="36">
        <f>SUMIFS(Детализция!$Q:$Q,Детализция!$H:$H,"Возврат",Детализция!$A:$A,$A39)</f>
        <v>0</v>
      </c>
      <c r="J39" s="36">
        <f t="shared" si="4"/>
        <v>330</v>
      </c>
      <c r="K39" s="129">
        <f t="shared" si="5"/>
        <v>0.31999032971081226</v>
      </c>
      <c r="L39" s="36">
        <f>SUMIF(Детализция!$A:$A,$A39,Детализция!$Z:$Z)+SUMIF(Детализция!$A:$A,$A39,Детализция!$AC:$AC)+SUMIF(Детализция!$A:$A,$A39,Детализция!$AD:$AD)</f>
        <v>11.749672131147546</v>
      </c>
      <c r="M39" s="36">
        <f>SUMIF(Детализция!$A:$A,$A39,Детализция!$AH:$AH)</f>
        <v>120.57</v>
      </c>
      <c r="N39" s="36">
        <f>IFERROR(((IF(_xlfn.XLOOKUP(A39,Cебес!A:A,Cебес!G:G)&gt;1,_xlfn.XLOOKUP(A39,Cебес!$A:$A,Cебес!$G:$G,0,0)*Тарифы!$C$5*Тарифы!$C$8,1*Тарифы!$C$5*Тарифы!$C$8))*7*((_xlfn.XLOOKUP(A39,Воронка!A:A,Воронка!BF:BF,0))+E39)),0)</f>
        <v>52.92</v>
      </c>
      <c r="O39" s="36">
        <f>SUMIF(Детализция!$A:$A,$A39,Детализция!$AL:$AL)</f>
        <v>0</v>
      </c>
      <c r="P39" s="36">
        <f>SUMIF(Детализция!$A:$A,$A39,Детализция!$AE:$AE)</f>
        <v>707.6</v>
      </c>
      <c r="Q39" s="36">
        <f t="shared" si="6"/>
        <v>534.11</v>
      </c>
      <c r="R39" s="36">
        <f>IFERROR(Q39-_xlfn.XLOOKUP(A39,Cебес!$A:$A,Cебес!$E:$E,0,0)*$E39-$H39*7%," ")</f>
        <v>221.45000000000002</v>
      </c>
      <c r="S39" s="128">
        <f t="shared" si="7"/>
        <v>0.30006775067750679</v>
      </c>
      <c r="T39" s="128">
        <f>IF($E39&gt;0,$R39/(_xlfn.XLOOKUP($A39,Cебес!$A:$A,Cебес!$E:$E,0,0)*$E39),"  ")</f>
        <v>0.84846743295019167</v>
      </c>
      <c r="U39" s="346"/>
      <c r="V39" s="36">
        <f t="shared" si="8"/>
        <v>127.5</v>
      </c>
      <c r="W39" s="350">
        <f>_xlfn.XLOOKUP($A39,Воронка!A:A,Воронка!AF:AF,0,0)</f>
        <v>0</v>
      </c>
      <c r="X39" s="351">
        <f>_xlfn.XLOOKUP($A39,Воронка!$A:$A,Воронка!BB:BB,0,0)</f>
        <v>0.4</v>
      </c>
      <c r="Y39" s="36">
        <f>_xlfn.XLOOKUP($A39,Воронка!$A:$A,Воронка!AB:AB,0,0)</f>
        <v>7</v>
      </c>
      <c r="Z39" s="36">
        <f>_xlfn.XLOOKUP($A39,Воронка!$A:$A,Воронка!AD:AD,0,0)</f>
        <v>100</v>
      </c>
      <c r="AA39" s="36">
        <f>_xlfn.XLOOKUP($A39,Воронка!$A:$A,Воронка!BF:BF,0,0)</f>
        <v>51</v>
      </c>
    </row>
    <row r="40" spans="1:27" ht="15.95" customHeight="1" x14ac:dyDescent="0.25">
      <c r="A40" s="3">
        <f>[1]Юнит!A42</f>
        <v>340743911</v>
      </c>
      <c r="B40" s="3" t="str">
        <f>[1]Юнит!C42</f>
        <v>ACRB1MS103RJ</v>
      </c>
      <c r="C40" s="352" t="str">
        <f>[1]Юнит!D42</f>
        <v>Мяч гладкий оранжевый</v>
      </c>
      <c r="D40" s="4">
        <f>[1]Юнит!E42</f>
        <v>2042986377583</v>
      </c>
      <c r="E40" s="124">
        <f>SUMIFS(Детализция!$K:$K,Детализция!$A:$A,$A40,Детализция!$H:$H,"Продажа")</f>
        <v>1</v>
      </c>
      <c r="F40" s="124">
        <f>SUMIFS(Детализция!$K:$K,Детализция!$A:$A,$A40,Детализция!$H:$H,"Возврат")</f>
        <v>0</v>
      </c>
      <c r="G40" s="124">
        <f>SUMIFS(Детализция!Q:Q,Детализция!A:A,A40,Детализция!H:H,"Продажа")</f>
        <v>381</v>
      </c>
      <c r="H40" s="124">
        <f>SUMIFS(Детализция!$M:$M,Детализция!$A:$A,$A40,Детализция!$H:$H,"Продажа")</f>
        <v>266</v>
      </c>
      <c r="I40" s="36">
        <f>SUMIFS(Детализция!$Q:$Q,Детализция!$H:$H,"Возврат",Детализция!$A:$A,$A40)</f>
        <v>0</v>
      </c>
      <c r="J40" s="36">
        <f t="shared" si="4"/>
        <v>115</v>
      </c>
      <c r="K40" s="129">
        <f t="shared" si="5"/>
        <v>0.3020894109547782</v>
      </c>
      <c r="L40" s="36">
        <f>SUMIF(Детализция!$A:$A,$A40,Детализция!$Z:$Z)+SUMIF(Детализция!$A:$A,$A40,Детализция!$AC:$AC)+SUMIF(Детализция!$A:$A,$A40,Детализция!$AD:$AD)</f>
        <v>9.6065573770491852E-2</v>
      </c>
      <c r="M40" s="36">
        <f>SUMIF(Детализция!$A:$A,$A40,Детализция!$AH:$AH)</f>
        <v>43.06</v>
      </c>
      <c r="N40" s="36">
        <f>IFERROR(((IF(_xlfn.XLOOKUP(A40,Cебес!A:A,Cебес!G:G)&gt;1,_xlfn.XLOOKUP(A40,Cебес!$A:$A,Cебес!$G:$G,0,0)*Тарифы!$C$5*Тарифы!$C$8,1*Тарифы!$C$5*Тарифы!$C$8))*7*((_xlfn.XLOOKUP(A40,Воронка!A:A,Воронка!BF:BF,0))+E40)),0)</f>
        <v>55.860000000000007</v>
      </c>
      <c r="O40" s="36">
        <f>SUMIF(Детализция!$A:$A,$A40,Детализция!$AL:$AL)</f>
        <v>0</v>
      </c>
      <c r="P40" s="36">
        <f>SUMIF(Детализция!$A:$A,$A40,Детализция!$AE:$AE)</f>
        <v>253.01</v>
      </c>
      <c r="Q40" s="36">
        <f t="shared" si="6"/>
        <v>154.08999999999997</v>
      </c>
      <c r="R40" s="36">
        <f>IFERROR(Q40-_xlfn.XLOOKUP(A40,Cебес!$A:$A,Cебес!$E:$E,0,0)*$E40-$H40*7%," ")</f>
        <v>47.46999999999997</v>
      </c>
      <c r="S40" s="128">
        <f t="shared" si="7"/>
        <v>0.17845864661654123</v>
      </c>
      <c r="T40" s="128">
        <f>IF($E40&gt;0,$R40/(_xlfn.XLOOKUP($A40,Cебес!$A:$A,Cебес!$E:$E,0,0)*$E40),"  ")</f>
        <v>0.53943181818181785</v>
      </c>
      <c r="U40" s="346"/>
      <c r="V40" s="36">
        <f t="shared" si="8"/>
        <v>560</v>
      </c>
      <c r="W40" s="350">
        <f>_xlfn.XLOOKUP($A40,Воронка!A:A,Воронка!AF:AF,0,0)</f>
        <v>0</v>
      </c>
      <c r="X40" s="351">
        <f>_xlfn.XLOOKUP($A40,Воронка!$A:$A,Воронка!BB:BB,0,0)</f>
        <v>0.1</v>
      </c>
      <c r="Y40" s="36">
        <f>_xlfn.XLOOKUP($A40,Воронка!$A:$A,Воронка!AB:AB,0,0)</f>
        <v>14</v>
      </c>
      <c r="Z40" s="36">
        <f>_xlfn.XLOOKUP($A40,Воронка!$A:$A,Воронка!AD:AD,0,0)</f>
        <v>33</v>
      </c>
      <c r="AA40" s="36">
        <f>_xlfn.XLOOKUP($A40,Воронка!$A:$A,Воронка!BF:BF,0,0)</f>
        <v>56</v>
      </c>
    </row>
    <row r="41" spans="1:27" ht="15.95" customHeight="1" x14ac:dyDescent="0.25">
      <c r="A41" s="3">
        <f>[1]Юнит!A43</f>
        <v>820643010</v>
      </c>
      <c r="B41" s="3" t="str">
        <f>[1]Юнит!C43</f>
        <v>ACRB3FR101CL</v>
      </c>
      <c r="C41" s="352" t="str">
        <f>[1]Юнит!D43</f>
        <v>Набор эластичных лент 3 шт. в мешке</v>
      </c>
      <c r="D41" s="4">
        <f>[1]Юнит!E43</f>
        <v>2048933027488</v>
      </c>
      <c r="E41" s="124">
        <f>SUMIFS(Детализция!$K:$K,Детализция!$A:$A,$A41,Детализция!$H:$H,"Продажа")</f>
        <v>0</v>
      </c>
      <c r="F41" s="124">
        <f>SUMIFS(Детализция!$K:$K,Детализция!$A:$A,$A41,Детализция!$H:$H,"Возврат")</f>
        <v>0</v>
      </c>
      <c r="G41" s="124">
        <f>SUMIFS(Детализция!Q:Q,Детализция!A:A,A41,Детализция!H:H,"Продажа")</f>
        <v>0</v>
      </c>
      <c r="H41" s="124">
        <f>SUMIFS(Детализция!$M:$M,Детализция!$A:$A,$A41,Детализция!$H:$H,"Продажа")</f>
        <v>0</v>
      </c>
      <c r="I41" s="36">
        <f>SUMIFS(Детализция!$Q:$Q,Детализция!$H:$H,"Возврат",Детализция!$A:$A,$A41)</f>
        <v>0</v>
      </c>
      <c r="J41" s="36">
        <f t="shared" si="4"/>
        <v>0</v>
      </c>
      <c r="K41" s="129" t="str">
        <f t="shared" si="5"/>
        <v xml:space="preserve"> </v>
      </c>
      <c r="L41" s="36">
        <f>SUMIF(Детализция!$A:$A,$A41,Детализция!$Z:$Z)+SUMIF(Детализция!$A:$A,$A41,Детализция!$AC:$AC)+SUMIF(Детализция!$A:$A,$A41,Детализция!$AD:$AD)</f>
        <v>0</v>
      </c>
      <c r="M41" s="36">
        <f>SUMIF(Детализция!$A:$A,$A41,Детализция!$AH:$AH)</f>
        <v>0</v>
      </c>
      <c r="N41" s="36">
        <f>IFERROR(((IF(_xlfn.XLOOKUP(A41,Cебес!A:A,Cебес!G:G)&gt;1,_xlfn.XLOOKUP(A41,Cебес!$A:$A,Cебес!$G:$G,0,0)*Тарифы!$C$5*Тарифы!$C$8,1*Тарифы!$C$5*Тарифы!$C$8))*7*((_xlfn.XLOOKUP(A41,Воронка!A:A,Воронка!BF:BF,0))+E41)),0)</f>
        <v>0</v>
      </c>
      <c r="O41" s="36">
        <f>SUMIF(Детализция!$A:$A,$A41,Детализция!$AL:$AL)</f>
        <v>0</v>
      </c>
      <c r="P41" s="36">
        <f>SUMIF(Детализция!$A:$A,$A41,Детализция!$AE:$AE)</f>
        <v>0</v>
      </c>
      <c r="Q41" s="36">
        <f t="shared" si="6"/>
        <v>0</v>
      </c>
      <c r="R41" s="36">
        <f>IFERROR(Q41-_xlfn.XLOOKUP(A41,Cебес!$A:$A,Cебес!$E:$E,0,0)*$E41-$H41*7%," ")</f>
        <v>0</v>
      </c>
      <c r="S41" s="128" t="str">
        <f t="shared" si="7"/>
        <v xml:space="preserve"> </v>
      </c>
      <c r="T41" s="128" t="str">
        <f>IF($E41&gt;0,$R41/(_xlfn.XLOOKUP($A41,Cебес!$A:$A,Cебес!$E:$E,0,0)*$E41),"  ")</f>
        <v xml:space="preserve">  </v>
      </c>
      <c r="U41" s="346"/>
      <c r="V41" s="36">
        <f t="shared" si="8"/>
        <v>0</v>
      </c>
      <c r="W41" s="350">
        <f>_xlfn.XLOOKUP($A41,Воронка!A:A,Воронка!AF:AF,0,0)</f>
        <v>0</v>
      </c>
      <c r="X41" s="351">
        <f>_xlfn.XLOOKUP($A41,Воронка!$A:$A,Воронка!BB:BB,0,0)</f>
        <v>0</v>
      </c>
      <c r="Y41" s="36">
        <f>_xlfn.XLOOKUP($A41,Воронка!$A:$A,Воронка!AB:AB,0,0)</f>
        <v>0</v>
      </c>
      <c r="Z41" s="36">
        <f>_xlfn.XLOOKUP($A41,Воронка!$A:$A,Воронка!AD:AD,0,0)</f>
        <v>0</v>
      </c>
      <c r="AA41" s="36">
        <f>_xlfn.XLOOKUP($A41,Воронка!$A:$A,Воронка!BF:BF,0,0)</f>
        <v>0</v>
      </c>
    </row>
    <row r="42" spans="1:27" ht="15.95" customHeight="1" x14ac:dyDescent="0.25">
      <c r="A42" s="3">
        <f>[1]Юнит!A44</f>
        <v>550539998</v>
      </c>
      <c r="B42" s="3" t="str">
        <f>[1]Юнит!C44</f>
        <v>ACRB5FR200CL</v>
      </c>
      <c r="C42" s="352" t="str">
        <f>[1]Юнит!D44</f>
        <v>Набор эластичных лент 5 шт. в мешке</v>
      </c>
      <c r="D42" s="4">
        <f>[1]Юнит!E44</f>
        <v>2046392546618</v>
      </c>
      <c r="E42" s="124">
        <f>SUMIFS(Детализция!$K:$K,Детализция!$A:$A,$A42,Детализция!$H:$H,"Продажа")</f>
        <v>0</v>
      </c>
      <c r="F42" s="124">
        <f>SUMIFS(Детализция!$K:$K,Детализция!$A:$A,$A42,Детализция!$H:$H,"Возврат")</f>
        <v>0</v>
      </c>
      <c r="G42" s="124">
        <f>SUMIFS(Детализция!Q:Q,Детализция!A:A,A42,Детализция!H:H,"Продажа")</f>
        <v>0</v>
      </c>
      <c r="H42" s="124">
        <f>SUMIFS(Детализция!$M:$M,Детализция!$A:$A,$A42,Детализция!$H:$H,"Продажа")</f>
        <v>0</v>
      </c>
      <c r="I42" s="36">
        <f>SUMIFS(Детализция!$Q:$Q,Детализция!$H:$H,"Возврат",Детализция!$A:$A,$A42)</f>
        <v>0</v>
      </c>
      <c r="J42" s="36">
        <f t="shared" si="4"/>
        <v>0</v>
      </c>
      <c r="K42" s="129" t="str">
        <f t="shared" si="5"/>
        <v xml:space="preserve"> </v>
      </c>
      <c r="L42" s="36">
        <f>SUMIF(Детализция!$A:$A,$A42,Детализция!$Z:$Z)+SUMIF(Детализция!$A:$A,$A42,Детализция!$AC:$AC)+SUMIF(Детализция!$A:$A,$A42,Детализция!$AD:$AD)</f>
        <v>0</v>
      </c>
      <c r="M42" s="36">
        <f>SUMIF(Детализция!$A:$A,$A42,Детализция!$AH:$AH)</f>
        <v>0</v>
      </c>
      <c r="N42" s="36">
        <f>IFERROR(((IF(_xlfn.XLOOKUP(A42,Cебес!A:A,Cебес!G:G)&gt;1,_xlfn.XLOOKUP(A42,Cебес!$A:$A,Cебес!$G:$G,0,0)*Тарифы!$C$5*Тарифы!$C$8,1*Тарифы!$C$5*Тарифы!$C$8))*7*((_xlfn.XLOOKUP(A42,Воронка!A:A,Воронка!BF:BF,0))+E42)),0)</f>
        <v>43.120000000000005</v>
      </c>
      <c r="O42" s="36">
        <f>SUMIF(Детализция!$A:$A,$A42,Детализция!$AL:$AL)</f>
        <v>0</v>
      </c>
      <c r="P42" s="36">
        <f>SUMIF(Детализция!$A:$A,$A42,Детализция!$AE:$AE)</f>
        <v>0</v>
      </c>
      <c r="Q42" s="36">
        <f t="shared" si="6"/>
        <v>-43.120000000000005</v>
      </c>
      <c r="R42" s="36">
        <f>IFERROR(Q42-_xlfn.XLOOKUP(A42,Cебес!$A:$A,Cебес!$E:$E,0,0)*$E42-$H42*7%," ")</f>
        <v>-43.120000000000005</v>
      </c>
      <c r="S42" s="128" t="str">
        <f t="shared" si="7"/>
        <v xml:space="preserve"> </v>
      </c>
      <c r="T42" s="128" t="str">
        <f>IF($E42&gt;0,$R42/(_xlfn.XLOOKUP($A42,Cебес!$A:$A,Cебес!$E:$E,0,0)*$E42),"  ")</f>
        <v xml:space="preserve">  </v>
      </c>
      <c r="U42" s="346"/>
      <c r="V42" s="36">
        <f t="shared" si="8"/>
        <v>999</v>
      </c>
      <c r="W42" s="350">
        <f>_xlfn.XLOOKUP($A42,Воронка!A:A,Воронка!AF:AF,0,0)</f>
        <v>0</v>
      </c>
      <c r="X42" s="351">
        <f>_xlfn.XLOOKUP($A42,Воронка!$A:$A,Воронка!BB:BB,0,0)</f>
        <v>0</v>
      </c>
      <c r="Y42" s="36">
        <f>_xlfn.XLOOKUP($A42,Воронка!$A:$A,Воронка!AB:AB,0,0)</f>
        <v>0</v>
      </c>
      <c r="Z42" s="36">
        <f>_xlfn.XLOOKUP($A42,Воронка!$A:$A,Воронка!AD:AD,0,0)</f>
        <v>0</v>
      </c>
      <c r="AA42" s="36">
        <f>_xlfn.XLOOKUP($A42,Воронка!$A:$A,Воронка!BF:BF,0,0)</f>
        <v>44</v>
      </c>
    </row>
    <row r="43" spans="1:27" ht="15.95" customHeight="1" x14ac:dyDescent="0.25">
      <c r="A43" s="3">
        <f>[1]Юнит!A45</f>
        <v>550539999</v>
      </c>
      <c r="B43" s="3" t="str">
        <f>[1]Юнит!C45</f>
        <v>ACRB4FR300CL</v>
      </c>
      <c r="C43" s="352" t="str">
        <f>[1]Юнит!D45</f>
        <v>Набор эластичных лент 4 шт.</v>
      </c>
      <c r="D43" s="4">
        <f>[1]Юнит!E45</f>
        <v>2046392546632</v>
      </c>
      <c r="E43" s="124">
        <f>SUMIFS(Детализция!$K:$K,Детализция!$A:$A,$A43,Детализция!$H:$H,"Продажа")</f>
        <v>0</v>
      </c>
      <c r="F43" s="124">
        <f>SUMIFS(Детализция!$K:$K,Детализция!$A:$A,$A43,Детализция!$H:$H,"Возврат")</f>
        <v>0</v>
      </c>
      <c r="G43" s="124">
        <f>SUMIFS(Детализция!Q:Q,Детализция!A:A,A43,Детализция!H:H,"Продажа")</f>
        <v>0</v>
      </c>
      <c r="H43" s="124">
        <f>SUMIFS(Детализция!$M:$M,Детализция!$A:$A,$A43,Детализция!$H:$H,"Продажа")</f>
        <v>0</v>
      </c>
      <c r="I43" s="36">
        <f>SUMIFS(Детализция!$Q:$Q,Детализция!$H:$H,"Возврат",Детализция!$A:$A,$A43)</f>
        <v>0</v>
      </c>
      <c r="J43" s="36">
        <f t="shared" si="4"/>
        <v>0</v>
      </c>
      <c r="K43" s="129" t="str">
        <f t="shared" si="5"/>
        <v xml:space="preserve"> </v>
      </c>
      <c r="L43" s="36">
        <f>SUMIF(Детализция!$A:$A,$A43,Детализция!$Z:$Z)+SUMIF(Детализция!$A:$A,$A43,Детализция!$AC:$AC)+SUMIF(Детализция!$A:$A,$A43,Детализция!$AD:$AD)</f>
        <v>0</v>
      </c>
      <c r="M43" s="36">
        <f>SUMIF(Детализция!$A:$A,$A43,Детализция!$AH:$AH)</f>
        <v>0</v>
      </c>
      <c r="N43" s="36">
        <f>IFERROR(((IF(_xlfn.XLOOKUP(A43,Cебес!A:A,Cебес!G:G)&gt;1,_xlfn.XLOOKUP(A43,Cебес!$A:$A,Cебес!$G:$G,0,0)*Тарифы!$C$5*Тарифы!$C$8,1*Тарифы!$C$5*Тарифы!$C$8))*7*((_xlfn.XLOOKUP(A43,Воронка!A:A,Воронка!BF:BF,0))+E43)),0)</f>
        <v>46.06</v>
      </c>
      <c r="O43" s="36">
        <f>SUMIF(Детализция!$A:$A,$A43,Детализция!$AL:$AL)</f>
        <v>0</v>
      </c>
      <c r="P43" s="36">
        <f>SUMIF(Детализция!$A:$A,$A43,Детализция!$AE:$AE)</f>
        <v>0</v>
      </c>
      <c r="Q43" s="36">
        <f t="shared" si="6"/>
        <v>-46.06</v>
      </c>
      <c r="R43" s="36">
        <f>IFERROR(Q43-_xlfn.XLOOKUP(A43,Cебес!$A:$A,Cебес!$E:$E,0,0)*$E43-$H43*7%," ")</f>
        <v>-46.06</v>
      </c>
      <c r="S43" s="128" t="str">
        <f t="shared" si="7"/>
        <v xml:space="preserve"> </v>
      </c>
      <c r="T43" s="128" t="str">
        <f>IF($E43&gt;0,$R43/(_xlfn.XLOOKUP($A43,Cебес!$A:$A,Cебес!$E:$E,0,0)*$E43),"  ")</f>
        <v xml:space="preserve">  </v>
      </c>
      <c r="U43" s="346"/>
      <c r="V43" s="36">
        <f t="shared" si="8"/>
        <v>999</v>
      </c>
      <c r="W43" s="350">
        <f>_xlfn.XLOOKUP($A43,Воронка!A:A,Воронка!AF:AF,0,0)</f>
        <v>0</v>
      </c>
      <c r="X43" s="351">
        <f>_xlfn.XLOOKUP($A43,Воронка!$A:$A,Воронка!BB:BB,0,0)</f>
        <v>0</v>
      </c>
      <c r="Y43" s="36">
        <f>_xlfn.XLOOKUP($A43,Воронка!$A:$A,Воронка!AB:AB,0,0)</f>
        <v>20</v>
      </c>
      <c r="Z43" s="36">
        <f>_xlfn.XLOOKUP($A43,Воронка!$A:$A,Воронка!AD:AD,0,0)</f>
        <v>0</v>
      </c>
      <c r="AA43" s="36">
        <f>_xlfn.XLOOKUP($A43,Воронка!$A:$A,Воронка!BF:BF,0,0)</f>
        <v>47</v>
      </c>
    </row>
    <row r="44" spans="1:27" ht="15.95" customHeight="1" x14ac:dyDescent="0.25">
      <c r="A44" s="3">
        <f>[1]Юнит!A46</f>
        <v>550540000</v>
      </c>
      <c r="B44" s="3" t="str">
        <f>[1]Юнит!C46</f>
        <v>ACRB5FR400CL</v>
      </c>
      <c r="C44" s="352" t="str">
        <f>[1]Юнит!D46</f>
        <v>Набор эластичных лент 5 шт.</v>
      </c>
      <c r="D44" s="4">
        <f>[1]Юнит!E46</f>
        <v>2046392546656</v>
      </c>
      <c r="E44" s="124">
        <f>SUMIFS(Детализция!$K:$K,Детализция!$A:$A,$A44,Детализция!$H:$H,"Продажа")</f>
        <v>0</v>
      </c>
      <c r="F44" s="124">
        <f>SUMIFS(Детализция!$K:$K,Детализция!$A:$A,$A44,Детализция!$H:$H,"Возврат")</f>
        <v>0</v>
      </c>
      <c r="G44" s="124">
        <f>SUMIFS(Детализция!Q:Q,Детализция!A:A,A44,Детализция!H:H,"Продажа")</f>
        <v>0</v>
      </c>
      <c r="H44" s="124">
        <f>SUMIFS(Детализция!$M:$M,Детализция!$A:$A,$A44,Детализция!$H:$H,"Продажа")</f>
        <v>0</v>
      </c>
      <c r="I44" s="36">
        <f>SUMIFS(Детализция!$Q:$Q,Детализция!$H:$H,"Возврат",Детализция!$A:$A,$A44)</f>
        <v>0</v>
      </c>
      <c r="J44" s="36">
        <f t="shared" si="4"/>
        <v>0</v>
      </c>
      <c r="K44" s="129" t="str">
        <f t="shared" si="5"/>
        <v xml:space="preserve"> </v>
      </c>
      <c r="L44" s="36">
        <f>SUMIF(Детализция!$A:$A,$A44,Детализция!$Z:$Z)+SUMIF(Детализция!$A:$A,$A44,Детализция!$AC:$AC)+SUMIF(Детализция!$A:$A,$A44,Детализция!$AD:$AD)</f>
        <v>0</v>
      </c>
      <c r="M44" s="36">
        <f>SUMIF(Детализция!$A:$A,$A44,Детализция!$AH:$AH)</f>
        <v>0</v>
      </c>
      <c r="N44" s="36">
        <f>IFERROR(((IF(_xlfn.XLOOKUP(A44,Cебес!A:A,Cебес!G:G)&gt;1,_xlfn.XLOOKUP(A44,Cебес!$A:$A,Cебес!$G:$G,0,0)*Тарифы!$C$5*Тарифы!$C$8,1*Тарифы!$C$5*Тарифы!$C$8))*7*((_xlfn.XLOOKUP(A44,Воронка!A:A,Воронка!BF:BF,0))+E44)),0)</f>
        <v>0</v>
      </c>
      <c r="O44" s="36">
        <f>SUMIF(Детализция!$A:$A,$A44,Детализция!$AL:$AL)</f>
        <v>0</v>
      </c>
      <c r="P44" s="36">
        <f>SUMIF(Детализция!$A:$A,$A44,Детализция!$AE:$AE)</f>
        <v>0</v>
      </c>
      <c r="Q44" s="36">
        <f t="shared" si="6"/>
        <v>0</v>
      </c>
      <c r="R44" s="36">
        <f>IFERROR(Q44-_xlfn.XLOOKUP(A44,Cебес!$A:$A,Cебес!$E:$E,0,0)*$E44-$H44*7%," ")</f>
        <v>0</v>
      </c>
      <c r="S44" s="128" t="str">
        <f t="shared" si="7"/>
        <v xml:space="preserve"> </v>
      </c>
      <c r="T44" s="128" t="str">
        <f>IF($E44&gt;0,$R44/(_xlfn.XLOOKUP($A44,Cебес!$A:$A,Cебес!$E:$E,0,0)*$E44),"  ")</f>
        <v xml:space="preserve">  </v>
      </c>
      <c r="U44" s="346"/>
      <c r="V44" s="36">
        <f t="shared" si="8"/>
        <v>0</v>
      </c>
      <c r="W44" s="350">
        <f>_xlfn.XLOOKUP($A44,Воронка!A:A,Воронка!AF:AF,0,0)</f>
        <v>0</v>
      </c>
      <c r="X44" s="351">
        <f>_xlfn.XLOOKUP($A44,Воронка!$A:$A,Воронка!BB:BB,0,0)</f>
        <v>0</v>
      </c>
      <c r="Y44" s="36">
        <f>_xlfn.XLOOKUP($A44,Воронка!$A:$A,Воронка!AB:AB,0,0)</f>
        <v>0</v>
      </c>
      <c r="Z44" s="36">
        <f>_xlfn.XLOOKUP($A44,Воронка!$A:$A,Воронка!AD:AD,0,0)</f>
        <v>0</v>
      </c>
      <c r="AA44" s="36">
        <f>_xlfn.XLOOKUP($A44,Воронка!$A:$A,Воронка!BF:BF,0,0)</f>
        <v>0</v>
      </c>
    </row>
    <row r="45" spans="1:27" ht="15.95" customHeight="1" x14ac:dyDescent="0.25">
      <c r="A45" s="3">
        <f>[1]Юнит!A47</f>
        <v>271440668</v>
      </c>
      <c r="B45" s="3" t="str">
        <f>[1]Юнит!C47</f>
        <v>ACRB1SK101BC</v>
      </c>
      <c r="C45" s="352" t="str">
        <f>[1]Юнит!D47</f>
        <v>Скакалка черная</v>
      </c>
      <c r="D45" s="4">
        <f>[1]Юнит!E47</f>
        <v>2041473034138</v>
      </c>
      <c r="E45" s="124">
        <f>SUMIFS(Детализция!$K:$K,Детализция!$A:$A,$A45,Детализция!$H:$H,"Продажа")</f>
        <v>5</v>
      </c>
      <c r="F45" s="124">
        <f>SUMIFS(Детализция!$K:$K,Детализция!$A:$A,$A45,Детализция!$H:$H,"Возврат")</f>
        <v>0</v>
      </c>
      <c r="G45" s="124">
        <f>SUMIFS(Детализция!Q:Q,Детализция!A:A,A45,Детализция!H:H,"Продажа")</f>
        <v>4070</v>
      </c>
      <c r="H45" s="124">
        <f>SUMIFS(Детализция!$M:$M,Детализция!$A:$A,$A45,Детализция!$H:$H,"Продажа")</f>
        <v>2530</v>
      </c>
      <c r="I45" s="36">
        <f>SUMIFS(Детализция!$Q:$Q,Детализция!$H:$H,"Возврат",Детализция!$A:$A,$A45)</f>
        <v>0</v>
      </c>
      <c r="J45" s="36">
        <f t="shared" si="4"/>
        <v>1540</v>
      </c>
      <c r="K45" s="129">
        <f t="shared" si="5"/>
        <v>0.26702759092923029</v>
      </c>
      <c r="L45" s="36">
        <f>SUMIF(Детализция!$A:$A,$A45,Детализция!$Z:$Z)+SUMIF(Детализция!$A:$A,$A45,Детализция!$AC:$AC)+SUMIF(Детализция!$A:$A,$A45,Детализция!$AD:$AD)</f>
        <v>-453.19770491803274</v>
      </c>
      <c r="M45" s="36">
        <f>SUMIF(Детализция!$A:$A,$A45,Детализция!$AH:$AH)</f>
        <v>160.85000000000002</v>
      </c>
      <c r="N45" s="36">
        <f>IFERROR(((IF(_xlfn.XLOOKUP(A45,Cебес!A:A,Cебес!G:G)&gt;1,_xlfn.XLOOKUP(A45,Cебес!$A:$A,Cебес!$G:$G,0,0)*Тарифы!$C$5*Тарифы!$C$8,1*Тарифы!$C$5*Тарифы!$C$8))*7*((_xlfn.XLOOKUP(A45,Воронка!A:A,Воронка!BF:BF,0))+E45)),0)</f>
        <v>172.48000000000002</v>
      </c>
      <c r="O45" s="36">
        <f>SUMIF(Детализция!$A:$A,$A45,Детализция!$AL:$AL)</f>
        <v>0</v>
      </c>
      <c r="P45" s="36">
        <f>SUMIF(Детализция!$A:$A,$A45,Детализция!$AE:$AE)</f>
        <v>2879.45</v>
      </c>
      <c r="Q45" s="36">
        <f t="shared" si="6"/>
        <v>2546.12</v>
      </c>
      <c r="R45" s="36">
        <f>IFERROR(Q45-_xlfn.XLOOKUP(A45,Cебес!$A:$A,Cебес!$E:$E,0,0)*$E45-$H45*7%," ")</f>
        <v>959.01999999999987</v>
      </c>
      <c r="S45" s="128">
        <f t="shared" si="7"/>
        <v>0.37905928853754933</v>
      </c>
      <c r="T45" s="128">
        <f>IF($E45&gt;0,$R45/(_xlfn.XLOOKUP($A45,Cебес!$A:$A,Cебес!$E:$E,0,0)*$E45),"  ")</f>
        <v>0.68015602836879419</v>
      </c>
      <c r="U45" s="346"/>
      <c r="V45" s="36">
        <f t="shared" si="8"/>
        <v>285</v>
      </c>
      <c r="W45" s="350">
        <f>_xlfn.XLOOKUP($A45,Воронка!A:A,Воронка!AF:AF,0,0)</f>
        <v>100</v>
      </c>
      <c r="X45" s="351">
        <f>_xlfn.XLOOKUP($A45,Воронка!$A:$A,Воронка!BB:BB,0,0)</f>
        <v>0.6</v>
      </c>
      <c r="Y45" s="36">
        <f>_xlfn.XLOOKUP($A45,Воронка!$A:$A,Воронка!AB:AB,0,0)</f>
        <v>9</v>
      </c>
      <c r="Z45" s="36">
        <f>_xlfn.XLOOKUP($A45,Воронка!$A:$A,Воронка!AD:AD,0,0)</f>
        <v>57</v>
      </c>
      <c r="AA45" s="36">
        <f>_xlfn.XLOOKUP($A45,Воронка!$A:$A,Воронка!BF:BF,0,0)</f>
        <v>171</v>
      </c>
    </row>
    <row r="46" spans="1:27" ht="15.95" customHeight="1" x14ac:dyDescent="0.25">
      <c r="A46" s="3">
        <f>[1]Юнит!A48</f>
        <v>271440669</v>
      </c>
      <c r="B46" s="3" t="str">
        <f>[1]Юнит!C48</f>
        <v>ACRB1SK101RD</v>
      </c>
      <c r="C46" s="352" t="str">
        <f>[1]Юнит!D48</f>
        <v>Скакалка красная</v>
      </c>
      <c r="D46" s="4">
        <f>[1]Юнит!E48</f>
        <v>2041473034145</v>
      </c>
      <c r="E46" s="124">
        <f>SUMIFS(Детализция!$K:$K,Детализция!$A:$A,$A46,Детализция!$H:$H,"Продажа")</f>
        <v>0</v>
      </c>
      <c r="F46" s="124">
        <f>SUMIFS(Детализция!$K:$K,Детализция!$A:$A,$A46,Детализция!$H:$H,"Возврат")</f>
        <v>0</v>
      </c>
      <c r="G46" s="124">
        <f>SUMIFS(Детализция!Q:Q,Детализция!A:A,A46,Детализция!H:H,"Продажа")</f>
        <v>0</v>
      </c>
      <c r="H46" s="124">
        <f>SUMIFS(Детализция!$M:$M,Детализция!$A:$A,$A46,Детализция!$H:$H,"Продажа")</f>
        <v>0</v>
      </c>
      <c r="I46" s="36">
        <f>SUMIFS(Детализция!$Q:$Q,Детализция!$H:$H,"Возврат",Детализция!$A:$A,$A46)</f>
        <v>0</v>
      </c>
      <c r="J46" s="36">
        <f t="shared" si="4"/>
        <v>0</v>
      </c>
      <c r="K46" s="129" t="str">
        <f t="shared" si="5"/>
        <v xml:space="preserve"> </v>
      </c>
      <c r="L46" s="36">
        <f>SUMIF(Детализция!$A:$A,$A46,Детализция!$Z:$Z)+SUMIF(Детализция!$A:$A,$A46,Детализция!$AC:$AC)+SUMIF(Детализция!$A:$A,$A46,Детализция!$AD:$AD)</f>
        <v>-12.681639344262294</v>
      </c>
      <c r="M46" s="36">
        <f>SUMIF(Детализция!$A:$A,$A46,Детализция!$AH:$AH)</f>
        <v>168.2</v>
      </c>
      <c r="N46" s="36">
        <f>IFERROR(((IF(_xlfn.XLOOKUP(A46,Cебес!A:A,Cебес!G:G)&gt;1,_xlfn.XLOOKUP(A46,Cебес!$A:$A,Cебес!$G:$G,0,0)*Тарифы!$C$5*Тарифы!$C$8,1*Тарифы!$C$5*Тарифы!$C$8))*7*((_xlfn.XLOOKUP(A46,Воронка!A:A,Воронка!BF:BF,0))+E46)),0)</f>
        <v>156.80000000000001</v>
      </c>
      <c r="O46" s="36">
        <f>SUMIF(Детализция!$A:$A,$A46,Детализция!$AL:$AL)</f>
        <v>0</v>
      </c>
      <c r="P46" s="36">
        <f>SUMIF(Детализция!$A:$A,$A46,Детализция!$AE:$AE)</f>
        <v>0</v>
      </c>
      <c r="Q46" s="36">
        <f t="shared" si="6"/>
        <v>-325</v>
      </c>
      <c r="R46" s="36">
        <f>IFERROR(Q46-_xlfn.XLOOKUP(A46,Cебес!$A:$A,Cебес!$E:$E,0,0)*$E46-$H46*7%," ")</f>
        <v>-325</v>
      </c>
      <c r="S46" s="128" t="str">
        <f t="shared" si="7"/>
        <v xml:space="preserve"> </v>
      </c>
      <c r="T46" s="128" t="str">
        <f>IF($E46&gt;0,$R46/(_xlfn.XLOOKUP($A46,Cебес!$A:$A,Cебес!$E:$E,0,0)*$E46),"  ")</f>
        <v xml:space="preserve">  </v>
      </c>
      <c r="U46" s="346"/>
      <c r="V46" s="36">
        <f t="shared" si="8"/>
        <v>1600</v>
      </c>
      <c r="W46" s="350">
        <f>_xlfn.XLOOKUP($A46,Воронка!A:A,Воронка!AF:AF,0,0)</f>
        <v>0</v>
      </c>
      <c r="X46" s="351">
        <f>_xlfn.XLOOKUP($A46,Воронка!$A:$A,Воронка!BB:BB,0,0)</f>
        <v>0.1</v>
      </c>
      <c r="Y46" s="36">
        <f>_xlfn.XLOOKUP($A46,Воронка!$A:$A,Воронка!AB:AB,0,0)</f>
        <v>3</v>
      </c>
      <c r="Z46" s="36">
        <f>_xlfn.XLOOKUP($A46,Воронка!$A:$A,Воронка!AD:AD,0,0)</f>
        <v>100</v>
      </c>
      <c r="AA46" s="36">
        <f>_xlfn.XLOOKUP($A46,Воронка!$A:$A,Воронка!BF:BF,0,0)</f>
        <v>160</v>
      </c>
    </row>
    <row r="47" spans="1:27" ht="15.95" customHeight="1" x14ac:dyDescent="0.25">
      <c r="A47" s="3">
        <f>[1]Юнит!A49</f>
        <v>271440670</v>
      </c>
      <c r="B47" s="3" t="str">
        <f>[1]Юнит!C49</f>
        <v>ACRB1SK101BL</v>
      </c>
      <c r="C47" s="352" t="str">
        <f>[1]Юнит!D49</f>
        <v>Скакалка синяя</v>
      </c>
      <c r="D47" s="4">
        <f>[1]Юнит!E49</f>
        <v>2041473034169</v>
      </c>
      <c r="E47" s="124">
        <f>SUMIFS(Детализция!$K:$K,Детализция!$A:$A,$A47,Детализция!$H:$H,"Продажа")</f>
        <v>5</v>
      </c>
      <c r="F47" s="124">
        <f>SUMIFS(Детализция!$K:$K,Детализция!$A:$A,$A47,Детализция!$H:$H,"Возврат")</f>
        <v>0</v>
      </c>
      <c r="G47" s="124">
        <f>SUMIFS(Детализция!Q:Q,Детализция!A:A,A47,Детализция!H:H,"Продажа")</f>
        <v>4099.9799999999996</v>
      </c>
      <c r="H47" s="124">
        <f>SUMIFS(Детализция!$M:$M,Детализция!$A:$A,$A47,Детализция!$H:$H,"Продажа")</f>
        <v>2727.4700000000003</v>
      </c>
      <c r="I47" s="36">
        <f>SUMIFS(Детализция!$Q:$Q,Детализция!$H:$H,"Возврат",Детализция!$A:$A,$A47)</f>
        <v>0</v>
      </c>
      <c r="J47" s="36">
        <f t="shared" si="4"/>
        <v>1372.5099999999993</v>
      </c>
      <c r="K47" s="129">
        <f t="shared" si="5"/>
        <v>0.26833345608483161</v>
      </c>
      <c r="L47" s="36">
        <f>SUMIF(Детализция!$A:$A,$A47,Детализция!$Z:$Z)+SUMIF(Детализция!$A:$A,$A47,Детализция!$AC:$AC)+SUMIF(Детализция!$A:$A,$A47,Детализция!$AD:$AD)</f>
        <v>-272.34819672131141</v>
      </c>
      <c r="M47" s="36">
        <f>SUMIF(Детализция!$A:$A,$A47,Детализция!$AH:$AH)</f>
        <v>318.96000000000004</v>
      </c>
      <c r="N47" s="36">
        <f>IFERROR(((IF(_xlfn.XLOOKUP(A47,Cебес!A:A,Cебес!G:G)&gt;1,_xlfn.XLOOKUP(A47,Cебес!$A:$A,Cебес!$G:$G,0,0)*Тарифы!$C$5*Тарифы!$C$8,1*Тарифы!$C$5*Тарифы!$C$8))*7*((_xlfn.XLOOKUP(A47,Воронка!A:A,Воронка!BF:BF,0))+E47)),0)</f>
        <v>139.16000000000003</v>
      </c>
      <c r="O47" s="36">
        <f>SUMIF(Детализция!$A:$A,$A47,Детализция!$AL:$AL)</f>
        <v>0</v>
      </c>
      <c r="P47" s="36">
        <f>SUMIF(Детализция!$A:$A,$A47,Детализция!$AE:$AE)</f>
        <v>2884.58</v>
      </c>
      <c r="Q47" s="36">
        <f t="shared" si="6"/>
        <v>2426.46</v>
      </c>
      <c r="R47" s="36">
        <f>IFERROR(Q47-_xlfn.XLOOKUP(A47,Cебес!$A:$A,Cебес!$E:$E,0,0)*$E47-$H47*7%," ")</f>
        <v>825.53710000000001</v>
      </c>
      <c r="S47" s="128">
        <f t="shared" si="7"/>
        <v>0.30267504317187721</v>
      </c>
      <c r="T47" s="128">
        <f>IF($E47&gt;0,$R47/(_xlfn.XLOOKUP($A47,Cебес!$A:$A,Cебес!$E:$E,0,0)*$E47),"  ")</f>
        <v>0.58548730496453905</v>
      </c>
      <c r="U47" s="346"/>
      <c r="V47" s="36">
        <f t="shared" si="8"/>
        <v>456.66666666666669</v>
      </c>
      <c r="W47" s="350">
        <f>_xlfn.XLOOKUP($A47,Воронка!A:A,Воронка!AF:AF,0,0)</f>
        <v>50</v>
      </c>
      <c r="X47" s="351">
        <f>_xlfn.XLOOKUP($A47,Воронка!$A:$A,Воронка!BB:BB,0,0)</f>
        <v>0.3</v>
      </c>
      <c r="Y47" s="36">
        <f>_xlfn.XLOOKUP($A47,Воронка!$A:$A,Воронка!AB:AB,0,0)</f>
        <v>8</v>
      </c>
      <c r="Z47" s="36">
        <f>_xlfn.XLOOKUP($A47,Воронка!$A:$A,Воронка!AD:AD,0,0)</f>
        <v>50</v>
      </c>
      <c r="AA47" s="36">
        <f>_xlfn.XLOOKUP($A47,Воронка!$A:$A,Воронка!BF:BF,0,0)</f>
        <v>137</v>
      </c>
    </row>
    <row r="48" spans="1:27" ht="15.95" customHeight="1" x14ac:dyDescent="0.25">
      <c r="A48" s="3">
        <f>[1]Юнит!A50</f>
        <v>550445272</v>
      </c>
      <c r="B48" s="3" t="str">
        <f>[1]Юнит!C50</f>
        <v>ACRF1KP101BC</v>
      </c>
      <c r="C48" s="352" t="str">
        <f>[1]Юнит!D50</f>
        <v>Капа черный/красный - черная коробка</v>
      </c>
      <c r="D48" s="4">
        <f>[1]Юнит!E50</f>
        <v>2046391283330</v>
      </c>
      <c r="E48" s="124">
        <f>SUMIFS(Детализция!$K:$K,Детализция!$A:$A,$A48,Детализция!$H:$H,"Продажа")</f>
        <v>0</v>
      </c>
      <c r="F48" s="124">
        <f>SUMIFS(Детализция!$K:$K,Детализция!$A:$A,$A48,Детализция!$H:$H,"Возврат")</f>
        <v>0</v>
      </c>
      <c r="G48" s="124">
        <f>SUMIFS(Детализция!Q:Q,Детализция!A:A,A48,Детализция!H:H,"Продажа")</f>
        <v>0</v>
      </c>
      <c r="H48" s="124">
        <f>SUMIFS(Детализция!$M:$M,Детализция!$A:$A,$A48,Детализция!$H:$H,"Продажа")</f>
        <v>0</v>
      </c>
      <c r="I48" s="36">
        <f>SUMIFS(Детализция!$Q:$Q,Детализция!$H:$H,"Возврат",Детализция!$A:$A,$A48)</f>
        <v>0</v>
      </c>
      <c r="J48" s="36">
        <f t="shared" si="4"/>
        <v>0</v>
      </c>
      <c r="K48" s="129" t="str">
        <f t="shared" si="5"/>
        <v xml:space="preserve"> </v>
      </c>
      <c r="L48" s="36">
        <f>SUMIF(Детализция!$A:$A,$A48,Детализция!$Z:$Z)+SUMIF(Детализция!$A:$A,$A48,Детализция!$AC:$AC)+SUMIF(Детализция!$A:$A,$A48,Детализция!$AD:$AD)</f>
        <v>0</v>
      </c>
      <c r="M48" s="36">
        <f>SUMIF(Детализция!$A:$A,$A48,Детализция!$AH:$AH)</f>
        <v>0</v>
      </c>
      <c r="N48" s="36">
        <f>IFERROR(((IF(_xlfn.XLOOKUP(A48,Cебес!A:A,Cебес!G:G)&gt;1,_xlfn.XLOOKUP(A48,Cебес!$A:$A,Cебес!$G:$G,0,0)*Тарифы!$C$5*Тарифы!$C$8,1*Тарифы!$C$5*Тарифы!$C$8))*7*((_xlfn.XLOOKUP(A48,Воронка!A:A,Воронка!BF:BF,0))+E48)),0)</f>
        <v>0</v>
      </c>
      <c r="O48" s="36">
        <f>SUMIF(Детализция!$A:$A,$A48,Детализция!$AL:$AL)</f>
        <v>0</v>
      </c>
      <c r="P48" s="36">
        <f>SUMIF(Детализция!$A:$A,$A48,Детализция!$AE:$AE)</f>
        <v>0</v>
      </c>
      <c r="Q48" s="36">
        <f t="shared" si="6"/>
        <v>0</v>
      </c>
      <c r="R48" s="36">
        <f>IFERROR(Q48-_xlfn.XLOOKUP(A48,Cебес!$A:$A,Cебес!$E:$E,0,0)*$E48-$H48*7%," ")</f>
        <v>0</v>
      </c>
      <c r="S48" s="128" t="str">
        <f t="shared" si="7"/>
        <v xml:space="preserve"> </v>
      </c>
      <c r="T48" s="128" t="str">
        <f>IF($E48&gt;0,$R48/(_xlfn.XLOOKUP($A48,Cебес!$A:$A,Cебес!$E:$E,0,0)*$E48),"  ")</f>
        <v xml:space="preserve">  </v>
      </c>
      <c r="U48" s="346"/>
      <c r="V48" s="36">
        <f t="shared" si="8"/>
        <v>0</v>
      </c>
      <c r="W48" s="350">
        <f>_xlfn.XLOOKUP($A48,Воронка!A:A,Воронка!AF:AF,0,0)</f>
        <v>0</v>
      </c>
      <c r="X48" s="351">
        <f>_xlfn.XLOOKUP($A48,Воронка!$A:$A,Воронка!BB:BB,0,0)</f>
        <v>0</v>
      </c>
      <c r="Y48" s="36">
        <f>_xlfn.XLOOKUP($A48,Воронка!$A:$A,Воронка!AB:AB,0,0)</f>
        <v>0</v>
      </c>
      <c r="Z48" s="36">
        <f>_xlfn.XLOOKUP($A48,Воронка!$A:$A,Воронка!AD:AD,0,0)</f>
        <v>0</v>
      </c>
      <c r="AA48" s="36">
        <f>_xlfn.XLOOKUP($A48,Воронка!$A:$A,Воронка!BF:BF,0,0)</f>
        <v>0</v>
      </c>
    </row>
    <row r="49" spans="1:27" ht="15.95" customHeight="1" x14ac:dyDescent="0.25">
      <c r="A49" s="3">
        <f>[1]Юнит!A51</f>
        <v>550445274</v>
      </c>
      <c r="B49" s="3" t="str">
        <f>[1]Юнит!C51</f>
        <v>ACRF1KP102BC</v>
      </c>
      <c r="C49" s="352" t="str">
        <f>[1]Юнит!D51</f>
        <v>Капа черный/белый-черная коробка</v>
      </c>
      <c r="D49" s="4">
        <f>[1]Юнит!E51</f>
        <v>2046391283385</v>
      </c>
      <c r="E49" s="124">
        <f>SUMIFS(Детализция!$K:$K,Детализция!$A:$A,$A49,Детализция!$H:$H,"Продажа")</f>
        <v>0</v>
      </c>
      <c r="F49" s="124">
        <f>SUMIFS(Детализция!$K:$K,Детализция!$A:$A,$A49,Детализция!$H:$H,"Возврат")</f>
        <v>0</v>
      </c>
      <c r="G49" s="124">
        <f>SUMIFS(Детализция!Q:Q,Детализция!A:A,A49,Детализция!H:H,"Продажа")</f>
        <v>0</v>
      </c>
      <c r="H49" s="124">
        <f>SUMIFS(Детализция!$M:$M,Детализция!$A:$A,$A49,Детализция!$H:$H,"Продажа")</f>
        <v>0</v>
      </c>
      <c r="I49" s="36">
        <f>SUMIFS(Детализция!$Q:$Q,Детализция!$H:$H,"Возврат",Детализция!$A:$A,$A49)</f>
        <v>0</v>
      </c>
      <c r="J49" s="36">
        <f t="shared" si="4"/>
        <v>0</v>
      </c>
      <c r="K49" s="129" t="str">
        <f t="shared" si="5"/>
        <v xml:space="preserve"> </v>
      </c>
      <c r="L49" s="36">
        <f>SUMIF(Детализция!$A:$A,$A49,Детализция!$Z:$Z)+SUMIF(Детализция!$A:$A,$A49,Детализция!$AC:$AC)+SUMIF(Детализция!$A:$A,$A49,Детализция!$AD:$AD)</f>
        <v>0</v>
      </c>
      <c r="M49" s="36">
        <f>SUMIF(Детализция!$A:$A,$A49,Детализция!$AH:$AH)</f>
        <v>0</v>
      </c>
      <c r="N49" s="36">
        <f>IFERROR(((IF(_xlfn.XLOOKUP(A49,Cебес!A:A,Cебес!G:G)&gt;1,_xlfn.XLOOKUP(A49,Cебес!$A:$A,Cебес!$G:$G,0,0)*Тарифы!$C$5*Тарифы!$C$8,1*Тарифы!$C$5*Тарифы!$C$8))*7*((_xlfn.XLOOKUP(A49,Воронка!A:A,Воронка!BF:BF,0))+E49)),0)</f>
        <v>0</v>
      </c>
      <c r="O49" s="36">
        <f>SUMIF(Детализция!$A:$A,$A49,Детализция!$AL:$AL)</f>
        <v>0</v>
      </c>
      <c r="P49" s="36">
        <f>SUMIF(Детализция!$A:$A,$A49,Детализция!$AE:$AE)</f>
        <v>0</v>
      </c>
      <c r="Q49" s="36">
        <f t="shared" si="6"/>
        <v>0</v>
      </c>
      <c r="R49" s="36">
        <f>IFERROR(Q49-_xlfn.XLOOKUP(A49,Cебес!$A:$A,Cебес!$E:$E,0,0)*$E49-$H49*7%," ")</f>
        <v>0</v>
      </c>
      <c r="S49" s="128" t="str">
        <f t="shared" si="7"/>
        <v xml:space="preserve"> </v>
      </c>
      <c r="T49" s="128" t="str">
        <f>IF($E49&gt;0,$R49/(_xlfn.XLOOKUP($A49,Cебес!$A:$A,Cебес!$E:$E,0,0)*$E49),"  ")</f>
        <v xml:space="preserve">  </v>
      </c>
      <c r="U49" s="346"/>
      <c r="V49" s="36">
        <f t="shared" si="8"/>
        <v>0</v>
      </c>
      <c r="W49" s="350">
        <f>_xlfn.XLOOKUP($A49,Воронка!A:A,Воронка!AF:AF,0,0)</f>
        <v>0</v>
      </c>
      <c r="X49" s="351">
        <f>_xlfn.XLOOKUP($A49,Воронка!$A:$A,Воронка!BB:BB,0,0)</f>
        <v>0</v>
      </c>
      <c r="Y49" s="36">
        <f>_xlfn.XLOOKUP($A49,Воронка!$A:$A,Воронка!AB:AB,0,0)</f>
        <v>0</v>
      </c>
      <c r="Z49" s="36">
        <f>_xlfn.XLOOKUP($A49,Воронка!$A:$A,Воронка!AD:AD,0,0)</f>
        <v>0</v>
      </c>
      <c r="AA49" s="36">
        <f>_xlfn.XLOOKUP($A49,Воронка!$A:$A,Воронка!BF:BF,0,0)</f>
        <v>0</v>
      </c>
    </row>
    <row r="50" spans="1:27" ht="15.95" customHeight="1" x14ac:dyDescent="0.25">
      <c r="A50" s="3">
        <f>[1]Юнит!A52</f>
        <v>550445275</v>
      </c>
      <c r="B50" s="3" t="str">
        <f>[1]Юнит!C52</f>
        <v>ACRF1KP103BC</v>
      </c>
      <c r="C50" s="352" t="str">
        <f>[1]Юнит!D52</f>
        <v>Капа белый/черный</v>
      </c>
      <c r="D50" s="4">
        <f>[1]Юнит!E52</f>
        <v>2046391283415</v>
      </c>
      <c r="E50" s="124">
        <f>SUMIFS(Детализция!$K:$K,Детализция!$A:$A,$A50,Детализция!$H:$H,"Продажа")</f>
        <v>0</v>
      </c>
      <c r="F50" s="124">
        <f>SUMIFS(Детализция!$K:$K,Детализция!$A:$A,$A50,Детализция!$H:$H,"Возврат")</f>
        <v>0</v>
      </c>
      <c r="G50" s="124">
        <f>SUMIFS(Детализция!Q:Q,Детализция!A:A,A50,Детализция!H:H,"Продажа")</f>
        <v>0</v>
      </c>
      <c r="H50" s="124">
        <f>SUMIFS(Детализция!$M:$M,Детализция!$A:$A,$A50,Детализция!$H:$H,"Продажа")</f>
        <v>0</v>
      </c>
      <c r="I50" s="36">
        <f>SUMIFS(Детализция!$Q:$Q,Детализция!$H:$H,"Возврат",Детализция!$A:$A,$A50)</f>
        <v>0</v>
      </c>
      <c r="J50" s="36">
        <f t="shared" si="4"/>
        <v>0</v>
      </c>
      <c r="K50" s="129" t="str">
        <f t="shared" si="5"/>
        <v xml:space="preserve"> </v>
      </c>
      <c r="L50" s="36">
        <f>SUMIF(Детализция!$A:$A,$A50,Детализция!$Z:$Z)+SUMIF(Детализция!$A:$A,$A50,Детализция!$AC:$AC)+SUMIF(Детализция!$A:$A,$A50,Детализция!$AD:$AD)</f>
        <v>0</v>
      </c>
      <c r="M50" s="36">
        <f>SUMIF(Детализция!$A:$A,$A50,Детализция!$AH:$AH)</f>
        <v>0</v>
      </c>
      <c r="N50" s="36">
        <f>IFERROR(((IF(_xlfn.XLOOKUP(A50,Cебес!A:A,Cебес!G:G)&gt;1,_xlfn.XLOOKUP(A50,Cебес!$A:$A,Cебес!$G:$G,0,0)*Тарифы!$C$5*Тарифы!$C$8,1*Тарифы!$C$5*Тарифы!$C$8))*7*((_xlfn.XLOOKUP(A50,Воронка!A:A,Воронка!BF:BF,0))+E50)),0)</f>
        <v>0</v>
      </c>
      <c r="O50" s="36">
        <f>SUMIF(Детализция!$A:$A,$A50,Детализция!$AL:$AL)</f>
        <v>0</v>
      </c>
      <c r="P50" s="36">
        <f>SUMIF(Детализция!$A:$A,$A50,Детализция!$AE:$AE)</f>
        <v>0</v>
      </c>
      <c r="Q50" s="36">
        <f t="shared" si="6"/>
        <v>0</v>
      </c>
      <c r="R50" s="36">
        <f>IFERROR(Q50-_xlfn.XLOOKUP(A50,Cебес!$A:$A,Cебес!$E:$E,0,0)*$E50-$H50*7%," ")</f>
        <v>0</v>
      </c>
      <c r="S50" s="128" t="str">
        <f t="shared" si="7"/>
        <v xml:space="preserve"> </v>
      </c>
      <c r="T50" s="128" t="str">
        <f>IF($E50&gt;0,$R50/(_xlfn.XLOOKUP($A50,Cебес!$A:$A,Cебес!$E:$E,0,0)*$E50),"  ")</f>
        <v xml:space="preserve">  </v>
      </c>
      <c r="U50" s="346"/>
      <c r="V50" s="36">
        <f t="shared" si="8"/>
        <v>0</v>
      </c>
      <c r="W50" s="350">
        <f>_xlfn.XLOOKUP($A50,Воронка!A:A,Воронка!AF:AF,0,0)</f>
        <v>0</v>
      </c>
      <c r="X50" s="351">
        <f>_xlfn.XLOOKUP($A50,Воронка!$A:$A,Воронка!BB:BB,0,0)</f>
        <v>0</v>
      </c>
      <c r="Y50" s="36">
        <f>_xlfn.XLOOKUP($A50,Воронка!$A:$A,Воронка!AB:AB,0,0)</f>
        <v>0</v>
      </c>
      <c r="Z50" s="36">
        <f>_xlfn.XLOOKUP($A50,Воронка!$A:$A,Воронка!AD:AD,0,0)</f>
        <v>0</v>
      </c>
      <c r="AA50" s="36">
        <f>_xlfn.XLOOKUP($A50,Воронка!$A:$A,Воронка!BF:BF,0,0)</f>
        <v>0</v>
      </c>
    </row>
    <row r="51" spans="1:27" ht="15.95" customHeight="1" x14ac:dyDescent="0.25">
      <c r="A51" s="3">
        <f>[1]Юнит!A53</f>
        <v>550445277</v>
      </c>
      <c r="B51" s="3" t="str">
        <f>[1]Юнит!C53</f>
        <v>ACRF1KP101RD</v>
      </c>
      <c r="C51" s="352" t="str">
        <f>[1]Юнит!D53</f>
        <v>Капа белый/красный</v>
      </c>
      <c r="D51" s="4">
        <f>[1]Юнит!E53</f>
        <v>2046391283446</v>
      </c>
      <c r="E51" s="124">
        <f>SUMIFS(Детализция!$K:$K,Детализция!$A:$A,$A51,Детализция!$H:$H,"Продажа")</f>
        <v>0</v>
      </c>
      <c r="F51" s="124">
        <f>SUMIFS(Детализция!$K:$K,Детализция!$A:$A,$A51,Детализция!$H:$H,"Возврат")</f>
        <v>0</v>
      </c>
      <c r="G51" s="124">
        <f>SUMIFS(Детализция!Q:Q,Детализция!A:A,A51,Детализция!H:H,"Продажа")</f>
        <v>0</v>
      </c>
      <c r="H51" s="124">
        <f>SUMIFS(Детализция!$M:$M,Детализция!$A:$A,$A51,Детализция!$H:$H,"Продажа")</f>
        <v>0</v>
      </c>
      <c r="I51" s="36">
        <f>SUMIFS(Детализция!$Q:$Q,Детализция!$H:$H,"Возврат",Детализция!$A:$A,$A51)</f>
        <v>0</v>
      </c>
      <c r="J51" s="36">
        <f t="shared" si="4"/>
        <v>0</v>
      </c>
      <c r="K51" s="129" t="str">
        <f t="shared" si="5"/>
        <v xml:space="preserve"> </v>
      </c>
      <c r="L51" s="36">
        <f>SUMIF(Детализция!$A:$A,$A51,Детализция!$Z:$Z)+SUMIF(Детализция!$A:$A,$A51,Детализция!$AC:$AC)+SUMIF(Детализция!$A:$A,$A51,Детализция!$AD:$AD)</f>
        <v>0</v>
      </c>
      <c r="M51" s="36">
        <f>SUMIF(Детализция!$A:$A,$A51,Детализция!$AH:$AH)</f>
        <v>0</v>
      </c>
      <c r="N51" s="36">
        <f>IFERROR(((IF(_xlfn.XLOOKUP(A51,Cебес!A:A,Cебес!G:G)&gt;1,_xlfn.XLOOKUP(A51,Cебес!$A:$A,Cебес!$G:$G,0,0)*Тарифы!$C$5*Тарифы!$C$8,1*Тарифы!$C$5*Тарифы!$C$8))*7*((_xlfn.XLOOKUP(A51,Воронка!A:A,Воронка!BF:BF,0))+E51)),0)</f>
        <v>0</v>
      </c>
      <c r="O51" s="36">
        <f>SUMIF(Детализция!$A:$A,$A51,Детализция!$AL:$AL)</f>
        <v>0</v>
      </c>
      <c r="P51" s="36">
        <f>SUMIF(Детализция!$A:$A,$A51,Детализция!$AE:$AE)</f>
        <v>0</v>
      </c>
      <c r="Q51" s="36">
        <f t="shared" si="6"/>
        <v>0</v>
      </c>
      <c r="R51" s="36">
        <f>IFERROR(Q51-_xlfn.XLOOKUP(A51,Cебес!$A:$A,Cебес!$E:$E,0,0)*$E51-$H51*7%," ")</f>
        <v>0</v>
      </c>
      <c r="S51" s="128" t="str">
        <f t="shared" si="7"/>
        <v xml:space="preserve"> </v>
      </c>
      <c r="T51" s="128" t="str">
        <f>IF($E51&gt;0,$R51/(_xlfn.XLOOKUP($A51,Cебес!$A:$A,Cебес!$E:$E,0,0)*$E51),"  ")</f>
        <v xml:space="preserve">  </v>
      </c>
      <c r="U51" s="346"/>
      <c r="V51" s="36">
        <f t="shared" si="8"/>
        <v>0</v>
      </c>
      <c r="W51" s="350">
        <f>_xlfn.XLOOKUP($A51,Воронка!A:A,Воронка!AF:AF,0,0)</f>
        <v>0</v>
      </c>
      <c r="X51" s="351">
        <f>_xlfn.XLOOKUP($A51,Воронка!$A:$A,Воронка!BB:BB,0,0)</f>
        <v>0</v>
      </c>
      <c r="Y51" s="36">
        <f>_xlfn.XLOOKUP($A51,Воронка!$A:$A,Воронка!AB:AB,0,0)</f>
        <v>0</v>
      </c>
      <c r="Z51" s="36">
        <f>_xlfn.XLOOKUP($A51,Воронка!$A:$A,Воронка!AD:AD,0,0)</f>
        <v>0</v>
      </c>
      <c r="AA51" s="36">
        <f>_xlfn.XLOOKUP($A51,Воронка!$A:$A,Воронка!BF:BF,0,0)</f>
        <v>0</v>
      </c>
    </row>
    <row r="52" spans="1:27" ht="15.95" customHeight="1" x14ac:dyDescent="0.25">
      <c r="A52" s="3">
        <f>[1]Юнит!A54</f>
        <v>550445279</v>
      </c>
      <c r="B52" s="3" t="str">
        <f>[1]Юнит!C54</f>
        <v>ACRF1KP102RD</v>
      </c>
      <c r="C52" s="352" t="str">
        <f>[1]Юнит!D54</f>
        <v>Капа красный/белый</v>
      </c>
      <c r="D52" s="4">
        <f>[1]Юнит!E54</f>
        <v>2046391283507</v>
      </c>
      <c r="E52" s="124">
        <f>SUMIFS(Детализция!$K:$K,Детализция!$A:$A,$A52,Детализция!$H:$H,"Продажа")</f>
        <v>0</v>
      </c>
      <c r="F52" s="124">
        <f>SUMIFS(Детализция!$K:$K,Детализция!$A:$A,$A52,Детализция!$H:$H,"Возврат")</f>
        <v>0</v>
      </c>
      <c r="G52" s="124">
        <f>SUMIFS(Детализция!Q:Q,Детализция!A:A,A52,Детализция!H:H,"Продажа")</f>
        <v>0</v>
      </c>
      <c r="H52" s="124">
        <f>SUMIFS(Детализция!$M:$M,Детализция!$A:$A,$A52,Детализция!$H:$H,"Продажа")</f>
        <v>0</v>
      </c>
      <c r="I52" s="36">
        <f>SUMIFS(Детализция!$Q:$Q,Детализция!$H:$H,"Возврат",Детализция!$A:$A,$A52)</f>
        <v>0</v>
      </c>
      <c r="J52" s="36">
        <f t="shared" si="4"/>
        <v>0</v>
      </c>
      <c r="K52" s="129" t="str">
        <f t="shared" si="5"/>
        <v xml:space="preserve"> </v>
      </c>
      <c r="L52" s="36">
        <f>SUMIF(Детализция!$A:$A,$A52,Детализция!$Z:$Z)+SUMIF(Детализция!$A:$A,$A52,Детализция!$AC:$AC)+SUMIF(Детализция!$A:$A,$A52,Детализция!$AD:$AD)</f>
        <v>0</v>
      </c>
      <c r="M52" s="36">
        <f>SUMIF(Детализция!$A:$A,$A52,Детализция!$AH:$AH)</f>
        <v>0</v>
      </c>
      <c r="N52" s="36">
        <f>IFERROR(((IF(_xlfn.XLOOKUP(A52,Cебес!A:A,Cебес!G:G)&gt;1,_xlfn.XLOOKUP(A52,Cебес!$A:$A,Cебес!$G:$G,0,0)*Тарифы!$C$5*Тарифы!$C$8,1*Тарифы!$C$5*Тарифы!$C$8))*7*((_xlfn.XLOOKUP(A52,Воронка!A:A,Воронка!BF:BF,0))+E52)),0)</f>
        <v>0</v>
      </c>
      <c r="O52" s="36">
        <f>SUMIF(Детализция!$A:$A,$A52,Детализция!$AL:$AL)</f>
        <v>0</v>
      </c>
      <c r="P52" s="36">
        <f>SUMIF(Детализция!$A:$A,$A52,Детализция!$AE:$AE)</f>
        <v>0</v>
      </c>
      <c r="Q52" s="36">
        <f t="shared" si="6"/>
        <v>0</v>
      </c>
      <c r="R52" s="36">
        <f>IFERROR(Q52-_xlfn.XLOOKUP(A52,Cебес!$A:$A,Cебес!$E:$E,0,0)*$E52-$H52*7%," ")</f>
        <v>0</v>
      </c>
      <c r="S52" s="128" t="str">
        <f t="shared" si="7"/>
        <v xml:space="preserve"> </v>
      </c>
      <c r="T52" s="128" t="str">
        <f>IF($E52&gt;0,$R52/(_xlfn.XLOOKUP($A52,Cебес!$A:$A,Cебес!$E:$E,0,0)*$E52),"  ")</f>
        <v xml:space="preserve">  </v>
      </c>
      <c r="U52" s="346"/>
      <c r="V52" s="36">
        <f t="shared" si="8"/>
        <v>0</v>
      </c>
      <c r="W52" s="350">
        <f>_xlfn.XLOOKUP($A52,Воронка!A:A,Воронка!AF:AF,0,0)</f>
        <v>0</v>
      </c>
      <c r="X52" s="351">
        <f>_xlfn.XLOOKUP($A52,Воронка!$A:$A,Воронка!BB:BB,0,0)</f>
        <v>0</v>
      </c>
      <c r="Y52" s="36">
        <f>_xlfn.XLOOKUP($A52,Воронка!$A:$A,Воронка!AB:AB,0,0)</f>
        <v>0</v>
      </c>
      <c r="Z52" s="36">
        <f>_xlfn.XLOOKUP($A52,Воронка!$A:$A,Воронка!AD:AD,0,0)</f>
        <v>0</v>
      </c>
      <c r="AA52" s="36">
        <f>_xlfn.XLOOKUP($A52,Воронка!$A:$A,Воронка!BF:BF,0,0)</f>
        <v>0</v>
      </c>
    </row>
    <row r="53" spans="1:27" ht="15.95" customHeight="1" x14ac:dyDescent="0.25">
      <c r="A53" s="3">
        <f>[1]Юнит!A55</f>
        <v>550445280</v>
      </c>
      <c r="B53" s="3" t="str">
        <f>[1]Юнит!C55</f>
        <v>ACRF1KP101BL</v>
      </c>
      <c r="C53" s="352" t="str">
        <f>[1]Юнит!D55</f>
        <v>Капа синий/белый</v>
      </c>
      <c r="D53" s="4">
        <f>[1]Юнит!E55</f>
        <v>2046391283545</v>
      </c>
      <c r="E53" s="124">
        <f>SUMIFS(Детализция!$K:$K,Детализция!$A:$A,$A53,Детализция!$H:$H,"Продажа")</f>
        <v>0</v>
      </c>
      <c r="F53" s="124">
        <f>SUMIFS(Детализция!$K:$K,Детализция!$A:$A,$A53,Детализция!$H:$H,"Возврат")</f>
        <v>0</v>
      </c>
      <c r="G53" s="124">
        <f>SUMIFS(Детализция!Q:Q,Детализция!A:A,A53,Детализция!H:H,"Продажа")</f>
        <v>0</v>
      </c>
      <c r="H53" s="124">
        <f>SUMIFS(Детализция!$M:$M,Детализция!$A:$A,$A53,Детализция!$H:$H,"Продажа")</f>
        <v>0</v>
      </c>
      <c r="I53" s="36">
        <f>SUMIFS(Детализция!$Q:$Q,Детализция!$H:$H,"Возврат",Детализция!$A:$A,$A53)</f>
        <v>0</v>
      </c>
      <c r="J53" s="36">
        <f t="shared" si="4"/>
        <v>0</v>
      </c>
      <c r="K53" s="129" t="str">
        <f t="shared" si="5"/>
        <v xml:space="preserve"> </v>
      </c>
      <c r="L53" s="36">
        <f>SUMIF(Детализция!$A:$A,$A53,Детализция!$Z:$Z)+SUMIF(Детализция!$A:$A,$A53,Детализция!$AC:$AC)+SUMIF(Детализция!$A:$A,$A53,Детализция!$AD:$AD)</f>
        <v>0</v>
      </c>
      <c r="M53" s="36">
        <f>SUMIF(Детализция!$A:$A,$A53,Детализция!$AH:$AH)</f>
        <v>0</v>
      </c>
      <c r="N53" s="36">
        <f>IFERROR(((IF(_xlfn.XLOOKUP(A53,Cебес!A:A,Cебес!G:G)&gt;1,_xlfn.XLOOKUP(A53,Cебес!$A:$A,Cебес!$G:$G,0,0)*Тарифы!$C$5*Тарифы!$C$8,1*Тарифы!$C$5*Тарифы!$C$8))*7*((_xlfn.XLOOKUP(A53,Воронка!A:A,Воронка!BF:BF,0))+E53)),0)</f>
        <v>0</v>
      </c>
      <c r="O53" s="36">
        <f>SUMIF(Детализция!$A:$A,$A53,Детализция!$AL:$AL)</f>
        <v>0</v>
      </c>
      <c r="P53" s="36">
        <f>SUMIF(Детализция!$A:$A,$A53,Детализция!$AE:$AE)</f>
        <v>0</v>
      </c>
      <c r="Q53" s="36">
        <f t="shared" si="6"/>
        <v>0</v>
      </c>
      <c r="R53" s="36">
        <f>IFERROR(Q53-_xlfn.XLOOKUP(A53,Cебес!$A:$A,Cебес!$E:$E,0,0)*$E53-$H53*7%," ")</f>
        <v>0</v>
      </c>
      <c r="S53" s="128" t="str">
        <f t="shared" si="7"/>
        <v xml:space="preserve"> </v>
      </c>
      <c r="T53" s="128" t="str">
        <f>IF($E53&gt;0,$R53/(_xlfn.XLOOKUP($A53,Cебес!$A:$A,Cебес!$E:$E,0,0)*$E53),"  ")</f>
        <v xml:space="preserve">  </v>
      </c>
      <c r="U53" s="346"/>
      <c r="V53" s="36">
        <f t="shared" si="8"/>
        <v>0</v>
      </c>
      <c r="W53" s="350">
        <f>_xlfn.XLOOKUP($A53,Воронка!A:A,Воронка!AF:AF,0,0)</f>
        <v>0</v>
      </c>
      <c r="X53" s="351">
        <f>_xlfn.XLOOKUP($A53,Воронка!$A:$A,Воронка!BB:BB,0,0)</f>
        <v>0</v>
      </c>
      <c r="Y53" s="36">
        <f>_xlfn.XLOOKUP($A53,Воронка!$A:$A,Воронка!AB:AB,0,0)</f>
        <v>0</v>
      </c>
      <c r="Z53" s="36">
        <f>_xlfn.XLOOKUP($A53,Воронка!$A:$A,Воронка!AD:AD,0,0)</f>
        <v>0</v>
      </c>
      <c r="AA53" s="36">
        <f>_xlfn.XLOOKUP($A53,Воронка!$A:$A,Воронка!BF:BF,0,0)</f>
        <v>0</v>
      </c>
    </row>
    <row r="54" spans="1:27" ht="15.95" customHeight="1" x14ac:dyDescent="0.25">
      <c r="A54" s="3">
        <f>[1]Юнит!A56</f>
        <v>550445281</v>
      </c>
      <c r="B54" s="3" t="str">
        <f>[1]Юнит!C56</f>
        <v>ACRF1KP101GN</v>
      </c>
      <c r="C54" s="352" t="str">
        <f>[1]Юнит!D56</f>
        <v>Капа зеленый/белый</v>
      </c>
      <c r="D54" s="4">
        <f>[1]Юнит!E56</f>
        <v>2046391283569</v>
      </c>
      <c r="E54" s="124">
        <f>SUMIFS(Детализция!$K:$K,Детализция!$A:$A,$A54,Детализция!$H:$H,"Продажа")</f>
        <v>0</v>
      </c>
      <c r="F54" s="124">
        <f>SUMIFS(Детализция!$K:$K,Детализция!$A:$A,$A54,Детализция!$H:$H,"Возврат")</f>
        <v>0</v>
      </c>
      <c r="G54" s="124">
        <f>SUMIFS(Детализция!Q:Q,Детализция!A:A,A54,Детализция!H:H,"Продажа")</f>
        <v>0</v>
      </c>
      <c r="H54" s="124">
        <f>SUMIFS(Детализция!$M:$M,Детализция!$A:$A,$A54,Детализция!$H:$H,"Продажа")</f>
        <v>0</v>
      </c>
      <c r="I54" s="36">
        <f>SUMIFS(Детализция!$Q:$Q,Детализция!$H:$H,"Возврат",Детализция!$A:$A,$A54)</f>
        <v>0</v>
      </c>
      <c r="J54" s="36">
        <f t="shared" si="4"/>
        <v>0</v>
      </c>
      <c r="K54" s="129" t="str">
        <f t="shared" si="5"/>
        <v xml:space="preserve"> </v>
      </c>
      <c r="L54" s="36">
        <f>SUMIF(Детализция!$A:$A,$A54,Детализция!$Z:$Z)+SUMIF(Детализция!$A:$A,$A54,Детализция!$AC:$AC)+SUMIF(Детализция!$A:$A,$A54,Детализция!$AD:$AD)</f>
        <v>0</v>
      </c>
      <c r="M54" s="36">
        <f>SUMIF(Детализция!$A:$A,$A54,Детализция!$AH:$AH)</f>
        <v>0</v>
      </c>
      <c r="N54" s="36">
        <f>IFERROR(((IF(_xlfn.XLOOKUP(A54,Cебес!A:A,Cебес!G:G)&gt;1,_xlfn.XLOOKUP(A54,Cебес!$A:$A,Cебес!$G:$G,0,0)*Тарифы!$C$5*Тарифы!$C$8,1*Тарифы!$C$5*Тарифы!$C$8))*7*((_xlfn.XLOOKUP(A54,Воронка!A:A,Воронка!BF:BF,0))+E54)),0)</f>
        <v>0</v>
      </c>
      <c r="O54" s="36">
        <f>SUMIF(Детализция!$A:$A,$A54,Детализция!$AL:$AL)</f>
        <v>0</v>
      </c>
      <c r="P54" s="36">
        <f>SUMIF(Детализция!$A:$A,$A54,Детализция!$AE:$AE)</f>
        <v>0</v>
      </c>
      <c r="Q54" s="36">
        <f t="shared" si="6"/>
        <v>0</v>
      </c>
      <c r="R54" s="36">
        <f>IFERROR(Q54-_xlfn.XLOOKUP(A54,Cебес!$A:$A,Cебес!$E:$E,0,0)*$E54-$H54*7%," ")</f>
        <v>0</v>
      </c>
      <c r="S54" s="128" t="str">
        <f t="shared" si="7"/>
        <v xml:space="preserve"> </v>
      </c>
      <c r="T54" s="128" t="str">
        <f>IF($E54&gt;0,$R54/(_xlfn.XLOOKUP($A54,Cебес!$A:$A,Cебес!$E:$E,0,0)*$E54),"  ")</f>
        <v xml:space="preserve">  </v>
      </c>
      <c r="U54" s="346"/>
      <c r="V54" s="36">
        <f t="shared" si="8"/>
        <v>0</v>
      </c>
      <c r="W54" s="350">
        <f>_xlfn.XLOOKUP($A54,Воронка!A:A,Воронка!AF:AF,0,0)</f>
        <v>0</v>
      </c>
      <c r="X54" s="351">
        <f>_xlfn.XLOOKUP($A54,Воронка!$A:$A,Воронка!BB:BB,0,0)</f>
        <v>0</v>
      </c>
      <c r="Y54" s="36">
        <f>_xlfn.XLOOKUP($A54,Воронка!$A:$A,Воронка!AB:AB,0,0)</f>
        <v>0</v>
      </c>
      <c r="Z54" s="36">
        <f>_xlfn.XLOOKUP($A54,Воронка!$A:$A,Воронка!AD:AD,0,0)</f>
        <v>0</v>
      </c>
      <c r="AA54" s="36">
        <f>_xlfn.XLOOKUP($A54,Воронка!$A:$A,Воронка!BF:BF,0,0)</f>
        <v>0</v>
      </c>
    </row>
    <row r="55" spans="1:27" ht="15.95" customHeight="1" x14ac:dyDescent="0.25">
      <c r="A55" s="3">
        <f>[1]Юнит!A57</f>
        <v>550445283</v>
      </c>
      <c r="B55" s="3" t="str">
        <f>[1]Юнит!C57</f>
        <v>ACRF1KP102GN</v>
      </c>
      <c r="C55" s="352" t="str">
        <f>[1]Юнит!D57</f>
        <v>Капа зеленый/черный</v>
      </c>
      <c r="D55" s="4">
        <f>[1]Юнит!E57</f>
        <v>2046391283613</v>
      </c>
      <c r="E55" s="124">
        <f>SUMIFS(Детализция!$K:$K,Детализция!$A:$A,$A55,Детализция!$H:$H,"Продажа")</f>
        <v>0</v>
      </c>
      <c r="F55" s="124">
        <f>SUMIFS(Детализция!$K:$K,Детализция!$A:$A,$A55,Детализция!$H:$H,"Возврат")</f>
        <v>0</v>
      </c>
      <c r="G55" s="124">
        <f>SUMIFS(Детализция!Q:Q,Детализция!A:A,A55,Детализция!H:H,"Продажа")</f>
        <v>0</v>
      </c>
      <c r="H55" s="124">
        <f>SUMIFS(Детализция!$M:$M,Детализция!$A:$A,$A55,Детализция!$H:$H,"Продажа")</f>
        <v>0</v>
      </c>
      <c r="I55" s="36">
        <f>SUMIFS(Детализция!$Q:$Q,Детализция!$H:$H,"Возврат",Детализция!$A:$A,$A55)</f>
        <v>0</v>
      </c>
      <c r="J55" s="36">
        <f t="shared" si="4"/>
        <v>0</v>
      </c>
      <c r="K55" s="129" t="str">
        <f t="shared" si="5"/>
        <v xml:space="preserve"> </v>
      </c>
      <c r="L55" s="36">
        <f>SUMIF(Детализция!$A:$A,$A55,Детализция!$Z:$Z)+SUMIF(Детализция!$A:$A,$A55,Детализция!$AC:$AC)+SUMIF(Детализция!$A:$A,$A55,Детализция!$AD:$AD)</f>
        <v>0</v>
      </c>
      <c r="M55" s="36">
        <f>SUMIF(Детализция!$A:$A,$A55,Детализция!$AH:$AH)</f>
        <v>0</v>
      </c>
      <c r="N55" s="36">
        <f>IFERROR(((IF(_xlfn.XLOOKUP(A55,Cебес!A:A,Cебес!G:G)&gt;1,_xlfn.XLOOKUP(A55,Cебес!$A:$A,Cебес!$G:$G,0,0)*Тарифы!$C$5*Тарифы!$C$8,1*Тарифы!$C$5*Тарифы!$C$8))*7*((_xlfn.XLOOKUP(A55,Воронка!A:A,Воронка!BF:BF,0))+E55)),0)</f>
        <v>0</v>
      </c>
      <c r="O55" s="36">
        <f>SUMIF(Детализция!$A:$A,$A55,Детализция!$AL:$AL)</f>
        <v>0</v>
      </c>
      <c r="P55" s="36">
        <f>SUMIF(Детализция!$A:$A,$A55,Детализция!$AE:$AE)</f>
        <v>0</v>
      </c>
      <c r="Q55" s="36">
        <f t="shared" si="6"/>
        <v>0</v>
      </c>
      <c r="R55" s="36">
        <f>IFERROR(Q55-_xlfn.XLOOKUP(A55,Cебес!$A:$A,Cебес!$E:$E,0,0)*$E55-$H55*7%," ")</f>
        <v>0</v>
      </c>
      <c r="S55" s="128" t="str">
        <f t="shared" si="7"/>
        <v xml:space="preserve"> </v>
      </c>
      <c r="T55" s="128" t="str">
        <f>IF($E55&gt;0,$R55/(_xlfn.XLOOKUP($A55,Cебес!$A:$A,Cебес!$E:$E,0,0)*$E55),"  ")</f>
        <v xml:space="preserve">  </v>
      </c>
      <c r="U55" s="346"/>
      <c r="V55" s="36">
        <f t="shared" si="8"/>
        <v>0</v>
      </c>
      <c r="W55" s="350">
        <f>_xlfn.XLOOKUP($A55,Воронка!A:A,Воронка!AF:AF,0,0)</f>
        <v>0</v>
      </c>
      <c r="X55" s="351">
        <f>_xlfn.XLOOKUP($A55,Воронка!$A:$A,Воронка!BB:BB,0,0)</f>
        <v>0</v>
      </c>
      <c r="Y55" s="36">
        <f>_xlfn.XLOOKUP($A55,Воронка!$A:$A,Воронка!AB:AB,0,0)</f>
        <v>0</v>
      </c>
      <c r="Z55" s="36">
        <f>_xlfn.XLOOKUP($A55,Воронка!$A:$A,Воронка!AD:AD,0,0)</f>
        <v>0</v>
      </c>
      <c r="AA55" s="36">
        <f>_xlfn.XLOOKUP($A55,Воронка!$A:$A,Воронка!BF:BF,0,0)</f>
        <v>0</v>
      </c>
    </row>
    <row r="56" spans="1:27" ht="15.95" customHeight="1" x14ac:dyDescent="0.25">
      <c r="A56" s="3">
        <f>[1]Юнит!A58</f>
        <v>186826338</v>
      </c>
      <c r="B56" s="3" t="str">
        <f>[1]Юнит!C58</f>
        <v>ACRA7TB201BC</v>
      </c>
      <c r="C56" s="352" t="str">
        <f>[1]Юнит!D58</f>
        <v>Таблетница прям 7*2 черн</v>
      </c>
      <c r="D56" s="4">
        <f>[1]Юнит!E58</f>
        <v>2038891723249</v>
      </c>
      <c r="E56" s="124">
        <f>SUMIFS(Детализция!$K:$K,Детализция!$A:$A,$A56,Детализция!$H:$H,"Продажа")</f>
        <v>15</v>
      </c>
      <c r="F56" s="124">
        <f>SUMIFS(Детализция!$K:$K,Детализция!$A:$A,$A56,Детализция!$H:$H,"Возврат")</f>
        <v>1</v>
      </c>
      <c r="G56" s="124">
        <f>SUMIFS(Детализция!Q:Q,Детализция!A:A,A56,Детализция!H:H,"Продажа")</f>
        <v>11068</v>
      </c>
      <c r="H56" s="124">
        <f>SUMIFS(Детализция!$M:$M,Детализция!$A:$A,$A56,Детализция!$H:$H,"Продажа")</f>
        <v>7576</v>
      </c>
      <c r="I56" s="36">
        <f>SUMIFS(Детализция!$Q:$Q,Детализция!$H:$H,"Возврат",Детализция!$A:$A,$A56)</f>
        <v>848</v>
      </c>
      <c r="J56" s="36">
        <f t="shared" si="4"/>
        <v>2644</v>
      </c>
      <c r="K56" s="129">
        <f t="shared" si="5"/>
        <v>0.17175000148115674</v>
      </c>
      <c r="L56" s="36">
        <f>SUMIF(Детализция!$A:$A,$A56,Детализция!$Z:$Z)+SUMIF(Детализция!$A:$A,$A56,Детализция!$AC:$AC)+SUMIF(Детализция!$A:$A,$A56,Детализция!$AD:$AD)</f>
        <v>-743.07098360655732</v>
      </c>
      <c r="M56" s="36">
        <f>SUMIF(Детализция!$A:$A,$A56,Детализция!$AH:$AH)</f>
        <v>1385.66</v>
      </c>
      <c r="N56" s="36">
        <f>IFERROR(((IF(_xlfn.XLOOKUP(A56,Cебес!A:A,Cебес!G:G)&gt;1,_xlfn.XLOOKUP(A56,Cебес!$A:$A,Cебес!$G:$G,0,0)*Тарифы!$C$5*Тарифы!$C$8,1*Тарифы!$C$5*Тарифы!$C$8))*7*((_xlfn.XLOOKUP(A56,Воронка!A:A,Воронка!BF:BF,0))+E56)),0)</f>
        <v>714.42000000000007</v>
      </c>
      <c r="O56" s="36">
        <f>SUMIF(Детализция!$A:$A,$A56,Детализция!$AL:$AL)</f>
        <v>0</v>
      </c>
      <c r="P56" s="36">
        <f>SUMIF(Детализция!$A:$A,$A56,Детализция!$AE:$AE)</f>
        <v>8384.27</v>
      </c>
      <c r="Q56" s="36">
        <f t="shared" si="6"/>
        <v>6284.1900000000005</v>
      </c>
      <c r="R56" s="36">
        <f>IFERROR(Q56-_xlfn.XLOOKUP(A56,Cебес!$A:$A,Cебес!$E:$E,0,0)*$E56-$H56*7%," ")</f>
        <v>3188.8700000000003</v>
      </c>
      <c r="S56" s="128">
        <f t="shared" si="7"/>
        <v>0.42091737064413942</v>
      </c>
      <c r="T56" s="128">
        <f>IF($E56&gt;0,$R56/(_xlfn.XLOOKUP($A56,Cебес!$A:$A,Cебес!$E:$E,0,0)*$E56),"  ")</f>
        <v>1.2432241715399612</v>
      </c>
      <c r="U56" s="346"/>
      <c r="V56" s="36">
        <f t="shared" si="8"/>
        <v>183.07692307692309</v>
      </c>
      <c r="W56" s="350">
        <f>_xlfn.XLOOKUP($A56,Воронка!A:A,Воронка!AF:AF,0,0)</f>
        <v>73</v>
      </c>
      <c r="X56" s="351">
        <f>_xlfn.XLOOKUP($A56,Воронка!$A:$A,Воронка!BB:BB,0,0)</f>
        <v>3.9</v>
      </c>
      <c r="Y56" s="36">
        <f>_xlfn.XLOOKUP($A56,Воронка!$A:$A,Воронка!AB:AB,0,0)</f>
        <v>15</v>
      </c>
      <c r="Z56" s="36">
        <f>_xlfn.XLOOKUP($A56,Воронка!$A:$A,Воронка!AD:AD,0,0)</f>
        <v>33</v>
      </c>
      <c r="AA56" s="36">
        <f>_xlfn.XLOOKUP($A56,Воронка!$A:$A,Воронка!BF:BF,0,0)</f>
        <v>714</v>
      </c>
    </row>
    <row r="57" spans="1:27" ht="15.95" customHeight="1" x14ac:dyDescent="0.25">
      <c r="A57" s="3">
        <f>[1]Юнит!A59</f>
        <v>419130077</v>
      </c>
      <c r="B57" s="3" t="str">
        <f>[1]Юнит!C59</f>
        <v>ACRA7TB201CL</v>
      </c>
      <c r="C57" s="352" t="str">
        <f>[1]Юнит!D59</f>
        <v>Таблетница прям 7*2 черн/цветн</v>
      </c>
      <c r="D57" s="4">
        <f>[1]Юнит!E59</f>
        <v>2044025155923</v>
      </c>
      <c r="E57" s="124">
        <f>SUMIFS(Детализция!$K:$K,Детализция!$A:$A,$A57,Детализция!$H:$H,"Продажа")</f>
        <v>12</v>
      </c>
      <c r="F57" s="124">
        <f>SUMIFS(Детализция!$K:$K,Детализция!$A:$A,$A57,Детализция!$H:$H,"Возврат")</f>
        <v>0</v>
      </c>
      <c r="G57" s="124">
        <f>SUMIFS(Детализция!Q:Q,Детализция!A:A,A57,Детализция!H:H,"Продажа")</f>
        <v>8562.94</v>
      </c>
      <c r="H57" s="124">
        <f>SUMIFS(Детализция!$M:$M,Детализция!$A:$A,$A57,Детализция!$H:$H,"Продажа")</f>
        <v>5972.32</v>
      </c>
      <c r="I57" s="36">
        <f>SUMIFS(Детализция!$Q:$Q,Детализция!$H:$H,"Возврат",Детализция!$A:$A,$A57)</f>
        <v>0</v>
      </c>
      <c r="J57" s="36">
        <f t="shared" si="4"/>
        <v>2590.6200000000008</v>
      </c>
      <c r="K57" s="129">
        <f t="shared" si="5"/>
        <v>0.26031198415956958</v>
      </c>
      <c r="L57" s="36">
        <f>SUMIF(Детализция!$A:$A,$A57,Детализция!$Z:$Z)+SUMIF(Детализция!$A:$A,$A57,Детализция!$AC:$AC)+SUMIF(Детализция!$A:$A,$A57,Детализция!$AD:$AD)</f>
        <v>-361.58409836065584</v>
      </c>
      <c r="M57" s="36">
        <f>SUMIF(Детализция!$A:$A,$A57,Детализция!$AH:$AH)</f>
        <v>755.51999999999975</v>
      </c>
      <c r="N57" s="36">
        <f>IFERROR(((IF(_xlfn.XLOOKUP(A57,Cебес!A:A,Cебес!G:G)&gt;1,_xlfn.XLOOKUP(A57,Cебес!$A:$A,Cебес!$G:$G,0,0)*Тарифы!$C$5*Тарифы!$C$8,1*Тарифы!$C$5*Тарифы!$C$8))*7*((_xlfn.XLOOKUP(A57,Воронка!A:A,Воронка!BF:BF,0))+E57)),0)</f>
        <v>317.52000000000004</v>
      </c>
      <c r="O57" s="36">
        <f>SUMIF(Детализция!$A:$A,$A57,Детализция!$AL:$AL)</f>
        <v>0</v>
      </c>
      <c r="P57" s="36">
        <f>SUMIF(Детализция!$A:$A,$A57,Детализция!$AE:$AE)</f>
        <v>6029.7400000000007</v>
      </c>
      <c r="Q57" s="36">
        <f t="shared" si="6"/>
        <v>4956.7000000000007</v>
      </c>
      <c r="R57" s="36">
        <f>IFERROR(Q57-_xlfn.XLOOKUP(A57,Cебес!$A:$A,Cебес!$E:$E,0,0)*$E57-$H57*7%," ")</f>
        <v>2486.6376000000009</v>
      </c>
      <c r="S57" s="128">
        <f t="shared" si="7"/>
        <v>0.41636040935515867</v>
      </c>
      <c r="T57" s="128">
        <f>IF($E57&gt;0,$R57/(_xlfn.XLOOKUP($A57,Cебес!$A:$A,Cебес!$E:$E,0,0)*$E57),"  ")</f>
        <v>1.2118116959064331</v>
      </c>
      <c r="U57" s="346"/>
      <c r="V57" s="36">
        <f t="shared" si="8"/>
        <v>195</v>
      </c>
      <c r="W57" s="350">
        <f>_xlfn.XLOOKUP($A57,Воронка!A:A,Воронка!AF:AF,0,0)</f>
        <v>100</v>
      </c>
      <c r="X57" s="351">
        <f>_xlfn.XLOOKUP($A57,Воронка!$A:$A,Воронка!BB:BB,0,0)</f>
        <v>1.6</v>
      </c>
      <c r="Y57" s="36">
        <f>_xlfn.XLOOKUP($A57,Воронка!$A:$A,Воронка!AB:AB,0,0)</f>
        <v>12</v>
      </c>
      <c r="Z57" s="36">
        <f>_xlfn.XLOOKUP($A57,Воронка!$A:$A,Воронка!AD:AD,0,0)</f>
        <v>28</v>
      </c>
      <c r="AA57" s="36">
        <f>_xlfn.XLOOKUP($A57,Воронка!$A:$A,Воронка!BF:BF,0,0)</f>
        <v>312</v>
      </c>
    </row>
    <row r="58" spans="1:27" ht="15.95" customHeight="1" x14ac:dyDescent="0.25">
      <c r="A58" s="3">
        <f>[1]Юнит!A60</f>
        <v>448248943</v>
      </c>
      <c r="B58" s="3" t="str">
        <f>[1]Юнит!C60</f>
        <v>ACRA7TB201WH</v>
      </c>
      <c r="C58" s="352" t="str">
        <f>[1]Юнит!D60</f>
        <v>Таблетница прям 7*2 бел/цветн</v>
      </c>
      <c r="D58" s="4">
        <f>[1]Юнит!E60</f>
        <v>2044516485386</v>
      </c>
      <c r="E58" s="124">
        <f>SUMIFS(Детализция!$K:$K,Детализция!$A:$A,$A58,Детализция!$H:$H,"Продажа")</f>
        <v>4</v>
      </c>
      <c r="F58" s="124">
        <f>SUMIFS(Детализция!$K:$K,Детализция!$A:$A,$A58,Детализция!$H:$H,"Возврат")</f>
        <v>0</v>
      </c>
      <c r="G58" s="124">
        <f>SUMIFS(Детализция!Q:Q,Детализция!A:A,A58,Детализция!H:H,"Продажа")</f>
        <v>2857</v>
      </c>
      <c r="H58" s="124">
        <f>SUMIFS(Детализция!$M:$M,Детализция!$A:$A,$A58,Детализция!$H:$H,"Продажа")</f>
        <v>1893</v>
      </c>
      <c r="I58" s="36">
        <f>SUMIFS(Детализция!$Q:$Q,Детализция!$H:$H,"Возврат",Детализция!$A:$A,$A58)</f>
        <v>0</v>
      </c>
      <c r="J58" s="36">
        <f t="shared" si="4"/>
        <v>964</v>
      </c>
      <c r="K58" s="129">
        <f t="shared" si="5"/>
        <v>0.23843811862724282</v>
      </c>
      <c r="L58" s="36">
        <f>SUMIF(Детализция!$A:$A,$A58,Детализция!$Z:$Z)+SUMIF(Детализция!$A:$A,$A58,Детализция!$AC:$AC)+SUMIF(Детализция!$A:$A,$A58,Детализция!$AD:$AD)</f>
        <v>-282.78229508196722</v>
      </c>
      <c r="M58" s="36">
        <f>SUMIF(Детализция!$A:$A,$A58,Детализция!$AH:$AH)</f>
        <v>242.34</v>
      </c>
      <c r="N58" s="36">
        <f>IFERROR(((IF(_xlfn.XLOOKUP(A58,Cебес!A:A,Cебес!G:G)&gt;1,_xlfn.XLOOKUP(A58,Cебес!$A:$A,Cебес!$G:$G,0,0)*Тарифы!$C$5*Тарифы!$C$8,1*Тарифы!$C$5*Тарифы!$C$8))*7*((_xlfn.XLOOKUP(A58,Воронка!A:A,Воронка!BF:BF,0))+E58)),0)</f>
        <v>230.3</v>
      </c>
      <c r="O58" s="36">
        <f>SUMIF(Детализция!$A:$A,$A58,Детализция!$AL:$AL)</f>
        <v>0</v>
      </c>
      <c r="P58" s="36">
        <f>SUMIF(Детализция!$A:$A,$A58,Детализция!$AE:$AE)</f>
        <v>2023.1299999999999</v>
      </c>
      <c r="Q58" s="36">
        <f t="shared" si="6"/>
        <v>1550.49</v>
      </c>
      <c r="R58" s="36">
        <f>IFERROR(Q58-_xlfn.XLOOKUP(A58,Cебес!$A:$A,Cебес!$E:$E,0,0)*$E58-$H58*7%," ")</f>
        <v>733.98</v>
      </c>
      <c r="S58" s="128">
        <f t="shared" si="7"/>
        <v>0.38773375594294773</v>
      </c>
      <c r="T58" s="128">
        <f>IF($E58&gt;0,$R58/(_xlfn.XLOOKUP($A58,Cебес!$A:$A,Cебес!$E:$E,0,0)*$E58),"  ")</f>
        <v>1.0730701754385965</v>
      </c>
      <c r="U58" s="346"/>
      <c r="V58" s="36">
        <f t="shared" si="8"/>
        <v>256.66666666666669</v>
      </c>
      <c r="W58" s="350">
        <f>_xlfn.XLOOKUP($A58,Воронка!A:A,Воронка!AF:AF,0,0)</f>
        <v>60</v>
      </c>
      <c r="X58" s="351">
        <f>_xlfn.XLOOKUP($A58,Воронка!$A:$A,Воронка!BB:BB,0,0)</f>
        <v>0.9</v>
      </c>
      <c r="Y58" s="36">
        <f>_xlfn.XLOOKUP($A58,Воронка!$A:$A,Воронка!AB:AB,0,0)</f>
        <v>9</v>
      </c>
      <c r="Z58" s="36">
        <f>_xlfn.XLOOKUP($A58,Воронка!$A:$A,Воронка!AD:AD,0,0)</f>
        <v>25</v>
      </c>
      <c r="AA58" s="36">
        <f>_xlfn.XLOOKUP($A58,Воронка!$A:$A,Воронка!BF:BF,0,0)</f>
        <v>231</v>
      </c>
    </row>
    <row r="59" spans="1:27" ht="15.95" customHeight="1" x14ac:dyDescent="0.25">
      <c r="A59" s="3">
        <f>[1]Юнит!A61</f>
        <v>448254852</v>
      </c>
      <c r="B59" s="3" t="str">
        <f>[1]Юнит!C61</f>
        <v>ACRA7TB201LI</v>
      </c>
      <c r="C59" s="352" t="str">
        <f>[1]Юнит!D61</f>
        <v>Таблетница прям 7*2 сирен/цветн</v>
      </c>
      <c r="D59" s="4">
        <f>[1]Юнит!E61</f>
        <v>2044516498812</v>
      </c>
      <c r="E59" s="124">
        <f>SUMIFS(Детализция!$K:$K,Детализция!$A:$A,$A59,Детализция!$H:$H,"Продажа")</f>
        <v>1</v>
      </c>
      <c r="F59" s="124">
        <f>SUMIFS(Детализция!$K:$K,Детализция!$A:$A,$A59,Детализция!$H:$H,"Возврат")</f>
        <v>0</v>
      </c>
      <c r="G59" s="124">
        <f>SUMIFS(Детализция!Q:Q,Детализция!A:A,A59,Детализция!H:H,"Продажа")</f>
        <v>717</v>
      </c>
      <c r="H59" s="124">
        <f>SUMIFS(Детализция!$M:$M,Детализция!$A:$A,$A59,Детализция!$H:$H,"Продажа")</f>
        <v>509</v>
      </c>
      <c r="I59" s="36">
        <f>SUMIFS(Детализция!$Q:$Q,Детализция!$H:$H,"Возврат",Детализция!$A:$A,$A59)</f>
        <v>0</v>
      </c>
      <c r="J59" s="36">
        <f t="shared" si="4"/>
        <v>208</v>
      </c>
      <c r="K59" s="129">
        <f t="shared" si="5"/>
        <v>0.2550668770148844</v>
      </c>
      <c r="L59" s="36">
        <f>SUMIF(Детализция!$A:$A,$A59,Детализция!$Z:$Z)+SUMIF(Детализция!$A:$A,$A59,Детализция!$AC:$AC)+SUMIF(Детализция!$A:$A,$A59,Детализция!$AD:$AD)</f>
        <v>-25.117049180327875</v>
      </c>
      <c r="M59" s="36">
        <f>SUMIF(Детализция!$A:$A,$A59,Детализция!$AH:$AH)</f>
        <v>61.77</v>
      </c>
      <c r="N59" s="36">
        <f>IFERROR(((IF(_xlfn.XLOOKUP(A59,Cебес!A:A,Cебес!G:G)&gt;1,_xlfn.XLOOKUP(A59,Cебес!$A:$A,Cебес!$G:$G,0,0)*Тарифы!$C$5*Тарифы!$C$8,1*Тарифы!$C$5*Тарифы!$C$8))*7*((_xlfn.XLOOKUP(A59,Воронка!A:A,Воронка!BF:BF,0))+E59)),0)</f>
        <v>227.36</v>
      </c>
      <c r="O59" s="36">
        <f>SUMIF(Детализция!$A:$A,$A59,Детализция!$AL:$AL)</f>
        <v>0</v>
      </c>
      <c r="P59" s="36">
        <f>SUMIF(Детализция!$A:$A,$A59,Детализция!$AE:$AE)</f>
        <v>499.65</v>
      </c>
      <c r="Q59" s="36">
        <f t="shared" si="6"/>
        <v>210.51999999999998</v>
      </c>
      <c r="R59" s="36">
        <f>IFERROR(Q59-_xlfn.XLOOKUP(A59,Cебес!$A:$A,Cебес!$E:$E,0,0)*$E59-$H59*7%," ")</f>
        <v>3.8899999999999793</v>
      </c>
      <c r="S59" s="128">
        <f t="shared" si="7"/>
        <v>7.6424361493123366E-3</v>
      </c>
      <c r="T59" s="128">
        <f>IF($E59&gt;0,$R59/(_xlfn.XLOOKUP($A59,Cебес!$A:$A,Cебес!$E:$E,0,0)*$E59),"  ")</f>
        <v>2.2748538011695785E-2</v>
      </c>
      <c r="U59" s="346"/>
      <c r="V59" s="36">
        <f t="shared" si="8"/>
        <v>999</v>
      </c>
      <c r="W59" s="350">
        <f>_xlfn.XLOOKUP($A59,Воронка!A:A,Воронка!AF:AF,0,0)</f>
        <v>0</v>
      </c>
      <c r="X59" s="351">
        <f>_xlfn.XLOOKUP($A59,Воронка!$A:$A,Воронка!BB:BB,0,0)</f>
        <v>0</v>
      </c>
      <c r="Y59" s="36">
        <f>_xlfn.XLOOKUP($A59,Воронка!$A:$A,Воронка!AB:AB,0,0)</f>
        <v>2</v>
      </c>
      <c r="Z59" s="36">
        <f>_xlfn.XLOOKUP($A59,Воронка!$A:$A,Воронка!AD:AD,0,0)</f>
        <v>0</v>
      </c>
      <c r="AA59" s="36">
        <f>_xlfn.XLOOKUP($A59,Воронка!$A:$A,Воронка!BF:BF,0,0)</f>
        <v>231</v>
      </c>
    </row>
    <row r="60" spans="1:27" ht="15.95" customHeight="1" x14ac:dyDescent="0.25">
      <c r="A60" s="3">
        <f>[1]Юнит!A62</f>
        <v>186800214</v>
      </c>
      <c r="B60" s="3" t="str">
        <f>[1]Юнит!C62</f>
        <v>ACRA7TB101BC</v>
      </c>
      <c r="C60" s="352" t="str">
        <f>[1]Юнит!D62</f>
        <v>Таблетница круглая 7*2 черн</v>
      </c>
      <c r="D60" s="4">
        <f>[1]Юнит!E62</f>
        <v>2038890789598</v>
      </c>
      <c r="E60" s="124">
        <f>SUMIFS(Детализция!$K:$K,Детализция!$A:$A,$A60,Детализция!$H:$H,"Продажа")</f>
        <v>0</v>
      </c>
      <c r="F60" s="124">
        <f>SUMIFS(Детализция!$K:$K,Детализция!$A:$A,$A60,Детализция!$H:$H,"Возврат")</f>
        <v>0</v>
      </c>
      <c r="G60" s="124">
        <f>SUMIFS(Детализция!Q:Q,Детализция!A:A,A60,Детализция!H:H,"Продажа")</f>
        <v>0</v>
      </c>
      <c r="H60" s="124">
        <f>SUMIFS(Детализция!$M:$M,Детализция!$A:$A,$A60,Детализция!$H:$H,"Продажа")</f>
        <v>0</v>
      </c>
      <c r="I60" s="36">
        <f>SUMIFS(Детализция!$Q:$Q,Детализция!$H:$H,"Возврат",Детализция!$A:$A,$A60)</f>
        <v>0</v>
      </c>
      <c r="J60" s="36">
        <f t="shared" si="4"/>
        <v>0</v>
      </c>
      <c r="K60" s="129" t="str">
        <f t="shared" si="5"/>
        <v xml:space="preserve"> </v>
      </c>
      <c r="L60" s="36">
        <f>SUMIF(Детализция!$A:$A,$A60,Детализция!$Z:$Z)+SUMIF(Детализция!$A:$A,$A60,Детализция!$AC:$AC)+SUMIF(Детализция!$A:$A,$A60,Детализция!$AD:$AD)</f>
        <v>-28.771967213114756</v>
      </c>
      <c r="M60" s="36">
        <f>SUMIF(Детализция!$A:$A,$A60,Детализция!$AH:$AH)</f>
        <v>300.72000000000003</v>
      </c>
      <c r="N60" s="36">
        <f>IFERROR(((IF(_xlfn.XLOOKUP(A60,Cебес!A:A,Cебес!G:G)&gt;1,_xlfn.XLOOKUP(A60,Cебес!$A:$A,Cебес!$G:$G,0,0)*Тарифы!$C$5*Тарифы!$C$8,1*Тарифы!$C$5*Тарифы!$C$8))*7*((_xlfn.XLOOKUP(A60,Воронка!A:A,Воронка!BF:BF,0))+E60)),0)</f>
        <v>333.06672000000003</v>
      </c>
      <c r="O60" s="36">
        <f>SUMIF(Детализция!$A:$A,$A60,Детализция!$AL:$AL)</f>
        <v>0</v>
      </c>
      <c r="P60" s="36">
        <f>SUMIF(Детализция!$A:$A,$A60,Детализция!$AE:$AE)</f>
        <v>0</v>
      </c>
      <c r="Q60" s="36">
        <f t="shared" si="6"/>
        <v>-633.78672000000006</v>
      </c>
      <c r="R60" s="36">
        <f>IFERROR(Q60-_xlfn.XLOOKUP(A60,Cебес!$A:$A,Cебес!$E:$E,0,0)*$E60-$H60*7%," ")</f>
        <v>-633.78672000000006</v>
      </c>
      <c r="S60" s="128" t="str">
        <f t="shared" si="7"/>
        <v xml:space="preserve"> </v>
      </c>
      <c r="T60" s="128" t="str">
        <f>IF($E60&gt;0,$R60/(_xlfn.XLOOKUP($A60,Cебес!$A:$A,Cебес!$E:$E,0,0)*$E60),"  ")</f>
        <v xml:space="preserve">  </v>
      </c>
      <c r="U60" s="346"/>
      <c r="V60" s="36">
        <f t="shared" si="8"/>
        <v>793.33333333333337</v>
      </c>
      <c r="W60" s="350">
        <f>_xlfn.XLOOKUP($A60,Воронка!A:A,Воронка!AF:AF,0,0)</f>
        <v>0</v>
      </c>
      <c r="X60" s="351">
        <f>_xlfn.XLOOKUP($A60,Воронка!$A:$A,Воронка!BB:BB,0,0)</f>
        <v>0.3</v>
      </c>
      <c r="Y60" s="36">
        <f>_xlfn.XLOOKUP($A60,Воронка!$A:$A,Воронка!AB:AB,0,0)</f>
        <v>4</v>
      </c>
      <c r="Z60" s="36">
        <f>_xlfn.XLOOKUP($A60,Воронка!$A:$A,Воронка!AD:AD,0,0)</f>
        <v>200</v>
      </c>
      <c r="AA60" s="36">
        <f>_xlfn.XLOOKUP($A60,Воронка!$A:$A,Воронка!BF:BF,0,0)</f>
        <v>238</v>
      </c>
    </row>
    <row r="61" spans="1:27" ht="15.95" customHeight="1" x14ac:dyDescent="0.25">
      <c r="A61" s="3">
        <f>[1]Юнит!A63</f>
        <v>298193176</v>
      </c>
      <c r="B61" s="3" t="str">
        <f>[1]Юнит!C63</f>
        <v>ACRA7TB101CL</v>
      </c>
      <c r="C61" s="352" t="str">
        <f>[1]Юнит!D63</f>
        <v>Таблетница круглая 7*2 черн/цвет</v>
      </c>
      <c r="D61" s="4">
        <f>[1]Юнит!E63</f>
        <v>2042160422832</v>
      </c>
      <c r="E61" s="124">
        <f>SUMIFS(Детализция!$K:$K,Детализция!$A:$A,$A61,Детализция!$H:$H,"Продажа")</f>
        <v>2</v>
      </c>
      <c r="F61" s="124">
        <f>SUMIFS(Детализция!$K:$K,Детализция!$A:$A,$A61,Детализция!$H:$H,"Возврат")</f>
        <v>0</v>
      </c>
      <c r="G61" s="124">
        <f>SUMIFS(Детализция!Q:Q,Детализция!A:A,A61,Детализция!H:H,"Продажа")</f>
        <v>1974</v>
      </c>
      <c r="H61" s="124">
        <f>SUMIFS(Детализция!$M:$M,Детализция!$A:$A,$A61,Детализция!$H:$H,"Продажа")</f>
        <v>1412</v>
      </c>
      <c r="I61" s="36">
        <f>SUMIFS(Детализция!$Q:$Q,Детализция!$H:$H,"Возврат",Детализция!$A:$A,$A61)</f>
        <v>0</v>
      </c>
      <c r="J61" s="36">
        <f t="shared" si="4"/>
        <v>562</v>
      </c>
      <c r="K61" s="129">
        <f t="shared" si="5"/>
        <v>0.25809424153337651</v>
      </c>
      <c r="L61" s="36">
        <f>SUMIF(Детализция!$A:$A,$A61,Детализция!$Z:$Z)+SUMIF(Детализция!$A:$A,$A61,Детализция!$AC:$AC)+SUMIF(Детализция!$A:$A,$A61,Детализция!$AD:$AD)</f>
        <v>-52.521967213114756</v>
      </c>
      <c r="M61" s="36">
        <f>SUMIF(Детализция!$A:$A,$A61,Детализция!$AH:$AH)</f>
        <v>164.68</v>
      </c>
      <c r="N61" s="36">
        <f>IFERROR(((IF(_xlfn.XLOOKUP(A61,Cебес!A:A,Cебес!G:G)&gt;1,_xlfn.XLOOKUP(A61,Cебес!$A:$A,Cебес!$G:$G,0,0)*Тарифы!$C$5*Тарифы!$C$8,1*Тарифы!$C$5*Тарифы!$C$8))*7*((_xlfn.XLOOKUP(A61,Воронка!A:A,Воронка!BF:BF,0))+E61)),0)</f>
        <v>260.29584</v>
      </c>
      <c r="O61" s="36">
        <f>SUMIF(Детализция!$A:$A,$A61,Детализция!$AL:$AL)</f>
        <v>0</v>
      </c>
      <c r="P61" s="36">
        <f>SUMIF(Детализция!$A:$A,$A61,Детализция!$AE:$AE)</f>
        <v>1398.8600000000001</v>
      </c>
      <c r="Q61" s="36">
        <f t="shared" si="6"/>
        <v>973.88416000000007</v>
      </c>
      <c r="R61" s="36">
        <f>IFERROR(Q61-_xlfn.XLOOKUP(A61,Cебес!$A:$A,Cебес!$E:$E,0,0)*$E61-$H61*7%," ")</f>
        <v>375.04416000000003</v>
      </c>
      <c r="S61" s="128">
        <f t="shared" si="7"/>
        <v>0.2656120113314448</v>
      </c>
      <c r="T61" s="128">
        <f>IF($E61&gt;0,$R61/(_xlfn.XLOOKUP($A61,Cебес!$A:$A,Cебес!$E:$E,0,0)*$E61),"  ")</f>
        <v>0.75008832000000003</v>
      </c>
      <c r="U61" s="346"/>
      <c r="V61" s="36">
        <f t="shared" si="8"/>
        <v>1840</v>
      </c>
      <c r="W61" s="350">
        <f>_xlfn.XLOOKUP($A61,Воронка!A:A,Воронка!AF:AF,0,0)</f>
        <v>100</v>
      </c>
      <c r="X61" s="351">
        <f>_xlfn.XLOOKUP($A61,Воронка!$A:$A,Воронка!BB:BB,0,0)</f>
        <v>0.1</v>
      </c>
      <c r="Y61" s="36">
        <f>_xlfn.XLOOKUP($A61,Воронка!$A:$A,Воронка!AB:AB,0,0)</f>
        <v>7</v>
      </c>
      <c r="Z61" s="36">
        <f>_xlfn.XLOOKUP($A61,Воронка!$A:$A,Воронка!AD:AD,0,0)</f>
        <v>50</v>
      </c>
      <c r="AA61" s="36">
        <f>_xlfn.XLOOKUP($A61,Воронка!$A:$A,Воронка!BF:BF,0,0)</f>
        <v>184</v>
      </c>
    </row>
    <row r="62" spans="1:27" ht="15.95" customHeight="1" x14ac:dyDescent="0.25">
      <c r="A62" s="3">
        <f>[1]Юнит!A64</f>
        <v>278515093</v>
      </c>
      <c r="B62" s="3" t="str">
        <f>[1]Юнит!C64</f>
        <v>ACRA7TB301GR</v>
      </c>
      <c r="C62" s="352" t="str">
        <f>[1]Юнит!D64</f>
        <v>Таблетница круглая 7*2 сер</v>
      </c>
      <c r="D62" s="4">
        <f>[1]Юнит!E64</f>
        <v>2041680530447</v>
      </c>
      <c r="E62" s="124">
        <f>SUMIFS(Детализция!$K:$K,Детализция!$A:$A,$A62,Детализция!$H:$H,"Продажа")</f>
        <v>18</v>
      </c>
      <c r="F62" s="124">
        <f>SUMIFS(Детализция!$K:$K,Детализция!$A:$A,$A62,Детализция!$H:$H,"Возврат")</f>
        <v>0</v>
      </c>
      <c r="G62" s="124">
        <f>SUMIFS(Детализция!Q:Q,Детализция!A:A,A62,Детализция!H:H,"Продажа")</f>
        <v>13346</v>
      </c>
      <c r="H62" s="124">
        <f>SUMIFS(Детализция!$M:$M,Детализция!$A:$A,$A62,Детализция!$H:$H,"Продажа")</f>
        <v>9192</v>
      </c>
      <c r="I62" s="36">
        <f>SUMIFS(Детализция!$Q:$Q,Детализция!$H:$H,"Возврат",Детализция!$A:$A,$A62)</f>
        <v>0</v>
      </c>
      <c r="J62" s="36">
        <f t="shared" si="4"/>
        <v>4154</v>
      </c>
      <c r="K62" s="129">
        <f t="shared" si="5"/>
        <v>0.24903602233615771</v>
      </c>
      <c r="L62" s="36">
        <f>SUMIF(Детализция!$A:$A,$A62,Детализция!$Z:$Z)+SUMIF(Детализция!$A:$A,$A62,Детализция!$AC:$AC)+SUMIF(Детализция!$A:$A,$A62,Детализция!$AD:$AD)</f>
        <v>-830.36524590163947</v>
      </c>
      <c r="M62" s="36">
        <f>SUMIF(Детализция!$A:$A,$A62,Детализция!$AH:$AH)</f>
        <v>2521.85</v>
      </c>
      <c r="N62" s="36">
        <f>IFERROR(((IF(_xlfn.XLOOKUP(A62,Cебес!A:A,Cебес!G:G)&gt;1,_xlfn.XLOOKUP(A62,Cебес!$A:$A,Cебес!$G:$G,0,0)*Тарифы!$C$5*Тарифы!$C$8,1*Тарифы!$C$5*Тарифы!$C$8))*7*((_xlfn.XLOOKUP(A62,Воронка!A:A,Воронка!BF:BF,0))+E62)),0)</f>
        <v>352.65888000000001</v>
      </c>
      <c r="O62" s="36">
        <f>SUMIF(Детализция!$A:$A,$A62,Детализция!$AL:$AL)</f>
        <v>0</v>
      </c>
      <c r="P62" s="36">
        <f>SUMIF(Детализция!$A:$A,$A62,Детализция!$AE:$AE)</f>
        <v>9417.0400000000009</v>
      </c>
      <c r="Q62" s="36">
        <f t="shared" si="6"/>
        <v>6542.5311200000006</v>
      </c>
      <c r="R62" s="36">
        <f>IFERROR(Q62-_xlfn.XLOOKUP(A62,Cебес!$A:$A,Cебес!$E:$E,0,0)*$E62-$H62*7%," ")</f>
        <v>3343.0911200000005</v>
      </c>
      <c r="S62" s="128">
        <f t="shared" si="7"/>
        <v>0.36369572671888606</v>
      </c>
      <c r="T62" s="128">
        <f>IF($E62&gt;0,$R62/(_xlfn.XLOOKUP($A62,Cебес!$A:$A,Cебес!$E:$E,0,0)*$E62),"  ")</f>
        <v>1.3079386228482006</v>
      </c>
      <c r="U62" s="346"/>
      <c r="V62" s="36">
        <f t="shared" si="8"/>
        <v>70.909090909090907</v>
      </c>
      <c r="W62" s="350">
        <f>_xlfn.XLOOKUP($A62,Воронка!A:A,Воронка!AF:AF,0,0)</f>
        <v>79</v>
      </c>
      <c r="X62" s="351">
        <f>_xlfn.XLOOKUP($A62,Воронка!$A:$A,Воронка!BB:BB,0,0)</f>
        <v>3.3</v>
      </c>
      <c r="Y62" s="36">
        <f>_xlfn.XLOOKUP($A62,Воронка!$A:$A,Воронка!AB:AB,0,0)</f>
        <v>16</v>
      </c>
      <c r="Z62" s="36">
        <f>_xlfn.XLOOKUP($A62,Воронка!$A:$A,Воронка!AD:AD,0,0)</f>
        <v>28</v>
      </c>
      <c r="AA62" s="36">
        <f>_xlfn.XLOOKUP($A62,Воронка!$A:$A,Воронка!BF:BF,0,0)</f>
        <v>234</v>
      </c>
    </row>
    <row r="63" spans="1:27" ht="15.95" customHeight="1" x14ac:dyDescent="0.25">
      <c r="A63" s="3">
        <f>[1]Юнит!A65</f>
        <v>345168494</v>
      </c>
      <c r="B63" s="3" t="str">
        <f>[1]Юнит!C65</f>
        <v>ACRA7TB301CL</v>
      </c>
      <c r="C63" s="352" t="str">
        <f>[1]Юнит!D65</f>
        <v>Таблетница круглая 7*2 сер /цвет</v>
      </c>
      <c r="D63" s="4">
        <f>[1]Юнит!E65</f>
        <v>2043048226719</v>
      </c>
      <c r="E63" s="124">
        <f>SUMIFS(Детализция!$K:$K,Детализция!$A:$A,$A63,Детализция!$H:$H,"Продажа")</f>
        <v>1</v>
      </c>
      <c r="F63" s="124">
        <f>SUMIFS(Детализция!$K:$K,Детализция!$A:$A,$A63,Детализция!$H:$H,"Возврат")</f>
        <v>0</v>
      </c>
      <c r="G63" s="124">
        <f>SUMIFS(Детализция!Q:Q,Детализция!A:A,A63,Детализция!H:H,"Продажа")</f>
        <v>894</v>
      </c>
      <c r="H63" s="124">
        <f>SUMIFS(Детализция!$M:$M,Детализция!$A:$A,$A63,Детализция!$H:$H,"Продажа")</f>
        <v>598</v>
      </c>
      <c r="I63" s="36">
        <f>SUMIFS(Детализция!$Q:$Q,Детализция!$H:$H,"Возврат",Детализция!$A:$A,$A63)</f>
        <v>0</v>
      </c>
      <c r="J63" s="36">
        <f t="shared" si="4"/>
        <v>296</v>
      </c>
      <c r="K63" s="129">
        <f t="shared" si="5"/>
        <v>0.26280357208347083</v>
      </c>
      <c r="L63" s="36">
        <f>SUMIF(Детализция!$A:$A,$A63,Детализция!$Z:$Z)+SUMIF(Детализция!$A:$A,$A63,Детализция!$AC:$AC)+SUMIF(Детализция!$A:$A,$A63,Детализция!$AD:$AD)</f>
        <v>-61.053606557377051</v>
      </c>
      <c r="M63" s="36">
        <f>SUMIF(Детализция!$A:$A,$A63,Детализция!$AH:$AH)</f>
        <v>263.58</v>
      </c>
      <c r="N63" s="36">
        <f>IFERROR(((IF(_xlfn.XLOOKUP(A63,Cебес!A:A,Cебес!G:G)&gt;1,_xlfn.XLOOKUP(A63,Cебес!$A:$A,Cебес!$G:$G,0,0)*Тарифы!$C$5*Тарифы!$C$8,1*Тарифы!$C$5*Тарифы!$C$8))*7*((_xlfn.XLOOKUP(A63,Воронка!A:A,Воронка!BF:BF,0))+E63)),0)</f>
        <v>342.86279999999999</v>
      </c>
      <c r="O63" s="36">
        <f>SUMIF(Детализция!$A:$A,$A63,Детализция!$AL:$AL)</f>
        <v>0</v>
      </c>
      <c r="P63" s="36">
        <f>SUMIF(Детализция!$A:$A,$A63,Детализция!$AE:$AE)</f>
        <v>628.71</v>
      </c>
      <c r="Q63" s="36">
        <f t="shared" si="6"/>
        <v>22.267200000000059</v>
      </c>
      <c r="R63" s="36">
        <f>IFERROR(Q63-_xlfn.XLOOKUP(A63,Cебес!$A:$A,Cебес!$E:$E,0,0)*$E63-$H63*7%," ")</f>
        <v>-161.59279999999995</v>
      </c>
      <c r="S63" s="128">
        <f t="shared" si="7"/>
        <v>-0.27022207357859523</v>
      </c>
      <c r="T63" s="128">
        <f>IF($E63&gt;0,$R63/(_xlfn.XLOOKUP($A63,Cебес!$A:$A,Cебес!$E:$E,0,0)*$E63),"  ")</f>
        <v>-1.137977464788732</v>
      </c>
      <c r="U63" s="346"/>
      <c r="V63" s="36">
        <f t="shared" si="8"/>
        <v>813.33333333333337</v>
      </c>
      <c r="W63" s="350">
        <f>_xlfn.XLOOKUP($A63,Воронка!A:A,Воронка!AF:AF,0,0)</f>
        <v>0</v>
      </c>
      <c r="X63" s="351">
        <f>_xlfn.XLOOKUP($A63,Воронка!$A:$A,Воронка!BB:BB,0,0)</f>
        <v>0.3</v>
      </c>
      <c r="Y63" s="36">
        <f>_xlfn.XLOOKUP($A63,Воронка!$A:$A,Воронка!AB:AB,0,0)</f>
        <v>6</v>
      </c>
      <c r="Z63" s="36">
        <f>_xlfn.XLOOKUP($A63,Воронка!$A:$A,Воронка!AD:AD,0,0)</f>
        <v>20</v>
      </c>
      <c r="AA63" s="36">
        <f>_xlfn.XLOOKUP($A63,Воронка!$A:$A,Воронка!BF:BF,0,0)</f>
        <v>244</v>
      </c>
    </row>
    <row r="64" spans="1:27" ht="15.95" customHeight="1" x14ac:dyDescent="0.25">
      <c r="A64" s="3">
        <f>[1]Юнит!A66</f>
        <v>273516556</v>
      </c>
      <c r="B64" s="3" t="str">
        <f>[1]Юнит!C66</f>
        <v>ACRA7TB301WH</v>
      </c>
      <c r="C64" s="352" t="str">
        <f>[1]Юнит!D66</f>
        <v>Таблетница круглая 7*2 бел</v>
      </c>
      <c r="D64" s="4">
        <f>[1]Юнит!E66</f>
        <v>2041532808502</v>
      </c>
      <c r="E64" s="124">
        <f>SUMIFS(Детализция!$K:$K,Детализция!$A:$A,$A64,Детализция!$H:$H,"Продажа")</f>
        <v>1</v>
      </c>
      <c r="F64" s="124">
        <f>SUMIFS(Детализция!$K:$K,Детализция!$A:$A,$A64,Детализция!$H:$H,"Возврат")</f>
        <v>0</v>
      </c>
      <c r="G64" s="124">
        <f>SUMIFS(Детализция!Q:Q,Детализция!A:A,A64,Детализция!H:H,"Продажа")</f>
        <v>867.18</v>
      </c>
      <c r="H64" s="124">
        <f>SUMIFS(Детализция!$M:$M,Детализция!$A:$A,$A64,Детализция!$H:$H,"Продажа")</f>
        <v>586</v>
      </c>
      <c r="I64" s="36">
        <f>SUMIFS(Детализция!$Q:$Q,Детализция!$H:$H,"Возврат",Детализция!$A:$A,$A64)</f>
        <v>0</v>
      </c>
      <c r="J64" s="36">
        <f t="shared" si="4"/>
        <v>281.17999999999995</v>
      </c>
      <c r="K64" s="129">
        <f t="shared" si="5"/>
        <v>0.22777240265129214</v>
      </c>
      <c r="L64" s="36">
        <f>SUMIF(Детализция!$A:$A,$A64,Детализция!$Z:$Z)+SUMIF(Детализция!$A:$A,$A64,Детализция!$AC:$AC)+SUMIF(Детализция!$A:$A,$A64,Детализция!$AD:$AD)</f>
        <v>-83.660327868852463</v>
      </c>
      <c r="M64" s="36">
        <f>SUMIF(Детализция!$A:$A,$A64,Детализция!$AH:$AH)</f>
        <v>268.74</v>
      </c>
      <c r="N64" s="36">
        <f>IFERROR(((IF(_xlfn.XLOOKUP(A64,Cебес!A:A,Cебес!G:G)&gt;1,_xlfn.XLOOKUP(A64,Cебес!$A:$A,Cебес!$G:$G,0,0)*Тарифы!$C$5*Тарифы!$C$8,1*Тарифы!$C$5*Тарифы!$C$8))*7*((_xlfn.XLOOKUP(A64,Воронка!A:A,Воронка!BF:BF,0))+E64)),0)</f>
        <v>163.73447999999999</v>
      </c>
      <c r="O64" s="36">
        <f>SUMIF(Детализция!$A:$A,$A64,Детализция!$AL:$AL)</f>
        <v>0</v>
      </c>
      <c r="P64" s="36">
        <f>SUMIF(Детализция!$A:$A,$A64,Детализция!$AE:$AE)</f>
        <v>609.66999999999996</v>
      </c>
      <c r="Q64" s="36">
        <f t="shared" si="6"/>
        <v>177.19551999999996</v>
      </c>
      <c r="R64" s="36">
        <f>IFERROR(Q64-_xlfn.XLOOKUP(A64,Cебес!$A:$A,Cебес!$E:$E,0,0)*$E64-$H64*7%," ")</f>
        <v>-5.8244800000000438</v>
      </c>
      <c r="S64" s="128">
        <f t="shared" si="7"/>
        <v>-9.9393856655290852E-3</v>
      </c>
      <c r="T64" s="128">
        <f>IF($E64&gt;0,$R64/(_xlfn.XLOOKUP($A64,Cебес!$A:$A,Cебес!$E:$E,0,0)*$E64),"  ")</f>
        <v>-4.1017464788732701E-2</v>
      </c>
      <c r="U64" s="346"/>
      <c r="V64" s="36">
        <f t="shared" si="8"/>
        <v>193.33333333333334</v>
      </c>
      <c r="W64" s="350">
        <f>_xlfn.XLOOKUP($A64,Воронка!A:A,Воронка!AF:AF,0,0)</f>
        <v>75</v>
      </c>
      <c r="X64" s="351">
        <f>_xlfn.XLOOKUP($A64,Воронка!$A:$A,Воронка!BB:BB,0,0)</f>
        <v>0.6</v>
      </c>
      <c r="Y64" s="36">
        <f>_xlfn.XLOOKUP($A64,Воронка!$A:$A,Воронка!AB:AB,0,0)</f>
        <v>8</v>
      </c>
      <c r="Z64" s="36">
        <f>_xlfn.XLOOKUP($A64,Воронка!$A:$A,Воронка!AD:AD,0,0)</f>
        <v>44</v>
      </c>
      <c r="AA64" s="36">
        <f>_xlfn.XLOOKUP($A64,Воронка!$A:$A,Воронка!BF:BF,0,0)</f>
        <v>116</v>
      </c>
    </row>
    <row r="65" spans="1:27" ht="15.95" customHeight="1" x14ac:dyDescent="0.25">
      <c r="A65" s="3">
        <f>[1]Юнит!A67</f>
        <v>321907864</v>
      </c>
      <c r="B65" s="3" t="str">
        <f>[1]Юнит!C67</f>
        <v>ACRA7TB401BC</v>
      </c>
      <c r="C65" s="352" t="str">
        <f>[1]Юнит!D67</f>
        <v>Таблетница автомат 7*2 черн</v>
      </c>
      <c r="D65" s="4">
        <f>[1]Юнит!E67</f>
        <v>2042676873814</v>
      </c>
      <c r="E65" s="124">
        <f>SUMIFS(Детализция!$K:$K,Детализция!$A:$A,$A65,Детализция!$H:$H,"Продажа")</f>
        <v>0</v>
      </c>
      <c r="F65" s="124">
        <f>SUMIFS(Детализция!$K:$K,Детализция!$A:$A,$A65,Детализция!$H:$H,"Возврат")</f>
        <v>0</v>
      </c>
      <c r="G65" s="124">
        <f>SUMIFS(Детализция!Q:Q,Детализция!A:A,A65,Детализция!H:H,"Продажа")</f>
        <v>0</v>
      </c>
      <c r="H65" s="124">
        <f>SUMIFS(Детализция!$M:$M,Детализция!$A:$A,$A65,Детализция!$H:$H,"Продажа")</f>
        <v>0</v>
      </c>
      <c r="I65" s="36">
        <f>SUMIFS(Детализция!$Q:$Q,Детализция!$H:$H,"Возврат",Детализция!$A:$A,$A65)</f>
        <v>0</v>
      </c>
      <c r="J65" s="36">
        <f t="shared" si="4"/>
        <v>0</v>
      </c>
      <c r="K65" s="129" t="str">
        <f t="shared" si="5"/>
        <v xml:space="preserve"> </v>
      </c>
      <c r="L65" s="36">
        <f>SUMIF(Детализция!$A:$A,$A65,Детализция!$Z:$Z)+SUMIF(Детализция!$A:$A,$A65,Детализция!$AC:$AC)+SUMIF(Детализция!$A:$A,$A65,Детализция!$AD:$AD)</f>
        <v>0</v>
      </c>
      <c r="M65" s="36">
        <f>SUMIF(Детализция!$A:$A,$A65,Детализция!$AH:$AH)</f>
        <v>0</v>
      </c>
      <c r="N65" s="36">
        <f>IFERROR(((IF(_xlfn.XLOOKUP(A65,Cебес!A:A,Cебес!G:G)&gt;1,_xlfn.XLOOKUP(A65,Cебес!$A:$A,Cебес!$G:$G,0,0)*Тарифы!$C$5*Тарифы!$C$8,1*Тарифы!$C$5*Тарифы!$C$8))*7*((_xlfn.XLOOKUP(A65,Воронка!A:A,Воронка!BF:BF,0))+E65)),0)</f>
        <v>0</v>
      </c>
      <c r="O65" s="36">
        <f>SUMIF(Детализция!$A:$A,$A65,Детализция!$AL:$AL)</f>
        <v>0</v>
      </c>
      <c r="P65" s="36">
        <f>SUMIF(Детализция!$A:$A,$A65,Детализция!$AE:$AE)</f>
        <v>0</v>
      </c>
      <c r="Q65" s="36">
        <f t="shared" si="6"/>
        <v>0</v>
      </c>
      <c r="R65" s="36">
        <f>IFERROR(Q65-_xlfn.XLOOKUP(A65,Cебес!$A:$A,Cебес!$E:$E,0,0)*$E65-$H65*7%," ")</f>
        <v>0</v>
      </c>
      <c r="S65" s="128" t="str">
        <f t="shared" si="7"/>
        <v xml:space="preserve"> </v>
      </c>
      <c r="T65" s="128" t="str">
        <f>IF($E65&gt;0,$R65/(_xlfn.XLOOKUP($A65,Cебес!$A:$A,Cебес!$E:$E,0,0)*$E65),"  ")</f>
        <v xml:space="preserve">  </v>
      </c>
      <c r="U65" s="346"/>
      <c r="V65" s="36">
        <f t="shared" si="8"/>
        <v>0</v>
      </c>
      <c r="W65" s="350">
        <f>_xlfn.XLOOKUP($A65,Воронка!A:A,Воронка!AF:AF,0,0)</f>
        <v>0</v>
      </c>
      <c r="X65" s="351">
        <f>_xlfn.XLOOKUP($A65,Воронка!$A:$A,Воронка!BB:BB,0,0)</f>
        <v>0</v>
      </c>
      <c r="Y65" s="36">
        <f>_xlfn.XLOOKUP($A65,Воронка!$A:$A,Воронка!AB:AB,0,0)</f>
        <v>0</v>
      </c>
      <c r="Z65" s="36">
        <f>_xlfn.XLOOKUP($A65,Воронка!$A:$A,Воронка!AD:AD,0,0)</f>
        <v>0</v>
      </c>
      <c r="AA65" s="36">
        <f>_xlfn.XLOOKUP($A65,Воронка!$A:$A,Воронка!BF:BF,0,0)</f>
        <v>0</v>
      </c>
    </row>
    <row r="66" spans="1:27" ht="15.95" customHeight="1" x14ac:dyDescent="0.25">
      <c r="A66" s="3">
        <f>[1]Юнит!A68</f>
        <v>271441230</v>
      </c>
      <c r="B66" s="3" t="str">
        <f>[1]Юнит!C68</f>
        <v>ACRB1SK201BC</v>
      </c>
      <c r="C66" s="352" t="str">
        <f>[1]Юнит!D68</f>
        <v>Скакалка со счетчиком</v>
      </c>
      <c r="D66" s="4">
        <f>[1]Юнит!E68</f>
        <v>2041473042966</v>
      </c>
      <c r="E66" s="124">
        <f>SUMIFS(Детализция!$K:$K,Детализция!$A:$A,$A66,Детализция!$H:$H,"Продажа")</f>
        <v>0</v>
      </c>
      <c r="F66" s="124">
        <f>SUMIFS(Детализция!$K:$K,Детализция!$A:$A,$A66,Детализция!$H:$H,"Возврат")</f>
        <v>0</v>
      </c>
      <c r="G66" s="124">
        <f>SUMIFS(Детализция!Q:Q,Детализция!A:A,A66,Детализция!H:H,"Продажа")</f>
        <v>0</v>
      </c>
      <c r="H66" s="124">
        <f>SUMIFS(Детализция!$M:$M,Детализция!$A:$A,$A66,Детализция!$H:$H,"Продажа")</f>
        <v>0</v>
      </c>
      <c r="I66" s="36">
        <f>SUMIFS(Детализция!$Q:$Q,Детализция!$H:$H,"Возврат",Детализция!$A:$A,$A66)</f>
        <v>0</v>
      </c>
      <c r="J66" s="36">
        <f t="shared" si="4"/>
        <v>0</v>
      </c>
      <c r="K66" s="129" t="str">
        <f t="shared" si="5"/>
        <v xml:space="preserve"> </v>
      </c>
      <c r="L66" s="36">
        <f>SUMIF(Детализция!$A:$A,$A66,Детализция!$Z:$Z)+SUMIF(Детализция!$A:$A,$A66,Детализция!$AC:$AC)+SUMIF(Детализция!$A:$A,$A66,Детализция!$AD:$AD)</f>
        <v>0</v>
      </c>
      <c r="M66" s="36">
        <f>SUMIF(Детализция!$A:$A,$A66,Детализция!$AH:$AH)</f>
        <v>0</v>
      </c>
      <c r="N66" s="36">
        <f>IFERROR(((IF(_xlfn.XLOOKUP(A66,Cебес!A:A,Cебес!G:G)&gt;1,_xlfn.XLOOKUP(A66,Cебес!$A:$A,Cебес!$G:$G,0,0)*Тарифы!$C$5*Тарифы!$C$8,1*Тарифы!$C$5*Тарифы!$C$8))*7*((_xlfn.XLOOKUP(A66,Воронка!A:A,Воронка!BF:BF,0))+E66)),0)</f>
        <v>0</v>
      </c>
      <c r="O66" s="36">
        <f>SUMIF(Детализция!$A:$A,$A66,Детализция!$AL:$AL)</f>
        <v>0</v>
      </c>
      <c r="P66" s="36">
        <f>SUMIF(Детализция!$A:$A,$A66,Детализция!$AE:$AE)</f>
        <v>0</v>
      </c>
      <c r="Q66" s="36">
        <f t="shared" si="6"/>
        <v>0</v>
      </c>
      <c r="R66" s="36">
        <f>IFERROR(Q66-_xlfn.XLOOKUP(A66,Cебес!$A:$A,Cебес!$E:$E,0,0)*$E66-$H66*7%," ")</f>
        <v>0</v>
      </c>
      <c r="S66" s="128" t="str">
        <f t="shared" si="7"/>
        <v xml:space="preserve"> </v>
      </c>
      <c r="T66" s="128" t="str">
        <f>IF($E66&gt;0,$R66/(_xlfn.XLOOKUP($A66,Cебес!$A:$A,Cебес!$E:$E,0,0)*$E66),"  ")</f>
        <v xml:space="preserve">  </v>
      </c>
      <c r="U66" s="346"/>
      <c r="V66" s="36">
        <f t="shared" si="8"/>
        <v>0</v>
      </c>
      <c r="W66" s="350">
        <f>_xlfn.XLOOKUP($A66,Воронка!A:A,Воронка!AF:AF,0,0)</f>
        <v>0</v>
      </c>
      <c r="X66" s="351">
        <f>_xlfn.XLOOKUP($A66,Воронка!$A:$A,Воронка!BB:BB,0,0)</f>
        <v>0</v>
      </c>
      <c r="Y66" s="36">
        <f>_xlfn.XLOOKUP($A66,Воронка!$A:$A,Воронка!AB:AB,0,0)</f>
        <v>0</v>
      </c>
      <c r="Z66" s="36">
        <f>_xlfn.XLOOKUP($A66,Воронка!$A:$A,Воронка!AD:AD,0,0)</f>
        <v>0</v>
      </c>
      <c r="AA66" s="36">
        <f>_xlfn.XLOOKUP($A66,Воронка!$A:$A,Воронка!BF:BF,0,0)</f>
        <v>0</v>
      </c>
    </row>
    <row r="67" spans="1:27" ht="15.95" customHeight="1" x14ac:dyDescent="0.25">
      <c r="A67" s="3">
        <f>[1]Юнит!A69</f>
        <v>251537223</v>
      </c>
      <c r="B67" s="3" t="str">
        <f>[1]Юнит!C69</f>
        <v>AAND1BL101RD</v>
      </c>
      <c r="C67" s="352" t="str">
        <f>[1]Юнит!D69</f>
        <v>Мяч регби красный</v>
      </c>
      <c r="D67" s="4">
        <f>[1]Юнит!E69</f>
        <v>2040903539366</v>
      </c>
      <c r="E67" s="124">
        <f>SUMIFS(Детализция!$K:$K,Детализция!$A:$A,$A67,Детализция!$H:$H,"Продажа")</f>
        <v>22</v>
      </c>
      <c r="F67" s="124">
        <f>SUMIFS(Детализция!$K:$K,Детализция!$A:$A,$A67,Детализция!$H:$H,"Возврат")</f>
        <v>0</v>
      </c>
      <c r="G67" s="124">
        <f>SUMIFS(Детализция!Q:Q,Детализция!A:A,A67,Детализция!H:H,"Продажа")</f>
        <v>10053.58</v>
      </c>
      <c r="H67" s="124">
        <f>SUMIFS(Детализция!$M:$M,Детализция!$A:$A,$A67,Детализция!$H:$H,"Продажа")</f>
        <v>7451</v>
      </c>
      <c r="I67" s="36">
        <f>SUMIFS(Детализция!$Q:$Q,Детализция!$H:$H,"Возврат",Детализция!$A:$A,$A67)</f>
        <v>0</v>
      </c>
      <c r="J67" s="36">
        <f t="shared" si="4"/>
        <v>2602.58</v>
      </c>
      <c r="K67" s="129">
        <f t="shared" si="5"/>
        <v>0.19509960712469801</v>
      </c>
      <c r="L67" s="36">
        <f>SUMIF(Детализция!$A:$A,$A67,Детализция!$Z:$Z)+SUMIF(Детализция!$A:$A,$A67,Детализция!$AC:$AC)+SUMIF(Детализция!$A:$A,$A67,Детализция!$AD:$AD)</f>
        <v>-641.13049180327857</v>
      </c>
      <c r="M67" s="36">
        <f>SUMIF(Детализция!$A:$A,$A67,Детализция!$AH:$AH)</f>
        <v>1726.2</v>
      </c>
      <c r="N67" s="36">
        <f>IFERROR(((IF(_xlfn.XLOOKUP(A67,Cебес!A:A,Cебес!G:G)&gt;1,_xlfn.XLOOKUP(A67,Cебес!$A:$A,Cебес!$G:$G,0,0)*Тарифы!$C$5*Тарифы!$C$8,1*Тарифы!$C$5*Тарифы!$C$8))*7*((_xlfn.XLOOKUP(A67,Воронка!A:A,Воронка!BF:BF,0))+E67)),0)</f>
        <v>205.8</v>
      </c>
      <c r="O67" s="36">
        <f>SUMIF(Детализция!$A:$A,$A67,Детализция!$AL:$AL)</f>
        <v>0</v>
      </c>
      <c r="P67" s="36">
        <f>SUMIF(Детализция!$A:$A,$A67,Детализция!$AE:$AE)</f>
        <v>7652.369999999999</v>
      </c>
      <c r="Q67" s="36">
        <f t="shared" si="6"/>
        <v>5720.369999999999</v>
      </c>
      <c r="R67" s="36">
        <f>IFERROR(Q67-_xlfn.XLOOKUP(A67,Cебес!$A:$A,Cебес!$E:$E,0,0)*$E67-$H67*7%," ")</f>
        <v>2536.7999999999988</v>
      </c>
      <c r="S67" s="128">
        <f t="shared" si="7"/>
        <v>0.3404643671990335</v>
      </c>
      <c r="T67" s="128">
        <f>IF($E67&gt;0,$R67/(_xlfn.XLOOKUP($A67,Cебес!$A:$A,Cебес!$E:$E,0,0)*$E67),"  ")</f>
        <v>0.95296769346356081</v>
      </c>
      <c r="U67" s="346"/>
      <c r="V67" s="36">
        <f t="shared" si="8"/>
        <v>48.205128205128204</v>
      </c>
      <c r="W67" s="350">
        <f>_xlfn.XLOOKUP($A67,Воронка!A:A,Воронка!AF:AF,0,0)</f>
        <v>96</v>
      </c>
      <c r="X67" s="351">
        <f>_xlfn.XLOOKUP($A67,Воронка!$A:$A,Воронка!BB:BB,0,0)</f>
        <v>3.9</v>
      </c>
      <c r="Y67" s="36">
        <f>_xlfn.XLOOKUP($A67,Воронка!$A:$A,Воронка!AB:AB,0,0)</f>
        <v>10</v>
      </c>
      <c r="Z67" s="36">
        <f>_xlfn.XLOOKUP($A67,Воронка!$A:$A,Воронка!AD:AD,0,0)</f>
        <v>50</v>
      </c>
      <c r="AA67" s="36">
        <f>_xlfn.XLOOKUP($A67,Воронка!$A:$A,Воронка!BF:BF,0,0)</f>
        <v>188</v>
      </c>
    </row>
    <row r="68" spans="1:27" ht="15.95" customHeight="1" x14ac:dyDescent="0.25">
      <c r="A68" s="3">
        <f>[1]Юнит!A70</f>
        <v>251537413</v>
      </c>
      <c r="B68" s="3" t="str">
        <f>[1]Юнит!C70</f>
        <v>AAND1BL101BL</v>
      </c>
      <c r="C68" s="352" t="str">
        <f>[1]Юнит!D70</f>
        <v>Мяч регби синий</v>
      </c>
      <c r="D68" s="4">
        <f>[1]Юнит!E70</f>
        <v>2040903547941</v>
      </c>
      <c r="E68" s="124">
        <f>SUMIFS(Детализция!$K:$K,Детализция!$A:$A,$A68,Детализция!$H:$H,"Продажа")</f>
        <v>9</v>
      </c>
      <c r="F68" s="124">
        <f>SUMIFS(Детализция!$K:$K,Детализция!$A:$A,$A68,Детализция!$H:$H,"Возврат")</f>
        <v>0</v>
      </c>
      <c r="G68" s="124">
        <f>SUMIFS(Детализция!Q:Q,Детализция!A:A,A68,Детализция!H:H,"Продажа")</f>
        <v>4143.18</v>
      </c>
      <c r="H68" s="124">
        <f>SUMIFS(Детализция!$M:$M,Детализция!$A:$A,$A68,Детализция!$H:$H,"Продажа")</f>
        <v>3205.35</v>
      </c>
      <c r="I68" s="36">
        <f>SUMIFS(Детализция!$Q:$Q,Детализция!$H:$H,"Возврат",Детализция!$A:$A,$A68)</f>
        <v>0</v>
      </c>
      <c r="J68" s="36">
        <f t="shared" ref="J68:J69" si="9">G68-H68-I68</f>
        <v>937.83000000000038</v>
      </c>
      <c r="K68" s="129">
        <f t="shared" ref="K68:K69" si="10">IF(J68&gt;0,(J68+L68)/G68," ")</f>
        <v>0.19132100875394761</v>
      </c>
      <c r="L68" s="36">
        <f>SUMIF(Детализция!$A:$A,$A68,Детализция!$Z:$Z)+SUMIF(Детализция!$A:$A,$A68,Детализция!$AC:$AC)+SUMIF(Детализция!$A:$A,$A68,Детализция!$AD:$AD)</f>
        <v>-145.15262295081968</v>
      </c>
      <c r="M68" s="36">
        <f>SUMIF(Детализция!$A:$A,$A68,Детализция!$AH:$AH)</f>
        <v>462.19000000000005</v>
      </c>
      <c r="N68" s="36">
        <f>IFERROR(((IF(_xlfn.XLOOKUP(A68,Cебес!A:A,Cебес!G:G)&gt;1,_xlfn.XLOOKUP(A68,Cебес!$A:$A,Cебес!$G:$G,0,0)*Тарифы!$C$5*Тарифы!$C$8,1*Тарифы!$C$5*Тарифы!$C$8))*7*((_xlfn.XLOOKUP(A68,Воронка!A:A,Воронка!BF:BF,0))+E68)),0)</f>
        <v>220.50000000000003</v>
      </c>
      <c r="O68" s="36">
        <f>SUMIF(Детализция!$A:$A,$A68,Детализция!$AL:$AL)</f>
        <v>0</v>
      </c>
      <c r="P68" s="36">
        <f>SUMIF(Детализция!$A:$A,$A68,Детализция!$AE:$AE)</f>
        <v>3154.65</v>
      </c>
      <c r="Q68" s="36">
        <f t="shared" ref="Q68:Q69" si="11">P68-M68-N68-O68</f>
        <v>2471.96</v>
      </c>
      <c r="R68" s="36">
        <f>IFERROR(Q68-_xlfn.XLOOKUP(A68,Cебес!$A:$A,Cебес!$E:$E,0,0)*$E68-$H68*7%," ")</f>
        <v>1158.5855000000001</v>
      </c>
      <c r="S68" s="128">
        <f t="shared" ref="S68:S69" si="12">IF($G68&gt;0,R68/$H68," ")</f>
        <v>0.36145366340649232</v>
      </c>
      <c r="T68" s="128">
        <f>IF($E68&gt;0,$R68/(_xlfn.XLOOKUP($A68,Cебес!$A:$A,Cебес!$E:$E,0,0)*$E68),"  ")</f>
        <v>1.0638985307621673</v>
      </c>
      <c r="U68" s="346"/>
      <c r="V68" s="36">
        <f t="shared" ref="V68:V69" si="13">IFERROR(IF(AA68&gt;0,AA68/X68,0),999)</f>
        <v>216</v>
      </c>
      <c r="W68" s="350">
        <f>_xlfn.XLOOKUP($A68,Воронка!A:A,Воронка!AF:AF,0,0)</f>
        <v>100</v>
      </c>
      <c r="X68" s="351">
        <f>_xlfn.XLOOKUP($A68,Воронка!$A:$A,Воронка!BB:BB,0,0)</f>
        <v>1</v>
      </c>
      <c r="Y68" s="36">
        <f>_xlfn.XLOOKUP($A68,Воронка!$A:$A,Воронка!AB:AB,0,0)</f>
        <v>8</v>
      </c>
      <c r="Z68" s="36">
        <f>_xlfn.XLOOKUP($A68,Воронка!$A:$A,Воронка!AD:AD,0,0)</f>
        <v>37</v>
      </c>
      <c r="AA68" s="36">
        <f>_xlfn.XLOOKUP($A68,Воронка!$A:$A,Воронка!BF:BF,0,0)</f>
        <v>216</v>
      </c>
    </row>
    <row r="69" spans="1:27" ht="15.75" customHeight="1" x14ac:dyDescent="0.25">
      <c r="A69" s="3">
        <f>[1]Юнит!A71</f>
        <v>251516159</v>
      </c>
      <c r="B69" s="3" t="str">
        <f>[1]Юнит!C71</f>
        <v>AAND1BL102RD</v>
      </c>
      <c r="C69" s="352" t="str">
        <f>[1]Юнит!D71</f>
        <v>Мяч шина красный</v>
      </c>
      <c r="D69" s="4">
        <f>[1]Юнит!E71</f>
        <v>2040902555480</v>
      </c>
      <c r="E69" s="124">
        <f>SUMIFS(Детализция!$K:$K,Детализция!$A:$A,$A69,Детализция!$H:$H,"Продажа")</f>
        <v>18</v>
      </c>
      <c r="F69" s="124">
        <f>SUMIFS(Детализция!$K:$K,Детализция!$A:$A,$A69,Детализция!$H:$H,"Возврат")</f>
        <v>1</v>
      </c>
      <c r="G69" s="124">
        <f>SUMIFS(Детализция!Q:Q,Детализция!A:A,A69,Детализция!H:H,"Продажа")</f>
        <v>13917.54</v>
      </c>
      <c r="H69" s="124">
        <f>SUMIFS(Детализция!$M:$M,Детализция!$A:$A,$A69,Детализция!$H:$H,"Продажа")</f>
        <v>10685.2</v>
      </c>
      <c r="I69" s="36">
        <f>SUMIFS(Детализция!$Q:$Q,Детализция!$H:$H,"Возврат",Детализция!$A:$A,$A69)</f>
        <v>753.69</v>
      </c>
      <c r="J69" s="36">
        <f t="shared" si="9"/>
        <v>2478.65</v>
      </c>
      <c r="K69" s="129">
        <f t="shared" si="10"/>
        <v>0.16482661329563683</v>
      </c>
      <c r="L69" s="36">
        <f>SUMIF(Детализция!$A:$A,$A69,Детализция!$Z:$Z)+SUMIF(Детализция!$A:$A,$A69,Детализция!$AC:$AC)+SUMIF(Детализция!$A:$A,$A69,Детализция!$AD:$AD)</f>
        <v>-184.66901639344263</v>
      </c>
      <c r="M69" s="36">
        <f>SUMIF(Детализция!$A:$A,$A69,Детализция!$AH:$AH)</f>
        <v>1210.2400000000002</v>
      </c>
      <c r="N69" s="36">
        <f>IFERROR(((IF(_xlfn.XLOOKUP(A69,Cебес!A:A,Cебес!G:G)&gt;1,_xlfn.XLOOKUP(A69,Cебес!$A:$A,Cебес!$G:$G,0,0)*Тарифы!$C$5*Тарифы!$C$8,1*Тарифы!$C$5*Тарифы!$C$8))*7*((_xlfn.XLOOKUP(A69,Воронка!A:A,Воронка!BF:BF,0))+E69)),0)</f>
        <v>160.72000000000003</v>
      </c>
      <c r="O69" s="36">
        <f>SUMIF(Детализция!$A:$A,$A69,Детализция!$AL:$AL)</f>
        <v>0</v>
      </c>
      <c r="P69" s="36">
        <f>SUMIF(Детализция!$A:$A,$A69,Детализция!$AE:$AE)</f>
        <v>11156.45</v>
      </c>
      <c r="Q69" s="36">
        <f t="shared" si="11"/>
        <v>9785.4900000000016</v>
      </c>
      <c r="R69" s="36">
        <f>IFERROR(Q69-_xlfn.XLOOKUP(A69,Cебес!$A:$A,Cебес!$E:$E,0,0)*$E69-$H69*7%," ")</f>
        <v>6571.5260000000017</v>
      </c>
      <c r="S69" s="128">
        <f t="shared" si="12"/>
        <v>0.61501197918616413</v>
      </c>
      <c r="T69" s="128">
        <f>IF($E69&gt;0,$R69/(_xlfn.XLOOKUP($A69,Cебес!$A:$A,Cебес!$E:$E,0,0)*$E69),"  ")</f>
        <v>2.6648523925385246</v>
      </c>
      <c r="U69" s="346"/>
      <c r="V69" s="36">
        <f t="shared" si="13"/>
        <v>73</v>
      </c>
      <c r="W69" s="350">
        <f>_xlfn.XLOOKUP($A69,Воронка!A:A,Воронка!AF:AF,0,0)</f>
        <v>100</v>
      </c>
      <c r="X69" s="351">
        <f>_xlfn.XLOOKUP($A69,Воронка!$A:$A,Воронка!BB:BB,0,0)</f>
        <v>2</v>
      </c>
      <c r="Y69" s="36">
        <f>_xlfn.XLOOKUP($A69,Воронка!$A:$A,Воронка!AB:AB,0,0)</f>
        <v>14</v>
      </c>
      <c r="Z69" s="36">
        <f>_xlfn.XLOOKUP($A69,Воронка!$A:$A,Воронка!AD:AD,0,0)</f>
        <v>26</v>
      </c>
      <c r="AA69" s="36">
        <f>_xlfn.XLOOKUP($A69,Воронка!$A:$A,Воронка!BF:BF,0,0)</f>
        <v>146</v>
      </c>
    </row>
    <row r="70" spans="1:27" ht="15.75" customHeight="1" x14ac:dyDescent="0.25">
      <c r="A70" s="3">
        <f>[1]Юнит!A72</f>
        <v>251407392</v>
      </c>
      <c r="B70" s="3" t="str">
        <f>[1]Юнит!C72</f>
        <v>AAND1BL102BL</v>
      </c>
      <c r="C70" s="352" t="str">
        <f>[1]Юнит!D72</f>
        <v>Мяч шина синий</v>
      </c>
      <c r="D70" s="4">
        <f>[1]Юнит!E72</f>
        <v>2040900511679</v>
      </c>
      <c r="E70" s="124">
        <f>SUMIFS(Детализция!$K:$K,Детализция!$A:$A,$A70,Детализция!$H:$H,"Продажа")</f>
        <v>18</v>
      </c>
      <c r="F70" s="124">
        <f>SUMIFS(Детализция!$K:$K,Детализция!$A:$A,$A70,Детализция!$H:$H,"Возврат")</f>
        <v>0</v>
      </c>
      <c r="G70" s="124">
        <f>SUMIFS(Детализция!Q:Q,Детализция!A:A,A70,Детализция!H:H,"Продажа")</f>
        <v>12765.64</v>
      </c>
      <c r="H70" s="124">
        <f>SUMIFS(Детализция!$M:$M,Детализция!$A:$A,$A70,Детализция!$H:$H,"Продажа")</f>
        <v>9745.58</v>
      </c>
      <c r="I70" s="36">
        <f>SUMIFS(Детализция!$Q:$Q,Детализция!$H:$H,"Возврат",Детализция!$A:$A,$A70)</f>
        <v>0</v>
      </c>
      <c r="J70" s="36">
        <f t="shared" ref="J70:J82" si="14">G70-H70-I70</f>
        <v>3020.0599999999995</v>
      </c>
      <c r="K70" s="129">
        <f t="shared" ref="K70:K82" si="15">IF(J70&gt;0,(J70+L70)/G70," ")</f>
        <v>0.19836164584429272</v>
      </c>
      <c r="L70" s="36">
        <f>SUMIF(Детализция!$A:$A,$A70,Детализция!$Z:$Z)+SUMIF(Детализция!$A:$A,$A70,Детализция!$AC:$AC)+SUMIF(Детализция!$A:$A,$A70,Детализция!$AD:$AD)</f>
        <v>-487.84663934426254</v>
      </c>
      <c r="M70" s="36">
        <f>SUMIF(Детализция!$A:$A,$A70,Детализция!$AH:$AH)</f>
        <v>1090.9200000000003</v>
      </c>
      <c r="N70" s="36">
        <f>IFERROR(((IF(_xlfn.XLOOKUP(A70,Cебес!A:A,Cебес!G:G)&gt;1,_xlfn.XLOOKUP(A70,Cебес!$A:$A,Cебес!$G:$G,0,0)*Тарифы!$C$5*Тарифы!$C$8,1*Тарифы!$C$5*Тарифы!$C$8))*7*((_xlfn.XLOOKUP(A70,Воронка!A:A,Воронка!BF:BF,0))+E70)),0)</f>
        <v>143.08000000000001</v>
      </c>
      <c r="O70" s="36">
        <f>SUMIF(Детализция!$A:$A,$A70,Детализция!$AL:$AL)</f>
        <v>0</v>
      </c>
      <c r="P70" s="36">
        <f>SUMIF(Детализция!$A:$A,$A70,Детализция!$AE:$AE)</f>
        <v>9698.5999999999985</v>
      </c>
      <c r="Q70" s="36">
        <f t="shared" ref="Q70:Q82" si="16">P70-M70-N70-O70</f>
        <v>8464.5999999999985</v>
      </c>
      <c r="R70" s="36">
        <f>IFERROR(Q70-_xlfn.XLOOKUP(A70,Cебес!$A:$A,Cебес!$E:$E,0,0)*$E70-$H70*7%," ")</f>
        <v>5316.4093999999986</v>
      </c>
      <c r="S70" s="128">
        <f t="shared" ref="S70:S82" si="17">IF($G70&gt;0,R70/$H70," ")</f>
        <v>0.54552006140219456</v>
      </c>
      <c r="T70" s="128">
        <f>IF($E70&gt;0,$R70/(_xlfn.XLOOKUP($A70,Cебес!$A:$A,Cебес!$E:$E,0,0)*$E70),"  ")</f>
        <v>2.1558837793998373</v>
      </c>
      <c r="U70" s="346"/>
      <c r="V70" s="36">
        <f t="shared" ref="V70:V82" si="18">IFERROR(IF(AA70&gt;0,AA70/X70,0),999)</f>
        <v>38.787878787878789</v>
      </c>
      <c r="W70" s="350">
        <f>_xlfn.XLOOKUP($A70,Воронка!A:A,Воронка!AF:AF,0,0)</f>
        <v>94</v>
      </c>
      <c r="X70" s="351">
        <f>_xlfn.XLOOKUP($A70,Воронка!$A:$A,Воронка!BB:BB,0,0)</f>
        <v>3.3</v>
      </c>
      <c r="Y70" s="36">
        <f>_xlfn.XLOOKUP($A70,Воронка!$A:$A,Воронка!AB:AB,0,0)</f>
        <v>16</v>
      </c>
      <c r="Z70" s="36">
        <f>_xlfn.XLOOKUP($A70,Воронка!$A:$A,Воронка!AD:AD,0,0)</f>
        <v>30</v>
      </c>
      <c r="AA70" s="36">
        <f>_xlfn.XLOOKUP($A70,Воронка!$A:$A,Воронка!BF:BF,0,0)</f>
        <v>128</v>
      </c>
    </row>
    <row r="71" spans="1:27" ht="15.75" customHeight="1" x14ac:dyDescent="0.25">
      <c r="A71" s="3">
        <f>[1]Юнит!A73</f>
        <v>302564795</v>
      </c>
      <c r="B71" s="3" t="str">
        <f>[1]Юнит!C73</f>
        <v>AAND1ST202BL</v>
      </c>
      <c r="C71" s="352" t="str">
        <f>[1]Юнит!D73</f>
        <v>Палочка для жевания</v>
      </c>
      <c r="D71" s="4">
        <f>[1]Юнит!E73</f>
        <v>2042253544953</v>
      </c>
      <c r="E71" s="124">
        <f>SUMIFS(Детализция!$K:$K,Детализция!$A:$A,$A71,Детализция!$H:$H,"Продажа")</f>
        <v>1</v>
      </c>
      <c r="F71" s="124">
        <f>SUMIFS(Детализция!$K:$K,Детализция!$A:$A,$A71,Детализция!$H:$H,"Возврат")</f>
        <v>0</v>
      </c>
      <c r="G71" s="124">
        <f>SUMIFS(Детализция!Q:Q,Детализция!A:A,A71,Детализция!H:H,"Продажа")</f>
        <v>614</v>
      </c>
      <c r="H71" s="124">
        <f>SUMIFS(Детализция!$M:$M,Детализция!$A:$A,$A71,Детализция!$H:$H,"Продажа")</f>
        <v>494</v>
      </c>
      <c r="I71" s="36">
        <f>SUMIFS(Детализция!$Q:$Q,Детализция!$H:$H,"Возврат",Детализция!$A:$A,$A71)</f>
        <v>0</v>
      </c>
      <c r="J71" s="36">
        <f t="shared" si="14"/>
        <v>120</v>
      </c>
      <c r="K71" s="129">
        <f t="shared" si="15"/>
        <v>0.18875607411758424</v>
      </c>
      <c r="L71" s="36">
        <f>SUMIF(Детализция!$A:$A,$A71,Детализция!$Z:$Z)+SUMIF(Детализция!$A:$A,$A71,Детализция!$AC:$AC)+SUMIF(Детализция!$A:$A,$A71,Детализция!$AD:$AD)</f>
        <v>-4.1037704918032798</v>
      </c>
      <c r="M71" s="36">
        <f>SUMIF(Детализция!$A:$A,$A71,Детализция!$AH:$AH)</f>
        <v>47.52</v>
      </c>
      <c r="N71" s="36">
        <f>IFERROR(((IF(_xlfn.XLOOKUP(A71,Cебес!A:A,Cебес!G:G)&gt;1,_xlfn.XLOOKUP(A71,Cебес!$A:$A,Cебес!$G:$G,0,0)*Тарифы!$C$5*Тарифы!$C$8,1*Тарифы!$C$5*Тарифы!$C$8))*7*((_xlfn.XLOOKUP(A71,Воронка!A:A,Воронка!BF:BF,0))+E71)),0)</f>
        <v>0.98000000000000009</v>
      </c>
      <c r="O71" s="36">
        <f>SUMIF(Детализция!$A:$A,$A71,Детализция!$AL:$AL)</f>
        <v>0</v>
      </c>
      <c r="P71" s="36">
        <f>SUMIF(Детализция!$A:$A,$A71,Детализция!$AE:$AE)</f>
        <v>478.86</v>
      </c>
      <c r="Q71" s="36">
        <f t="shared" si="16"/>
        <v>430.36</v>
      </c>
      <c r="R71" s="36">
        <f>IFERROR(Q71-_xlfn.XLOOKUP(A71,Cебес!$A:$A,Cебес!$E:$E,0,0)*$E71-$H71*7%," ")</f>
        <v>191.78</v>
      </c>
      <c r="S71" s="128">
        <f t="shared" si="17"/>
        <v>0.38821862348178138</v>
      </c>
      <c r="T71" s="128">
        <f>IF($E71&gt;0,$R71/(_xlfn.XLOOKUP($A71,Cебес!$A:$A,Cебес!$E:$E,0,0)*$E71),"  ")</f>
        <v>0.94009803921568624</v>
      </c>
      <c r="U71" s="346"/>
      <c r="V71" s="36">
        <f t="shared" si="18"/>
        <v>0</v>
      </c>
      <c r="W71" s="350">
        <f>_xlfn.XLOOKUP($A71,Воронка!A:A,Воронка!AF:AF,0,0)</f>
        <v>0</v>
      </c>
      <c r="X71" s="351">
        <f>_xlfn.XLOOKUP($A71,Воронка!$A:$A,Воронка!BB:BB,0,0)</f>
        <v>0</v>
      </c>
      <c r="Y71" s="36">
        <f>_xlfn.XLOOKUP($A71,Воронка!$A:$A,Воронка!AB:AB,0,0)</f>
        <v>0</v>
      </c>
      <c r="Z71" s="36">
        <f>_xlfn.XLOOKUP($A71,Воронка!$A:$A,Воронка!AD:AD,0,0)</f>
        <v>0</v>
      </c>
      <c r="AA71" s="36">
        <f>_xlfn.XLOOKUP($A71,Воронка!$A:$A,Воронка!BF:BF,0,0)</f>
        <v>0</v>
      </c>
    </row>
    <row r="72" spans="1:27" ht="15.75" customHeight="1" x14ac:dyDescent="0.25">
      <c r="A72" s="3">
        <f>[1]Юнит!A74</f>
        <v>273588520</v>
      </c>
      <c r="B72" s="3" t="str">
        <f>[1]Юнит!C74</f>
        <v>AAND1RP301BG</v>
      </c>
      <c r="C72" s="352" t="str">
        <f>[1]Юнит!D74</f>
        <v>Канат бол бежевый 55см/520гр</v>
      </c>
      <c r="D72" s="4">
        <f>[1]Юнит!E74</f>
        <v>2041534216404</v>
      </c>
      <c r="E72" s="124">
        <f>SUMIFS(Детализция!$K:$K,Детализция!$A:$A,$A72,Детализция!$H:$H,"Продажа")</f>
        <v>1</v>
      </c>
      <c r="F72" s="124">
        <f>SUMIFS(Детализция!$K:$K,Детализция!$A:$A,$A72,Детализция!$H:$H,"Возврат")</f>
        <v>0</v>
      </c>
      <c r="G72" s="124">
        <f>SUMIFS(Детализция!Q:Q,Детализция!A:A,A72,Детализция!H:H,"Продажа")</f>
        <v>968</v>
      </c>
      <c r="H72" s="124">
        <f>SUMIFS(Детализция!$M:$M,Детализция!$A:$A,$A72,Детализция!$H:$H,"Продажа")</f>
        <v>733</v>
      </c>
      <c r="I72" s="36">
        <f>SUMIFS(Детализция!$Q:$Q,Детализция!$H:$H,"Возврат",Детализция!$A:$A,$A72)</f>
        <v>0</v>
      </c>
      <c r="J72" s="36">
        <f t="shared" si="14"/>
        <v>235</v>
      </c>
      <c r="K72" s="129">
        <f t="shared" si="15"/>
        <v>0.2083179785936865</v>
      </c>
      <c r="L72" s="36">
        <f>SUMIF(Детализция!$A:$A,$A72,Детализция!$Z:$Z)+SUMIF(Детализция!$A:$A,$A72,Детализция!$AC:$AC)+SUMIF(Детализция!$A:$A,$A72,Детализция!$AD:$AD)</f>
        <v>-33.348196721311481</v>
      </c>
      <c r="M72" s="36">
        <f>SUMIF(Детализция!$A:$A,$A72,Детализция!$AH:$AH)</f>
        <v>107.55</v>
      </c>
      <c r="N72" s="36">
        <f>IFERROR(((IF(_xlfn.XLOOKUP(A72,Cебес!A:A,Cебес!G:G)&gt;1,_xlfn.XLOOKUP(A72,Cебес!$A:$A,Cебес!$G:$G,0,0)*Тарифы!$C$5*Тарифы!$C$8,1*Тарифы!$C$5*Тарифы!$C$8))*7*((_xlfn.XLOOKUP(A72,Воронка!A:A,Воронка!BF:BF,0))+E72)),0)</f>
        <v>48.114080000000001</v>
      </c>
      <c r="O72" s="36">
        <f>SUMIF(Детализция!$A:$A,$A72,Детализция!$AL:$AL)</f>
        <v>0</v>
      </c>
      <c r="P72" s="36">
        <f>SUMIF(Детализция!$A:$A,$A72,Детализция!$AE:$AE)</f>
        <v>730.82</v>
      </c>
      <c r="Q72" s="36">
        <f t="shared" si="16"/>
        <v>575.15592000000015</v>
      </c>
      <c r="R72" s="36">
        <f>IFERROR(Q72-_xlfn.XLOOKUP(A72,Cебес!$A:$A,Cебес!$E:$E,0,0)*$E72-$H72*7%," ")</f>
        <v>45.845920000000149</v>
      </c>
      <c r="S72" s="128">
        <f t="shared" si="17"/>
        <v>6.2545593451569098E-2</v>
      </c>
      <c r="T72" s="128">
        <f>IF($E72&gt;0,$R72/(_xlfn.XLOOKUP($A72,Cебес!$A:$A,Cебес!$E:$E,0,0)*$E72),"  ")</f>
        <v>9.5911966527196968E-2</v>
      </c>
      <c r="U72" s="346"/>
      <c r="V72" s="36">
        <f t="shared" si="18"/>
        <v>53.333333333333336</v>
      </c>
      <c r="W72" s="350">
        <f>_xlfn.XLOOKUP($A72,Воронка!A:A,Воронка!AF:AF,0,0)</f>
        <v>100</v>
      </c>
      <c r="X72" s="351">
        <f>_xlfn.XLOOKUP($A72,Воронка!$A:$A,Воронка!BB:BB,0,0)</f>
        <v>0.3</v>
      </c>
      <c r="Y72" s="36">
        <f>_xlfn.XLOOKUP($A72,Воронка!$A:$A,Воронка!AB:AB,0,0)</f>
        <v>21</v>
      </c>
      <c r="Z72" s="36">
        <f>_xlfn.XLOOKUP($A72,Воронка!$A:$A,Воронка!AD:AD,0,0)</f>
        <v>33</v>
      </c>
      <c r="AA72" s="36">
        <f>_xlfn.XLOOKUP($A72,Воронка!$A:$A,Воронка!BF:BF,0,0)</f>
        <v>16</v>
      </c>
    </row>
    <row r="73" spans="1:27" ht="15.75" customHeight="1" x14ac:dyDescent="0.25">
      <c r="A73" s="3">
        <f>[1]Юнит!A75</f>
        <v>273589771</v>
      </c>
      <c r="B73" s="3" t="str">
        <f>[1]Юнит!C75</f>
        <v>AAND1RP301YL</v>
      </c>
      <c r="C73" s="352" t="str">
        <f>[1]Юнит!D75</f>
        <v>Канат мал желтый 55см/330гр</v>
      </c>
      <c r="D73" s="4">
        <f>[1]Юнит!E75</f>
        <v>2041534288661</v>
      </c>
      <c r="E73" s="124">
        <f>SUMIFS(Детализция!$K:$K,Детализция!$A:$A,$A73,Детализция!$H:$H,"Продажа")</f>
        <v>0</v>
      </c>
      <c r="F73" s="124">
        <f>SUMIFS(Детализция!$K:$K,Детализция!$A:$A,$A73,Детализция!$H:$H,"Возврат")</f>
        <v>0</v>
      </c>
      <c r="G73" s="124">
        <f>SUMIFS(Детализция!Q:Q,Детализция!A:A,A73,Детализция!H:H,"Продажа")</f>
        <v>0</v>
      </c>
      <c r="H73" s="124">
        <f>SUMIFS(Детализция!$M:$M,Детализция!$A:$A,$A73,Детализция!$H:$H,"Продажа")</f>
        <v>0</v>
      </c>
      <c r="I73" s="36">
        <f>SUMIFS(Детализция!$Q:$Q,Детализция!$H:$H,"Возврат",Детализция!$A:$A,$A73)</f>
        <v>0</v>
      </c>
      <c r="J73" s="36">
        <f t="shared" si="14"/>
        <v>0</v>
      </c>
      <c r="K73" s="129" t="str">
        <f t="shared" si="15"/>
        <v xml:space="preserve"> </v>
      </c>
      <c r="L73" s="36">
        <f>SUMIF(Детализция!$A:$A,$A73,Детализция!$Z:$Z)+SUMIF(Детализция!$A:$A,$A73,Детализция!$AC:$AC)+SUMIF(Детализция!$A:$A,$A73,Детализция!$AD:$AD)</f>
        <v>0</v>
      </c>
      <c r="M73" s="36">
        <f>SUMIF(Детализция!$A:$A,$A73,Детализция!$AH:$AH)</f>
        <v>0</v>
      </c>
      <c r="N73" s="36">
        <f>IFERROR(((IF(_xlfn.XLOOKUP(A73,Cебес!A:A,Cебес!G:G)&gt;1,_xlfn.XLOOKUP(A73,Cебес!$A:$A,Cебес!$G:$G,0,0)*Тарифы!$C$5*Тарифы!$C$8,1*Тарифы!$C$5*Тарифы!$C$8))*7*((_xlfn.XLOOKUP(A73,Воронка!A:A,Воронка!BF:BF,0))+E73)),0)</f>
        <v>27.783000000000001</v>
      </c>
      <c r="O73" s="36">
        <f>SUMIF(Детализция!$A:$A,$A73,Детализция!$AL:$AL)</f>
        <v>0</v>
      </c>
      <c r="P73" s="36">
        <f>SUMIF(Детализция!$A:$A,$A73,Детализция!$AE:$AE)</f>
        <v>0</v>
      </c>
      <c r="Q73" s="36">
        <f t="shared" si="16"/>
        <v>-27.783000000000001</v>
      </c>
      <c r="R73" s="36">
        <f>IFERROR(Q73-_xlfn.XLOOKUP(A73,Cебес!$A:$A,Cебес!$E:$E,0,0)*$E73-$H73*7%," ")</f>
        <v>-27.783000000000001</v>
      </c>
      <c r="S73" s="128" t="str">
        <f t="shared" si="17"/>
        <v xml:space="preserve"> </v>
      </c>
      <c r="T73" s="128" t="str">
        <f>IF($E73&gt;0,$R73/(_xlfn.XLOOKUP($A73,Cебес!$A:$A,Cебес!$E:$E,0,0)*$E73),"  ")</f>
        <v xml:space="preserve">  </v>
      </c>
      <c r="U73" s="346"/>
      <c r="V73" s="36">
        <f t="shared" si="18"/>
        <v>999</v>
      </c>
      <c r="W73" s="350">
        <f>_xlfn.XLOOKUP($A73,Воронка!A:A,Воронка!AF:AF,0,0)</f>
        <v>0</v>
      </c>
      <c r="X73" s="351">
        <f>_xlfn.XLOOKUP($A73,Воронка!$A:$A,Воронка!BB:BB,0,0)</f>
        <v>0</v>
      </c>
      <c r="Y73" s="36">
        <f>_xlfn.XLOOKUP($A73,Воронка!$A:$A,Воронка!AB:AB,0,0)</f>
        <v>0</v>
      </c>
      <c r="Z73" s="36">
        <f>_xlfn.XLOOKUP($A73,Воронка!$A:$A,Воронка!AD:AD,0,0)</f>
        <v>0</v>
      </c>
      <c r="AA73" s="36">
        <f>_xlfn.XLOOKUP($A73,Воронка!$A:$A,Воронка!BF:BF,0,0)</f>
        <v>15</v>
      </c>
    </row>
    <row r="74" spans="1:27" ht="15.75" customHeight="1" x14ac:dyDescent="0.25">
      <c r="A74" s="3">
        <f>[1]Юнит!A76</f>
        <v>273556717</v>
      </c>
      <c r="B74" s="3" t="str">
        <f>[1]Юнит!C76</f>
        <v>AKTA4ST101CL</v>
      </c>
      <c r="C74" s="352" t="str">
        <f>[1]Юнит!D76</f>
        <v>Набор пробок 4 шт. в коробке нежн</v>
      </c>
      <c r="D74" s="4">
        <f>[1]Юнит!E76</f>
        <v>2041533648312</v>
      </c>
      <c r="E74" s="124">
        <f>SUMIFS(Детализция!$K:$K,Детализция!$A:$A,$A74,Детализция!$H:$H,"Продажа")</f>
        <v>15</v>
      </c>
      <c r="F74" s="124">
        <f>SUMIFS(Детализция!$K:$K,Детализция!$A:$A,$A74,Детализция!$H:$H,"Возврат")</f>
        <v>0</v>
      </c>
      <c r="G74" s="124">
        <f>SUMIFS(Детализция!Q:Q,Детализция!A:A,A74,Детализция!H:H,"Продажа")</f>
        <v>8190.69</v>
      </c>
      <c r="H74" s="124">
        <f>SUMIFS(Детализция!$M:$M,Детализция!$A:$A,$A74,Детализция!$H:$H,"Продажа")</f>
        <v>5082</v>
      </c>
      <c r="I74" s="36">
        <f>SUMIFS(Детализция!$Q:$Q,Детализция!$H:$H,"Возврат",Детализция!$A:$A,$A74)</f>
        <v>0</v>
      </c>
      <c r="J74" s="36">
        <f t="shared" si="14"/>
        <v>3108.6899999999996</v>
      </c>
      <c r="K74" s="129">
        <f t="shared" si="15"/>
        <v>0.28392994132942906</v>
      </c>
      <c r="L74" s="36">
        <f>SUMIF(Детализция!$A:$A,$A74,Детализция!$Z:$Z)+SUMIF(Детализция!$A:$A,$A74,Детализция!$AC:$AC)+SUMIF(Детализция!$A:$A,$A74,Детализция!$AD:$AD)</f>
        <v>-783.10786885245875</v>
      </c>
      <c r="M74" s="36">
        <f>SUMIF(Детализция!$A:$A,$A74,Детализция!$AH:$AH)</f>
        <v>747.69999999999982</v>
      </c>
      <c r="N74" s="36">
        <f>IFERROR(((IF(_xlfn.XLOOKUP(A74,Cебес!A:A,Cебес!G:G)&gt;1,_xlfn.XLOOKUP(A74,Cебес!$A:$A,Cебес!$G:$G,0,0)*Тарифы!$C$5*Тарифы!$C$8,1*Тарифы!$C$5*Тарифы!$C$8))*7*((_xlfn.XLOOKUP(A74,Воронка!A:A,Воронка!BF:BF,0))+E74)),0)</f>
        <v>169.54000000000002</v>
      </c>
      <c r="O74" s="36">
        <f>SUMIF(Детализция!$A:$A,$A74,Детализция!$AL:$AL)</f>
        <v>0</v>
      </c>
      <c r="P74" s="36">
        <f>SUMIF(Детализция!$A:$A,$A74,Детализция!$AE:$AE)</f>
        <v>5598.84</v>
      </c>
      <c r="Q74" s="36">
        <f t="shared" si="16"/>
        <v>4681.6000000000004</v>
      </c>
      <c r="R74" s="36">
        <f>IFERROR(Q74-_xlfn.XLOOKUP(A74,Cебес!$A:$A,Cебес!$E:$E,0,0)*$E74-$H74*7%," ")</f>
        <v>2765.8600000000006</v>
      </c>
      <c r="S74" s="128">
        <f t="shared" si="17"/>
        <v>0.54424635970090529</v>
      </c>
      <c r="T74" s="128">
        <f>IF($E74&gt;0,$R74/(_xlfn.XLOOKUP($A74,Cебес!$A:$A,Cебес!$E:$E,0,0)*$E74),"  ")</f>
        <v>1.7729871794871799</v>
      </c>
      <c r="U74" s="346"/>
      <c r="V74" s="36">
        <f t="shared" si="18"/>
        <v>98.75</v>
      </c>
      <c r="W74" s="350">
        <f>_xlfn.XLOOKUP($A74,Воронка!A:A,Воронка!AF:AF,0,0)</f>
        <v>80</v>
      </c>
      <c r="X74" s="351">
        <f>_xlfn.XLOOKUP($A74,Воронка!$A:$A,Воронка!BB:BB,0,0)</f>
        <v>1.6</v>
      </c>
      <c r="Y74" s="36">
        <f>_xlfn.XLOOKUP($A74,Воронка!$A:$A,Воронка!AB:AB,0,0)</f>
        <v>12</v>
      </c>
      <c r="Z74" s="36">
        <f>_xlfn.XLOOKUP($A74,Воронка!$A:$A,Воронка!AD:AD,0,0)</f>
        <v>42</v>
      </c>
      <c r="AA74" s="36">
        <f>_xlfn.XLOOKUP($A74,Воронка!$A:$A,Воронка!BF:BF,0,0)</f>
        <v>158</v>
      </c>
    </row>
    <row r="75" spans="1:27" ht="15.75" customHeight="1" x14ac:dyDescent="0.25">
      <c r="A75" s="3">
        <f>[1]Юнит!A77</f>
        <v>370594147</v>
      </c>
      <c r="B75" s="3" t="str">
        <f>[1]Юнит!C77</f>
        <v>AKTA4ST103CL</v>
      </c>
      <c r="C75" s="352" t="str">
        <f>[1]Юнит!D77</f>
        <v>Набор пробок 4 шт. в коробке ярк</v>
      </c>
      <c r="D75" s="4">
        <f>[1]Юнит!E77</f>
        <v>2043369755509</v>
      </c>
      <c r="E75" s="124">
        <f>SUMIFS(Детализция!$K:$K,Детализция!$A:$A,$A75,Детализция!$H:$H,"Продажа")</f>
        <v>7</v>
      </c>
      <c r="F75" s="124">
        <f>SUMIFS(Детализция!$K:$K,Детализция!$A:$A,$A75,Детализция!$H:$H,"Возврат")</f>
        <v>0</v>
      </c>
      <c r="G75" s="124">
        <f>SUMIFS(Детализция!Q:Q,Детализция!A:A,A75,Детализция!H:H,"Продажа")</f>
        <v>3844</v>
      </c>
      <c r="H75" s="124">
        <f>SUMIFS(Детализция!$M:$M,Детализция!$A:$A,$A75,Детализция!$H:$H,"Продажа")</f>
        <v>2350</v>
      </c>
      <c r="I75" s="36">
        <f>SUMIFS(Детализция!$Q:$Q,Детализция!$H:$H,"Возврат",Детализция!$A:$A,$A75)</f>
        <v>0</v>
      </c>
      <c r="J75" s="36">
        <f t="shared" si="14"/>
        <v>1494</v>
      </c>
      <c r="K75" s="129">
        <f t="shared" si="15"/>
        <v>0.26373748315450091</v>
      </c>
      <c r="L75" s="36">
        <f>SUMIF(Детализция!$A:$A,$A75,Детализция!$Z:$Z)+SUMIF(Детализция!$A:$A,$A75,Детализция!$AC:$AC)+SUMIF(Детализция!$A:$A,$A75,Детализция!$AD:$AD)</f>
        <v>-480.19311475409847</v>
      </c>
      <c r="M75" s="36">
        <f>SUMIF(Детализция!$A:$A,$A75,Детализция!$AH:$AH)</f>
        <v>596.54999999999995</v>
      </c>
      <c r="N75" s="36">
        <f>IFERROR(((IF(_xlfn.XLOOKUP(A75,Cебес!A:A,Cебес!G:G)&gt;1,_xlfn.XLOOKUP(A75,Cебес!$A:$A,Cебес!$G:$G,0,0)*Тарифы!$C$5*Тарифы!$C$8,1*Тарифы!$C$5*Тарифы!$C$8))*7*((_xlfn.XLOOKUP(A75,Воронка!A:A,Воронка!BF:BF,0))+E75)),0)</f>
        <v>84.28</v>
      </c>
      <c r="O75" s="36">
        <f>SUMIF(Детализция!$A:$A,$A75,Детализция!$AL:$AL)</f>
        <v>0</v>
      </c>
      <c r="P75" s="36">
        <f>SUMIF(Детализция!$A:$A,$A75,Детализция!$AE:$AE)</f>
        <v>2628.7999999999997</v>
      </c>
      <c r="Q75" s="36">
        <f t="shared" si="16"/>
        <v>1947.9699999999998</v>
      </c>
      <c r="R75" s="36">
        <f>IFERROR(Q75-_xlfn.XLOOKUP(A75,Cебес!$A:$A,Cебес!$E:$E,0,0)*$E75-$H75*7%," ")</f>
        <v>922.4699999999998</v>
      </c>
      <c r="S75" s="128">
        <f t="shared" si="17"/>
        <v>0.39254042553191482</v>
      </c>
      <c r="T75" s="128">
        <f>IF($E75&gt;0,$R75/(_xlfn.XLOOKUP($A75,Cебес!$A:$A,Cебес!$E:$E,0,0)*$E75),"  ")</f>
        <v>1.0713937282229964</v>
      </c>
      <c r="U75" s="346"/>
      <c r="V75" s="36">
        <f t="shared" si="18"/>
        <v>71.818181818181813</v>
      </c>
      <c r="W75" s="350">
        <f>_xlfn.XLOOKUP($A75,Воронка!A:A,Воронка!AF:AF,0,0)</f>
        <v>80</v>
      </c>
      <c r="X75" s="351">
        <f>_xlfn.XLOOKUP($A75,Воронка!$A:$A,Воронка!BB:BB,0,0)</f>
        <v>1.1000000000000001</v>
      </c>
      <c r="Y75" s="36">
        <f>_xlfn.XLOOKUP($A75,Воронка!$A:$A,Воронка!AB:AB,0,0)</f>
        <v>15</v>
      </c>
      <c r="Z75" s="36">
        <f>_xlfn.XLOOKUP($A75,Воронка!$A:$A,Воронка!AD:AD,0,0)</f>
        <v>29</v>
      </c>
      <c r="AA75" s="36">
        <f>_xlfn.XLOOKUP($A75,Воронка!$A:$A,Воронка!BF:BF,0,0)</f>
        <v>79</v>
      </c>
    </row>
    <row r="76" spans="1:27" ht="15.75" customHeight="1" x14ac:dyDescent="0.25">
      <c r="A76" s="3">
        <f>[1]Юнит!A78</f>
        <v>321959186</v>
      </c>
      <c r="B76" s="3" t="str">
        <f>[1]Юнит!C78</f>
        <v>AKTA4ST102CL</v>
      </c>
      <c r="C76" s="352" t="str">
        <f>[1]Юнит!D78</f>
        <v>Набор пробок 4 шт.</v>
      </c>
      <c r="D76" s="4">
        <f>[1]Юнит!E78</f>
        <v>2042678197468</v>
      </c>
      <c r="E76" s="124">
        <f>SUMIFS(Детализция!$K:$K,Детализция!$A:$A,$A76,Детализция!$H:$H,"Продажа")</f>
        <v>6</v>
      </c>
      <c r="F76" s="124">
        <f>SUMIFS(Детализция!$K:$K,Детализция!$A:$A,$A76,Детализция!$H:$H,"Возврат")</f>
        <v>0</v>
      </c>
      <c r="G76" s="124">
        <f>SUMIFS(Детализция!Q:Q,Детализция!A:A,A76,Детализция!H:H,"Продажа")</f>
        <v>3288.5299999999997</v>
      </c>
      <c r="H76" s="124">
        <f>SUMIFS(Детализция!$M:$M,Детализция!$A:$A,$A76,Детализция!$H:$H,"Продажа")</f>
        <v>1965</v>
      </c>
      <c r="I76" s="36">
        <f>SUMIFS(Детализция!$Q:$Q,Детализция!$H:$H,"Возврат",Детализция!$A:$A,$A76)</f>
        <v>0</v>
      </c>
      <c r="J76" s="36">
        <f t="shared" si="14"/>
        <v>1323.5299999999997</v>
      </c>
      <c r="K76" s="129">
        <f t="shared" si="15"/>
        <v>0.27442262931471745</v>
      </c>
      <c r="L76" s="36">
        <f>SUMIF(Детализция!$A:$A,$A76,Детализция!$Z:$Z)+SUMIF(Детализция!$A:$A,$A76,Детализция!$AC:$AC)+SUMIF(Детализция!$A:$A,$A76,Детализция!$AD:$AD)</f>
        <v>-421.08295081967208</v>
      </c>
      <c r="M76" s="36">
        <f>SUMIF(Детализция!$A:$A,$A76,Детализция!$AH:$AH)</f>
        <v>241.14</v>
      </c>
      <c r="N76" s="36">
        <f>IFERROR(((IF(_xlfn.XLOOKUP(A76,Cебес!A:A,Cебес!G:G)&gt;1,_xlfn.XLOOKUP(A76,Cебес!$A:$A,Cебес!$G:$G,0,0)*Тарифы!$C$5*Тарифы!$C$8,1*Тарифы!$C$5*Тарифы!$C$8))*7*((_xlfn.XLOOKUP(A76,Воронка!A:A,Воронка!BF:BF,0))+E76)),0)</f>
        <v>59.780000000000008</v>
      </c>
      <c r="O76" s="36">
        <f>SUMIF(Детализция!$A:$A,$A76,Детализция!$AL:$AL)</f>
        <v>0</v>
      </c>
      <c r="P76" s="36">
        <f>SUMIF(Детализция!$A:$A,$A76,Детализция!$AE:$AE)</f>
        <v>2252.17</v>
      </c>
      <c r="Q76" s="36">
        <f t="shared" si="16"/>
        <v>1951.2500000000002</v>
      </c>
      <c r="R76" s="36">
        <f>IFERROR(Q76-_xlfn.XLOOKUP(A76,Cебес!$A:$A,Cебес!$E:$E,0,0)*$E76-$H76*7%," ")</f>
        <v>1087.7000000000003</v>
      </c>
      <c r="S76" s="128">
        <f t="shared" si="17"/>
        <v>0.55353689567430042</v>
      </c>
      <c r="T76" s="128">
        <f>IF($E76&gt;0,$R76/(_xlfn.XLOOKUP($A76,Cебес!$A:$A,Cебес!$E:$E,0,0)*$E76),"  ")</f>
        <v>1.4982093663911848</v>
      </c>
      <c r="U76" s="346"/>
      <c r="V76" s="36">
        <f t="shared" si="18"/>
        <v>91.666666666666671</v>
      </c>
      <c r="W76" s="350">
        <f>_xlfn.XLOOKUP($A76,Воронка!A:A,Воронка!AF:AF,0,0)</f>
        <v>100</v>
      </c>
      <c r="X76" s="351">
        <f>_xlfn.XLOOKUP($A76,Воронка!$A:$A,Воронка!BB:BB,0,0)</f>
        <v>0.6</v>
      </c>
      <c r="Y76" s="36">
        <f>_xlfn.XLOOKUP($A76,Воронка!$A:$A,Воронка!AB:AB,0,0)</f>
        <v>7</v>
      </c>
      <c r="Z76" s="36">
        <f>_xlfn.XLOOKUP($A76,Воронка!$A:$A,Воронка!AD:AD,0,0)</f>
        <v>40</v>
      </c>
      <c r="AA76" s="36">
        <f>_xlfn.XLOOKUP($A76,Воронка!$A:$A,Воронка!BF:BF,0,0)</f>
        <v>55</v>
      </c>
    </row>
    <row r="77" spans="1:27" ht="15.75" customHeight="1" x14ac:dyDescent="0.25">
      <c r="A77" s="3">
        <f>[1]Юнит!A79</f>
        <v>273546535</v>
      </c>
      <c r="B77" s="3" t="str">
        <f>[1]Юнит!C79</f>
        <v>AKTA2KN101YL</v>
      </c>
      <c r="C77" s="352" t="str">
        <f>[1]Юнит!D79</f>
        <v>Шпатель желтый</v>
      </c>
      <c r="D77" s="4">
        <f>[1]Юнит!E79</f>
        <v>2041533399818</v>
      </c>
      <c r="E77" s="124">
        <f>SUMIFS(Детализция!$K:$K,Детализция!$A:$A,$A77,Детализция!$H:$H,"Продажа")</f>
        <v>0</v>
      </c>
      <c r="F77" s="124">
        <f>SUMIFS(Детализция!$K:$K,Детализция!$A:$A,$A77,Детализция!$H:$H,"Возврат")</f>
        <v>0</v>
      </c>
      <c r="G77" s="124">
        <f>SUMIFS(Детализция!Q:Q,Детализция!A:A,A77,Детализция!H:H,"Продажа")</f>
        <v>0</v>
      </c>
      <c r="H77" s="124">
        <f>SUMIFS(Детализция!$M:$M,Детализция!$A:$A,$A77,Детализция!$H:$H,"Продажа")</f>
        <v>0</v>
      </c>
      <c r="I77" s="36">
        <f>SUMIFS(Детализция!$Q:$Q,Детализция!$H:$H,"Возврат",Детализция!$A:$A,$A77)</f>
        <v>0</v>
      </c>
      <c r="J77" s="36">
        <f t="shared" si="14"/>
        <v>0</v>
      </c>
      <c r="K77" s="129" t="str">
        <f t="shared" si="15"/>
        <v xml:space="preserve"> </v>
      </c>
      <c r="L77" s="36">
        <f>SUMIF(Детализция!$A:$A,$A77,Детализция!$Z:$Z)+SUMIF(Детализция!$A:$A,$A77,Детализция!$AC:$AC)+SUMIF(Детализция!$A:$A,$A77,Детализция!$AD:$AD)</f>
        <v>-21.435573770491803</v>
      </c>
      <c r="M77" s="36">
        <f>SUMIF(Детализция!$A:$A,$A77,Детализция!$AH:$AH)</f>
        <v>101.97</v>
      </c>
      <c r="N77" s="36">
        <f>IFERROR(((IF(_xlfn.XLOOKUP(A77,Cебес!A:A,Cебес!G:G)&gt;1,_xlfn.XLOOKUP(A77,Cебес!$A:$A,Cебес!$G:$G,0,0)*Тарифы!$C$5*Тарифы!$C$8,1*Тарифы!$C$5*Тарифы!$C$8))*7*((_xlfn.XLOOKUP(A77,Воронка!A:A,Воронка!BF:BF,0))+E77)),0)</f>
        <v>88.2</v>
      </c>
      <c r="O77" s="36">
        <f>SUMIF(Детализция!$A:$A,$A77,Детализция!$AL:$AL)</f>
        <v>0</v>
      </c>
      <c r="P77" s="36">
        <f>SUMIF(Детализция!$A:$A,$A77,Детализция!$AE:$AE)</f>
        <v>0</v>
      </c>
      <c r="Q77" s="36">
        <f t="shared" si="16"/>
        <v>-190.17000000000002</v>
      </c>
      <c r="R77" s="36">
        <f>IFERROR(Q77-_xlfn.XLOOKUP(A77,Cебес!$A:$A,Cебес!$E:$E,0,0)*$E77-$H77*7%," ")</f>
        <v>-190.17000000000002</v>
      </c>
      <c r="S77" s="128" t="str">
        <f t="shared" si="17"/>
        <v xml:space="preserve"> </v>
      </c>
      <c r="T77" s="128" t="str">
        <f>IF($E77&gt;0,$R77/(_xlfn.XLOOKUP($A77,Cебес!$A:$A,Cебес!$E:$E,0,0)*$E77),"  ")</f>
        <v xml:space="preserve">  </v>
      </c>
      <c r="U77" s="346"/>
      <c r="V77" s="36">
        <f t="shared" si="18"/>
        <v>900</v>
      </c>
      <c r="W77" s="350">
        <f>_xlfn.XLOOKUP($A77,Воронка!A:A,Воронка!AF:AF,0,0)</f>
        <v>100</v>
      </c>
      <c r="X77" s="351">
        <f>_xlfn.XLOOKUP($A77,Воронка!$A:$A,Воронка!BB:BB,0,0)</f>
        <v>0.1</v>
      </c>
      <c r="Y77" s="36">
        <f>_xlfn.XLOOKUP($A77,Воронка!$A:$A,Воронка!AB:AB,0,0)</f>
        <v>14</v>
      </c>
      <c r="Z77" s="36">
        <f>_xlfn.XLOOKUP($A77,Воронка!$A:$A,Воронка!AD:AD,0,0)</f>
        <v>20</v>
      </c>
      <c r="AA77" s="36">
        <f>_xlfn.XLOOKUP($A77,Воронка!$A:$A,Воронка!BF:BF,0,0)</f>
        <v>90</v>
      </c>
    </row>
    <row r="78" spans="1:27" ht="15.75" customHeight="1" x14ac:dyDescent="0.25">
      <c r="A78" s="3">
        <f>[1]Юнит!A80</f>
        <v>273551028</v>
      </c>
      <c r="B78" s="3" t="str">
        <f>[1]Юнит!C80</f>
        <v>AKTA2KN101BL</v>
      </c>
      <c r="C78" s="352" t="str">
        <f>[1]Юнит!D80</f>
        <v>Шпатель голубой</v>
      </c>
      <c r="D78" s="4">
        <f>[1]Юнит!E80</f>
        <v>2041533587000</v>
      </c>
      <c r="E78" s="124">
        <f>SUMIFS(Детализция!$K:$K,Детализция!$A:$A,$A78,Детализция!$H:$H,"Продажа")</f>
        <v>0</v>
      </c>
      <c r="F78" s="124">
        <f>SUMIFS(Детализция!$K:$K,Детализция!$A:$A,$A78,Детализция!$H:$H,"Возврат")</f>
        <v>0</v>
      </c>
      <c r="G78" s="124">
        <f>SUMIFS(Детализция!Q:Q,Детализция!A:A,A78,Детализция!H:H,"Продажа")</f>
        <v>0</v>
      </c>
      <c r="H78" s="124">
        <f>SUMIFS(Детализция!$M:$M,Детализция!$A:$A,$A78,Детализция!$H:$H,"Продажа")</f>
        <v>0</v>
      </c>
      <c r="I78" s="36">
        <f>SUMIFS(Детализция!$Q:$Q,Детализция!$H:$H,"Возврат",Детализция!$A:$A,$A78)</f>
        <v>0</v>
      </c>
      <c r="J78" s="36">
        <f t="shared" si="14"/>
        <v>0</v>
      </c>
      <c r="K78" s="129" t="str">
        <f t="shared" si="15"/>
        <v xml:space="preserve"> </v>
      </c>
      <c r="L78" s="36">
        <f>SUMIF(Детализция!$A:$A,$A78,Детализция!$Z:$Z)+SUMIF(Детализция!$A:$A,$A78,Детализция!$AC:$AC)+SUMIF(Детализция!$A:$A,$A78,Детализция!$AD:$AD)</f>
        <v>0</v>
      </c>
      <c r="M78" s="36">
        <f>SUMIF(Детализция!$A:$A,$A78,Детализция!$AH:$AH)</f>
        <v>0</v>
      </c>
      <c r="N78" s="36">
        <f>IFERROR(((IF(_xlfn.XLOOKUP(A78,Cебес!A:A,Cебес!G:G)&gt;1,_xlfn.XLOOKUP(A78,Cебес!$A:$A,Cебес!$G:$G,0,0)*Тарифы!$C$5*Тарифы!$C$8,1*Тарифы!$C$5*Тарифы!$C$8))*7*((_xlfn.XLOOKUP(A78,Воронка!A:A,Воронка!BF:BF,0))+E78)),0)</f>
        <v>0</v>
      </c>
      <c r="O78" s="36">
        <f>SUMIF(Детализция!$A:$A,$A78,Детализция!$AL:$AL)</f>
        <v>0</v>
      </c>
      <c r="P78" s="36">
        <f>SUMIF(Детализция!$A:$A,$A78,Детализция!$AE:$AE)</f>
        <v>0</v>
      </c>
      <c r="Q78" s="36">
        <f t="shared" si="16"/>
        <v>0</v>
      </c>
      <c r="R78" s="36">
        <f>IFERROR(Q78-_xlfn.XLOOKUP(A78,Cебес!$A:$A,Cебес!$E:$E,0,0)*$E78-$H78*7%," ")</f>
        <v>0</v>
      </c>
      <c r="S78" s="128" t="str">
        <f t="shared" si="17"/>
        <v xml:space="preserve"> </v>
      </c>
      <c r="T78" s="128" t="str">
        <f>IF($E78&gt;0,$R78/(_xlfn.XLOOKUP($A78,Cебес!$A:$A,Cебес!$E:$E,0,0)*$E78),"  ")</f>
        <v xml:space="preserve">  </v>
      </c>
      <c r="U78" s="346"/>
      <c r="V78" s="36">
        <f t="shared" si="18"/>
        <v>0</v>
      </c>
      <c r="W78" s="350">
        <f>_xlfn.XLOOKUP($A78,Воронка!A:A,Воронка!AF:AF,0,0)</f>
        <v>0</v>
      </c>
      <c r="X78" s="351">
        <f>_xlfn.XLOOKUP($A78,Воронка!$A:$A,Воронка!BB:BB,0,0)</f>
        <v>0</v>
      </c>
      <c r="Y78" s="36">
        <f>_xlfn.XLOOKUP($A78,Воронка!$A:$A,Воронка!AB:AB,0,0)</f>
        <v>0</v>
      </c>
      <c r="Z78" s="36">
        <f>_xlfn.XLOOKUP($A78,Воронка!$A:$A,Воронка!AD:AD,0,0)</f>
        <v>0</v>
      </c>
      <c r="AA78" s="36">
        <f>_xlfn.XLOOKUP($A78,Воронка!$A:$A,Воронка!BF:BF,0,0)</f>
        <v>0</v>
      </c>
    </row>
    <row r="79" spans="1:27" ht="15.75" customHeight="1" x14ac:dyDescent="0.25">
      <c r="A79" s="3">
        <f>[1]Юнит!A81</f>
        <v>273527791</v>
      </c>
      <c r="B79" s="3" t="str">
        <f>[1]Юнит!C81</f>
        <v>AKTA2KN102YL</v>
      </c>
      <c r="C79" s="352" t="str">
        <f>[1]Юнит!D81</f>
        <v>Нож для пиццы желтый</v>
      </c>
      <c r="D79" s="4">
        <f>[1]Юнит!E81</f>
        <v>2041533038113</v>
      </c>
      <c r="E79" s="124">
        <f>SUMIFS(Детализция!$K:$K,Детализция!$A:$A,$A79,Детализция!$H:$H,"Продажа")</f>
        <v>1</v>
      </c>
      <c r="F79" s="124">
        <f>SUMIFS(Детализция!$K:$K,Детализция!$A:$A,$A79,Детализция!$H:$H,"Возврат")</f>
        <v>0</v>
      </c>
      <c r="G79" s="124">
        <f>SUMIFS(Детализция!Q:Q,Детализция!A:A,A79,Детализция!H:H,"Продажа")</f>
        <v>610.13</v>
      </c>
      <c r="H79" s="124">
        <f>SUMIFS(Детализция!$M:$M,Детализция!$A:$A,$A79,Детализция!$H:$H,"Продажа")</f>
        <v>366</v>
      </c>
      <c r="I79" s="36">
        <f>SUMIFS(Детализция!$Q:$Q,Детализция!$H:$H,"Возврат",Детализция!$A:$A,$A79)</f>
        <v>0</v>
      </c>
      <c r="J79" s="36">
        <f t="shared" si="14"/>
        <v>244.13</v>
      </c>
      <c r="K79" s="129">
        <f t="shared" si="15"/>
        <v>0.29605461668609728</v>
      </c>
      <c r="L79" s="36">
        <f>SUMIF(Детализция!$A:$A,$A79,Детализция!$Z:$Z)+SUMIF(Детализция!$A:$A,$A79,Детализция!$AC:$AC)+SUMIF(Детализция!$A:$A,$A79,Детализция!$AD:$AD)</f>
        <v>-63.498196721311473</v>
      </c>
      <c r="M79" s="36">
        <f>SUMIF(Детализция!$A:$A,$A79,Детализция!$AH:$AH)</f>
        <v>65.34</v>
      </c>
      <c r="N79" s="36">
        <f>IFERROR(((IF(_xlfn.XLOOKUP(A79,Cебес!A:A,Cебес!G:G)&gt;1,_xlfn.XLOOKUP(A79,Cебес!$A:$A,Cебес!$G:$G,0,0)*Тарифы!$C$5*Тарифы!$C$8,1*Тарифы!$C$5*Тарифы!$C$8))*7*((_xlfn.XLOOKUP(A79,Воронка!A:A,Воронка!BF:BF,0))+E79)),0)</f>
        <v>129.36000000000001</v>
      </c>
      <c r="O79" s="36">
        <f>SUMIF(Детализция!$A:$A,$A79,Детализция!$AL:$AL)</f>
        <v>0</v>
      </c>
      <c r="P79" s="36">
        <f>SUMIF(Детализция!$A:$A,$A79,Детализция!$AE:$AE)</f>
        <v>418.25</v>
      </c>
      <c r="Q79" s="36">
        <f t="shared" si="16"/>
        <v>223.54999999999995</v>
      </c>
      <c r="R79" s="36">
        <f>IFERROR(Q79-_xlfn.XLOOKUP(A79,Cебес!$A:$A,Cебес!$E:$E,0,0)*$E79-$H79*7%," ")</f>
        <v>70.92999999999995</v>
      </c>
      <c r="S79" s="128">
        <f t="shared" si="17"/>
        <v>0.19379781420765013</v>
      </c>
      <c r="T79" s="128">
        <f>IF($E79&gt;0,$R79/(_xlfn.XLOOKUP($A79,Cебес!$A:$A,Cебес!$E:$E,0,0)*$E79),"  ")</f>
        <v>0.5585039370078736</v>
      </c>
      <c r="U79" s="346"/>
      <c r="V79" s="36">
        <f t="shared" si="18"/>
        <v>1310</v>
      </c>
      <c r="W79" s="350">
        <f>_xlfn.XLOOKUP($A79,Воронка!A:A,Воронка!AF:AF,0,0)</f>
        <v>100</v>
      </c>
      <c r="X79" s="351">
        <f>_xlfn.XLOOKUP($A79,Воронка!$A:$A,Воронка!BB:BB,0,0)</f>
        <v>0.1</v>
      </c>
      <c r="Y79" s="36">
        <f>_xlfn.XLOOKUP($A79,Воронка!$A:$A,Воронка!AB:AB,0,0)</f>
        <v>14</v>
      </c>
      <c r="Z79" s="36">
        <f>_xlfn.XLOOKUP($A79,Воронка!$A:$A,Воронка!AD:AD,0,0)</f>
        <v>13</v>
      </c>
      <c r="AA79" s="36">
        <f>_xlfn.XLOOKUP($A79,Воронка!$A:$A,Воронка!BF:BF,0,0)</f>
        <v>131</v>
      </c>
    </row>
    <row r="80" spans="1:27" ht="15.75" customHeight="1" x14ac:dyDescent="0.25">
      <c r="A80" s="3">
        <f>[1]Юнит!A82</f>
        <v>327442631</v>
      </c>
      <c r="B80" s="3" t="str">
        <f>[1]Юнит!C82</f>
        <v>AKTA2KN102GN</v>
      </c>
      <c r="C80" s="352" t="str">
        <f>[1]Юнит!D82</f>
        <v>Нож для пиццы зеленый</v>
      </c>
      <c r="D80" s="4">
        <f>[1]Юнит!E82</f>
        <v>2042777181566</v>
      </c>
      <c r="E80" s="124">
        <f>SUMIFS(Детализция!$K:$K,Детализция!$A:$A,$A80,Детализция!$H:$H,"Продажа")</f>
        <v>1</v>
      </c>
      <c r="F80" s="124">
        <f>SUMIFS(Детализция!$K:$K,Детализция!$A:$A,$A80,Детализция!$H:$H,"Возврат")</f>
        <v>0</v>
      </c>
      <c r="G80" s="124">
        <f>SUMIFS(Детализция!Q:Q,Детализция!A:A,A80,Детализция!H:H,"Продажа")</f>
        <v>629</v>
      </c>
      <c r="H80" s="124">
        <f>SUMIFS(Детализция!$M:$M,Детализция!$A:$A,$A80,Детализция!$H:$H,"Продажа")</f>
        <v>358</v>
      </c>
      <c r="I80" s="36">
        <f>SUMIFS(Детализция!$Q:$Q,Детализция!$H:$H,"Возврат",Детализция!$A:$A,$A80)</f>
        <v>0</v>
      </c>
      <c r="J80" s="36">
        <f t="shared" si="14"/>
        <v>271</v>
      </c>
      <c r="K80" s="129">
        <f t="shared" si="15"/>
        <v>0.30164429617660093</v>
      </c>
      <c r="L80" s="36">
        <f>SUMIF(Детализция!$A:$A,$A80,Детализция!$Z:$Z)+SUMIF(Детализция!$A:$A,$A80,Детализция!$AC:$AC)+SUMIF(Детализция!$A:$A,$A80,Детализция!$AD:$AD)</f>
        <v>-81.265737704918038</v>
      </c>
      <c r="M80" s="36">
        <f>SUMIF(Детализция!$A:$A,$A80,Детализция!$AH:$AH)</f>
        <v>65.34</v>
      </c>
      <c r="N80" s="36">
        <f>IFERROR(((IF(_xlfn.XLOOKUP(A80,Cебес!A:A,Cебес!G:G)&gt;1,_xlfn.XLOOKUP(A80,Cебес!$A:$A,Cебес!$G:$G,0,0)*Тарифы!$C$5*Тарифы!$C$8,1*Тарифы!$C$5*Тарифы!$C$8))*7*((_xlfn.XLOOKUP(A80,Воронка!A:A,Воронка!BF:BF,0))+E80)),0)</f>
        <v>95.06</v>
      </c>
      <c r="O80" s="36">
        <f>SUMIF(Детализция!$A:$A,$A80,Детализция!$AL:$AL)</f>
        <v>0</v>
      </c>
      <c r="P80" s="36">
        <f>SUMIF(Детализция!$A:$A,$A80,Детализция!$AE:$AE)</f>
        <v>431.81</v>
      </c>
      <c r="Q80" s="36">
        <f t="shared" si="16"/>
        <v>271.41000000000003</v>
      </c>
      <c r="R80" s="36">
        <f>IFERROR(Q80-_xlfn.XLOOKUP(A80,Cебес!$A:$A,Cебес!$E:$E,0,0)*$E80-$H80*7%," ")</f>
        <v>119.35000000000002</v>
      </c>
      <c r="S80" s="128">
        <f t="shared" si="17"/>
        <v>0.33337988826815651</v>
      </c>
      <c r="T80" s="128">
        <f>IF($E80&gt;0,$R80/(_xlfn.XLOOKUP($A80,Cебес!$A:$A,Cебес!$E:$E,0,0)*$E80),"  ")</f>
        <v>0.93976377952755918</v>
      </c>
      <c r="U80" s="346"/>
      <c r="V80" s="36">
        <f t="shared" si="18"/>
        <v>999</v>
      </c>
      <c r="W80" s="350">
        <f>_xlfn.XLOOKUP($A80,Воронка!A:A,Воронка!AF:AF,0,0)</f>
        <v>0</v>
      </c>
      <c r="X80" s="351">
        <f>_xlfn.XLOOKUP($A80,Воронка!$A:$A,Воронка!BB:BB,0,0)</f>
        <v>0</v>
      </c>
      <c r="Y80" s="36">
        <f>_xlfn.XLOOKUP($A80,Воронка!$A:$A,Воронка!AB:AB,0,0)</f>
        <v>11</v>
      </c>
      <c r="Z80" s="36">
        <f>_xlfn.XLOOKUP($A80,Воронка!$A:$A,Воронка!AD:AD,0,0)</f>
        <v>0</v>
      </c>
      <c r="AA80" s="36">
        <f>_xlfn.XLOOKUP($A80,Воронка!$A:$A,Воронка!BF:BF,0,0)</f>
        <v>96</v>
      </c>
    </row>
    <row r="81" spans="1:27" ht="15.75" customHeight="1" x14ac:dyDescent="0.25">
      <c r="A81" s="3">
        <f>[1]Юнит!A83</f>
        <v>340948906</v>
      </c>
      <c r="B81" s="3" t="str">
        <f>[1]Юнит!C83</f>
        <v>AKTA1KN101GR</v>
      </c>
      <c r="C81" s="352" t="str">
        <f>[1]Юнит!D83</f>
        <v>Консервный нож</v>
      </c>
      <c r="D81" s="4">
        <f>[1]Юнит!E83</f>
        <v>2042988749289</v>
      </c>
      <c r="E81" s="124">
        <f>SUMIFS(Детализция!$K:$K,Детализция!$A:$A,$A81,Детализция!$H:$H,"Продажа")</f>
        <v>1</v>
      </c>
      <c r="F81" s="124">
        <f>SUMIFS(Детализция!$K:$K,Детализция!$A:$A,$A81,Детализция!$H:$H,"Возврат")</f>
        <v>0</v>
      </c>
      <c r="G81" s="124">
        <f>SUMIFS(Детализция!Q:Q,Детализция!A:A,A81,Детализция!H:H,"Продажа")</f>
        <v>583</v>
      </c>
      <c r="H81" s="124">
        <f>SUMIFS(Детализция!$M:$M,Детализция!$A:$A,$A81,Детализция!$H:$H,"Продажа")</f>
        <v>361</v>
      </c>
      <c r="I81" s="36">
        <f>SUMIFS(Детализция!$Q:$Q,Детализция!$H:$H,"Возврат",Детализция!$A:$A,$A81)</f>
        <v>0</v>
      </c>
      <c r="J81" s="36">
        <f t="shared" si="14"/>
        <v>222</v>
      </c>
      <c r="K81" s="129">
        <f t="shared" si="15"/>
        <v>0.28980119787419506</v>
      </c>
      <c r="L81" s="36">
        <f>SUMIF(Детализция!$A:$A,$A81,Детализция!$Z:$Z)+SUMIF(Детализция!$A:$A,$A81,Детализция!$AC:$AC)+SUMIF(Детализция!$A:$A,$A81,Детализция!$AD:$AD)</f>
        <v>-53.045901639344258</v>
      </c>
      <c r="M81" s="36">
        <f>SUMIF(Детализция!$A:$A,$A81,Детализция!$AH:$AH)</f>
        <v>63.16</v>
      </c>
      <c r="N81" s="36">
        <f>IFERROR(((IF(_xlfn.XLOOKUP(A81,Cебес!A:A,Cебес!G:G)&gt;1,_xlfn.XLOOKUP(A81,Cебес!$A:$A,Cебес!$G:$G,0,0)*Тарифы!$C$5*Тарифы!$C$8,1*Тарифы!$C$5*Тарифы!$C$8))*7*((_xlfn.XLOOKUP(A81,Воронка!A:A,Воронка!BF:BF,0))+E81)),0)</f>
        <v>14.700000000000001</v>
      </c>
      <c r="O81" s="36">
        <f>SUMIF(Детализция!$A:$A,$A81,Детализция!$AL:$AL)</f>
        <v>0</v>
      </c>
      <c r="P81" s="36">
        <f>SUMIF(Детализция!$A:$A,$A81,Детализция!$AE:$AE)</f>
        <v>399.29</v>
      </c>
      <c r="Q81" s="36">
        <f t="shared" si="16"/>
        <v>321.43</v>
      </c>
      <c r="R81" s="36">
        <f>IFERROR(Q81-_xlfn.XLOOKUP(A81,Cебес!$A:$A,Cебес!$E:$E,0,0)*$E81-$H81*7%," ")</f>
        <v>42.160000000000004</v>
      </c>
      <c r="S81" s="128">
        <f t="shared" si="17"/>
        <v>0.11678670360110804</v>
      </c>
      <c r="T81" s="128">
        <f>IF($E81&gt;0,$R81/(_xlfn.XLOOKUP($A81,Cебес!$A:$A,Cебес!$E:$E,0,0)*$E81),"  ")</f>
        <v>0.16598425196850394</v>
      </c>
      <c r="U81" s="346"/>
      <c r="V81" s="36">
        <f t="shared" si="18"/>
        <v>140</v>
      </c>
      <c r="W81" s="350">
        <f>_xlfn.XLOOKUP($A81,Воронка!A:A,Воронка!AF:AF,0,0)</f>
        <v>0</v>
      </c>
      <c r="X81" s="351">
        <f>_xlfn.XLOOKUP($A81,Воронка!$A:$A,Воронка!BB:BB,0,0)</f>
        <v>0.1</v>
      </c>
      <c r="Y81" s="36">
        <f>_xlfn.XLOOKUP($A81,Воронка!$A:$A,Воронка!AB:AB,0,0)</f>
        <v>15</v>
      </c>
      <c r="Z81" s="36">
        <f>_xlfn.XLOOKUP($A81,Воронка!$A:$A,Воронка!AD:AD,0,0)</f>
        <v>25</v>
      </c>
      <c r="AA81" s="36">
        <f>_xlfn.XLOOKUP($A81,Воронка!$A:$A,Воронка!BF:BF,0,0)</f>
        <v>14</v>
      </c>
    </row>
    <row r="82" spans="1:27" ht="15.75" customHeight="1" x14ac:dyDescent="0.25">
      <c r="A82" s="3">
        <f>[1]Юнит!A84</f>
        <v>340802685</v>
      </c>
      <c r="B82" s="3" t="str">
        <f>[1]Юнит!C84</f>
        <v>AKTA1PR101GR</v>
      </c>
      <c r="C82" s="352" t="str">
        <f>[1]Юнит!D84</f>
        <v>Чеснокодавка</v>
      </c>
      <c r="D82" s="4">
        <f>[1]Юнит!E84</f>
        <v>2042987041841</v>
      </c>
      <c r="E82" s="124">
        <f>SUMIFS(Детализция!$K:$K,Детализция!$A:$A,$A82,Детализция!$H:$H,"Продажа")</f>
        <v>0</v>
      </c>
      <c r="F82" s="124">
        <f>SUMIFS(Детализция!$K:$K,Детализция!$A:$A,$A82,Детализция!$H:$H,"Возврат")</f>
        <v>0</v>
      </c>
      <c r="G82" s="124">
        <f>SUMIFS(Детализция!Q:Q,Детализция!A:A,A82,Детализция!H:H,"Продажа")</f>
        <v>0</v>
      </c>
      <c r="H82" s="124">
        <f>SUMIFS(Детализция!$M:$M,Детализция!$A:$A,$A82,Детализция!$H:$H,"Продажа")</f>
        <v>0</v>
      </c>
      <c r="I82" s="36">
        <f>SUMIFS(Детализция!$Q:$Q,Детализция!$H:$H,"Возврат",Детализция!$A:$A,$A82)</f>
        <v>0</v>
      </c>
      <c r="J82" s="36">
        <f t="shared" si="14"/>
        <v>0</v>
      </c>
      <c r="K82" s="129" t="str">
        <f t="shared" si="15"/>
        <v xml:space="preserve"> </v>
      </c>
      <c r="L82" s="36">
        <f>SUMIF(Детализция!$A:$A,$A82,Детализция!$Z:$Z)+SUMIF(Детализция!$A:$A,$A82,Детализция!$AC:$AC)+SUMIF(Детализция!$A:$A,$A82,Детализция!$AD:$AD)</f>
        <v>0</v>
      </c>
      <c r="M82" s="36">
        <f>SUMIF(Детализция!$A:$A,$A82,Детализция!$AH:$AH)</f>
        <v>0</v>
      </c>
      <c r="N82" s="36">
        <f>IFERROR(((IF(_xlfn.XLOOKUP(A82,Cебес!A:A,Cебес!G:G)&gt;1,_xlfn.XLOOKUP(A82,Cебес!$A:$A,Cебес!$G:$G,0,0)*Тарифы!$C$5*Тарифы!$C$8,1*Тарифы!$C$5*Тарифы!$C$8))*7*((_xlfn.XLOOKUP(A82,Воронка!A:A,Воронка!BF:BF,0))+E82)),0)</f>
        <v>22.540000000000003</v>
      </c>
      <c r="O82" s="36">
        <f>SUMIF(Детализция!$A:$A,$A82,Детализция!$AL:$AL)</f>
        <v>0</v>
      </c>
      <c r="P82" s="36">
        <f>SUMIF(Детализция!$A:$A,$A82,Детализция!$AE:$AE)</f>
        <v>0</v>
      </c>
      <c r="Q82" s="36">
        <f t="shared" si="16"/>
        <v>-22.540000000000003</v>
      </c>
      <c r="R82" s="36">
        <f>IFERROR(Q82-_xlfn.XLOOKUP(A82,Cебес!$A:$A,Cебес!$E:$E,0,0)*$E82-$H82*7%," ")</f>
        <v>-22.540000000000003</v>
      </c>
      <c r="S82" s="128" t="str">
        <f t="shared" si="17"/>
        <v xml:space="preserve"> </v>
      </c>
      <c r="T82" s="128" t="str">
        <f>IF($E82&gt;0,$R82/(_xlfn.XLOOKUP($A82,Cебес!$A:$A,Cебес!$E:$E,0,0)*$E82),"  ")</f>
        <v xml:space="preserve">  </v>
      </c>
      <c r="U82" s="346"/>
      <c r="V82" s="36">
        <f t="shared" si="18"/>
        <v>999</v>
      </c>
      <c r="W82" s="350">
        <f>_xlfn.XLOOKUP($A82,Воронка!A:A,Воронка!AF:AF,0,0)</f>
        <v>0</v>
      </c>
      <c r="X82" s="351">
        <f>_xlfn.XLOOKUP($A82,Воронка!$A:$A,Воронка!BB:BB,0,0)</f>
        <v>0</v>
      </c>
      <c r="Y82" s="36">
        <f>_xlfn.XLOOKUP($A82,Воронка!$A:$A,Воронка!AB:AB,0,0)</f>
        <v>33</v>
      </c>
      <c r="Z82" s="36">
        <f>_xlfn.XLOOKUP($A82,Воронка!$A:$A,Воронка!AD:AD,0,0)</f>
        <v>0</v>
      </c>
      <c r="AA82" s="36">
        <f>_xlfn.XLOOKUP($A82,Воронка!$A:$A,Воронка!BF:BF,0,0)</f>
        <v>23</v>
      </c>
    </row>
    <row r="83" spans="1:27" s="31" customFormat="1" ht="30.75" customHeight="1" x14ac:dyDescent="0.25">
      <c r="A83" s="25" t="s">
        <v>261</v>
      </c>
      <c r="B83" s="25"/>
      <c r="C83" s="39"/>
      <c r="D83" s="308"/>
      <c r="E83" s="125">
        <f t="shared" ref="E83:J83" si="19">SUM(E3:E82)</f>
        <v>343</v>
      </c>
      <c r="F83" s="125">
        <f t="shared" si="19"/>
        <v>2</v>
      </c>
      <c r="G83" s="125">
        <f t="shared" si="19"/>
        <v>220644.42</v>
      </c>
      <c r="H83" s="125">
        <f t="shared" si="19"/>
        <v>148435.04</v>
      </c>
      <c r="I83" s="125">
        <f t="shared" si="19"/>
        <v>1601.69</v>
      </c>
      <c r="J83" s="125">
        <f t="shared" si="19"/>
        <v>70607.690000000017</v>
      </c>
      <c r="K83" s="125"/>
      <c r="L83" s="125">
        <f t="shared" ref="L83:R83" si="20">SUM(L3:L82)</f>
        <v>-14587.113278688528</v>
      </c>
      <c r="M83" s="125">
        <f t="shared" si="20"/>
        <v>25584.390000000007</v>
      </c>
      <c r="N83" s="125">
        <f t="shared" si="20"/>
        <v>12186.788040000005</v>
      </c>
      <c r="O83" s="125">
        <f t="shared" si="20"/>
        <v>0</v>
      </c>
      <c r="P83" s="125">
        <f t="shared" si="20"/>
        <v>155295.30000000002</v>
      </c>
      <c r="Q83" s="125">
        <f t="shared" si="20"/>
        <v>117524.12196</v>
      </c>
      <c r="R83" s="125">
        <f t="shared" si="20"/>
        <v>64401.66915999999</v>
      </c>
      <c r="S83" s="196">
        <f>R83/G83</f>
        <v>0.29187989054969071</v>
      </c>
      <c r="T83" s="193"/>
      <c r="U83" s="30"/>
      <c r="V83" s="242"/>
      <c r="W83" s="349">
        <f>_xlfn.XLOOKUP($A83,Воронка!$A:$A,Воронка!Z:Z,0,0)</f>
        <v>0</v>
      </c>
      <c r="X83" s="193"/>
      <c r="Y83" s="193"/>
      <c r="Z83" s="193"/>
      <c r="AA83" s="242">
        <f>SUM(AA2:AA82)</f>
        <v>10665</v>
      </c>
    </row>
    <row r="84" spans="1:27" s="132" customFormat="1" ht="15.75" customHeight="1" x14ac:dyDescent="0.25">
      <c r="A84" s="132" t="s">
        <v>369</v>
      </c>
      <c r="C84" s="133"/>
      <c r="D84" s="309"/>
      <c r="E84" s="134"/>
      <c r="F84" s="131"/>
      <c r="G84" s="134"/>
      <c r="H84" s="134"/>
      <c r="I84" s="131"/>
      <c r="J84" s="134">
        <f>G83-H83-I83</f>
        <v>70607.69</v>
      </c>
      <c r="K84" s="135"/>
      <c r="L84" s="131"/>
      <c r="M84" s="131"/>
      <c r="N84" s="131"/>
      <c r="O84" s="131"/>
      <c r="P84" s="131">
        <f>H83-L83</f>
        <v>163022.15327868855</v>
      </c>
      <c r="Q84" s="131">
        <f>P84-SUM(M83:O83)-O85-O86</f>
        <v>125250.97523868854</v>
      </c>
      <c r="R84" s="131"/>
      <c r="S84" s="135"/>
      <c r="T84" s="194"/>
      <c r="V84" s="131"/>
      <c r="W84" s="135"/>
      <c r="X84" s="194"/>
      <c r="Y84" s="194"/>
      <c r="Z84" s="194"/>
      <c r="AA84" s="131"/>
    </row>
    <row r="85" spans="1:27" ht="15.75" customHeight="1" x14ac:dyDescent="0.25">
      <c r="A85" s="34"/>
      <c r="B85" s="34"/>
      <c r="C85" s="40"/>
      <c r="D85" s="51"/>
      <c r="E85" s="118"/>
      <c r="F85" s="131"/>
      <c r="G85" s="118"/>
      <c r="I85" s="37"/>
      <c r="K85" s="48"/>
      <c r="L85" s="37"/>
      <c r="M85" s="281" t="s">
        <v>8</v>
      </c>
      <c r="N85" s="282"/>
      <c r="O85" s="280">
        <f>SUM(Детализция!BG:BG)</f>
        <v>0</v>
      </c>
      <c r="P85" s="37"/>
      <c r="Q85" s="37"/>
      <c r="R85" s="34"/>
      <c r="S85" s="48"/>
      <c r="T85" s="195"/>
      <c r="U85" s="34"/>
      <c r="V85" s="37"/>
      <c r="W85" s="48"/>
      <c r="X85" s="195"/>
      <c r="Y85" s="195"/>
      <c r="Z85" s="195"/>
      <c r="AA85" s="131"/>
    </row>
    <row r="86" spans="1:27" ht="15.75" customHeight="1" x14ac:dyDescent="0.25">
      <c r="A86" s="34"/>
      <c r="B86" s="34"/>
      <c r="C86" s="40"/>
      <c r="D86" s="51"/>
      <c r="E86" s="118"/>
      <c r="F86" s="37"/>
      <c r="G86" s="118"/>
      <c r="H86" s="118"/>
      <c r="I86" s="37"/>
      <c r="J86" s="37"/>
      <c r="K86" s="48"/>
      <c r="L86" s="37"/>
      <c r="M86" s="285" t="s">
        <v>9</v>
      </c>
      <c r="N86" s="286"/>
      <c r="O86" s="280">
        <f>SUM(Детализция!$BF:$BF)</f>
        <v>0</v>
      </c>
      <c r="P86" s="37"/>
      <c r="Q86" s="37"/>
      <c r="R86" s="34"/>
      <c r="S86" s="48"/>
      <c r="T86" s="195"/>
      <c r="U86" s="34"/>
      <c r="V86" s="37"/>
      <c r="W86" s="48"/>
      <c r="X86" s="195"/>
      <c r="Y86" s="195"/>
      <c r="Z86" s="195"/>
      <c r="AA86" s="37"/>
    </row>
    <row r="87" spans="1:27" ht="15.75" customHeight="1" x14ac:dyDescent="0.25">
      <c r="A87" s="34"/>
      <c r="B87" s="34"/>
      <c r="C87" s="40"/>
      <c r="D87" s="51"/>
      <c r="E87" s="118"/>
      <c r="F87" s="37"/>
      <c r="G87" s="118"/>
      <c r="H87" s="118"/>
      <c r="I87" s="37"/>
      <c r="J87" s="37"/>
      <c r="K87" s="48"/>
      <c r="L87" s="37"/>
      <c r="M87" s="283" t="s">
        <v>378</v>
      </c>
      <c r="N87" s="284"/>
      <c r="O87" s="280">
        <f>SUM(Детализция!$AL:$AL)</f>
        <v>0</v>
      </c>
      <c r="P87" s="37"/>
      <c r="Q87" s="37"/>
      <c r="R87" s="37"/>
      <c r="S87" s="48"/>
      <c r="T87" s="195"/>
      <c r="U87" s="34"/>
      <c r="V87" s="37"/>
      <c r="W87" s="48"/>
      <c r="X87" s="195"/>
      <c r="Y87" s="195"/>
      <c r="Z87" s="195"/>
      <c r="AA87" s="37"/>
    </row>
  </sheetData>
  <autoFilter ref="A1:P1" xr:uid="{7DCC5C32-D3ED-462A-8C9C-34F826185827}"/>
  <phoneticPr fontId="11" type="noConversion"/>
  <conditionalFormatting sqref="E3:F82">
    <cfRule type="colorScale" priority="1704">
      <colorScale>
        <cfvo type="min"/>
        <cfvo type="max"/>
        <color rgb="FFFCFCFF"/>
        <color rgb="FF63BE7B"/>
      </colorScale>
    </cfRule>
  </conditionalFormatting>
  <conditionalFormatting sqref="E87:T1048576 E1:T84 E85:Q86 S85:T86">
    <cfRule type="cellIs" priority="77" stopIfTrue="1" operator="equal">
      <formula>0</formula>
    </cfRule>
  </conditionalFormatting>
  <conditionalFormatting sqref="F84:F1048576 F1 I3:I82">
    <cfRule type="colorScale" priority="114">
      <colorScale>
        <cfvo type="min"/>
        <cfvo type="max"/>
        <color rgb="FFFCFCFF"/>
        <color rgb="FFF8696B"/>
      </colorScale>
    </cfRule>
  </conditionalFormatting>
  <conditionalFormatting sqref="G3:H82">
    <cfRule type="colorScale" priority="1693">
      <colorScale>
        <cfvo type="min"/>
        <cfvo type="max"/>
        <color rgb="FFFCFCFF"/>
        <color rgb="FF63BE7B"/>
      </colorScale>
    </cfRule>
  </conditionalFormatting>
  <conditionalFormatting sqref="I84:I1048576 I1">
    <cfRule type="colorScale" priority="115">
      <colorScale>
        <cfvo type="min"/>
        <cfvo type="max"/>
        <color rgb="FFFCFCFF"/>
        <color rgb="FFF8696B"/>
      </colorScale>
    </cfRule>
  </conditionalFormatting>
  <conditionalFormatting sqref="J86:J1048576 M85 J1 J3:J82">
    <cfRule type="colorScale" priority="105">
      <colorScale>
        <cfvo type="min"/>
        <cfvo type="max"/>
        <color rgb="FFFCFCFF"/>
        <color rgb="FFF8696B"/>
      </colorScale>
    </cfRule>
  </conditionalFormatting>
  <conditionalFormatting sqref="K1">
    <cfRule type="colorScale" priority="106">
      <colorScale>
        <cfvo type="min"/>
        <cfvo type="max"/>
        <color rgb="FFFCFCFF"/>
        <color rgb="FFF8696B"/>
      </colorScale>
    </cfRule>
  </conditionalFormatting>
  <conditionalFormatting sqref="K84:K1048576 K1 K3:K82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84 O1 M1 M87:M1048576 O84:O1048576 O3:P82 M3:M82">
    <cfRule type="colorScale" priority="116">
      <colorScale>
        <cfvo type="min"/>
        <cfvo type="max"/>
        <color rgb="FFFCFCFF"/>
        <color rgb="FFF8696B"/>
      </colorScale>
    </cfRule>
  </conditionalFormatting>
  <conditionalFormatting sqref="M86:M87">
    <cfRule type="colorScale" priority="80">
      <colorScale>
        <cfvo type="min"/>
        <cfvo type="max"/>
        <color rgb="FFFCFCFF"/>
        <color rgb="FFF8696B"/>
      </colorScale>
    </cfRule>
  </conditionalFormatting>
  <conditionalFormatting sqref="M87">
    <cfRule type="colorScale" priority="34">
      <colorScale>
        <cfvo type="min"/>
        <cfvo type="max"/>
        <color rgb="FFFCFCFF"/>
        <color rgb="FFF8696B"/>
      </colorScale>
    </cfRule>
  </conditionalFormatting>
  <conditionalFormatting sqref="N3:N82">
    <cfRule type="colorScale" priority="1703">
      <colorScale>
        <cfvo type="min"/>
        <cfvo type="max"/>
        <color rgb="FFFCFCFF"/>
        <color rgb="FFF8696B"/>
      </colorScale>
    </cfRule>
  </conditionalFormatting>
  <conditionalFormatting sqref="P3:P82">
    <cfRule type="colorScale" priority="1711">
      <colorScale>
        <cfvo type="min"/>
        <cfvo type="max"/>
        <color rgb="FFFCFCFF"/>
        <color rgb="FF63BE7B"/>
      </colorScale>
    </cfRule>
  </conditionalFormatting>
  <conditionalFormatting sqref="Q3:Q82">
    <cfRule type="colorScale" priority="1694">
      <colorScale>
        <cfvo type="min"/>
        <cfvo type="max"/>
        <color rgb="FFFCFCFF"/>
        <color rgb="FF63BE7B"/>
      </colorScale>
    </cfRule>
  </conditionalFormatting>
  <conditionalFormatting sqref="R1:R84 R87:R1048576">
    <cfRule type="cellIs" dxfId="9" priority="83" operator="lessThan">
      <formula>0</formula>
    </cfRule>
  </conditionalFormatting>
  <conditionalFormatting sqref="R3:R82">
    <cfRule type="colorScale" priority="1695">
      <colorScale>
        <cfvo type="min"/>
        <cfvo type="percentile" val="50"/>
        <cfvo type="max"/>
        <color rgb="FFF8696B"/>
        <color rgb="FFFCFCFF"/>
        <color rgb="FF63BE7B"/>
      </colorScale>
    </cfRule>
    <cfRule type="top10" dxfId="8" priority="1696" rank="1"/>
    <cfRule type="colorScale" priority="1697">
      <colorScale>
        <cfvo type="min"/>
        <cfvo type="max"/>
        <color rgb="FFFCFCFF"/>
        <color rgb="FF63BE7B"/>
      </colorScale>
    </cfRule>
  </conditionalFormatting>
  <conditionalFormatting sqref="S3:S82">
    <cfRule type="top10" dxfId="7" priority="1698" rank="1"/>
    <cfRule type="colorScale" priority="1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0">
      <colorScale>
        <cfvo type="min"/>
        <cfvo type="max"/>
        <color rgb="FFFCFCFF"/>
        <color rgb="FF63BE7B"/>
      </colorScale>
    </cfRule>
  </conditionalFormatting>
  <conditionalFormatting sqref="T3:T82">
    <cfRule type="top10" dxfId="6" priority="1701" rank="1"/>
    <cfRule type="colorScale" priority="1702">
      <colorScale>
        <cfvo type="min"/>
        <cfvo type="percentile" val="50"/>
        <cfvo type="max"/>
        <color rgb="FFF8696B"/>
        <color rgb="FFFCFCFF"/>
        <color rgb="FF63BE7B"/>
      </colorScale>
    </cfRule>
    <cfRule type="top10" dxfId="5" priority="1705" rank="1"/>
    <cfRule type="colorScale" priority="1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7">
      <colorScale>
        <cfvo type="min"/>
        <cfvo type="max"/>
        <color rgb="FFFCFCFF"/>
        <color rgb="FF63BE7B"/>
      </colorScale>
    </cfRule>
  </conditionalFormatting>
  <conditionalFormatting sqref="V3:V82">
    <cfRule type="cellIs" dxfId="4" priority="51" operator="greaterThan">
      <formula>120</formula>
    </cfRule>
  </conditionalFormatting>
  <conditionalFormatting sqref="V83 X83 V84:X1048576">
    <cfRule type="cellIs" priority="55" stopIfTrue="1" operator="equal">
      <formula>0</formula>
    </cfRule>
  </conditionalFormatting>
  <conditionalFormatting sqref="V1:Z2 Y83:Z1048576">
    <cfRule type="cellIs" priority="37" stopIfTrue="1" operator="equal">
      <formula>0</formula>
    </cfRule>
  </conditionalFormatting>
  <conditionalFormatting sqref="W3:W83">
    <cfRule type="cellIs" dxfId="3" priority="48" operator="between">
      <formula>90.01</formula>
      <formula>99.99</formula>
    </cfRule>
    <cfRule type="cellIs" dxfId="2" priority="49" operator="equal">
      <formula>100</formula>
    </cfRule>
    <cfRule type="cellIs" dxfId="1" priority="50" operator="between">
      <formula>0.1</formula>
      <formula>90</formula>
    </cfRule>
  </conditionalFormatting>
  <conditionalFormatting sqref="Y3:Y82">
    <cfRule type="colorScale" priority="1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Z82">
    <cfRule type="cellIs" dxfId="0" priority="1708" stopIfTrue="1" operator="equal">
      <formula>0</formula>
    </cfRule>
  </conditionalFormatting>
  <conditionalFormatting sqref="Z3:Z82"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A1048576">
    <cfRule type="cellIs" priority="42" stopIfTrue="1" operator="equal">
      <formula>0</formula>
    </cfRule>
  </conditionalFormatting>
  <conditionalFormatting sqref="AA3:AA82">
    <cfRule type="colorScale" priority="1710">
      <colorScale>
        <cfvo type="min"/>
        <cfvo type="max"/>
        <color rgb="FFFCFCFF"/>
        <color rgb="FF63BE7B"/>
      </colorScale>
    </cfRule>
  </conditionalFormatting>
  <conditionalFormatting sqref="AA84:AA1048576 AA1">
    <cfRule type="colorScale" priority="43">
      <colorScale>
        <cfvo type="min"/>
        <cfvo type="max"/>
        <color rgb="FFFCFCFF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0D98-5C3A-454B-AED9-4C3812D0038E}">
  <sheetPr>
    <tabColor rgb="FF7030A0"/>
  </sheetPr>
  <dimension ref="A1:BX2177"/>
  <sheetViews>
    <sheetView tabSelected="1" workbookViewId="0">
      <pane ySplit="1" topLeftCell="A2" activePane="bottomLeft" state="frozen"/>
      <selection activeCell="L22" sqref="L22"/>
      <selection pane="bottomLeft" activeCell="B10" sqref="B10"/>
    </sheetView>
  </sheetViews>
  <sheetFormatPr defaultRowHeight="15.75" x14ac:dyDescent="0.25"/>
  <cols>
    <col min="1" max="1" width="16.625" customWidth="1"/>
    <col min="2" max="2" width="15.75" customWidth="1"/>
    <col min="3" max="3" width="20.125" customWidth="1"/>
    <col min="4" max="4" width="87.5" customWidth="1"/>
    <col min="5" max="5" width="12.25" customWidth="1"/>
    <col min="6" max="6" width="17.5" customWidth="1"/>
    <col min="7" max="7" width="14.875" customWidth="1"/>
    <col min="8" max="10" width="15.75" customWidth="1"/>
    <col min="11" max="11" width="14" customWidth="1"/>
    <col min="12" max="12" width="16.625" customWidth="1"/>
    <col min="13" max="13" width="20.125" customWidth="1"/>
    <col min="14" max="14" width="21.875" customWidth="1"/>
    <col min="15" max="15" width="17.5" customWidth="1"/>
    <col min="16" max="16" width="19.25" customWidth="1"/>
    <col min="17" max="17" width="21.875" customWidth="1"/>
    <col min="18" max="19" width="30.625" customWidth="1"/>
    <col min="20" max="20" width="18.375" customWidth="1"/>
    <col min="21" max="21" width="12.25" customWidth="1"/>
    <col min="22" max="22" width="15.75" customWidth="1"/>
    <col min="23" max="23" width="14" customWidth="1"/>
    <col min="24" max="25" width="28.875" customWidth="1"/>
    <col min="26" max="26" width="26.25" customWidth="1"/>
    <col min="27" max="27" width="35" customWidth="1"/>
    <col min="28" max="28" width="23.625" customWidth="1"/>
    <col min="29" max="29" width="20.125" customWidth="1"/>
    <col min="30" max="30" width="23.625" customWidth="1"/>
    <col min="31" max="32" width="15.75" customWidth="1"/>
    <col min="33" max="33" width="21" customWidth="1"/>
    <col min="34" max="36" width="30.625" customWidth="1"/>
    <col min="37" max="38" width="14" customWidth="1"/>
    <col min="39" max="39" width="21" customWidth="1"/>
    <col min="40" max="40" width="16.625" customWidth="1"/>
    <col min="41" max="41" width="26.25" customWidth="1"/>
    <col min="42" max="42" width="14" customWidth="1"/>
    <col min="43" max="43" width="26.25" customWidth="1"/>
    <col min="44" max="45" width="17.5" customWidth="1"/>
    <col min="46" max="46" width="16.625" customWidth="1"/>
    <col min="47" max="47" width="14" customWidth="1"/>
    <col min="48" max="48" width="17.5" customWidth="1"/>
    <col min="49" max="49" width="21.875" customWidth="1"/>
    <col min="50" max="51" width="13.125" customWidth="1"/>
    <col min="52" max="52" width="28" customWidth="1"/>
    <col min="53" max="54" width="26.25" customWidth="1"/>
    <col min="55" max="55" width="35" customWidth="1"/>
    <col min="56" max="56" width="52.5" customWidth="1"/>
    <col min="57" max="57" width="26.25" customWidth="1"/>
    <col min="58" max="58" width="30.625" customWidth="1"/>
    <col min="59" max="59" width="39.375" customWidth="1"/>
    <col min="60" max="61" width="35" customWidth="1"/>
    <col min="62" max="62" width="39.375" customWidth="1"/>
    <col min="63" max="68" width="35" customWidth="1"/>
    <col min="69" max="69" width="43.75" customWidth="1"/>
    <col min="70" max="71" width="35" customWidth="1"/>
    <col min="72" max="72" width="43.75" customWidth="1"/>
    <col min="73" max="76" width="26.25" customWidth="1"/>
  </cols>
  <sheetData>
    <row r="1" spans="1:76" ht="30" customHeight="1" x14ac:dyDescent="0.25">
      <c r="A1" s="358" t="s">
        <v>138</v>
      </c>
      <c r="B1" s="358" t="s">
        <v>73</v>
      </c>
      <c r="C1" s="358" t="s">
        <v>75</v>
      </c>
      <c r="D1" s="358" t="s">
        <v>76</v>
      </c>
      <c r="E1" s="358" t="s">
        <v>139</v>
      </c>
      <c r="F1" s="358" t="s">
        <v>140</v>
      </c>
      <c r="G1" s="358" t="s">
        <v>141</v>
      </c>
      <c r="H1" s="358" t="s">
        <v>142</v>
      </c>
      <c r="I1" s="358" t="s">
        <v>143</v>
      </c>
      <c r="J1" s="358" t="s">
        <v>144</v>
      </c>
      <c r="K1" s="358" t="s">
        <v>145</v>
      </c>
      <c r="L1" s="358" t="s">
        <v>146</v>
      </c>
      <c r="M1" s="358" t="s">
        <v>147</v>
      </c>
      <c r="N1" s="358" t="s">
        <v>148</v>
      </c>
      <c r="O1" s="358" t="s">
        <v>631</v>
      </c>
      <c r="P1" s="358" t="s">
        <v>149</v>
      </c>
      <c r="Q1" s="358" t="s">
        <v>150</v>
      </c>
      <c r="R1" s="358" t="s">
        <v>151</v>
      </c>
      <c r="S1" s="358" t="s">
        <v>479</v>
      </c>
      <c r="T1" s="358" t="s">
        <v>152</v>
      </c>
      <c r="U1" s="358" t="s">
        <v>153</v>
      </c>
      <c r="V1" s="358" t="s">
        <v>717</v>
      </c>
      <c r="W1" s="358" t="s">
        <v>154</v>
      </c>
      <c r="X1" s="358" t="s">
        <v>155</v>
      </c>
      <c r="Y1" s="358" t="s">
        <v>156</v>
      </c>
      <c r="Z1" s="358" t="s">
        <v>157</v>
      </c>
      <c r="AA1" s="358" t="s">
        <v>158</v>
      </c>
      <c r="AB1" s="358" t="s">
        <v>159</v>
      </c>
      <c r="AC1" s="358" t="s">
        <v>160</v>
      </c>
      <c r="AD1" s="358" t="s">
        <v>161</v>
      </c>
      <c r="AE1" s="358" t="s">
        <v>162</v>
      </c>
      <c r="AF1" s="358" t="s">
        <v>163</v>
      </c>
      <c r="AG1" s="358" t="s">
        <v>164</v>
      </c>
      <c r="AH1" s="358" t="s">
        <v>165</v>
      </c>
      <c r="AI1" s="358" t="s">
        <v>166</v>
      </c>
      <c r="AJ1" s="358" t="s">
        <v>167</v>
      </c>
      <c r="AK1" s="358" t="s">
        <v>168</v>
      </c>
      <c r="AL1" s="358" t="s">
        <v>169</v>
      </c>
      <c r="AM1" s="358" t="s">
        <v>599</v>
      </c>
      <c r="AN1" s="358" t="s">
        <v>600</v>
      </c>
      <c r="AO1" s="358" t="s">
        <v>170</v>
      </c>
      <c r="AP1" s="358" t="s">
        <v>171</v>
      </c>
      <c r="AQ1" s="358" t="s">
        <v>172</v>
      </c>
      <c r="AR1" s="358" t="s">
        <v>173</v>
      </c>
      <c r="AS1" s="358" t="s">
        <v>174</v>
      </c>
      <c r="AT1" s="358" t="s">
        <v>175</v>
      </c>
      <c r="AU1" s="358" t="s">
        <v>176</v>
      </c>
      <c r="AV1" s="358" t="s">
        <v>177</v>
      </c>
      <c r="AW1" s="358" t="s">
        <v>178</v>
      </c>
      <c r="AX1" s="358" t="s">
        <v>179</v>
      </c>
      <c r="AY1" s="358" t="s">
        <v>180</v>
      </c>
      <c r="AZ1" s="358" t="s">
        <v>181</v>
      </c>
      <c r="BA1" s="358" t="s">
        <v>182</v>
      </c>
      <c r="BB1" s="358" t="s">
        <v>183</v>
      </c>
      <c r="BC1" s="358" t="s">
        <v>184</v>
      </c>
      <c r="BD1" s="358" t="s">
        <v>185</v>
      </c>
      <c r="BE1" s="358" t="s">
        <v>186</v>
      </c>
      <c r="BF1" s="358" t="s">
        <v>187</v>
      </c>
      <c r="BG1" s="358" t="s">
        <v>873</v>
      </c>
      <c r="BH1" s="358" t="s">
        <v>188</v>
      </c>
      <c r="BI1" s="358" t="s">
        <v>189</v>
      </c>
      <c r="BJ1" s="358" t="s">
        <v>874</v>
      </c>
      <c r="BK1" s="358" t="s">
        <v>475</v>
      </c>
      <c r="BL1" s="358" t="s">
        <v>476</v>
      </c>
      <c r="BM1" s="358" t="s">
        <v>639</v>
      </c>
      <c r="BN1" s="358" t="s">
        <v>718</v>
      </c>
      <c r="BO1" s="358" t="s">
        <v>638</v>
      </c>
      <c r="BP1" s="358" t="s">
        <v>699</v>
      </c>
      <c r="BQ1" s="358" t="s">
        <v>812</v>
      </c>
      <c r="BR1" s="358" t="s">
        <v>875</v>
      </c>
      <c r="BS1" s="358" t="s">
        <v>876</v>
      </c>
      <c r="BT1" s="358" t="s">
        <v>877</v>
      </c>
      <c r="BU1" s="358" t="s">
        <v>878</v>
      </c>
      <c r="BV1" s="358" t="s">
        <v>879</v>
      </c>
      <c r="BW1" s="358" t="s">
        <v>1568</v>
      </c>
      <c r="BX1" s="358" t="s">
        <v>1569</v>
      </c>
    </row>
    <row r="2" spans="1:76" x14ac:dyDescent="0.25">
      <c r="A2" t="s">
        <v>741</v>
      </c>
      <c r="B2" t="s">
        <v>201</v>
      </c>
      <c r="C2" t="s">
        <v>696</v>
      </c>
      <c r="D2" t="s">
        <v>247</v>
      </c>
      <c r="E2" t="s">
        <v>192</v>
      </c>
      <c r="F2" t="s">
        <v>683</v>
      </c>
      <c r="G2" t="s">
        <v>697</v>
      </c>
      <c r="H2" t="s">
        <v>89</v>
      </c>
      <c r="I2" t="s">
        <v>1281</v>
      </c>
      <c r="J2" t="s">
        <v>1570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697</v>
      </c>
      <c r="AC2" s="2">
        <v>0</v>
      </c>
      <c r="AD2">
        <v>0</v>
      </c>
      <c r="AE2">
        <v>0</v>
      </c>
      <c r="AF2">
        <v>1</v>
      </c>
      <c r="AG2">
        <v>0</v>
      </c>
      <c r="AH2">
        <v>50.68</v>
      </c>
      <c r="AI2" t="s">
        <v>614</v>
      </c>
      <c r="AJ2" t="s">
        <v>682</v>
      </c>
      <c r="AK2" t="s">
        <v>697</v>
      </c>
      <c r="AL2">
        <v>0</v>
      </c>
      <c r="AM2">
        <v>0</v>
      </c>
      <c r="AN2" t="s">
        <v>194</v>
      </c>
      <c r="AO2" t="s">
        <v>697</v>
      </c>
      <c r="AP2" t="s">
        <v>697</v>
      </c>
      <c r="AQ2" t="s">
        <v>1571</v>
      </c>
      <c r="AR2" t="s">
        <v>1572</v>
      </c>
      <c r="AS2" t="s">
        <v>697</v>
      </c>
      <c r="AT2" t="s">
        <v>697</v>
      </c>
      <c r="AU2" t="s">
        <v>213</v>
      </c>
      <c r="AV2" t="s">
        <v>236</v>
      </c>
      <c r="AW2" t="s">
        <v>196</v>
      </c>
      <c r="AX2" t="s">
        <v>697</v>
      </c>
      <c r="AY2" t="s">
        <v>697</v>
      </c>
      <c r="AZ2" t="s">
        <v>697</v>
      </c>
      <c r="BA2" t="s">
        <v>1397</v>
      </c>
      <c r="BB2" t="s">
        <v>1573</v>
      </c>
      <c r="BC2">
        <v>0</v>
      </c>
      <c r="BD2" t="s">
        <v>697</v>
      </c>
      <c r="BE2">
        <v>0</v>
      </c>
      <c r="BF2">
        <v>0</v>
      </c>
      <c r="BG2">
        <v>0</v>
      </c>
      <c r="BH2">
        <v>1.6</v>
      </c>
      <c r="BI2" t="s">
        <v>197</v>
      </c>
      <c r="BJ2" t="s">
        <v>192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1574</v>
      </c>
      <c r="BQ2">
        <v>0</v>
      </c>
      <c r="BR2">
        <v>0</v>
      </c>
      <c r="BS2">
        <v>0</v>
      </c>
      <c r="BT2" t="s">
        <v>880</v>
      </c>
      <c r="BU2">
        <v>0</v>
      </c>
      <c r="BV2">
        <v>0</v>
      </c>
      <c r="BW2" t="s">
        <v>697</v>
      </c>
      <c r="BX2">
        <v>0</v>
      </c>
    </row>
    <row r="3" spans="1:76" x14ac:dyDescent="0.25">
      <c r="A3" t="s">
        <v>741</v>
      </c>
      <c r="B3" t="s">
        <v>201</v>
      </c>
      <c r="C3" t="s">
        <v>696</v>
      </c>
      <c r="D3" t="s">
        <v>247</v>
      </c>
      <c r="E3" t="s">
        <v>192</v>
      </c>
      <c r="F3" t="s">
        <v>683</v>
      </c>
      <c r="G3" t="s">
        <v>198</v>
      </c>
      <c r="H3" t="s">
        <v>198</v>
      </c>
      <c r="I3" t="s">
        <v>1281</v>
      </c>
      <c r="J3" t="s">
        <v>1570</v>
      </c>
      <c r="K3">
        <v>1</v>
      </c>
      <c r="L3">
        <v>796</v>
      </c>
      <c r="M3">
        <v>510</v>
      </c>
      <c r="N3">
        <v>0</v>
      </c>
      <c r="O3">
        <v>0</v>
      </c>
      <c r="P3">
        <v>0</v>
      </c>
      <c r="Q3">
        <v>796</v>
      </c>
      <c r="R3">
        <v>0</v>
      </c>
      <c r="S3">
        <v>0</v>
      </c>
      <c r="T3">
        <v>35.93</v>
      </c>
      <c r="U3">
        <v>29.5</v>
      </c>
      <c r="V3">
        <v>24.18</v>
      </c>
      <c r="W3">
        <v>-11.75</v>
      </c>
      <c r="X3">
        <v>-41.95</v>
      </c>
      <c r="Y3">
        <v>12.358000000000001</v>
      </c>
      <c r="Z3">
        <v>20.23</v>
      </c>
      <c r="AA3">
        <v>3.97</v>
      </c>
      <c r="AB3" t="s">
        <v>199</v>
      </c>
      <c r="AC3" s="2">
        <v>-52.080327868852457</v>
      </c>
      <c r="AD3">
        <v>-11.46</v>
      </c>
      <c r="AE3">
        <v>540.95000000000005</v>
      </c>
      <c r="AF3">
        <v>0</v>
      </c>
      <c r="AG3">
        <v>0</v>
      </c>
      <c r="AH3">
        <v>0</v>
      </c>
      <c r="AI3" t="s">
        <v>697</v>
      </c>
      <c r="AJ3" t="s">
        <v>697</v>
      </c>
      <c r="AK3" t="s">
        <v>697</v>
      </c>
      <c r="AL3">
        <v>0</v>
      </c>
      <c r="AM3">
        <v>0</v>
      </c>
      <c r="AN3" t="s">
        <v>697</v>
      </c>
      <c r="AO3" t="s">
        <v>697</v>
      </c>
      <c r="AP3" t="s">
        <v>415</v>
      </c>
      <c r="AQ3" t="s">
        <v>1571</v>
      </c>
      <c r="AR3" t="s">
        <v>1572</v>
      </c>
      <c r="AS3" t="s">
        <v>697</v>
      </c>
      <c r="AT3" t="s">
        <v>697</v>
      </c>
      <c r="AU3" t="s">
        <v>213</v>
      </c>
      <c r="AV3" t="s">
        <v>236</v>
      </c>
      <c r="AW3" t="s">
        <v>196</v>
      </c>
      <c r="AX3" t="s">
        <v>697</v>
      </c>
      <c r="AY3" t="s">
        <v>697</v>
      </c>
      <c r="AZ3" t="s">
        <v>697</v>
      </c>
      <c r="BA3" t="s">
        <v>1397</v>
      </c>
      <c r="BB3" t="s">
        <v>1573</v>
      </c>
      <c r="BC3">
        <v>0</v>
      </c>
      <c r="BD3" t="s">
        <v>697</v>
      </c>
      <c r="BE3">
        <v>0</v>
      </c>
      <c r="BF3">
        <v>0</v>
      </c>
      <c r="BG3">
        <v>0</v>
      </c>
      <c r="BH3">
        <v>0</v>
      </c>
      <c r="BI3" t="s">
        <v>197</v>
      </c>
      <c r="BJ3" t="s">
        <v>697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1574</v>
      </c>
      <c r="BQ3">
        <v>0</v>
      </c>
      <c r="BR3">
        <v>0</v>
      </c>
      <c r="BS3">
        <v>0</v>
      </c>
      <c r="BT3" t="s">
        <v>697</v>
      </c>
      <c r="BU3">
        <v>0</v>
      </c>
      <c r="BV3">
        <v>0</v>
      </c>
      <c r="BW3" t="s">
        <v>697</v>
      </c>
      <c r="BX3">
        <v>0</v>
      </c>
    </row>
    <row r="4" spans="1:76" x14ac:dyDescent="0.25">
      <c r="A4" t="s">
        <v>724</v>
      </c>
      <c r="B4" t="s">
        <v>201</v>
      </c>
      <c r="C4" t="s">
        <v>725</v>
      </c>
      <c r="D4" t="s">
        <v>670</v>
      </c>
      <c r="E4" t="s">
        <v>192</v>
      </c>
      <c r="F4" t="s">
        <v>644</v>
      </c>
      <c r="G4" t="s">
        <v>697</v>
      </c>
      <c r="H4" t="s">
        <v>89</v>
      </c>
      <c r="I4" t="s">
        <v>1281</v>
      </c>
      <c r="J4" t="s">
        <v>1570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697</v>
      </c>
      <c r="AC4" s="2">
        <v>0</v>
      </c>
      <c r="AD4">
        <v>0</v>
      </c>
      <c r="AE4">
        <v>0</v>
      </c>
      <c r="AF4">
        <v>1</v>
      </c>
      <c r="AG4">
        <v>0</v>
      </c>
      <c r="AH4">
        <v>56.62</v>
      </c>
      <c r="AI4" t="s">
        <v>452</v>
      </c>
      <c r="AJ4" t="s">
        <v>453</v>
      </c>
      <c r="AK4" t="s">
        <v>697</v>
      </c>
      <c r="AL4">
        <v>0</v>
      </c>
      <c r="AM4">
        <v>0</v>
      </c>
      <c r="AN4" t="s">
        <v>194</v>
      </c>
      <c r="AO4" t="s">
        <v>697</v>
      </c>
      <c r="AP4" t="s">
        <v>697</v>
      </c>
      <c r="AQ4" t="s">
        <v>1575</v>
      </c>
      <c r="AR4" t="s">
        <v>1576</v>
      </c>
      <c r="AS4" t="s">
        <v>697</v>
      </c>
      <c r="AT4" t="s">
        <v>697</v>
      </c>
      <c r="AU4" t="s">
        <v>195</v>
      </c>
      <c r="AV4" t="s">
        <v>236</v>
      </c>
      <c r="AW4" t="s">
        <v>196</v>
      </c>
      <c r="AX4" t="s">
        <v>697</v>
      </c>
      <c r="AY4" t="s">
        <v>697</v>
      </c>
      <c r="AZ4" t="s">
        <v>697</v>
      </c>
      <c r="BA4" t="s">
        <v>1506</v>
      </c>
      <c r="BB4" t="s">
        <v>1577</v>
      </c>
      <c r="BC4">
        <v>0</v>
      </c>
      <c r="BD4" t="s">
        <v>697</v>
      </c>
      <c r="BE4">
        <v>0</v>
      </c>
      <c r="BF4">
        <v>0</v>
      </c>
      <c r="BG4">
        <v>0</v>
      </c>
      <c r="BH4">
        <v>2.2000000000000002</v>
      </c>
      <c r="BI4" t="s">
        <v>197</v>
      </c>
      <c r="BJ4" t="s">
        <v>192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1578</v>
      </c>
      <c r="BQ4">
        <v>0</v>
      </c>
      <c r="BR4">
        <v>0</v>
      </c>
      <c r="BS4">
        <v>0</v>
      </c>
      <c r="BT4" t="s">
        <v>880</v>
      </c>
      <c r="BU4">
        <v>0</v>
      </c>
      <c r="BV4">
        <v>0</v>
      </c>
      <c r="BW4" t="s">
        <v>697</v>
      </c>
      <c r="BX4">
        <v>0</v>
      </c>
    </row>
    <row r="5" spans="1:76" x14ac:dyDescent="0.25">
      <c r="A5" t="s">
        <v>724</v>
      </c>
      <c r="B5" t="s">
        <v>201</v>
      </c>
      <c r="C5" t="s">
        <v>725</v>
      </c>
      <c r="D5" t="s">
        <v>670</v>
      </c>
      <c r="E5" t="s">
        <v>192</v>
      </c>
      <c r="F5" t="s">
        <v>644</v>
      </c>
      <c r="G5" t="s">
        <v>198</v>
      </c>
      <c r="H5" t="s">
        <v>198</v>
      </c>
      <c r="I5" t="s">
        <v>1281</v>
      </c>
      <c r="J5" t="s">
        <v>1570</v>
      </c>
      <c r="K5">
        <v>1</v>
      </c>
      <c r="L5">
        <v>549</v>
      </c>
      <c r="M5">
        <v>342</v>
      </c>
      <c r="N5">
        <v>0</v>
      </c>
      <c r="O5">
        <v>0</v>
      </c>
      <c r="P5">
        <v>0</v>
      </c>
      <c r="Q5">
        <v>549</v>
      </c>
      <c r="R5">
        <v>0</v>
      </c>
      <c r="S5">
        <v>0</v>
      </c>
      <c r="T5">
        <v>37.700000000000003</v>
      </c>
      <c r="U5">
        <v>29.5</v>
      </c>
      <c r="V5">
        <v>24.18</v>
      </c>
      <c r="W5">
        <v>-13.52</v>
      </c>
      <c r="X5">
        <v>-36.93</v>
      </c>
      <c r="Y5">
        <v>9.32</v>
      </c>
      <c r="Z5">
        <v>11.12</v>
      </c>
      <c r="AA5">
        <v>3.25</v>
      </c>
      <c r="AB5" t="s">
        <v>199</v>
      </c>
      <c r="AC5" s="2">
        <v>-44.565573770491802</v>
      </c>
      <c r="AD5">
        <v>-9.8000000000000007</v>
      </c>
      <c r="AE5">
        <v>375.93</v>
      </c>
      <c r="AF5">
        <v>0</v>
      </c>
      <c r="AG5">
        <v>0</v>
      </c>
      <c r="AH5">
        <v>0</v>
      </c>
      <c r="AI5" t="s">
        <v>697</v>
      </c>
      <c r="AJ5" t="s">
        <v>697</v>
      </c>
      <c r="AK5" t="s">
        <v>697</v>
      </c>
      <c r="AL5">
        <v>0</v>
      </c>
      <c r="AM5">
        <v>0</v>
      </c>
      <c r="AN5" t="s">
        <v>697</v>
      </c>
      <c r="AO5" t="s">
        <v>697</v>
      </c>
      <c r="AP5" t="s">
        <v>215</v>
      </c>
      <c r="AQ5" t="s">
        <v>1575</v>
      </c>
      <c r="AR5" t="s">
        <v>1576</v>
      </c>
      <c r="AS5" t="s">
        <v>697</v>
      </c>
      <c r="AT5" t="s">
        <v>697</v>
      </c>
      <c r="AU5" t="s">
        <v>195</v>
      </c>
      <c r="AV5" t="s">
        <v>236</v>
      </c>
      <c r="AW5" t="s">
        <v>196</v>
      </c>
      <c r="AX5" t="s">
        <v>697</v>
      </c>
      <c r="AY5" t="s">
        <v>697</v>
      </c>
      <c r="AZ5" t="s">
        <v>697</v>
      </c>
      <c r="BA5" t="s">
        <v>1506</v>
      </c>
      <c r="BB5" t="s">
        <v>1577</v>
      </c>
      <c r="BC5">
        <v>0</v>
      </c>
      <c r="BD5" t="s">
        <v>697</v>
      </c>
      <c r="BE5">
        <v>0</v>
      </c>
      <c r="BF5">
        <v>0</v>
      </c>
      <c r="BG5">
        <v>0</v>
      </c>
      <c r="BH5">
        <v>0</v>
      </c>
      <c r="BI5" t="s">
        <v>197</v>
      </c>
      <c r="BJ5" t="s">
        <v>697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1578</v>
      </c>
      <c r="BQ5">
        <v>0</v>
      </c>
      <c r="BR5">
        <v>0</v>
      </c>
      <c r="BS5">
        <v>0</v>
      </c>
      <c r="BT5" t="s">
        <v>697</v>
      </c>
      <c r="BU5">
        <v>0</v>
      </c>
      <c r="BV5">
        <v>0</v>
      </c>
      <c r="BW5" t="s">
        <v>697</v>
      </c>
      <c r="BX5">
        <v>0</v>
      </c>
    </row>
    <row r="6" spans="1:76" x14ac:dyDescent="0.25">
      <c r="A6" t="s">
        <v>806</v>
      </c>
      <c r="B6" t="s">
        <v>201</v>
      </c>
      <c r="C6" t="s">
        <v>807</v>
      </c>
      <c r="D6" t="s">
        <v>670</v>
      </c>
      <c r="E6" t="s">
        <v>192</v>
      </c>
      <c r="F6" t="s">
        <v>679</v>
      </c>
      <c r="G6" t="s">
        <v>697</v>
      </c>
      <c r="H6" t="s">
        <v>89</v>
      </c>
      <c r="I6" t="s">
        <v>1318</v>
      </c>
      <c r="J6" t="s">
        <v>1570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697</v>
      </c>
      <c r="AC6" s="2">
        <v>0</v>
      </c>
      <c r="AD6">
        <v>0</v>
      </c>
      <c r="AE6">
        <v>0</v>
      </c>
      <c r="AF6">
        <v>1</v>
      </c>
      <c r="AG6">
        <v>0</v>
      </c>
      <c r="AH6">
        <v>41.18</v>
      </c>
      <c r="AI6" t="s">
        <v>701</v>
      </c>
      <c r="AJ6" t="s">
        <v>743</v>
      </c>
      <c r="AK6" t="s">
        <v>697</v>
      </c>
      <c r="AL6">
        <v>0</v>
      </c>
      <c r="AM6">
        <v>0</v>
      </c>
      <c r="AN6" t="s">
        <v>194</v>
      </c>
      <c r="AO6" t="s">
        <v>697</v>
      </c>
      <c r="AP6" t="s">
        <v>697</v>
      </c>
      <c r="AQ6" t="s">
        <v>1579</v>
      </c>
      <c r="AR6" t="s">
        <v>1580</v>
      </c>
      <c r="AS6" t="s">
        <v>697</v>
      </c>
      <c r="AT6" t="s">
        <v>697</v>
      </c>
      <c r="AU6" t="s">
        <v>219</v>
      </c>
      <c r="AV6" t="s">
        <v>236</v>
      </c>
      <c r="AW6" t="s">
        <v>196</v>
      </c>
      <c r="AX6" t="s">
        <v>697</v>
      </c>
      <c r="AY6" t="s">
        <v>697</v>
      </c>
      <c r="AZ6" t="s">
        <v>697</v>
      </c>
      <c r="BA6" t="s">
        <v>1581</v>
      </c>
      <c r="BB6" t="s">
        <v>1582</v>
      </c>
      <c r="BC6">
        <v>0</v>
      </c>
      <c r="BD6" t="s">
        <v>697</v>
      </c>
      <c r="BE6">
        <v>0</v>
      </c>
      <c r="BF6">
        <v>0</v>
      </c>
      <c r="BG6">
        <v>0</v>
      </c>
      <c r="BH6">
        <v>1.6</v>
      </c>
      <c r="BI6" t="s">
        <v>197</v>
      </c>
      <c r="BJ6" t="s">
        <v>192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1583</v>
      </c>
      <c r="BQ6">
        <v>0</v>
      </c>
      <c r="BR6">
        <v>0</v>
      </c>
      <c r="BS6">
        <v>0</v>
      </c>
      <c r="BT6" t="s">
        <v>880</v>
      </c>
      <c r="BU6">
        <v>0</v>
      </c>
      <c r="BV6">
        <v>0</v>
      </c>
      <c r="BW6" t="s">
        <v>697</v>
      </c>
      <c r="BX6">
        <v>0</v>
      </c>
    </row>
    <row r="7" spans="1:76" x14ac:dyDescent="0.25">
      <c r="A7" t="s">
        <v>806</v>
      </c>
      <c r="B7" t="s">
        <v>201</v>
      </c>
      <c r="C7" t="s">
        <v>807</v>
      </c>
      <c r="D7" t="s">
        <v>670</v>
      </c>
      <c r="E7" t="s">
        <v>192</v>
      </c>
      <c r="F7" t="s">
        <v>679</v>
      </c>
      <c r="G7" t="s">
        <v>198</v>
      </c>
      <c r="H7" t="s">
        <v>198</v>
      </c>
      <c r="I7" t="s">
        <v>1318</v>
      </c>
      <c r="J7" t="s">
        <v>1570</v>
      </c>
      <c r="K7">
        <v>1</v>
      </c>
      <c r="L7">
        <v>549</v>
      </c>
      <c r="M7">
        <v>331</v>
      </c>
      <c r="N7">
        <v>0</v>
      </c>
      <c r="O7">
        <v>0</v>
      </c>
      <c r="P7">
        <v>0</v>
      </c>
      <c r="Q7">
        <v>549</v>
      </c>
      <c r="R7">
        <v>0</v>
      </c>
      <c r="S7">
        <v>0</v>
      </c>
      <c r="T7">
        <v>39.71</v>
      </c>
      <c r="U7">
        <v>29.5</v>
      </c>
      <c r="V7">
        <v>24.18</v>
      </c>
      <c r="W7">
        <v>-15.53</v>
      </c>
      <c r="X7">
        <v>-45.94</v>
      </c>
      <c r="Y7">
        <v>12.071999999999999</v>
      </c>
      <c r="Z7">
        <v>10.76</v>
      </c>
      <c r="AA7">
        <v>3.25</v>
      </c>
      <c r="AB7" t="s">
        <v>199</v>
      </c>
      <c r="AC7" s="2">
        <v>-55.837704918032784</v>
      </c>
      <c r="AD7">
        <v>-12.28</v>
      </c>
      <c r="AE7">
        <v>376.29</v>
      </c>
      <c r="AF7">
        <v>0</v>
      </c>
      <c r="AG7">
        <v>0</v>
      </c>
      <c r="AH7">
        <v>0</v>
      </c>
      <c r="AI7" t="s">
        <v>697</v>
      </c>
      <c r="AJ7" t="s">
        <v>697</v>
      </c>
      <c r="AK7" t="s">
        <v>697</v>
      </c>
      <c r="AL7">
        <v>0</v>
      </c>
      <c r="AM7">
        <v>0</v>
      </c>
      <c r="AN7" t="s">
        <v>697</v>
      </c>
      <c r="AO7" t="s">
        <v>697</v>
      </c>
      <c r="AP7" t="s">
        <v>215</v>
      </c>
      <c r="AQ7" t="s">
        <v>1579</v>
      </c>
      <c r="AR7" t="s">
        <v>1580</v>
      </c>
      <c r="AS7" t="s">
        <v>697</v>
      </c>
      <c r="AT7" t="s">
        <v>697</v>
      </c>
      <c r="AU7" t="s">
        <v>219</v>
      </c>
      <c r="AV7" t="s">
        <v>236</v>
      </c>
      <c r="AW7" t="s">
        <v>196</v>
      </c>
      <c r="AX7" t="s">
        <v>697</v>
      </c>
      <c r="AY7" t="s">
        <v>697</v>
      </c>
      <c r="AZ7" t="s">
        <v>697</v>
      </c>
      <c r="BA7" t="s">
        <v>1581</v>
      </c>
      <c r="BB7" t="s">
        <v>1582</v>
      </c>
      <c r="BC7">
        <v>0</v>
      </c>
      <c r="BD7" t="s">
        <v>697</v>
      </c>
      <c r="BE7">
        <v>0</v>
      </c>
      <c r="BF7">
        <v>0</v>
      </c>
      <c r="BG7">
        <v>0</v>
      </c>
      <c r="BH7">
        <v>0</v>
      </c>
      <c r="BI7" t="s">
        <v>197</v>
      </c>
      <c r="BJ7" t="s">
        <v>697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1583</v>
      </c>
      <c r="BQ7">
        <v>0</v>
      </c>
      <c r="BR7">
        <v>0</v>
      </c>
      <c r="BS7">
        <v>0</v>
      </c>
      <c r="BT7" t="s">
        <v>697</v>
      </c>
      <c r="BU7">
        <v>0</v>
      </c>
      <c r="BV7">
        <v>0</v>
      </c>
      <c r="BW7" t="s">
        <v>697</v>
      </c>
      <c r="BX7">
        <v>0</v>
      </c>
    </row>
    <row r="8" spans="1:76" x14ac:dyDescent="0.25">
      <c r="A8" t="s">
        <v>726</v>
      </c>
      <c r="B8" t="s">
        <v>191</v>
      </c>
      <c r="C8" t="s">
        <v>539</v>
      </c>
      <c r="D8" t="s">
        <v>540</v>
      </c>
      <c r="E8" t="s">
        <v>192</v>
      </c>
      <c r="F8" t="s">
        <v>457</v>
      </c>
      <c r="G8" t="s">
        <v>697</v>
      </c>
      <c r="H8" t="s">
        <v>89</v>
      </c>
      <c r="I8" t="s">
        <v>1203</v>
      </c>
      <c r="J8" t="s">
        <v>1570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697</v>
      </c>
      <c r="AC8" s="2">
        <v>0</v>
      </c>
      <c r="AD8">
        <v>0</v>
      </c>
      <c r="AE8">
        <v>0</v>
      </c>
      <c r="AF8">
        <v>1</v>
      </c>
      <c r="AG8">
        <v>0</v>
      </c>
      <c r="AH8">
        <v>104.94</v>
      </c>
      <c r="AI8" t="s">
        <v>604</v>
      </c>
      <c r="AJ8" t="s">
        <v>614</v>
      </c>
      <c r="AK8" t="s">
        <v>697</v>
      </c>
      <c r="AL8">
        <v>0</v>
      </c>
      <c r="AM8">
        <v>0</v>
      </c>
      <c r="AN8" t="s">
        <v>194</v>
      </c>
      <c r="AO8" t="s">
        <v>697</v>
      </c>
      <c r="AP8" t="s">
        <v>697</v>
      </c>
      <c r="AQ8" t="s">
        <v>1584</v>
      </c>
      <c r="AR8" t="s">
        <v>1585</v>
      </c>
      <c r="AS8" t="s">
        <v>697</v>
      </c>
      <c r="AT8" t="s">
        <v>697</v>
      </c>
      <c r="AU8" t="s">
        <v>602</v>
      </c>
      <c r="AV8" t="s">
        <v>236</v>
      </c>
      <c r="AW8" t="s">
        <v>196</v>
      </c>
      <c r="AX8" t="s">
        <v>697</v>
      </c>
      <c r="AY8" t="s">
        <v>697</v>
      </c>
      <c r="AZ8" t="s">
        <v>697</v>
      </c>
      <c r="BA8" t="s">
        <v>1392</v>
      </c>
      <c r="BB8" t="s">
        <v>1586</v>
      </c>
      <c r="BC8">
        <v>0</v>
      </c>
      <c r="BD8" t="s">
        <v>697</v>
      </c>
      <c r="BE8">
        <v>0</v>
      </c>
      <c r="BF8">
        <v>0</v>
      </c>
      <c r="BG8">
        <v>0</v>
      </c>
      <c r="BH8">
        <v>2</v>
      </c>
      <c r="BI8" t="s">
        <v>197</v>
      </c>
      <c r="BJ8" t="s">
        <v>192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1587</v>
      </c>
      <c r="BQ8">
        <v>0</v>
      </c>
      <c r="BR8">
        <v>0</v>
      </c>
      <c r="BS8">
        <v>0</v>
      </c>
      <c r="BT8" t="s">
        <v>880</v>
      </c>
      <c r="BU8">
        <v>0</v>
      </c>
      <c r="BV8">
        <v>0</v>
      </c>
      <c r="BW8" t="s">
        <v>697</v>
      </c>
      <c r="BX8">
        <v>0</v>
      </c>
    </row>
    <row r="9" spans="1:76" x14ac:dyDescent="0.25">
      <c r="A9" t="s">
        <v>726</v>
      </c>
      <c r="B9" t="s">
        <v>191</v>
      </c>
      <c r="C9" t="s">
        <v>539</v>
      </c>
      <c r="D9" t="s">
        <v>540</v>
      </c>
      <c r="E9" t="s">
        <v>192</v>
      </c>
      <c r="F9" t="s">
        <v>457</v>
      </c>
      <c r="G9" t="s">
        <v>198</v>
      </c>
      <c r="H9" t="s">
        <v>198</v>
      </c>
      <c r="I9" t="s">
        <v>1203</v>
      </c>
      <c r="J9" t="s">
        <v>1570</v>
      </c>
      <c r="K9">
        <v>1</v>
      </c>
      <c r="L9">
        <v>744</v>
      </c>
      <c r="M9">
        <v>508</v>
      </c>
      <c r="N9">
        <v>0</v>
      </c>
      <c r="O9">
        <v>0</v>
      </c>
      <c r="P9">
        <v>0</v>
      </c>
      <c r="Q9">
        <v>744</v>
      </c>
      <c r="R9">
        <v>0</v>
      </c>
      <c r="S9">
        <v>0</v>
      </c>
      <c r="T9">
        <v>31.72</v>
      </c>
      <c r="U9">
        <v>27.5</v>
      </c>
      <c r="V9">
        <v>22.54</v>
      </c>
      <c r="W9">
        <v>-9.18</v>
      </c>
      <c r="X9">
        <v>-25.74</v>
      </c>
      <c r="Y9">
        <v>15.708</v>
      </c>
      <c r="Z9">
        <v>16.510000000000002</v>
      </c>
      <c r="AA9">
        <v>3.25</v>
      </c>
      <c r="AB9" t="s">
        <v>199</v>
      </c>
      <c r="AC9" s="2">
        <v>-38.613114754098362</v>
      </c>
      <c r="AD9">
        <v>-8.49</v>
      </c>
      <c r="AE9">
        <v>522.89</v>
      </c>
      <c r="AF9">
        <v>0</v>
      </c>
      <c r="AG9">
        <v>0</v>
      </c>
      <c r="AH9">
        <v>0</v>
      </c>
      <c r="AI9" t="s">
        <v>697</v>
      </c>
      <c r="AJ9" t="s">
        <v>697</v>
      </c>
      <c r="AK9" t="s">
        <v>697</v>
      </c>
      <c r="AL9">
        <v>0</v>
      </c>
      <c r="AM9">
        <v>0</v>
      </c>
      <c r="AN9" t="s">
        <v>697</v>
      </c>
      <c r="AO9" t="s">
        <v>697</v>
      </c>
      <c r="AP9" t="s">
        <v>215</v>
      </c>
      <c r="AQ9" t="s">
        <v>1584</v>
      </c>
      <c r="AR9" t="s">
        <v>1585</v>
      </c>
      <c r="AS9" t="s">
        <v>697</v>
      </c>
      <c r="AT9" t="s">
        <v>697</v>
      </c>
      <c r="AU9" t="s">
        <v>602</v>
      </c>
      <c r="AV9" t="s">
        <v>236</v>
      </c>
      <c r="AW9" t="s">
        <v>196</v>
      </c>
      <c r="AX9" t="s">
        <v>697</v>
      </c>
      <c r="AY9" t="s">
        <v>697</v>
      </c>
      <c r="AZ9" t="s">
        <v>697</v>
      </c>
      <c r="BA9" t="s">
        <v>1392</v>
      </c>
      <c r="BB9" t="s">
        <v>1586</v>
      </c>
      <c r="BC9">
        <v>0</v>
      </c>
      <c r="BD9" t="s">
        <v>697</v>
      </c>
      <c r="BE9">
        <v>0</v>
      </c>
      <c r="BF9">
        <v>0</v>
      </c>
      <c r="BG9">
        <v>0</v>
      </c>
      <c r="BH9">
        <v>0</v>
      </c>
      <c r="BI9" t="s">
        <v>197</v>
      </c>
      <c r="BJ9" t="s">
        <v>697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1587</v>
      </c>
      <c r="BQ9">
        <v>0</v>
      </c>
      <c r="BR9">
        <v>0</v>
      </c>
      <c r="BS9">
        <v>0</v>
      </c>
      <c r="BT9" t="s">
        <v>697</v>
      </c>
      <c r="BU9">
        <v>0</v>
      </c>
      <c r="BV9">
        <v>0</v>
      </c>
      <c r="BW9" t="s">
        <v>697</v>
      </c>
      <c r="BX9">
        <v>0</v>
      </c>
    </row>
    <row r="10" spans="1:76" x14ac:dyDescent="0.25">
      <c r="A10" t="s">
        <v>732</v>
      </c>
      <c r="B10" t="s">
        <v>231</v>
      </c>
      <c r="C10" t="s">
        <v>455</v>
      </c>
      <c r="D10" t="s">
        <v>255</v>
      </c>
      <c r="E10" t="s">
        <v>192</v>
      </c>
      <c r="F10" t="s">
        <v>456</v>
      </c>
      <c r="G10" t="s">
        <v>697</v>
      </c>
      <c r="H10" t="s">
        <v>89</v>
      </c>
      <c r="I10" t="s">
        <v>1435</v>
      </c>
      <c r="J10" t="s">
        <v>1570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697</v>
      </c>
      <c r="AC10" s="2">
        <v>0</v>
      </c>
      <c r="AD10">
        <v>0</v>
      </c>
      <c r="AE10">
        <v>0</v>
      </c>
      <c r="AF10">
        <v>1</v>
      </c>
      <c r="AG10">
        <v>0</v>
      </c>
      <c r="AH10">
        <v>47.52</v>
      </c>
      <c r="AI10" t="s">
        <v>701</v>
      </c>
      <c r="AJ10" t="s">
        <v>743</v>
      </c>
      <c r="AK10" t="s">
        <v>697</v>
      </c>
      <c r="AL10">
        <v>0</v>
      </c>
      <c r="AM10">
        <v>0</v>
      </c>
      <c r="AN10" t="s">
        <v>194</v>
      </c>
      <c r="AO10" t="s">
        <v>697</v>
      </c>
      <c r="AP10" t="s">
        <v>697</v>
      </c>
      <c r="AQ10" t="s">
        <v>1588</v>
      </c>
      <c r="AR10" t="s">
        <v>1589</v>
      </c>
      <c r="AS10" t="s">
        <v>697</v>
      </c>
      <c r="AT10" t="s">
        <v>697</v>
      </c>
      <c r="AU10" t="s">
        <v>219</v>
      </c>
      <c r="AV10" t="s">
        <v>236</v>
      </c>
      <c r="AW10" t="s">
        <v>196</v>
      </c>
      <c r="AX10" t="s">
        <v>697</v>
      </c>
      <c r="AY10" t="s">
        <v>697</v>
      </c>
      <c r="AZ10" t="s">
        <v>697</v>
      </c>
      <c r="BA10" t="s">
        <v>1590</v>
      </c>
      <c r="BB10" t="s">
        <v>1591</v>
      </c>
      <c r="BC10">
        <v>0</v>
      </c>
      <c r="BD10" t="s">
        <v>697</v>
      </c>
      <c r="BE10">
        <v>0</v>
      </c>
      <c r="BF10">
        <v>0</v>
      </c>
      <c r="BG10">
        <v>0</v>
      </c>
      <c r="BH10">
        <v>1.6</v>
      </c>
      <c r="BI10" t="s">
        <v>197</v>
      </c>
      <c r="BJ10" t="s">
        <v>192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1592</v>
      </c>
      <c r="BQ10">
        <v>0</v>
      </c>
      <c r="BR10">
        <v>0</v>
      </c>
      <c r="BS10">
        <v>0</v>
      </c>
      <c r="BT10" t="s">
        <v>880</v>
      </c>
      <c r="BU10">
        <v>0</v>
      </c>
      <c r="BV10">
        <v>0</v>
      </c>
      <c r="BW10" t="s">
        <v>697</v>
      </c>
      <c r="BX10">
        <v>0</v>
      </c>
    </row>
    <row r="11" spans="1:76" x14ac:dyDescent="0.25">
      <c r="A11" t="s">
        <v>732</v>
      </c>
      <c r="B11" t="s">
        <v>231</v>
      </c>
      <c r="C11" t="s">
        <v>455</v>
      </c>
      <c r="D11" t="s">
        <v>255</v>
      </c>
      <c r="E11" t="s">
        <v>192</v>
      </c>
      <c r="F11" t="s">
        <v>456</v>
      </c>
      <c r="G11" t="s">
        <v>198</v>
      </c>
      <c r="H11" t="s">
        <v>198</v>
      </c>
      <c r="I11" t="s">
        <v>1435</v>
      </c>
      <c r="J11" t="s">
        <v>1570</v>
      </c>
      <c r="K11">
        <v>1</v>
      </c>
      <c r="L11">
        <v>777</v>
      </c>
      <c r="M11">
        <v>585</v>
      </c>
      <c r="N11">
        <v>0</v>
      </c>
      <c r="O11">
        <v>0</v>
      </c>
      <c r="P11">
        <v>0</v>
      </c>
      <c r="Q11">
        <v>777</v>
      </c>
      <c r="R11">
        <v>0</v>
      </c>
      <c r="S11">
        <v>0</v>
      </c>
      <c r="T11">
        <v>24.71</v>
      </c>
      <c r="U11">
        <v>21.5</v>
      </c>
      <c r="V11">
        <v>17.62</v>
      </c>
      <c r="W11">
        <v>-7.09</v>
      </c>
      <c r="X11">
        <v>-20.45</v>
      </c>
      <c r="Y11">
        <v>0</v>
      </c>
      <c r="Z11">
        <v>19.010000000000002</v>
      </c>
      <c r="AA11">
        <v>3.25</v>
      </c>
      <c r="AB11" t="s">
        <v>199</v>
      </c>
      <c r="AC11" s="2">
        <v>-20.450819672131146</v>
      </c>
      <c r="AD11">
        <v>-4.5</v>
      </c>
      <c r="AE11">
        <v>590.94000000000005</v>
      </c>
      <c r="AF11">
        <v>0</v>
      </c>
      <c r="AG11">
        <v>0</v>
      </c>
      <c r="AH11">
        <v>0</v>
      </c>
      <c r="AI11" t="s">
        <v>697</v>
      </c>
      <c r="AJ11" t="s">
        <v>697</v>
      </c>
      <c r="AK11" t="s">
        <v>697</v>
      </c>
      <c r="AL11">
        <v>0</v>
      </c>
      <c r="AM11">
        <v>0</v>
      </c>
      <c r="AN11" t="s">
        <v>697</v>
      </c>
      <c r="AO11" t="s">
        <v>697</v>
      </c>
      <c r="AP11" t="s">
        <v>215</v>
      </c>
      <c r="AQ11" t="s">
        <v>1588</v>
      </c>
      <c r="AR11" t="s">
        <v>1589</v>
      </c>
      <c r="AS11" t="s">
        <v>697</v>
      </c>
      <c r="AT11" t="s">
        <v>697</v>
      </c>
      <c r="AU11" t="s">
        <v>219</v>
      </c>
      <c r="AV11" t="s">
        <v>236</v>
      </c>
      <c r="AW11" t="s">
        <v>196</v>
      </c>
      <c r="AX11" t="s">
        <v>697</v>
      </c>
      <c r="AY11" t="s">
        <v>697</v>
      </c>
      <c r="AZ11" t="s">
        <v>697</v>
      </c>
      <c r="BA11" t="s">
        <v>1590</v>
      </c>
      <c r="BB11" t="s">
        <v>1591</v>
      </c>
      <c r="BC11">
        <v>0</v>
      </c>
      <c r="BD11" t="s">
        <v>697</v>
      </c>
      <c r="BE11">
        <v>0</v>
      </c>
      <c r="BF11">
        <v>0</v>
      </c>
      <c r="BG11">
        <v>0</v>
      </c>
      <c r="BH11">
        <v>0</v>
      </c>
      <c r="BI11" t="s">
        <v>197</v>
      </c>
      <c r="BJ11" t="s">
        <v>697</v>
      </c>
      <c r="BK11">
        <v>0</v>
      </c>
      <c r="BL11">
        <v>0</v>
      </c>
      <c r="BM11">
        <v>0</v>
      </c>
      <c r="BN11">
        <v>0</v>
      </c>
      <c r="BO11">
        <v>0</v>
      </c>
      <c r="BP11" t="s">
        <v>1592</v>
      </c>
      <c r="BQ11">
        <v>0</v>
      </c>
      <c r="BR11">
        <v>0</v>
      </c>
      <c r="BS11">
        <v>0</v>
      </c>
      <c r="BT11" t="s">
        <v>697</v>
      </c>
      <c r="BU11">
        <v>0</v>
      </c>
      <c r="BV11">
        <v>0</v>
      </c>
      <c r="BW11" t="s">
        <v>697</v>
      </c>
      <c r="BX11">
        <v>0</v>
      </c>
    </row>
    <row r="12" spans="1:76" x14ac:dyDescent="0.25">
      <c r="A12" t="s">
        <v>732</v>
      </c>
      <c r="B12" t="s">
        <v>231</v>
      </c>
      <c r="C12" t="s">
        <v>455</v>
      </c>
      <c r="D12" t="s">
        <v>255</v>
      </c>
      <c r="E12" t="s">
        <v>192</v>
      </c>
      <c r="F12" t="s">
        <v>456</v>
      </c>
      <c r="G12" t="s">
        <v>697</v>
      </c>
      <c r="H12" t="s">
        <v>89</v>
      </c>
      <c r="I12" t="s">
        <v>1435</v>
      </c>
      <c r="J12" t="s">
        <v>1570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697</v>
      </c>
      <c r="AC12" s="2">
        <v>0</v>
      </c>
      <c r="AD12">
        <v>0</v>
      </c>
      <c r="AE12">
        <v>0</v>
      </c>
      <c r="AF12">
        <v>1</v>
      </c>
      <c r="AG12">
        <v>0</v>
      </c>
      <c r="AH12">
        <v>47.52</v>
      </c>
      <c r="AI12" t="s">
        <v>701</v>
      </c>
      <c r="AJ12" t="s">
        <v>743</v>
      </c>
      <c r="AK12" t="s">
        <v>697</v>
      </c>
      <c r="AL12">
        <v>0</v>
      </c>
      <c r="AM12">
        <v>0</v>
      </c>
      <c r="AN12" t="s">
        <v>194</v>
      </c>
      <c r="AO12" t="s">
        <v>697</v>
      </c>
      <c r="AP12" t="s">
        <v>697</v>
      </c>
      <c r="AQ12" t="s">
        <v>1588</v>
      </c>
      <c r="AR12" t="s">
        <v>1589</v>
      </c>
      <c r="AS12" t="s">
        <v>697</v>
      </c>
      <c r="AT12" t="s">
        <v>697</v>
      </c>
      <c r="AU12" t="s">
        <v>219</v>
      </c>
      <c r="AV12" t="s">
        <v>236</v>
      </c>
      <c r="AW12" t="s">
        <v>196</v>
      </c>
      <c r="AX12" t="s">
        <v>697</v>
      </c>
      <c r="AY12" t="s">
        <v>697</v>
      </c>
      <c r="AZ12" t="s">
        <v>697</v>
      </c>
      <c r="BA12" t="s">
        <v>1593</v>
      </c>
      <c r="BB12" t="s">
        <v>1594</v>
      </c>
      <c r="BC12">
        <v>0</v>
      </c>
      <c r="BD12" t="s">
        <v>697</v>
      </c>
      <c r="BE12">
        <v>0</v>
      </c>
      <c r="BF12">
        <v>0</v>
      </c>
      <c r="BG12">
        <v>0</v>
      </c>
      <c r="BH12">
        <v>1.6</v>
      </c>
      <c r="BI12" t="s">
        <v>197</v>
      </c>
      <c r="BJ12" t="s">
        <v>192</v>
      </c>
      <c r="BK12">
        <v>0</v>
      </c>
      <c r="BL12">
        <v>0</v>
      </c>
      <c r="BM12">
        <v>0</v>
      </c>
      <c r="BN12">
        <v>0</v>
      </c>
      <c r="BO12">
        <v>0</v>
      </c>
      <c r="BP12" t="s">
        <v>1592</v>
      </c>
      <c r="BQ12">
        <v>0</v>
      </c>
      <c r="BR12">
        <v>0</v>
      </c>
      <c r="BS12">
        <v>0</v>
      </c>
      <c r="BT12" t="s">
        <v>880</v>
      </c>
      <c r="BU12">
        <v>0</v>
      </c>
      <c r="BV12">
        <v>0</v>
      </c>
      <c r="BW12" t="s">
        <v>697</v>
      </c>
      <c r="BX12">
        <v>0</v>
      </c>
    </row>
    <row r="13" spans="1:76" x14ac:dyDescent="0.25">
      <c r="A13" t="s">
        <v>732</v>
      </c>
      <c r="B13" t="s">
        <v>231</v>
      </c>
      <c r="C13" t="s">
        <v>455</v>
      </c>
      <c r="D13" t="s">
        <v>255</v>
      </c>
      <c r="E13" t="s">
        <v>192</v>
      </c>
      <c r="F13" t="s">
        <v>456</v>
      </c>
      <c r="G13" t="s">
        <v>198</v>
      </c>
      <c r="H13" t="s">
        <v>198</v>
      </c>
      <c r="I13" t="s">
        <v>1435</v>
      </c>
      <c r="J13" t="s">
        <v>1570</v>
      </c>
      <c r="K13">
        <v>1</v>
      </c>
      <c r="L13">
        <v>777</v>
      </c>
      <c r="M13">
        <v>585</v>
      </c>
      <c r="N13">
        <v>0</v>
      </c>
      <c r="O13">
        <v>0</v>
      </c>
      <c r="P13">
        <v>0</v>
      </c>
      <c r="Q13">
        <v>777</v>
      </c>
      <c r="R13">
        <v>0</v>
      </c>
      <c r="S13">
        <v>0</v>
      </c>
      <c r="T13">
        <v>24.71</v>
      </c>
      <c r="U13">
        <v>21.5</v>
      </c>
      <c r="V13">
        <v>17.62</v>
      </c>
      <c r="W13">
        <v>-7.09</v>
      </c>
      <c r="X13">
        <v>-20.45</v>
      </c>
      <c r="Y13">
        <v>0</v>
      </c>
      <c r="Z13">
        <v>19.010000000000002</v>
      </c>
      <c r="AA13">
        <v>3.25</v>
      </c>
      <c r="AB13" t="s">
        <v>199</v>
      </c>
      <c r="AC13" s="2">
        <v>-20.450819672131146</v>
      </c>
      <c r="AD13">
        <v>-4.5</v>
      </c>
      <c r="AE13">
        <v>590.94000000000005</v>
      </c>
      <c r="AF13">
        <v>0</v>
      </c>
      <c r="AG13">
        <v>0</v>
      </c>
      <c r="AH13">
        <v>0</v>
      </c>
      <c r="AI13" t="s">
        <v>697</v>
      </c>
      <c r="AJ13" t="s">
        <v>697</v>
      </c>
      <c r="AK13" t="s">
        <v>697</v>
      </c>
      <c r="AL13">
        <v>0</v>
      </c>
      <c r="AM13">
        <v>0</v>
      </c>
      <c r="AN13" t="s">
        <v>697</v>
      </c>
      <c r="AO13" t="s">
        <v>697</v>
      </c>
      <c r="AP13" t="s">
        <v>215</v>
      </c>
      <c r="AQ13" t="s">
        <v>1588</v>
      </c>
      <c r="AR13" t="s">
        <v>1589</v>
      </c>
      <c r="AS13" t="s">
        <v>697</v>
      </c>
      <c r="AT13" t="s">
        <v>697</v>
      </c>
      <c r="AU13" t="s">
        <v>219</v>
      </c>
      <c r="AV13" t="s">
        <v>236</v>
      </c>
      <c r="AW13" t="s">
        <v>196</v>
      </c>
      <c r="AX13" t="s">
        <v>697</v>
      </c>
      <c r="AY13" t="s">
        <v>697</v>
      </c>
      <c r="AZ13" t="s">
        <v>697</v>
      </c>
      <c r="BA13" t="s">
        <v>1593</v>
      </c>
      <c r="BB13" t="s">
        <v>1594</v>
      </c>
      <c r="BC13">
        <v>0</v>
      </c>
      <c r="BD13" t="s">
        <v>697</v>
      </c>
      <c r="BE13">
        <v>0</v>
      </c>
      <c r="BF13">
        <v>0</v>
      </c>
      <c r="BG13">
        <v>0</v>
      </c>
      <c r="BH13">
        <v>0</v>
      </c>
      <c r="BI13" t="s">
        <v>197</v>
      </c>
      <c r="BJ13" t="s">
        <v>697</v>
      </c>
      <c r="BK13">
        <v>0</v>
      </c>
      <c r="BL13">
        <v>0</v>
      </c>
      <c r="BM13">
        <v>0</v>
      </c>
      <c r="BN13">
        <v>0</v>
      </c>
      <c r="BO13">
        <v>0</v>
      </c>
      <c r="BP13" t="s">
        <v>1592</v>
      </c>
      <c r="BQ13">
        <v>0</v>
      </c>
      <c r="BR13">
        <v>0</v>
      </c>
      <c r="BS13">
        <v>0</v>
      </c>
      <c r="BT13" t="s">
        <v>697</v>
      </c>
      <c r="BU13">
        <v>0</v>
      </c>
      <c r="BV13">
        <v>0</v>
      </c>
      <c r="BW13" t="s">
        <v>697</v>
      </c>
      <c r="BX13">
        <v>0</v>
      </c>
    </row>
    <row r="14" spans="1:76" x14ac:dyDescent="0.25">
      <c r="A14" t="s">
        <v>726</v>
      </c>
      <c r="B14" t="s">
        <v>191</v>
      </c>
      <c r="C14" t="s">
        <v>539</v>
      </c>
      <c r="D14" t="s">
        <v>540</v>
      </c>
      <c r="E14" t="s">
        <v>192</v>
      </c>
      <c r="F14" t="s">
        <v>457</v>
      </c>
      <c r="G14" t="s">
        <v>697</v>
      </c>
      <c r="H14" t="s">
        <v>89</v>
      </c>
      <c r="I14" t="s">
        <v>1131</v>
      </c>
      <c r="J14" t="s">
        <v>1570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697</v>
      </c>
      <c r="AC14" s="2">
        <v>0</v>
      </c>
      <c r="AD14">
        <v>0</v>
      </c>
      <c r="AE14">
        <v>0</v>
      </c>
      <c r="AF14">
        <v>1</v>
      </c>
      <c r="AG14">
        <v>0</v>
      </c>
      <c r="AH14">
        <v>83.95</v>
      </c>
      <c r="AI14" t="s">
        <v>701</v>
      </c>
      <c r="AJ14" t="s">
        <v>743</v>
      </c>
      <c r="AK14" t="s">
        <v>697</v>
      </c>
      <c r="AL14">
        <v>0</v>
      </c>
      <c r="AM14">
        <v>0</v>
      </c>
      <c r="AN14" t="s">
        <v>235</v>
      </c>
      <c r="AO14" t="s">
        <v>697</v>
      </c>
      <c r="AP14" t="s">
        <v>697</v>
      </c>
      <c r="AQ14" t="s">
        <v>1595</v>
      </c>
      <c r="AR14" t="s">
        <v>1596</v>
      </c>
      <c r="AS14" t="s">
        <v>697</v>
      </c>
      <c r="AT14" t="s">
        <v>697</v>
      </c>
      <c r="AU14" t="s">
        <v>219</v>
      </c>
      <c r="AV14" t="s">
        <v>236</v>
      </c>
      <c r="AW14" t="s">
        <v>196</v>
      </c>
      <c r="AX14" t="s">
        <v>697</v>
      </c>
      <c r="AY14" t="s">
        <v>697</v>
      </c>
      <c r="AZ14" t="s">
        <v>697</v>
      </c>
      <c r="BA14" t="s">
        <v>1258</v>
      </c>
      <c r="BB14" t="s">
        <v>1490</v>
      </c>
      <c r="BC14">
        <v>0</v>
      </c>
      <c r="BD14" t="s">
        <v>697</v>
      </c>
      <c r="BE14">
        <v>0</v>
      </c>
      <c r="BF14">
        <v>0</v>
      </c>
      <c r="BG14">
        <v>0</v>
      </c>
      <c r="BH14">
        <v>1.6</v>
      </c>
      <c r="BI14" t="s">
        <v>197</v>
      </c>
      <c r="BJ14" t="s">
        <v>192</v>
      </c>
      <c r="BK14">
        <v>0</v>
      </c>
      <c r="BL14">
        <v>0</v>
      </c>
      <c r="BM14">
        <v>0</v>
      </c>
      <c r="BN14">
        <v>0</v>
      </c>
      <c r="BO14">
        <v>0</v>
      </c>
      <c r="BP14" t="s">
        <v>1597</v>
      </c>
      <c r="BQ14">
        <v>0</v>
      </c>
      <c r="BR14">
        <v>0</v>
      </c>
      <c r="BS14">
        <v>0</v>
      </c>
      <c r="BT14" t="s">
        <v>880</v>
      </c>
      <c r="BU14">
        <v>0</v>
      </c>
      <c r="BV14">
        <v>0</v>
      </c>
      <c r="BW14" t="s">
        <v>697</v>
      </c>
      <c r="BX14">
        <v>0</v>
      </c>
    </row>
    <row r="15" spans="1:76" x14ac:dyDescent="0.25">
      <c r="A15" t="s">
        <v>726</v>
      </c>
      <c r="B15" t="s">
        <v>191</v>
      </c>
      <c r="C15" t="s">
        <v>539</v>
      </c>
      <c r="D15" t="s">
        <v>540</v>
      </c>
      <c r="E15" t="s">
        <v>192</v>
      </c>
      <c r="F15" t="s">
        <v>457</v>
      </c>
      <c r="G15" t="s">
        <v>697</v>
      </c>
      <c r="H15" t="s">
        <v>89</v>
      </c>
      <c r="I15" t="s">
        <v>1131</v>
      </c>
      <c r="J15" t="s">
        <v>1570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697</v>
      </c>
      <c r="AC15" s="2">
        <v>0</v>
      </c>
      <c r="AD15">
        <v>0</v>
      </c>
      <c r="AE15">
        <v>0</v>
      </c>
      <c r="AF15">
        <v>0</v>
      </c>
      <c r="AG15">
        <v>1</v>
      </c>
      <c r="AH15">
        <v>50</v>
      </c>
      <c r="AI15" t="s">
        <v>701</v>
      </c>
      <c r="AJ15" t="s">
        <v>743</v>
      </c>
      <c r="AK15" t="s">
        <v>697</v>
      </c>
      <c r="AL15">
        <v>0</v>
      </c>
      <c r="AM15">
        <v>0</v>
      </c>
      <c r="AN15" t="s">
        <v>237</v>
      </c>
      <c r="AO15" t="s">
        <v>697</v>
      </c>
      <c r="AP15" t="s">
        <v>697</v>
      </c>
      <c r="AQ15" t="s">
        <v>1595</v>
      </c>
      <c r="AR15" t="s">
        <v>1596</v>
      </c>
      <c r="AS15" t="s">
        <v>697</v>
      </c>
      <c r="AT15" t="s">
        <v>697</v>
      </c>
      <c r="AU15" t="s">
        <v>219</v>
      </c>
      <c r="AV15" t="s">
        <v>236</v>
      </c>
      <c r="AW15" t="s">
        <v>196</v>
      </c>
      <c r="AX15" t="s">
        <v>697</v>
      </c>
      <c r="AY15" t="s">
        <v>697</v>
      </c>
      <c r="AZ15" t="s">
        <v>697</v>
      </c>
      <c r="BA15" t="s">
        <v>1258</v>
      </c>
      <c r="BB15" t="s">
        <v>1490</v>
      </c>
      <c r="BC15">
        <v>0</v>
      </c>
      <c r="BD15" t="s">
        <v>697</v>
      </c>
      <c r="BE15">
        <v>0</v>
      </c>
      <c r="BF15">
        <v>0</v>
      </c>
      <c r="BG15">
        <v>0</v>
      </c>
      <c r="BH15">
        <v>1.6</v>
      </c>
      <c r="BI15" t="s">
        <v>197</v>
      </c>
      <c r="BJ15" t="s">
        <v>192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1597</v>
      </c>
      <c r="BQ15">
        <v>0</v>
      </c>
      <c r="BR15">
        <v>0</v>
      </c>
      <c r="BS15">
        <v>0</v>
      </c>
      <c r="BT15" t="s">
        <v>880</v>
      </c>
      <c r="BU15">
        <v>0</v>
      </c>
      <c r="BV15">
        <v>0</v>
      </c>
      <c r="BW15" t="s">
        <v>697</v>
      </c>
      <c r="BX15">
        <v>0</v>
      </c>
    </row>
    <row r="16" spans="1:76" x14ac:dyDescent="0.25">
      <c r="A16" t="s">
        <v>746</v>
      </c>
      <c r="B16" t="s">
        <v>201</v>
      </c>
      <c r="C16" t="s">
        <v>249</v>
      </c>
      <c r="D16" t="s">
        <v>250</v>
      </c>
      <c r="E16" t="s">
        <v>192</v>
      </c>
      <c r="F16" t="s">
        <v>251</v>
      </c>
      <c r="G16" t="s">
        <v>697</v>
      </c>
      <c r="H16" t="s">
        <v>89</v>
      </c>
      <c r="I16" t="s">
        <v>1281</v>
      </c>
      <c r="J16" t="s">
        <v>1570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697</v>
      </c>
      <c r="AC16" s="2">
        <v>0</v>
      </c>
      <c r="AD16">
        <v>0</v>
      </c>
      <c r="AE16">
        <v>0</v>
      </c>
      <c r="AF16">
        <v>1</v>
      </c>
      <c r="AG16">
        <v>0</v>
      </c>
      <c r="AH16">
        <v>47.52</v>
      </c>
      <c r="AI16" t="s">
        <v>614</v>
      </c>
      <c r="AJ16" t="s">
        <v>682</v>
      </c>
      <c r="AK16" t="s">
        <v>697</v>
      </c>
      <c r="AL16">
        <v>0</v>
      </c>
      <c r="AM16">
        <v>0</v>
      </c>
      <c r="AN16" t="s">
        <v>194</v>
      </c>
      <c r="AO16" t="s">
        <v>697</v>
      </c>
      <c r="AP16" t="s">
        <v>697</v>
      </c>
      <c r="AQ16" t="s">
        <v>1598</v>
      </c>
      <c r="AR16" t="s">
        <v>1599</v>
      </c>
      <c r="AS16" t="s">
        <v>697</v>
      </c>
      <c r="AT16" t="s">
        <v>697</v>
      </c>
      <c r="AU16" t="s">
        <v>213</v>
      </c>
      <c r="AV16" t="s">
        <v>236</v>
      </c>
      <c r="AW16" t="s">
        <v>196</v>
      </c>
      <c r="AX16" t="s">
        <v>697</v>
      </c>
      <c r="AY16" t="s">
        <v>697</v>
      </c>
      <c r="AZ16" t="s">
        <v>697</v>
      </c>
      <c r="BA16" t="s">
        <v>1394</v>
      </c>
      <c r="BB16" t="s">
        <v>1600</v>
      </c>
      <c r="BC16">
        <v>0</v>
      </c>
      <c r="BD16" t="s">
        <v>697</v>
      </c>
      <c r="BE16">
        <v>0</v>
      </c>
      <c r="BF16">
        <v>0</v>
      </c>
      <c r="BG16">
        <v>0</v>
      </c>
      <c r="BH16">
        <v>1.6</v>
      </c>
      <c r="BI16" t="s">
        <v>197</v>
      </c>
      <c r="BJ16" t="s">
        <v>192</v>
      </c>
      <c r="BK16">
        <v>0</v>
      </c>
      <c r="BL16">
        <v>0</v>
      </c>
      <c r="BM16">
        <v>0</v>
      </c>
      <c r="BN16">
        <v>0</v>
      </c>
      <c r="BO16">
        <v>0</v>
      </c>
      <c r="BP16" t="s">
        <v>1601</v>
      </c>
      <c r="BQ16">
        <v>0</v>
      </c>
      <c r="BR16">
        <v>0</v>
      </c>
      <c r="BS16">
        <v>0</v>
      </c>
      <c r="BT16" t="s">
        <v>880</v>
      </c>
      <c r="BU16">
        <v>0</v>
      </c>
      <c r="BV16">
        <v>0</v>
      </c>
      <c r="BW16" t="s">
        <v>697</v>
      </c>
      <c r="BX16">
        <v>0</v>
      </c>
    </row>
    <row r="17" spans="1:76" x14ac:dyDescent="0.25">
      <c r="A17" t="s">
        <v>746</v>
      </c>
      <c r="B17" t="s">
        <v>201</v>
      </c>
      <c r="C17" t="s">
        <v>249</v>
      </c>
      <c r="D17" t="s">
        <v>250</v>
      </c>
      <c r="E17" t="s">
        <v>192</v>
      </c>
      <c r="F17" t="s">
        <v>251</v>
      </c>
      <c r="G17" t="s">
        <v>198</v>
      </c>
      <c r="H17" t="s">
        <v>198</v>
      </c>
      <c r="I17" t="s">
        <v>1281</v>
      </c>
      <c r="J17" t="s">
        <v>1570</v>
      </c>
      <c r="K17">
        <v>1</v>
      </c>
      <c r="L17">
        <v>578</v>
      </c>
      <c r="M17">
        <v>349</v>
      </c>
      <c r="N17">
        <v>0</v>
      </c>
      <c r="O17">
        <v>0</v>
      </c>
      <c r="P17">
        <v>0</v>
      </c>
      <c r="Q17">
        <v>578</v>
      </c>
      <c r="R17">
        <v>0</v>
      </c>
      <c r="S17">
        <v>0</v>
      </c>
      <c r="T17">
        <v>39.619999999999997</v>
      </c>
      <c r="U17">
        <v>29.5</v>
      </c>
      <c r="V17">
        <v>24.18</v>
      </c>
      <c r="W17">
        <v>-15.44</v>
      </c>
      <c r="X17">
        <v>-47.94</v>
      </c>
      <c r="Y17">
        <v>9.16</v>
      </c>
      <c r="Z17">
        <v>11.34</v>
      </c>
      <c r="AA17">
        <v>3.25</v>
      </c>
      <c r="AB17" t="s">
        <v>199</v>
      </c>
      <c r="AC17" s="2">
        <v>-55.450819672131146</v>
      </c>
      <c r="AD17">
        <v>-12.2</v>
      </c>
      <c r="AE17">
        <v>396.15</v>
      </c>
      <c r="AF17">
        <v>0</v>
      </c>
      <c r="AG17">
        <v>0</v>
      </c>
      <c r="AH17">
        <v>0</v>
      </c>
      <c r="AI17" t="s">
        <v>697</v>
      </c>
      <c r="AJ17" t="s">
        <v>697</v>
      </c>
      <c r="AK17" t="s">
        <v>697</v>
      </c>
      <c r="AL17">
        <v>0</v>
      </c>
      <c r="AM17">
        <v>0</v>
      </c>
      <c r="AN17" t="s">
        <v>697</v>
      </c>
      <c r="AO17" t="s">
        <v>697</v>
      </c>
      <c r="AP17" t="s">
        <v>215</v>
      </c>
      <c r="AQ17" t="s">
        <v>1598</v>
      </c>
      <c r="AR17" t="s">
        <v>1599</v>
      </c>
      <c r="AS17" t="s">
        <v>697</v>
      </c>
      <c r="AT17" t="s">
        <v>697</v>
      </c>
      <c r="AU17" t="s">
        <v>213</v>
      </c>
      <c r="AV17" t="s">
        <v>236</v>
      </c>
      <c r="AW17" t="s">
        <v>196</v>
      </c>
      <c r="AX17" t="s">
        <v>697</v>
      </c>
      <c r="AY17" t="s">
        <v>697</v>
      </c>
      <c r="AZ17" t="s">
        <v>697</v>
      </c>
      <c r="BA17" t="s">
        <v>1394</v>
      </c>
      <c r="BB17" t="s">
        <v>1600</v>
      </c>
      <c r="BC17">
        <v>0</v>
      </c>
      <c r="BD17" t="s">
        <v>697</v>
      </c>
      <c r="BE17">
        <v>0</v>
      </c>
      <c r="BF17">
        <v>0</v>
      </c>
      <c r="BG17">
        <v>0</v>
      </c>
      <c r="BH17">
        <v>0</v>
      </c>
      <c r="BI17" t="s">
        <v>197</v>
      </c>
      <c r="BJ17" t="s">
        <v>697</v>
      </c>
      <c r="BK17">
        <v>0</v>
      </c>
      <c r="BL17">
        <v>0</v>
      </c>
      <c r="BM17">
        <v>0</v>
      </c>
      <c r="BN17">
        <v>0</v>
      </c>
      <c r="BO17">
        <v>0</v>
      </c>
      <c r="BP17" t="s">
        <v>1601</v>
      </c>
      <c r="BQ17">
        <v>0</v>
      </c>
      <c r="BR17">
        <v>0</v>
      </c>
      <c r="BS17">
        <v>0</v>
      </c>
      <c r="BT17" t="s">
        <v>697</v>
      </c>
      <c r="BU17">
        <v>0</v>
      </c>
      <c r="BV17">
        <v>0</v>
      </c>
      <c r="BW17" t="s">
        <v>697</v>
      </c>
      <c r="BX17">
        <v>0</v>
      </c>
    </row>
    <row r="18" spans="1:76" x14ac:dyDescent="0.25">
      <c r="A18" t="s">
        <v>815</v>
      </c>
      <c r="B18" t="s">
        <v>191</v>
      </c>
      <c r="C18" t="s">
        <v>816</v>
      </c>
      <c r="D18" t="s">
        <v>274</v>
      </c>
      <c r="E18" t="s">
        <v>192</v>
      </c>
      <c r="F18" t="s">
        <v>680</v>
      </c>
      <c r="G18" t="s">
        <v>697</v>
      </c>
      <c r="H18" t="s">
        <v>89</v>
      </c>
      <c r="I18" t="s">
        <v>1131</v>
      </c>
      <c r="J18" t="s">
        <v>1570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697</v>
      </c>
      <c r="AC18" s="2">
        <v>0</v>
      </c>
      <c r="AD18">
        <v>0</v>
      </c>
      <c r="AE18">
        <v>0</v>
      </c>
      <c r="AF18">
        <v>1</v>
      </c>
      <c r="AG18">
        <v>0</v>
      </c>
      <c r="AH18">
        <v>41.18</v>
      </c>
      <c r="AI18" t="s">
        <v>391</v>
      </c>
      <c r="AJ18" t="s">
        <v>392</v>
      </c>
      <c r="AK18" t="s">
        <v>697</v>
      </c>
      <c r="AL18">
        <v>0</v>
      </c>
      <c r="AM18">
        <v>0</v>
      </c>
      <c r="AN18" t="s">
        <v>194</v>
      </c>
      <c r="AO18" t="s">
        <v>697</v>
      </c>
      <c r="AP18" t="s">
        <v>697</v>
      </c>
      <c r="AQ18" t="s">
        <v>1602</v>
      </c>
      <c r="AR18" t="s">
        <v>1603</v>
      </c>
      <c r="AS18" t="s">
        <v>697</v>
      </c>
      <c r="AT18" t="s">
        <v>697</v>
      </c>
      <c r="AU18" t="s">
        <v>213</v>
      </c>
      <c r="AV18" t="s">
        <v>236</v>
      </c>
      <c r="AW18" t="s">
        <v>196</v>
      </c>
      <c r="AX18" t="s">
        <v>697</v>
      </c>
      <c r="AY18" t="s">
        <v>697</v>
      </c>
      <c r="AZ18" t="s">
        <v>697</v>
      </c>
      <c r="BA18" t="s">
        <v>1240</v>
      </c>
      <c r="BB18" t="s">
        <v>1604</v>
      </c>
      <c r="BC18">
        <v>0</v>
      </c>
      <c r="BD18" t="s">
        <v>697</v>
      </c>
      <c r="BE18">
        <v>0</v>
      </c>
      <c r="BF18">
        <v>0</v>
      </c>
      <c r="BG18">
        <v>0</v>
      </c>
      <c r="BH18">
        <v>1.6</v>
      </c>
      <c r="BI18" t="s">
        <v>197</v>
      </c>
      <c r="BJ18" t="s">
        <v>192</v>
      </c>
      <c r="BK18">
        <v>0</v>
      </c>
      <c r="BL18">
        <v>0</v>
      </c>
      <c r="BM18">
        <v>0</v>
      </c>
      <c r="BN18">
        <v>0</v>
      </c>
      <c r="BO18">
        <v>0</v>
      </c>
      <c r="BP18" t="s">
        <v>1605</v>
      </c>
      <c r="BQ18">
        <v>0</v>
      </c>
      <c r="BR18">
        <v>0</v>
      </c>
      <c r="BS18">
        <v>0</v>
      </c>
      <c r="BT18" t="s">
        <v>880</v>
      </c>
      <c r="BU18">
        <v>0</v>
      </c>
      <c r="BV18">
        <v>0</v>
      </c>
      <c r="BW18" t="s">
        <v>697</v>
      </c>
      <c r="BX18">
        <v>0</v>
      </c>
    </row>
    <row r="19" spans="1:76" x14ac:dyDescent="0.25">
      <c r="A19" t="s">
        <v>815</v>
      </c>
      <c r="B19" t="s">
        <v>191</v>
      </c>
      <c r="C19" t="s">
        <v>816</v>
      </c>
      <c r="D19" t="s">
        <v>274</v>
      </c>
      <c r="E19" t="s">
        <v>192</v>
      </c>
      <c r="F19" t="s">
        <v>680</v>
      </c>
      <c r="G19" t="s">
        <v>198</v>
      </c>
      <c r="H19" t="s">
        <v>198</v>
      </c>
      <c r="I19" t="s">
        <v>1131</v>
      </c>
      <c r="J19" t="s">
        <v>1570</v>
      </c>
      <c r="K19">
        <v>1</v>
      </c>
      <c r="L19">
        <v>826</v>
      </c>
      <c r="M19">
        <v>527</v>
      </c>
      <c r="N19">
        <v>0</v>
      </c>
      <c r="O19">
        <v>0</v>
      </c>
      <c r="P19">
        <v>0</v>
      </c>
      <c r="Q19">
        <v>826</v>
      </c>
      <c r="R19">
        <v>0</v>
      </c>
      <c r="S19">
        <v>0</v>
      </c>
      <c r="T19">
        <v>36.200000000000003</v>
      </c>
      <c r="U19">
        <v>27.5</v>
      </c>
      <c r="V19">
        <v>22.54</v>
      </c>
      <c r="W19">
        <v>-13.66</v>
      </c>
      <c r="X19">
        <v>-58.89</v>
      </c>
      <c r="Y19">
        <v>23.975000000000001</v>
      </c>
      <c r="Z19">
        <v>17.13</v>
      </c>
      <c r="AA19">
        <v>3.25</v>
      </c>
      <c r="AB19" t="s">
        <v>199</v>
      </c>
      <c r="AC19" s="2">
        <v>-78.545081967213122</v>
      </c>
      <c r="AD19">
        <v>-17.28</v>
      </c>
      <c r="AE19">
        <v>581.72</v>
      </c>
      <c r="AF19">
        <v>0</v>
      </c>
      <c r="AG19">
        <v>0</v>
      </c>
      <c r="AH19">
        <v>0</v>
      </c>
      <c r="AI19" t="s">
        <v>697</v>
      </c>
      <c r="AJ19" t="s">
        <v>697</v>
      </c>
      <c r="AK19" t="s">
        <v>697</v>
      </c>
      <c r="AL19">
        <v>0</v>
      </c>
      <c r="AM19">
        <v>0</v>
      </c>
      <c r="AN19" t="s">
        <v>697</v>
      </c>
      <c r="AO19" t="s">
        <v>697</v>
      </c>
      <c r="AP19" t="s">
        <v>215</v>
      </c>
      <c r="AQ19" t="s">
        <v>1602</v>
      </c>
      <c r="AR19" t="s">
        <v>1603</v>
      </c>
      <c r="AS19" t="s">
        <v>697</v>
      </c>
      <c r="AT19" t="s">
        <v>697</v>
      </c>
      <c r="AU19" t="s">
        <v>213</v>
      </c>
      <c r="AV19" t="s">
        <v>236</v>
      </c>
      <c r="AW19" t="s">
        <v>196</v>
      </c>
      <c r="AX19" t="s">
        <v>697</v>
      </c>
      <c r="AY19" t="s">
        <v>697</v>
      </c>
      <c r="AZ19" t="s">
        <v>697</v>
      </c>
      <c r="BA19" t="s">
        <v>1240</v>
      </c>
      <c r="BB19" t="s">
        <v>1604</v>
      </c>
      <c r="BC19">
        <v>0</v>
      </c>
      <c r="BD19" t="s">
        <v>697</v>
      </c>
      <c r="BE19">
        <v>0</v>
      </c>
      <c r="BF19">
        <v>0</v>
      </c>
      <c r="BG19">
        <v>0</v>
      </c>
      <c r="BH19">
        <v>0</v>
      </c>
      <c r="BI19" t="s">
        <v>197</v>
      </c>
      <c r="BJ19" t="s">
        <v>697</v>
      </c>
      <c r="BK19">
        <v>0</v>
      </c>
      <c r="BL19">
        <v>0</v>
      </c>
      <c r="BM19">
        <v>0</v>
      </c>
      <c r="BN19">
        <v>0</v>
      </c>
      <c r="BO19">
        <v>0</v>
      </c>
      <c r="BP19" t="s">
        <v>1605</v>
      </c>
      <c r="BQ19">
        <v>0</v>
      </c>
      <c r="BR19">
        <v>0</v>
      </c>
      <c r="BS19">
        <v>0</v>
      </c>
      <c r="BT19" t="s">
        <v>697</v>
      </c>
      <c r="BU19">
        <v>0</v>
      </c>
      <c r="BV19">
        <v>0</v>
      </c>
      <c r="BW19" t="s">
        <v>697</v>
      </c>
      <c r="BX19">
        <v>0</v>
      </c>
    </row>
    <row r="20" spans="1:76" x14ac:dyDescent="0.25">
      <c r="A20" t="s">
        <v>728</v>
      </c>
      <c r="B20" t="s">
        <v>191</v>
      </c>
      <c r="C20" t="s">
        <v>211</v>
      </c>
      <c r="D20" t="s">
        <v>671</v>
      </c>
      <c r="E20" t="s">
        <v>192</v>
      </c>
      <c r="F20" t="s">
        <v>212</v>
      </c>
      <c r="G20" t="s">
        <v>697</v>
      </c>
      <c r="H20" t="s">
        <v>89</v>
      </c>
      <c r="I20" t="s">
        <v>1281</v>
      </c>
      <c r="J20" t="s">
        <v>1570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697</v>
      </c>
      <c r="AC20" s="2">
        <v>0</v>
      </c>
      <c r="AD20">
        <v>0</v>
      </c>
      <c r="AE20">
        <v>0</v>
      </c>
      <c r="AF20">
        <v>1</v>
      </c>
      <c r="AG20">
        <v>0</v>
      </c>
      <c r="AH20">
        <v>57.91</v>
      </c>
      <c r="AI20" t="s">
        <v>700</v>
      </c>
      <c r="AJ20" t="s">
        <v>704</v>
      </c>
      <c r="AK20" t="s">
        <v>697</v>
      </c>
      <c r="AL20">
        <v>0</v>
      </c>
      <c r="AM20">
        <v>0</v>
      </c>
      <c r="AN20" t="s">
        <v>194</v>
      </c>
      <c r="AO20" t="s">
        <v>697</v>
      </c>
      <c r="AP20" t="s">
        <v>697</v>
      </c>
      <c r="AQ20" t="s">
        <v>1606</v>
      </c>
      <c r="AR20" t="s">
        <v>1607</v>
      </c>
      <c r="AS20" t="s">
        <v>697</v>
      </c>
      <c r="AT20" t="s">
        <v>697</v>
      </c>
      <c r="AU20" t="s">
        <v>223</v>
      </c>
      <c r="AV20" t="s">
        <v>236</v>
      </c>
      <c r="AW20" t="s">
        <v>196</v>
      </c>
      <c r="AX20" t="s">
        <v>697</v>
      </c>
      <c r="AY20" t="s">
        <v>697</v>
      </c>
      <c r="AZ20" t="s">
        <v>697</v>
      </c>
      <c r="BA20" t="s">
        <v>1414</v>
      </c>
      <c r="BB20" t="s">
        <v>1608</v>
      </c>
      <c r="BC20">
        <v>0</v>
      </c>
      <c r="BD20" t="s">
        <v>697</v>
      </c>
      <c r="BE20">
        <v>0</v>
      </c>
      <c r="BF20">
        <v>0</v>
      </c>
      <c r="BG20">
        <v>0</v>
      </c>
      <c r="BH20">
        <v>1.95</v>
      </c>
      <c r="BI20" t="s">
        <v>197</v>
      </c>
      <c r="BJ20" t="s">
        <v>192</v>
      </c>
      <c r="BK20">
        <v>0</v>
      </c>
      <c r="BL20">
        <v>0</v>
      </c>
      <c r="BM20">
        <v>0</v>
      </c>
      <c r="BN20">
        <v>0</v>
      </c>
      <c r="BO20">
        <v>0</v>
      </c>
      <c r="BP20" t="s">
        <v>1609</v>
      </c>
      <c r="BQ20">
        <v>0</v>
      </c>
      <c r="BR20">
        <v>0</v>
      </c>
      <c r="BS20">
        <v>0</v>
      </c>
      <c r="BT20" t="s">
        <v>880</v>
      </c>
      <c r="BU20">
        <v>0</v>
      </c>
      <c r="BV20">
        <v>0</v>
      </c>
      <c r="BW20" t="s">
        <v>697</v>
      </c>
      <c r="BX20">
        <v>0</v>
      </c>
    </row>
    <row r="21" spans="1:76" x14ac:dyDescent="0.25">
      <c r="A21" t="s">
        <v>728</v>
      </c>
      <c r="B21" t="s">
        <v>191</v>
      </c>
      <c r="C21" t="s">
        <v>211</v>
      </c>
      <c r="D21" t="s">
        <v>671</v>
      </c>
      <c r="E21" t="s">
        <v>192</v>
      </c>
      <c r="F21" t="s">
        <v>212</v>
      </c>
      <c r="G21" t="s">
        <v>198</v>
      </c>
      <c r="H21" t="s">
        <v>198</v>
      </c>
      <c r="I21" t="s">
        <v>1281</v>
      </c>
      <c r="J21" t="s">
        <v>1570</v>
      </c>
      <c r="K21">
        <v>1</v>
      </c>
      <c r="L21">
        <v>944</v>
      </c>
      <c r="M21">
        <v>650</v>
      </c>
      <c r="N21">
        <v>0</v>
      </c>
      <c r="O21">
        <v>0</v>
      </c>
      <c r="P21">
        <v>0</v>
      </c>
      <c r="Q21">
        <v>944</v>
      </c>
      <c r="R21">
        <v>0</v>
      </c>
      <c r="S21">
        <v>0</v>
      </c>
      <c r="T21">
        <v>31.14</v>
      </c>
      <c r="U21">
        <v>32.5</v>
      </c>
      <c r="V21">
        <v>26.64</v>
      </c>
      <c r="W21">
        <v>-4.5</v>
      </c>
      <c r="X21">
        <v>10.49</v>
      </c>
      <c r="Y21">
        <v>0</v>
      </c>
      <c r="Z21">
        <v>21.12</v>
      </c>
      <c r="AA21">
        <v>3.25</v>
      </c>
      <c r="AB21" t="s">
        <v>199</v>
      </c>
      <c r="AC21" s="2">
        <v>10.491803278688524</v>
      </c>
      <c r="AD21">
        <v>2.31</v>
      </c>
      <c r="AE21">
        <v>616.08000000000004</v>
      </c>
      <c r="AF21">
        <v>0</v>
      </c>
      <c r="AG21">
        <v>0</v>
      </c>
      <c r="AH21">
        <v>0</v>
      </c>
      <c r="AI21" t="s">
        <v>697</v>
      </c>
      <c r="AJ21" t="s">
        <v>697</v>
      </c>
      <c r="AK21" t="s">
        <v>697</v>
      </c>
      <c r="AL21">
        <v>0</v>
      </c>
      <c r="AM21">
        <v>0</v>
      </c>
      <c r="AN21" t="s">
        <v>697</v>
      </c>
      <c r="AO21" t="s">
        <v>697</v>
      </c>
      <c r="AP21" t="s">
        <v>215</v>
      </c>
      <c r="AQ21" t="s">
        <v>1606</v>
      </c>
      <c r="AR21" t="s">
        <v>1607</v>
      </c>
      <c r="AS21" t="s">
        <v>697</v>
      </c>
      <c r="AT21" t="s">
        <v>697</v>
      </c>
      <c r="AU21" t="s">
        <v>223</v>
      </c>
      <c r="AV21" t="s">
        <v>236</v>
      </c>
      <c r="AW21" t="s">
        <v>196</v>
      </c>
      <c r="AX21" t="s">
        <v>697</v>
      </c>
      <c r="AY21" t="s">
        <v>697</v>
      </c>
      <c r="AZ21" t="s">
        <v>697</v>
      </c>
      <c r="BA21" t="s">
        <v>1414</v>
      </c>
      <c r="BB21" t="s">
        <v>1608</v>
      </c>
      <c r="BC21">
        <v>0</v>
      </c>
      <c r="BD21" t="s">
        <v>697</v>
      </c>
      <c r="BE21">
        <v>0</v>
      </c>
      <c r="BF21">
        <v>0</v>
      </c>
      <c r="BG21">
        <v>0</v>
      </c>
      <c r="BH21">
        <v>0</v>
      </c>
      <c r="BI21" t="s">
        <v>197</v>
      </c>
      <c r="BJ21" t="s">
        <v>697</v>
      </c>
      <c r="BK21">
        <v>0</v>
      </c>
      <c r="BL21">
        <v>0</v>
      </c>
      <c r="BM21">
        <v>0</v>
      </c>
      <c r="BN21">
        <v>0</v>
      </c>
      <c r="BO21">
        <v>0</v>
      </c>
      <c r="BP21" t="s">
        <v>1609</v>
      </c>
      <c r="BQ21">
        <v>0</v>
      </c>
      <c r="BR21">
        <v>0</v>
      </c>
      <c r="BS21">
        <v>0</v>
      </c>
      <c r="BT21" t="s">
        <v>697</v>
      </c>
      <c r="BU21">
        <v>0</v>
      </c>
      <c r="BV21">
        <v>0</v>
      </c>
      <c r="BW21" t="s">
        <v>697</v>
      </c>
      <c r="BX21">
        <v>0</v>
      </c>
    </row>
    <row r="22" spans="1:76" x14ac:dyDescent="0.25">
      <c r="A22" t="s">
        <v>752</v>
      </c>
      <c r="B22" t="s">
        <v>191</v>
      </c>
      <c r="C22" t="s">
        <v>753</v>
      </c>
      <c r="D22" t="s">
        <v>669</v>
      </c>
      <c r="E22" t="s">
        <v>192</v>
      </c>
      <c r="F22" t="s">
        <v>688</v>
      </c>
      <c r="G22" t="s">
        <v>697</v>
      </c>
      <c r="H22" t="s">
        <v>89</v>
      </c>
      <c r="I22" t="s">
        <v>1318</v>
      </c>
      <c r="J22" t="s">
        <v>1570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697</v>
      </c>
      <c r="AC22" s="2">
        <v>0</v>
      </c>
      <c r="AD22">
        <v>0</v>
      </c>
      <c r="AE22">
        <v>0</v>
      </c>
      <c r="AF22">
        <v>1</v>
      </c>
      <c r="AG22">
        <v>0</v>
      </c>
      <c r="AH22">
        <v>65.34</v>
      </c>
      <c r="AI22" t="s">
        <v>698</v>
      </c>
      <c r="AJ22" t="s">
        <v>705</v>
      </c>
      <c r="AK22" t="s">
        <v>697</v>
      </c>
      <c r="AL22">
        <v>0</v>
      </c>
      <c r="AM22">
        <v>0</v>
      </c>
      <c r="AN22" t="s">
        <v>235</v>
      </c>
      <c r="AO22" t="s">
        <v>697</v>
      </c>
      <c r="AP22" t="s">
        <v>697</v>
      </c>
      <c r="AQ22" t="s">
        <v>1610</v>
      </c>
      <c r="AR22" t="s">
        <v>1611</v>
      </c>
      <c r="AS22" t="s">
        <v>697</v>
      </c>
      <c r="AT22" t="s">
        <v>697</v>
      </c>
      <c r="AU22" t="s">
        <v>195</v>
      </c>
      <c r="AV22" t="s">
        <v>236</v>
      </c>
      <c r="AW22" t="s">
        <v>196</v>
      </c>
      <c r="AX22" t="s">
        <v>697</v>
      </c>
      <c r="AY22" t="s">
        <v>697</v>
      </c>
      <c r="AZ22" t="s">
        <v>697</v>
      </c>
      <c r="BA22" t="s">
        <v>1612</v>
      </c>
      <c r="BB22" t="s">
        <v>1613</v>
      </c>
      <c r="BC22">
        <v>0</v>
      </c>
      <c r="BD22" t="s">
        <v>697</v>
      </c>
      <c r="BE22">
        <v>0</v>
      </c>
      <c r="BF22">
        <v>0</v>
      </c>
      <c r="BG22">
        <v>0</v>
      </c>
      <c r="BH22">
        <v>2.2000000000000002</v>
      </c>
      <c r="BI22" t="s">
        <v>197</v>
      </c>
      <c r="BJ22" t="s">
        <v>192</v>
      </c>
      <c r="BK22">
        <v>0</v>
      </c>
      <c r="BL22">
        <v>0</v>
      </c>
      <c r="BM22">
        <v>0</v>
      </c>
      <c r="BN22">
        <v>0</v>
      </c>
      <c r="BO22">
        <v>0</v>
      </c>
      <c r="BP22" t="s">
        <v>1614</v>
      </c>
      <c r="BQ22">
        <v>0</v>
      </c>
      <c r="BR22">
        <v>0</v>
      </c>
      <c r="BS22">
        <v>0</v>
      </c>
      <c r="BT22" t="s">
        <v>880</v>
      </c>
      <c r="BU22">
        <v>0</v>
      </c>
      <c r="BV22">
        <v>0</v>
      </c>
      <c r="BW22" t="s">
        <v>697</v>
      </c>
      <c r="BX22">
        <v>0</v>
      </c>
    </row>
    <row r="23" spans="1:76" x14ac:dyDescent="0.25">
      <c r="A23" t="s">
        <v>752</v>
      </c>
      <c r="B23" t="s">
        <v>191</v>
      </c>
      <c r="C23" t="s">
        <v>753</v>
      </c>
      <c r="D23" t="s">
        <v>669</v>
      </c>
      <c r="E23" t="s">
        <v>192</v>
      </c>
      <c r="F23" t="s">
        <v>688</v>
      </c>
      <c r="G23" t="s">
        <v>697</v>
      </c>
      <c r="H23" t="s">
        <v>89</v>
      </c>
      <c r="I23" t="s">
        <v>1318</v>
      </c>
      <c r="J23" t="s">
        <v>1570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697</v>
      </c>
      <c r="AC23" s="2">
        <v>0</v>
      </c>
      <c r="AD23">
        <v>0</v>
      </c>
      <c r="AE23">
        <v>0</v>
      </c>
      <c r="AF23">
        <v>0</v>
      </c>
      <c r="AG23">
        <v>1</v>
      </c>
      <c r="AH23">
        <v>50</v>
      </c>
      <c r="AI23" t="s">
        <v>698</v>
      </c>
      <c r="AJ23" t="s">
        <v>705</v>
      </c>
      <c r="AK23" t="s">
        <v>697</v>
      </c>
      <c r="AL23">
        <v>0</v>
      </c>
      <c r="AM23">
        <v>0</v>
      </c>
      <c r="AN23" t="s">
        <v>237</v>
      </c>
      <c r="AO23" t="s">
        <v>697</v>
      </c>
      <c r="AP23" t="s">
        <v>697</v>
      </c>
      <c r="AQ23" t="s">
        <v>1610</v>
      </c>
      <c r="AR23" t="s">
        <v>1611</v>
      </c>
      <c r="AS23" t="s">
        <v>697</v>
      </c>
      <c r="AT23" t="s">
        <v>697</v>
      </c>
      <c r="AU23" t="s">
        <v>195</v>
      </c>
      <c r="AV23" t="s">
        <v>236</v>
      </c>
      <c r="AW23" t="s">
        <v>196</v>
      </c>
      <c r="AX23" t="s">
        <v>697</v>
      </c>
      <c r="AY23" t="s">
        <v>697</v>
      </c>
      <c r="AZ23" t="s">
        <v>697</v>
      </c>
      <c r="BA23" t="s">
        <v>1612</v>
      </c>
      <c r="BB23" t="s">
        <v>1613</v>
      </c>
      <c r="BC23">
        <v>0</v>
      </c>
      <c r="BD23" t="s">
        <v>697</v>
      </c>
      <c r="BE23">
        <v>0</v>
      </c>
      <c r="BF23">
        <v>0</v>
      </c>
      <c r="BG23">
        <v>0</v>
      </c>
      <c r="BH23">
        <v>2.2000000000000002</v>
      </c>
      <c r="BI23" t="s">
        <v>197</v>
      </c>
      <c r="BJ23" t="s">
        <v>192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1614</v>
      </c>
      <c r="BQ23">
        <v>0</v>
      </c>
      <c r="BR23">
        <v>0</v>
      </c>
      <c r="BS23">
        <v>0</v>
      </c>
      <c r="BT23" t="s">
        <v>880</v>
      </c>
      <c r="BU23">
        <v>0</v>
      </c>
      <c r="BV23">
        <v>0</v>
      </c>
      <c r="BW23" t="s">
        <v>697</v>
      </c>
      <c r="BX23">
        <v>0</v>
      </c>
    </row>
    <row r="24" spans="1:76" x14ac:dyDescent="0.25">
      <c r="A24" t="s">
        <v>738</v>
      </c>
      <c r="B24" t="s">
        <v>201</v>
      </c>
      <c r="C24" t="s">
        <v>634</v>
      </c>
      <c r="D24" t="s">
        <v>224</v>
      </c>
      <c r="E24" t="s">
        <v>192</v>
      </c>
      <c r="F24" t="s">
        <v>225</v>
      </c>
      <c r="G24" t="s">
        <v>697</v>
      </c>
      <c r="H24" t="s">
        <v>89</v>
      </c>
      <c r="I24" t="s">
        <v>1131</v>
      </c>
      <c r="J24" t="s">
        <v>1570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697</v>
      </c>
      <c r="AC24" s="2">
        <v>0</v>
      </c>
      <c r="AD24">
        <v>0</v>
      </c>
      <c r="AE24">
        <v>0</v>
      </c>
      <c r="AF24">
        <v>1</v>
      </c>
      <c r="AG24">
        <v>0</v>
      </c>
      <c r="AH24">
        <v>57.91</v>
      </c>
      <c r="AI24" t="s">
        <v>700</v>
      </c>
      <c r="AJ24" t="s">
        <v>704</v>
      </c>
      <c r="AK24" t="s">
        <v>697</v>
      </c>
      <c r="AL24">
        <v>0</v>
      </c>
      <c r="AM24">
        <v>0</v>
      </c>
      <c r="AN24" t="s">
        <v>194</v>
      </c>
      <c r="AO24" t="s">
        <v>697</v>
      </c>
      <c r="AP24" t="s">
        <v>697</v>
      </c>
      <c r="AQ24" t="s">
        <v>1615</v>
      </c>
      <c r="AR24" t="s">
        <v>1616</v>
      </c>
      <c r="AS24" t="s">
        <v>697</v>
      </c>
      <c r="AT24" t="s">
        <v>697</v>
      </c>
      <c r="AU24" t="s">
        <v>223</v>
      </c>
      <c r="AV24" t="s">
        <v>236</v>
      </c>
      <c r="AW24" t="s">
        <v>196</v>
      </c>
      <c r="AX24" t="s">
        <v>697</v>
      </c>
      <c r="AY24" t="s">
        <v>697</v>
      </c>
      <c r="AZ24" t="s">
        <v>697</v>
      </c>
      <c r="BA24" t="s">
        <v>1238</v>
      </c>
      <c r="BB24" t="s">
        <v>1617</v>
      </c>
      <c r="BC24">
        <v>0</v>
      </c>
      <c r="BD24" t="s">
        <v>697</v>
      </c>
      <c r="BE24">
        <v>0</v>
      </c>
      <c r="BF24">
        <v>0</v>
      </c>
      <c r="BG24">
        <v>0</v>
      </c>
      <c r="BH24">
        <v>1.95</v>
      </c>
      <c r="BI24" t="s">
        <v>197</v>
      </c>
      <c r="BJ24" t="s">
        <v>192</v>
      </c>
      <c r="BK24">
        <v>0</v>
      </c>
      <c r="BL24">
        <v>0</v>
      </c>
      <c r="BM24">
        <v>0</v>
      </c>
      <c r="BN24">
        <v>0</v>
      </c>
      <c r="BO24">
        <v>0</v>
      </c>
      <c r="BP24" t="s">
        <v>1618</v>
      </c>
      <c r="BQ24">
        <v>0</v>
      </c>
      <c r="BR24">
        <v>0</v>
      </c>
      <c r="BS24">
        <v>0</v>
      </c>
      <c r="BT24" t="s">
        <v>880</v>
      </c>
      <c r="BU24">
        <v>0</v>
      </c>
      <c r="BV24">
        <v>0</v>
      </c>
      <c r="BW24" t="s">
        <v>697</v>
      </c>
      <c r="BX24">
        <v>0</v>
      </c>
    </row>
    <row r="25" spans="1:76" x14ac:dyDescent="0.25">
      <c r="A25" t="s">
        <v>738</v>
      </c>
      <c r="B25" t="s">
        <v>201</v>
      </c>
      <c r="C25" t="s">
        <v>634</v>
      </c>
      <c r="D25" t="s">
        <v>224</v>
      </c>
      <c r="E25" t="s">
        <v>192</v>
      </c>
      <c r="F25" t="s">
        <v>225</v>
      </c>
      <c r="G25" t="s">
        <v>198</v>
      </c>
      <c r="H25" t="s">
        <v>198</v>
      </c>
      <c r="I25" t="s">
        <v>1131</v>
      </c>
      <c r="J25" t="s">
        <v>1570</v>
      </c>
      <c r="K25">
        <v>1</v>
      </c>
      <c r="L25">
        <v>654</v>
      </c>
      <c r="M25">
        <v>404</v>
      </c>
      <c r="N25">
        <v>0</v>
      </c>
      <c r="O25">
        <v>0</v>
      </c>
      <c r="P25">
        <v>0</v>
      </c>
      <c r="Q25">
        <v>654</v>
      </c>
      <c r="R25">
        <v>0</v>
      </c>
      <c r="S25">
        <v>0</v>
      </c>
      <c r="T25">
        <v>38.229999999999997</v>
      </c>
      <c r="U25">
        <v>29.5</v>
      </c>
      <c r="V25">
        <v>24.18</v>
      </c>
      <c r="W25">
        <v>-14.05</v>
      </c>
      <c r="X25">
        <v>-46.78</v>
      </c>
      <c r="Y25">
        <v>16.634</v>
      </c>
      <c r="Z25">
        <v>13.13</v>
      </c>
      <c r="AA25">
        <v>3.25</v>
      </c>
      <c r="AB25" t="s">
        <v>199</v>
      </c>
      <c r="AC25" s="2">
        <v>-60.413114754098359</v>
      </c>
      <c r="AD25">
        <v>-13.29</v>
      </c>
      <c r="AE25">
        <v>447.94</v>
      </c>
      <c r="AF25">
        <v>0</v>
      </c>
      <c r="AG25">
        <v>0</v>
      </c>
      <c r="AH25">
        <v>0</v>
      </c>
      <c r="AI25" t="s">
        <v>697</v>
      </c>
      <c r="AJ25" t="s">
        <v>697</v>
      </c>
      <c r="AK25" t="s">
        <v>697</v>
      </c>
      <c r="AL25">
        <v>0</v>
      </c>
      <c r="AM25">
        <v>0</v>
      </c>
      <c r="AN25" t="s">
        <v>697</v>
      </c>
      <c r="AO25" t="s">
        <v>697</v>
      </c>
      <c r="AP25" t="s">
        <v>215</v>
      </c>
      <c r="AQ25" t="s">
        <v>1615</v>
      </c>
      <c r="AR25" t="s">
        <v>1616</v>
      </c>
      <c r="AS25" t="s">
        <v>697</v>
      </c>
      <c r="AT25" t="s">
        <v>697</v>
      </c>
      <c r="AU25" t="s">
        <v>223</v>
      </c>
      <c r="AV25" t="s">
        <v>236</v>
      </c>
      <c r="AW25" t="s">
        <v>196</v>
      </c>
      <c r="AX25" t="s">
        <v>697</v>
      </c>
      <c r="AY25" t="s">
        <v>697</v>
      </c>
      <c r="AZ25" t="s">
        <v>697</v>
      </c>
      <c r="BA25" t="s">
        <v>1238</v>
      </c>
      <c r="BB25" t="s">
        <v>1617</v>
      </c>
      <c r="BC25">
        <v>0</v>
      </c>
      <c r="BD25" t="s">
        <v>697</v>
      </c>
      <c r="BE25">
        <v>0</v>
      </c>
      <c r="BF25">
        <v>0</v>
      </c>
      <c r="BG25">
        <v>0</v>
      </c>
      <c r="BH25">
        <v>0</v>
      </c>
      <c r="BI25" t="s">
        <v>197</v>
      </c>
      <c r="BJ25" t="s">
        <v>697</v>
      </c>
      <c r="BK25">
        <v>0</v>
      </c>
      <c r="BL25">
        <v>0</v>
      </c>
      <c r="BM25">
        <v>0</v>
      </c>
      <c r="BN25">
        <v>0</v>
      </c>
      <c r="BO25">
        <v>0</v>
      </c>
      <c r="BP25" t="s">
        <v>1618</v>
      </c>
      <c r="BQ25">
        <v>0</v>
      </c>
      <c r="BR25">
        <v>0</v>
      </c>
      <c r="BS25">
        <v>0</v>
      </c>
      <c r="BT25" t="s">
        <v>697</v>
      </c>
      <c r="BU25">
        <v>0</v>
      </c>
      <c r="BV25">
        <v>0</v>
      </c>
      <c r="BW25" t="s">
        <v>697</v>
      </c>
      <c r="BX25">
        <v>0</v>
      </c>
    </row>
    <row r="26" spans="1:76" x14ac:dyDescent="0.25">
      <c r="A26" t="s">
        <v>732</v>
      </c>
      <c r="B26" t="s">
        <v>231</v>
      </c>
      <c r="C26" t="s">
        <v>455</v>
      </c>
      <c r="D26" t="s">
        <v>255</v>
      </c>
      <c r="E26" t="s">
        <v>192</v>
      </c>
      <c r="F26" t="s">
        <v>456</v>
      </c>
      <c r="G26" t="s">
        <v>697</v>
      </c>
      <c r="H26" t="s">
        <v>89</v>
      </c>
      <c r="I26" t="s">
        <v>1318</v>
      </c>
      <c r="J26" t="s">
        <v>1570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697</v>
      </c>
      <c r="AC26" s="2">
        <v>0</v>
      </c>
      <c r="AD26">
        <v>0</v>
      </c>
      <c r="AE26">
        <v>0</v>
      </c>
      <c r="AF26">
        <v>1</v>
      </c>
      <c r="AG26">
        <v>0</v>
      </c>
      <c r="AH26">
        <v>51.97</v>
      </c>
      <c r="AI26" t="s">
        <v>894</v>
      </c>
      <c r="AJ26" t="s">
        <v>1011</v>
      </c>
      <c r="AK26" t="s">
        <v>697</v>
      </c>
      <c r="AL26">
        <v>0</v>
      </c>
      <c r="AM26">
        <v>0</v>
      </c>
      <c r="AN26" t="s">
        <v>194</v>
      </c>
      <c r="AO26" t="s">
        <v>697</v>
      </c>
      <c r="AP26" t="s">
        <v>697</v>
      </c>
      <c r="AQ26" t="s">
        <v>1619</v>
      </c>
      <c r="AR26" t="s">
        <v>1620</v>
      </c>
      <c r="AS26" t="s">
        <v>697</v>
      </c>
      <c r="AT26" t="s">
        <v>697</v>
      </c>
      <c r="AU26" t="s">
        <v>213</v>
      </c>
      <c r="AV26" t="s">
        <v>236</v>
      </c>
      <c r="AW26" t="s">
        <v>196</v>
      </c>
      <c r="AX26" t="s">
        <v>697</v>
      </c>
      <c r="AY26" t="s">
        <v>697</v>
      </c>
      <c r="AZ26" t="s">
        <v>697</v>
      </c>
      <c r="BA26" t="s">
        <v>1544</v>
      </c>
      <c r="BB26" t="s">
        <v>1621</v>
      </c>
      <c r="BC26">
        <v>0</v>
      </c>
      <c r="BD26" t="s">
        <v>697</v>
      </c>
      <c r="BE26">
        <v>0</v>
      </c>
      <c r="BF26">
        <v>0</v>
      </c>
      <c r="BG26">
        <v>0</v>
      </c>
      <c r="BH26">
        <v>1.75</v>
      </c>
      <c r="BI26" t="s">
        <v>197</v>
      </c>
      <c r="BJ26" t="s">
        <v>192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1622</v>
      </c>
      <c r="BQ26">
        <v>0</v>
      </c>
      <c r="BR26">
        <v>0</v>
      </c>
      <c r="BS26">
        <v>0</v>
      </c>
      <c r="BT26" t="s">
        <v>880</v>
      </c>
      <c r="BU26">
        <v>0</v>
      </c>
      <c r="BV26">
        <v>0</v>
      </c>
      <c r="BW26" t="s">
        <v>697</v>
      </c>
      <c r="BX26">
        <v>0</v>
      </c>
    </row>
    <row r="27" spans="1:76" x14ac:dyDescent="0.25">
      <c r="A27" t="s">
        <v>732</v>
      </c>
      <c r="B27" t="s">
        <v>231</v>
      </c>
      <c r="C27" t="s">
        <v>455</v>
      </c>
      <c r="D27" t="s">
        <v>255</v>
      </c>
      <c r="E27" t="s">
        <v>192</v>
      </c>
      <c r="F27" t="s">
        <v>456</v>
      </c>
      <c r="G27" t="s">
        <v>198</v>
      </c>
      <c r="H27" t="s">
        <v>198</v>
      </c>
      <c r="I27" t="s">
        <v>1318</v>
      </c>
      <c r="J27" t="s">
        <v>1570</v>
      </c>
      <c r="K27">
        <v>1</v>
      </c>
      <c r="L27">
        <v>777</v>
      </c>
      <c r="M27">
        <v>593</v>
      </c>
      <c r="N27">
        <v>0</v>
      </c>
      <c r="O27">
        <v>0</v>
      </c>
      <c r="P27">
        <v>0</v>
      </c>
      <c r="Q27">
        <v>777</v>
      </c>
      <c r="R27">
        <v>0</v>
      </c>
      <c r="S27">
        <v>0</v>
      </c>
      <c r="T27">
        <v>23.68</v>
      </c>
      <c r="U27">
        <v>21.5</v>
      </c>
      <c r="V27">
        <v>17.62</v>
      </c>
      <c r="W27">
        <v>-6.06</v>
      </c>
      <c r="X27">
        <v>-13.89</v>
      </c>
      <c r="Y27">
        <v>3.33</v>
      </c>
      <c r="Z27">
        <v>19.27</v>
      </c>
      <c r="AA27">
        <v>3.25</v>
      </c>
      <c r="AB27" t="s">
        <v>199</v>
      </c>
      <c r="AC27" s="2">
        <v>-16.622950819672131</v>
      </c>
      <c r="AD27">
        <v>-3.66</v>
      </c>
      <c r="AE27">
        <v>590.67999999999995</v>
      </c>
      <c r="AF27">
        <v>0</v>
      </c>
      <c r="AG27">
        <v>0</v>
      </c>
      <c r="AH27">
        <v>0</v>
      </c>
      <c r="AI27" t="s">
        <v>697</v>
      </c>
      <c r="AJ27" t="s">
        <v>697</v>
      </c>
      <c r="AK27" t="s">
        <v>697</v>
      </c>
      <c r="AL27">
        <v>0</v>
      </c>
      <c r="AM27">
        <v>0</v>
      </c>
      <c r="AN27" t="s">
        <v>697</v>
      </c>
      <c r="AO27" t="s">
        <v>697</v>
      </c>
      <c r="AP27" t="s">
        <v>215</v>
      </c>
      <c r="AQ27" t="s">
        <v>1619</v>
      </c>
      <c r="AR27" t="s">
        <v>1620</v>
      </c>
      <c r="AS27" t="s">
        <v>697</v>
      </c>
      <c r="AT27" t="s">
        <v>697</v>
      </c>
      <c r="AU27" t="s">
        <v>213</v>
      </c>
      <c r="AV27" t="s">
        <v>236</v>
      </c>
      <c r="AW27" t="s">
        <v>196</v>
      </c>
      <c r="AX27" t="s">
        <v>697</v>
      </c>
      <c r="AY27" t="s">
        <v>697</v>
      </c>
      <c r="AZ27" t="s">
        <v>697</v>
      </c>
      <c r="BA27" t="s">
        <v>1544</v>
      </c>
      <c r="BB27" t="s">
        <v>1621</v>
      </c>
      <c r="BC27">
        <v>0</v>
      </c>
      <c r="BD27" t="s">
        <v>697</v>
      </c>
      <c r="BE27">
        <v>0</v>
      </c>
      <c r="BF27">
        <v>0</v>
      </c>
      <c r="BG27">
        <v>0</v>
      </c>
      <c r="BH27">
        <v>0</v>
      </c>
      <c r="BI27" t="s">
        <v>197</v>
      </c>
      <c r="BJ27" t="s">
        <v>697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1622</v>
      </c>
      <c r="BQ27">
        <v>0</v>
      </c>
      <c r="BR27">
        <v>0</v>
      </c>
      <c r="BS27">
        <v>0</v>
      </c>
      <c r="BT27" t="s">
        <v>697</v>
      </c>
      <c r="BU27">
        <v>0</v>
      </c>
      <c r="BV27">
        <v>0</v>
      </c>
      <c r="BW27" t="s">
        <v>697</v>
      </c>
      <c r="BX27">
        <v>0</v>
      </c>
    </row>
    <row r="28" spans="1:76" x14ac:dyDescent="0.25">
      <c r="A28" t="s">
        <v>729</v>
      </c>
      <c r="B28" t="s">
        <v>191</v>
      </c>
      <c r="C28" t="s">
        <v>730</v>
      </c>
      <c r="D28" t="s">
        <v>797</v>
      </c>
      <c r="E28" t="s">
        <v>192</v>
      </c>
      <c r="F28" t="s">
        <v>690</v>
      </c>
      <c r="G28" t="s">
        <v>697</v>
      </c>
      <c r="H28" t="s">
        <v>89</v>
      </c>
      <c r="I28" t="s">
        <v>1318</v>
      </c>
      <c r="J28" t="s">
        <v>1570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697</v>
      </c>
      <c r="AC28" s="2">
        <v>0</v>
      </c>
      <c r="AD28">
        <v>0</v>
      </c>
      <c r="AE28">
        <v>0</v>
      </c>
      <c r="AF28">
        <v>1</v>
      </c>
      <c r="AG28">
        <v>0</v>
      </c>
      <c r="AH28">
        <v>69.69</v>
      </c>
      <c r="AI28" t="s">
        <v>850</v>
      </c>
      <c r="AJ28" t="s">
        <v>855</v>
      </c>
      <c r="AK28" t="s">
        <v>697</v>
      </c>
      <c r="AL28">
        <v>0</v>
      </c>
      <c r="AM28">
        <v>0</v>
      </c>
      <c r="AN28" t="s">
        <v>194</v>
      </c>
      <c r="AO28" t="s">
        <v>697</v>
      </c>
      <c r="AP28" t="s">
        <v>697</v>
      </c>
      <c r="AQ28" t="s">
        <v>1623</v>
      </c>
      <c r="AR28" t="s">
        <v>1624</v>
      </c>
      <c r="AS28" t="s">
        <v>697</v>
      </c>
      <c r="AT28" t="s">
        <v>697</v>
      </c>
      <c r="AU28" t="s">
        <v>856</v>
      </c>
      <c r="AV28" t="s">
        <v>236</v>
      </c>
      <c r="AW28" t="s">
        <v>196</v>
      </c>
      <c r="AX28" t="s">
        <v>697</v>
      </c>
      <c r="AY28" t="s">
        <v>697</v>
      </c>
      <c r="AZ28" t="s">
        <v>697</v>
      </c>
      <c r="BA28" t="s">
        <v>1508</v>
      </c>
      <c r="BB28" t="s">
        <v>1625</v>
      </c>
      <c r="BC28">
        <v>0</v>
      </c>
      <c r="BD28" t="s">
        <v>697</v>
      </c>
      <c r="BE28">
        <v>0</v>
      </c>
      <c r="BF28">
        <v>0</v>
      </c>
      <c r="BG28">
        <v>0</v>
      </c>
      <c r="BH28">
        <v>2.2000000000000002</v>
      </c>
      <c r="BI28" t="s">
        <v>197</v>
      </c>
      <c r="BJ28" t="s">
        <v>192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1626</v>
      </c>
      <c r="BQ28">
        <v>0</v>
      </c>
      <c r="BR28">
        <v>0</v>
      </c>
      <c r="BS28">
        <v>0</v>
      </c>
      <c r="BT28" t="s">
        <v>880</v>
      </c>
      <c r="BU28">
        <v>0</v>
      </c>
      <c r="BV28">
        <v>0</v>
      </c>
      <c r="BW28" t="s">
        <v>697</v>
      </c>
      <c r="BX28">
        <v>0</v>
      </c>
    </row>
    <row r="29" spans="1:76" x14ac:dyDescent="0.25">
      <c r="A29" t="s">
        <v>729</v>
      </c>
      <c r="B29" t="s">
        <v>191</v>
      </c>
      <c r="C29" t="s">
        <v>730</v>
      </c>
      <c r="D29" t="s">
        <v>797</v>
      </c>
      <c r="E29" t="s">
        <v>192</v>
      </c>
      <c r="F29" t="s">
        <v>690</v>
      </c>
      <c r="G29" t="s">
        <v>198</v>
      </c>
      <c r="H29" t="s">
        <v>198</v>
      </c>
      <c r="I29" t="s">
        <v>1318</v>
      </c>
      <c r="J29" t="s">
        <v>1570</v>
      </c>
      <c r="K29">
        <v>1</v>
      </c>
      <c r="L29">
        <v>717</v>
      </c>
      <c r="M29">
        <v>432</v>
      </c>
      <c r="N29">
        <v>0</v>
      </c>
      <c r="O29">
        <v>0</v>
      </c>
      <c r="P29">
        <v>0</v>
      </c>
      <c r="Q29">
        <v>717</v>
      </c>
      <c r="R29">
        <v>0</v>
      </c>
      <c r="S29">
        <v>0</v>
      </c>
      <c r="T29">
        <v>39.75</v>
      </c>
      <c r="U29">
        <v>27.5</v>
      </c>
      <c r="V29">
        <v>22.54</v>
      </c>
      <c r="W29">
        <v>-17.21</v>
      </c>
      <c r="X29">
        <v>-71.989999999999995</v>
      </c>
      <c r="Y29">
        <v>19.004999999999999</v>
      </c>
      <c r="Z29">
        <v>14.04</v>
      </c>
      <c r="AA29">
        <v>3.25</v>
      </c>
      <c r="AB29" t="s">
        <v>199</v>
      </c>
      <c r="AC29" s="2">
        <v>-87.569672131147541</v>
      </c>
      <c r="AD29">
        <v>-19.27</v>
      </c>
      <c r="AE29">
        <v>505.79</v>
      </c>
      <c r="AF29">
        <v>0</v>
      </c>
      <c r="AG29">
        <v>0</v>
      </c>
      <c r="AH29">
        <v>0</v>
      </c>
      <c r="AI29" t="s">
        <v>697</v>
      </c>
      <c r="AJ29" t="s">
        <v>697</v>
      </c>
      <c r="AK29" t="s">
        <v>697</v>
      </c>
      <c r="AL29">
        <v>0</v>
      </c>
      <c r="AM29">
        <v>0</v>
      </c>
      <c r="AN29" t="s">
        <v>697</v>
      </c>
      <c r="AO29" t="s">
        <v>697</v>
      </c>
      <c r="AP29" t="s">
        <v>215</v>
      </c>
      <c r="AQ29" t="s">
        <v>1623</v>
      </c>
      <c r="AR29" t="s">
        <v>1624</v>
      </c>
      <c r="AS29" t="s">
        <v>697</v>
      </c>
      <c r="AT29" t="s">
        <v>697</v>
      </c>
      <c r="AU29" t="s">
        <v>856</v>
      </c>
      <c r="AV29" t="s">
        <v>236</v>
      </c>
      <c r="AW29" t="s">
        <v>196</v>
      </c>
      <c r="AX29" t="s">
        <v>697</v>
      </c>
      <c r="AY29" t="s">
        <v>697</v>
      </c>
      <c r="AZ29" t="s">
        <v>697</v>
      </c>
      <c r="BA29" t="s">
        <v>1508</v>
      </c>
      <c r="BB29" t="s">
        <v>1625</v>
      </c>
      <c r="BC29">
        <v>0</v>
      </c>
      <c r="BD29" t="s">
        <v>697</v>
      </c>
      <c r="BE29">
        <v>0</v>
      </c>
      <c r="BF29">
        <v>0</v>
      </c>
      <c r="BG29">
        <v>0</v>
      </c>
      <c r="BH29">
        <v>0</v>
      </c>
      <c r="BI29" t="s">
        <v>197</v>
      </c>
      <c r="BJ29" t="s">
        <v>697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1626</v>
      </c>
      <c r="BQ29">
        <v>0</v>
      </c>
      <c r="BR29">
        <v>0</v>
      </c>
      <c r="BS29">
        <v>0</v>
      </c>
      <c r="BT29" t="s">
        <v>697</v>
      </c>
      <c r="BU29">
        <v>0</v>
      </c>
      <c r="BV29">
        <v>0</v>
      </c>
      <c r="BW29" t="s">
        <v>697</v>
      </c>
      <c r="BX29">
        <v>0</v>
      </c>
    </row>
    <row r="30" spans="1:76" x14ac:dyDescent="0.25">
      <c r="A30" t="s">
        <v>734</v>
      </c>
      <c r="B30" t="s">
        <v>201</v>
      </c>
      <c r="C30" t="s">
        <v>227</v>
      </c>
      <c r="D30" t="s">
        <v>228</v>
      </c>
      <c r="E30" t="s">
        <v>192</v>
      </c>
      <c r="F30" t="s">
        <v>229</v>
      </c>
      <c r="G30" t="s">
        <v>697</v>
      </c>
      <c r="H30" t="s">
        <v>89</v>
      </c>
      <c r="I30" t="s">
        <v>884</v>
      </c>
      <c r="J30" t="s">
        <v>1570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697</v>
      </c>
      <c r="AC30" s="2">
        <v>0</v>
      </c>
      <c r="AD30">
        <v>0</v>
      </c>
      <c r="AE30">
        <v>0</v>
      </c>
      <c r="AF30">
        <v>1</v>
      </c>
      <c r="AG30">
        <v>0</v>
      </c>
      <c r="AH30">
        <v>71.28</v>
      </c>
      <c r="AI30" t="s">
        <v>698</v>
      </c>
      <c r="AJ30" t="s">
        <v>705</v>
      </c>
      <c r="AK30" t="s">
        <v>697</v>
      </c>
      <c r="AL30">
        <v>0</v>
      </c>
      <c r="AM30">
        <v>0</v>
      </c>
      <c r="AN30" t="s">
        <v>194</v>
      </c>
      <c r="AO30" t="s">
        <v>697</v>
      </c>
      <c r="AP30" t="s">
        <v>697</v>
      </c>
      <c r="AQ30" t="s">
        <v>1627</v>
      </c>
      <c r="AR30" t="s">
        <v>1628</v>
      </c>
      <c r="AS30" t="s">
        <v>697</v>
      </c>
      <c r="AT30" t="s">
        <v>697</v>
      </c>
      <c r="AU30" t="s">
        <v>706</v>
      </c>
      <c r="AV30" t="s">
        <v>236</v>
      </c>
      <c r="AW30" t="s">
        <v>196</v>
      </c>
      <c r="AX30" t="s">
        <v>697</v>
      </c>
      <c r="AY30" t="s">
        <v>697</v>
      </c>
      <c r="AZ30" t="s">
        <v>697</v>
      </c>
      <c r="BA30" t="s">
        <v>890</v>
      </c>
      <c r="BB30" t="s">
        <v>925</v>
      </c>
      <c r="BC30">
        <v>0</v>
      </c>
      <c r="BD30" t="s">
        <v>697</v>
      </c>
      <c r="BE30">
        <v>0</v>
      </c>
      <c r="BF30">
        <v>0</v>
      </c>
      <c r="BG30">
        <v>0</v>
      </c>
      <c r="BH30">
        <v>2.25</v>
      </c>
      <c r="BI30" t="s">
        <v>197</v>
      </c>
      <c r="BJ30" t="s">
        <v>192</v>
      </c>
      <c r="BK30">
        <v>0</v>
      </c>
      <c r="BL30">
        <v>0</v>
      </c>
      <c r="BM30">
        <v>0</v>
      </c>
      <c r="BN30">
        <v>0</v>
      </c>
      <c r="BO30">
        <v>0</v>
      </c>
      <c r="BP30" t="s">
        <v>1629</v>
      </c>
      <c r="BQ30">
        <v>0</v>
      </c>
      <c r="BR30">
        <v>0</v>
      </c>
      <c r="BS30">
        <v>0</v>
      </c>
      <c r="BT30" t="s">
        <v>880</v>
      </c>
      <c r="BU30">
        <v>0</v>
      </c>
      <c r="BV30">
        <v>0</v>
      </c>
      <c r="BW30" t="s">
        <v>697</v>
      </c>
      <c r="BX30">
        <v>0</v>
      </c>
    </row>
    <row r="31" spans="1:76" x14ac:dyDescent="0.25">
      <c r="A31" t="s">
        <v>734</v>
      </c>
      <c r="B31" t="s">
        <v>201</v>
      </c>
      <c r="C31" t="s">
        <v>227</v>
      </c>
      <c r="D31" t="s">
        <v>228</v>
      </c>
      <c r="E31" t="s">
        <v>192</v>
      </c>
      <c r="F31" t="s">
        <v>229</v>
      </c>
      <c r="G31" t="s">
        <v>198</v>
      </c>
      <c r="H31" t="s">
        <v>198</v>
      </c>
      <c r="I31" t="s">
        <v>884</v>
      </c>
      <c r="J31" t="s">
        <v>1570</v>
      </c>
      <c r="K31">
        <v>1</v>
      </c>
      <c r="L31">
        <v>472</v>
      </c>
      <c r="M31">
        <v>317</v>
      </c>
      <c r="N31">
        <v>0</v>
      </c>
      <c r="O31">
        <v>0</v>
      </c>
      <c r="P31">
        <v>0</v>
      </c>
      <c r="Q31">
        <v>472</v>
      </c>
      <c r="R31">
        <v>0</v>
      </c>
      <c r="S31">
        <v>0</v>
      </c>
      <c r="T31">
        <v>32.840000000000003</v>
      </c>
      <c r="U31">
        <v>29.5</v>
      </c>
      <c r="V31">
        <v>24.18</v>
      </c>
      <c r="W31">
        <v>-8.66</v>
      </c>
      <c r="X31">
        <v>-12.92</v>
      </c>
      <c r="Y31">
        <v>8.89</v>
      </c>
      <c r="Z31">
        <v>9.51</v>
      </c>
      <c r="AA31">
        <v>3</v>
      </c>
      <c r="AB31" t="s">
        <v>199</v>
      </c>
      <c r="AC31" s="2">
        <v>-20.204918032786885</v>
      </c>
      <c r="AD31">
        <v>-4.45</v>
      </c>
      <c r="AE31">
        <v>323.25</v>
      </c>
      <c r="AF31">
        <v>0</v>
      </c>
      <c r="AG31">
        <v>0</v>
      </c>
      <c r="AH31">
        <v>0</v>
      </c>
      <c r="AI31" t="s">
        <v>697</v>
      </c>
      <c r="AJ31" t="s">
        <v>697</v>
      </c>
      <c r="AK31" t="s">
        <v>697</v>
      </c>
      <c r="AL31">
        <v>0</v>
      </c>
      <c r="AM31">
        <v>0</v>
      </c>
      <c r="AN31" t="s">
        <v>697</v>
      </c>
      <c r="AO31" t="s">
        <v>697</v>
      </c>
      <c r="AP31" t="s">
        <v>415</v>
      </c>
      <c r="AQ31" t="s">
        <v>1627</v>
      </c>
      <c r="AR31" t="s">
        <v>1628</v>
      </c>
      <c r="AS31" t="s">
        <v>697</v>
      </c>
      <c r="AT31" t="s">
        <v>697</v>
      </c>
      <c r="AU31" t="s">
        <v>706</v>
      </c>
      <c r="AV31" t="s">
        <v>236</v>
      </c>
      <c r="AW31" t="s">
        <v>196</v>
      </c>
      <c r="AX31" t="s">
        <v>697</v>
      </c>
      <c r="AY31" t="s">
        <v>697</v>
      </c>
      <c r="AZ31" t="s">
        <v>697</v>
      </c>
      <c r="BA31" t="s">
        <v>890</v>
      </c>
      <c r="BB31" t="s">
        <v>925</v>
      </c>
      <c r="BC31">
        <v>0</v>
      </c>
      <c r="BD31" t="s">
        <v>697</v>
      </c>
      <c r="BE31">
        <v>0</v>
      </c>
      <c r="BF31">
        <v>0</v>
      </c>
      <c r="BG31">
        <v>0</v>
      </c>
      <c r="BH31">
        <v>0</v>
      </c>
      <c r="BI31" t="s">
        <v>197</v>
      </c>
      <c r="BJ31" t="s">
        <v>697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1629</v>
      </c>
      <c r="BQ31">
        <v>0</v>
      </c>
      <c r="BR31">
        <v>0</v>
      </c>
      <c r="BS31">
        <v>0</v>
      </c>
      <c r="BT31" t="s">
        <v>697</v>
      </c>
      <c r="BU31">
        <v>0</v>
      </c>
      <c r="BV31">
        <v>0</v>
      </c>
      <c r="BW31" t="s">
        <v>697</v>
      </c>
      <c r="BX31">
        <v>0</v>
      </c>
    </row>
    <row r="32" spans="1:76" x14ac:dyDescent="0.25">
      <c r="A32" t="s">
        <v>815</v>
      </c>
      <c r="B32" t="s">
        <v>191</v>
      </c>
      <c r="C32" t="s">
        <v>816</v>
      </c>
      <c r="D32" t="s">
        <v>274</v>
      </c>
      <c r="E32" t="s">
        <v>192</v>
      </c>
      <c r="F32" t="s">
        <v>680</v>
      </c>
      <c r="G32" t="s">
        <v>697</v>
      </c>
      <c r="H32" t="s">
        <v>89</v>
      </c>
      <c r="I32" t="s">
        <v>894</v>
      </c>
      <c r="J32" t="s">
        <v>1570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697</v>
      </c>
      <c r="AC32" s="2">
        <v>0</v>
      </c>
      <c r="AD32">
        <v>0</v>
      </c>
      <c r="AE32">
        <v>0</v>
      </c>
      <c r="AF32">
        <v>1</v>
      </c>
      <c r="AG32">
        <v>0</v>
      </c>
      <c r="AH32">
        <v>41.18</v>
      </c>
      <c r="AI32" t="s">
        <v>391</v>
      </c>
      <c r="AJ32" t="s">
        <v>392</v>
      </c>
      <c r="AK32" t="s">
        <v>697</v>
      </c>
      <c r="AL32">
        <v>0</v>
      </c>
      <c r="AM32">
        <v>0</v>
      </c>
      <c r="AN32" t="s">
        <v>235</v>
      </c>
      <c r="AO32" t="s">
        <v>697</v>
      </c>
      <c r="AP32" t="s">
        <v>697</v>
      </c>
      <c r="AQ32" t="s">
        <v>1630</v>
      </c>
      <c r="AR32" t="s">
        <v>1631</v>
      </c>
      <c r="AS32" t="s">
        <v>697</v>
      </c>
      <c r="AT32" t="s">
        <v>697</v>
      </c>
      <c r="AU32" t="s">
        <v>213</v>
      </c>
      <c r="AV32" t="s">
        <v>236</v>
      </c>
      <c r="AW32" t="s">
        <v>196</v>
      </c>
      <c r="AX32" t="s">
        <v>697</v>
      </c>
      <c r="AY32" t="s">
        <v>697</v>
      </c>
      <c r="AZ32" t="s">
        <v>697</v>
      </c>
      <c r="BA32" t="s">
        <v>926</v>
      </c>
      <c r="BB32" t="s">
        <v>1632</v>
      </c>
      <c r="BC32">
        <v>0</v>
      </c>
      <c r="BD32" t="s">
        <v>697</v>
      </c>
      <c r="BE32">
        <v>0</v>
      </c>
      <c r="BF32">
        <v>0</v>
      </c>
      <c r="BG32">
        <v>0</v>
      </c>
      <c r="BH32">
        <v>1.6</v>
      </c>
      <c r="BI32" t="s">
        <v>197</v>
      </c>
      <c r="BJ32" t="s">
        <v>192</v>
      </c>
      <c r="BK32">
        <v>0</v>
      </c>
      <c r="BL32">
        <v>0</v>
      </c>
      <c r="BM32">
        <v>0</v>
      </c>
      <c r="BN32">
        <v>0</v>
      </c>
      <c r="BO32">
        <v>0</v>
      </c>
      <c r="BP32" t="s">
        <v>1633</v>
      </c>
      <c r="BQ32">
        <v>0</v>
      </c>
      <c r="BR32">
        <v>0</v>
      </c>
      <c r="BS32">
        <v>0</v>
      </c>
      <c r="BT32" t="s">
        <v>880</v>
      </c>
      <c r="BU32">
        <v>0</v>
      </c>
      <c r="BV32">
        <v>0</v>
      </c>
      <c r="BW32" t="s">
        <v>697</v>
      </c>
      <c r="BX32">
        <v>0</v>
      </c>
    </row>
    <row r="33" spans="1:76" x14ac:dyDescent="0.25">
      <c r="A33" t="s">
        <v>815</v>
      </c>
      <c r="B33" t="s">
        <v>191</v>
      </c>
      <c r="C33" t="s">
        <v>816</v>
      </c>
      <c r="D33" t="s">
        <v>274</v>
      </c>
      <c r="E33" t="s">
        <v>192</v>
      </c>
      <c r="F33" t="s">
        <v>680</v>
      </c>
      <c r="G33" t="s">
        <v>697</v>
      </c>
      <c r="H33" t="s">
        <v>89</v>
      </c>
      <c r="I33" t="s">
        <v>894</v>
      </c>
      <c r="J33" t="s">
        <v>1570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697</v>
      </c>
      <c r="AC33" s="2">
        <v>0</v>
      </c>
      <c r="AD33">
        <v>0</v>
      </c>
      <c r="AE33">
        <v>0</v>
      </c>
      <c r="AF33">
        <v>0</v>
      </c>
      <c r="AG33">
        <v>1</v>
      </c>
      <c r="AH33">
        <v>50</v>
      </c>
      <c r="AI33" t="s">
        <v>391</v>
      </c>
      <c r="AJ33" t="s">
        <v>392</v>
      </c>
      <c r="AK33" t="s">
        <v>697</v>
      </c>
      <c r="AL33">
        <v>0</v>
      </c>
      <c r="AM33">
        <v>0</v>
      </c>
      <c r="AN33" t="s">
        <v>237</v>
      </c>
      <c r="AO33" t="s">
        <v>697</v>
      </c>
      <c r="AP33" t="s">
        <v>697</v>
      </c>
      <c r="AQ33" t="s">
        <v>1630</v>
      </c>
      <c r="AR33" t="s">
        <v>1631</v>
      </c>
      <c r="AS33" t="s">
        <v>697</v>
      </c>
      <c r="AT33" t="s">
        <v>697</v>
      </c>
      <c r="AU33" t="s">
        <v>213</v>
      </c>
      <c r="AV33" t="s">
        <v>236</v>
      </c>
      <c r="AW33" t="s">
        <v>196</v>
      </c>
      <c r="AX33" t="s">
        <v>697</v>
      </c>
      <c r="AY33" t="s">
        <v>697</v>
      </c>
      <c r="AZ33" t="s">
        <v>697</v>
      </c>
      <c r="BA33" t="s">
        <v>926</v>
      </c>
      <c r="BB33" t="s">
        <v>1632</v>
      </c>
      <c r="BC33">
        <v>0</v>
      </c>
      <c r="BD33" t="s">
        <v>697</v>
      </c>
      <c r="BE33">
        <v>0</v>
      </c>
      <c r="BF33">
        <v>0</v>
      </c>
      <c r="BG33">
        <v>0</v>
      </c>
      <c r="BH33">
        <v>1.6</v>
      </c>
      <c r="BI33" t="s">
        <v>197</v>
      </c>
      <c r="BJ33" t="s">
        <v>192</v>
      </c>
      <c r="BK33">
        <v>0</v>
      </c>
      <c r="BL33">
        <v>0</v>
      </c>
      <c r="BM33">
        <v>0</v>
      </c>
      <c r="BN33">
        <v>0</v>
      </c>
      <c r="BO33">
        <v>0</v>
      </c>
      <c r="BP33" t="s">
        <v>1633</v>
      </c>
      <c r="BQ33">
        <v>0</v>
      </c>
      <c r="BR33">
        <v>0</v>
      </c>
      <c r="BS33">
        <v>0</v>
      </c>
      <c r="BT33" t="s">
        <v>880</v>
      </c>
      <c r="BU33">
        <v>0</v>
      </c>
      <c r="BV33">
        <v>0</v>
      </c>
      <c r="BW33" t="s">
        <v>697</v>
      </c>
      <c r="BX33">
        <v>0</v>
      </c>
    </row>
    <row r="34" spans="1:76" x14ac:dyDescent="0.25">
      <c r="A34" t="s">
        <v>1634</v>
      </c>
      <c r="B34" t="s">
        <v>201</v>
      </c>
      <c r="C34" t="s">
        <v>1635</v>
      </c>
      <c r="D34" t="s">
        <v>252</v>
      </c>
      <c r="E34" t="s">
        <v>192</v>
      </c>
      <c r="F34" t="s">
        <v>481</v>
      </c>
      <c r="G34" t="s">
        <v>697</v>
      </c>
      <c r="H34" t="s">
        <v>89</v>
      </c>
      <c r="I34" t="s">
        <v>1184</v>
      </c>
      <c r="J34" t="s">
        <v>1570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697</v>
      </c>
      <c r="AC34" s="2">
        <v>0</v>
      </c>
      <c r="AD34">
        <v>0</v>
      </c>
      <c r="AE34">
        <v>0</v>
      </c>
      <c r="AF34">
        <v>1</v>
      </c>
      <c r="AG34">
        <v>0</v>
      </c>
      <c r="AH34">
        <v>69.69</v>
      </c>
      <c r="AI34" t="s">
        <v>1636</v>
      </c>
      <c r="AJ34" t="s">
        <v>1637</v>
      </c>
      <c r="AK34" t="s">
        <v>697</v>
      </c>
      <c r="AL34">
        <v>0</v>
      </c>
      <c r="AM34">
        <v>0</v>
      </c>
      <c r="AN34" t="s">
        <v>194</v>
      </c>
      <c r="AO34" t="s">
        <v>697</v>
      </c>
      <c r="AP34" t="s">
        <v>697</v>
      </c>
      <c r="AQ34" t="s">
        <v>1638</v>
      </c>
      <c r="AR34" t="s">
        <v>1639</v>
      </c>
      <c r="AS34" t="s">
        <v>697</v>
      </c>
      <c r="AT34" t="s">
        <v>697</v>
      </c>
      <c r="AU34" t="s">
        <v>195</v>
      </c>
      <c r="AV34" t="s">
        <v>236</v>
      </c>
      <c r="AW34" t="s">
        <v>196</v>
      </c>
      <c r="AX34" t="s">
        <v>697</v>
      </c>
      <c r="AY34" t="s">
        <v>697</v>
      </c>
      <c r="AZ34" t="s">
        <v>697</v>
      </c>
      <c r="BA34" t="s">
        <v>1372</v>
      </c>
      <c r="BB34" t="s">
        <v>1373</v>
      </c>
      <c r="BC34">
        <v>0</v>
      </c>
      <c r="BD34" t="s">
        <v>697</v>
      </c>
      <c r="BE34">
        <v>0</v>
      </c>
      <c r="BF34">
        <v>0</v>
      </c>
      <c r="BG34">
        <v>0</v>
      </c>
      <c r="BH34">
        <v>2.2000000000000002</v>
      </c>
      <c r="BI34" t="s">
        <v>197</v>
      </c>
      <c r="BJ34" t="s">
        <v>192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1640</v>
      </c>
      <c r="BQ34">
        <v>0</v>
      </c>
      <c r="BR34">
        <v>0</v>
      </c>
      <c r="BS34">
        <v>0</v>
      </c>
      <c r="BT34" t="s">
        <v>880</v>
      </c>
      <c r="BU34">
        <v>0</v>
      </c>
      <c r="BV34">
        <v>0</v>
      </c>
      <c r="BW34" t="s">
        <v>697</v>
      </c>
      <c r="BX34">
        <v>0</v>
      </c>
    </row>
    <row r="35" spans="1:76" x14ac:dyDescent="0.25">
      <c r="A35" t="s">
        <v>1634</v>
      </c>
      <c r="B35" t="s">
        <v>201</v>
      </c>
      <c r="C35" t="s">
        <v>1635</v>
      </c>
      <c r="D35" t="s">
        <v>252</v>
      </c>
      <c r="E35" t="s">
        <v>192</v>
      </c>
      <c r="F35" t="s">
        <v>481</v>
      </c>
      <c r="G35" t="s">
        <v>198</v>
      </c>
      <c r="H35" t="s">
        <v>198</v>
      </c>
      <c r="I35" t="s">
        <v>1184</v>
      </c>
      <c r="J35" t="s">
        <v>1570</v>
      </c>
      <c r="K35">
        <v>1</v>
      </c>
      <c r="L35">
        <v>513</v>
      </c>
      <c r="M35">
        <v>330</v>
      </c>
      <c r="N35">
        <v>0</v>
      </c>
      <c r="O35">
        <v>0</v>
      </c>
      <c r="P35">
        <v>0</v>
      </c>
      <c r="Q35">
        <v>513</v>
      </c>
      <c r="R35">
        <v>0</v>
      </c>
      <c r="S35">
        <v>0</v>
      </c>
      <c r="T35">
        <v>35.67</v>
      </c>
      <c r="U35">
        <v>29.5</v>
      </c>
      <c r="V35">
        <v>24.18</v>
      </c>
      <c r="W35">
        <v>-11.49</v>
      </c>
      <c r="X35">
        <v>-25.96</v>
      </c>
      <c r="Y35">
        <v>9.8369999999999997</v>
      </c>
      <c r="Z35">
        <v>13.08</v>
      </c>
      <c r="AA35">
        <v>3.96</v>
      </c>
      <c r="AB35" t="s">
        <v>199</v>
      </c>
      <c r="AC35" s="2">
        <v>-34.022131147540982</v>
      </c>
      <c r="AD35">
        <v>-7.48</v>
      </c>
      <c r="AE35">
        <v>348.59</v>
      </c>
      <c r="AF35">
        <v>0</v>
      </c>
      <c r="AG35">
        <v>0</v>
      </c>
      <c r="AH35">
        <v>0</v>
      </c>
      <c r="AI35" t="s">
        <v>697</v>
      </c>
      <c r="AJ35" t="s">
        <v>697</v>
      </c>
      <c r="AK35" t="s">
        <v>697</v>
      </c>
      <c r="AL35">
        <v>0</v>
      </c>
      <c r="AM35">
        <v>0</v>
      </c>
      <c r="AN35" t="s">
        <v>697</v>
      </c>
      <c r="AO35" t="s">
        <v>697</v>
      </c>
      <c r="AP35" t="s">
        <v>415</v>
      </c>
      <c r="AQ35" t="s">
        <v>1638</v>
      </c>
      <c r="AR35" t="s">
        <v>1639</v>
      </c>
      <c r="AS35" t="s">
        <v>697</v>
      </c>
      <c r="AT35" t="s">
        <v>697</v>
      </c>
      <c r="AU35" t="s">
        <v>195</v>
      </c>
      <c r="AV35" t="s">
        <v>236</v>
      </c>
      <c r="AW35" t="s">
        <v>196</v>
      </c>
      <c r="AX35" t="s">
        <v>697</v>
      </c>
      <c r="AY35" t="s">
        <v>697</v>
      </c>
      <c r="AZ35" t="s">
        <v>697</v>
      </c>
      <c r="BA35" t="s">
        <v>1372</v>
      </c>
      <c r="BB35" t="s">
        <v>1373</v>
      </c>
      <c r="BC35">
        <v>0</v>
      </c>
      <c r="BD35" t="s">
        <v>697</v>
      </c>
      <c r="BE35">
        <v>0</v>
      </c>
      <c r="BF35">
        <v>0</v>
      </c>
      <c r="BG35">
        <v>0</v>
      </c>
      <c r="BH35">
        <v>0</v>
      </c>
      <c r="BI35" t="s">
        <v>197</v>
      </c>
      <c r="BJ35" t="s">
        <v>697</v>
      </c>
      <c r="BK35">
        <v>0</v>
      </c>
      <c r="BL35">
        <v>0</v>
      </c>
      <c r="BM35">
        <v>0</v>
      </c>
      <c r="BN35">
        <v>0</v>
      </c>
      <c r="BO35">
        <v>0</v>
      </c>
      <c r="BP35" t="s">
        <v>1640</v>
      </c>
      <c r="BQ35">
        <v>0</v>
      </c>
      <c r="BR35">
        <v>0</v>
      </c>
      <c r="BS35">
        <v>0</v>
      </c>
      <c r="BT35" t="s">
        <v>697</v>
      </c>
      <c r="BU35">
        <v>0</v>
      </c>
      <c r="BV35">
        <v>0</v>
      </c>
      <c r="BW35" t="s">
        <v>697</v>
      </c>
      <c r="BX35">
        <v>0</v>
      </c>
    </row>
    <row r="36" spans="1:76" x14ac:dyDescent="0.25">
      <c r="A36" t="s">
        <v>982</v>
      </c>
      <c r="B36" t="s">
        <v>191</v>
      </c>
      <c r="C36" t="s">
        <v>983</v>
      </c>
      <c r="D36" t="s">
        <v>450</v>
      </c>
      <c r="E36" t="s">
        <v>192</v>
      </c>
      <c r="F36" t="s">
        <v>689</v>
      </c>
      <c r="G36" t="s">
        <v>697</v>
      </c>
      <c r="H36" t="s">
        <v>89</v>
      </c>
      <c r="I36" t="s">
        <v>953</v>
      </c>
      <c r="J36" t="s">
        <v>1570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697</v>
      </c>
      <c r="AC36" s="2">
        <v>0</v>
      </c>
      <c r="AD36">
        <v>0</v>
      </c>
      <c r="AE36">
        <v>0</v>
      </c>
      <c r="AF36">
        <v>1</v>
      </c>
      <c r="AG36">
        <v>0</v>
      </c>
      <c r="AH36">
        <v>43.06</v>
      </c>
      <c r="AI36" t="s">
        <v>451</v>
      </c>
      <c r="AJ36" t="s">
        <v>454</v>
      </c>
      <c r="AK36" t="s">
        <v>697</v>
      </c>
      <c r="AL36">
        <v>0</v>
      </c>
      <c r="AM36">
        <v>0</v>
      </c>
      <c r="AN36" t="s">
        <v>194</v>
      </c>
      <c r="AO36" t="s">
        <v>697</v>
      </c>
      <c r="AP36" t="s">
        <v>697</v>
      </c>
      <c r="AQ36" t="s">
        <v>1641</v>
      </c>
      <c r="AR36" t="s">
        <v>1642</v>
      </c>
      <c r="AS36" t="s">
        <v>697</v>
      </c>
      <c r="AT36" t="s">
        <v>697</v>
      </c>
      <c r="AU36" t="s">
        <v>207</v>
      </c>
      <c r="AV36" t="s">
        <v>236</v>
      </c>
      <c r="AW36" t="s">
        <v>196</v>
      </c>
      <c r="AX36" t="s">
        <v>697</v>
      </c>
      <c r="AY36" t="s">
        <v>697</v>
      </c>
      <c r="AZ36" t="s">
        <v>697</v>
      </c>
      <c r="BA36" t="s">
        <v>984</v>
      </c>
      <c r="BB36" t="s">
        <v>1193</v>
      </c>
      <c r="BC36">
        <v>0</v>
      </c>
      <c r="BD36" t="s">
        <v>697</v>
      </c>
      <c r="BE36">
        <v>0</v>
      </c>
      <c r="BF36">
        <v>0</v>
      </c>
      <c r="BG36">
        <v>0</v>
      </c>
      <c r="BH36">
        <v>1.5</v>
      </c>
      <c r="BI36" t="s">
        <v>197</v>
      </c>
      <c r="BJ36" t="s">
        <v>192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1643</v>
      </c>
      <c r="BQ36">
        <v>0</v>
      </c>
      <c r="BR36">
        <v>0</v>
      </c>
      <c r="BS36">
        <v>0</v>
      </c>
      <c r="BT36" t="s">
        <v>880</v>
      </c>
      <c r="BU36">
        <v>0</v>
      </c>
      <c r="BV36">
        <v>0</v>
      </c>
      <c r="BW36" t="s">
        <v>697</v>
      </c>
      <c r="BX36">
        <v>0</v>
      </c>
    </row>
    <row r="37" spans="1:76" x14ac:dyDescent="0.25">
      <c r="A37" t="s">
        <v>982</v>
      </c>
      <c r="B37" t="s">
        <v>191</v>
      </c>
      <c r="C37" t="s">
        <v>983</v>
      </c>
      <c r="D37" t="s">
        <v>450</v>
      </c>
      <c r="E37" t="s">
        <v>192</v>
      </c>
      <c r="F37" t="s">
        <v>689</v>
      </c>
      <c r="G37" t="s">
        <v>198</v>
      </c>
      <c r="H37" t="s">
        <v>198</v>
      </c>
      <c r="I37" t="s">
        <v>953</v>
      </c>
      <c r="J37" t="s">
        <v>1570</v>
      </c>
      <c r="K37">
        <v>1</v>
      </c>
      <c r="L37">
        <v>381</v>
      </c>
      <c r="M37">
        <v>266</v>
      </c>
      <c r="N37">
        <v>0</v>
      </c>
      <c r="O37">
        <v>0</v>
      </c>
      <c r="P37">
        <v>0</v>
      </c>
      <c r="Q37">
        <v>381</v>
      </c>
      <c r="R37">
        <v>0</v>
      </c>
      <c r="S37">
        <v>0</v>
      </c>
      <c r="T37">
        <v>30.18</v>
      </c>
      <c r="U37">
        <v>31.5</v>
      </c>
      <c r="V37">
        <v>25.82</v>
      </c>
      <c r="W37">
        <v>-4.3600000000000003</v>
      </c>
      <c r="X37">
        <v>4.1100000000000003</v>
      </c>
      <c r="Y37">
        <v>6.7859999999999996</v>
      </c>
      <c r="Z37">
        <v>7.98</v>
      </c>
      <c r="AA37">
        <v>3</v>
      </c>
      <c r="AB37" t="s">
        <v>199</v>
      </c>
      <c r="AC37" s="2">
        <v>-1.4557377049180329</v>
      </c>
      <c r="AD37">
        <v>-0.32</v>
      </c>
      <c r="AE37">
        <v>253.01</v>
      </c>
      <c r="AF37">
        <v>0</v>
      </c>
      <c r="AG37">
        <v>0</v>
      </c>
      <c r="AH37">
        <v>0</v>
      </c>
      <c r="AI37" t="s">
        <v>697</v>
      </c>
      <c r="AJ37" t="s">
        <v>697</v>
      </c>
      <c r="AK37" t="s">
        <v>697</v>
      </c>
      <c r="AL37">
        <v>0</v>
      </c>
      <c r="AM37">
        <v>0</v>
      </c>
      <c r="AN37" t="s">
        <v>697</v>
      </c>
      <c r="AO37" t="s">
        <v>697</v>
      </c>
      <c r="AP37" t="s">
        <v>215</v>
      </c>
      <c r="AQ37" t="s">
        <v>1641</v>
      </c>
      <c r="AR37" t="s">
        <v>1642</v>
      </c>
      <c r="AS37" t="s">
        <v>697</v>
      </c>
      <c r="AT37" t="s">
        <v>697</v>
      </c>
      <c r="AU37" t="s">
        <v>207</v>
      </c>
      <c r="AV37" t="s">
        <v>236</v>
      </c>
      <c r="AW37" t="s">
        <v>196</v>
      </c>
      <c r="AX37" t="s">
        <v>697</v>
      </c>
      <c r="AY37" t="s">
        <v>697</v>
      </c>
      <c r="AZ37" t="s">
        <v>697</v>
      </c>
      <c r="BA37" t="s">
        <v>984</v>
      </c>
      <c r="BB37" t="s">
        <v>1193</v>
      </c>
      <c r="BC37">
        <v>0</v>
      </c>
      <c r="BD37" t="s">
        <v>697</v>
      </c>
      <c r="BE37">
        <v>0</v>
      </c>
      <c r="BF37">
        <v>0</v>
      </c>
      <c r="BG37">
        <v>0</v>
      </c>
      <c r="BH37">
        <v>0</v>
      </c>
      <c r="BI37" t="s">
        <v>197</v>
      </c>
      <c r="BJ37" t="s">
        <v>697</v>
      </c>
      <c r="BK37">
        <v>0</v>
      </c>
      <c r="BL37">
        <v>0</v>
      </c>
      <c r="BM37">
        <v>0</v>
      </c>
      <c r="BN37">
        <v>0</v>
      </c>
      <c r="BO37">
        <v>0</v>
      </c>
      <c r="BP37" t="s">
        <v>1643</v>
      </c>
      <c r="BQ37">
        <v>0</v>
      </c>
      <c r="BR37">
        <v>0</v>
      </c>
      <c r="BS37">
        <v>0</v>
      </c>
      <c r="BT37" t="s">
        <v>697</v>
      </c>
      <c r="BU37">
        <v>0</v>
      </c>
      <c r="BV37">
        <v>0</v>
      </c>
      <c r="BW37" t="s">
        <v>697</v>
      </c>
      <c r="BX37">
        <v>0</v>
      </c>
    </row>
    <row r="38" spans="1:76" x14ac:dyDescent="0.25">
      <c r="A38" t="s">
        <v>738</v>
      </c>
      <c r="B38" t="s">
        <v>201</v>
      </c>
      <c r="C38" t="s">
        <v>634</v>
      </c>
      <c r="D38" t="s">
        <v>224</v>
      </c>
      <c r="E38" t="s">
        <v>192</v>
      </c>
      <c r="F38" t="s">
        <v>225</v>
      </c>
      <c r="G38" t="s">
        <v>697</v>
      </c>
      <c r="H38" t="s">
        <v>89</v>
      </c>
      <c r="I38" t="s">
        <v>1435</v>
      </c>
      <c r="J38" t="s">
        <v>1570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697</v>
      </c>
      <c r="AC38" s="2">
        <v>0</v>
      </c>
      <c r="AD38">
        <v>0</v>
      </c>
      <c r="AE38">
        <v>0</v>
      </c>
      <c r="AF38">
        <v>1</v>
      </c>
      <c r="AG38">
        <v>0</v>
      </c>
      <c r="AH38">
        <v>57.91</v>
      </c>
      <c r="AI38" t="s">
        <v>700</v>
      </c>
      <c r="AJ38" t="s">
        <v>704</v>
      </c>
      <c r="AK38" t="s">
        <v>697</v>
      </c>
      <c r="AL38">
        <v>0</v>
      </c>
      <c r="AM38">
        <v>0</v>
      </c>
      <c r="AN38" t="s">
        <v>194</v>
      </c>
      <c r="AO38" t="s">
        <v>697</v>
      </c>
      <c r="AP38" t="s">
        <v>697</v>
      </c>
      <c r="AQ38" t="s">
        <v>1644</v>
      </c>
      <c r="AR38" t="s">
        <v>1645</v>
      </c>
      <c r="AS38" t="s">
        <v>697</v>
      </c>
      <c r="AT38" t="s">
        <v>697</v>
      </c>
      <c r="AU38" t="s">
        <v>223</v>
      </c>
      <c r="AV38" t="s">
        <v>236</v>
      </c>
      <c r="AW38" t="s">
        <v>196</v>
      </c>
      <c r="AX38" t="s">
        <v>697</v>
      </c>
      <c r="AY38" t="s">
        <v>697</v>
      </c>
      <c r="AZ38" t="s">
        <v>697</v>
      </c>
      <c r="BA38" t="s">
        <v>1646</v>
      </c>
      <c r="BB38" t="s">
        <v>1647</v>
      </c>
      <c r="BC38">
        <v>0</v>
      </c>
      <c r="BD38" t="s">
        <v>697</v>
      </c>
      <c r="BE38">
        <v>0</v>
      </c>
      <c r="BF38">
        <v>0</v>
      </c>
      <c r="BG38">
        <v>0</v>
      </c>
      <c r="BH38">
        <v>1.95</v>
      </c>
      <c r="BI38" t="s">
        <v>197</v>
      </c>
      <c r="BJ38" t="s">
        <v>192</v>
      </c>
      <c r="BK38">
        <v>0</v>
      </c>
      <c r="BL38">
        <v>0</v>
      </c>
      <c r="BM38">
        <v>0</v>
      </c>
      <c r="BN38">
        <v>0</v>
      </c>
      <c r="BO38">
        <v>0</v>
      </c>
      <c r="BP38" t="s">
        <v>1648</v>
      </c>
      <c r="BQ38">
        <v>0</v>
      </c>
      <c r="BR38">
        <v>0</v>
      </c>
      <c r="BS38">
        <v>0</v>
      </c>
      <c r="BT38" t="s">
        <v>880</v>
      </c>
      <c r="BU38">
        <v>0</v>
      </c>
      <c r="BV38">
        <v>0</v>
      </c>
      <c r="BW38" t="s">
        <v>697</v>
      </c>
      <c r="BX38">
        <v>0</v>
      </c>
    </row>
    <row r="39" spans="1:76" x14ac:dyDescent="0.25">
      <c r="A39" t="s">
        <v>738</v>
      </c>
      <c r="B39" t="s">
        <v>201</v>
      </c>
      <c r="C39" t="s">
        <v>634</v>
      </c>
      <c r="D39" t="s">
        <v>224</v>
      </c>
      <c r="E39" t="s">
        <v>192</v>
      </c>
      <c r="F39" t="s">
        <v>225</v>
      </c>
      <c r="G39" t="s">
        <v>198</v>
      </c>
      <c r="H39" t="s">
        <v>198</v>
      </c>
      <c r="I39" t="s">
        <v>1435</v>
      </c>
      <c r="J39" t="s">
        <v>1570</v>
      </c>
      <c r="K39">
        <v>1</v>
      </c>
      <c r="L39">
        <v>642</v>
      </c>
      <c r="M39">
        <v>393</v>
      </c>
      <c r="N39">
        <v>0</v>
      </c>
      <c r="O39">
        <v>0</v>
      </c>
      <c r="P39">
        <v>0</v>
      </c>
      <c r="Q39">
        <v>642</v>
      </c>
      <c r="R39">
        <v>0</v>
      </c>
      <c r="S39">
        <v>0</v>
      </c>
      <c r="T39">
        <v>38.79</v>
      </c>
      <c r="U39">
        <v>29.5</v>
      </c>
      <c r="V39">
        <v>24.18</v>
      </c>
      <c r="W39">
        <v>-14.61</v>
      </c>
      <c r="X39">
        <v>-48.86</v>
      </c>
      <c r="Y39">
        <v>4.5999999999999996</v>
      </c>
      <c r="Z39">
        <v>15.58</v>
      </c>
      <c r="AA39">
        <v>3.96</v>
      </c>
      <c r="AB39" t="s">
        <v>199</v>
      </c>
      <c r="AC39" s="2">
        <v>-52.631147540983605</v>
      </c>
      <c r="AD39">
        <v>-11.58</v>
      </c>
      <c r="AE39">
        <v>437.03</v>
      </c>
      <c r="AF39">
        <v>0</v>
      </c>
      <c r="AG39">
        <v>0</v>
      </c>
      <c r="AH39">
        <v>0</v>
      </c>
      <c r="AI39" t="s">
        <v>697</v>
      </c>
      <c r="AJ39" t="s">
        <v>697</v>
      </c>
      <c r="AK39" t="s">
        <v>697</v>
      </c>
      <c r="AL39">
        <v>0</v>
      </c>
      <c r="AM39">
        <v>0</v>
      </c>
      <c r="AN39" t="s">
        <v>697</v>
      </c>
      <c r="AO39" t="s">
        <v>697</v>
      </c>
      <c r="AP39" t="s">
        <v>697</v>
      </c>
      <c r="AQ39" t="s">
        <v>1644</v>
      </c>
      <c r="AR39" t="s">
        <v>1645</v>
      </c>
      <c r="AS39" t="s">
        <v>697</v>
      </c>
      <c r="AT39" t="s">
        <v>697</v>
      </c>
      <c r="AU39" t="s">
        <v>223</v>
      </c>
      <c r="AV39" t="s">
        <v>236</v>
      </c>
      <c r="AW39" t="s">
        <v>196</v>
      </c>
      <c r="AX39" t="s">
        <v>697</v>
      </c>
      <c r="AY39" t="s">
        <v>697</v>
      </c>
      <c r="AZ39" t="s">
        <v>697</v>
      </c>
      <c r="BA39" t="s">
        <v>1646</v>
      </c>
      <c r="BB39" t="s">
        <v>1647</v>
      </c>
      <c r="BC39">
        <v>0</v>
      </c>
      <c r="BD39" t="s">
        <v>697</v>
      </c>
      <c r="BE39">
        <v>0</v>
      </c>
      <c r="BF39">
        <v>0</v>
      </c>
      <c r="BG39">
        <v>0</v>
      </c>
      <c r="BH39">
        <v>0</v>
      </c>
      <c r="BI39" t="s">
        <v>197</v>
      </c>
      <c r="BJ39" t="s">
        <v>697</v>
      </c>
      <c r="BK39">
        <v>0</v>
      </c>
      <c r="BL39">
        <v>0</v>
      </c>
      <c r="BM39">
        <v>0</v>
      </c>
      <c r="BN39">
        <v>0</v>
      </c>
      <c r="BO39">
        <v>0</v>
      </c>
      <c r="BP39" t="s">
        <v>1648</v>
      </c>
      <c r="BQ39">
        <v>0</v>
      </c>
      <c r="BR39">
        <v>0</v>
      </c>
      <c r="BS39">
        <v>0</v>
      </c>
      <c r="BT39" t="s">
        <v>697</v>
      </c>
      <c r="BU39">
        <v>0</v>
      </c>
      <c r="BV39">
        <v>0</v>
      </c>
      <c r="BW39" t="s">
        <v>697</v>
      </c>
      <c r="BX39">
        <v>0</v>
      </c>
    </row>
    <row r="40" spans="1:76" x14ac:dyDescent="0.25">
      <c r="A40" t="s">
        <v>746</v>
      </c>
      <c r="B40" t="s">
        <v>201</v>
      </c>
      <c r="C40" t="s">
        <v>249</v>
      </c>
      <c r="D40" t="s">
        <v>250</v>
      </c>
      <c r="E40" t="s">
        <v>192</v>
      </c>
      <c r="F40" t="s">
        <v>251</v>
      </c>
      <c r="G40" t="s">
        <v>697</v>
      </c>
      <c r="H40" t="s">
        <v>89</v>
      </c>
      <c r="I40" t="s">
        <v>1033</v>
      </c>
      <c r="J40" t="s">
        <v>1570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697</v>
      </c>
      <c r="AC40" s="2">
        <v>0</v>
      </c>
      <c r="AD40">
        <v>0</v>
      </c>
      <c r="AE40">
        <v>0</v>
      </c>
      <c r="AF40">
        <v>1</v>
      </c>
      <c r="AG40">
        <v>0</v>
      </c>
      <c r="AH40">
        <v>47.52</v>
      </c>
      <c r="AI40" t="s">
        <v>614</v>
      </c>
      <c r="AJ40" t="s">
        <v>682</v>
      </c>
      <c r="AK40" t="s">
        <v>697</v>
      </c>
      <c r="AL40">
        <v>0</v>
      </c>
      <c r="AM40">
        <v>0</v>
      </c>
      <c r="AN40" t="s">
        <v>194</v>
      </c>
      <c r="AO40" t="s">
        <v>697</v>
      </c>
      <c r="AP40" t="s">
        <v>697</v>
      </c>
      <c r="AQ40" t="s">
        <v>1649</v>
      </c>
      <c r="AR40" t="s">
        <v>1650</v>
      </c>
      <c r="AS40" t="s">
        <v>697</v>
      </c>
      <c r="AT40" t="s">
        <v>697</v>
      </c>
      <c r="AU40" t="s">
        <v>213</v>
      </c>
      <c r="AV40" t="s">
        <v>236</v>
      </c>
      <c r="AW40" t="s">
        <v>196</v>
      </c>
      <c r="AX40" t="s">
        <v>697</v>
      </c>
      <c r="AY40" t="s">
        <v>697</v>
      </c>
      <c r="AZ40" t="s">
        <v>697</v>
      </c>
      <c r="BA40" t="s">
        <v>1167</v>
      </c>
      <c r="BB40" t="s">
        <v>1202</v>
      </c>
      <c r="BC40">
        <v>0</v>
      </c>
      <c r="BD40" t="s">
        <v>697</v>
      </c>
      <c r="BE40">
        <v>0</v>
      </c>
      <c r="BF40">
        <v>0</v>
      </c>
      <c r="BG40">
        <v>0</v>
      </c>
      <c r="BH40">
        <v>1.6</v>
      </c>
      <c r="BI40" t="s">
        <v>197</v>
      </c>
      <c r="BJ40" t="s">
        <v>192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1651</v>
      </c>
      <c r="BQ40">
        <v>0</v>
      </c>
      <c r="BR40">
        <v>0</v>
      </c>
      <c r="BS40">
        <v>0</v>
      </c>
      <c r="BT40" t="s">
        <v>880</v>
      </c>
      <c r="BU40">
        <v>0</v>
      </c>
      <c r="BV40">
        <v>0</v>
      </c>
      <c r="BW40" t="s">
        <v>697</v>
      </c>
      <c r="BX40">
        <v>0</v>
      </c>
    </row>
    <row r="41" spans="1:76" x14ac:dyDescent="0.25">
      <c r="A41" t="s">
        <v>746</v>
      </c>
      <c r="B41" t="s">
        <v>201</v>
      </c>
      <c r="C41" t="s">
        <v>249</v>
      </c>
      <c r="D41" t="s">
        <v>250</v>
      </c>
      <c r="E41" t="s">
        <v>192</v>
      </c>
      <c r="F41" t="s">
        <v>251</v>
      </c>
      <c r="G41" t="s">
        <v>198</v>
      </c>
      <c r="H41" t="s">
        <v>198</v>
      </c>
      <c r="I41" t="s">
        <v>1033</v>
      </c>
      <c r="J41" t="s">
        <v>1570</v>
      </c>
      <c r="K41">
        <v>1</v>
      </c>
      <c r="L41">
        <v>588</v>
      </c>
      <c r="M41">
        <v>397</v>
      </c>
      <c r="N41">
        <v>0</v>
      </c>
      <c r="O41">
        <v>0</v>
      </c>
      <c r="P41">
        <v>0</v>
      </c>
      <c r="Q41">
        <v>588</v>
      </c>
      <c r="R41">
        <v>0</v>
      </c>
      <c r="S41">
        <v>0</v>
      </c>
      <c r="T41">
        <v>32.479999999999997</v>
      </c>
      <c r="U41">
        <v>29.5</v>
      </c>
      <c r="V41">
        <v>24.18</v>
      </c>
      <c r="W41">
        <v>-8.3000000000000007</v>
      </c>
      <c r="X41">
        <v>-14.38</v>
      </c>
      <c r="Y41">
        <v>13.161</v>
      </c>
      <c r="Z41">
        <v>11.91</v>
      </c>
      <c r="AA41">
        <v>3</v>
      </c>
      <c r="AB41" t="s">
        <v>199</v>
      </c>
      <c r="AC41" s="2">
        <v>-25.164754098360657</v>
      </c>
      <c r="AD41">
        <v>-5.54</v>
      </c>
      <c r="AE41">
        <v>402.63</v>
      </c>
      <c r="AF41">
        <v>0</v>
      </c>
      <c r="AG41">
        <v>0</v>
      </c>
      <c r="AH41">
        <v>0</v>
      </c>
      <c r="AI41" t="s">
        <v>697</v>
      </c>
      <c r="AJ41" t="s">
        <v>697</v>
      </c>
      <c r="AK41" t="s">
        <v>697</v>
      </c>
      <c r="AL41">
        <v>0</v>
      </c>
      <c r="AM41">
        <v>0</v>
      </c>
      <c r="AN41" t="s">
        <v>697</v>
      </c>
      <c r="AO41" t="s">
        <v>697</v>
      </c>
      <c r="AP41" t="s">
        <v>215</v>
      </c>
      <c r="AQ41" t="s">
        <v>1649</v>
      </c>
      <c r="AR41" t="s">
        <v>1650</v>
      </c>
      <c r="AS41" t="s">
        <v>697</v>
      </c>
      <c r="AT41" t="s">
        <v>697</v>
      </c>
      <c r="AU41" t="s">
        <v>213</v>
      </c>
      <c r="AV41" t="s">
        <v>236</v>
      </c>
      <c r="AW41" t="s">
        <v>196</v>
      </c>
      <c r="AX41" t="s">
        <v>697</v>
      </c>
      <c r="AY41" t="s">
        <v>697</v>
      </c>
      <c r="AZ41" t="s">
        <v>697</v>
      </c>
      <c r="BA41" t="s">
        <v>1167</v>
      </c>
      <c r="BB41" t="s">
        <v>1202</v>
      </c>
      <c r="BC41">
        <v>0</v>
      </c>
      <c r="BD41" t="s">
        <v>697</v>
      </c>
      <c r="BE41">
        <v>0</v>
      </c>
      <c r="BF41">
        <v>0</v>
      </c>
      <c r="BG41">
        <v>0</v>
      </c>
      <c r="BH41">
        <v>0</v>
      </c>
      <c r="BI41" t="s">
        <v>197</v>
      </c>
      <c r="BJ41" t="s">
        <v>697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1651</v>
      </c>
      <c r="BQ41">
        <v>0</v>
      </c>
      <c r="BR41">
        <v>0</v>
      </c>
      <c r="BS41">
        <v>0</v>
      </c>
      <c r="BT41" t="s">
        <v>697</v>
      </c>
      <c r="BU41">
        <v>0</v>
      </c>
      <c r="BV41">
        <v>0</v>
      </c>
      <c r="BW41" t="s">
        <v>697</v>
      </c>
      <c r="BX41">
        <v>0</v>
      </c>
    </row>
    <row r="42" spans="1:76" x14ac:dyDescent="0.25">
      <c r="A42" t="s">
        <v>787</v>
      </c>
      <c r="B42" t="s">
        <v>191</v>
      </c>
      <c r="C42" t="s">
        <v>788</v>
      </c>
      <c r="D42" t="s">
        <v>538</v>
      </c>
      <c r="E42" t="s">
        <v>192</v>
      </c>
      <c r="F42" t="s">
        <v>692</v>
      </c>
      <c r="G42" t="s">
        <v>697</v>
      </c>
      <c r="H42" t="s">
        <v>89</v>
      </c>
      <c r="I42" t="s">
        <v>1435</v>
      </c>
      <c r="J42" t="s">
        <v>1570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697</v>
      </c>
      <c r="AC42" s="2">
        <v>0</v>
      </c>
      <c r="AD42">
        <v>0</v>
      </c>
      <c r="AE42">
        <v>0</v>
      </c>
      <c r="AF42">
        <v>1</v>
      </c>
      <c r="AG42">
        <v>0</v>
      </c>
      <c r="AH42">
        <v>115.8</v>
      </c>
      <c r="AI42" t="s">
        <v>698</v>
      </c>
      <c r="AJ42" t="s">
        <v>705</v>
      </c>
      <c r="AK42" t="s">
        <v>697</v>
      </c>
      <c r="AL42">
        <v>0</v>
      </c>
      <c r="AM42">
        <v>0</v>
      </c>
      <c r="AN42" t="s">
        <v>235</v>
      </c>
      <c r="AO42" t="s">
        <v>697</v>
      </c>
      <c r="AP42" t="s">
        <v>697</v>
      </c>
      <c r="AQ42" t="s">
        <v>1652</v>
      </c>
      <c r="AR42" t="s">
        <v>1653</v>
      </c>
      <c r="AS42" t="s">
        <v>697</v>
      </c>
      <c r="AT42" t="s">
        <v>697</v>
      </c>
      <c r="AU42" t="s">
        <v>706</v>
      </c>
      <c r="AV42" t="s">
        <v>236</v>
      </c>
      <c r="AW42" t="s">
        <v>196</v>
      </c>
      <c r="AX42" t="s">
        <v>697</v>
      </c>
      <c r="AY42" t="s">
        <v>697</v>
      </c>
      <c r="AZ42" t="s">
        <v>697</v>
      </c>
      <c r="BA42" t="s">
        <v>1654</v>
      </c>
      <c r="BB42" t="s">
        <v>1655</v>
      </c>
      <c r="BC42">
        <v>0</v>
      </c>
      <c r="BD42" t="s">
        <v>697</v>
      </c>
      <c r="BE42">
        <v>0</v>
      </c>
      <c r="BF42">
        <v>0</v>
      </c>
      <c r="BG42">
        <v>0</v>
      </c>
      <c r="BH42">
        <v>2.25</v>
      </c>
      <c r="BI42" t="s">
        <v>197</v>
      </c>
      <c r="BJ42" t="s">
        <v>192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1656</v>
      </c>
      <c r="BQ42">
        <v>0</v>
      </c>
      <c r="BR42">
        <v>0</v>
      </c>
      <c r="BS42">
        <v>0</v>
      </c>
      <c r="BT42" t="s">
        <v>880</v>
      </c>
      <c r="BU42">
        <v>0</v>
      </c>
      <c r="BV42">
        <v>0</v>
      </c>
      <c r="BW42" t="s">
        <v>697</v>
      </c>
      <c r="BX42">
        <v>0</v>
      </c>
    </row>
    <row r="43" spans="1:76" x14ac:dyDescent="0.25">
      <c r="A43" t="s">
        <v>787</v>
      </c>
      <c r="B43" t="s">
        <v>191</v>
      </c>
      <c r="C43" t="s">
        <v>788</v>
      </c>
      <c r="D43" t="s">
        <v>538</v>
      </c>
      <c r="E43" t="s">
        <v>192</v>
      </c>
      <c r="F43" t="s">
        <v>692</v>
      </c>
      <c r="G43" t="s">
        <v>697</v>
      </c>
      <c r="H43" t="s">
        <v>89</v>
      </c>
      <c r="I43" t="s">
        <v>1435</v>
      </c>
      <c r="J43" t="s">
        <v>1570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697</v>
      </c>
      <c r="AC43" s="2">
        <v>0</v>
      </c>
      <c r="AD43">
        <v>0</v>
      </c>
      <c r="AE43">
        <v>0</v>
      </c>
      <c r="AF43">
        <v>0</v>
      </c>
      <c r="AG43">
        <v>1</v>
      </c>
      <c r="AH43">
        <v>50</v>
      </c>
      <c r="AI43" t="s">
        <v>698</v>
      </c>
      <c r="AJ43" t="s">
        <v>705</v>
      </c>
      <c r="AK43" t="s">
        <v>697</v>
      </c>
      <c r="AL43">
        <v>0</v>
      </c>
      <c r="AM43">
        <v>0</v>
      </c>
      <c r="AN43" t="s">
        <v>237</v>
      </c>
      <c r="AO43" t="s">
        <v>697</v>
      </c>
      <c r="AP43" t="s">
        <v>697</v>
      </c>
      <c r="AQ43" t="s">
        <v>1652</v>
      </c>
      <c r="AR43" t="s">
        <v>1653</v>
      </c>
      <c r="AS43" t="s">
        <v>697</v>
      </c>
      <c r="AT43" t="s">
        <v>697</v>
      </c>
      <c r="AU43" t="s">
        <v>706</v>
      </c>
      <c r="AV43" t="s">
        <v>236</v>
      </c>
      <c r="AW43" t="s">
        <v>196</v>
      </c>
      <c r="AX43" t="s">
        <v>697</v>
      </c>
      <c r="AY43" t="s">
        <v>697</v>
      </c>
      <c r="AZ43" t="s">
        <v>697</v>
      </c>
      <c r="BA43" t="s">
        <v>1654</v>
      </c>
      <c r="BB43" t="s">
        <v>1655</v>
      </c>
      <c r="BC43">
        <v>0</v>
      </c>
      <c r="BD43" t="s">
        <v>697</v>
      </c>
      <c r="BE43">
        <v>0</v>
      </c>
      <c r="BF43">
        <v>0</v>
      </c>
      <c r="BG43">
        <v>0</v>
      </c>
      <c r="BH43">
        <v>2.25</v>
      </c>
      <c r="BI43" t="s">
        <v>197</v>
      </c>
      <c r="BJ43" t="s">
        <v>192</v>
      </c>
      <c r="BK43">
        <v>0</v>
      </c>
      <c r="BL43">
        <v>0</v>
      </c>
      <c r="BM43">
        <v>0</v>
      </c>
      <c r="BN43">
        <v>0</v>
      </c>
      <c r="BO43">
        <v>0</v>
      </c>
      <c r="BP43" t="s">
        <v>1656</v>
      </c>
      <c r="BQ43">
        <v>0</v>
      </c>
      <c r="BR43">
        <v>0</v>
      </c>
      <c r="BS43">
        <v>0</v>
      </c>
      <c r="BT43" t="s">
        <v>880</v>
      </c>
      <c r="BU43">
        <v>0</v>
      </c>
      <c r="BV43">
        <v>0</v>
      </c>
      <c r="BW43" t="s">
        <v>697</v>
      </c>
      <c r="BX43">
        <v>0</v>
      </c>
    </row>
    <row r="44" spans="1:76" x14ac:dyDescent="0.25">
      <c r="A44" t="s">
        <v>724</v>
      </c>
      <c r="B44" t="s">
        <v>201</v>
      </c>
      <c r="C44" t="s">
        <v>725</v>
      </c>
      <c r="D44" t="s">
        <v>670</v>
      </c>
      <c r="E44" t="s">
        <v>192</v>
      </c>
      <c r="F44" t="s">
        <v>644</v>
      </c>
      <c r="G44" t="s">
        <v>697</v>
      </c>
      <c r="H44" t="s">
        <v>89</v>
      </c>
      <c r="I44" t="s">
        <v>1033</v>
      </c>
      <c r="J44" t="s">
        <v>1570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697</v>
      </c>
      <c r="AC44" s="2">
        <v>0</v>
      </c>
      <c r="AD44">
        <v>0</v>
      </c>
      <c r="AE44">
        <v>0</v>
      </c>
      <c r="AF44">
        <v>1</v>
      </c>
      <c r="AG44">
        <v>0</v>
      </c>
      <c r="AH44">
        <v>51.48</v>
      </c>
      <c r="AI44" t="s">
        <v>604</v>
      </c>
      <c r="AJ44" t="s">
        <v>614</v>
      </c>
      <c r="AK44" t="s">
        <v>697</v>
      </c>
      <c r="AL44">
        <v>0</v>
      </c>
      <c r="AM44">
        <v>0</v>
      </c>
      <c r="AN44" t="s">
        <v>194</v>
      </c>
      <c r="AO44" t="s">
        <v>697</v>
      </c>
      <c r="AP44" t="s">
        <v>697</v>
      </c>
      <c r="AQ44" t="s">
        <v>1657</v>
      </c>
      <c r="AR44" t="s">
        <v>1658</v>
      </c>
      <c r="AS44" t="s">
        <v>697</v>
      </c>
      <c r="AT44" t="s">
        <v>697</v>
      </c>
      <c r="AU44" t="s">
        <v>602</v>
      </c>
      <c r="AV44" t="s">
        <v>236</v>
      </c>
      <c r="AW44" t="s">
        <v>196</v>
      </c>
      <c r="AX44" t="s">
        <v>697</v>
      </c>
      <c r="AY44" t="s">
        <v>697</v>
      </c>
      <c r="AZ44" t="s">
        <v>697</v>
      </c>
      <c r="BA44" t="s">
        <v>1487</v>
      </c>
      <c r="BB44" t="s">
        <v>1488</v>
      </c>
      <c r="BC44">
        <v>0</v>
      </c>
      <c r="BD44" t="s">
        <v>697</v>
      </c>
      <c r="BE44">
        <v>0</v>
      </c>
      <c r="BF44">
        <v>0</v>
      </c>
      <c r="BG44">
        <v>0</v>
      </c>
      <c r="BH44">
        <v>2</v>
      </c>
      <c r="BI44" t="s">
        <v>197</v>
      </c>
      <c r="BJ44" t="s">
        <v>192</v>
      </c>
      <c r="BK44">
        <v>0</v>
      </c>
      <c r="BL44">
        <v>0</v>
      </c>
      <c r="BM44">
        <v>0</v>
      </c>
      <c r="BN44">
        <v>0</v>
      </c>
      <c r="BO44">
        <v>0</v>
      </c>
      <c r="BP44" t="s">
        <v>1659</v>
      </c>
      <c r="BQ44">
        <v>0</v>
      </c>
      <c r="BR44">
        <v>0</v>
      </c>
      <c r="BS44">
        <v>0</v>
      </c>
      <c r="BT44" t="s">
        <v>880</v>
      </c>
      <c r="BU44">
        <v>0</v>
      </c>
      <c r="BV44">
        <v>0</v>
      </c>
      <c r="BW44" t="s">
        <v>697</v>
      </c>
      <c r="BX44">
        <v>0</v>
      </c>
    </row>
    <row r="45" spans="1:76" x14ac:dyDescent="0.25">
      <c r="A45" t="s">
        <v>724</v>
      </c>
      <c r="B45" t="s">
        <v>201</v>
      </c>
      <c r="C45" t="s">
        <v>725</v>
      </c>
      <c r="D45" t="s">
        <v>670</v>
      </c>
      <c r="E45" t="s">
        <v>192</v>
      </c>
      <c r="F45" t="s">
        <v>644</v>
      </c>
      <c r="G45" t="s">
        <v>198</v>
      </c>
      <c r="H45" t="s">
        <v>198</v>
      </c>
      <c r="I45" t="s">
        <v>1033</v>
      </c>
      <c r="J45" t="s">
        <v>1570</v>
      </c>
      <c r="K45">
        <v>1</v>
      </c>
      <c r="L45">
        <v>559</v>
      </c>
      <c r="M45">
        <v>356</v>
      </c>
      <c r="N45">
        <v>0</v>
      </c>
      <c r="O45">
        <v>0</v>
      </c>
      <c r="P45">
        <v>0</v>
      </c>
      <c r="Q45">
        <v>559</v>
      </c>
      <c r="R45">
        <v>0</v>
      </c>
      <c r="S45">
        <v>0</v>
      </c>
      <c r="T45">
        <v>36.31</v>
      </c>
      <c r="U45">
        <v>29.5</v>
      </c>
      <c r="V45">
        <v>24.18</v>
      </c>
      <c r="W45">
        <v>-12.13</v>
      </c>
      <c r="X45">
        <v>-31.23</v>
      </c>
      <c r="Y45">
        <v>11.351000000000001</v>
      </c>
      <c r="Z45">
        <v>13.03</v>
      </c>
      <c r="AA45">
        <v>3.66</v>
      </c>
      <c r="AB45" t="s">
        <v>199</v>
      </c>
      <c r="AC45" s="2">
        <v>-40.533606557377048</v>
      </c>
      <c r="AD45">
        <v>-8.92</v>
      </c>
      <c r="AE45">
        <v>381.07</v>
      </c>
      <c r="AF45">
        <v>0</v>
      </c>
      <c r="AG45">
        <v>0</v>
      </c>
      <c r="AH45">
        <v>0</v>
      </c>
      <c r="AI45" t="s">
        <v>697</v>
      </c>
      <c r="AJ45" t="s">
        <v>697</v>
      </c>
      <c r="AK45" t="s">
        <v>697</v>
      </c>
      <c r="AL45">
        <v>0</v>
      </c>
      <c r="AM45">
        <v>0</v>
      </c>
      <c r="AN45" t="s">
        <v>697</v>
      </c>
      <c r="AO45" t="s">
        <v>697</v>
      </c>
      <c r="AP45" t="s">
        <v>415</v>
      </c>
      <c r="AQ45" t="s">
        <v>1657</v>
      </c>
      <c r="AR45" t="s">
        <v>1658</v>
      </c>
      <c r="AS45" t="s">
        <v>697</v>
      </c>
      <c r="AT45" t="s">
        <v>697</v>
      </c>
      <c r="AU45" t="s">
        <v>602</v>
      </c>
      <c r="AV45" t="s">
        <v>236</v>
      </c>
      <c r="AW45" t="s">
        <v>196</v>
      </c>
      <c r="AX45" t="s">
        <v>697</v>
      </c>
      <c r="AY45" t="s">
        <v>697</v>
      </c>
      <c r="AZ45" t="s">
        <v>697</v>
      </c>
      <c r="BA45" t="s">
        <v>1487</v>
      </c>
      <c r="BB45" t="s">
        <v>1488</v>
      </c>
      <c r="BC45">
        <v>0</v>
      </c>
      <c r="BD45" t="s">
        <v>697</v>
      </c>
      <c r="BE45">
        <v>0</v>
      </c>
      <c r="BF45">
        <v>0</v>
      </c>
      <c r="BG45">
        <v>0</v>
      </c>
      <c r="BH45">
        <v>0</v>
      </c>
      <c r="BI45" t="s">
        <v>197</v>
      </c>
      <c r="BJ45" t="s">
        <v>697</v>
      </c>
      <c r="BK45">
        <v>0</v>
      </c>
      <c r="BL45">
        <v>0</v>
      </c>
      <c r="BM45">
        <v>0</v>
      </c>
      <c r="BN45">
        <v>0</v>
      </c>
      <c r="BO45">
        <v>0</v>
      </c>
      <c r="BP45" t="s">
        <v>1659</v>
      </c>
      <c r="BQ45">
        <v>0</v>
      </c>
      <c r="BR45">
        <v>0</v>
      </c>
      <c r="BS45">
        <v>0</v>
      </c>
      <c r="BT45" t="s">
        <v>697</v>
      </c>
      <c r="BU45">
        <v>0</v>
      </c>
      <c r="BV45">
        <v>0</v>
      </c>
      <c r="BW45" t="s">
        <v>697</v>
      </c>
      <c r="BX45">
        <v>0</v>
      </c>
    </row>
    <row r="46" spans="1:76" x14ac:dyDescent="0.25">
      <c r="A46" t="s">
        <v>741</v>
      </c>
      <c r="B46" t="s">
        <v>201</v>
      </c>
      <c r="C46" t="s">
        <v>696</v>
      </c>
      <c r="D46" t="s">
        <v>247</v>
      </c>
      <c r="E46" t="s">
        <v>192</v>
      </c>
      <c r="F46" t="s">
        <v>683</v>
      </c>
      <c r="G46" t="s">
        <v>697</v>
      </c>
      <c r="H46" t="s">
        <v>89</v>
      </c>
      <c r="I46" t="s">
        <v>1203</v>
      </c>
      <c r="J46" t="s">
        <v>1570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697</v>
      </c>
      <c r="AC46" s="2">
        <v>0</v>
      </c>
      <c r="AD46">
        <v>0</v>
      </c>
      <c r="AE46">
        <v>0</v>
      </c>
      <c r="AF46">
        <v>1</v>
      </c>
      <c r="AG46">
        <v>0</v>
      </c>
      <c r="AH46">
        <v>61.77</v>
      </c>
      <c r="AI46" t="s">
        <v>700</v>
      </c>
      <c r="AJ46" t="s">
        <v>704</v>
      </c>
      <c r="AK46" t="s">
        <v>697</v>
      </c>
      <c r="AL46">
        <v>0</v>
      </c>
      <c r="AM46">
        <v>0</v>
      </c>
      <c r="AN46" t="s">
        <v>194</v>
      </c>
      <c r="AO46" t="s">
        <v>697</v>
      </c>
      <c r="AP46" t="s">
        <v>697</v>
      </c>
      <c r="AQ46" t="s">
        <v>1660</v>
      </c>
      <c r="AR46" t="s">
        <v>1661</v>
      </c>
      <c r="AS46" t="s">
        <v>697</v>
      </c>
      <c r="AT46" t="s">
        <v>697</v>
      </c>
      <c r="AU46" t="s">
        <v>223</v>
      </c>
      <c r="AV46" t="s">
        <v>236</v>
      </c>
      <c r="AW46" t="s">
        <v>196</v>
      </c>
      <c r="AX46" t="s">
        <v>697</v>
      </c>
      <c r="AY46" t="s">
        <v>697</v>
      </c>
      <c r="AZ46" t="s">
        <v>697</v>
      </c>
      <c r="BA46" t="s">
        <v>1662</v>
      </c>
      <c r="BB46" t="s">
        <v>1663</v>
      </c>
      <c r="BC46">
        <v>0</v>
      </c>
      <c r="BD46" t="s">
        <v>697</v>
      </c>
      <c r="BE46">
        <v>0</v>
      </c>
      <c r="BF46">
        <v>0</v>
      </c>
      <c r="BG46">
        <v>0</v>
      </c>
      <c r="BH46">
        <v>1.95</v>
      </c>
      <c r="BI46" t="s">
        <v>197</v>
      </c>
      <c r="BJ46" t="s">
        <v>192</v>
      </c>
      <c r="BK46">
        <v>0</v>
      </c>
      <c r="BL46">
        <v>0</v>
      </c>
      <c r="BM46">
        <v>0</v>
      </c>
      <c r="BN46">
        <v>0</v>
      </c>
      <c r="BO46">
        <v>0</v>
      </c>
      <c r="BP46" t="s">
        <v>1664</v>
      </c>
      <c r="BQ46">
        <v>0</v>
      </c>
      <c r="BR46">
        <v>0</v>
      </c>
      <c r="BS46">
        <v>0</v>
      </c>
      <c r="BT46" t="s">
        <v>880</v>
      </c>
      <c r="BU46">
        <v>0</v>
      </c>
      <c r="BV46">
        <v>0</v>
      </c>
      <c r="BW46" t="s">
        <v>697</v>
      </c>
      <c r="BX46">
        <v>0</v>
      </c>
    </row>
    <row r="47" spans="1:76" x14ac:dyDescent="0.25">
      <c r="A47" t="s">
        <v>741</v>
      </c>
      <c r="B47" t="s">
        <v>201</v>
      </c>
      <c r="C47" t="s">
        <v>696</v>
      </c>
      <c r="D47" t="s">
        <v>247</v>
      </c>
      <c r="E47" t="s">
        <v>192</v>
      </c>
      <c r="F47" t="s">
        <v>683</v>
      </c>
      <c r="G47" t="s">
        <v>198</v>
      </c>
      <c r="H47" t="s">
        <v>198</v>
      </c>
      <c r="I47" t="s">
        <v>1203</v>
      </c>
      <c r="J47" t="s">
        <v>1570</v>
      </c>
      <c r="K47">
        <v>1</v>
      </c>
      <c r="L47">
        <v>796</v>
      </c>
      <c r="M47">
        <v>482</v>
      </c>
      <c r="N47">
        <v>0</v>
      </c>
      <c r="O47">
        <v>0</v>
      </c>
      <c r="P47">
        <v>0</v>
      </c>
      <c r="Q47">
        <v>796</v>
      </c>
      <c r="R47">
        <v>0</v>
      </c>
      <c r="S47">
        <v>0</v>
      </c>
      <c r="T47">
        <v>39.450000000000003</v>
      </c>
      <c r="U47">
        <v>29.5</v>
      </c>
      <c r="V47">
        <v>24.18</v>
      </c>
      <c r="W47">
        <v>-15.27</v>
      </c>
      <c r="X47">
        <v>-64.900000000000006</v>
      </c>
      <c r="Y47">
        <v>30.861000000000001</v>
      </c>
      <c r="Z47">
        <v>15.66</v>
      </c>
      <c r="AA47">
        <v>3.25</v>
      </c>
      <c r="AB47" t="s">
        <v>199</v>
      </c>
      <c r="AC47" s="2">
        <v>-90.197540983606558</v>
      </c>
      <c r="AD47">
        <v>-19.84</v>
      </c>
      <c r="AE47">
        <v>545.52</v>
      </c>
      <c r="AF47">
        <v>0</v>
      </c>
      <c r="AG47">
        <v>0</v>
      </c>
      <c r="AH47">
        <v>0</v>
      </c>
      <c r="AI47" t="s">
        <v>697</v>
      </c>
      <c r="AJ47" t="s">
        <v>697</v>
      </c>
      <c r="AK47" t="s">
        <v>697</v>
      </c>
      <c r="AL47">
        <v>0</v>
      </c>
      <c r="AM47">
        <v>0</v>
      </c>
      <c r="AN47" t="s">
        <v>697</v>
      </c>
      <c r="AO47" t="s">
        <v>697</v>
      </c>
      <c r="AP47" t="s">
        <v>215</v>
      </c>
      <c r="AQ47" t="s">
        <v>1660</v>
      </c>
      <c r="AR47" t="s">
        <v>1661</v>
      </c>
      <c r="AS47" t="s">
        <v>697</v>
      </c>
      <c r="AT47" t="s">
        <v>697</v>
      </c>
      <c r="AU47" t="s">
        <v>223</v>
      </c>
      <c r="AV47" t="s">
        <v>236</v>
      </c>
      <c r="AW47" t="s">
        <v>196</v>
      </c>
      <c r="AX47" t="s">
        <v>697</v>
      </c>
      <c r="AY47" t="s">
        <v>697</v>
      </c>
      <c r="AZ47" t="s">
        <v>697</v>
      </c>
      <c r="BA47" t="s">
        <v>1662</v>
      </c>
      <c r="BB47" t="s">
        <v>1663</v>
      </c>
      <c r="BC47">
        <v>0</v>
      </c>
      <c r="BD47" t="s">
        <v>697</v>
      </c>
      <c r="BE47">
        <v>0</v>
      </c>
      <c r="BF47">
        <v>0</v>
      </c>
      <c r="BG47">
        <v>0</v>
      </c>
      <c r="BH47">
        <v>0</v>
      </c>
      <c r="BI47" t="s">
        <v>197</v>
      </c>
      <c r="BJ47" t="s">
        <v>697</v>
      </c>
      <c r="BK47">
        <v>0</v>
      </c>
      <c r="BL47">
        <v>0</v>
      </c>
      <c r="BM47">
        <v>0</v>
      </c>
      <c r="BN47">
        <v>0</v>
      </c>
      <c r="BO47">
        <v>0</v>
      </c>
      <c r="BP47" t="s">
        <v>1664</v>
      </c>
      <c r="BQ47">
        <v>0</v>
      </c>
      <c r="BR47">
        <v>0</v>
      </c>
      <c r="BS47">
        <v>0</v>
      </c>
      <c r="BT47" t="s">
        <v>697</v>
      </c>
      <c r="BU47">
        <v>0</v>
      </c>
      <c r="BV47">
        <v>0</v>
      </c>
      <c r="BW47" t="s">
        <v>697</v>
      </c>
      <c r="BX47">
        <v>0</v>
      </c>
    </row>
    <row r="48" spans="1:76" x14ac:dyDescent="0.25">
      <c r="A48" t="s">
        <v>723</v>
      </c>
      <c r="B48" t="s">
        <v>191</v>
      </c>
      <c r="C48" t="s">
        <v>544</v>
      </c>
      <c r="D48" t="s">
        <v>538</v>
      </c>
      <c r="E48" t="s">
        <v>192</v>
      </c>
      <c r="F48" t="s">
        <v>462</v>
      </c>
      <c r="G48" t="s">
        <v>697</v>
      </c>
      <c r="H48" t="s">
        <v>89</v>
      </c>
      <c r="I48" t="s">
        <v>1281</v>
      </c>
      <c r="J48" t="s">
        <v>1570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697</v>
      </c>
      <c r="AC48" s="2">
        <v>0</v>
      </c>
      <c r="AD48">
        <v>0</v>
      </c>
      <c r="AE48">
        <v>0</v>
      </c>
      <c r="AF48">
        <v>1</v>
      </c>
      <c r="AG48">
        <v>0</v>
      </c>
      <c r="AH48">
        <v>113.22</v>
      </c>
      <c r="AI48" t="s">
        <v>850</v>
      </c>
      <c r="AJ48" t="s">
        <v>855</v>
      </c>
      <c r="AK48" t="s">
        <v>697</v>
      </c>
      <c r="AL48">
        <v>0</v>
      </c>
      <c r="AM48">
        <v>0</v>
      </c>
      <c r="AN48" t="s">
        <v>194</v>
      </c>
      <c r="AO48" t="s">
        <v>697</v>
      </c>
      <c r="AP48" t="s">
        <v>697</v>
      </c>
      <c r="AQ48" t="s">
        <v>1665</v>
      </c>
      <c r="AR48" t="s">
        <v>1666</v>
      </c>
      <c r="AS48" t="s">
        <v>697</v>
      </c>
      <c r="AT48" t="s">
        <v>697</v>
      </c>
      <c r="AU48" t="s">
        <v>856</v>
      </c>
      <c r="AV48" t="s">
        <v>236</v>
      </c>
      <c r="AW48" t="s">
        <v>196</v>
      </c>
      <c r="AX48" t="s">
        <v>697</v>
      </c>
      <c r="AY48" t="s">
        <v>697</v>
      </c>
      <c r="AZ48" t="s">
        <v>697</v>
      </c>
      <c r="BA48" t="s">
        <v>1388</v>
      </c>
      <c r="BB48" t="s">
        <v>1667</v>
      </c>
      <c r="BC48">
        <v>0</v>
      </c>
      <c r="BD48" t="s">
        <v>697</v>
      </c>
      <c r="BE48">
        <v>0</v>
      </c>
      <c r="BF48">
        <v>0</v>
      </c>
      <c r="BG48">
        <v>0</v>
      </c>
      <c r="BH48">
        <v>2.2000000000000002</v>
      </c>
      <c r="BI48" t="s">
        <v>197</v>
      </c>
      <c r="BJ48" t="s">
        <v>192</v>
      </c>
      <c r="BK48">
        <v>0</v>
      </c>
      <c r="BL48">
        <v>0</v>
      </c>
      <c r="BM48">
        <v>0</v>
      </c>
      <c r="BN48">
        <v>0</v>
      </c>
      <c r="BO48">
        <v>0</v>
      </c>
      <c r="BP48" t="s">
        <v>1668</v>
      </c>
      <c r="BQ48">
        <v>0</v>
      </c>
      <c r="BR48">
        <v>0</v>
      </c>
      <c r="BS48">
        <v>0</v>
      </c>
      <c r="BT48" t="s">
        <v>880</v>
      </c>
      <c r="BU48">
        <v>0</v>
      </c>
      <c r="BV48">
        <v>0</v>
      </c>
      <c r="BW48" t="s">
        <v>697</v>
      </c>
      <c r="BX48">
        <v>0</v>
      </c>
    </row>
    <row r="49" spans="1:76" x14ac:dyDescent="0.25">
      <c r="A49" t="s">
        <v>723</v>
      </c>
      <c r="B49" t="s">
        <v>191</v>
      </c>
      <c r="C49" t="s">
        <v>544</v>
      </c>
      <c r="D49" t="s">
        <v>538</v>
      </c>
      <c r="E49" t="s">
        <v>192</v>
      </c>
      <c r="F49" t="s">
        <v>462</v>
      </c>
      <c r="G49" t="s">
        <v>198</v>
      </c>
      <c r="H49" t="s">
        <v>198</v>
      </c>
      <c r="I49" t="s">
        <v>1281</v>
      </c>
      <c r="J49" t="s">
        <v>1570</v>
      </c>
      <c r="K49">
        <v>1</v>
      </c>
      <c r="L49">
        <v>894</v>
      </c>
      <c r="M49">
        <v>598</v>
      </c>
      <c r="N49">
        <v>0</v>
      </c>
      <c r="O49">
        <v>0</v>
      </c>
      <c r="P49">
        <v>0</v>
      </c>
      <c r="Q49">
        <v>894</v>
      </c>
      <c r="R49">
        <v>0</v>
      </c>
      <c r="S49">
        <v>0</v>
      </c>
      <c r="T49">
        <v>33.11</v>
      </c>
      <c r="U49">
        <v>27.5</v>
      </c>
      <c r="V49">
        <v>22.54</v>
      </c>
      <c r="W49">
        <v>-10.57</v>
      </c>
      <c r="X49">
        <v>-41.11</v>
      </c>
      <c r="Y49">
        <v>5.1100000000000003</v>
      </c>
      <c r="Z49">
        <v>19.440000000000001</v>
      </c>
      <c r="AA49">
        <v>3.25</v>
      </c>
      <c r="AB49" t="s">
        <v>199</v>
      </c>
      <c r="AC49" s="2">
        <v>-45.295081967213115</v>
      </c>
      <c r="AD49">
        <v>-9.9600000000000009</v>
      </c>
      <c r="AE49">
        <v>628.71</v>
      </c>
      <c r="AF49">
        <v>0</v>
      </c>
      <c r="AG49">
        <v>0</v>
      </c>
      <c r="AH49">
        <v>0</v>
      </c>
      <c r="AI49" t="s">
        <v>697</v>
      </c>
      <c r="AJ49" t="s">
        <v>697</v>
      </c>
      <c r="AK49" t="s">
        <v>697</v>
      </c>
      <c r="AL49">
        <v>0</v>
      </c>
      <c r="AM49">
        <v>0</v>
      </c>
      <c r="AN49" t="s">
        <v>697</v>
      </c>
      <c r="AO49" t="s">
        <v>697</v>
      </c>
      <c r="AP49" t="s">
        <v>215</v>
      </c>
      <c r="AQ49" t="s">
        <v>1665</v>
      </c>
      <c r="AR49" t="s">
        <v>1666</v>
      </c>
      <c r="AS49" t="s">
        <v>697</v>
      </c>
      <c r="AT49" t="s">
        <v>697</v>
      </c>
      <c r="AU49" t="s">
        <v>856</v>
      </c>
      <c r="AV49" t="s">
        <v>236</v>
      </c>
      <c r="AW49" t="s">
        <v>196</v>
      </c>
      <c r="AX49" t="s">
        <v>697</v>
      </c>
      <c r="AY49" t="s">
        <v>697</v>
      </c>
      <c r="AZ49" t="s">
        <v>697</v>
      </c>
      <c r="BA49" t="s">
        <v>1388</v>
      </c>
      <c r="BB49" t="s">
        <v>1667</v>
      </c>
      <c r="BC49">
        <v>0</v>
      </c>
      <c r="BD49" t="s">
        <v>697</v>
      </c>
      <c r="BE49">
        <v>0</v>
      </c>
      <c r="BF49">
        <v>0</v>
      </c>
      <c r="BG49">
        <v>0</v>
      </c>
      <c r="BH49">
        <v>0</v>
      </c>
      <c r="BI49" t="s">
        <v>197</v>
      </c>
      <c r="BJ49" t="s">
        <v>697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1668</v>
      </c>
      <c r="BQ49">
        <v>0</v>
      </c>
      <c r="BR49">
        <v>0</v>
      </c>
      <c r="BS49">
        <v>0</v>
      </c>
      <c r="BT49" t="s">
        <v>697</v>
      </c>
      <c r="BU49">
        <v>0</v>
      </c>
      <c r="BV49">
        <v>0</v>
      </c>
      <c r="BW49" t="s">
        <v>697</v>
      </c>
      <c r="BX49">
        <v>0</v>
      </c>
    </row>
    <row r="50" spans="1:76" x14ac:dyDescent="0.25">
      <c r="A50" t="s">
        <v>732</v>
      </c>
      <c r="B50" t="s">
        <v>231</v>
      </c>
      <c r="C50" t="s">
        <v>455</v>
      </c>
      <c r="D50" t="s">
        <v>255</v>
      </c>
      <c r="E50" t="s">
        <v>192</v>
      </c>
      <c r="F50" t="s">
        <v>456</v>
      </c>
      <c r="G50" t="s">
        <v>697</v>
      </c>
      <c r="H50" t="s">
        <v>89</v>
      </c>
      <c r="I50" t="s">
        <v>1203</v>
      </c>
      <c r="J50" t="s">
        <v>1570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697</v>
      </c>
      <c r="AC50" s="2">
        <v>0</v>
      </c>
      <c r="AD50">
        <v>0</v>
      </c>
      <c r="AE50">
        <v>0</v>
      </c>
      <c r="AF50">
        <v>0</v>
      </c>
      <c r="AG50">
        <v>1</v>
      </c>
      <c r="AH50">
        <v>50</v>
      </c>
      <c r="AI50" t="s">
        <v>894</v>
      </c>
      <c r="AJ50" t="s">
        <v>1011</v>
      </c>
      <c r="AK50" t="s">
        <v>697</v>
      </c>
      <c r="AL50">
        <v>0</v>
      </c>
      <c r="AM50">
        <v>0</v>
      </c>
      <c r="AN50" t="s">
        <v>1022</v>
      </c>
      <c r="AO50" t="s">
        <v>697</v>
      </c>
      <c r="AP50" t="s">
        <v>697</v>
      </c>
      <c r="AQ50" t="s">
        <v>1669</v>
      </c>
      <c r="AR50" t="s">
        <v>1670</v>
      </c>
      <c r="AS50" t="s">
        <v>697</v>
      </c>
      <c r="AT50" t="s">
        <v>697</v>
      </c>
      <c r="AU50" t="s">
        <v>213</v>
      </c>
      <c r="AV50" t="s">
        <v>236</v>
      </c>
      <c r="AW50" t="s">
        <v>196</v>
      </c>
      <c r="AX50" t="s">
        <v>697</v>
      </c>
      <c r="AY50" t="s">
        <v>697</v>
      </c>
      <c r="AZ50" t="s">
        <v>697</v>
      </c>
      <c r="BA50" t="s">
        <v>1429</v>
      </c>
      <c r="BB50" t="s">
        <v>1671</v>
      </c>
      <c r="BC50">
        <v>0</v>
      </c>
      <c r="BD50" t="s">
        <v>697</v>
      </c>
      <c r="BE50">
        <v>0</v>
      </c>
      <c r="BF50">
        <v>0</v>
      </c>
      <c r="BG50">
        <v>0</v>
      </c>
      <c r="BH50">
        <v>1.75</v>
      </c>
      <c r="BI50" t="s">
        <v>197</v>
      </c>
      <c r="BJ50" t="s">
        <v>192</v>
      </c>
      <c r="BK50">
        <v>0</v>
      </c>
      <c r="BL50">
        <v>0</v>
      </c>
      <c r="BM50">
        <v>0</v>
      </c>
      <c r="BN50">
        <v>0</v>
      </c>
      <c r="BO50">
        <v>0</v>
      </c>
      <c r="BP50" t="s">
        <v>1672</v>
      </c>
      <c r="BQ50">
        <v>0</v>
      </c>
      <c r="BR50">
        <v>0</v>
      </c>
      <c r="BS50">
        <v>0</v>
      </c>
      <c r="BT50" t="s">
        <v>880</v>
      </c>
      <c r="BU50">
        <v>0</v>
      </c>
      <c r="BV50">
        <v>0</v>
      </c>
      <c r="BW50" t="s">
        <v>697</v>
      </c>
      <c r="BX50">
        <v>0</v>
      </c>
    </row>
    <row r="51" spans="1:76" x14ac:dyDescent="0.25">
      <c r="A51" t="s">
        <v>732</v>
      </c>
      <c r="B51" t="s">
        <v>231</v>
      </c>
      <c r="C51" t="s">
        <v>455</v>
      </c>
      <c r="D51" t="s">
        <v>255</v>
      </c>
      <c r="E51" t="s">
        <v>192</v>
      </c>
      <c r="F51" t="s">
        <v>456</v>
      </c>
      <c r="G51" t="s">
        <v>1024</v>
      </c>
      <c r="H51" t="s">
        <v>1024</v>
      </c>
      <c r="I51" t="s">
        <v>1203</v>
      </c>
      <c r="J51" t="s">
        <v>1570</v>
      </c>
      <c r="K51">
        <v>1</v>
      </c>
      <c r="L51">
        <v>753.69</v>
      </c>
      <c r="M51">
        <v>587</v>
      </c>
      <c r="N51">
        <v>0</v>
      </c>
      <c r="O51">
        <v>0</v>
      </c>
      <c r="P51">
        <v>0</v>
      </c>
      <c r="Q51">
        <v>753.69</v>
      </c>
      <c r="R51">
        <v>0</v>
      </c>
      <c r="S51">
        <v>0</v>
      </c>
      <c r="T51">
        <v>22.12</v>
      </c>
      <c r="U51">
        <v>21.5</v>
      </c>
      <c r="V51">
        <v>17.62</v>
      </c>
      <c r="W51">
        <v>-4.5</v>
      </c>
      <c r="X51">
        <v>-3.81</v>
      </c>
      <c r="Y51">
        <v>0</v>
      </c>
      <c r="Z51">
        <v>19.079999999999998</v>
      </c>
      <c r="AA51">
        <v>3.25</v>
      </c>
      <c r="AB51" t="s">
        <v>199</v>
      </c>
      <c r="AC51" s="2">
        <v>-3.8114754098360657</v>
      </c>
      <c r="AD51">
        <v>-0.84</v>
      </c>
      <c r="AE51">
        <v>572.57000000000005</v>
      </c>
      <c r="AF51">
        <v>0</v>
      </c>
      <c r="AG51">
        <v>0</v>
      </c>
      <c r="AH51">
        <v>0</v>
      </c>
      <c r="AI51" t="s">
        <v>697</v>
      </c>
      <c r="AJ51" t="s">
        <v>697</v>
      </c>
      <c r="AK51" t="s">
        <v>697</v>
      </c>
      <c r="AL51">
        <v>0</v>
      </c>
      <c r="AM51">
        <v>0</v>
      </c>
      <c r="AN51" t="s">
        <v>697</v>
      </c>
      <c r="AO51" t="s">
        <v>697</v>
      </c>
      <c r="AP51" t="s">
        <v>215</v>
      </c>
      <c r="AQ51" t="s">
        <v>1669</v>
      </c>
      <c r="AR51" t="s">
        <v>1670</v>
      </c>
      <c r="AS51" t="s">
        <v>697</v>
      </c>
      <c r="AT51" t="s">
        <v>697</v>
      </c>
      <c r="AU51" t="s">
        <v>213</v>
      </c>
      <c r="AV51" t="s">
        <v>236</v>
      </c>
      <c r="AW51" t="s">
        <v>196</v>
      </c>
      <c r="AX51" t="s">
        <v>697</v>
      </c>
      <c r="AY51" t="s">
        <v>697</v>
      </c>
      <c r="AZ51" t="s">
        <v>697</v>
      </c>
      <c r="BA51" t="s">
        <v>1429</v>
      </c>
      <c r="BB51" t="s">
        <v>1671</v>
      </c>
      <c r="BC51">
        <v>0</v>
      </c>
      <c r="BD51" t="s">
        <v>697</v>
      </c>
      <c r="BE51">
        <v>0</v>
      </c>
      <c r="BF51">
        <v>0</v>
      </c>
      <c r="BG51">
        <v>0</v>
      </c>
      <c r="BH51">
        <v>0</v>
      </c>
      <c r="BI51" t="s">
        <v>197</v>
      </c>
      <c r="BJ51" t="s">
        <v>697</v>
      </c>
      <c r="BK51">
        <v>0</v>
      </c>
      <c r="BL51">
        <v>0</v>
      </c>
      <c r="BM51">
        <v>0</v>
      </c>
      <c r="BN51">
        <v>0</v>
      </c>
      <c r="BO51">
        <v>0</v>
      </c>
      <c r="BP51" t="s">
        <v>1672</v>
      </c>
      <c r="BQ51">
        <v>0</v>
      </c>
      <c r="BR51">
        <v>0</v>
      </c>
      <c r="BS51">
        <v>0</v>
      </c>
      <c r="BT51" t="s">
        <v>697</v>
      </c>
      <c r="BU51">
        <v>0</v>
      </c>
      <c r="BV51">
        <v>0</v>
      </c>
      <c r="BW51" t="s">
        <v>697</v>
      </c>
      <c r="BX51">
        <v>0</v>
      </c>
    </row>
    <row r="52" spans="1:76" x14ac:dyDescent="0.25">
      <c r="A52" t="s">
        <v>724</v>
      </c>
      <c r="B52" t="s">
        <v>201</v>
      </c>
      <c r="C52" t="s">
        <v>725</v>
      </c>
      <c r="D52" t="s">
        <v>670</v>
      </c>
      <c r="E52" t="s">
        <v>192</v>
      </c>
      <c r="F52" t="s">
        <v>644</v>
      </c>
      <c r="G52" t="s">
        <v>697</v>
      </c>
      <c r="H52" t="s">
        <v>89</v>
      </c>
      <c r="I52" t="s">
        <v>1184</v>
      </c>
      <c r="J52" t="s">
        <v>1570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697</v>
      </c>
      <c r="AC52" s="2">
        <v>0</v>
      </c>
      <c r="AD52">
        <v>0</v>
      </c>
      <c r="AE52">
        <v>0</v>
      </c>
      <c r="AF52">
        <v>1</v>
      </c>
      <c r="AG52">
        <v>0</v>
      </c>
      <c r="AH52">
        <v>57.91</v>
      </c>
      <c r="AI52" t="s">
        <v>698</v>
      </c>
      <c r="AJ52" t="s">
        <v>705</v>
      </c>
      <c r="AK52" t="s">
        <v>697</v>
      </c>
      <c r="AL52">
        <v>0</v>
      </c>
      <c r="AM52">
        <v>0</v>
      </c>
      <c r="AN52" t="s">
        <v>194</v>
      </c>
      <c r="AO52" t="s">
        <v>697</v>
      </c>
      <c r="AP52" t="s">
        <v>697</v>
      </c>
      <c r="AQ52" t="s">
        <v>1673</v>
      </c>
      <c r="AR52" t="s">
        <v>1674</v>
      </c>
      <c r="AS52" t="s">
        <v>697</v>
      </c>
      <c r="AT52" t="s">
        <v>697</v>
      </c>
      <c r="AU52" t="s">
        <v>706</v>
      </c>
      <c r="AV52" t="s">
        <v>236</v>
      </c>
      <c r="AW52" t="s">
        <v>196</v>
      </c>
      <c r="AX52" t="s">
        <v>697</v>
      </c>
      <c r="AY52" t="s">
        <v>697</v>
      </c>
      <c r="AZ52" t="s">
        <v>697</v>
      </c>
      <c r="BA52" t="s">
        <v>1263</v>
      </c>
      <c r="BB52" t="s">
        <v>1496</v>
      </c>
      <c r="BC52">
        <v>0</v>
      </c>
      <c r="BD52" t="s">
        <v>697</v>
      </c>
      <c r="BE52">
        <v>0</v>
      </c>
      <c r="BF52">
        <v>0</v>
      </c>
      <c r="BG52">
        <v>0</v>
      </c>
      <c r="BH52">
        <v>2.25</v>
      </c>
      <c r="BI52" t="s">
        <v>197</v>
      </c>
      <c r="BJ52" t="s">
        <v>192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1675</v>
      </c>
      <c r="BQ52">
        <v>0</v>
      </c>
      <c r="BR52">
        <v>0</v>
      </c>
      <c r="BS52">
        <v>0</v>
      </c>
      <c r="BT52" t="s">
        <v>880</v>
      </c>
      <c r="BU52">
        <v>0</v>
      </c>
      <c r="BV52">
        <v>0</v>
      </c>
      <c r="BW52" t="s">
        <v>697</v>
      </c>
      <c r="BX52">
        <v>0</v>
      </c>
    </row>
    <row r="53" spans="1:76" x14ac:dyDescent="0.25">
      <c r="A53" t="s">
        <v>724</v>
      </c>
      <c r="B53" t="s">
        <v>201</v>
      </c>
      <c r="C53" t="s">
        <v>725</v>
      </c>
      <c r="D53" t="s">
        <v>670</v>
      </c>
      <c r="E53" t="s">
        <v>192</v>
      </c>
      <c r="F53" t="s">
        <v>644</v>
      </c>
      <c r="G53" t="s">
        <v>198</v>
      </c>
      <c r="H53" t="s">
        <v>198</v>
      </c>
      <c r="I53" t="s">
        <v>1184</v>
      </c>
      <c r="J53" t="s">
        <v>1570</v>
      </c>
      <c r="K53">
        <v>1</v>
      </c>
      <c r="L53">
        <v>559</v>
      </c>
      <c r="M53">
        <v>340</v>
      </c>
      <c r="N53">
        <v>0</v>
      </c>
      <c r="O53">
        <v>0</v>
      </c>
      <c r="P53">
        <v>0</v>
      </c>
      <c r="Q53">
        <v>559</v>
      </c>
      <c r="R53">
        <v>0</v>
      </c>
      <c r="S53">
        <v>0</v>
      </c>
      <c r="T53">
        <v>39.18</v>
      </c>
      <c r="U53">
        <v>29.5</v>
      </c>
      <c r="V53">
        <v>24.18</v>
      </c>
      <c r="W53">
        <v>-15</v>
      </c>
      <c r="X53">
        <v>-44.34</v>
      </c>
      <c r="Y53">
        <v>0</v>
      </c>
      <c r="Z53">
        <v>11.05</v>
      </c>
      <c r="AA53">
        <v>3.25</v>
      </c>
      <c r="AB53" t="s">
        <v>199</v>
      </c>
      <c r="AC53" s="2">
        <v>-44.344262295081968</v>
      </c>
      <c r="AD53">
        <v>-9.76</v>
      </c>
      <c r="AE53">
        <v>383.05</v>
      </c>
      <c r="AF53">
        <v>0</v>
      </c>
      <c r="AG53">
        <v>0</v>
      </c>
      <c r="AH53">
        <v>0</v>
      </c>
      <c r="AI53" t="s">
        <v>697</v>
      </c>
      <c r="AJ53" t="s">
        <v>697</v>
      </c>
      <c r="AK53" t="s">
        <v>697</v>
      </c>
      <c r="AL53">
        <v>0</v>
      </c>
      <c r="AM53">
        <v>0</v>
      </c>
      <c r="AN53" t="s">
        <v>697</v>
      </c>
      <c r="AO53" t="s">
        <v>697</v>
      </c>
      <c r="AP53" t="s">
        <v>215</v>
      </c>
      <c r="AQ53" t="s">
        <v>1673</v>
      </c>
      <c r="AR53" t="s">
        <v>1674</v>
      </c>
      <c r="AS53" t="s">
        <v>697</v>
      </c>
      <c r="AT53" t="s">
        <v>697</v>
      </c>
      <c r="AU53" t="s">
        <v>706</v>
      </c>
      <c r="AV53" t="s">
        <v>236</v>
      </c>
      <c r="AW53" t="s">
        <v>196</v>
      </c>
      <c r="AX53" t="s">
        <v>697</v>
      </c>
      <c r="AY53" t="s">
        <v>697</v>
      </c>
      <c r="AZ53" t="s">
        <v>697</v>
      </c>
      <c r="BA53" t="s">
        <v>1263</v>
      </c>
      <c r="BB53" t="s">
        <v>1496</v>
      </c>
      <c r="BC53">
        <v>0</v>
      </c>
      <c r="BD53" t="s">
        <v>697</v>
      </c>
      <c r="BE53">
        <v>0</v>
      </c>
      <c r="BF53">
        <v>0</v>
      </c>
      <c r="BG53">
        <v>0</v>
      </c>
      <c r="BH53">
        <v>0</v>
      </c>
      <c r="BI53" t="s">
        <v>197</v>
      </c>
      <c r="BJ53" t="s">
        <v>697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1675</v>
      </c>
      <c r="BQ53">
        <v>0</v>
      </c>
      <c r="BR53">
        <v>0</v>
      </c>
      <c r="BS53">
        <v>0</v>
      </c>
      <c r="BT53" t="s">
        <v>697</v>
      </c>
      <c r="BU53">
        <v>0</v>
      </c>
      <c r="BV53">
        <v>0</v>
      </c>
      <c r="BW53" t="s">
        <v>697</v>
      </c>
      <c r="BX53">
        <v>0</v>
      </c>
    </row>
    <row r="54" spans="1:76" x14ac:dyDescent="0.25">
      <c r="A54" t="s">
        <v>746</v>
      </c>
      <c r="B54" t="s">
        <v>201</v>
      </c>
      <c r="C54" t="s">
        <v>249</v>
      </c>
      <c r="D54" t="s">
        <v>250</v>
      </c>
      <c r="E54" t="s">
        <v>192</v>
      </c>
      <c r="F54" t="s">
        <v>251</v>
      </c>
      <c r="G54" t="s">
        <v>697</v>
      </c>
      <c r="H54" t="s">
        <v>89</v>
      </c>
      <c r="I54" t="s">
        <v>1110</v>
      </c>
      <c r="J54" t="s">
        <v>1570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697</v>
      </c>
      <c r="AC54" s="2">
        <v>0</v>
      </c>
      <c r="AD54">
        <v>0</v>
      </c>
      <c r="AE54">
        <v>0</v>
      </c>
      <c r="AF54">
        <v>1</v>
      </c>
      <c r="AG54">
        <v>0</v>
      </c>
      <c r="AH54">
        <v>57.91</v>
      </c>
      <c r="AI54" t="s">
        <v>700</v>
      </c>
      <c r="AJ54" t="s">
        <v>704</v>
      </c>
      <c r="AK54" t="s">
        <v>697</v>
      </c>
      <c r="AL54">
        <v>0</v>
      </c>
      <c r="AM54">
        <v>0</v>
      </c>
      <c r="AN54" t="s">
        <v>194</v>
      </c>
      <c r="AO54" t="s">
        <v>697</v>
      </c>
      <c r="AP54" t="s">
        <v>697</v>
      </c>
      <c r="AQ54" t="s">
        <v>1676</v>
      </c>
      <c r="AR54" t="s">
        <v>1677</v>
      </c>
      <c r="AS54" t="s">
        <v>697</v>
      </c>
      <c r="AT54" t="s">
        <v>697</v>
      </c>
      <c r="AU54" t="s">
        <v>223</v>
      </c>
      <c r="AV54" t="s">
        <v>236</v>
      </c>
      <c r="AW54" t="s">
        <v>196</v>
      </c>
      <c r="AX54" t="s">
        <v>697</v>
      </c>
      <c r="AY54" t="s">
        <v>697</v>
      </c>
      <c r="AZ54" t="s">
        <v>697</v>
      </c>
      <c r="BA54" t="s">
        <v>1163</v>
      </c>
      <c r="BB54" t="s">
        <v>1230</v>
      </c>
      <c r="BC54">
        <v>0</v>
      </c>
      <c r="BD54" t="s">
        <v>697</v>
      </c>
      <c r="BE54">
        <v>0</v>
      </c>
      <c r="BF54">
        <v>0</v>
      </c>
      <c r="BG54">
        <v>0</v>
      </c>
      <c r="BH54">
        <v>1.95</v>
      </c>
      <c r="BI54" t="s">
        <v>197</v>
      </c>
      <c r="BJ54" t="s">
        <v>192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1678</v>
      </c>
      <c r="BQ54">
        <v>0</v>
      </c>
      <c r="BR54">
        <v>0</v>
      </c>
      <c r="BS54">
        <v>0</v>
      </c>
      <c r="BT54" t="s">
        <v>880</v>
      </c>
      <c r="BU54">
        <v>0</v>
      </c>
      <c r="BV54">
        <v>0</v>
      </c>
      <c r="BW54" t="s">
        <v>697</v>
      </c>
      <c r="BX54">
        <v>0</v>
      </c>
    </row>
    <row r="55" spans="1:76" x14ac:dyDescent="0.25">
      <c r="A55" t="s">
        <v>746</v>
      </c>
      <c r="B55" t="s">
        <v>201</v>
      </c>
      <c r="C55" t="s">
        <v>249</v>
      </c>
      <c r="D55" t="s">
        <v>250</v>
      </c>
      <c r="E55" t="s">
        <v>192</v>
      </c>
      <c r="F55" t="s">
        <v>251</v>
      </c>
      <c r="G55" t="s">
        <v>198</v>
      </c>
      <c r="H55" t="s">
        <v>198</v>
      </c>
      <c r="I55" t="s">
        <v>1110</v>
      </c>
      <c r="J55" t="s">
        <v>1570</v>
      </c>
      <c r="K55">
        <v>1</v>
      </c>
      <c r="L55">
        <v>588</v>
      </c>
      <c r="M55">
        <v>362</v>
      </c>
      <c r="N55">
        <v>0</v>
      </c>
      <c r="O55">
        <v>0</v>
      </c>
      <c r="P55">
        <v>0</v>
      </c>
      <c r="Q55">
        <v>588</v>
      </c>
      <c r="R55">
        <v>0</v>
      </c>
      <c r="S55">
        <v>0</v>
      </c>
      <c r="T55">
        <v>38.44</v>
      </c>
      <c r="U55">
        <v>29.5</v>
      </c>
      <c r="V55">
        <v>24.18</v>
      </c>
      <c r="W55">
        <v>-14.26</v>
      </c>
      <c r="X55">
        <v>-43.07</v>
      </c>
      <c r="Y55">
        <v>4.5999999999999996</v>
      </c>
      <c r="Z55">
        <v>11.76</v>
      </c>
      <c r="AA55">
        <v>3.25</v>
      </c>
      <c r="AB55" t="s">
        <v>199</v>
      </c>
      <c r="AC55" s="2">
        <v>-46.83606557377049</v>
      </c>
      <c r="AD55">
        <v>-10.3</v>
      </c>
      <c r="AE55">
        <v>402.78</v>
      </c>
      <c r="AF55">
        <v>0</v>
      </c>
      <c r="AG55">
        <v>0</v>
      </c>
      <c r="AH55">
        <v>0</v>
      </c>
      <c r="AI55" t="s">
        <v>697</v>
      </c>
      <c r="AJ55" t="s">
        <v>697</v>
      </c>
      <c r="AK55" t="s">
        <v>697</v>
      </c>
      <c r="AL55">
        <v>0</v>
      </c>
      <c r="AM55">
        <v>0</v>
      </c>
      <c r="AN55" t="s">
        <v>697</v>
      </c>
      <c r="AO55" t="s">
        <v>697</v>
      </c>
      <c r="AP55" t="s">
        <v>215</v>
      </c>
      <c r="AQ55" t="s">
        <v>1676</v>
      </c>
      <c r="AR55" t="s">
        <v>1677</v>
      </c>
      <c r="AS55" t="s">
        <v>697</v>
      </c>
      <c r="AT55" t="s">
        <v>697</v>
      </c>
      <c r="AU55" t="s">
        <v>223</v>
      </c>
      <c r="AV55" t="s">
        <v>236</v>
      </c>
      <c r="AW55" t="s">
        <v>196</v>
      </c>
      <c r="AX55" t="s">
        <v>697</v>
      </c>
      <c r="AY55" t="s">
        <v>697</v>
      </c>
      <c r="AZ55" t="s">
        <v>697</v>
      </c>
      <c r="BA55" t="s">
        <v>1163</v>
      </c>
      <c r="BB55" t="s">
        <v>1230</v>
      </c>
      <c r="BC55">
        <v>0</v>
      </c>
      <c r="BD55" t="s">
        <v>697</v>
      </c>
      <c r="BE55">
        <v>0</v>
      </c>
      <c r="BF55">
        <v>0</v>
      </c>
      <c r="BG55">
        <v>0</v>
      </c>
      <c r="BH55">
        <v>0</v>
      </c>
      <c r="BI55" t="s">
        <v>197</v>
      </c>
      <c r="BJ55" t="s">
        <v>697</v>
      </c>
      <c r="BK55">
        <v>0</v>
      </c>
      <c r="BL55">
        <v>0</v>
      </c>
      <c r="BM55">
        <v>0</v>
      </c>
      <c r="BN55">
        <v>0</v>
      </c>
      <c r="BO55">
        <v>0</v>
      </c>
      <c r="BP55" t="s">
        <v>1678</v>
      </c>
      <c r="BQ55">
        <v>0</v>
      </c>
      <c r="BR55">
        <v>0</v>
      </c>
      <c r="BS55">
        <v>0</v>
      </c>
      <c r="BT55" t="s">
        <v>697</v>
      </c>
      <c r="BU55">
        <v>0</v>
      </c>
      <c r="BV55">
        <v>0</v>
      </c>
      <c r="BW55" t="s">
        <v>697</v>
      </c>
      <c r="BX55">
        <v>0</v>
      </c>
    </row>
    <row r="56" spans="1:76" x14ac:dyDescent="0.25">
      <c r="A56" t="s">
        <v>741</v>
      </c>
      <c r="B56" t="s">
        <v>201</v>
      </c>
      <c r="C56" t="s">
        <v>696</v>
      </c>
      <c r="D56" t="s">
        <v>247</v>
      </c>
      <c r="E56" t="s">
        <v>192</v>
      </c>
      <c r="F56" t="s">
        <v>683</v>
      </c>
      <c r="G56" t="s">
        <v>697</v>
      </c>
      <c r="H56" t="s">
        <v>89</v>
      </c>
      <c r="I56" t="s">
        <v>1318</v>
      </c>
      <c r="J56" t="s">
        <v>1570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697</v>
      </c>
      <c r="AC56" s="2">
        <v>0</v>
      </c>
      <c r="AD56">
        <v>0</v>
      </c>
      <c r="AE56">
        <v>0</v>
      </c>
      <c r="AF56">
        <v>1</v>
      </c>
      <c r="AG56">
        <v>0</v>
      </c>
      <c r="AH56">
        <v>50.68</v>
      </c>
      <c r="AI56" t="s">
        <v>701</v>
      </c>
      <c r="AJ56" t="s">
        <v>743</v>
      </c>
      <c r="AK56" t="s">
        <v>697</v>
      </c>
      <c r="AL56">
        <v>0</v>
      </c>
      <c r="AM56">
        <v>0</v>
      </c>
      <c r="AN56" t="s">
        <v>194</v>
      </c>
      <c r="AO56" t="s">
        <v>697</v>
      </c>
      <c r="AP56" t="s">
        <v>697</v>
      </c>
      <c r="AQ56" t="s">
        <v>1679</v>
      </c>
      <c r="AR56" t="s">
        <v>1680</v>
      </c>
      <c r="AS56" t="s">
        <v>697</v>
      </c>
      <c r="AT56" t="s">
        <v>697</v>
      </c>
      <c r="AU56" t="s">
        <v>219</v>
      </c>
      <c r="AV56" t="s">
        <v>236</v>
      </c>
      <c r="AW56" t="s">
        <v>196</v>
      </c>
      <c r="AX56" t="s">
        <v>697</v>
      </c>
      <c r="AY56" t="s">
        <v>697</v>
      </c>
      <c r="AZ56" t="s">
        <v>697</v>
      </c>
      <c r="BA56" t="s">
        <v>1528</v>
      </c>
      <c r="BB56" t="s">
        <v>1681</v>
      </c>
      <c r="BC56">
        <v>0</v>
      </c>
      <c r="BD56" t="s">
        <v>697</v>
      </c>
      <c r="BE56">
        <v>0</v>
      </c>
      <c r="BF56">
        <v>0</v>
      </c>
      <c r="BG56">
        <v>0</v>
      </c>
      <c r="BH56">
        <v>1.6</v>
      </c>
      <c r="BI56" t="s">
        <v>197</v>
      </c>
      <c r="BJ56" t="s">
        <v>192</v>
      </c>
      <c r="BK56">
        <v>0</v>
      </c>
      <c r="BL56">
        <v>0</v>
      </c>
      <c r="BM56">
        <v>0</v>
      </c>
      <c r="BN56">
        <v>0</v>
      </c>
      <c r="BO56">
        <v>0</v>
      </c>
      <c r="BP56" t="s">
        <v>1682</v>
      </c>
      <c r="BQ56">
        <v>0</v>
      </c>
      <c r="BR56">
        <v>0</v>
      </c>
      <c r="BS56">
        <v>0</v>
      </c>
      <c r="BT56" t="s">
        <v>880</v>
      </c>
      <c r="BU56">
        <v>0</v>
      </c>
      <c r="BV56">
        <v>0</v>
      </c>
      <c r="BW56" t="s">
        <v>697</v>
      </c>
      <c r="BX56">
        <v>0</v>
      </c>
    </row>
    <row r="57" spans="1:76" x14ac:dyDescent="0.25">
      <c r="A57" t="s">
        <v>741</v>
      </c>
      <c r="B57" t="s">
        <v>201</v>
      </c>
      <c r="C57" t="s">
        <v>696</v>
      </c>
      <c r="D57" t="s">
        <v>247</v>
      </c>
      <c r="E57" t="s">
        <v>192</v>
      </c>
      <c r="F57" t="s">
        <v>683</v>
      </c>
      <c r="G57" t="s">
        <v>198</v>
      </c>
      <c r="H57" t="s">
        <v>198</v>
      </c>
      <c r="I57" t="s">
        <v>1318</v>
      </c>
      <c r="J57" t="s">
        <v>1570</v>
      </c>
      <c r="K57">
        <v>1</v>
      </c>
      <c r="L57">
        <v>796</v>
      </c>
      <c r="M57">
        <v>496</v>
      </c>
      <c r="N57">
        <v>0</v>
      </c>
      <c r="O57">
        <v>0</v>
      </c>
      <c r="P57">
        <v>0</v>
      </c>
      <c r="Q57">
        <v>796</v>
      </c>
      <c r="R57">
        <v>0</v>
      </c>
      <c r="S57">
        <v>0</v>
      </c>
      <c r="T57">
        <v>37.69</v>
      </c>
      <c r="U57">
        <v>29.5</v>
      </c>
      <c r="V57">
        <v>24.18</v>
      </c>
      <c r="W57">
        <v>-13.51</v>
      </c>
      <c r="X57">
        <v>-53.43</v>
      </c>
      <c r="Y57">
        <v>13.696</v>
      </c>
      <c r="Z57">
        <v>3.15</v>
      </c>
      <c r="AA57">
        <v>0.64</v>
      </c>
      <c r="AB57" t="s">
        <v>199</v>
      </c>
      <c r="AC57" s="2">
        <v>-64.652459016393436</v>
      </c>
      <c r="AD57">
        <v>-14.22</v>
      </c>
      <c r="AE57">
        <v>558.03</v>
      </c>
      <c r="AF57">
        <v>0</v>
      </c>
      <c r="AG57">
        <v>0</v>
      </c>
      <c r="AH57">
        <v>0</v>
      </c>
      <c r="AI57" t="s">
        <v>697</v>
      </c>
      <c r="AJ57" t="s">
        <v>697</v>
      </c>
      <c r="AK57" t="s">
        <v>697</v>
      </c>
      <c r="AL57">
        <v>0</v>
      </c>
      <c r="AM57">
        <v>0</v>
      </c>
      <c r="AN57" t="s">
        <v>697</v>
      </c>
      <c r="AO57" t="s">
        <v>697</v>
      </c>
      <c r="AP57" t="s">
        <v>248</v>
      </c>
      <c r="AQ57" t="s">
        <v>1679</v>
      </c>
      <c r="AR57" t="s">
        <v>1680</v>
      </c>
      <c r="AS57" t="s">
        <v>697</v>
      </c>
      <c r="AT57" t="s">
        <v>697</v>
      </c>
      <c r="AU57" t="s">
        <v>219</v>
      </c>
      <c r="AV57" t="s">
        <v>236</v>
      </c>
      <c r="AW57" t="s">
        <v>196</v>
      </c>
      <c r="AX57" t="s">
        <v>697</v>
      </c>
      <c r="AY57" t="s">
        <v>697</v>
      </c>
      <c r="AZ57" t="s">
        <v>697</v>
      </c>
      <c r="BA57" t="s">
        <v>1528</v>
      </c>
      <c r="BB57" t="s">
        <v>1681</v>
      </c>
      <c r="BC57">
        <v>0</v>
      </c>
      <c r="BD57" t="s">
        <v>697</v>
      </c>
      <c r="BE57">
        <v>0</v>
      </c>
      <c r="BF57">
        <v>0</v>
      </c>
      <c r="BG57">
        <v>0</v>
      </c>
      <c r="BH57">
        <v>0</v>
      </c>
      <c r="BI57" t="s">
        <v>197</v>
      </c>
      <c r="BJ57" t="s">
        <v>697</v>
      </c>
      <c r="BK57">
        <v>0</v>
      </c>
      <c r="BL57">
        <v>0</v>
      </c>
      <c r="BM57">
        <v>0</v>
      </c>
      <c r="BN57">
        <v>0</v>
      </c>
      <c r="BO57">
        <v>0</v>
      </c>
      <c r="BP57" t="s">
        <v>1682</v>
      </c>
      <c r="BQ57">
        <v>0</v>
      </c>
      <c r="BR57">
        <v>0</v>
      </c>
      <c r="BS57">
        <v>0</v>
      </c>
      <c r="BT57" t="s">
        <v>697</v>
      </c>
      <c r="BU57">
        <v>0</v>
      </c>
      <c r="BV57">
        <v>0</v>
      </c>
      <c r="BW57" t="s">
        <v>697</v>
      </c>
      <c r="BX57">
        <v>0</v>
      </c>
    </row>
    <row r="58" spans="1:76" x14ac:dyDescent="0.25">
      <c r="A58" t="s">
        <v>732</v>
      </c>
      <c r="B58" t="s">
        <v>231</v>
      </c>
      <c r="C58" t="s">
        <v>455</v>
      </c>
      <c r="D58" t="s">
        <v>255</v>
      </c>
      <c r="E58" t="s">
        <v>192</v>
      </c>
      <c r="F58" t="s">
        <v>456</v>
      </c>
      <c r="G58" t="s">
        <v>697</v>
      </c>
      <c r="H58" t="s">
        <v>89</v>
      </c>
      <c r="I58" t="s">
        <v>1203</v>
      </c>
      <c r="J58" t="s">
        <v>1570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697</v>
      </c>
      <c r="AC58" s="2">
        <v>0</v>
      </c>
      <c r="AD58">
        <v>0</v>
      </c>
      <c r="AE58">
        <v>0</v>
      </c>
      <c r="AF58">
        <v>1</v>
      </c>
      <c r="AG58">
        <v>0</v>
      </c>
      <c r="AH58">
        <v>51.97</v>
      </c>
      <c r="AI58" t="s">
        <v>894</v>
      </c>
      <c r="AJ58" t="s">
        <v>1011</v>
      </c>
      <c r="AK58" t="s">
        <v>697</v>
      </c>
      <c r="AL58">
        <v>0</v>
      </c>
      <c r="AM58">
        <v>0</v>
      </c>
      <c r="AN58" t="s">
        <v>194</v>
      </c>
      <c r="AO58" t="s">
        <v>697</v>
      </c>
      <c r="AP58" t="s">
        <v>697</v>
      </c>
      <c r="AQ58" t="s">
        <v>1669</v>
      </c>
      <c r="AR58" t="s">
        <v>1670</v>
      </c>
      <c r="AS58" t="s">
        <v>697</v>
      </c>
      <c r="AT58" t="s">
        <v>697</v>
      </c>
      <c r="AU58" t="s">
        <v>213</v>
      </c>
      <c r="AV58" t="s">
        <v>236</v>
      </c>
      <c r="AW58" t="s">
        <v>196</v>
      </c>
      <c r="AX58" t="s">
        <v>697</v>
      </c>
      <c r="AY58" t="s">
        <v>697</v>
      </c>
      <c r="AZ58" t="s">
        <v>697</v>
      </c>
      <c r="BA58" t="s">
        <v>1429</v>
      </c>
      <c r="BB58" t="s">
        <v>1671</v>
      </c>
      <c r="BC58">
        <v>0</v>
      </c>
      <c r="BD58" t="s">
        <v>697</v>
      </c>
      <c r="BE58">
        <v>0</v>
      </c>
      <c r="BF58">
        <v>0</v>
      </c>
      <c r="BG58">
        <v>0</v>
      </c>
      <c r="BH58">
        <v>1.75</v>
      </c>
      <c r="BI58" t="s">
        <v>197</v>
      </c>
      <c r="BJ58" t="s">
        <v>192</v>
      </c>
      <c r="BK58">
        <v>0</v>
      </c>
      <c r="BL58">
        <v>0</v>
      </c>
      <c r="BM58">
        <v>0</v>
      </c>
      <c r="BN58">
        <v>0</v>
      </c>
      <c r="BO58">
        <v>0</v>
      </c>
      <c r="BP58" t="s">
        <v>1672</v>
      </c>
      <c r="BQ58">
        <v>0</v>
      </c>
      <c r="BR58">
        <v>0</v>
      </c>
      <c r="BS58">
        <v>0</v>
      </c>
      <c r="BT58" t="s">
        <v>880</v>
      </c>
      <c r="BU58">
        <v>0</v>
      </c>
      <c r="BV58">
        <v>0</v>
      </c>
      <c r="BW58" t="s">
        <v>697</v>
      </c>
      <c r="BX58">
        <v>0</v>
      </c>
    </row>
    <row r="59" spans="1:76" x14ac:dyDescent="0.25">
      <c r="A59" t="s">
        <v>732</v>
      </c>
      <c r="B59" t="s">
        <v>231</v>
      </c>
      <c r="C59" t="s">
        <v>455</v>
      </c>
      <c r="D59" t="s">
        <v>255</v>
      </c>
      <c r="E59" t="s">
        <v>192</v>
      </c>
      <c r="F59" t="s">
        <v>456</v>
      </c>
      <c r="G59" t="s">
        <v>198</v>
      </c>
      <c r="H59" t="s">
        <v>198</v>
      </c>
      <c r="I59" t="s">
        <v>1203</v>
      </c>
      <c r="J59" t="s">
        <v>1570</v>
      </c>
      <c r="K59">
        <v>1</v>
      </c>
      <c r="L59">
        <v>753.69</v>
      </c>
      <c r="M59">
        <v>587</v>
      </c>
      <c r="N59">
        <v>0</v>
      </c>
      <c r="O59">
        <v>0</v>
      </c>
      <c r="P59">
        <v>0</v>
      </c>
      <c r="Q59">
        <v>753.69</v>
      </c>
      <c r="R59">
        <v>0</v>
      </c>
      <c r="S59">
        <v>0</v>
      </c>
      <c r="T59">
        <v>22.12</v>
      </c>
      <c r="U59">
        <v>21.5</v>
      </c>
      <c r="V59">
        <v>17.62</v>
      </c>
      <c r="W59">
        <v>-4.5</v>
      </c>
      <c r="X59">
        <v>-3.81</v>
      </c>
      <c r="Y59">
        <v>0</v>
      </c>
      <c r="Z59">
        <v>19.079999999999998</v>
      </c>
      <c r="AA59">
        <v>3.25</v>
      </c>
      <c r="AB59" t="s">
        <v>199</v>
      </c>
      <c r="AC59" s="2">
        <v>-3.8114754098360657</v>
      </c>
      <c r="AD59">
        <v>-0.84</v>
      </c>
      <c r="AE59">
        <v>572.57000000000005</v>
      </c>
      <c r="AF59">
        <v>0</v>
      </c>
      <c r="AG59">
        <v>0</v>
      </c>
      <c r="AH59">
        <v>0</v>
      </c>
      <c r="AI59" t="s">
        <v>697</v>
      </c>
      <c r="AJ59" t="s">
        <v>697</v>
      </c>
      <c r="AK59" t="s">
        <v>697</v>
      </c>
      <c r="AL59">
        <v>0</v>
      </c>
      <c r="AM59">
        <v>0</v>
      </c>
      <c r="AN59" t="s">
        <v>697</v>
      </c>
      <c r="AO59" t="s">
        <v>697</v>
      </c>
      <c r="AP59" t="s">
        <v>215</v>
      </c>
      <c r="AQ59" t="s">
        <v>1669</v>
      </c>
      <c r="AR59" t="s">
        <v>1670</v>
      </c>
      <c r="AS59" t="s">
        <v>697</v>
      </c>
      <c r="AT59" t="s">
        <v>697</v>
      </c>
      <c r="AU59" t="s">
        <v>213</v>
      </c>
      <c r="AV59" t="s">
        <v>236</v>
      </c>
      <c r="AW59" t="s">
        <v>196</v>
      </c>
      <c r="AX59" t="s">
        <v>697</v>
      </c>
      <c r="AY59" t="s">
        <v>697</v>
      </c>
      <c r="AZ59" t="s">
        <v>697</v>
      </c>
      <c r="BA59" t="s">
        <v>1429</v>
      </c>
      <c r="BB59" t="s">
        <v>1671</v>
      </c>
      <c r="BC59">
        <v>0</v>
      </c>
      <c r="BD59" t="s">
        <v>697</v>
      </c>
      <c r="BE59">
        <v>0</v>
      </c>
      <c r="BF59">
        <v>0</v>
      </c>
      <c r="BG59">
        <v>0</v>
      </c>
      <c r="BH59">
        <v>0</v>
      </c>
      <c r="BI59" t="s">
        <v>197</v>
      </c>
      <c r="BJ59" t="s">
        <v>697</v>
      </c>
      <c r="BK59">
        <v>0</v>
      </c>
      <c r="BL59">
        <v>0</v>
      </c>
      <c r="BM59">
        <v>0</v>
      </c>
      <c r="BN59">
        <v>0</v>
      </c>
      <c r="BO59">
        <v>0</v>
      </c>
      <c r="BP59" t="s">
        <v>1672</v>
      </c>
      <c r="BQ59">
        <v>0</v>
      </c>
      <c r="BR59">
        <v>0</v>
      </c>
      <c r="BS59">
        <v>0</v>
      </c>
      <c r="BT59" t="s">
        <v>697</v>
      </c>
      <c r="BU59">
        <v>0</v>
      </c>
      <c r="BV59">
        <v>0</v>
      </c>
      <c r="BW59" t="s">
        <v>697</v>
      </c>
      <c r="BX59">
        <v>0</v>
      </c>
    </row>
    <row r="60" spans="1:76" x14ac:dyDescent="0.25">
      <c r="A60" t="s">
        <v>739</v>
      </c>
      <c r="B60" t="s">
        <v>191</v>
      </c>
      <c r="C60" t="s">
        <v>535</v>
      </c>
      <c r="D60" t="s">
        <v>536</v>
      </c>
      <c r="E60" t="s">
        <v>192</v>
      </c>
      <c r="F60" t="s">
        <v>253</v>
      </c>
      <c r="G60" t="s">
        <v>697</v>
      </c>
      <c r="H60" t="s">
        <v>89</v>
      </c>
      <c r="I60" t="s">
        <v>887</v>
      </c>
      <c r="J60" t="s">
        <v>1570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697</v>
      </c>
      <c r="AC60" s="2">
        <v>0</v>
      </c>
      <c r="AD60">
        <v>0</v>
      </c>
      <c r="AE60">
        <v>0</v>
      </c>
      <c r="AF60">
        <v>1</v>
      </c>
      <c r="AG60">
        <v>0</v>
      </c>
      <c r="AH60">
        <v>57.42</v>
      </c>
      <c r="AI60" t="s">
        <v>604</v>
      </c>
      <c r="AJ60" t="s">
        <v>614</v>
      </c>
      <c r="AK60" t="s">
        <v>697</v>
      </c>
      <c r="AL60">
        <v>0</v>
      </c>
      <c r="AM60">
        <v>0</v>
      </c>
      <c r="AN60" t="s">
        <v>194</v>
      </c>
      <c r="AO60" t="s">
        <v>697</v>
      </c>
      <c r="AP60" t="s">
        <v>697</v>
      </c>
      <c r="AQ60" t="s">
        <v>1683</v>
      </c>
      <c r="AR60" t="s">
        <v>1684</v>
      </c>
      <c r="AS60" t="s">
        <v>697</v>
      </c>
      <c r="AT60" t="s">
        <v>697</v>
      </c>
      <c r="AU60" t="s">
        <v>602</v>
      </c>
      <c r="AV60" t="s">
        <v>236</v>
      </c>
      <c r="AW60" t="s">
        <v>196</v>
      </c>
      <c r="AX60" t="s">
        <v>697</v>
      </c>
      <c r="AY60" t="s">
        <v>697</v>
      </c>
      <c r="AZ60" t="s">
        <v>697</v>
      </c>
      <c r="BA60" t="s">
        <v>907</v>
      </c>
      <c r="BB60" t="s">
        <v>974</v>
      </c>
      <c r="BC60">
        <v>0</v>
      </c>
      <c r="BD60" t="s">
        <v>697</v>
      </c>
      <c r="BE60">
        <v>0</v>
      </c>
      <c r="BF60">
        <v>0</v>
      </c>
      <c r="BG60">
        <v>0</v>
      </c>
      <c r="BH60">
        <v>2</v>
      </c>
      <c r="BI60" t="s">
        <v>197</v>
      </c>
      <c r="BJ60" t="s">
        <v>192</v>
      </c>
      <c r="BK60">
        <v>0</v>
      </c>
      <c r="BL60">
        <v>0</v>
      </c>
      <c r="BM60">
        <v>0</v>
      </c>
      <c r="BN60">
        <v>0</v>
      </c>
      <c r="BO60">
        <v>0</v>
      </c>
      <c r="BP60" t="s">
        <v>1685</v>
      </c>
      <c r="BQ60">
        <v>0</v>
      </c>
      <c r="BR60">
        <v>0</v>
      </c>
      <c r="BS60">
        <v>0</v>
      </c>
      <c r="BT60" t="s">
        <v>880</v>
      </c>
      <c r="BU60">
        <v>0</v>
      </c>
      <c r="BV60">
        <v>0</v>
      </c>
      <c r="BW60" t="s">
        <v>697</v>
      </c>
      <c r="BX60">
        <v>0</v>
      </c>
    </row>
    <row r="61" spans="1:76" x14ac:dyDescent="0.25">
      <c r="A61" t="s">
        <v>739</v>
      </c>
      <c r="B61" t="s">
        <v>191</v>
      </c>
      <c r="C61" t="s">
        <v>535</v>
      </c>
      <c r="D61" t="s">
        <v>536</v>
      </c>
      <c r="E61" t="s">
        <v>192</v>
      </c>
      <c r="F61" t="s">
        <v>253</v>
      </c>
      <c r="G61" t="s">
        <v>198</v>
      </c>
      <c r="H61" t="s">
        <v>198</v>
      </c>
      <c r="I61" t="s">
        <v>887</v>
      </c>
      <c r="J61" t="s">
        <v>1570</v>
      </c>
      <c r="K61">
        <v>1</v>
      </c>
      <c r="L61">
        <v>537</v>
      </c>
      <c r="M61">
        <v>374</v>
      </c>
      <c r="N61">
        <v>0</v>
      </c>
      <c r="O61">
        <v>0</v>
      </c>
      <c r="P61">
        <v>0</v>
      </c>
      <c r="Q61">
        <v>537</v>
      </c>
      <c r="R61">
        <v>0</v>
      </c>
      <c r="S61">
        <v>0</v>
      </c>
      <c r="T61">
        <v>30.35</v>
      </c>
      <c r="U61">
        <v>31.5</v>
      </c>
      <c r="V61">
        <v>25.82</v>
      </c>
      <c r="W61">
        <v>-4.53</v>
      </c>
      <c r="X61">
        <v>5.04</v>
      </c>
      <c r="Y61">
        <v>12.255000000000001</v>
      </c>
      <c r="Z61">
        <v>11.22</v>
      </c>
      <c r="AA61">
        <v>3</v>
      </c>
      <c r="AB61" t="s">
        <v>199</v>
      </c>
      <c r="AC61" s="2">
        <v>-5.0040983606557381</v>
      </c>
      <c r="AD61">
        <v>-1.1000000000000001</v>
      </c>
      <c r="AE61">
        <v>356.63</v>
      </c>
      <c r="AF61">
        <v>0</v>
      </c>
      <c r="AG61">
        <v>0</v>
      </c>
      <c r="AH61">
        <v>0</v>
      </c>
      <c r="AI61" t="s">
        <v>697</v>
      </c>
      <c r="AJ61" t="s">
        <v>697</v>
      </c>
      <c r="AK61" t="s">
        <v>697</v>
      </c>
      <c r="AL61">
        <v>0</v>
      </c>
      <c r="AM61">
        <v>0</v>
      </c>
      <c r="AN61" t="s">
        <v>697</v>
      </c>
      <c r="AO61" t="s">
        <v>697</v>
      </c>
      <c r="AP61" t="s">
        <v>215</v>
      </c>
      <c r="AQ61" t="s">
        <v>1683</v>
      </c>
      <c r="AR61" t="s">
        <v>1684</v>
      </c>
      <c r="AS61" t="s">
        <v>697</v>
      </c>
      <c r="AT61" t="s">
        <v>697</v>
      </c>
      <c r="AU61" t="s">
        <v>602</v>
      </c>
      <c r="AV61" t="s">
        <v>236</v>
      </c>
      <c r="AW61" t="s">
        <v>196</v>
      </c>
      <c r="AX61" t="s">
        <v>697</v>
      </c>
      <c r="AY61" t="s">
        <v>697</v>
      </c>
      <c r="AZ61" t="s">
        <v>697</v>
      </c>
      <c r="BA61" t="s">
        <v>907</v>
      </c>
      <c r="BB61" t="s">
        <v>974</v>
      </c>
      <c r="BC61">
        <v>0</v>
      </c>
      <c r="BD61" t="s">
        <v>697</v>
      </c>
      <c r="BE61">
        <v>0</v>
      </c>
      <c r="BF61">
        <v>0</v>
      </c>
      <c r="BG61">
        <v>0</v>
      </c>
      <c r="BH61">
        <v>0</v>
      </c>
      <c r="BI61" t="s">
        <v>197</v>
      </c>
      <c r="BJ61" t="s">
        <v>697</v>
      </c>
      <c r="BK61">
        <v>0</v>
      </c>
      <c r="BL61">
        <v>0</v>
      </c>
      <c r="BM61">
        <v>0</v>
      </c>
      <c r="BN61">
        <v>0</v>
      </c>
      <c r="BO61">
        <v>0</v>
      </c>
      <c r="BP61" t="s">
        <v>1685</v>
      </c>
      <c r="BQ61">
        <v>0</v>
      </c>
      <c r="BR61">
        <v>0</v>
      </c>
      <c r="BS61">
        <v>0</v>
      </c>
      <c r="BT61" t="s">
        <v>697</v>
      </c>
      <c r="BU61">
        <v>0</v>
      </c>
      <c r="BV61">
        <v>0</v>
      </c>
      <c r="BW61" t="s">
        <v>697</v>
      </c>
      <c r="BX61">
        <v>0</v>
      </c>
    </row>
    <row r="62" spans="1:76" x14ac:dyDescent="0.25">
      <c r="A62" t="s">
        <v>736</v>
      </c>
      <c r="B62" t="s">
        <v>231</v>
      </c>
      <c r="C62" t="s">
        <v>256</v>
      </c>
      <c r="D62" t="s">
        <v>255</v>
      </c>
      <c r="E62" t="s">
        <v>192</v>
      </c>
      <c r="F62" t="s">
        <v>257</v>
      </c>
      <c r="G62" t="s">
        <v>697</v>
      </c>
      <c r="H62" t="s">
        <v>89</v>
      </c>
      <c r="I62" t="s">
        <v>1184</v>
      </c>
      <c r="J62" t="s">
        <v>1570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697</v>
      </c>
      <c r="AC62" s="2">
        <v>0</v>
      </c>
      <c r="AD62">
        <v>0</v>
      </c>
      <c r="AE62">
        <v>0</v>
      </c>
      <c r="AF62">
        <v>1</v>
      </c>
      <c r="AG62">
        <v>0</v>
      </c>
      <c r="AH62">
        <v>66.819999999999993</v>
      </c>
      <c r="AI62" t="s">
        <v>698</v>
      </c>
      <c r="AJ62" t="s">
        <v>705</v>
      </c>
      <c r="AK62" t="s">
        <v>697</v>
      </c>
      <c r="AL62">
        <v>0</v>
      </c>
      <c r="AM62">
        <v>0</v>
      </c>
      <c r="AN62" t="s">
        <v>194</v>
      </c>
      <c r="AO62" t="s">
        <v>697</v>
      </c>
      <c r="AP62" t="s">
        <v>697</v>
      </c>
      <c r="AQ62" t="s">
        <v>1686</v>
      </c>
      <c r="AR62" t="s">
        <v>1687</v>
      </c>
      <c r="AS62" t="s">
        <v>697</v>
      </c>
      <c r="AT62" t="s">
        <v>697</v>
      </c>
      <c r="AU62" t="s">
        <v>706</v>
      </c>
      <c r="AV62" t="s">
        <v>236</v>
      </c>
      <c r="AW62" t="s">
        <v>196</v>
      </c>
      <c r="AX62" t="s">
        <v>697</v>
      </c>
      <c r="AY62" t="s">
        <v>697</v>
      </c>
      <c r="AZ62" t="s">
        <v>697</v>
      </c>
      <c r="BA62" t="s">
        <v>1267</v>
      </c>
      <c r="BB62" t="s">
        <v>1688</v>
      </c>
      <c r="BC62">
        <v>0</v>
      </c>
      <c r="BD62" t="s">
        <v>697</v>
      </c>
      <c r="BE62">
        <v>0</v>
      </c>
      <c r="BF62">
        <v>0</v>
      </c>
      <c r="BG62">
        <v>0</v>
      </c>
      <c r="BH62">
        <v>2.25</v>
      </c>
      <c r="BI62" t="s">
        <v>197</v>
      </c>
      <c r="BJ62" t="s">
        <v>192</v>
      </c>
      <c r="BK62">
        <v>0</v>
      </c>
      <c r="BL62">
        <v>0</v>
      </c>
      <c r="BM62">
        <v>0</v>
      </c>
      <c r="BN62">
        <v>0</v>
      </c>
      <c r="BO62">
        <v>0</v>
      </c>
      <c r="BP62" t="s">
        <v>1689</v>
      </c>
      <c r="BQ62">
        <v>0</v>
      </c>
      <c r="BR62">
        <v>0</v>
      </c>
      <c r="BS62">
        <v>0</v>
      </c>
      <c r="BT62" t="s">
        <v>880</v>
      </c>
      <c r="BU62">
        <v>0</v>
      </c>
      <c r="BV62">
        <v>0</v>
      </c>
      <c r="BW62" t="s">
        <v>697</v>
      </c>
      <c r="BX62">
        <v>0</v>
      </c>
    </row>
    <row r="63" spans="1:76" x14ac:dyDescent="0.25">
      <c r="A63" t="s">
        <v>736</v>
      </c>
      <c r="B63" t="s">
        <v>231</v>
      </c>
      <c r="C63" t="s">
        <v>256</v>
      </c>
      <c r="D63" t="s">
        <v>255</v>
      </c>
      <c r="E63" t="s">
        <v>192</v>
      </c>
      <c r="F63" t="s">
        <v>257</v>
      </c>
      <c r="G63" t="s">
        <v>198</v>
      </c>
      <c r="H63" t="s">
        <v>198</v>
      </c>
      <c r="I63" t="s">
        <v>1184</v>
      </c>
      <c r="J63" t="s">
        <v>1570</v>
      </c>
      <c r="K63">
        <v>1</v>
      </c>
      <c r="L63">
        <v>718</v>
      </c>
      <c r="M63">
        <v>528</v>
      </c>
      <c r="N63">
        <v>0</v>
      </c>
      <c r="O63">
        <v>0</v>
      </c>
      <c r="P63">
        <v>0</v>
      </c>
      <c r="Q63">
        <v>718</v>
      </c>
      <c r="R63">
        <v>0</v>
      </c>
      <c r="S63">
        <v>0</v>
      </c>
      <c r="T63">
        <v>26.46</v>
      </c>
      <c r="U63">
        <v>21.5</v>
      </c>
      <c r="V63">
        <v>17.62</v>
      </c>
      <c r="W63">
        <v>-8.84</v>
      </c>
      <c r="X63">
        <v>-29.2</v>
      </c>
      <c r="Y63">
        <v>22.254999999999999</v>
      </c>
      <c r="Z63">
        <v>17.16</v>
      </c>
      <c r="AA63">
        <v>3.25</v>
      </c>
      <c r="AB63" t="s">
        <v>199</v>
      </c>
      <c r="AC63" s="2">
        <v>-47.446721311475407</v>
      </c>
      <c r="AD63">
        <v>-10.44</v>
      </c>
      <c r="AE63">
        <v>546.47</v>
      </c>
      <c r="AF63">
        <v>0</v>
      </c>
      <c r="AG63">
        <v>0</v>
      </c>
      <c r="AH63">
        <v>0</v>
      </c>
      <c r="AI63" t="s">
        <v>697</v>
      </c>
      <c r="AJ63" t="s">
        <v>697</v>
      </c>
      <c r="AK63" t="s">
        <v>697</v>
      </c>
      <c r="AL63">
        <v>0</v>
      </c>
      <c r="AM63">
        <v>0</v>
      </c>
      <c r="AN63" t="s">
        <v>697</v>
      </c>
      <c r="AO63" t="s">
        <v>697</v>
      </c>
      <c r="AP63" t="s">
        <v>215</v>
      </c>
      <c r="AQ63" t="s">
        <v>1686</v>
      </c>
      <c r="AR63" t="s">
        <v>1687</v>
      </c>
      <c r="AS63" t="s">
        <v>697</v>
      </c>
      <c r="AT63" t="s">
        <v>697</v>
      </c>
      <c r="AU63" t="s">
        <v>706</v>
      </c>
      <c r="AV63" t="s">
        <v>236</v>
      </c>
      <c r="AW63" t="s">
        <v>196</v>
      </c>
      <c r="AX63" t="s">
        <v>697</v>
      </c>
      <c r="AY63" t="s">
        <v>697</v>
      </c>
      <c r="AZ63" t="s">
        <v>697</v>
      </c>
      <c r="BA63" t="s">
        <v>1267</v>
      </c>
      <c r="BB63" t="s">
        <v>1688</v>
      </c>
      <c r="BC63">
        <v>0</v>
      </c>
      <c r="BD63" t="s">
        <v>697</v>
      </c>
      <c r="BE63">
        <v>0</v>
      </c>
      <c r="BF63">
        <v>0</v>
      </c>
      <c r="BG63">
        <v>0</v>
      </c>
      <c r="BH63">
        <v>0</v>
      </c>
      <c r="BI63" t="s">
        <v>197</v>
      </c>
      <c r="BJ63" t="s">
        <v>697</v>
      </c>
      <c r="BK63">
        <v>0</v>
      </c>
      <c r="BL63">
        <v>0</v>
      </c>
      <c r="BM63">
        <v>0</v>
      </c>
      <c r="BN63">
        <v>0</v>
      </c>
      <c r="BO63">
        <v>0</v>
      </c>
      <c r="BP63" t="s">
        <v>1689</v>
      </c>
      <c r="BQ63">
        <v>0</v>
      </c>
      <c r="BR63">
        <v>0</v>
      </c>
      <c r="BS63">
        <v>0</v>
      </c>
      <c r="BT63" t="s">
        <v>697</v>
      </c>
      <c r="BU63">
        <v>0</v>
      </c>
      <c r="BV63">
        <v>0</v>
      </c>
      <c r="BW63" t="s">
        <v>697</v>
      </c>
      <c r="BX63">
        <v>0</v>
      </c>
    </row>
    <row r="64" spans="1:76" x14ac:dyDescent="0.25">
      <c r="A64" t="s">
        <v>726</v>
      </c>
      <c r="B64" t="s">
        <v>191</v>
      </c>
      <c r="C64" t="s">
        <v>539</v>
      </c>
      <c r="D64" t="s">
        <v>540</v>
      </c>
      <c r="E64" t="s">
        <v>192</v>
      </c>
      <c r="F64" t="s">
        <v>457</v>
      </c>
      <c r="G64" t="s">
        <v>697</v>
      </c>
      <c r="H64" t="s">
        <v>89</v>
      </c>
      <c r="I64" t="s">
        <v>1318</v>
      </c>
      <c r="J64" t="s">
        <v>1570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697</v>
      </c>
      <c r="AC64" s="2">
        <v>0</v>
      </c>
      <c r="AD64">
        <v>0</v>
      </c>
      <c r="AE64">
        <v>0</v>
      </c>
      <c r="AF64">
        <v>1</v>
      </c>
      <c r="AG64">
        <v>0</v>
      </c>
      <c r="AH64">
        <v>91.82</v>
      </c>
      <c r="AI64" t="s">
        <v>894</v>
      </c>
      <c r="AJ64" t="s">
        <v>1011</v>
      </c>
      <c r="AK64" t="s">
        <v>697</v>
      </c>
      <c r="AL64">
        <v>0</v>
      </c>
      <c r="AM64">
        <v>0</v>
      </c>
      <c r="AN64" t="s">
        <v>194</v>
      </c>
      <c r="AO64" t="s">
        <v>697</v>
      </c>
      <c r="AP64" t="s">
        <v>697</v>
      </c>
      <c r="AQ64" t="s">
        <v>1690</v>
      </c>
      <c r="AR64" t="s">
        <v>1691</v>
      </c>
      <c r="AS64" t="s">
        <v>697</v>
      </c>
      <c r="AT64" t="s">
        <v>697</v>
      </c>
      <c r="AU64" t="s">
        <v>213</v>
      </c>
      <c r="AV64" t="s">
        <v>236</v>
      </c>
      <c r="AW64" t="s">
        <v>196</v>
      </c>
      <c r="AX64" t="s">
        <v>697</v>
      </c>
      <c r="AY64" t="s">
        <v>697</v>
      </c>
      <c r="AZ64" t="s">
        <v>697</v>
      </c>
      <c r="BA64" t="s">
        <v>1547</v>
      </c>
      <c r="BB64" t="s">
        <v>1692</v>
      </c>
      <c r="BC64">
        <v>0</v>
      </c>
      <c r="BD64" t="s">
        <v>697</v>
      </c>
      <c r="BE64">
        <v>0</v>
      </c>
      <c r="BF64">
        <v>0</v>
      </c>
      <c r="BG64">
        <v>0</v>
      </c>
      <c r="BH64">
        <v>1.75</v>
      </c>
      <c r="BI64" t="s">
        <v>197</v>
      </c>
      <c r="BJ64" t="s">
        <v>192</v>
      </c>
      <c r="BK64">
        <v>0</v>
      </c>
      <c r="BL64">
        <v>0</v>
      </c>
      <c r="BM64">
        <v>0</v>
      </c>
      <c r="BN64">
        <v>0</v>
      </c>
      <c r="BO64">
        <v>0</v>
      </c>
      <c r="BP64" t="s">
        <v>1693</v>
      </c>
      <c r="BQ64">
        <v>0</v>
      </c>
      <c r="BR64">
        <v>0</v>
      </c>
      <c r="BS64">
        <v>0</v>
      </c>
      <c r="BT64" t="s">
        <v>880</v>
      </c>
      <c r="BU64">
        <v>0</v>
      </c>
      <c r="BV64">
        <v>0</v>
      </c>
      <c r="BW64" t="s">
        <v>697</v>
      </c>
      <c r="BX64">
        <v>0</v>
      </c>
    </row>
    <row r="65" spans="1:76" x14ac:dyDescent="0.25">
      <c r="A65" t="s">
        <v>726</v>
      </c>
      <c r="B65" t="s">
        <v>191</v>
      </c>
      <c r="C65" t="s">
        <v>539</v>
      </c>
      <c r="D65" t="s">
        <v>540</v>
      </c>
      <c r="E65" t="s">
        <v>192</v>
      </c>
      <c r="F65" t="s">
        <v>457</v>
      </c>
      <c r="G65" t="s">
        <v>198</v>
      </c>
      <c r="H65" t="s">
        <v>198</v>
      </c>
      <c r="I65" t="s">
        <v>1318</v>
      </c>
      <c r="J65" t="s">
        <v>1570</v>
      </c>
      <c r="K65">
        <v>1</v>
      </c>
      <c r="L65">
        <v>744</v>
      </c>
      <c r="M65">
        <v>529</v>
      </c>
      <c r="N65">
        <v>0</v>
      </c>
      <c r="O65">
        <v>0</v>
      </c>
      <c r="P65">
        <v>0</v>
      </c>
      <c r="Q65">
        <v>744</v>
      </c>
      <c r="R65">
        <v>0</v>
      </c>
      <c r="S65">
        <v>0</v>
      </c>
      <c r="T65">
        <v>28.9</v>
      </c>
      <c r="U65">
        <v>27.5</v>
      </c>
      <c r="V65">
        <v>22.54</v>
      </c>
      <c r="W65">
        <v>-6.36</v>
      </c>
      <c r="X65">
        <v>-8.52</v>
      </c>
      <c r="Y65">
        <v>4.5999999999999996</v>
      </c>
      <c r="Z65">
        <v>4.97</v>
      </c>
      <c r="AA65">
        <v>0.94</v>
      </c>
      <c r="AB65" t="s">
        <v>199</v>
      </c>
      <c r="AC65" s="2">
        <v>-12.295081967213115</v>
      </c>
      <c r="AD65">
        <v>-2.7</v>
      </c>
      <c r="AE65">
        <v>534.42999999999995</v>
      </c>
      <c r="AF65">
        <v>0</v>
      </c>
      <c r="AG65">
        <v>0</v>
      </c>
      <c r="AH65">
        <v>0</v>
      </c>
      <c r="AI65" t="s">
        <v>697</v>
      </c>
      <c r="AJ65" t="s">
        <v>697</v>
      </c>
      <c r="AK65" t="s">
        <v>697</v>
      </c>
      <c r="AL65">
        <v>0</v>
      </c>
      <c r="AM65">
        <v>0</v>
      </c>
      <c r="AN65" t="s">
        <v>697</v>
      </c>
      <c r="AO65" t="s">
        <v>697</v>
      </c>
      <c r="AP65" t="s">
        <v>248</v>
      </c>
      <c r="AQ65" t="s">
        <v>1690</v>
      </c>
      <c r="AR65" t="s">
        <v>1691</v>
      </c>
      <c r="AS65" t="s">
        <v>697</v>
      </c>
      <c r="AT65" t="s">
        <v>697</v>
      </c>
      <c r="AU65" t="s">
        <v>213</v>
      </c>
      <c r="AV65" t="s">
        <v>236</v>
      </c>
      <c r="AW65" t="s">
        <v>196</v>
      </c>
      <c r="AX65" t="s">
        <v>697</v>
      </c>
      <c r="AY65" t="s">
        <v>697</v>
      </c>
      <c r="AZ65" t="s">
        <v>697</v>
      </c>
      <c r="BA65" t="s">
        <v>1547</v>
      </c>
      <c r="BB65" t="s">
        <v>1692</v>
      </c>
      <c r="BC65">
        <v>0</v>
      </c>
      <c r="BD65" t="s">
        <v>697</v>
      </c>
      <c r="BE65">
        <v>0</v>
      </c>
      <c r="BF65">
        <v>0</v>
      </c>
      <c r="BG65">
        <v>0</v>
      </c>
      <c r="BH65">
        <v>0</v>
      </c>
      <c r="BI65" t="s">
        <v>197</v>
      </c>
      <c r="BJ65" t="s">
        <v>697</v>
      </c>
      <c r="BK65">
        <v>0</v>
      </c>
      <c r="BL65">
        <v>0</v>
      </c>
      <c r="BM65">
        <v>0</v>
      </c>
      <c r="BN65">
        <v>0</v>
      </c>
      <c r="BO65">
        <v>0</v>
      </c>
      <c r="BP65" t="s">
        <v>1693</v>
      </c>
      <c r="BQ65">
        <v>0</v>
      </c>
      <c r="BR65">
        <v>0</v>
      </c>
      <c r="BS65">
        <v>0</v>
      </c>
      <c r="BT65" t="s">
        <v>697</v>
      </c>
      <c r="BU65">
        <v>0</v>
      </c>
      <c r="BV65">
        <v>0</v>
      </c>
      <c r="BW65" t="s">
        <v>697</v>
      </c>
      <c r="BX65">
        <v>0</v>
      </c>
    </row>
    <row r="66" spans="1:76" x14ac:dyDescent="0.25">
      <c r="A66" t="s">
        <v>724</v>
      </c>
      <c r="B66" t="s">
        <v>201</v>
      </c>
      <c r="C66" t="s">
        <v>725</v>
      </c>
      <c r="D66" t="s">
        <v>670</v>
      </c>
      <c r="E66" t="s">
        <v>192</v>
      </c>
      <c r="F66" t="s">
        <v>644</v>
      </c>
      <c r="G66" t="s">
        <v>697</v>
      </c>
      <c r="H66" t="s">
        <v>89</v>
      </c>
      <c r="I66" t="s">
        <v>1435</v>
      </c>
      <c r="J66" t="s">
        <v>1570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697</v>
      </c>
      <c r="AC66" s="2">
        <v>0</v>
      </c>
      <c r="AD66">
        <v>0</v>
      </c>
      <c r="AE66">
        <v>0</v>
      </c>
      <c r="AF66">
        <v>1</v>
      </c>
      <c r="AG66">
        <v>0</v>
      </c>
      <c r="AH66">
        <v>57.91</v>
      </c>
      <c r="AI66" t="s">
        <v>698</v>
      </c>
      <c r="AJ66" t="s">
        <v>705</v>
      </c>
      <c r="AK66" t="s">
        <v>697</v>
      </c>
      <c r="AL66">
        <v>0</v>
      </c>
      <c r="AM66">
        <v>0</v>
      </c>
      <c r="AN66" t="s">
        <v>194</v>
      </c>
      <c r="AO66" t="s">
        <v>697</v>
      </c>
      <c r="AP66" t="s">
        <v>697</v>
      </c>
      <c r="AQ66" t="s">
        <v>1694</v>
      </c>
      <c r="AR66" t="s">
        <v>1695</v>
      </c>
      <c r="AS66" t="s">
        <v>697</v>
      </c>
      <c r="AT66" t="s">
        <v>697</v>
      </c>
      <c r="AU66" t="s">
        <v>706</v>
      </c>
      <c r="AV66" t="s">
        <v>236</v>
      </c>
      <c r="AW66" t="s">
        <v>196</v>
      </c>
      <c r="AX66" t="s">
        <v>697</v>
      </c>
      <c r="AY66" t="s">
        <v>697</v>
      </c>
      <c r="AZ66" t="s">
        <v>697</v>
      </c>
      <c r="BA66" t="s">
        <v>1696</v>
      </c>
      <c r="BB66" t="s">
        <v>1697</v>
      </c>
      <c r="BC66">
        <v>0</v>
      </c>
      <c r="BD66" t="s">
        <v>697</v>
      </c>
      <c r="BE66">
        <v>0</v>
      </c>
      <c r="BF66">
        <v>0</v>
      </c>
      <c r="BG66">
        <v>0</v>
      </c>
      <c r="BH66">
        <v>2.25</v>
      </c>
      <c r="BI66" t="s">
        <v>197</v>
      </c>
      <c r="BJ66" t="s">
        <v>192</v>
      </c>
      <c r="BK66">
        <v>0</v>
      </c>
      <c r="BL66">
        <v>0</v>
      </c>
      <c r="BM66">
        <v>0</v>
      </c>
      <c r="BN66">
        <v>0</v>
      </c>
      <c r="BO66">
        <v>0</v>
      </c>
      <c r="BP66" t="s">
        <v>1698</v>
      </c>
      <c r="BQ66">
        <v>0</v>
      </c>
      <c r="BR66">
        <v>0</v>
      </c>
      <c r="BS66">
        <v>0</v>
      </c>
      <c r="BT66" t="s">
        <v>880</v>
      </c>
      <c r="BU66">
        <v>0</v>
      </c>
      <c r="BV66">
        <v>0</v>
      </c>
      <c r="BW66" t="s">
        <v>697</v>
      </c>
      <c r="BX66">
        <v>0</v>
      </c>
    </row>
    <row r="67" spans="1:76" x14ac:dyDescent="0.25">
      <c r="A67" t="s">
        <v>724</v>
      </c>
      <c r="B67" t="s">
        <v>201</v>
      </c>
      <c r="C67" t="s">
        <v>725</v>
      </c>
      <c r="D67" t="s">
        <v>670</v>
      </c>
      <c r="E67" t="s">
        <v>192</v>
      </c>
      <c r="F67" t="s">
        <v>644</v>
      </c>
      <c r="G67" t="s">
        <v>198</v>
      </c>
      <c r="H67" t="s">
        <v>198</v>
      </c>
      <c r="I67" t="s">
        <v>1435</v>
      </c>
      <c r="J67" t="s">
        <v>1570</v>
      </c>
      <c r="K67">
        <v>1</v>
      </c>
      <c r="L67">
        <v>532.53</v>
      </c>
      <c r="M67">
        <v>323</v>
      </c>
      <c r="N67">
        <v>0</v>
      </c>
      <c r="O67">
        <v>0</v>
      </c>
      <c r="P67">
        <v>0</v>
      </c>
      <c r="Q67">
        <v>532.53</v>
      </c>
      <c r="R67">
        <v>0</v>
      </c>
      <c r="S67">
        <v>0</v>
      </c>
      <c r="T67">
        <v>39.35</v>
      </c>
      <c r="U67">
        <v>29.5</v>
      </c>
      <c r="V67">
        <v>24.18</v>
      </c>
      <c r="W67">
        <v>-15.17</v>
      </c>
      <c r="X67">
        <v>-42.98</v>
      </c>
      <c r="Y67">
        <v>0</v>
      </c>
      <c r="Z67">
        <v>10.5</v>
      </c>
      <c r="AA67">
        <v>3.25</v>
      </c>
      <c r="AB67" t="s">
        <v>199</v>
      </c>
      <c r="AC67" s="2">
        <v>-42.983606557377051</v>
      </c>
      <c r="AD67">
        <v>-9.4600000000000009</v>
      </c>
      <c r="AE67">
        <v>364.94</v>
      </c>
      <c r="AF67">
        <v>0</v>
      </c>
      <c r="AG67">
        <v>0</v>
      </c>
      <c r="AH67">
        <v>0</v>
      </c>
      <c r="AI67" t="s">
        <v>697</v>
      </c>
      <c r="AJ67" t="s">
        <v>697</v>
      </c>
      <c r="AK67" t="s">
        <v>697</v>
      </c>
      <c r="AL67">
        <v>0</v>
      </c>
      <c r="AM67">
        <v>0</v>
      </c>
      <c r="AN67" t="s">
        <v>697</v>
      </c>
      <c r="AO67" t="s">
        <v>697</v>
      </c>
      <c r="AP67" t="s">
        <v>215</v>
      </c>
      <c r="AQ67" t="s">
        <v>1694</v>
      </c>
      <c r="AR67" t="s">
        <v>1695</v>
      </c>
      <c r="AS67" t="s">
        <v>697</v>
      </c>
      <c r="AT67" t="s">
        <v>697</v>
      </c>
      <c r="AU67" t="s">
        <v>706</v>
      </c>
      <c r="AV67" t="s">
        <v>236</v>
      </c>
      <c r="AW67" t="s">
        <v>196</v>
      </c>
      <c r="AX67" t="s">
        <v>697</v>
      </c>
      <c r="AY67" t="s">
        <v>697</v>
      </c>
      <c r="AZ67" t="s">
        <v>697</v>
      </c>
      <c r="BA67" t="s">
        <v>1696</v>
      </c>
      <c r="BB67" t="s">
        <v>1697</v>
      </c>
      <c r="BC67">
        <v>0</v>
      </c>
      <c r="BD67" t="s">
        <v>697</v>
      </c>
      <c r="BE67">
        <v>0</v>
      </c>
      <c r="BF67">
        <v>0</v>
      </c>
      <c r="BG67">
        <v>0</v>
      </c>
      <c r="BH67">
        <v>0</v>
      </c>
      <c r="BI67" t="s">
        <v>197</v>
      </c>
      <c r="BJ67" t="s">
        <v>697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1698</v>
      </c>
      <c r="BQ67">
        <v>0</v>
      </c>
      <c r="BR67">
        <v>0</v>
      </c>
      <c r="BS67">
        <v>0</v>
      </c>
      <c r="BT67" t="s">
        <v>697</v>
      </c>
      <c r="BU67">
        <v>0</v>
      </c>
      <c r="BV67">
        <v>0</v>
      </c>
      <c r="BW67" t="s">
        <v>697</v>
      </c>
      <c r="BX67">
        <v>0</v>
      </c>
    </row>
    <row r="68" spans="1:76" x14ac:dyDescent="0.25">
      <c r="A68" t="s">
        <v>724</v>
      </c>
      <c r="B68" t="s">
        <v>201</v>
      </c>
      <c r="C68" t="s">
        <v>725</v>
      </c>
      <c r="D68" t="s">
        <v>670</v>
      </c>
      <c r="E68" t="s">
        <v>192</v>
      </c>
      <c r="F68" t="s">
        <v>644</v>
      </c>
      <c r="G68" t="s">
        <v>697</v>
      </c>
      <c r="H68" t="s">
        <v>89</v>
      </c>
      <c r="I68" t="s">
        <v>1435</v>
      </c>
      <c r="J68" t="s">
        <v>1570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697</v>
      </c>
      <c r="AC68" s="2">
        <v>0</v>
      </c>
      <c r="AD68">
        <v>0</v>
      </c>
      <c r="AE68">
        <v>0</v>
      </c>
      <c r="AF68">
        <v>1</v>
      </c>
      <c r="AG68">
        <v>0</v>
      </c>
      <c r="AH68">
        <v>57.91</v>
      </c>
      <c r="AI68" t="s">
        <v>698</v>
      </c>
      <c r="AJ68" t="s">
        <v>705</v>
      </c>
      <c r="AK68" t="s">
        <v>697</v>
      </c>
      <c r="AL68">
        <v>0</v>
      </c>
      <c r="AM68">
        <v>0</v>
      </c>
      <c r="AN68" t="s">
        <v>194</v>
      </c>
      <c r="AO68" t="s">
        <v>697</v>
      </c>
      <c r="AP68" t="s">
        <v>697</v>
      </c>
      <c r="AQ68" t="s">
        <v>1694</v>
      </c>
      <c r="AR68" t="s">
        <v>1695</v>
      </c>
      <c r="AS68" t="s">
        <v>697</v>
      </c>
      <c r="AT68" t="s">
        <v>697</v>
      </c>
      <c r="AU68" t="s">
        <v>706</v>
      </c>
      <c r="AV68" t="s">
        <v>236</v>
      </c>
      <c r="AW68" t="s">
        <v>196</v>
      </c>
      <c r="AX68" t="s">
        <v>697</v>
      </c>
      <c r="AY68" t="s">
        <v>697</v>
      </c>
      <c r="AZ68" t="s">
        <v>697</v>
      </c>
      <c r="BA68" t="s">
        <v>1699</v>
      </c>
      <c r="BB68" t="s">
        <v>1700</v>
      </c>
      <c r="BC68">
        <v>0</v>
      </c>
      <c r="BD68" t="s">
        <v>697</v>
      </c>
      <c r="BE68">
        <v>0</v>
      </c>
      <c r="BF68">
        <v>0</v>
      </c>
      <c r="BG68">
        <v>0</v>
      </c>
      <c r="BH68">
        <v>2.25</v>
      </c>
      <c r="BI68" t="s">
        <v>197</v>
      </c>
      <c r="BJ68" t="s">
        <v>192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1698</v>
      </c>
      <c r="BQ68">
        <v>0</v>
      </c>
      <c r="BR68">
        <v>0</v>
      </c>
      <c r="BS68">
        <v>0</v>
      </c>
      <c r="BT68" t="s">
        <v>880</v>
      </c>
      <c r="BU68">
        <v>0</v>
      </c>
      <c r="BV68">
        <v>0</v>
      </c>
      <c r="BW68" t="s">
        <v>697</v>
      </c>
      <c r="BX68">
        <v>0</v>
      </c>
    </row>
    <row r="69" spans="1:76" x14ac:dyDescent="0.25">
      <c r="A69" t="s">
        <v>724</v>
      </c>
      <c r="B69" t="s">
        <v>201</v>
      </c>
      <c r="C69" t="s">
        <v>725</v>
      </c>
      <c r="D69" t="s">
        <v>670</v>
      </c>
      <c r="E69" t="s">
        <v>192</v>
      </c>
      <c r="F69" t="s">
        <v>644</v>
      </c>
      <c r="G69" t="s">
        <v>198</v>
      </c>
      <c r="H69" t="s">
        <v>198</v>
      </c>
      <c r="I69" t="s">
        <v>1435</v>
      </c>
      <c r="J69" t="s">
        <v>1570</v>
      </c>
      <c r="K69">
        <v>1</v>
      </c>
      <c r="L69">
        <v>532.53</v>
      </c>
      <c r="M69">
        <v>323</v>
      </c>
      <c r="N69">
        <v>0</v>
      </c>
      <c r="O69">
        <v>0</v>
      </c>
      <c r="P69">
        <v>0</v>
      </c>
      <c r="Q69">
        <v>532.53</v>
      </c>
      <c r="R69">
        <v>0</v>
      </c>
      <c r="S69">
        <v>0</v>
      </c>
      <c r="T69">
        <v>39.35</v>
      </c>
      <c r="U69">
        <v>29.5</v>
      </c>
      <c r="V69">
        <v>24.18</v>
      </c>
      <c r="W69">
        <v>-15.17</v>
      </c>
      <c r="X69">
        <v>-42.98</v>
      </c>
      <c r="Y69">
        <v>0</v>
      </c>
      <c r="Z69">
        <v>10.5</v>
      </c>
      <c r="AA69">
        <v>3.25</v>
      </c>
      <c r="AB69" t="s">
        <v>199</v>
      </c>
      <c r="AC69" s="2">
        <v>-42.983606557377051</v>
      </c>
      <c r="AD69">
        <v>-9.4600000000000009</v>
      </c>
      <c r="AE69">
        <v>364.94</v>
      </c>
      <c r="AF69">
        <v>0</v>
      </c>
      <c r="AG69">
        <v>0</v>
      </c>
      <c r="AH69">
        <v>0</v>
      </c>
      <c r="AI69" t="s">
        <v>697</v>
      </c>
      <c r="AJ69" t="s">
        <v>697</v>
      </c>
      <c r="AK69" t="s">
        <v>697</v>
      </c>
      <c r="AL69">
        <v>0</v>
      </c>
      <c r="AM69">
        <v>0</v>
      </c>
      <c r="AN69" t="s">
        <v>697</v>
      </c>
      <c r="AO69" t="s">
        <v>697</v>
      </c>
      <c r="AP69" t="s">
        <v>215</v>
      </c>
      <c r="AQ69" t="s">
        <v>1694</v>
      </c>
      <c r="AR69" t="s">
        <v>1695</v>
      </c>
      <c r="AS69" t="s">
        <v>697</v>
      </c>
      <c r="AT69" t="s">
        <v>697</v>
      </c>
      <c r="AU69" t="s">
        <v>706</v>
      </c>
      <c r="AV69" t="s">
        <v>236</v>
      </c>
      <c r="AW69" t="s">
        <v>196</v>
      </c>
      <c r="AX69" t="s">
        <v>697</v>
      </c>
      <c r="AY69" t="s">
        <v>697</v>
      </c>
      <c r="AZ69" t="s">
        <v>697</v>
      </c>
      <c r="BA69" t="s">
        <v>1699</v>
      </c>
      <c r="BB69" t="s">
        <v>1700</v>
      </c>
      <c r="BC69">
        <v>0</v>
      </c>
      <c r="BD69" t="s">
        <v>697</v>
      </c>
      <c r="BE69">
        <v>0</v>
      </c>
      <c r="BF69">
        <v>0</v>
      </c>
      <c r="BG69">
        <v>0</v>
      </c>
      <c r="BH69">
        <v>0</v>
      </c>
      <c r="BI69" t="s">
        <v>197</v>
      </c>
      <c r="BJ69" t="s">
        <v>697</v>
      </c>
      <c r="BK69">
        <v>0</v>
      </c>
      <c r="BL69">
        <v>0</v>
      </c>
      <c r="BM69">
        <v>0</v>
      </c>
      <c r="BN69">
        <v>0</v>
      </c>
      <c r="BO69">
        <v>0</v>
      </c>
      <c r="BP69" t="s">
        <v>1698</v>
      </c>
      <c r="BQ69">
        <v>0</v>
      </c>
      <c r="BR69">
        <v>0</v>
      </c>
      <c r="BS69">
        <v>0</v>
      </c>
      <c r="BT69" t="s">
        <v>697</v>
      </c>
      <c r="BU69">
        <v>0</v>
      </c>
      <c r="BV69">
        <v>0</v>
      </c>
      <c r="BW69" t="s">
        <v>697</v>
      </c>
      <c r="BX69">
        <v>0</v>
      </c>
    </row>
    <row r="70" spans="1:76" x14ac:dyDescent="0.25">
      <c r="A70" t="s">
        <v>735</v>
      </c>
      <c r="B70" t="s">
        <v>231</v>
      </c>
      <c r="C70" t="s">
        <v>232</v>
      </c>
      <c r="D70" t="s">
        <v>233</v>
      </c>
      <c r="E70" t="s">
        <v>192</v>
      </c>
      <c r="F70" t="s">
        <v>234</v>
      </c>
      <c r="G70" t="s">
        <v>697</v>
      </c>
      <c r="H70" t="s">
        <v>89</v>
      </c>
      <c r="I70" t="s">
        <v>1203</v>
      </c>
      <c r="J70" t="s">
        <v>1570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697</v>
      </c>
      <c r="AC70" s="2">
        <v>0</v>
      </c>
      <c r="AD70">
        <v>0</v>
      </c>
      <c r="AE70">
        <v>0</v>
      </c>
      <c r="AF70">
        <v>1</v>
      </c>
      <c r="AG70">
        <v>0</v>
      </c>
      <c r="AH70">
        <v>50.68</v>
      </c>
      <c r="AI70" t="s">
        <v>410</v>
      </c>
      <c r="AJ70" t="s">
        <v>411</v>
      </c>
      <c r="AK70" t="s">
        <v>697</v>
      </c>
      <c r="AL70">
        <v>0</v>
      </c>
      <c r="AM70">
        <v>0</v>
      </c>
      <c r="AN70" t="s">
        <v>235</v>
      </c>
      <c r="AO70" t="s">
        <v>697</v>
      </c>
      <c r="AP70" t="s">
        <v>697</v>
      </c>
      <c r="AQ70" t="s">
        <v>1701</v>
      </c>
      <c r="AR70" t="s">
        <v>1702</v>
      </c>
      <c r="AS70" t="s">
        <v>697</v>
      </c>
      <c r="AT70" t="s">
        <v>697</v>
      </c>
      <c r="AU70" t="s">
        <v>219</v>
      </c>
      <c r="AV70" t="s">
        <v>236</v>
      </c>
      <c r="AW70" t="s">
        <v>196</v>
      </c>
      <c r="AX70" t="s">
        <v>697</v>
      </c>
      <c r="AY70" t="s">
        <v>697</v>
      </c>
      <c r="AZ70" t="s">
        <v>697</v>
      </c>
      <c r="BA70" t="s">
        <v>1386</v>
      </c>
      <c r="BB70" t="s">
        <v>1499</v>
      </c>
      <c r="BC70">
        <v>0</v>
      </c>
      <c r="BD70" t="s">
        <v>697</v>
      </c>
      <c r="BE70">
        <v>0</v>
      </c>
      <c r="BF70">
        <v>0</v>
      </c>
      <c r="BG70">
        <v>0</v>
      </c>
      <c r="BH70">
        <v>1.6</v>
      </c>
      <c r="BI70" t="s">
        <v>197</v>
      </c>
      <c r="BJ70" t="s">
        <v>192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1703</v>
      </c>
      <c r="BQ70">
        <v>0</v>
      </c>
      <c r="BR70">
        <v>0</v>
      </c>
      <c r="BS70">
        <v>0</v>
      </c>
      <c r="BT70" t="s">
        <v>880</v>
      </c>
      <c r="BU70">
        <v>0</v>
      </c>
      <c r="BV70">
        <v>0</v>
      </c>
      <c r="BW70" t="s">
        <v>697</v>
      </c>
      <c r="BX70">
        <v>0</v>
      </c>
    </row>
    <row r="71" spans="1:76" x14ac:dyDescent="0.25">
      <c r="A71" t="s">
        <v>735</v>
      </c>
      <c r="B71" t="s">
        <v>231</v>
      </c>
      <c r="C71" t="s">
        <v>232</v>
      </c>
      <c r="D71" t="s">
        <v>233</v>
      </c>
      <c r="E71" t="s">
        <v>192</v>
      </c>
      <c r="F71" t="s">
        <v>234</v>
      </c>
      <c r="G71" t="s">
        <v>697</v>
      </c>
      <c r="H71" t="s">
        <v>89</v>
      </c>
      <c r="I71" t="s">
        <v>1203</v>
      </c>
      <c r="J71" t="s">
        <v>1570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697</v>
      </c>
      <c r="AC71" s="2">
        <v>0</v>
      </c>
      <c r="AD71">
        <v>0</v>
      </c>
      <c r="AE71">
        <v>0</v>
      </c>
      <c r="AF71">
        <v>0</v>
      </c>
      <c r="AG71">
        <v>1</v>
      </c>
      <c r="AH71">
        <v>50</v>
      </c>
      <c r="AI71" t="s">
        <v>410</v>
      </c>
      <c r="AJ71" t="s">
        <v>411</v>
      </c>
      <c r="AK71" t="s">
        <v>697</v>
      </c>
      <c r="AL71">
        <v>0</v>
      </c>
      <c r="AM71">
        <v>0</v>
      </c>
      <c r="AN71" t="s">
        <v>237</v>
      </c>
      <c r="AO71" t="s">
        <v>697</v>
      </c>
      <c r="AP71" t="s">
        <v>697</v>
      </c>
      <c r="AQ71" t="s">
        <v>1701</v>
      </c>
      <c r="AR71" t="s">
        <v>1702</v>
      </c>
      <c r="AS71" t="s">
        <v>697</v>
      </c>
      <c r="AT71" t="s">
        <v>697</v>
      </c>
      <c r="AU71" t="s">
        <v>219</v>
      </c>
      <c r="AV71" t="s">
        <v>236</v>
      </c>
      <c r="AW71" t="s">
        <v>196</v>
      </c>
      <c r="AX71" t="s">
        <v>697</v>
      </c>
      <c r="AY71" t="s">
        <v>697</v>
      </c>
      <c r="AZ71" t="s">
        <v>697</v>
      </c>
      <c r="BA71" t="s">
        <v>1386</v>
      </c>
      <c r="BB71" t="s">
        <v>1499</v>
      </c>
      <c r="BC71">
        <v>0</v>
      </c>
      <c r="BD71" t="s">
        <v>697</v>
      </c>
      <c r="BE71">
        <v>0</v>
      </c>
      <c r="BF71">
        <v>0</v>
      </c>
      <c r="BG71">
        <v>0</v>
      </c>
      <c r="BH71">
        <v>1.6</v>
      </c>
      <c r="BI71" t="s">
        <v>197</v>
      </c>
      <c r="BJ71" t="s">
        <v>192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1703</v>
      </c>
      <c r="BQ71">
        <v>0</v>
      </c>
      <c r="BR71">
        <v>0</v>
      </c>
      <c r="BS71">
        <v>0</v>
      </c>
      <c r="BT71" t="s">
        <v>880</v>
      </c>
      <c r="BU71">
        <v>0</v>
      </c>
      <c r="BV71">
        <v>0</v>
      </c>
      <c r="BW71" t="s">
        <v>697</v>
      </c>
      <c r="BX71">
        <v>0</v>
      </c>
    </row>
    <row r="72" spans="1:76" x14ac:dyDescent="0.25">
      <c r="A72" t="s">
        <v>721</v>
      </c>
      <c r="B72" t="s">
        <v>191</v>
      </c>
      <c r="C72" t="s">
        <v>209</v>
      </c>
      <c r="D72" t="s">
        <v>796</v>
      </c>
      <c r="E72" t="s">
        <v>192</v>
      </c>
      <c r="F72" t="s">
        <v>210</v>
      </c>
      <c r="G72" t="s">
        <v>697</v>
      </c>
      <c r="H72" t="s">
        <v>89</v>
      </c>
      <c r="I72" t="s">
        <v>1318</v>
      </c>
      <c r="J72" t="s">
        <v>1570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697</v>
      </c>
      <c r="AC72" s="2">
        <v>0</v>
      </c>
      <c r="AD72">
        <v>0</v>
      </c>
      <c r="AE72">
        <v>0</v>
      </c>
      <c r="AF72">
        <v>1</v>
      </c>
      <c r="AG72">
        <v>0</v>
      </c>
      <c r="AH72">
        <v>61.77</v>
      </c>
      <c r="AI72" t="s">
        <v>700</v>
      </c>
      <c r="AJ72" t="s">
        <v>704</v>
      </c>
      <c r="AK72" t="s">
        <v>697</v>
      </c>
      <c r="AL72">
        <v>0</v>
      </c>
      <c r="AM72">
        <v>0</v>
      </c>
      <c r="AN72" t="s">
        <v>194</v>
      </c>
      <c r="AO72" t="s">
        <v>697</v>
      </c>
      <c r="AP72" t="s">
        <v>697</v>
      </c>
      <c r="AQ72" t="s">
        <v>1446</v>
      </c>
      <c r="AR72" t="s">
        <v>1447</v>
      </c>
      <c r="AS72" t="s">
        <v>697</v>
      </c>
      <c r="AT72" t="s">
        <v>697</v>
      </c>
      <c r="AU72" t="s">
        <v>223</v>
      </c>
      <c r="AV72" t="s">
        <v>236</v>
      </c>
      <c r="AW72" t="s">
        <v>196</v>
      </c>
      <c r="AX72" t="s">
        <v>697</v>
      </c>
      <c r="AY72" t="s">
        <v>697</v>
      </c>
      <c r="AZ72" t="s">
        <v>697</v>
      </c>
      <c r="BA72" t="s">
        <v>1534</v>
      </c>
      <c r="BB72" t="s">
        <v>1704</v>
      </c>
      <c r="BC72">
        <v>0</v>
      </c>
      <c r="BD72" t="s">
        <v>697</v>
      </c>
      <c r="BE72">
        <v>0</v>
      </c>
      <c r="BF72">
        <v>0</v>
      </c>
      <c r="BG72">
        <v>0</v>
      </c>
      <c r="BH72">
        <v>1.95</v>
      </c>
      <c r="BI72" t="s">
        <v>197</v>
      </c>
      <c r="BJ72" t="s">
        <v>192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1705</v>
      </c>
      <c r="BQ72">
        <v>0</v>
      </c>
      <c r="BR72">
        <v>0</v>
      </c>
      <c r="BS72">
        <v>0</v>
      </c>
      <c r="BT72" t="s">
        <v>880</v>
      </c>
      <c r="BU72">
        <v>0</v>
      </c>
      <c r="BV72">
        <v>0</v>
      </c>
      <c r="BW72" t="s">
        <v>697</v>
      </c>
      <c r="BX72">
        <v>0</v>
      </c>
    </row>
    <row r="73" spans="1:76" x14ac:dyDescent="0.25">
      <c r="A73" t="s">
        <v>721</v>
      </c>
      <c r="B73" t="s">
        <v>191</v>
      </c>
      <c r="C73" t="s">
        <v>209</v>
      </c>
      <c r="D73" t="s">
        <v>796</v>
      </c>
      <c r="E73" t="s">
        <v>192</v>
      </c>
      <c r="F73" t="s">
        <v>210</v>
      </c>
      <c r="G73" t="s">
        <v>198</v>
      </c>
      <c r="H73" t="s">
        <v>198</v>
      </c>
      <c r="I73" t="s">
        <v>1318</v>
      </c>
      <c r="J73" t="s">
        <v>1570</v>
      </c>
      <c r="K73">
        <v>1</v>
      </c>
      <c r="L73">
        <v>730</v>
      </c>
      <c r="M73">
        <v>519</v>
      </c>
      <c r="N73">
        <v>0</v>
      </c>
      <c r="O73">
        <v>0</v>
      </c>
      <c r="P73">
        <v>0</v>
      </c>
      <c r="Q73">
        <v>730</v>
      </c>
      <c r="R73">
        <v>0</v>
      </c>
      <c r="S73">
        <v>0</v>
      </c>
      <c r="T73">
        <v>28.9</v>
      </c>
      <c r="U73">
        <v>27.5</v>
      </c>
      <c r="V73">
        <v>22.54</v>
      </c>
      <c r="W73">
        <v>-6.36</v>
      </c>
      <c r="X73">
        <v>-8.4</v>
      </c>
      <c r="Y73">
        <v>4.1859999999999999</v>
      </c>
      <c r="Z73">
        <v>20.58</v>
      </c>
      <c r="AA73">
        <v>3.97</v>
      </c>
      <c r="AB73" t="s">
        <v>199</v>
      </c>
      <c r="AC73" s="2">
        <v>-11.832786885245902</v>
      </c>
      <c r="AD73">
        <v>-2.6</v>
      </c>
      <c r="AE73">
        <v>508.67</v>
      </c>
      <c r="AF73">
        <v>0</v>
      </c>
      <c r="AG73">
        <v>0</v>
      </c>
      <c r="AH73">
        <v>0</v>
      </c>
      <c r="AI73" t="s">
        <v>697</v>
      </c>
      <c r="AJ73" t="s">
        <v>697</v>
      </c>
      <c r="AK73" t="s">
        <v>697</v>
      </c>
      <c r="AL73">
        <v>0</v>
      </c>
      <c r="AM73">
        <v>0</v>
      </c>
      <c r="AN73" t="s">
        <v>697</v>
      </c>
      <c r="AO73" t="s">
        <v>697</v>
      </c>
      <c r="AP73" t="s">
        <v>258</v>
      </c>
      <c r="AQ73" t="s">
        <v>1446</v>
      </c>
      <c r="AR73" t="s">
        <v>1447</v>
      </c>
      <c r="AS73" t="s">
        <v>697</v>
      </c>
      <c r="AT73" t="s">
        <v>697</v>
      </c>
      <c r="AU73" t="s">
        <v>223</v>
      </c>
      <c r="AV73" t="s">
        <v>236</v>
      </c>
      <c r="AW73" t="s">
        <v>196</v>
      </c>
      <c r="AX73" t="s">
        <v>697</v>
      </c>
      <c r="AY73" t="s">
        <v>697</v>
      </c>
      <c r="AZ73" t="s">
        <v>697</v>
      </c>
      <c r="BA73" t="s">
        <v>1534</v>
      </c>
      <c r="BB73" t="s">
        <v>1704</v>
      </c>
      <c r="BC73">
        <v>0</v>
      </c>
      <c r="BD73" t="s">
        <v>697</v>
      </c>
      <c r="BE73">
        <v>0</v>
      </c>
      <c r="BF73">
        <v>0</v>
      </c>
      <c r="BG73">
        <v>0</v>
      </c>
      <c r="BH73">
        <v>0</v>
      </c>
      <c r="BI73" t="s">
        <v>197</v>
      </c>
      <c r="BJ73" t="s">
        <v>697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1705</v>
      </c>
      <c r="BQ73">
        <v>0</v>
      </c>
      <c r="BR73">
        <v>0</v>
      </c>
      <c r="BS73">
        <v>0</v>
      </c>
      <c r="BT73" t="s">
        <v>697</v>
      </c>
      <c r="BU73">
        <v>0</v>
      </c>
      <c r="BV73">
        <v>0</v>
      </c>
      <c r="BW73" t="s">
        <v>697</v>
      </c>
      <c r="BX73">
        <v>0</v>
      </c>
    </row>
    <row r="74" spans="1:76" x14ac:dyDescent="0.25">
      <c r="A74" t="s">
        <v>746</v>
      </c>
      <c r="B74" t="s">
        <v>201</v>
      </c>
      <c r="C74" t="s">
        <v>249</v>
      </c>
      <c r="D74" t="s">
        <v>250</v>
      </c>
      <c r="E74" t="s">
        <v>192</v>
      </c>
      <c r="F74" t="s">
        <v>251</v>
      </c>
      <c r="G74" t="s">
        <v>697</v>
      </c>
      <c r="H74" t="s">
        <v>89</v>
      </c>
      <c r="I74" t="s">
        <v>1435</v>
      </c>
      <c r="J74" t="s">
        <v>1570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697</v>
      </c>
      <c r="AC74" s="2">
        <v>0</v>
      </c>
      <c r="AD74">
        <v>0</v>
      </c>
      <c r="AE74">
        <v>0</v>
      </c>
      <c r="AF74">
        <v>1</v>
      </c>
      <c r="AG74">
        <v>0</v>
      </c>
      <c r="AH74">
        <v>44.55</v>
      </c>
      <c r="AI74" t="s">
        <v>467</v>
      </c>
      <c r="AJ74" t="s">
        <v>468</v>
      </c>
      <c r="AK74" t="s">
        <v>697</v>
      </c>
      <c r="AL74">
        <v>0</v>
      </c>
      <c r="AM74">
        <v>0</v>
      </c>
      <c r="AN74" t="s">
        <v>194</v>
      </c>
      <c r="AO74" t="s">
        <v>697</v>
      </c>
      <c r="AP74" t="s">
        <v>697</v>
      </c>
      <c r="AQ74" t="s">
        <v>1706</v>
      </c>
      <c r="AR74" t="s">
        <v>1707</v>
      </c>
      <c r="AS74" t="s">
        <v>697</v>
      </c>
      <c r="AT74" t="s">
        <v>697</v>
      </c>
      <c r="AU74" t="s">
        <v>207</v>
      </c>
      <c r="AV74" t="s">
        <v>236</v>
      </c>
      <c r="AW74" t="s">
        <v>196</v>
      </c>
      <c r="AX74" t="s">
        <v>697</v>
      </c>
      <c r="AY74" t="s">
        <v>697</v>
      </c>
      <c r="AZ74" t="s">
        <v>697</v>
      </c>
      <c r="BA74" t="s">
        <v>1708</v>
      </c>
      <c r="BB74" t="s">
        <v>1709</v>
      </c>
      <c r="BC74">
        <v>0</v>
      </c>
      <c r="BD74" t="s">
        <v>697</v>
      </c>
      <c r="BE74">
        <v>0</v>
      </c>
      <c r="BF74">
        <v>0</v>
      </c>
      <c r="BG74">
        <v>0</v>
      </c>
      <c r="BH74">
        <v>1.5</v>
      </c>
      <c r="BI74" t="s">
        <v>197</v>
      </c>
      <c r="BJ74" t="s">
        <v>192</v>
      </c>
      <c r="BK74">
        <v>0</v>
      </c>
      <c r="BL74">
        <v>0</v>
      </c>
      <c r="BM74">
        <v>0</v>
      </c>
      <c r="BN74">
        <v>0</v>
      </c>
      <c r="BO74">
        <v>0</v>
      </c>
      <c r="BP74" t="s">
        <v>1710</v>
      </c>
      <c r="BQ74">
        <v>0</v>
      </c>
      <c r="BR74">
        <v>0</v>
      </c>
      <c r="BS74">
        <v>0</v>
      </c>
      <c r="BT74" t="s">
        <v>880</v>
      </c>
      <c r="BU74">
        <v>0</v>
      </c>
      <c r="BV74">
        <v>0</v>
      </c>
      <c r="BW74" t="s">
        <v>697</v>
      </c>
      <c r="BX74">
        <v>0</v>
      </c>
    </row>
    <row r="75" spans="1:76" x14ac:dyDescent="0.25">
      <c r="A75" t="s">
        <v>746</v>
      </c>
      <c r="B75" t="s">
        <v>201</v>
      </c>
      <c r="C75" t="s">
        <v>249</v>
      </c>
      <c r="D75" t="s">
        <v>250</v>
      </c>
      <c r="E75" t="s">
        <v>192</v>
      </c>
      <c r="F75" t="s">
        <v>251</v>
      </c>
      <c r="G75" t="s">
        <v>198</v>
      </c>
      <c r="H75" t="s">
        <v>198</v>
      </c>
      <c r="I75" t="s">
        <v>1435</v>
      </c>
      <c r="J75" t="s">
        <v>1570</v>
      </c>
      <c r="K75">
        <v>1</v>
      </c>
      <c r="L75">
        <v>578</v>
      </c>
      <c r="M75">
        <v>354</v>
      </c>
      <c r="N75">
        <v>0</v>
      </c>
      <c r="O75">
        <v>0</v>
      </c>
      <c r="P75">
        <v>0</v>
      </c>
      <c r="Q75">
        <v>578</v>
      </c>
      <c r="R75">
        <v>0</v>
      </c>
      <c r="S75">
        <v>0</v>
      </c>
      <c r="T75">
        <v>38.75</v>
      </c>
      <c r="U75">
        <v>29.5</v>
      </c>
      <c r="V75">
        <v>24.18</v>
      </c>
      <c r="W75">
        <v>-14.57</v>
      </c>
      <c r="X75">
        <v>-43.84</v>
      </c>
      <c r="Y75">
        <v>15.507</v>
      </c>
      <c r="Z75">
        <v>14.03</v>
      </c>
      <c r="AA75">
        <v>3.96</v>
      </c>
      <c r="AB75" t="s">
        <v>199</v>
      </c>
      <c r="AC75" s="2">
        <v>-56.554918032786887</v>
      </c>
      <c r="AD75">
        <v>-12.44</v>
      </c>
      <c r="AE75">
        <v>393.46</v>
      </c>
      <c r="AF75">
        <v>0</v>
      </c>
      <c r="AG75">
        <v>0</v>
      </c>
      <c r="AH75">
        <v>0</v>
      </c>
      <c r="AI75" t="s">
        <v>697</v>
      </c>
      <c r="AJ75" t="s">
        <v>697</v>
      </c>
      <c r="AK75" t="s">
        <v>697</v>
      </c>
      <c r="AL75">
        <v>0</v>
      </c>
      <c r="AM75">
        <v>0</v>
      </c>
      <c r="AN75" t="s">
        <v>697</v>
      </c>
      <c r="AO75" t="s">
        <v>697</v>
      </c>
      <c r="AP75" t="s">
        <v>415</v>
      </c>
      <c r="AQ75" t="s">
        <v>1706</v>
      </c>
      <c r="AR75" t="s">
        <v>1707</v>
      </c>
      <c r="AS75" t="s">
        <v>697</v>
      </c>
      <c r="AT75" t="s">
        <v>697</v>
      </c>
      <c r="AU75" t="s">
        <v>207</v>
      </c>
      <c r="AV75" t="s">
        <v>236</v>
      </c>
      <c r="AW75" t="s">
        <v>196</v>
      </c>
      <c r="AX75" t="s">
        <v>697</v>
      </c>
      <c r="AY75" t="s">
        <v>697</v>
      </c>
      <c r="AZ75" t="s">
        <v>697</v>
      </c>
      <c r="BA75" t="s">
        <v>1708</v>
      </c>
      <c r="BB75" t="s">
        <v>1709</v>
      </c>
      <c r="BC75">
        <v>0</v>
      </c>
      <c r="BD75" t="s">
        <v>697</v>
      </c>
      <c r="BE75">
        <v>0</v>
      </c>
      <c r="BF75">
        <v>0</v>
      </c>
      <c r="BG75">
        <v>0</v>
      </c>
      <c r="BH75">
        <v>0</v>
      </c>
      <c r="BI75" t="s">
        <v>197</v>
      </c>
      <c r="BJ75" t="s">
        <v>697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1710</v>
      </c>
      <c r="BQ75">
        <v>0</v>
      </c>
      <c r="BR75">
        <v>0</v>
      </c>
      <c r="BS75">
        <v>0</v>
      </c>
      <c r="BT75" t="s">
        <v>697</v>
      </c>
      <c r="BU75">
        <v>0</v>
      </c>
      <c r="BV75">
        <v>0</v>
      </c>
      <c r="BW75" t="s">
        <v>697</v>
      </c>
      <c r="BX75">
        <v>0</v>
      </c>
    </row>
    <row r="76" spans="1:76" x14ac:dyDescent="0.25">
      <c r="A76" t="s">
        <v>729</v>
      </c>
      <c r="B76" t="s">
        <v>191</v>
      </c>
      <c r="C76" t="s">
        <v>730</v>
      </c>
      <c r="D76" t="s">
        <v>797</v>
      </c>
      <c r="E76" t="s">
        <v>192</v>
      </c>
      <c r="F76" t="s">
        <v>690</v>
      </c>
      <c r="G76" t="s">
        <v>697</v>
      </c>
      <c r="H76" t="s">
        <v>89</v>
      </c>
      <c r="I76" t="s">
        <v>1203</v>
      </c>
      <c r="J76" t="s">
        <v>1570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697</v>
      </c>
      <c r="AC76" s="2">
        <v>0</v>
      </c>
      <c r="AD76">
        <v>0</v>
      </c>
      <c r="AE76">
        <v>0</v>
      </c>
      <c r="AF76">
        <v>1</v>
      </c>
      <c r="AG76">
        <v>0</v>
      </c>
      <c r="AH76">
        <v>55.44</v>
      </c>
      <c r="AI76" t="s">
        <v>894</v>
      </c>
      <c r="AJ76" t="s">
        <v>1011</v>
      </c>
      <c r="AK76" t="s">
        <v>697</v>
      </c>
      <c r="AL76">
        <v>0</v>
      </c>
      <c r="AM76">
        <v>0</v>
      </c>
      <c r="AN76" t="s">
        <v>194</v>
      </c>
      <c r="AO76" t="s">
        <v>697</v>
      </c>
      <c r="AP76" t="s">
        <v>697</v>
      </c>
      <c r="AQ76" t="s">
        <v>1711</v>
      </c>
      <c r="AR76" t="s">
        <v>1712</v>
      </c>
      <c r="AS76" t="s">
        <v>697</v>
      </c>
      <c r="AT76" t="s">
        <v>697</v>
      </c>
      <c r="AU76" t="s">
        <v>213</v>
      </c>
      <c r="AV76" t="s">
        <v>236</v>
      </c>
      <c r="AW76" t="s">
        <v>196</v>
      </c>
      <c r="AX76" t="s">
        <v>697</v>
      </c>
      <c r="AY76" t="s">
        <v>697</v>
      </c>
      <c r="AZ76" t="s">
        <v>697</v>
      </c>
      <c r="BA76" t="s">
        <v>1424</v>
      </c>
      <c r="BB76" t="s">
        <v>1713</v>
      </c>
      <c r="BC76">
        <v>0</v>
      </c>
      <c r="BD76" t="s">
        <v>697</v>
      </c>
      <c r="BE76">
        <v>0</v>
      </c>
      <c r="BF76">
        <v>0</v>
      </c>
      <c r="BG76">
        <v>0</v>
      </c>
      <c r="BH76">
        <v>1.75</v>
      </c>
      <c r="BI76" t="s">
        <v>197</v>
      </c>
      <c r="BJ76" t="s">
        <v>192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1714</v>
      </c>
      <c r="BQ76">
        <v>0</v>
      </c>
      <c r="BR76">
        <v>0</v>
      </c>
      <c r="BS76">
        <v>0</v>
      </c>
      <c r="BT76" t="s">
        <v>880</v>
      </c>
      <c r="BU76">
        <v>0</v>
      </c>
      <c r="BV76">
        <v>0</v>
      </c>
      <c r="BW76" t="s">
        <v>697</v>
      </c>
      <c r="BX76">
        <v>0</v>
      </c>
    </row>
    <row r="77" spans="1:76" x14ac:dyDescent="0.25">
      <c r="A77" t="s">
        <v>729</v>
      </c>
      <c r="B77" t="s">
        <v>191</v>
      </c>
      <c r="C77" t="s">
        <v>730</v>
      </c>
      <c r="D77" t="s">
        <v>797</v>
      </c>
      <c r="E77" t="s">
        <v>192</v>
      </c>
      <c r="F77" t="s">
        <v>690</v>
      </c>
      <c r="G77" t="s">
        <v>198</v>
      </c>
      <c r="H77" t="s">
        <v>198</v>
      </c>
      <c r="I77" t="s">
        <v>1203</v>
      </c>
      <c r="J77" t="s">
        <v>1570</v>
      </c>
      <c r="K77">
        <v>1</v>
      </c>
      <c r="L77">
        <v>717</v>
      </c>
      <c r="M77">
        <v>473</v>
      </c>
      <c r="N77">
        <v>0</v>
      </c>
      <c r="O77">
        <v>0</v>
      </c>
      <c r="P77">
        <v>0</v>
      </c>
      <c r="Q77">
        <v>717</v>
      </c>
      <c r="R77">
        <v>0</v>
      </c>
      <c r="S77">
        <v>0</v>
      </c>
      <c r="T77">
        <v>34.03</v>
      </c>
      <c r="U77">
        <v>27.5</v>
      </c>
      <c r="V77">
        <v>22.54</v>
      </c>
      <c r="W77">
        <v>-11.49</v>
      </c>
      <c r="X77">
        <v>-38.39</v>
      </c>
      <c r="Y77">
        <v>12.643000000000001</v>
      </c>
      <c r="Z77">
        <v>15.37</v>
      </c>
      <c r="AA77">
        <v>3.25</v>
      </c>
      <c r="AB77" t="s">
        <v>199</v>
      </c>
      <c r="AC77" s="2">
        <v>-48.748360655737706</v>
      </c>
      <c r="AD77">
        <v>-10.72</v>
      </c>
      <c r="AE77">
        <v>504.46</v>
      </c>
      <c r="AF77">
        <v>0</v>
      </c>
      <c r="AG77">
        <v>0</v>
      </c>
      <c r="AH77">
        <v>0</v>
      </c>
      <c r="AI77" t="s">
        <v>697</v>
      </c>
      <c r="AJ77" t="s">
        <v>697</v>
      </c>
      <c r="AK77" t="s">
        <v>697</v>
      </c>
      <c r="AL77">
        <v>0</v>
      </c>
      <c r="AM77">
        <v>0</v>
      </c>
      <c r="AN77" t="s">
        <v>697</v>
      </c>
      <c r="AO77" t="s">
        <v>697</v>
      </c>
      <c r="AP77" t="s">
        <v>215</v>
      </c>
      <c r="AQ77" t="s">
        <v>1711</v>
      </c>
      <c r="AR77" t="s">
        <v>1712</v>
      </c>
      <c r="AS77" t="s">
        <v>697</v>
      </c>
      <c r="AT77" t="s">
        <v>697</v>
      </c>
      <c r="AU77" t="s">
        <v>213</v>
      </c>
      <c r="AV77" t="s">
        <v>236</v>
      </c>
      <c r="AW77" t="s">
        <v>196</v>
      </c>
      <c r="AX77" t="s">
        <v>697</v>
      </c>
      <c r="AY77" t="s">
        <v>697</v>
      </c>
      <c r="AZ77" t="s">
        <v>697</v>
      </c>
      <c r="BA77" t="s">
        <v>1424</v>
      </c>
      <c r="BB77" t="s">
        <v>1713</v>
      </c>
      <c r="BC77">
        <v>0</v>
      </c>
      <c r="BD77" t="s">
        <v>697</v>
      </c>
      <c r="BE77">
        <v>0</v>
      </c>
      <c r="BF77">
        <v>0</v>
      </c>
      <c r="BG77">
        <v>0</v>
      </c>
      <c r="BH77">
        <v>0</v>
      </c>
      <c r="BI77" t="s">
        <v>197</v>
      </c>
      <c r="BJ77" t="s">
        <v>697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1714</v>
      </c>
      <c r="BQ77">
        <v>0</v>
      </c>
      <c r="BR77">
        <v>0</v>
      </c>
      <c r="BS77">
        <v>0</v>
      </c>
      <c r="BT77" t="s">
        <v>697</v>
      </c>
      <c r="BU77">
        <v>0</v>
      </c>
      <c r="BV77">
        <v>0</v>
      </c>
      <c r="BW77" t="s">
        <v>697</v>
      </c>
      <c r="BX77">
        <v>0</v>
      </c>
    </row>
    <row r="78" spans="1:76" x14ac:dyDescent="0.25">
      <c r="A78" t="s">
        <v>738</v>
      </c>
      <c r="B78" t="s">
        <v>201</v>
      </c>
      <c r="C78" t="s">
        <v>634</v>
      </c>
      <c r="D78" t="s">
        <v>224</v>
      </c>
      <c r="E78" t="s">
        <v>192</v>
      </c>
      <c r="F78" t="s">
        <v>225</v>
      </c>
      <c r="G78" t="s">
        <v>697</v>
      </c>
      <c r="H78" t="s">
        <v>89</v>
      </c>
      <c r="I78" t="s">
        <v>1435</v>
      </c>
      <c r="J78" t="s">
        <v>1570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697</v>
      </c>
      <c r="AC78" s="2">
        <v>0</v>
      </c>
      <c r="AD78">
        <v>0</v>
      </c>
      <c r="AE78">
        <v>0</v>
      </c>
      <c r="AF78">
        <v>1</v>
      </c>
      <c r="AG78">
        <v>0</v>
      </c>
      <c r="AH78">
        <v>47.52</v>
      </c>
      <c r="AI78" t="s">
        <v>701</v>
      </c>
      <c r="AJ78" t="s">
        <v>743</v>
      </c>
      <c r="AK78" t="s">
        <v>697</v>
      </c>
      <c r="AL78">
        <v>0</v>
      </c>
      <c r="AM78">
        <v>0</v>
      </c>
      <c r="AN78" t="s">
        <v>194</v>
      </c>
      <c r="AO78" t="s">
        <v>697</v>
      </c>
      <c r="AP78" t="s">
        <v>697</v>
      </c>
      <c r="AQ78" t="s">
        <v>1715</v>
      </c>
      <c r="AR78" t="s">
        <v>1716</v>
      </c>
      <c r="AS78" t="s">
        <v>697</v>
      </c>
      <c r="AT78" t="s">
        <v>697</v>
      </c>
      <c r="AU78" t="s">
        <v>219</v>
      </c>
      <c r="AV78" t="s">
        <v>236</v>
      </c>
      <c r="AW78" t="s">
        <v>196</v>
      </c>
      <c r="AX78" t="s">
        <v>697</v>
      </c>
      <c r="AY78" t="s">
        <v>697</v>
      </c>
      <c r="AZ78" t="s">
        <v>697</v>
      </c>
      <c r="BA78" t="s">
        <v>1717</v>
      </c>
      <c r="BB78" t="s">
        <v>1718</v>
      </c>
      <c r="BC78">
        <v>0</v>
      </c>
      <c r="BD78" t="s">
        <v>697</v>
      </c>
      <c r="BE78">
        <v>0</v>
      </c>
      <c r="BF78">
        <v>0</v>
      </c>
      <c r="BG78">
        <v>0</v>
      </c>
      <c r="BH78">
        <v>1.6</v>
      </c>
      <c r="BI78" t="s">
        <v>197</v>
      </c>
      <c r="BJ78" t="s">
        <v>192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1719</v>
      </c>
      <c r="BQ78">
        <v>0</v>
      </c>
      <c r="BR78">
        <v>0</v>
      </c>
      <c r="BS78">
        <v>0</v>
      </c>
      <c r="BT78" t="s">
        <v>880</v>
      </c>
      <c r="BU78">
        <v>0</v>
      </c>
      <c r="BV78">
        <v>0</v>
      </c>
      <c r="BW78" t="s">
        <v>697</v>
      </c>
      <c r="BX78">
        <v>0</v>
      </c>
    </row>
    <row r="79" spans="1:76" x14ac:dyDescent="0.25">
      <c r="A79" t="s">
        <v>738</v>
      </c>
      <c r="B79" t="s">
        <v>201</v>
      </c>
      <c r="C79" t="s">
        <v>634</v>
      </c>
      <c r="D79" t="s">
        <v>224</v>
      </c>
      <c r="E79" t="s">
        <v>192</v>
      </c>
      <c r="F79" t="s">
        <v>225</v>
      </c>
      <c r="G79" t="s">
        <v>198</v>
      </c>
      <c r="H79" t="s">
        <v>198</v>
      </c>
      <c r="I79" t="s">
        <v>1435</v>
      </c>
      <c r="J79" t="s">
        <v>1570</v>
      </c>
      <c r="K79">
        <v>1</v>
      </c>
      <c r="L79">
        <v>642</v>
      </c>
      <c r="M79">
        <v>404</v>
      </c>
      <c r="N79">
        <v>0</v>
      </c>
      <c r="O79">
        <v>0</v>
      </c>
      <c r="P79">
        <v>0</v>
      </c>
      <c r="Q79">
        <v>642</v>
      </c>
      <c r="R79">
        <v>0</v>
      </c>
      <c r="S79">
        <v>0</v>
      </c>
      <c r="T79">
        <v>37.07</v>
      </c>
      <c r="U79">
        <v>29.5</v>
      </c>
      <c r="V79">
        <v>24.18</v>
      </c>
      <c r="W79">
        <v>-12.89</v>
      </c>
      <c r="X79">
        <v>-39.840000000000003</v>
      </c>
      <c r="Y79">
        <v>12.077</v>
      </c>
      <c r="Z79">
        <v>16.02</v>
      </c>
      <c r="AA79">
        <v>3.97</v>
      </c>
      <c r="AB79" t="s">
        <v>199</v>
      </c>
      <c r="AC79" s="2">
        <v>-49.743442622950816</v>
      </c>
      <c r="AD79">
        <v>-10.94</v>
      </c>
      <c r="AE79">
        <v>436.59</v>
      </c>
      <c r="AF79">
        <v>0</v>
      </c>
      <c r="AG79">
        <v>0</v>
      </c>
      <c r="AH79">
        <v>0</v>
      </c>
      <c r="AI79" t="s">
        <v>697</v>
      </c>
      <c r="AJ79" t="s">
        <v>697</v>
      </c>
      <c r="AK79" t="s">
        <v>697</v>
      </c>
      <c r="AL79">
        <v>0</v>
      </c>
      <c r="AM79">
        <v>0</v>
      </c>
      <c r="AN79" t="s">
        <v>697</v>
      </c>
      <c r="AO79" t="s">
        <v>697</v>
      </c>
      <c r="AP79" t="s">
        <v>415</v>
      </c>
      <c r="AQ79" t="s">
        <v>1715</v>
      </c>
      <c r="AR79" t="s">
        <v>1716</v>
      </c>
      <c r="AS79" t="s">
        <v>697</v>
      </c>
      <c r="AT79" t="s">
        <v>697</v>
      </c>
      <c r="AU79" t="s">
        <v>219</v>
      </c>
      <c r="AV79" t="s">
        <v>236</v>
      </c>
      <c r="AW79" t="s">
        <v>196</v>
      </c>
      <c r="AX79" t="s">
        <v>697</v>
      </c>
      <c r="AY79" t="s">
        <v>697</v>
      </c>
      <c r="AZ79" t="s">
        <v>697</v>
      </c>
      <c r="BA79" t="s">
        <v>1717</v>
      </c>
      <c r="BB79" t="s">
        <v>1718</v>
      </c>
      <c r="BC79">
        <v>0</v>
      </c>
      <c r="BD79" t="s">
        <v>697</v>
      </c>
      <c r="BE79">
        <v>0</v>
      </c>
      <c r="BF79">
        <v>0</v>
      </c>
      <c r="BG79">
        <v>0</v>
      </c>
      <c r="BH79">
        <v>0</v>
      </c>
      <c r="BI79" t="s">
        <v>197</v>
      </c>
      <c r="BJ79" t="s">
        <v>697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1719</v>
      </c>
      <c r="BQ79">
        <v>0</v>
      </c>
      <c r="BR79">
        <v>0</v>
      </c>
      <c r="BS79">
        <v>0</v>
      </c>
      <c r="BT79" t="s">
        <v>697</v>
      </c>
      <c r="BU79">
        <v>0</v>
      </c>
      <c r="BV79">
        <v>0</v>
      </c>
      <c r="BW79" t="s">
        <v>697</v>
      </c>
      <c r="BX79">
        <v>0</v>
      </c>
    </row>
    <row r="80" spans="1:76" x14ac:dyDescent="0.25">
      <c r="A80" t="s">
        <v>809</v>
      </c>
      <c r="B80" t="s">
        <v>191</v>
      </c>
      <c r="C80" t="s">
        <v>810</v>
      </c>
      <c r="D80" t="s">
        <v>674</v>
      </c>
      <c r="E80" t="s">
        <v>192</v>
      </c>
      <c r="F80" t="s">
        <v>601</v>
      </c>
      <c r="G80" t="s">
        <v>697</v>
      </c>
      <c r="H80" t="s">
        <v>89</v>
      </c>
      <c r="I80" t="s">
        <v>1318</v>
      </c>
      <c r="J80" t="s">
        <v>1570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697</v>
      </c>
      <c r="AC80" s="2">
        <v>0</v>
      </c>
      <c r="AD80">
        <v>0</v>
      </c>
      <c r="AE80">
        <v>0</v>
      </c>
      <c r="AF80">
        <v>1</v>
      </c>
      <c r="AG80">
        <v>0</v>
      </c>
      <c r="AH80">
        <v>55.44</v>
      </c>
      <c r="AI80" t="s">
        <v>894</v>
      </c>
      <c r="AJ80" t="s">
        <v>1011</v>
      </c>
      <c r="AK80" t="s">
        <v>697</v>
      </c>
      <c r="AL80">
        <v>0</v>
      </c>
      <c r="AM80">
        <v>0</v>
      </c>
      <c r="AN80" t="s">
        <v>194</v>
      </c>
      <c r="AO80" t="s">
        <v>697</v>
      </c>
      <c r="AP80" t="s">
        <v>697</v>
      </c>
      <c r="AQ80" t="s">
        <v>1720</v>
      </c>
      <c r="AR80" t="s">
        <v>1721</v>
      </c>
      <c r="AS80" t="s">
        <v>697</v>
      </c>
      <c r="AT80" t="s">
        <v>697</v>
      </c>
      <c r="AU80" t="s">
        <v>213</v>
      </c>
      <c r="AV80" t="s">
        <v>236</v>
      </c>
      <c r="AW80" t="s">
        <v>196</v>
      </c>
      <c r="AX80" t="s">
        <v>697</v>
      </c>
      <c r="AY80" t="s">
        <v>697</v>
      </c>
      <c r="AZ80" t="s">
        <v>697</v>
      </c>
      <c r="BA80" t="s">
        <v>1539</v>
      </c>
      <c r="BB80" t="s">
        <v>1722</v>
      </c>
      <c r="BC80">
        <v>0</v>
      </c>
      <c r="BD80" t="s">
        <v>697</v>
      </c>
      <c r="BE80">
        <v>0</v>
      </c>
      <c r="BF80">
        <v>0</v>
      </c>
      <c r="BG80">
        <v>0</v>
      </c>
      <c r="BH80">
        <v>1.75</v>
      </c>
      <c r="BI80" t="s">
        <v>197</v>
      </c>
      <c r="BJ80" t="s">
        <v>192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1723</v>
      </c>
      <c r="BQ80">
        <v>0</v>
      </c>
      <c r="BR80">
        <v>0</v>
      </c>
      <c r="BS80">
        <v>0</v>
      </c>
      <c r="BT80" t="s">
        <v>880</v>
      </c>
      <c r="BU80">
        <v>0</v>
      </c>
      <c r="BV80">
        <v>0</v>
      </c>
      <c r="BW80" t="s">
        <v>697</v>
      </c>
      <c r="BX80">
        <v>0</v>
      </c>
    </row>
    <row r="81" spans="1:76" x14ac:dyDescent="0.25">
      <c r="A81" t="s">
        <v>809</v>
      </c>
      <c r="B81" t="s">
        <v>191</v>
      </c>
      <c r="C81" t="s">
        <v>810</v>
      </c>
      <c r="D81" t="s">
        <v>674</v>
      </c>
      <c r="E81" t="s">
        <v>192</v>
      </c>
      <c r="F81" t="s">
        <v>601</v>
      </c>
      <c r="G81" t="s">
        <v>198</v>
      </c>
      <c r="H81" t="s">
        <v>198</v>
      </c>
      <c r="I81" t="s">
        <v>1318</v>
      </c>
      <c r="J81" t="s">
        <v>1570</v>
      </c>
      <c r="K81">
        <v>1</v>
      </c>
      <c r="L81">
        <v>600.42999999999995</v>
      </c>
      <c r="M81">
        <v>393</v>
      </c>
      <c r="N81">
        <v>0</v>
      </c>
      <c r="O81">
        <v>0</v>
      </c>
      <c r="P81">
        <v>0</v>
      </c>
      <c r="Q81">
        <v>600.42999999999995</v>
      </c>
      <c r="R81">
        <v>0</v>
      </c>
      <c r="S81">
        <v>0</v>
      </c>
      <c r="T81">
        <v>34.549999999999997</v>
      </c>
      <c r="U81">
        <v>31.5</v>
      </c>
      <c r="V81">
        <v>25.82</v>
      </c>
      <c r="W81">
        <v>-8.73</v>
      </c>
      <c r="X81">
        <v>-15</v>
      </c>
      <c r="Y81">
        <v>4.5999999999999996</v>
      </c>
      <c r="Z81">
        <v>12.77</v>
      </c>
      <c r="AA81">
        <v>3.25</v>
      </c>
      <c r="AB81" t="s">
        <v>199</v>
      </c>
      <c r="AC81" s="2">
        <v>-18.770491803278688</v>
      </c>
      <c r="AD81">
        <v>-4.13</v>
      </c>
      <c r="AE81">
        <v>398.53</v>
      </c>
      <c r="AF81">
        <v>0</v>
      </c>
      <c r="AG81">
        <v>0</v>
      </c>
      <c r="AH81">
        <v>0</v>
      </c>
      <c r="AI81" t="s">
        <v>697</v>
      </c>
      <c r="AJ81" t="s">
        <v>697</v>
      </c>
      <c r="AK81" t="s">
        <v>697</v>
      </c>
      <c r="AL81">
        <v>0</v>
      </c>
      <c r="AM81">
        <v>0</v>
      </c>
      <c r="AN81" t="s">
        <v>697</v>
      </c>
      <c r="AO81" t="s">
        <v>697</v>
      </c>
      <c r="AP81" t="s">
        <v>215</v>
      </c>
      <c r="AQ81" t="s">
        <v>1720</v>
      </c>
      <c r="AR81" t="s">
        <v>1721</v>
      </c>
      <c r="AS81" t="s">
        <v>697</v>
      </c>
      <c r="AT81" t="s">
        <v>697</v>
      </c>
      <c r="AU81" t="s">
        <v>213</v>
      </c>
      <c r="AV81" t="s">
        <v>236</v>
      </c>
      <c r="AW81" t="s">
        <v>196</v>
      </c>
      <c r="AX81" t="s">
        <v>697</v>
      </c>
      <c r="AY81" t="s">
        <v>697</v>
      </c>
      <c r="AZ81" t="s">
        <v>697</v>
      </c>
      <c r="BA81" t="s">
        <v>1539</v>
      </c>
      <c r="BB81" t="s">
        <v>1722</v>
      </c>
      <c r="BC81">
        <v>0</v>
      </c>
      <c r="BD81" t="s">
        <v>697</v>
      </c>
      <c r="BE81">
        <v>0</v>
      </c>
      <c r="BF81">
        <v>0</v>
      </c>
      <c r="BG81">
        <v>0</v>
      </c>
      <c r="BH81">
        <v>0</v>
      </c>
      <c r="BI81" t="s">
        <v>197</v>
      </c>
      <c r="BJ81" t="s">
        <v>697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1723</v>
      </c>
      <c r="BQ81">
        <v>0</v>
      </c>
      <c r="BR81">
        <v>0</v>
      </c>
      <c r="BS81">
        <v>0</v>
      </c>
      <c r="BT81" t="s">
        <v>697</v>
      </c>
      <c r="BU81">
        <v>0</v>
      </c>
      <c r="BV81">
        <v>0</v>
      </c>
      <c r="BW81" t="s">
        <v>697</v>
      </c>
      <c r="BX81">
        <v>0</v>
      </c>
    </row>
    <row r="82" spans="1:76" x14ac:dyDescent="0.25">
      <c r="A82" t="s">
        <v>817</v>
      </c>
      <c r="B82" t="s">
        <v>191</v>
      </c>
      <c r="C82" t="s">
        <v>818</v>
      </c>
      <c r="D82" t="s">
        <v>414</v>
      </c>
      <c r="E82" t="s">
        <v>192</v>
      </c>
      <c r="F82" t="s">
        <v>408</v>
      </c>
      <c r="G82" t="s">
        <v>697</v>
      </c>
      <c r="H82" t="s">
        <v>89</v>
      </c>
      <c r="I82" t="s">
        <v>1281</v>
      </c>
      <c r="J82" t="s">
        <v>1570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697</v>
      </c>
      <c r="AC82" s="2">
        <v>0</v>
      </c>
      <c r="AD82">
        <v>0</v>
      </c>
      <c r="AE82">
        <v>0</v>
      </c>
      <c r="AF82">
        <v>1</v>
      </c>
      <c r="AG82">
        <v>0</v>
      </c>
      <c r="AH82">
        <v>27.02</v>
      </c>
      <c r="AI82" t="s">
        <v>894</v>
      </c>
      <c r="AJ82" t="s">
        <v>1011</v>
      </c>
      <c r="AK82" t="s">
        <v>697</v>
      </c>
      <c r="AL82">
        <v>0</v>
      </c>
      <c r="AM82">
        <v>0</v>
      </c>
      <c r="AN82" t="s">
        <v>194</v>
      </c>
      <c r="AO82" t="s">
        <v>697</v>
      </c>
      <c r="AP82" t="s">
        <v>697</v>
      </c>
      <c r="AQ82" t="s">
        <v>1724</v>
      </c>
      <c r="AR82" t="s">
        <v>1725</v>
      </c>
      <c r="AS82" t="s">
        <v>697</v>
      </c>
      <c r="AT82" t="s">
        <v>697</v>
      </c>
      <c r="AU82" t="s">
        <v>395</v>
      </c>
      <c r="AV82" t="s">
        <v>236</v>
      </c>
      <c r="AW82" t="s">
        <v>196</v>
      </c>
      <c r="AX82" t="s">
        <v>697</v>
      </c>
      <c r="AY82" t="s">
        <v>697</v>
      </c>
      <c r="AZ82" t="s">
        <v>697</v>
      </c>
      <c r="BA82" t="s">
        <v>1548</v>
      </c>
      <c r="BB82" t="s">
        <v>1726</v>
      </c>
      <c r="BC82">
        <v>0</v>
      </c>
      <c r="BD82" t="s">
        <v>697</v>
      </c>
      <c r="BE82">
        <v>0</v>
      </c>
      <c r="BF82">
        <v>0</v>
      </c>
      <c r="BG82">
        <v>0</v>
      </c>
      <c r="BH82">
        <v>1.05</v>
      </c>
      <c r="BI82" t="s">
        <v>197</v>
      </c>
      <c r="BJ82" t="s">
        <v>192</v>
      </c>
      <c r="BK82">
        <v>0</v>
      </c>
      <c r="BL82">
        <v>0</v>
      </c>
      <c r="BM82">
        <v>0</v>
      </c>
      <c r="BN82">
        <v>0</v>
      </c>
      <c r="BO82">
        <v>0</v>
      </c>
      <c r="BP82" t="s">
        <v>1727</v>
      </c>
      <c r="BQ82">
        <v>0</v>
      </c>
      <c r="BR82">
        <v>0</v>
      </c>
      <c r="BS82">
        <v>0</v>
      </c>
      <c r="BT82" t="s">
        <v>880</v>
      </c>
      <c r="BU82">
        <v>0</v>
      </c>
      <c r="BV82">
        <v>0</v>
      </c>
      <c r="BW82" t="s">
        <v>697</v>
      </c>
      <c r="BX82">
        <v>0</v>
      </c>
    </row>
    <row r="83" spans="1:76" x14ac:dyDescent="0.25">
      <c r="A83" t="s">
        <v>817</v>
      </c>
      <c r="B83" t="s">
        <v>191</v>
      </c>
      <c r="C83" t="s">
        <v>818</v>
      </c>
      <c r="D83" t="s">
        <v>414</v>
      </c>
      <c r="E83" t="s">
        <v>192</v>
      </c>
      <c r="F83" t="s">
        <v>408</v>
      </c>
      <c r="G83" t="s">
        <v>198</v>
      </c>
      <c r="H83" t="s">
        <v>198</v>
      </c>
      <c r="I83" t="s">
        <v>1281</v>
      </c>
      <c r="J83" t="s">
        <v>1570</v>
      </c>
      <c r="K83">
        <v>1</v>
      </c>
      <c r="L83">
        <v>811</v>
      </c>
      <c r="M83">
        <v>521</v>
      </c>
      <c r="N83">
        <v>0</v>
      </c>
      <c r="O83">
        <v>0</v>
      </c>
      <c r="P83">
        <v>0</v>
      </c>
      <c r="Q83">
        <v>811</v>
      </c>
      <c r="R83">
        <v>0</v>
      </c>
      <c r="S83">
        <v>0</v>
      </c>
      <c r="T83">
        <v>35.76</v>
      </c>
      <c r="U83">
        <v>27.5</v>
      </c>
      <c r="V83">
        <v>22.54</v>
      </c>
      <c r="W83">
        <v>-13.22</v>
      </c>
      <c r="X83">
        <v>-54.9</v>
      </c>
      <c r="Y83">
        <v>12.997999999999999</v>
      </c>
      <c r="Z83">
        <v>20.65</v>
      </c>
      <c r="AA83">
        <v>3.96</v>
      </c>
      <c r="AB83" t="s">
        <v>199</v>
      </c>
      <c r="AC83" s="2">
        <v>-65.55573770491803</v>
      </c>
      <c r="AD83">
        <v>-14.42</v>
      </c>
      <c r="AE83">
        <v>567.33000000000004</v>
      </c>
      <c r="AF83">
        <v>0</v>
      </c>
      <c r="AG83">
        <v>0</v>
      </c>
      <c r="AH83">
        <v>0</v>
      </c>
      <c r="AI83" t="s">
        <v>697</v>
      </c>
      <c r="AJ83" t="s">
        <v>697</v>
      </c>
      <c r="AK83" t="s">
        <v>697</v>
      </c>
      <c r="AL83">
        <v>0</v>
      </c>
      <c r="AM83">
        <v>0</v>
      </c>
      <c r="AN83" t="s">
        <v>697</v>
      </c>
      <c r="AO83" t="s">
        <v>697</v>
      </c>
      <c r="AP83" t="s">
        <v>415</v>
      </c>
      <c r="AQ83" t="s">
        <v>1724</v>
      </c>
      <c r="AR83" t="s">
        <v>1725</v>
      </c>
      <c r="AS83" t="s">
        <v>697</v>
      </c>
      <c r="AT83" t="s">
        <v>697</v>
      </c>
      <c r="AU83" t="s">
        <v>395</v>
      </c>
      <c r="AV83" t="s">
        <v>236</v>
      </c>
      <c r="AW83" t="s">
        <v>196</v>
      </c>
      <c r="AX83" t="s">
        <v>697</v>
      </c>
      <c r="AY83" t="s">
        <v>697</v>
      </c>
      <c r="AZ83" t="s">
        <v>697</v>
      </c>
      <c r="BA83" t="s">
        <v>1548</v>
      </c>
      <c r="BB83" t="s">
        <v>1726</v>
      </c>
      <c r="BC83">
        <v>0</v>
      </c>
      <c r="BD83" t="s">
        <v>697</v>
      </c>
      <c r="BE83">
        <v>0</v>
      </c>
      <c r="BF83">
        <v>0</v>
      </c>
      <c r="BG83">
        <v>0</v>
      </c>
      <c r="BH83">
        <v>0</v>
      </c>
      <c r="BI83" t="s">
        <v>197</v>
      </c>
      <c r="BJ83" t="s">
        <v>697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1727</v>
      </c>
      <c r="BQ83">
        <v>0</v>
      </c>
      <c r="BR83">
        <v>0</v>
      </c>
      <c r="BS83">
        <v>0</v>
      </c>
      <c r="BT83" t="s">
        <v>697</v>
      </c>
      <c r="BU83">
        <v>0</v>
      </c>
      <c r="BV83">
        <v>0</v>
      </c>
      <c r="BW83" t="s">
        <v>697</v>
      </c>
      <c r="BX83">
        <v>0</v>
      </c>
    </row>
    <row r="84" spans="1:76" x14ac:dyDescent="0.25">
      <c r="A84" t="s">
        <v>817</v>
      </c>
      <c r="B84" t="s">
        <v>191</v>
      </c>
      <c r="C84" t="s">
        <v>818</v>
      </c>
      <c r="D84" t="s">
        <v>414</v>
      </c>
      <c r="E84" t="s">
        <v>192</v>
      </c>
      <c r="F84" t="s">
        <v>408</v>
      </c>
      <c r="G84" t="s">
        <v>697</v>
      </c>
      <c r="H84" t="s">
        <v>89</v>
      </c>
      <c r="I84" t="s">
        <v>1318</v>
      </c>
      <c r="J84" t="s">
        <v>1570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697</v>
      </c>
      <c r="AC84" s="2">
        <v>0</v>
      </c>
      <c r="AD84">
        <v>0</v>
      </c>
      <c r="AE84">
        <v>0</v>
      </c>
      <c r="AF84">
        <v>1</v>
      </c>
      <c r="AG84">
        <v>0</v>
      </c>
      <c r="AH84">
        <v>27.02</v>
      </c>
      <c r="AI84" t="s">
        <v>894</v>
      </c>
      <c r="AJ84" t="s">
        <v>1011</v>
      </c>
      <c r="AK84" t="s">
        <v>697</v>
      </c>
      <c r="AL84">
        <v>0</v>
      </c>
      <c r="AM84">
        <v>0</v>
      </c>
      <c r="AN84" t="s">
        <v>194</v>
      </c>
      <c r="AO84" t="s">
        <v>697</v>
      </c>
      <c r="AP84" t="s">
        <v>697</v>
      </c>
      <c r="AQ84" t="s">
        <v>1728</v>
      </c>
      <c r="AR84" t="s">
        <v>1729</v>
      </c>
      <c r="AS84" t="s">
        <v>697</v>
      </c>
      <c r="AT84" t="s">
        <v>697</v>
      </c>
      <c r="AU84" t="s">
        <v>395</v>
      </c>
      <c r="AV84" t="s">
        <v>236</v>
      </c>
      <c r="AW84" t="s">
        <v>196</v>
      </c>
      <c r="AX84" t="s">
        <v>697</v>
      </c>
      <c r="AY84" t="s">
        <v>697</v>
      </c>
      <c r="AZ84" t="s">
        <v>697</v>
      </c>
      <c r="BA84" t="s">
        <v>1549</v>
      </c>
      <c r="BB84" t="s">
        <v>1730</v>
      </c>
      <c r="BC84">
        <v>0</v>
      </c>
      <c r="BD84" t="s">
        <v>697</v>
      </c>
      <c r="BE84">
        <v>0</v>
      </c>
      <c r="BF84">
        <v>0</v>
      </c>
      <c r="BG84">
        <v>0</v>
      </c>
      <c r="BH84">
        <v>1.05</v>
      </c>
      <c r="BI84" t="s">
        <v>197</v>
      </c>
      <c r="BJ84" t="s">
        <v>192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1731</v>
      </c>
      <c r="BQ84">
        <v>0</v>
      </c>
      <c r="BR84">
        <v>0</v>
      </c>
      <c r="BS84">
        <v>0</v>
      </c>
      <c r="BT84" t="s">
        <v>880</v>
      </c>
      <c r="BU84">
        <v>0</v>
      </c>
      <c r="BV84">
        <v>0</v>
      </c>
      <c r="BW84" t="s">
        <v>697</v>
      </c>
      <c r="BX84">
        <v>0</v>
      </c>
    </row>
    <row r="85" spans="1:76" x14ac:dyDescent="0.25">
      <c r="A85" t="s">
        <v>817</v>
      </c>
      <c r="B85" t="s">
        <v>191</v>
      </c>
      <c r="C85" t="s">
        <v>818</v>
      </c>
      <c r="D85" t="s">
        <v>414</v>
      </c>
      <c r="E85" t="s">
        <v>192</v>
      </c>
      <c r="F85" t="s">
        <v>408</v>
      </c>
      <c r="G85" t="s">
        <v>198</v>
      </c>
      <c r="H85" t="s">
        <v>198</v>
      </c>
      <c r="I85" t="s">
        <v>1318</v>
      </c>
      <c r="J85" t="s">
        <v>1570</v>
      </c>
      <c r="K85">
        <v>1</v>
      </c>
      <c r="L85">
        <v>811</v>
      </c>
      <c r="M85">
        <v>467</v>
      </c>
      <c r="N85">
        <v>0</v>
      </c>
      <c r="O85">
        <v>0</v>
      </c>
      <c r="P85">
        <v>0</v>
      </c>
      <c r="Q85">
        <v>811</v>
      </c>
      <c r="R85">
        <v>0</v>
      </c>
      <c r="S85">
        <v>0</v>
      </c>
      <c r="T85">
        <v>42.42</v>
      </c>
      <c r="U85">
        <v>27.5</v>
      </c>
      <c r="V85">
        <v>22.54</v>
      </c>
      <c r="W85">
        <v>-19.88</v>
      </c>
      <c r="X85">
        <v>-99.16</v>
      </c>
      <c r="Y85">
        <v>3.04</v>
      </c>
      <c r="Z85">
        <v>15.18</v>
      </c>
      <c r="AA85">
        <v>3.25</v>
      </c>
      <c r="AB85" t="s">
        <v>199</v>
      </c>
      <c r="AC85" s="2">
        <v>-101.65573770491804</v>
      </c>
      <c r="AD85">
        <v>-22.36</v>
      </c>
      <c r="AE85">
        <v>572.79999999999995</v>
      </c>
      <c r="AF85">
        <v>0</v>
      </c>
      <c r="AG85">
        <v>0</v>
      </c>
      <c r="AH85">
        <v>0</v>
      </c>
      <c r="AI85" t="s">
        <v>697</v>
      </c>
      <c r="AJ85" t="s">
        <v>697</v>
      </c>
      <c r="AK85" t="s">
        <v>697</v>
      </c>
      <c r="AL85">
        <v>0</v>
      </c>
      <c r="AM85">
        <v>0</v>
      </c>
      <c r="AN85" t="s">
        <v>697</v>
      </c>
      <c r="AO85" t="s">
        <v>697</v>
      </c>
      <c r="AP85" t="s">
        <v>215</v>
      </c>
      <c r="AQ85" t="s">
        <v>1728</v>
      </c>
      <c r="AR85" t="s">
        <v>1729</v>
      </c>
      <c r="AS85" t="s">
        <v>697</v>
      </c>
      <c r="AT85" t="s">
        <v>697</v>
      </c>
      <c r="AU85" t="s">
        <v>395</v>
      </c>
      <c r="AV85" t="s">
        <v>236</v>
      </c>
      <c r="AW85" t="s">
        <v>196</v>
      </c>
      <c r="AX85" t="s">
        <v>697</v>
      </c>
      <c r="AY85" t="s">
        <v>697</v>
      </c>
      <c r="AZ85" t="s">
        <v>697</v>
      </c>
      <c r="BA85" t="s">
        <v>1549</v>
      </c>
      <c r="BB85" t="s">
        <v>1730</v>
      </c>
      <c r="BC85">
        <v>0</v>
      </c>
      <c r="BD85" t="s">
        <v>697</v>
      </c>
      <c r="BE85">
        <v>0</v>
      </c>
      <c r="BF85">
        <v>0</v>
      </c>
      <c r="BG85">
        <v>0</v>
      </c>
      <c r="BH85">
        <v>0</v>
      </c>
      <c r="BI85" t="s">
        <v>197</v>
      </c>
      <c r="BJ85" t="s">
        <v>697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1731</v>
      </c>
      <c r="BQ85">
        <v>0</v>
      </c>
      <c r="BR85">
        <v>0</v>
      </c>
      <c r="BS85">
        <v>0</v>
      </c>
      <c r="BT85" t="s">
        <v>697</v>
      </c>
      <c r="BU85">
        <v>0</v>
      </c>
      <c r="BV85">
        <v>0</v>
      </c>
      <c r="BW85" t="s">
        <v>697</v>
      </c>
      <c r="BX85">
        <v>0</v>
      </c>
    </row>
    <row r="86" spans="1:76" x14ac:dyDescent="0.25">
      <c r="A86" t="s">
        <v>732</v>
      </c>
      <c r="B86" t="s">
        <v>231</v>
      </c>
      <c r="C86" t="s">
        <v>455</v>
      </c>
      <c r="D86" t="s">
        <v>255</v>
      </c>
      <c r="E86" t="s">
        <v>192</v>
      </c>
      <c r="F86" t="s">
        <v>456</v>
      </c>
      <c r="G86" t="s">
        <v>697</v>
      </c>
      <c r="H86" t="s">
        <v>89</v>
      </c>
      <c r="I86" t="s">
        <v>1318</v>
      </c>
      <c r="J86" t="s">
        <v>1570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697</v>
      </c>
      <c r="AC86" s="2">
        <v>0</v>
      </c>
      <c r="AD86">
        <v>0</v>
      </c>
      <c r="AE86">
        <v>0</v>
      </c>
      <c r="AF86">
        <v>1</v>
      </c>
      <c r="AG86">
        <v>0</v>
      </c>
      <c r="AH86">
        <v>51.97</v>
      </c>
      <c r="AI86" t="s">
        <v>894</v>
      </c>
      <c r="AJ86" t="s">
        <v>1011</v>
      </c>
      <c r="AK86" t="s">
        <v>697</v>
      </c>
      <c r="AL86">
        <v>0</v>
      </c>
      <c r="AM86">
        <v>0</v>
      </c>
      <c r="AN86" t="s">
        <v>194</v>
      </c>
      <c r="AO86" t="s">
        <v>697</v>
      </c>
      <c r="AP86" t="s">
        <v>697</v>
      </c>
      <c r="AQ86" t="s">
        <v>1732</v>
      </c>
      <c r="AR86" t="s">
        <v>1733</v>
      </c>
      <c r="AS86" t="s">
        <v>697</v>
      </c>
      <c r="AT86" t="s">
        <v>697</v>
      </c>
      <c r="AU86" t="s">
        <v>213</v>
      </c>
      <c r="AV86" t="s">
        <v>236</v>
      </c>
      <c r="AW86" t="s">
        <v>196</v>
      </c>
      <c r="AX86" t="s">
        <v>697</v>
      </c>
      <c r="AY86" t="s">
        <v>697</v>
      </c>
      <c r="AZ86" t="s">
        <v>697</v>
      </c>
      <c r="BA86" t="s">
        <v>1543</v>
      </c>
      <c r="BB86" t="s">
        <v>1734</v>
      </c>
      <c r="BC86">
        <v>0</v>
      </c>
      <c r="BD86" t="s">
        <v>697</v>
      </c>
      <c r="BE86">
        <v>0</v>
      </c>
      <c r="BF86">
        <v>0</v>
      </c>
      <c r="BG86">
        <v>0</v>
      </c>
      <c r="BH86">
        <v>1.75</v>
      </c>
      <c r="BI86" t="s">
        <v>197</v>
      </c>
      <c r="BJ86" t="s">
        <v>192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1735</v>
      </c>
      <c r="BQ86">
        <v>0</v>
      </c>
      <c r="BR86">
        <v>0</v>
      </c>
      <c r="BS86">
        <v>0</v>
      </c>
      <c r="BT86" t="s">
        <v>880</v>
      </c>
      <c r="BU86">
        <v>0</v>
      </c>
      <c r="BV86">
        <v>0</v>
      </c>
      <c r="BW86" t="s">
        <v>697</v>
      </c>
      <c r="BX86">
        <v>0</v>
      </c>
    </row>
    <row r="87" spans="1:76" x14ac:dyDescent="0.25">
      <c r="A87" t="s">
        <v>732</v>
      </c>
      <c r="B87" t="s">
        <v>231</v>
      </c>
      <c r="C87" t="s">
        <v>455</v>
      </c>
      <c r="D87" t="s">
        <v>255</v>
      </c>
      <c r="E87" t="s">
        <v>192</v>
      </c>
      <c r="F87" t="s">
        <v>456</v>
      </c>
      <c r="G87" t="s">
        <v>198</v>
      </c>
      <c r="H87" t="s">
        <v>198</v>
      </c>
      <c r="I87" t="s">
        <v>1318</v>
      </c>
      <c r="J87" t="s">
        <v>1570</v>
      </c>
      <c r="K87">
        <v>1</v>
      </c>
      <c r="L87">
        <v>777</v>
      </c>
      <c r="M87">
        <v>573</v>
      </c>
      <c r="N87">
        <v>0</v>
      </c>
      <c r="O87">
        <v>0</v>
      </c>
      <c r="P87">
        <v>0</v>
      </c>
      <c r="Q87">
        <v>777</v>
      </c>
      <c r="R87">
        <v>0</v>
      </c>
      <c r="S87">
        <v>0</v>
      </c>
      <c r="T87">
        <v>26.25</v>
      </c>
      <c r="U87">
        <v>21.5</v>
      </c>
      <c r="V87">
        <v>17.62</v>
      </c>
      <c r="W87">
        <v>-8.6300000000000008</v>
      </c>
      <c r="X87">
        <v>-30.29</v>
      </c>
      <c r="Y87">
        <v>24.713000000000001</v>
      </c>
      <c r="Z87">
        <v>18.62</v>
      </c>
      <c r="AA87">
        <v>3.25</v>
      </c>
      <c r="AB87" t="s">
        <v>199</v>
      </c>
      <c r="AC87" s="2">
        <v>-50.54344262295082</v>
      </c>
      <c r="AD87">
        <v>-11.12</v>
      </c>
      <c r="AE87">
        <v>591.33000000000004</v>
      </c>
      <c r="AF87">
        <v>0</v>
      </c>
      <c r="AG87">
        <v>0</v>
      </c>
      <c r="AH87">
        <v>0</v>
      </c>
      <c r="AI87" t="s">
        <v>697</v>
      </c>
      <c r="AJ87" t="s">
        <v>697</v>
      </c>
      <c r="AK87" t="s">
        <v>697</v>
      </c>
      <c r="AL87">
        <v>0</v>
      </c>
      <c r="AM87">
        <v>0</v>
      </c>
      <c r="AN87" t="s">
        <v>697</v>
      </c>
      <c r="AO87" t="s">
        <v>697</v>
      </c>
      <c r="AP87" t="s">
        <v>215</v>
      </c>
      <c r="AQ87" t="s">
        <v>1732</v>
      </c>
      <c r="AR87" t="s">
        <v>1733</v>
      </c>
      <c r="AS87" t="s">
        <v>697</v>
      </c>
      <c r="AT87" t="s">
        <v>697</v>
      </c>
      <c r="AU87" t="s">
        <v>213</v>
      </c>
      <c r="AV87" t="s">
        <v>236</v>
      </c>
      <c r="AW87" t="s">
        <v>196</v>
      </c>
      <c r="AX87" t="s">
        <v>697</v>
      </c>
      <c r="AY87" t="s">
        <v>697</v>
      </c>
      <c r="AZ87" t="s">
        <v>697</v>
      </c>
      <c r="BA87" t="s">
        <v>1543</v>
      </c>
      <c r="BB87" t="s">
        <v>1734</v>
      </c>
      <c r="BC87">
        <v>0</v>
      </c>
      <c r="BD87" t="s">
        <v>697</v>
      </c>
      <c r="BE87">
        <v>0</v>
      </c>
      <c r="BF87">
        <v>0</v>
      </c>
      <c r="BG87">
        <v>0</v>
      </c>
      <c r="BH87">
        <v>0</v>
      </c>
      <c r="BI87" t="s">
        <v>197</v>
      </c>
      <c r="BJ87" t="s">
        <v>697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1735</v>
      </c>
      <c r="BQ87">
        <v>0</v>
      </c>
      <c r="BR87">
        <v>0</v>
      </c>
      <c r="BS87">
        <v>0</v>
      </c>
      <c r="BT87" t="s">
        <v>697</v>
      </c>
      <c r="BU87">
        <v>0</v>
      </c>
      <c r="BV87">
        <v>0</v>
      </c>
      <c r="BW87" t="s">
        <v>697</v>
      </c>
      <c r="BX87">
        <v>0</v>
      </c>
    </row>
    <row r="88" spans="1:76" x14ac:dyDescent="0.25">
      <c r="A88" t="s">
        <v>746</v>
      </c>
      <c r="B88" t="s">
        <v>201</v>
      </c>
      <c r="C88" t="s">
        <v>249</v>
      </c>
      <c r="D88" t="s">
        <v>250</v>
      </c>
      <c r="E88" t="s">
        <v>192</v>
      </c>
      <c r="F88" t="s">
        <v>251</v>
      </c>
      <c r="G88" t="s">
        <v>697</v>
      </c>
      <c r="H88" t="s">
        <v>89</v>
      </c>
      <c r="I88" t="s">
        <v>1131</v>
      </c>
      <c r="J88" t="s">
        <v>1570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697</v>
      </c>
      <c r="AC88" s="2">
        <v>0</v>
      </c>
      <c r="AD88">
        <v>0</v>
      </c>
      <c r="AE88">
        <v>0</v>
      </c>
      <c r="AF88">
        <v>1</v>
      </c>
      <c r="AG88">
        <v>0</v>
      </c>
      <c r="AH88">
        <v>47.52</v>
      </c>
      <c r="AI88" t="s">
        <v>614</v>
      </c>
      <c r="AJ88" t="s">
        <v>682</v>
      </c>
      <c r="AK88" t="s">
        <v>697</v>
      </c>
      <c r="AL88">
        <v>0</v>
      </c>
      <c r="AM88">
        <v>0</v>
      </c>
      <c r="AN88" t="s">
        <v>194</v>
      </c>
      <c r="AO88" t="s">
        <v>697</v>
      </c>
      <c r="AP88" t="s">
        <v>697</v>
      </c>
      <c r="AQ88" t="s">
        <v>1736</v>
      </c>
      <c r="AR88" t="s">
        <v>1737</v>
      </c>
      <c r="AS88" t="s">
        <v>697</v>
      </c>
      <c r="AT88" t="s">
        <v>697</v>
      </c>
      <c r="AU88" t="s">
        <v>213</v>
      </c>
      <c r="AV88" t="s">
        <v>236</v>
      </c>
      <c r="AW88" t="s">
        <v>196</v>
      </c>
      <c r="AX88" t="s">
        <v>697</v>
      </c>
      <c r="AY88" t="s">
        <v>697</v>
      </c>
      <c r="AZ88" t="s">
        <v>697</v>
      </c>
      <c r="BA88" t="s">
        <v>1312</v>
      </c>
      <c r="BB88" t="s">
        <v>1313</v>
      </c>
      <c r="BC88">
        <v>0</v>
      </c>
      <c r="BD88" t="s">
        <v>697</v>
      </c>
      <c r="BE88">
        <v>0</v>
      </c>
      <c r="BF88">
        <v>0</v>
      </c>
      <c r="BG88">
        <v>0</v>
      </c>
      <c r="BH88">
        <v>1.6</v>
      </c>
      <c r="BI88" t="s">
        <v>197</v>
      </c>
      <c r="BJ88" t="s">
        <v>192</v>
      </c>
      <c r="BK88">
        <v>0</v>
      </c>
      <c r="BL88">
        <v>0</v>
      </c>
      <c r="BM88">
        <v>0</v>
      </c>
      <c r="BN88">
        <v>0</v>
      </c>
      <c r="BO88">
        <v>0</v>
      </c>
      <c r="BP88" t="s">
        <v>1738</v>
      </c>
      <c r="BQ88">
        <v>0</v>
      </c>
      <c r="BR88">
        <v>0</v>
      </c>
      <c r="BS88">
        <v>0</v>
      </c>
      <c r="BT88" t="s">
        <v>880</v>
      </c>
      <c r="BU88">
        <v>0</v>
      </c>
      <c r="BV88">
        <v>0</v>
      </c>
      <c r="BW88" t="s">
        <v>697</v>
      </c>
      <c r="BX88">
        <v>0</v>
      </c>
    </row>
    <row r="89" spans="1:76" x14ac:dyDescent="0.25">
      <c r="A89" t="s">
        <v>746</v>
      </c>
      <c r="B89" t="s">
        <v>201</v>
      </c>
      <c r="C89" t="s">
        <v>249</v>
      </c>
      <c r="D89" t="s">
        <v>250</v>
      </c>
      <c r="E89" t="s">
        <v>192</v>
      </c>
      <c r="F89" t="s">
        <v>251</v>
      </c>
      <c r="G89" t="s">
        <v>198</v>
      </c>
      <c r="H89" t="s">
        <v>198</v>
      </c>
      <c r="I89" t="s">
        <v>1131</v>
      </c>
      <c r="J89" t="s">
        <v>1570</v>
      </c>
      <c r="K89">
        <v>1</v>
      </c>
      <c r="L89">
        <v>588</v>
      </c>
      <c r="M89">
        <v>382</v>
      </c>
      <c r="N89">
        <v>0</v>
      </c>
      <c r="O89">
        <v>0</v>
      </c>
      <c r="P89">
        <v>0</v>
      </c>
      <c r="Q89">
        <v>588</v>
      </c>
      <c r="R89">
        <v>0</v>
      </c>
      <c r="S89">
        <v>0</v>
      </c>
      <c r="T89">
        <v>35.03</v>
      </c>
      <c r="U89">
        <v>29.5</v>
      </c>
      <c r="V89">
        <v>24.18</v>
      </c>
      <c r="W89">
        <v>-10.85</v>
      </c>
      <c r="X89">
        <v>-26.67</v>
      </c>
      <c r="Y89">
        <v>0</v>
      </c>
      <c r="Z89">
        <v>12.42</v>
      </c>
      <c r="AA89">
        <v>3.25</v>
      </c>
      <c r="AB89" t="s">
        <v>199</v>
      </c>
      <c r="AC89" s="2">
        <v>-26.672131147540984</v>
      </c>
      <c r="AD89">
        <v>-5.87</v>
      </c>
      <c r="AE89">
        <v>402.12</v>
      </c>
      <c r="AF89">
        <v>0</v>
      </c>
      <c r="AG89">
        <v>0</v>
      </c>
      <c r="AH89">
        <v>0</v>
      </c>
      <c r="AI89" t="s">
        <v>697</v>
      </c>
      <c r="AJ89" t="s">
        <v>697</v>
      </c>
      <c r="AK89" t="s">
        <v>697</v>
      </c>
      <c r="AL89">
        <v>0</v>
      </c>
      <c r="AM89">
        <v>0</v>
      </c>
      <c r="AN89" t="s">
        <v>697</v>
      </c>
      <c r="AO89" t="s">
        <v>697</v>
      </c>
      <c r="AP89" t="s">
        <v>215</v>
      </c>
      <c r="AQ89" t="s">
        <v>1736</v>
      </c>
      <c r="AR89" t="s">
        <v>1737</v>
      </c>
      <c r="AS89" t="s">
        <v>697</v>
      </c>
      <c r="AT89" t="s">
        <v>697</v>
      </c>
      <c r="AU89" t="s">
        <v>213</v>
      </c>
      <c r="AV89" t="s">
        <v>236</v>
      </c>
      <c r="AW89" t="s">
        <v>196</v>
      </c>
      <c r="AX89" t="s">
        <v>697</v>
      </c>
      <c r="AY89" t="s">
        <v>697</v>
      </c>
      <c r="AZ89" t="s">
        <v>697</v>
      </c>
      <c r="BA89" t="s">
        <v>1312</v>
      </c>
      <c r="BB89" t="s">
        <v>1313</v>
      </c>
      <c r="BC89">
        <v>0</v>
      </c>
      <c r="BD89" t="s">
        <v>697</v>
      </c>
      <c r="BE89">
        <v>0</v>
      </c>
      <c r="BF89">
        <v>0</v>
      </c>
      <c r="BG89">
        <v>0</v>
      </c>
      <c r="BH89">
        <v>0</v>
      </c>
      <c r="BI89" t="s">
        <v>197</v>
      </c>
      <c r="BJ89" t="s">
        <v>697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1738</v>
      </c>
      <c r="BQ89">
        <v>0</v>
      </c>
      <c r="BR89">
        <v>0</v>
      </c>
      <c r="BS89">
        <v>0</v>
      </c>
      <c r="BT89" t="s">
        <v>697</v>
      </c>
      <c r="BU89">
        <v>0</v>
      </c>
      <c r="BV89">
        <v>0</v>
      </c>
      <c r="BW89" t="s">
        <v>697</v>
      </c>
      <c r="BX89">
        <v>0</v>
      </c>
    </row>
    <row r="90" spans="1:76" x14ac:dyDescent="0.25">
      <c r="A90" t="s">
        <v>741</v>
      </c>
      <c r="B90" t="s">
        <v>201</v>
      </c>
      <c r="C90" t="s">
        <v>696</v>
      </c>
      <c r="D90" t="s">
        <v>247</v>
      </c>
      <c r="E90" t="s">
        <v>192</v>
      </c>
      <c r="F90" t="s">
        <v>683</v>
      </c>
      <c r="G90" t="s">
        <v>697</v>
      </c>
      <c r="H90" t="s">
        <v>89</v>
      </c>
      <c r="I90" t="s">
        <v>1203</v>
      </c>
      <c r="J90" t="s">
        <v>1570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697</v>
      </c>
      <c r="AC90" s="2">
        <v>0</v>
      </c>
      <c r="AD90">
        <v>0</v>
      </c>
      <c r="AE90">
        <v>0</v>
      </c>
      <c r="AF90">
        <v>1</v>
      </c>
      <c r="AG90">
        <v>0</v>
      </c>
      <c r="AH90">
        <v>71.28</v>
      </c>
      <c r="AI90" t="s">
        <v>698</v>
      </c>
      <c r="AJ90" t="s">
        <v>705</v>
      </c>
      <c r="AK90" t="s">
        <v>697</v>
      </c>
      <c r="AL90">
        <v>0</v>
      </c>
      <c r="AM90">
        <v>0</v>
      </c>
      <c r="AN90" t="s">
        <v>194</v>
      </c>
      <c r="AO90" t="s">
        <v>697</v>
      </c>
      <c r="AP90" t="s">
        <v>697</v>
      </c>
      <c r="AQ90" t="s">
        <v>1739</v>
      </c>
      <c r="AR90" t="s">
        <v>1740</v>
      </c>
      <c r="AS90" t="s">
        <v>697</v>
      </c>
      <c r="AT90" t="s">
        <v>697</v>
      </c>
      <c r="AU90" t="s">
        <v>706</v>
      </c>
      <c r="AV90" t="s">
        <v>236</v>
      </c>
      <c r="AW90" t="s">
        <v>196</v>
      </c>
      <c r="AX90" t="s">
        <v>697</v>
      </c>
      <c r="AY90" t="s">
        <v>697</v>
      </c>
      <c r="AZ90" t="s">
        <v>697</v>
      </c>
      <c r="BA90" t="s">
        <v>1419</v>
      </c>
      <c r="BB90" t="s">
        <v>1741</v>
      </c>
      <c r="BC90">
        <v>0</v>
      </c>
      <c r="BD90" t="s">
        <v>697</v>
      </c>
      <c r="BE90">
        <v>0</v>
      </c>
      <c r="BF90">
        <v>0</v>
      </c>
      <c r="BG90">
        <v>0</v>
      </c>
      <c r="BH90">
        <v>2.25</v>
      </c>
      <c r="BI90" t="s">
        <v>197</v>
      </c>
      <c r="BJ90" t="s">
        <v>192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1742</v>
      </c>
      <c r="BQ90">
        <v>0</v>
      </c>
      <c r="BR90">
        <v>0</v>
      </c>
      <c r="BS90">
        <v>0</v>
      </c>
      <c r="BT90" t="s">
        <v>880</v>
      </c>
      <c r="BU90">
        <v>0</v>
      </c>
      <c r="BV90">
        <v>0</v>
      </c>
      <c r="BW90" t="s">
        <v>697</v>
      </c>
      <c r="BX90">
        <v>0</v>
      </c>
    </row>
    <row r="91" spans="1:76" x14ac:dyDescent="0.25">
      <c r="A91" t="s">
        <v>741</v>
      </c>
      <c r="B91" t="s">
        <v>201</v>
      </c>
      <c r="C91" t="s">
        <v>696</v>
      </c>
      <c r="D91" t="s">
        <v>247</v>
      </c>
      <c r="E91" t="s">
        <v>192</v>
      </c>
      <c r="F91" t="s">
        <v>683</v>
      </c>
      <c r="G91" t="s">
        <v>198</v>
      </c>
      <c r="H91" t="s">
        <v>198</v>
      </c>
      <c r="I91" t="s">
        <v>1203</v>
      </c>
      <c r="J91" t="s">
        <v>1570</v>
      </c>
      <c r="K91">
        <v>1</v>
      </c>
      <c r="L91">
        <v>796</v>
      </c>
      <c r="M91">
        <v>473</v>
      </c>
      <c r="N91">
        <v>0</v>
      </c>
      <c r="O91">
        <v>0</v>
      </c>
      <c r="P91">
        <v>0</v>
      </c>
      <c r="Q91">
        <v>796</v>
      </c>
      <c r="R91">
        <v>0</v>
      </c>
      <c r="S91">
        <v>0</v>
      </c>
      <c r="T91">
        <v>40.58</v>
      </c>
      <c r="U91">
        <v>29.5</v>
      </c>
      <c r="V91">
        <v>24.18</v>
      </c>
      <c r="W91">
        <v>-16.399999999999999</v>
      </c>
      <c r="X91">
        <v>-72.28</v>
      </c>
      <c r="Y91">
        <v>19.626000000000001</v>
      </c>
      <c r="Z91">
        <v>15.37</v>
      </c>
      <c r="AA91">
        <v>3.25</v>
      </c>
      <c r="AB91" t="s">
        <v>199</v>
      </c>
      <c r="AC91" s="2">
        <v>-88.365573770491807</v>
      </c>
      <c r="AD91">
        <v>-19.440000000000001</v>
      </c>
      <c r="AE91">
        <v>545.80999999999995</v>
      </c>
      <c r="AF91">
        <v>0</v>
      </c>
      <c r="AG91">
        <v>0</v>
      </c>
      <c r="AH91">
        <v>0</v>
      </c>
      <c r="AI91" t="s">
        <v>697</v>
      </c>
      <c r="AJ91" t="s">
        <v>697</v>
      </c>
      <c r="AK91" t="s">
        <v>697</v>
      </c>
      <c r="AL91">
        <v>0</v>
      </c>
      <c r="AM91">
        <v>0</v>
      </c>
      <c r="AN91" t="s">
        <v>697</v>
      </c>
      <c r="AO91" t="s">
        <v>697</v>
      </c>
      <c r="AP91" t="s">
        <v>215</v>
      </c>
      <c r="AQ91" t="s">
        <v>1739</v>
      </c>
      <c r="AR91" t="s">
        <v>1740</v>
      </c>
      <c r="AS91" t="s">
        <v>697</v>
      </c>
      <c r="AT91" t="s">
        <v>697</v>
      </c>
      <c r="AU91" t="s">
        <v>706</v>
      </c>
      <c r="AV91" t="s">
        <v>236</v>
      </c>
      <c r="AW91" t="s">
        <v>196</v>
      </c>
      <c r="AX91" t="s">
        <v>697</v>
      </c>
      <c r="AY91" t="s">
        <v>697</v>
      </c>
      <c r="AZ91" t="s">
        <v>697</v>
      </c>
      <c r="BA91" t="s">
        <v>1419</v>
      </c>
      <c r="BB91" t="s">
        <v>1741</v>
      </c>
      <c r="BC91">
        <v>0</v>
      </c>
      <c r="BD91" t="s">
        <v>697</v>
      </c>
      <c r="BE91">
        <v>0</v>
      </c>
      <c r="BF91">
        <v>0</v>
      </c>
      <c r="BG91">
        <v>0</v>
      </c>
      <c r="BH91">
        <v>0</v>
      </c>
      <c r="BI91" t="s">
        <v>197</v>
      </c>
      <c r="BJ91" t="s">
        <v>697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1742</v>
      </c>
      <c r="BQ91">
        <v>0</v>
      </c>
      <c r="BR91">
        <v>0</v>
      </c>
      <c r="BS91">
        <v>0</v>
      </c>
      <c r="BT91" t="s">
        <v>697</v>
      </c>
      <c r="BU91">
        <v>0</v>
      </c>
      <c r="BV91">
        <v>0</v>
      </c>
      <c r="BW91" t="s">
        <v>697</v>
      </c>
      <c r="BX91">
        <v>0</v>
      </c>
    </row>
    <row r="92" spans="1:76" x14ac:dyDescent="0.25">
      <c r="A92" t="s">
        <v>721</v>
      </c>
      <c r="B92" t="s">
        <v>191</v>
      </c>
      <c r="C92" t="s">
        <v>209</v>
      </c>
      <c r="D92" t="s">
        <v>796</v>
      </c>
      <c r="E92" t="s">
        <v>192</v>
      </c>
      <c r="F92" t="s">
        <v>210</v>
      </c>
      <c r="G92" t="s">
        <v>697</v>
      </c>
      <c r="H92" t="s">
        <v>89</v>
      </c>
      <c r="I92" t="s">
        <v>1435</v>
      </c>
      <c r="J92" t="s">
        <v>1570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697</v>
      </c>
      <c r="AC92" s="2">
        <v>0</v>
      </c>
      <c r="AD92">
        <v>0</v>
      </c>
      <c r="AE92">
        <v>0</v>
      </c>
      <c r="AF92">
        <v>1</v>
      </c>
      <c r="AG92">
        <v>0</v>
      </c>
      <c r="AH92">
        <v>61.77</v>
      </c>
      <c r="AI92" t="s">
        <v>700</v>
      </c>
      <c r="AJ92" t="s">
        <v>704</v>
      </c>
      <c r="AK92" t="s">
        <v>697</v>
      </c>
      <c r="AL92">
        <v>0</v>
      </c>
      <c r="AM92">
        <v>0</v>
      </c>
      <c r="AN92" t="s">
        <v>194</v>
      </c>
      <c r="AO92" t="s">
        <v>697</v>
      </c>
      <c r="AP92" t="s">
        <v>697</v>
      </c>
      <c r="AQ92" t="s">
        <v>1743</v>
      </c>
      <c r="AR92" t="s">
        <v>1744</v>
      </c>
      <c r="AS92" t="s">
        <v>697</v>
      </c>
      <c r="AT92" t="s">
        <v>697</v>
      </c>
      <c r="AU92" t="s">
        <v>223</v>
      </c>
      <c r="AV92" t="s">
        <v>236</v>
      </c>
      <c r="AW92" t="s">
        <v>196</v>
      </c>
      <c r="AX92" t="s">
        <v>697</v>
      </c>
      <c r="AY92" t="s">
        <v>697</v>
      </c>
      <c r="AZ92" t="s">
        <v>697</v>
      </c>
      <c r="BA92" t="s">
        <v>1745</v>
      </c>
      <c r="BB92" t="s">
        <v>1746</v>
      </c>
      <c r="BC92">
        <v>0</v>
      </c>
      <c r="BD92" t="s">
        <v>697</v>
      </c>
      <c r="BE92">
        <v>0</v>
      </c>
      <c r="BF92">
        <v>0</v>
      </c>
      <c r="BG92">
        <v>0</v>
      </c>
      <c r="BH92">
        <v>1.95</v>
      </c>
      <c r="BI92" t="s">
        <v>197</v>
      </c>
      <c r="BJ92" t="s">
        <v>192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1747</v>
      </c>
      <c r="BQ92">
        <v>0</v>
      </c>
      <c r="BR92">
        <v>0</v>
      </c>
      <c r="BS92">
        <v>0</v>
      </c>
      <c r="BT92" t="s">
        <v>880</v>
      </c>
      <c r="BU92">
        <v>0</v>
      </c>
      <c r="BV92">
        <v>0</v>
      </c>
      <c r="BW92" t="s">
        <v>697</v>
      </c>
      <c r="BX92">
        <v>0</v>
      </c>
    </row>
    <row r="93" spans="1:76" x14ac:dyDescent="0.25">
      <c r="A93" t="s">
        <v>721</v>
      </c>
      <c r="B93" t="s">
        <v>191</v>
      </c>
      <c r="C93" t="s">
        <v>209</v>
      </c>
      <c r="D93" t="s">
        <v>796</v>
      </c>
      <c r="E93" t="s">
        <v>192</v>
      </c>
      <c r="F93" t="s">
        <v>210</v>
      </c>
      <c r="G93" t="s">
        <v>198</v>
      </c>
      <c r="H93" t="s">
        <v>198</v>
      </c>
      <c r="I93" t="s">
        <v>1435</v>
      </c>
      <c r="J93" t="s">
        <v>1570</v>
      </c>
      <c r="K93">
        <v>1</v>
      </c>
      <c r="L93">
        <v>730</v>
      </c>
      <c r="M93">
        <v>503</v>
      </c>
      <c r="N93">
        <v>0</v>
      </c>
      <c r="O93">
        <v>0</v>
      </c>
      <c r="P93">
        <v>0</v>
      </c>
      <c r="Q93">
        <v>730</v>
      </c>
      <c r="R93">
        <v>0</v>
      </c>
      <c r="S93">
        <v>0</v>
      </c>
      <c r="T93">
        <v>31.1</v>
      </c>
      <c r="U93">
        <v>27.5</v>
      </c>
      <c r="V93">
        <v>22.54</v>
      </c>
      <c r="W93">
        <v>-8.56</v>
      </c>
      <c r="X93">
        <v>-21.52</v>
      </c>
      <c r="Y93">
        <v>3</v>
      </c>
      <c r="Z93">
        <v>16.350000000000001</v>
      </c>
      <c r="AA93">
        <v>3.25</v>
      </c>
      <c r="AB93" t="s">
        <v>199</v>
      </c>
      <c r="AC93" s="2">
        <v>-23.975409836065573</v>
      </c>
      <c r="AD93">
        <v>-5.27</v>
      </c>
      <c r="AE93">
        <v>512.9</v>
      </c>
      <c r="AF93">
        <v>0</v>
      </c>
      <c r="AG93">
        <v>0</v>
      </c>
      <c r="AH93">
        <v>0</v>
      </c>
      <c r="AI93" t="s">
        <v>697</v>
      </c>
      <c r="AJ93" t="s">
        <v>697</v>
      </c>
      <c r="AK93" t="s">
        <v>697</v>
      </c>
      <c r="AL93">
        <v>0</v>
      </c>
      <c r="AM93">
        <v>0</v>
      </c>
      <c r="AN93" t="s">
        <v>697</v>
      </c>
      <c r="AO93" t="s">
        <v>697</v>
      </c>
      <c r="AP93" t="s">
        <v>215</v>
      </c>
      <c r="AQ93" t="s">
        <v>1743</v>
      </c>
      <c r="AR93" t="s">
        <v>1744</v>
      </c>
      <c r="AS93" t="s">
        <v>697</v>
      </c>
      <c r="AT93" t="s">
        <v>697</v>
      </c>
      <c r="AU93" t="s">
        <v>223</v>
      </c>
      <c r="AV93" t="s">
        <v>236</v>
      </c>
      <c r="AW93" t="s">
        <v>196</v>
      </c>
      <c r="AX93" t="s">
        <v>697</v>
      </c>
      <c r="AY93" t="s">
        <v>697</v>
      </c>
      <c r="AZ93" t="s">
        <v>697</v>
      </c>
      <c r="BA93" t="s">
        <v>1745</v>
      </c>
      <c r="BB93" t="s">
        <v>1746</v>
      </c>
      <c r="BC93">
        <v>0</v>
      </c>
      <c r="BD93" t="s">
        <v>697</v>
      </c>
      <c r="BE93">
        <v>0</v>
      </c>
      <c r="BF93">
        <v>0</v>
      </c>
      <c r="BG93">
        <v>0</v>
      </c>
      <c r="BH93">
        <v>0</v>
      </c>
      <c r="BI93" t="s">
        <v>197</v>
      </c>
      <c r="BJ93" t="s">
        <v>697</v>
      </c>
      <c r="BK93">
        <v>0</v>
      </c>
      <c r="BL93">
        <v>0</v>
      </c>
      <c r="BM93">
        <v>0</v>
      </c>
      <c r="BN93">
        <v>0</v>
      </c>
      <c r="BO93">
        <v>0</v>
      </c>
      <c r="BP93" t="s">
        <v>1747</v>
      </c>
      <c r="BQ93">
        <v>0</v>
      </c>
      <c r="BR93">
        <v>0</v>
      </c>
      <c r="BS93">
        <v>0</v>
      </c>
      <c r="BT93" t="s">
        <v>697</v>
      </c>
      <c r="BU93">
        <v>0</v>
      </c>
      <c r="BV93">
        <v>0</v>
      </c>
      <c r="BW93" t="s">
        <v>697</v>
      </c>
      <c r="BX93">
        <v>0</v>
      </c>
    </row>
    <row r="94" spans="1:76" x14ac:dyDescent="0.25">
      <c r="A94" t="s">
        <v>720</v>
      </c>
      <c r="B94" t="s">
        <v>191</v>
      </c>
      <c r="C94" t="s">
        <v>541</v>
      </c>
      <c r="D94" t="s">
        <v>536</v>
      </c>
      <c r="E94" t="s">
        <v>192</v>
      </c>
      <c r="F94" t="s">
        <v>222</v>
      </c>
      <c r="G94" t="s">
        <v>697</v>
      </c>
      <c r="H94" t="s">
        <v>89</v>
      </c>
      <c r="I94" t="s">
        <v>1318</v>
      </c>
      <c r="J94" t="s">
        <v>1570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697</v>
      </c>
      <c r="AC94" s="2">
        <v>0</v>
      </c>
      <c r="AD94">
        <v>0</v>
      </c>
      <c r="AE94">
        <v>0</v>
      </c>
      <c r="AF94">
        <v>1</v>
      </c>
      <c r="AG94">
        <v>0</v>
      </c>
      <c r="AH94">
        <v>45.04</v>
      </c>
      <c r="AI94" t="s">
        <v>894</v>
      </c>
      <c r="AJ94" t="s">
        <v>1011</v>
      </c>
      <c r="AK94" t="s">
        <v>697</v>
      </c>
      <c r="AL94">
        <v>0</v>
      </c>
      <c r="AM94">
        <v>0</v>
      </c>
      <c r="AN94" t="s">
        <v>194</v>
      </c>
      <c r="AO94" t="s">
        <v>697</v>
      </c>
      <c r="AP94" t="s">
        <v>697</v>
      </c>
      <c r="AQ94" t="s">
        <v>1748</v>
      </c>
      <c r="AR94" t="s">
        <v>1749</v>
      </c>
      <c r="AS94" t="s">
        <v>697</v>
      </c>
      <c r="AT94" t="s">
        <v>697</v>
      </c>
      <c r="AU94" t="s">
        <v>213</v>
      </c>
      <c r="AV94" t="s">
        <v>236</v>
      </c>
      <c r="AW94" t="s">
        <v>196</v>
      </c>
      <c r="AX94" t="s">
        <v>697</v>
      </c>
      <c r="AY94" t="s">
        <v>697</v>
      </c>
      <c r="AZ94" t="s">
        <v>697</v>
      </c>
      <c r="BA94" t="s">
        <v>1542</v>
      </c>
      <c r="BB94" t="s">
        <v>1750</v>
      </c>
      <c r="BC94">
        <v>0</v>
      </c>
      <c r="BD94" t="s">
        <v>697</v>
      </c>
      <c r="BE94">
        <v>0</v>
      </c>
      <c r="BF94">
        <v>0</v>
      </c>
      <c r="BG94">
        <v>0</v>
      </c>
      <c r="BH94">
        <v>1.75</v>
      </c>
      <c r="BI94" t="s">
        <v>197</v>
      </c>
      <c r="BJ94" t="s">
        <v>192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1751</v>
      </c>
      <c r="BQ94">
        <v>0</v>
      </c>
      <c r="BR94">
        <v>0</v>
      </c>
      <c r="BS94">
        <v>0</v>
      </c>
      <c r="BT94" t="s">
        <v>880</v>
      </c>
      <c r="BU94">
        <v>0</v>
      </c>
      <c r="BV94">
        <v>0</v>
      </c>
      <c r="BW94" t="s">
        <v>697</v>
      </c>
      <c r="BX94">
        <v>0</v>
      </c>
    </row>
    <row r="95" spans="1:76" x14ac:dyDescent="0.25">
      <c r="A95" t="s">
        <v>720</v>
      </c>
      <c r="B95" t="s">
        <v>191</v>
      </c>
      <c r="C95" t="s">
        <v>541</v>
      </c>
      <c r="D95" t="s">
        <v>536</v>
      </c>
      <c r="E95" t="s">
        <v>192</v>
      </c>
      <c r="F95" t="s">
        <v>222</v>
      </c>
      <c r="G95" t="s">
        <v>198</v>
      </c>
      <c r="H95" t="s">
        <v>639</v>
      </c>
      <c r="I95" t="s">
        <v>1318</v>
      </c>
      <c r="J95" t="s">
        <v>1570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697</v>
      </c>
      <c r="AC95" s="2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697</v>
      </c>
      <c r="AJ95" t="s">
        <v>697</v>
      </c>
      <c r="AK95" t="s">
        <v>697</v>
      </c>
      <c r="AL95">
        <v>0</v>
      </c>
      <c r="AM95">
        <v>0</v>
      </c>
      <c r="AN95" t="s">
        <v>639</v>
      </c>
      <c r="AO95" t="s">
        <v>697</v>
      </c>
      <c r="AP95" t="s">
        <v>697</v>
      </c>
      <c r="AQ95" t="s">
        <v>1748</v>
      </c>
      <c r="AR95" t="s">
        <v>1749</v>
      </c>
      <c r="AS95" t="s">
        <v>697</v>
      </c>
      <c r="AT95" t="s">
        <v>697</v>
      </c>
      <c r="AU95" t="s">
        <v>213</v>
      </c>
      <c r="AV95" t="s">
        <v>236</v>
      </c>
      <c r="AW95" t="s">
        <v>196</v>
      </c>
      <c r="AX95" t="s">
        <v>697</v>
      </c>
      <c r="AY95" t="s">
        <v>697</v>
      </c>
      <c r="AZ95" t="s">
        <v>697</v>
      </c>
      <c r="BA95" t="s">
        <v>1542</v>
      </c>
      <c r="BB95" t="s">
        <v>1750</v>
      </c>
      <c r="BC95">
        <v>0</v>
      </c>
      <c r="BD95" t="s">
        <v>697</v>
      </c>
      <c r="BE95">
        <v>0</v>
      </c>
      <c r="BF95">
        <v>0</v>
      </c>
      <c r="BG95">
        <v>0</v>
      </c>
      <c r="BH95">
        <v>0</v>
      </c>
      <c r="BI95" t="s">
        <v>197</v>
      </c>
      <c r="BJ95" t="s">
        <v>697</v>
      </c>
      <c r="BK95">
        <v>0</v>
      </c>
      <c r="BL95">
        <v>0</v>
      </c>
      <c r="BM95">
        <v>4.75</v>
      </c>
      <c r="BN95">
        <v>0</v>
      </c>
      <c r="BO95">
        <v>0</v>
      </c>
      <c r="BP95" t="s">
        <v>697</v>
      </c>
      <c r="BQ95">
        <v>0</v>
      </c>
      <c r="BR95">
        <v>0</v>
      </c>
      <c r="BS95">
        <v>0</v>
      </c>
      <c r="BT95" t="s">
        <v>697</v>
      </c>
      <c r="BU95">
        <v>0</v>
      </c>
      <c r="BV95">
        <v>0</v>
      </c>
      <c r="BW95" t="s">
        <v>697</v>
      </c>
      <c r="BX95">
        <v>0</v>
      </c>
    </row>
    <row r="96" spans="1:76" x14ac:dyDescent="0.25">
      <c r="A96" t="s">
        <v>720</v>
      </c>
      <c r="B96" t="s">
        <v>191</v>
      </c>
      <c r="C96" t="s">
        <v>541</v>
      </c>
      <c r="D96" t="s">
        <v>536</v>
      </c>
      <c r="E96" t="s">
        <v>192</v>
      </c>
      <c r="F96" t="s">
        <v>222</v>
      </c>
      <c r="G96" t="s">
        <v>198</v>
      </c>
      <c r="H96" t="s">
        <v>198</v>
      </c>
      <c r="I96" t="s">
        <v>1318</v>
      </c>
      <c r="J96" t="s">
        <v>1570</v>
      </c>
      <c r="K96">
        <v>1</v>
      </c>
      <c r="L96">
        <v>698</v>
      </c>
      <c r="M96">
        <v>467</v>
      </c>
      <c r="N96">
        <v>0</v>
      </c>
      <c r="O96">
        <v>0</v>
      </c>
      <c r="P96">
        <v>0</v>
      </c>
      <c r="Q96">
        <v>698</v>
      </c>
      <c r="R96">
        <v>0</v>
      </c>
      <c r="S96">
        <v>0</v>
      </c>
      <c r="T96">
        <v>33.090000000000003</v>
      </c>
      <c r="U96">
        <v>31.5</v>
      </c>
      <c r="V96">
        <v>25.82</v>
      </c>
      <c r="W96">
        <v>-7.27</v>
      </c>
      <c r="X96">
        <v>-9.1199999999999992</v>
      </c>
      <c r="Y96">
        <v>12.662000000000001</v>
      </c>
      <c r="Z96">
        <v>15.18</v>
      </c>
      <c r="AA96">
        <v>3.25</v>
      </c>
      <c r="AB96" t="s">
        <v>199</v>
      </c>
      <c r="AC96" s="2">
        <v>-19.501639344262294</v>
      </c>
      <c r="AD96">
        <v>-4.29</v>
      </c>
      <c r="AE96">
        <v>462.95</v>
      </c>
      <c r="AF96">
        <v>0</v>
      </c>
      <c r="AG96">
        <v>0</v>
      </c>
      <c r="AH96">
        <v>0</v>
      </c>
      <c r="AI96" t="s">
        <v>697</v>
      </c>
      <c r="AJ96" t="s">
        <v>697</v>
      </c>
      <c r="AK96" t="s">
        <v>697</v>
      </c>
      <c r="AL96">
        <v>0</v>
      </c>
      <c r="AM96">
        <v>0</v>
      </c>
      <c r="AN96" t="s">
        <v>697</v>
      </c>
      <c r="AO96" t="s">
        <v>697</v>
      </c>
      <c r="AP96" t="s">
        <v>215</v>
      </c>
      <c r="AQ96" t="s">
        <v>1748</v>
      </c>
      <c r="AR96" t="s">
        <v>1749</v>
      </c>
      <c r="AS96" t="s">
        <v>697</v>
      </c>
      <c r="AT96" t="s">
        <v>697</v>
      </c>
      <c r="AU96" t="s">
        <v>213</v>
      </c>
      <c r="AV96" t="s">
        <v>236</v>
      </c>
      <c r="AW96" t="s">
        <v>196</v>
      </c>
      <c r="AX96" t="s">
        <v>697</v>
      </c>
      <c r="AY96" t="s">
        <v>697</v>
      </c>
      <c r="AZ96" t="s">
        <v>697</v>
      </c>
      <c r="BA96" t="s">
        <v>1542</v>
      </c>
      <c r="BB96" t="s">
        <v>1750</v>
      </c>
      <c r="BC96">
        <v>0</v>
      </c>
      <c r="BD96" t="s">
        <v>697</v>
      </c>
      <c r="BE96">
        <v>0</v>
      </c>
      <c r="BF96">
        <v>0</v>
      </c>
      <c r="BG96">
        <v>0</v>
      </c>
      <c r="BH96">
        <v>0</v>
      </c>
      <c r="BI96" t="s">
        <v>197</v>
      </c>
      <c r="BJ96" t="s">
        <v>697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1751</v>
      </c>
      <c r="BQ96">
        <v>0</v>
      </c>
      <c r="BR96">
        <v>0</v>
      </c>
      <c r="BS96">
        <v>0</v>
      </c>
      <c r="BT96" t="s">
        <v>697</v>
      </c>
      <c r="BU96">
        <v>0</v>
      </c>
      <c r="BV96">
        <v>0</v>
      </c>
      <c r="BW96" t="s">
        <v>697</v>
      </c>
      <c r="BX96">
        <v>0</v>
      </c>
    </row>
    <row r="97" spans="1:76" x14ac:dyDescent="0.25">
      <c r="A97" t="s">
        <v>791</v>
      </c>
      <c r="B97" t="s">
        <v>191</v>
      </c>
      <c r="C97" t="s">
        <v>792</v>
      </c>
      <c r="D97" t="s">
        <v>675</v>
      </c>
      <c r="E97" t="s">
        <v>192</v>
      </c>
      <c r="F97" t="s">
        <v>697</v>
      </c>
      <c r="G97" t="s">
        <v>697</v>
      </c>
      <c r="H97" t="s">
        <v>89</v>
      </c>
      <c r="I97" t="s">
        <v>953</v>
      </c>
      <c r="J97" t="s">
        <v>1570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697</v>
      </c>
      <c r="AC97" s="2">
        <v>0</v>
      </c>
      <c r="AD97">
        <v>0</v>
      </c>
      <c r="AE97">
        <v>0</v>
      </c>
      <c r="AF97">
        <v>1</v>
      </c>
      <c r="AG97">
        <v>0</v>
      </c>
      <c r="AH97">
        <v>55.98</v>
      </c>
      <c r="AI97" t="s">
        <v>697</v>
      </c>
      <c r="AJ97" t="s">
        <v>697</v>
      </c>
      <c r="AK97" t="s">
        <v>697</v>
      </c>
      <c r="AL97">
        <v>0</v>
      </c>
      <c r="AM97">
        <v>0</v>
      </c>
      <c r="AN97" t="s">
        <v>235</v>
      </c>
      <c r="AO97" t="s">
        <v>697</v>
      </c>
      <c r="AP97" t="s">
        <v>697</v>
      </c>
      <c r="AQ97" t="s">
        <v>1752</v>
      </c>
      <c r="AR97" t="s">
        <v>1753</v>
      </c>
      <c r="AS97" t="s">
        <v>697</v>
      </c>
      <c r="AT97" t="s">
        <v>697</v>
      </c>
      <c r="AU97" t="s">
        <v>223</v>
      </c>
      <c r="AV97" t="s">
        <v>236</v>
      </c>
      <c r="AW97" t="s">
        <v>697</v>
      </c>
      <c r="AX97" t="s">
        <v>697</v>
      </c>
      <c r="AY97" t="s">
        <v>697</v>
      </c>
      <c r="AZ97" t="s">
        <v>697</v>
      </c>
      <c r="BA97" t="s">
        <v>697</v>
      </c>
      <c r="BB97" t="s">
        <v>1754</v>
      </c>
      <c r="BC97">
        <v>0</v>
      </c>
      <c r="BD97" t="s">
        <v>697</v>
      </c>
      <c r="BE97">
        <v>0</v>
      </c>
      <c r="BF97">
        <v>0</v>
      </c>
      <c r="BG97">
        <v>0</v>
      </c>
      <c r="BH97">
        <v>0</v>
      </c>
      <c r="BI97" t="s">
        <v>197</v>
      </c>
      <c r="BJ97" t="s">
        <v>192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1755</v>
      </c>
      <c r="BQ97">
        <v>0</v>
      </c>
      <c r="BR97">
        <v>0</v>
      </c>
      <c r="BS97">
        <v>0</v>
      </c>
      <c r="BT97" t="s">
        <v>880</v>
      </c>
      <c r="BU97">
        <v>0</v>
      </c>
      <c r="BV97">
        <v>0</v>
      </c>
      <c r="BW97" t="s">
        <v>697</v>
      </c>
      <c r="BX97">
        <v>0</v>
      </c>
    </row>
    <row r="98" spans="1:76" x14ac:dyDescent="0.25">
      <c r="A98" t="s">
        <v>791</v>
      </c>
      <c r="B98" t="s">
        <v>191</v>
      </c>
      <c r="C98" t="s">
        <v>792</v>
      </c>
      <c r="D98" t="s">
        <v>675</v>
      </c>
      <c r="E98" t="s">
        <v>192</v>
      </c>
      <c r="F98" t="s">
        <v>697</v>
      </c>
      <c r="G98" t="s">
        <v>697</v>
      </c>
      <c r="H98" t="s">
        <v>89</v>
      </c>
      <c r="I98" t="s">
        <v>953</v>
      </c>
      <c r="J98" t="s">
        <v>1570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697</v>
      </c>
      <c r="AC98" s="2">
        <v>0</v>
      </c>
      <c r="AD98">
        <v>0</v>
      </c>
      <c r="AE98">
        <v>0</v>
      </c>
      <c r="AF98">
        <v>0</v>
      </c>
      <c r="AG98">
        <v>1</v>
      </c>
      <c r="AH98">
        <v>50</v>
      </c>
      <c r="AI98" t="s">
        <v>697</v>
      </c>
      <c r="AJ98" t="s">
        <v>697</v>
      </c>
      <c r="AK98" t="s">
        <v>697</v>
      </c>
      <c r="AL98">
        <v>0</v>
      </c>
      <c r="AM98">
        <v>0</v>
      </c>
      <c r="AN98" t="s">
        <v>237</v>
      </c>
      <c r="AO98" t="s">
        <v>697</v>
      </c>
      <c r="AP98" t="s">
        <v>697</v>
      </c>
      <c r="AQ98" t="s">
        <v>1752</v>
      </c>
      <c r="AR98" t="s">
        <v>1753</v>
      </c>
      <c r="AS98" t="s">
        <v>697</v>
      </c>
      <c r="AT98" t="s">
        <v>697</v>
      </c>
      <c r="AU98" t="s">
        <v>223</v>
      </c>
      <c r="AV98" t="s">
        <v>236</v>
      </c>
      <c r="AW98" t="s">
        <v>697</v>
      </c>
      <c r="AX98" t="s">
        <v>697</v>
      </c>
      <c r="AY98" t="s">
        <v>697</v>
      </c>
      <c r="AZ98" t="s">
        <v>697</v>
      </c>
      <c r="BA98" t="s">
        <v>697</v>
      </c>
      <c r="BB98" t="s">
        <v>1754</v>
      </c>
      <c r="BC98">
        <v>0</v>
      </c>
      <c r="BD98" t="s">
        <v>697</v>
      </c>
      <c r="BE98">
        <v>0</v>
      </c>
      <c r="BF98">
        <v>0</v>
      </c>
      <c r="BG98">
        <v>0</v>
      </c>
      <c r="BH98">
        <v>0</v>
      </c>
      <c r="BI98" t="s">
        <v>197</v>
      </c>
      <c r="BJ98" t="s">
        <v>192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1755</v>
      </c>
      <c r="BQ98">
        <v>0</v>
      </c>
      <c r="BR98">
        <v>0</v>
      </c>
      <c r="BS98">
        <v>0</v>
      </c>
      <c r="BT98" t="s">
        <v>880</v>
      </c>
      <c r="BU98">
        <v>0</v>
      </c>
      <c r="BV98">
        <v>0</v>
      </c>
      <c r="BW98" t="s">
        <v>697</v>
      </c>
      <c r="BX98">
        <v>0</v>
      </c>
    </row>
    <row r="99" spans="1:76" x14ac:dyDescent="0.25">
      <c r="A99" t="s">
        <v>735</v>
      </c>
      <c r="B99" t="s">
        <v>231</v>
      </c>
      <c r="C99" t="s">
        <v>232</v>
      </c>
      <c r="D99" t="s">
        <v>233</v>
      </c>
      <c r="E99" t="s">
        <v>192</v>
      </c>
      <c r="F99" t="s">
        <v>234</v>
      </c>
      <c r="G99" t="s">
        <v>697</v>
      </c>
      <c r="H99" t="s">
        <v>89</v>
      </c>
      <c r="I99" t="s">
        <v>1318</v>
      </c>
      <c r="J99" t="s">
        <v>1570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697</v>
      </c>
      <c r="AC99" s="2">
        <v>0</v>
      </c>
      <c r="AD99">
        <v>0</v>
      </c>
      <c r="AE99">
        <v>0</v>
      </c>
      <c r="AF99">
        <v>1</v>
      </c>
      <c r="AG99">
        <v>0</v>
      </c>
      <c r="AH99">
        <v>50.68</v>
      </c>
      <c r="AI99" t="s">
        <v>410</v>
      </c>
      <c r="AJ99" t="s">
        <v>411</v>
      </c>
      <c r="AK99" t="s">
        <v>697</v>
      </c>
      <c r="AL99">
        <v>0</v>
      </c>
      <c r="AM99">
        <v>0</v>
      </c>
      <c r="AN99" t="s">
        <v>194</v>
      </c>
      <c r="AO99" t="s">
        <v>697</v>
      </c>
      <c r="AP99" t="s">
        <v>697</v>
      </c>
      <c r="AQ99" t="s">
        <v>1756</v>
      </c>
      <c r="AR99" t="s">
        <v>1757</v>
      </c>
      <c r="AS99" t="s">
        <v>697</v>
      </c>
      <c r="AT99" t="s">
        <v>697</v>
      </c>
      <c r="AU99" t="s">
        <v>219</v>
      </c>
      <c r="AV99" t="s">
        <v>236</v>
      </c>
      <c r="AW99" t="s">
        <v>196</v>
      </c>
      <c r="AX99" t="s">
        <v>697</v>
      </c>
      <c r="AY99" t="s">
        <v>697</v>
      </c>
      <c r="AZ99" t="s">
        <v>697</v>
      </c>
      <c r="BA99" t="s">
        <v>1503</v>
      </c>
      <c r="BB99" t="s">
        <v>1758</v>
      </c>
      <c r="BC99">
        <v>0</v>
      </c>
      <c r="BD99" t="s">
        <v>697</v>
      </c>
      <c r="BE99">
        <v>0</v>
      </c>
      <c r="BF99">
        <v>0</v>
      </c>
      <c r="BG99">
        <v>0</v>
      </c>
      <c r="BH99">
        <v>1.6</v>
      </c>
      <c r="BI99" t="s">
        <v>197</v>
      </c>
      <c r="BJ99" t="s">
        <v>192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1759</v>
      </c>
      <c r="BQ99">
        <v>0</v>
      </c>
      <c r="BR99">
        <v>0</v>
      </c>
      <c r="BS99">
        <v>0</v>
      </c>
      <c r="BT99" t="s">
        <v>880</v>
      </c>
      <c r="BU99">
        <v>0</v>
      </c>
      <c r="BV99">
        <v>0</v>
      </c>
      <c r="BW99" t="s">
        <v>697</v>
      </c>
      <c r="BX99">
        <v>0</v>
      </c>
    </row>
    <row r="100" spans="1:76" x14ac:dyDescent="0.25">
      <c r="A100" t="s">
        <v>735</v>
      </c>
      <c r="B100" t="s">
        <v>231</v>
      </c>
      <c r="C100" t="s">
        <v>232</v>
      </c>
      <c r="D100" t="s">
        <v>233</v>
      </c>
      <c r="E100" t="s">
        <v>192</v>
      </c>
      <c r="F100" t="s">
        <v>234</v>
      </c>
      <c r="G100" t="s">
        <v>198</v>
      </c>
      <c r="H100" t="s">
        <v>198</v>
      </c>
      <c r="I100" t="s">
        <v>1318</v>
      </c>
      <c r="J100" t="s">
        <v>1570</v>
      </c>
      <c r="K100">
        <v>1</v>
      </c>
      <c r="L100">
        <v>460</v>
      </c>
      <c r="M100">
        <v>352</v>
      </c>
      <c r="N100">
        <v>0</v>
      </c>
      <c r="O100">
        <v>0</v>
      </c>
      <c r="P100">
        <v>0</v>
      </c>
      <c r="Q100">
        <v>460</v>
      </c>
      <c r="R100">
        <v>0</v>
      </c>
      <c r="S100">
        <v>0</v>
      </c>
      <c r="T100">
        <v>23.48</v>
      </c>
      <c r="U100">
        <v>21.5</v>
      </c>
      <c r="V100">
        <v>17.62</v>
      </c>
      <c r="W100">
        <v>-5.86</v>
      </c>
      <c r="X100">
        <v>-7.46</v>
      </c>
      <c r="Y100">
        <v>9.98</v>
      </c>
      <c r="Z100">
        <v>11.44</v>
      </c>
      <c r="AA100">
        <v>3.25</v>
      </c>
      <c r="AB100" t="s">
        <v>199</v>
      </c>
      <c r="AC100" s="2">
        <v>-15.639344262295081</v>
      </c>
      <c r="AD100">
        <v>-3.44</v>
      </c>
      <c r="AE100">
        <v>349.66</v>
      </c>
      <c r="AF100">
        <v>0</v>
      </c>
      <c r="AG100">
        <v>0</v>
      </c>
      <c r="AH100">
        <v>0</v>
      </c>
      <c r="AI100" t="s">
        <v>697</v>
      </c>
      <c r="AJ100" t="s">
        <v>697</v>
      </c>
      <c r="AK100" t="s">
        <v>697</v>
      </c>
      <c r="AL100">
        <v>0</v>
      </c>
      <c r="AM100">
        <v>0</v>
      </c>
      <c r="AN100" t="s">
        <v>697</v>
      </c>
      <c r="AO100" t="s">
        <v>697</v>
      </c>
      <c r="AP100" t="s">
        <v>215</v>
      </c>
      <c r="AQ100" t="s">
        <v>1756</v>
      </c>
      <c r="AR100" t="s">
        <v>1757</v>
      </c>
      <c r="AS100" t="s">
        <v>697</v>
      </c>
      <c r="AT100" t="s">
        <v>697</v>
      </c>
      <c r="AU100" t="s">
        <v>219</v>
      </c>
      <c r="AV100" t="s">
        <v>236</v>
      </c>
      <c r="AW100" t="s">
        <v>196</v>
      </c>
      <c r="AX100" t="s">
        <v>697</v>
      </c>
      <c r="AY100" t="s">
        <v>697</v>
      </c>
      <c r="AZ100" t="s">
        <v>697</v>
      </c>
      <c r="BA100" t="s">
        <v>1503</v>
      </c>
      <c r="BB100" t="s">
        <v>1758</v>
      </c>
      <c r="BC100">
        <v>0</v>
      </c>
      <c r="BD100" t="s">
        <v>697</v>
      </c>
      <c r="BE100">
        <v>0</v>
      </c>
      <c r="BF100">
        <v>0</v>
      </c>
      <c r="BG100">
        <v>0</v>
      </c>
      <c r="BH100">
        <v>0</v>
      </c>
      <c r="BI100" t="s">
        <v>197</v>
      </c>
      <c r="BJ100" t="s">
        <v>697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1759</v>
      </c>
      <c r="BQ100">
        <v>0</v>
      </c>
      <c r="BR100">
        <v>0</v>
      </c>
      <c r="BS100">
        <v>0</v>
      </c>
      <c r="BT100" t="s">
        <v>697</v>
      </c>
      <c r="BU100">
        <v>0</v>
      </c>
      <c r="BV100">
        <v>0</v>
      </c>
      <c r="BW100" t="s">
        <v>697</v>
      </c>
      <c r="BX100">
        <v>0</v>
      </c>
    </row>
    <row r="101" spans="1:76" x14ac:dyDescent="0.25">
      <c r="A101" t="s">
        <v>740</v>
      </c>
      <c r="B101" t="s">
        <v>191</v>
      </c>
      <c r="C101" t="s">
        <v>702</v>
      </c>
      <c r="D101" t="s">
        <v>669</v>
      </c>
      <c r="E101" t="s">
        <v>192</v>
      </c>
      <c r="F101" t="s">
        <v>666</v>
      </c>
      <c r="G101" t="s">
        <v>697</v>
      </c>
      <c r="H101" t="s">
        <v>89</v>
      </c>
      <c r="I101" t="s">
        <v>1203</v>
      </c>
      <c r="J101" t="s">
        <v>1570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697</v>
      </c>
      <c r="AC101" s="2">
        <v>0</v>
      </c>
      <c r="AD101">
        <v>0</v>
      </c>
      <c r="AE101">
        <v>0</v>
      </c>
      <c r="AF101">
        <v>1</v>
      </c>
      <c r="AG101">
        <v>0</v>
      </c>
      <c r="AH101">
        <v>31.18</v>
      </c>
      <c r="AI101" t="s">
        <v>894</v>
      </c>
      <c r="AJ101" t="s">
        <v>1011</v>
      </c>
      <c r="AK101" t="s">
        <v>697</v>
      </c>
      <c r="AL101">
        <v>0</v>
      </c>
      <c r="AM101">
        <v>0</v>
      </c>
      <c r="AN101" t="s">
        <v>194</v>
      </c>
      <c r="AO101" t="s">
        <v>697</v>
      </c>
      <c r="AP101" t="s">
        <v>697</v>
      </c>
      <c r="AQ101" t="s">
        <v>1760</v>
      </c>
      <c r="AR101" t="s">
        <v>1761</v>
      </c>
      <c r="AS101" t="s">
        <v>697</v>
      </c>
      <c r="AT101" t="s">
        <v>697</v>
      </c>
      <c r="AU101" t="s">
        <v>395</v>
      </c>
      <c r="AV101" t="s">
        <v>236</v>
      </c>
      <c r="AW101" t="s">
        <v>196</v>
      </c>
      <c r="AX101" t="s">
        <v>697</v>
      </c>
      <c r="AY101" t="s">
        <v>697</v>
      </c>
      <c r="AZ101" t="s">
        <v>697</v>
      </c>
      <c r="BA101" t="s">
        <v>1434</v>
      </c>
      <c r="BB101" t="s">
        <v>1762</v>
      </c>
      <c r="BC101">
        <v>0</v>
      </c>
      <c r="BD101" t="s">
        <v>697</v>
      </c>
      <c r="BE101">
        <v>0</v>
      </c>
      <c r="BF101">
        <v>0</v>
      </c>
      <c r="BG101">
        <v>0</v>
      </c>
      <c r="BH101">
        <v>1.05</v>
      </c>
      <c r="BI101" t="s">
        <v>197</v>
      </c>
      <c r="BJ101" t="s">
        <v>192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1763</v>
      </c>
      <c r="BQ101">
        <v>0</v>
      </c>
      <c r="BR101">
        <v>0</v>
      </c>
      <c r="BS101">
        <v>0</v>
      </c>
      <c r="BT101" t="s">
        <v>880</v>
      </c>
      <c r="BU101">
        <v>0</v>
      </c>
      <c r="BV101">
        <v>0</v>
      </c>
      <c r="BW101" t="s">
        <v>697</v>
      </c>
      <c r="BX101">
        <v>0</v>
      </c>
    </row>
    <row r="102" spans="1:76" x14ac:dyDescent="0.25">
      <c r="A102" t="s">
        <v>740</v>
      </c>
      <c r="B102" t="s">
        <v>191</v>
      </c>
      <c r="C102" t="s">
        <v>702</v>
      </c>
      <c r="D102" t="s">
        <v>669</v>
      </c>
      <c r="E102" t="s">
        <v>192</v>
      </c>
      <c r="F102" t="s">
        <v>666</v>
      </c>
      <c r="G102" t="s">
        <v>198</v>
      </c>
      <c r="H102" t="s">
        <v>198</v>
      </c>
      <c r="I102" t="s">
        <v>1203</v>
      </c>
      <c r="J102" t="s">
        <v>1570</v>
      </c>
      <c r="K102">
        <v>1</v>
      </c>
      <c r="L102">
        <v>482</v>
      </c>
      <c r="M102">
        <v>342</v>
      </c>
      <c r="N102">
        <v>0</v>
      </c>
      <c r="O102">
        <v>0</v>
      </c>
      <c r="P102">
        <v>0</v>
      </c>
      <c r="Q102">
        <v>482</v>
      </c>
      <c r="R102">
        <v>0</v>
      </c>
      <c r="S102">
        <v>0</v>
      </c>
      <c r="T102">
        <v>29.05</v>
      </c>
      <c r="U102">
        <v>31.5</v>
      </c>
      <c r="V102">
        <v>25.82</v>
      </c>
      <c r="W102">
        <v>-3.23</v>
      </c>
      <c r="X102">
        <v>9.6999999999999993</v>
      </c>
      <c r="Y102">
        <v>10.742000000000001</v>
      </c>
      <c r="Z102">
        <v>13.57</v>
      </c>
      <c r="AA102">
        <v>3.97</v>
      </c>
      <c r="AB102" t="s">
        <v>199</v>
      </c>
      <c r="AC102" s="2">
        <v>0.8918032786885246</v>
      </c>
      <c r="AD102">
        <v>0.2</v>
      </c>
      <c r="AE102">
        <v>316.60000000000002</v>
      </c>
      <c r="AF102">
        <v>0</v>
      </c>
      <c r="AG102">
        <v>0</v>
      </c>
      <c r="AH102">
        <v>0</v>
      </c>
      <c r="AI102" t="s">
        <v>697</v>
      </c>
      <c r="AJ102" t="s">
        <v>697</v>
      </c>
      <c r="AK102" t="s">
        <v>697</v>
      </c>
      <c r="AL102">
        <v>0</v>
      </c>
      <c r="AM102">
        <v>0</v>
      </c>
      <c r="AN102" t="s">
        <v>697</v>
      </c>
      <c r="AO102" t="s">
        <v>697</v>
      </c>
      <c r="AP102" t="s">
        <v>415</v>
      </c>
      <c r="AQ102" t="s">
        <v>1760</v>
      </c>
      <c r="AR102" t="s">
        <v>1761</v>
      </c>
      <c r="AS102" t="s">
        <v>697</v>
      </c>
      <c r="AT102" t="s">
        <v>697</v>
      </c>
      <c r="AU102" t="s">
        <v>395</v>
      </c>
      <c r="AV102" t="s">
        <v>236</v>
      </c>
      <c r="AW102" t="s">
        <v>196</v>
      </c>
      <c r="AX102" t="s">
        <v>697</v>
      </c>
      <c r="AY102" t="s">
        <v>697</v>
      </c>
      <c r="AZ102" t="s">
        <v>697</v>
      </c>
      <c r="BA102" t="s">
        <v>1434</v>
      </c>
      <c r="BB102" t="s">
        <v>1762</v>
      </c>
      <c r="BC102">
        <v>0</v>
      </c>
      <c r="BD102" t="s">
        <v>697</v>
      </c>
      <c r="BE102">
        <v>0</v>
      </c>
      <c r="BF102">
        <v>0</v>
      </c>
      <c r="BG102">
        <v>0</v>
      </c>
      <c r="BH102">
        <v>0</v>
      </c>
      <c r="BI102" t="s">
        <v>197</v>
      </c>
      <c r="BJ102" t="s">
        <v>697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1763</v>
      </c>
      <c r="BQ102">
        <v>0</v>
      </c>
      <c r="BR102">
        <v>0</v>
      </c>
      <c r="BS102">
        <v>0</v>
      </c>
      <c r="BT102" t="s">
        <v>697</v>
      </c>
      <c r="BU102">
        <v>0</v>
      </c>
      <c r="BV102">
        <v>0</v>
      </c>
      <c r="BW102" t="s">
        <v>697</v>
      </c>
      <c r="BX102">
        <v>0</v>
      </c>
    </row>
    <row r="103" spans="1:76" x14ac:dyDescent="0.25">
      <c r="A103" t="s">
        <v>726</v>
      </c>
      <c r="B103" t="s">
        <v>191</v>
      </c>
      <c r="C103" t="s">
        <v>539</v>
      </c>
      <c r="D103" t="s">
        <v>540</v>
      </c>
      <c r="E103" t="s">
        <v>192</v>
      </c>
      <c r="F103" t="s">
        <v>457</v>
      </c>
      <c r="G103" t="s">
        <v>697</v>
      </c>
      <c r="H103" t="s">
        <v>89</v>
      </c>
      <c r="I103" t="s">
        <v>1131</v>
      </c>
      <c r="J103" t="s">
        <v>1570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697</v>
      </c>
      <c r="AC103" s="2">
        <v>0</v>
      </c>
      <c r="AD103">
        <v>0</v>
      </c>
      <c r="AE103">
        <v>0</v>
      </c>
      <c r="AF103">
        <v>1</v>
      </c>
      <c r="AG103">
        <v>0</v>
      </c>
      <c r="AH103">
        <v>91.82</v>
      </c>
      <c r="AI103" t="s">
        <v>894</v>
      </c>
      <c r="AJ103" t="s">
        <v>1011</v>
      </c>
      <c r="AK103" t="s">
        <v>697</v>
      </c>
      <c r="AL103">
        <v>0</v>
      </c>
      <c r="AM103">
        <v>0</v>
      </c>
      <c r="AN103" t="s">
        <v>235</v>
      </c>
      <c r="AO103" t="s">
        <v>697</v>
      </c>
      <c r="AP103" t="s">
        <v>697</v>
      </c>
      <c r="AQ103" t="s">
        <v>1764</v>
      </c>
      <c r="AR103" t="s">
        <v>1765</v>
      </c>
      <c r="AS103" t="s">
        <v>697</v>
      </c>
      <c r="AT103" t="s">
        <v>697</v>
      </c>
      <c r="AU103" t="s">
        <v>213</v>
      </c>
      <c r="AV103" t="s">
        <v>236</v>
      </c>
      <c r="AW103" t="s">
        <v>196</v>
      </c>
      <c r="AX103" t="s">
        <v>697</v>
      </c>
      <c r="AY103" t="s">
        <v>697</v>
      </c>
      <c r="AZ103" t="s">
        <v>697</v>
      </c>
      <c r="BA103" t="s">
        <v>1277</v>
      </c>
      <c r="BB103" t="s">
        <v>1478</v>
      </c>
      <c r="BC103">
        <v>0</v>
      </c>
      <c r="BD103" t="s">
        <v>697</v>
      </c>
      <c r="BE103">
        <v>0</v>
      </c>
      <c r="BF103">
        <v>0</v>
      </c>
      <c r="BG103">
        <v>0</v>
      </c>
      <c r="BH103">
        <v>1.75</v>
      </c>
      <c r="BI103" t="s">
        <v>197</v>
      </c>
      <c r="BJ103" t="s">
        <v>192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1766</v>
      </c>
      <c r="BQ103">
        <v>0</v>
      </c>
      <c r="BR103">
        <v>0</v>
      </c>
      <c r="BS103">
        <v>0</v>
      </c>
      <c r="BT103" t="s">
        <v>880</v>
      </c>
      <c r="BU103">
        <v>0</v>
      </c>
      <c r="BV103">
        <v>0</v>
      </c>
      <c r="BW103" t="s">
        <v>697</v>
      </c>
      <c r="BX103">
        <v>0</v>
      </c>
    </row>
    <row r="104" spans="1:76" x14ac:dyDescent="0.25">
      <c r="A104" t="s">
        <v>726</v>
      </c>
      <c r="B104" t="s">
        <v>191</v>
      </c>
      <c r="C104" t="s">
        <v>539</v>
      </c>
      <c r="D104" t="s">
        <v>540</v>
      </c>
      <c r="E104" t="s">
        <v>192</v>
      </c>
      <c r="F104" t="s">
        <v>457</v>
      </c>
      <c r="G104" t="s">
        <v>697</v>
      </c>
      <c r="H104" t="s">
        <v>89</v>
      </c>
      <c r="I104" t="s">
        <v>1131</v>
      </c>
      <c r="J104" t="s">
        <v>1570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697</v>
      </c>
      <c r="AC104" s="2">
        <v>0</v>
      </c>
      <c r="AD104">
        <v>0</v>
      </c>
      <c r="AE104">
        <v>0</v>
      </c>
      <c r="AF104">
        <v>0</v>
      </c>
      <c r="AG104">
        <v>1</v>
      </c>
      <c r="AH104">
        <v>50</v>
      </c>
      <c r="AI104" t="s">
        <v>894</v>
      </c>
      <c r="AJ104" t="s">
        <v>1011</v>
      </c>
      <c r="AK104" t="s">
        <v>697</v>
      </c>
      <c r="AL104">
        <v>0</v>
      </c>
      <c r="AM104">
        <v>0</v>
      </c>
      <c r="AN104" t="s">
        <v>237</v>
      </c>
      <c r="AO104" t="s">
        <v>697</v>
      </c>
      <c r="AP104" t="s">
        <v>697</v>
      </c>
      <c r="AQ104" t="s">
        <v>1764</v>
      </c>
      <c r="AR104" t="s">
        <v>1765</v>
      </c>
      <c r="AS104" t="s">
        <v>697</v>
      </c>
      <c r="AT104" t="s">
        <v>697</v>
      </c>
      <c r="AU104" t="s">
        <v>213</v>
      </c>
      <c r="AV104" t="s">
        <v>236</v>
      </c>
      <c r="AW104" t="s">
        <v>196</v>
      </c>
      <c r="AX104" t="s">
        <v>697</v>
      </c>
      <c r="AY104" t="s">
        <v>697</v>
      </c>
      <c r="AZ104" t="s">
        <v>697</v>
      </c>
      <c r="BA104" t="s">
        <v>1277</v>
      </c>
      <c r="BB104" t="s">
        <v>1478</v>
      </c>
      <c r="BC104">
        <v>0</v>
      </c>
      <c r="BD104" t="s">
        <v>697</v>
      </c>
      <c r="BE104">
        <v>0</v>
      </c>
      <c r="BF104">
        <v>0</v>
      </c>
      <c r="BG104">
        <v>0</v>
      </c>
      <c r="BH104">
        <v>1.75</v>
      </c>
      <c r="BI104" t="s">
        <v>197</v>
      </c>
      <c r="BJ104" t="s">
        <v>192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1766</v>
      </c>
      <c r="BQ104">
        <v>0</v>
      </c>
      <c r="BR104">
        <v>0</v>
      </c>
      <c r="BS104">
        <v>0</v>
      </c>
      <c r="BT104" t="s">
        <v>880</v>
      </c>
      <c r="BU104">
        <v>0</v>
      </c>
      <c r="BV104">
        <v>0</v>
      </c>
      <c r="BW104" t="s">
        <v>697</v>
      </c>
      <c r="BX104">
        <v>0</v>
      </c>
    </row>
    <row r="105" spans="1:76" x14ac:dyDescent="0.25">
      <c r="A105" t="s">
        <v>746</v>
      </c>
      <c r="B105" t="s">
        <v>201</v>
      </c>
      <c r="C105" t="s">
        <v>249</v>
      </c>
      <c r="D105" t="s">
        <v>250</v>
      </c>
      <c r="E105" t="s">
        <v>192</v>
      </c>
      <c r="F105" t="s">
        <v>251</v>
      </c>
      <c r="G105" t="s">
        <v>697</v>
      </c>
      <c r="H105" t="s">
        <v>89</v>
      </c>
      <c r="I105" t="s">
        <v>1203</v>
      </c>
      <c r="J105" t="s">
        <v>1570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697</v>
      </c>
      <c r="AC105" s="2">
        <v>0</v>
      </c>
      <c r="AD105">
        <v>0</v>
      </c>
      <c r="AE105">
        <v>0</v>
      </c>
      <c r="AF105">
        <v>1</v>
      </c>
      <c r="AG105">
        <v>0</v>
      </c>
      <c r="AH105">
        <v>47.52</v>
      </c>
      <c r="AI105" t="s">
        <v>614</v>
      </c>
      <c r="AJ105" t="s">
        <v>682</v>
      </c>
      <c r="AK105" t="s">
        <v>697</v>
      </c>
      <c r="AL105">
        <v>0</v>
      </c>
      <c r="AM105">
        <v>0</v>
      </c>
      <c r="AN105" t="s">
        <v>235</v>
      </c>
      <c r="AO105" t="s">
        <v>697</v>
      </c>
      <c r="AP105" t="s">
        <v>697</v>
      </c>
      <c r="AQ105" t="s">
        <v>1767</v>
      </c>
      <c r="AR105" t="s">
        <v>1768</v>
      </c>
      <c r="AS105" t="s">
        <v>697</v>
      </c>
      <c r="AT105" t="s">
        <v>697</v>
      </c>
      <c r="AU105" t="s">
        <v>213</v>
      </c>
      <c r="AV105" t="s">
        <v>236</v>
      </c>
      <c r="AW105" t="s">
        <v>196</v>
      </c>
      <c r="AX105" t="s">
        <v>697</v>
      </c>
      <c r="AY105" t="s">
        <v>697</v>
      </c>
      <c r="AZ105" t="s">
        <v>697</v>
      </c>
      <c r="BA105" t="s">
        <v>1395</v>
      </c>
      <c r="BB105" t="s">
        <v>1769</v>
      </c>
      <c r="BC105">
        <v>0</v>
      </c>
      <c r="BD105" t="s">
        <v>697</v>
      </c>
      <c r="BE105">
        <v>0</v>
      </c>
      <c r="BF105">
        <v>0</v>
      </c>
      <c r="BG105">
        <v>0</v>
      </c>
      <c r="BH105">
        <v>1.6</v>
      </c>
      <c r="BI105" t="s">
        <v>197</v>
      </c>
      <c r="BJ105" t="s">
        <v>192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1770</v>
      </c>
      <c r="BQ105">
        <v>0</v>
      </c>
      <c r="BR105">
        <v>0</v>
      </c>
      <c r="BS105">
        <v>0</v>
      </c>
      <c r="BT105" t="s">
        <v>880</v>
      </c>
      <c r="BU105">
        <v>0</v>
      </c>
      <c r="BV105">
        <v>0</v>
      </c>
      <c r="BW105" t="s">
        <v>697</v>
      </c>
      <c r="BX105">
        <v>0</v>
      </c>
    </row>
    <row r="106" spans="1:76" x14ac:dyDescent="0.25">
      <c r="A106" t="s">
        <v>746</v>
      </c>
      <c r="B106" t="s">
        <v>201</v>
      </c>
      <c r="C106" t="s">
        <v>249</v>
      </c>
      <c r="D106" t="s">
        <v>250</v>
      </c>
      <c r="E106" t="s">
        <v>192</v>
      </c>
      <c r="F106" t="s">
        <v>251</v>
      </c>
      <c r="G106" t="s">
        <v>697</v>
      </c>
      <c r="H106" t="s">
        <v>89</v>
      </c>
      <c r="I106" t="s">
        <v>1203</v>
      </c>
      <c r="J106" t="s">
        <v>1570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697</v>
      </c>
      <c r="AC106" s="2">
        <v>0</v>
      </c>
      <c r="AD106">
        <v>0</v>
      </c>
      <c r="AE106">
        <v>0</v>
      </c>
      <c r="AF106">
        <v>0</v>
      </c>
      <c r="AG106">
        <v>1</v>
      </c>
      <c r="AH106">
        <v>50</v>
      </c>
      <c r="AI106" t="s">
        <v>614</v>
      </c>
      <c r="AJ106" t="s">
        <v>682</v>
      </c>
      <c r="AK106" t="s">
        <v>697</v>
      </c>
      <c r="AL106">
        <v>0</v>
      </c>
      <c r="AM106">
        <v>0</v>
      </c>
      <c r="AN106" t="s">
        <v>237</v>
      </c>
      <c r="AO106" t="s">
        <v>697</v>
      </c>
      <c r="AP106" t="s">
        <v>697</v>
      </c>
      <c r="AQ106" t="s">
        <v>1767</v>
      </c>
      <c r="AR106" t="s">
        <v>1768</v>
      </c>
      <c r="AS106" t="s">
        <v>697</v>
      </c>
      <c r="AT106" t="s">
        <v>697</v>
      </c>
      <c r="AU106" t="s">
        <v>213</v>
      </c>
      <c r="AV106" t="s">
        <v>236</v>
      </c>
      <c r="AW106" t="s">
        <v>196</v>
      </c>
      <c r="AX106" t="s">
        <v>697</v>
      </c>
      <c r="AY106" t="s">
        <v>697</v>
      </c>
      <c r="AZ106" t="s">
        <v>697</v>
      </c>
      <c r="BA106" t="s">
        <v>1395</v>
      </c>
      <c r="BB106" t="s">
        <v>1769</v>
      </c>
      <c r="BC106">
        <v>0</v>
      </c>
      <c r="BD106" t="s">
        <v>697</v>
      </c>
      <c r="BE106">
        <v>0</v>
      </c>
      <c r="BF106">
        <v>0</v>
      </c>
      <c r="BG106">
        <v>0</v>
      </c>
      <c r="BH106">
        <v>1.6</v>
      </c>
      <c r="BI106" t="s">
        <v>197</v>
      </c>
      <c r="BJ106" t="s">
        <v>192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1770</v>
      </c>
      <c r="BQ106">
        <v>0</v>
      </c>
      <c r="BR106">
        <v>0</v>
      </c>
      <c r="BS106">
        <v>0</v>
      </c>
      <c r="BT106" t="s">
        <v>880</v>
      </c>
      <c r="BU106">
        <v>0</v>
      </c>
      <c r="BV106">
        <v>0</v>
      </c>
      <c r="BW106" t="s">
        <v>697</v>
      </c>
      <c r="BX106">
        <v>0</v>
      </c>
    </row>
    <row r="107" spans="1:76" x14ac:dyDescent="0.25">
      <c r="A107" t="s">
        <v>819</v>
      </c>
      <c r="B107" t="s">
        <v>191</v>
      </c>
      <c r="C107" t="s">
        <v>820</v>
      </c>
      <c r="D107" t="s">
        <v>274</v>
      </c>
      <c r="E107" t="s">
        <v>192</v>
      </c>
      <c r="F107" t="s">
        <v>667</v>
      </c>
      <c r="G107" t="s">
        <v>697</v>
      </c>
      <c r="H107" t="s">
        <v>89</v>
      </c>
      <c r="I107" t="s">
        <v>1203</v>
      </c>
      <c r="J107" t="s">
        <v>1570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697</v>
      </c>
      <c r="AC107" s="2">
        <v>0</v>
      </c>
      <c r="AD107">
        <v>0</v>
      </c>
      <c r="AE107">
        <v>0</v>
      </c>
      <c r="AF107">
        <v>1</v>
      </c>
      <c r="AG107">
        <v>0</v>
      </c>
      <c r="AH107">
        <v>41.18</v>
      </c>
      <c r="AI107" t="s">
        <v>391</v>
      </c>
      <c r="AJ107" t="s">
        <v>392</v>
      </c>
      <c r="AK107" t="s">
        <v>697</v>
      </c>
      <c r="AL107">
        <v>0</v>
      </c>
      <c r="AM107">
        <v>0</v>
      </c>
      <c r="AN107" t="s">
        <v>235</v>
      </c>
      <c r="AO107" t="s">
        <v>697</v>
      </c>
      <c r="AP107" t="s">
        <v>697</v>
      </c>
      <c r="AQ107" t="s">
        <v>1771</v>
      </c>
      <c r="AR107" t="s">
        <v>1772</v>
      </c>
      <c r="AS107" t="s">
        <v>697</v>
      </c>
      <c r="AT107" t="s">
        <v>697</v>
      </c>
      <c r="AU107" t="s">
        <v>213</v>
      </c>
      <c r="AV107" t="s">
        <v>236</v>
      </c>
      <c r="AW107" t="s">
        <v>196</v>
      </c>
      <c r="AX107" t="s">
        <v>697</v>
      </c>
      <c r="AY107" t="s">
        <v>697</v>
      </c>
      <c r="AZ107" t="s">
        <v>697</v>
      </c>
      <c r="BA107" t="s">
        <v>1383</v>
      </c>
      <c r="BB107" t="s">
        <v>1773</v>
      </c>
      <c r="BC107">
        <v>0</v>
      </c>
      <c r="BD107" t="s">
        <v>697</v>
      </c>
      <c r="BE107">
        <v>0</v>
      </c>
      <c r="BF107">
        <v>0</v>
      </c>
      <c r="BG107">
        <v>0</v>
      </c>
      <c r="BH107">
        <v>1.6</v>
      </c>
      <c r="BI107" t="s">
        <v>197</v>
      </c>
      <c r="BJ107" t="s">
        <v>192</v>
      </c>
      <c r="BK107">
        <v>0</v>
      </c>
      <c r="BL107">
        <v>0</v>
      </c>
      <c r="BM107">
        <v>0</v>
      </c>
      <c r="BN107">
        <v>0</v>
      </c>
      <c r="BO107">
        <v>0</v>
      </c>
      <c r="BP107" t="s">
        <v>1774</v>
      </c>
      <c r="BQ107">
        <v>0</v>
      </c>
      <c r="BR107">
        <v>0</v>
      </c>
      <c r="BS107">
        <v>0</v>
      </c>
      <c r="BT107" t="s">
        <v>880</v>
      </c>
      <c r="BU107">
        <v>0</v>
      </c>
      <c r="BV107">
        <v>0</v>
      </c>
      <c r="BW107" t="s">
        <v>697</v>
      </c>
      <c r="BX107">
        <v>0</v>
      </c>
    </row>
    <row r="108" spans="1:76" x14ac:dyDescent="0.25">
      <c r="A108" t="s">
        <v>819</v>
      </c>
      <c r="B108" t="s">
        <v>191</v>
      </c>
      <c r="C108" t="s">
        <v>820</v>
      </c>
      <c r="D108" t="s">
        <v>274</v>
      </c>
      <c r="E108" t="s">
        <v>192</v>
      </c>
      <c r="F108" t="s">
        <v>667</v>
      </c>
      <c r="G108" t="s">
        <v>697</v>
      </c>
      <c r="H108" t="s">
        <v>89</v>
      </c>
      <c r="I108" t="s">
        <v>1203</v>
      </c>
      <c r="J108" t="s">
        <v>1570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697</v>
      </c>
      <c r="AC108" s="2">
        <v>0</v>
      </c>
      <c r="AD108">
        <v>0</v>
      </c>
      <c r="AE108">
        <v>0</v>
      </c>
      <c r="AF108">
        <v>0</v>
      </c>
      <c r="AG108">
        <v>1</v>
      </c>
      <c r="AH108">
        <v>50</v>
      </c>
      <c r="AI108" t="s">
        <v>391</v>
      </c>
      <c r="AJ108" t="s">
        <v>392</v>
      </c>
      <c r="AK108" t="s">
        <v>697</v>
      </c>
      <c r="AL108">
        <v>0</v>
      </c>
      <c r="AM108">
        <v>0</v>
      </c>
      <c r="AN108" t="s">
        <v>237</v>
      </c>
      <c r="AO108" t="s">
        <v>697</v>
      </c>
      <c r="AP108" t="s">
        <v>697</v>
      </c>
      <c r="AQ108" t="s">
        <v>1771</v>
      </c>
      <c r="AR108" t="s">
        <v>1772</v>
      </c>
      <c r="AS108" t="s">
        <v>697</v>
      </c>
      <c r="AT108" t="s">
        <v>697</v>
      </c>
      <c r="AU108" t="s">
        <v>213</v>
      </c>
      <c r="AV108" t="s">
        <v>236</v>
      </c>
      <c r="AW108" t="s">
        <v>196</v>
      </c>
      <c r="AX108" t="s">
        <v>697</v>
      </c>
      <c r="AY108" t="s">
        <v>697</v>
      </c>
      <c r="AZ108" t="s">
        <v>697</v>
      </c>
      <c r="BA108" t="s">
        <v>1383</v>
      </c>
      <c r="BB108" t="s">
        <v>1773</v>
      </c>
      <c r="BC108">
        <v>0</v>
      </c>
      <c r="BD108" t="s">
        <v>697</v>
      </c>
      <c r="BE108">
        <v>0</v>
      </c>
      <c r="BF108">
        <v>0</v>
      </c>
      <c r="BG108">
        <v>0</v>
      </c>
      <c r="BH108">
        <v>1.6</v>
      </c>
      <c r="BI108" t="s">
        <v>197</v>
      </c>
      <c r="BJ108" t="s">
        <v>192</v>
      </c>
      <c r="BK108">
        <v>0</v>
      </c>
      <c r="BL108">
        <v>0</v>
      </c>
      <c r="BM108">
        <v>0</v>
      </c>
      <c r="BN108">
        <v>0</v>
      </c>
      <c r="BO108">
        <v>0</v>
      </c>
      <c r="BP108" t="s">
        <v>1774</v>
      </c>
      <c r="BQ108">
        <v>0</v>
      </c>
      <c r="BR108">
        <v>0</v>
      </c>
      <c r="BS108">
        <v>0</v>
      </c>
      <c r="BT108" t="s">
        <v>880</v>
      </c>
      <c r="BU108">
        <v>0</v>
      </c>
      <c r="BV108">
        <v>0</v>
      </c>
      <c r="BW108" t="s">
        <v>697</v>
      </c>
      <c r="BX108">
        <v>0</v>
      </c>
    </row>
    <row r="109" spans="1:76" x14ac:dyDescent="0.25">
      <c r="A109" t="s">
        <v>748</v>
      </c>
      <c r="B109" t="s">
        <v>231</v>
      </c>
      <c r="C109" t="s">
        <v>665</v>
      </c>
      <c r="D109" t="s">
        <v>233</v>
      </c>
      <c r="E109" t="s">
        <v>192</v>
      </c>
      <c r="F109" t="s">
        <v>597</v>
      </c>
      <c r="G109" t="s">
        <v>697</v>
      </c>
      <c r="H109" t="s">
        <v>89</v>
      </c>
      <c r="I109" t="s">
        <v>1184</v>
      </c>
      <c r="J109" t="s">
        <v>1570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697</v>
      </c>
      <c r="AC109" s="2">
        <v>0</v>
      </c>
      <c r="AD109">
        <v>0</v>
      </c>
      <c r="AE109">
        <v>0</v>
      </c>
      <c r="AF109">
        <v>1</v>
      </c>
      <c r="AG109">
        <v>0</v>
      </c>
      <c r="AH109">
        <v>37.32</v>
      </c>
      <c r="AI109" t="s">
        <v>1112</v>
      </c>
      <c r="AJ109" t="s">
        <v>1113</v>
      </c>
      <c r="AK109" t="s">
        <v>697</v>
      </c>
      <c r="AL109">
        <v>0</v>
      </c>
      <c r="AM109">
        <v>0</v>
      </c>
      <c r="AN109" t="s">
        <v>194</v>
      </c>
      <c r="AO109" t="s">
        <v>697</v>
      </c>
      <c r="AP109" t="s">
        <v>697</v>
      </c>
      <c r="AQ109" t="s">
        <v>1775</v>
      </c>
      <c r="AR109" t="s">
        <v>1776</v>
      </c>
      <c r="AS109" t="s">
        <v>697</v>
      </c>
      <c r="AT109" t="s">
        <v>697</v>
      </c>
      <c r="AU109" t="s">
        <v>395</v>
      </c>
      <c r="AV109" t="s">
        <v>236</v>
      </c>
      <c r="AW109" t="s">
        <v>196</v>
      </c>
      <c r="AX109" t="s">
        <v>697</v>
      </c>
      <c r="AY109" t="s">
        <v>697</v>
      </c>
      <c r="AZ109" t="s">
        <v>697</v>
      </c>
      <c r="BA109" t="s">
        <v>1485</v>
      </c>
      <c r="BB109" t="s">
        <v>1486</v>
      </c>
      <c r="BC109">
        <v>0</v>
      </c>
      <c r="BD109" t="s">
        <v>697</v>
      </c>
      <c r="BE109">
        <v>0</v>
      </c>
      <c r="BF109">
        <v>0</v>
      </c>
      <c r="BG109">
        <v>0</v>
      </c>
      <c r="BH109">
        <v>1.3</v>
      </c>
      <c r="BI109" t="s">
        <v>197</v>
      </c>
      <c r="BJ109" t="s">
        <v>192</v>
      </c>
      <c r="BK109">
        <v>0</v>
      </c>
      <c r="BL109">
        <v>0</v>
      </c>
      <c r="BM109">
        <v>0</v>
      </c>
      <c r="BN109">
        <v>0</v>
      </c>
      <c r="BO109">
        <v>0</v>
      </c>
      <c r="BP109" t="s">
        <v>1777</v>
      </c>
      <c r="BQ109">
        <v>0</v>
      </c>
      <c r="BR109">
        <v>0</v>
      </c>
      <c r="BS109">
        <v>0</v>
      </c>
      <c r="BT109" t="s">
        <v>880</v>
      </c>
      <c r="BU109">
        <v>0</v>
      </c>
      <c r="BV109">
        <v>0</v>
      </c>
      <c r="BW109" t="s">
        <v>697</v>
      </c>
      <c r="BX109">
        <v>0</v>
      </c>
    </row>
    <row r="110" spans="1:76" x14ac:dyDescent="0.25">
      <c r="A110" t="s">
        <v>748</v>
      </c>
      <c r="B110" t="s">
        <v>231</v>
      </c>
      <c r="C110" t="s">
        <v>665</v>
      </c>
      <c r="D110" t="s">
        <v>233</v>
      </c>
      <c r="E110" t="s">
        <v>192</v>
      </c>
      <c r="F110" t="s">
        <v>597</v>
      </c>
      <c r="G110" t="s">
        <v>198</v>
      </c>
      <c r="H110" t="s">
        <v>198</v>
      </c>
      <c r="I110" t="s">
        <v>1184</v>
      </c>
      <c r="J110" t="s">
        <v>1570</v>
      </c>
      <c r="K110">
        <v>1</v>
      </c>
      <c r="L110">
        <v>469</v>
      </c>
      <c r="M110">
        <v>369</v>
      </c>
      <c r="N110">
        <v>0</v>
      </c>
      <c r="O110">
        <v>0</v>
      </c>
      <c r="P110">
        <v>0</v>
      </c>
      <c r="Q110">
        <v>469</v>
      </c>
      <c r="R110">
        <v>0</v>
      </c>
      <c r="S110">
        <v>0</v>
      </c>
      <c r="T110">
        <v>21.32</v>
      </c>
      <c r="U110">
        <v>21.5</v>
      </c>
      <c r="V110">
        <v>17.62</v>
      </c>
      <c r="W110">
        <v>-3.7</v>
      </c>
      <c r="X110">
        <v>0.68</v>
      </c>
      <c r="Y110">
        <v>3.74</v>
      </c>
      <c r="Z110">
        <v>11.99</v>
      </c>
      <c r="AA110">
        <v>3.25</v>
      </c>
      <c r="AB110" t="s">
        <v>199</v>
      </c>
      <c r="AC110" s="2">
        <v>-2.3852459016393444</v>
      </c>
      <c r="AD110">
        <v>-0.52</v>
      </c>
      <c r="AE110">
        <v>356.18</v>
      </c>
      <c r="AF110">
        <v>0</v>
      </c>
      <c r="AG110">
        <v>0</v>
      </c>
      <c r="AH110">
        <v>0</v>
      </c>
      <c r="AI110" t="s">
        <v>697</v>
      </c>
      <c r="AJ110" t="s">
        <v>697</v>
      </c>
      <c r="AK110" t="s">
        <v>697</v>
      </c>
      <c r="AL110">
        <v>0</v>
      </c>
      <c r="AM110">
        <v>0</v>
      </c>
      <c r="AN110" t="s">
        <v>697</v>
      </c>
      <c r="AO110" t="s">
        <v>697</v>
      </c>
      <c r="AP110" t="s">
        <v>215</v>
      </c>
      <c r="AQ110" t="s">
        <v>1775</v>
      </c>
      <c r="AR110" t="s">
        <v>1776</v>
      </c>
      <c r="AS110" t="s">
        <v>697</v>
      </c>
      <c r="AT110" t="s">
        <v>697</v>
      </c>
      <c r="AU110" t="s">
        <v>395</v>
      </c>
      <c r="AV110" t="s">
        <v>236</v>
      </c>
      <c r="AW110" t="s">
        <v>196</v>
      </c>
      <c r="AX110" t="s">
        <v>697</v>
      </c>
      <c r="AY110" t="s">
        <v>697</v>
      </c>
      <c r="AZ110" t="s">
        <v>697</v>
      </c>
      <c r="BA110" t="s">
        <v>1485</v>
      </c>
      <c r="BB110" t="s">
        <v>1486</v>
      </c>
      <c r="BC110">
        <v>0</v>
      </c>
      <c r="BD110" t="s">
        <v>697</v>
      </c>
      <c r="BE110">
        <v>0</v>
      </c>
      <c r="BF110">
        <v>0</v>
      </c>
      <c r="BG110">
        <v>0</v>
      </c>
      <c r="BH110">
        <v>0</v>
      </c>
      <c r="BI110" t="s">
        <v>197</v>
      </c>
      <c r="BJ110" t="s">
        <v>697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1777</v>
      </c>
      <c r="BQ110">
        <v>0</v>
      </c>
      <c r="BR110">
        <v>0</v>
      </c>
      <c r="BS110">
        <v>0</v>
      </c>
      <c r="BT110" t="s">
        <v>697</v>
      </c>
      <c r="BU110">
        <v>0</v>
      </c>
      <c r="BV110">
        <v>0</v>
      </c>
      <c r="BW110" t="s">
        <v>697</v>
      </c>
      <c r="BX110">
        <v>0</v>
      </c>
    </row>
    <row r="111" spans="1:76" x14ac:dyDescent="0.25">
      <c r="A111" t="s">
        <v>737</v>
      </c>
      <c r="B111" t="s">
        <v>201</v>
      </c>
      <c r="C111" t="s">
        <v>641</v>
      </c>
      <c r="D111" t="s">
        <v>670</v>
      </c>
      <c r="E111" t="s">
        <v>192</v>
      </c>
      <c r="F111" t="s">
        <v>640</v>
      </c>
      <c r="G111" t="s">
        <v>697</v>
      </c>
      <c r="H111" t="s">
        <v>89</v>
      </c>
      <c r="I111" t="s">
        <v>1184</v>
      </c>
      <c r="J111" t="s">
        <v>1570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697</v>
      </c>
      <c r="AC111" s="2">
        <v>0</v>
      </c>
      <c r="AD111">
        <v>0</v>
      </c>
      <c r="AE111">
        <v>0</v>
      </c>
      <c r="AF111">
        <v>1</v>
      </c>
      <c r="AG111">
        <v>0</v>
      </c>
      <c r="AH111">
        <v>43.06</v>
      </c>
      <c r="AI111" t="s">
        <v>451</v>
      </c>
      <c r="AJ111" t="s">
        <v>454</v>
      </c>
      <c r="AK111" t="s">
        <v>697</v>
      </c>
      <c r="AL111">
        <v>0</v>
      </c>
      <c r="AM111">
        <v>0</v>
      </c>
      <c r="AN111" t="s">
        <v>194</v>
      </c>
      <c r="AO111" t="s">
        <v>697</v>
      </c>
      <c r="AP111" t="s">
        <v>697</v>
      </c>
      <c r="AQ111" t="s">
        <v>1778</v>
      </c>
      <c r="AR111" t="s">
        <v>1779</v>
      </c>
      <c r="AS111" t="s">
        <v>697</v>
      </c>
      <c r="AT111" t="s">
        <v>697</v>
      </c>
      <c r="AU111" t="s">
        <v>207</v>
      </c>
      <c r="AV111" t="s">
        <v>236</v>
      </c>
      <c r="AW111" t="s">
        <v>196</v>
      </c>
      <c r="AX111" t="s">
        <v>697</v>
      </c>
      <c r="AY111" t="s">
        <v>697</v>
      </c>
      <c r="AZ111" t="s">
        <v>697</v>
      </c>
      <c r="BA111" t="s">
        <v>1241</v>
      </c>
      <c r="BB111" t="s">
        <v>1378</v>
      </c>
      <c r="BC111">
        <v>0</v>
      </c>
      <c r="BD111" t="s">
        <v>697</v>
      </c>
      <c r="BE111">
        <v>0</v>
      </c>
      <c r="BF111">
        <v>0</v>
      </c>
      <c r="BG111">
        <v>0</v>
      </c>
      <c r="BH111">
        <v>1.5</v>
      </c>
      <c r="BI111" t="s">
        <v>197</v>
      </c>
      <c r="BJ111" t="s">
        <v>192</v>
      </c>
      <c r="BK111">
        <v>0</v>
      </c>
      <c r="BL111">
        <v>0</v>
      </c>
      <c r="BM111">
        <v>0</v>
      </c>
      <c r="BN111">
        <v>0</v>
      </c>
      <c r="BO111">
        <v>0</v>
      </c>
      <c r="BP111" t="s">
        <v>1780</v>
      </c>
      <c r="BQ111">
        <v>0</v>
      </c>
      <c r="BR111">
        <v>0</v>
      </c>
      <c r="BS111">
        <v>0</v>
      </c>
      <c r="BT111" t="s">
        <v>880</v>
      </c>
      <c r="BU111">
        <v>0</v>
      </c>
      <c r="BV111">
        <v>0</v>
      </c>
      <c r="BW111" t="s">
        <v>697</v>
      </c>
      <c r="BX111">
        <v>0</v>
      </c>
    </row>
    <row r="112" spans="1:76" x14ac:dyDescent="0.25">
      <c r="A112" t="s">
        <v>737</v>
      </c>
      <c r="B112" t="s">
        <v>201</v>
      </c>
      <c r="C112" t="s">
        <v>641</v>
      </c>
      <c r="D112" t="s">
        <v>670</v>
      </c>
      <c r="E112" t="s">
        <v>192</v>
      </c>
      <c r="F112" t="s">
        <v>640</v>
      </c>
      <c r="G112" t="s">
        <v>198</v>
      </c>
      <c r="H112" t="s">
        <v>198</v>
      </c>
      <c r="I112" t="s">
        <v>1184</v>
      </c>
      <c r="J112" t="s">
        <v>1570</v>
      </c>
      <c r="K112">
        <v>1</v>
      </c>
      <c r="L112">
        <v>559</v>
      </c>
      <c r="M112">
        <v>297</v>
      </c>
      <c r="N112">
        <v>0</v>
      </c>
      <c r="O112">
        <v>0</v>
      </c>
      <c r="P112">
        <v>0</v>
      </c>
      <c r="Q112">
        <v>559</v>
      </c>
      <c r="R112">
        <v>0</v>
      </c>
      <c r="S112">
        <v>0</v>
      </c>
      <c r="T112">
        <v>46.87</v>
      </c>
      <c r="U112">
        <v>29.5</v>
      </c>
      <c r="V112">
        <v>24.18</v>
      </c>
      <c r="W112">
        <v>-22.69</v>
      </c>
      <c r="X112">
        <v>-79.59</v>
      </c>
      <c r="Y112">
        <v>4.5999999999999996</v>
      </c>
      <c r="Z112">
        <v>9.65</v>
      </c>
      <c r="AA112">
        <v>3.25</v>
      </c>
      <c r="AB112" t="s">
        <v>199</v>
      </c>
      <c r="AC112" s="2">
        <v>-83.360655737704917</v>
      </c>
      <c r="AD112">
        <v>-18.34</v>
      </c>
      <c r="AE112">
        <v>384.45</v>
      </c>
      <c r="AF112">
        <v>0</v>
      </c>
      <c r="AG112">
        <v>0</v>
      </c>
      <c r="AH112">
        <v>0</v>
      </c>
      <c r="AI112" t="s">
        <v>697</v>
      </c>
      <c r="AJ112" t="s">
        <v>697</v>
      </c>
      <c r="AK112" t="s">
        <v>697</v>
      </c>
      <c r="AL112">
        <v>0</v>
      </c>
      <c r="AM112">
        <v>0</v>
      </c>
      <c r="AN112" t="s">
        <v>697</v>
      </c>
      <c r="AO112" t="s">
        <v>697</v>
      </c>
      <c r="AP112" t="s">
        <v>215</v>
      </c>
      <c r="AQ112" t="s">
        <v>1778</v>
      </c>
      <c r="AR112" t="s">
        <v>1779</v>
      </c>
      <c r="AS112" t="s">
        <v>697</v>
      </c>
      <c r="AT112" t="s">
        <v>697</v>
      </c>
      <c r="AU112" t="s">
        <v>207</v>
      </c>
      <c r="AV112" t="s">
        <v>236</v>
      </c>
      <c r="AW112" t="s">
        <v>196</v>
      </c>
      <c r="AX112" t="s">
        <v>697</v>
      </c>
      <c r="AY112" t="s">
        <v>697</v>
      </c>
      <c r="AZ112" t="s">
        <v>697</v>
      </c>
      <c r="BA112" t="s">
        <v>1241</v>
      </c>
      <c r="BB112" t="s">
        <v>1378</v>
      </c>
      <c r="BC112">
        <v>0</v>
      </c>
      <c r="BD112" t="s">
        <v>697</v>
      </c>
      <c r="BE112">
        <v>0</v>
      </c>
      <c r="BF112">
        <v>0</v>
      </c>
      <c r="BG112">
        <v>0</v>
      </c>
      <c r="BH112">
        <v>0</v>
      </c>
      <c r="BI112" t="s">
        <v>197</v>
      </c>
      <c r="BJ112" t="s">
        <v>697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1780</v>
      </c>
      <c r="BQ112">
        <v>0</v>
      </c>
      <c r="BR112">
        <v>0</v>
      </c>
      <c r="BS112">
        <v>0</v>
      </c>
      <c r="BT112" t="s">
        <v>697</v>
      </c>
      <c r="BU112">
        <v>0</v>
      </c>
      <c r="BV112">
        <v>0</v>
      </c>
      <c r="BW112" t="s">
        <v>697</v>
      </c>
      <c r="BX112">
        <v>0</v>
      </c>
    </row>
    <row r="113" spans="1:76" x14ac:dyDescent="0.25">
      <c r="A113" t="s">
        <v>737</v>
      </c>
      <c r="B113" t="s">
        <v>201</v>
      </c>
      <c r="C113" t="s">
        <v>641</v>
      </c>
      <c r="D113" t="s">
        <v>670</v>
      </c>
      <c r="E113" t="s">
        <v>192</v>
      </c>
      <c r="F113" t="s">
        <v>640</v>
      </c>
      <c r="G113" t="s">
        <v>697</v>
      </c>
      <c r="H113" t="s">
        <v>89</v>
      </c>
      <c r="I113" t="s">
        <v>1435</v>
      </c>
      <c r="J113" t="s">
        <v>1570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697</v>
      </c>
      <c r="AC113" s="2">
        <v>0</v>
      </c>
      <c r="AD113">
        <v>0</v>
      </c>
      <c r="AE113">
        <v>0</v>
      </c>
      <c r="AF113">
        <v>1</v>
      </c>
      <c r="AG113">
        <v>0</v>
      </c>
      <c r="AH113">
        <v>43.06</v>
      </c>
      <c r="AI113" t="s">
        <v>451</v>
      </c>
      <c r="AJ113" t="s">
        <v>454</v>
      </c>
      <c r="AK113" t="s">
        <v>697</v>
      </c>
      <c r="AL113">
        <v>0</v>
      </c>
      <c r="AM113">
        <v>0</v>
      </c>
      <c r="AN113" t="s">
        <v>194</v>
      </c>
      <c r="AO113" t="s">
        <v>697</v>
      </c>
      <c r="AP113" t="s">
        <v>697</v>
      </c>
      <c r="AQ113" t="s">
        <v>1781</v>
      </c>
      <c r="AR113" t="s">
        <v>1782</v>
      </c>
      <c r="AS113" t="s">
        <v>697</v>
      </c>
      <c r="AT113" t="s">
        <v>697</v>
      </c>
      <c r="AU113" t="s">
        <v>207</v>
      </c>
      <c r="AV113" t="s">
        <v>236</v>
      </c>
      <c r="AW113" t="s">
        <v>196</v>
      </c>
      <c r="AX113" t="s">
        <v>697</v>
      </c>
      <c r="AY113" t="s">
        <v>697</v>
      </c>
      <c r="AZ113" t="s">
        <v>697</v>
      </c>
      <c r="BA113" t="s">
        <v>1783</v>
      </c>
      <c r="BB113" t="s">
        <v>1784</v>
      </c>
      <c r="BC113">
        <v>0</v>
      </c>
      <c r="BD113" t="s">
        <v>697</v>
      </c>
      <c r="BE113">
        <v>0</v>
      </c>
      <c r="BF113">
        <v>0</v>
      </c>
      <c r="BG113">
        <v>0</v>
      </c>
      <c r="BH113">
        <v>1.5</v>
      </c>
      <c r="BI113" t="s">
        <v>197</v>
      </c>
      <c r="BJ113" t="s">
        <v>192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1785</v>
      </c>
      <c r="BQ113">
        <v>0</v>
      </c>
      <c r="BR113">
        <v>0</v>
      </c>
      <c r="BS113">
        <v>0</v>
      </c>
      <c r="BT113" t="s">
        <v>880</v>
      </c>
      <c r="BU113">
        <v>0</v>
      </c>
      <c r="BV113">
        <v>0</v>
      </c>
      <c r="BW113" t="s">
        <v>697</v>
      </c>
      <c r="BX113">
        <v>0</v>
      </c>
    </row>
    <row r="114" spans="1:76" x14ac:dyDescent="0.25">
      <c r="A114" t="s">
        <v>737</v>
      </c>
      <c r="B114" t="s">
        <v>201</v>
      </c>
      <c r="C114" t="s">
        <v>641</v>
      </c>
      <c r="D114" t="s">
        <v>670</v>
      </c>
      <c r="E114" t="s">
        <v>192</v>
      </c>
      <c r="F114" t="s">
        <v>640</v>
      </c>
      <c r="G114" t="s">
        <v>198</v>
      </c>
      <c r="H114" t="s">
        <v>198</v>
      </c>
      <c r="I114" t="s">
        <v>1435</v>
      </c>
      <c r="J114" t="s">
        <v>1570</v>
      </c>
      <c r="K114">
        <v>1</v>
      </c>
      <c r="L114">
        <v>549</v>
      </c>
      <c r="M114">
        <v>336</v>
      </c>
      <c r="N114">
        <v>0</v>
      </c>
      <c r="O114">
        <v>0</v>
      </c>
      <c r="P114">
        <v>0</v>
      </c>
      <c r="Q114">
        <v>549</v>
      </c>
      <c r="R114">
        <v>0</v>
      </c>
      <c r="S114">
        <v>0</v>
      </c>
      <c r="T114">
        <v>38.799999999999997</v>
      </c>
      <c r="U114">
        <v>29.5</v>
      </c>
      <c r="V114">
        <v>24.18</v>
      </c>
      <c r="W114">
        <v>-14.62</v>
      </c>
      <c r="X114">
        <v>-41.84</v>
      </c>
      <c r="Y114">
        <v>10.08</v>
      </c>
      <c r="Z114">
        <v>10.92</v>
      </c>
      <c r="AA114">
        <v>3.25</v>
      </c>
      <c r="AB114" t="s">
        <v>199</v>
      </c>
      <c r="AC114" s="2">
        <v>-50.106557377049178</v>
      </c>
      <c r="AD114">
        <v>-11.02</v>
      </c>
      <c r="AE114">
        <v>376.13</v>
      </c>
      <c r="AF114">
        <v>0</v>
      </c>
      <c r="AG114">
        <v>0</v>
      </c>
      <c r="AH114">
        <v>0</v>
      </c>
      <c r="AI114" t="s">
        <v>697</v>
      </c>
      <c r="AJ114" t="s">
        <v>697</v>
      </c>
      <c r="AK114" t="s">
        <v>697</v>
      </c>
      <c r="AL114">
        <v>0</v>
      </c>
      <c r="AM114">
        <v>0</v>
      </c>
      <c r="AN114" t="s">
        <v>697</v>
      </c>
      <c r="AO114" t="s">
        <v>697</v>
      </c>
      <c r="AP114" t="s">
        <v>215</v>
      </c>
      <c r="AQ114" t="s">
        <v>1781</v>
      </c>
      <c r="AR114" t="s">
        <v>1782</v>
      </c>
      <c r="AS114" t="s">
        <v>697</v>
      </c>
      <c r="AT114" t="s">
        <v>697</v>
      </c>
      <c r="AU114" t="s">
        <v>207</v>
      </c>
      <c r="AV114" t="s">
        <v>236</v>
      </c>
      <c r="AW114" t="s">
        <v>196</v>
      </c>
      <c r="AX114" t="s">
        <v>697</v>
      </c>
      <c r="AY114" t="s">
        <v>697</v>
      </c>
      <c r="AZ114" t="s">
        <v>697</v>
      </c>
      <c r="BA114" t="s">
        <v>1783</v>
      </c>
      <c r="BB114" t="s">
        <v>1784</v>
      </c>
      <c r="BC114">
        <v>0</v>
      </c>
      <c r="BD114" t="s">
        <v>697</v>
      </c>
      <c r="BE114">
        <v>0</v>
      </c>
      <c r="BF114">
        <v>0</v>
      </c>
      <c r="BG114">
        <v>0</v>
      </c>
      <c r="BH114">
        <v>0</v>
      </c>
      <c r="BI114" t="s">
        <v>197</v>
      </c>
      <c r="BJ114" t="s">
        <v>697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1785</v>
      </c>
      <c r="BQ114">
        <v>0</v>
      </c>
      <c r="BR114">
        <v>0</v>
      </c>
      <c r="BS114">
        <v>0</v>
      </c>
      <c r="BT114" t="s">
        <v>697</v>
      </c>
      <c r="BU114">
        <v>0</v>
      </c>
      <c r="BV114">
        <v>0</v>
      </c>
      <c r="BW114" t="s">
        <v>697</v>
      </c>
      <c r="BX114">
        <v>0</v>
      </c>
    </row>
    <row r="115" spans="1:76" x14ac:dyDescent="0.25">
      <c r="A115" t="s">
        <v>192</v>
      </c>
      <c r="B115" t="s">
        <v>697</v>
      </c>
      <c r="C115" t="s">
        <v>697</v>
      </c>
      <c r="D115" t="s">
        <v>697</v>
      </c>
      <c r="E115" t="s">
        <v>697</v>
      </c>
      <c r="F115" t="s">
        <v>251</v>
      </c>
      <c r="G115" t="s">
        <v>697</v>
      </c>
      <c r="H115" t="s">
        <v>184</v>
      </c>
      <c r="I115" t="s">
        <v>1570</v>
      </c>
      <c r="J115" t="s">
        <v>1570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697</v>
      </c>
      <c r="AC115" s="2">
        <v>-9.4098360655737707</v>
      </c>
      <c r="AD115">
        <v>-2.0699999999999998</v>
      </c>
      <c r="AE115">
        <v>0</v>
      </c>
      <c r="AF115">
        <v>0</v>
      </c>
      <c r="AG115">
        <v>0</v>
      </c>
      <c r="AH115">
        <v>0</v>
      </c>
      <c r="AI115" t="s">
        <v>697</v>
      </c>
      <c r="AJ115" t="s">
        <v>697</v>
      </c>
      <c r="AK115" t="s">
        <v>697</v>
      </c>
      <c r="AL115">
        <v>0</v>
      </c>
      <c r="AM115">
        <v>0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  <c r="AU115" t="s">
        <v>697</v>
      </c>
      <c r="AV115" t="s">
        <v>697</v>
      </c>
      <c r="AW115" t="s">
        <v>697</v>
      </c>
      <c r="AX115" t="s">
        <v>697</v>
      </c>
      <c r="AY115" t="s">
        <v>697</v>
      </c>
      <c r="AZ115" t="s">
        <v>697</v>
      </c>
      <c r="BA115" t="s">
        <v>1252</v>
      </c>
      <c r="BB115" t="s">
        <v>1473</v>
      </c>
      <c r="BC115">
        <v>11.48</v>
      </c>
      <c r="BD115" t="s">
        <v>697</v>
      </c>
      <c r="BE115">
        <v>0</v>
      </c>
      <c r="BF115">
        <v>0</v>
      </c>
      <c r="BG115">
        <v>0</v>
      </c>
      <c r="BH115">
        <v>0</v>
      </c>
      <c r="BI115" t="s">
        <v>197</v>
      </c>
      <c r="BJ115" t="s">
        <v>697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697</v>
      </c>
      <c r="BQ115">
        <v>0</v>
      </c>
      <c r="BR115">
        <v>0</v>
      </c>
      <c r="BS115">
        <v>0</v>
      </c>
      <c r="BT115" t="s">
        <v>697</v>
      </c>
      <c r="BU115">
        <v>0</v>
      </c>
      <c r="BV115">
        <v>0</v>
      </c>
      <c r="BW115" t="s">
        <v>697</v>
      </c>
      <c r="BX115">
        <v>0</v>
      </c>
    </row>
    <row r="116" spans="1:76" x14ac:dyDescent="0.25">
      <c r="A116" t="s">
        <v>192</v>
      </c>
      <c r="B116" t="s">
        <v>697</v>
      </c>
      <c r="C116" t="s">
        <v>697</v>
      </c>
      <c r="D116" t="s">
        <v>697</v>
      </c>
      <c r="E116" t="s">
        <v>697</v>
      </c>
      <c r="F116" t="s">
        <v>225</v>
      </c>
      <c r="G116" t="s">
        <v>697</v>
      </c>
      <c r="H116" t="s">
        <v>184</v>
      </c>
      <c r="I116" t="s">
        <v>1570</v>
      </c>
      <c r="J116" t="s">
        <v>1570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697</v>
      </c>
      <c r="AC116" s="2">
        <v>-8.2377049180327866</v>
      </c>
      <c r="AD116">
        <v>-1.81</v>
      </c>
      <c r="AE116">
        <v>0</v>
      </c>
      <c r="AF116">
        <v>0</v>
      </c>
      <c r="AG116">
        <v>0</v>
      </c>
      <c r="AH116">
        <v>0</v>
      </c>
      <c r="AI116" t="s">
        <v>697</v>
      </c>
      <c r="AJ116" t="s">
        <v>697</v>
      </c>
      <c r="AK116" t="s">
        <v>697</v>
      </c>
      <c r="AL116">
        <v>0</v>
      </c>
      <c r="AM116">
        <v>0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  <c r="AU116" t="s">
        <v>697</v>
      </c>
      <c r="AV116" t="s">
        <v>697</v>
      </c>
      <c r="AW116" t="s">
        <v>697</v>
      </c>
      <c r="AX116" t="s">
        <v>697</v>
      </c>
      <c r="AY116" t="s">
        <v>697</v>
      </c>
      <c r="AZ116" t="s">
        <v>697</v>
      </c>
      <c r="BA116" t="s">
        <v>1280</v>
      </c>
      <c r="BB116" t="s">
        <v>1328</v>
      </c>
      <c r="BC116">
        <v>10.050000000000001</v>
      </c>
      <c r="BD116" t="s">
        <v>1786</v>
      </c>
      <c r="BE116">
        <v>0</v>
      </c>
      <c r="BF116">
        <v>0</v>
      </c>
      <c r="BG116">
        <v>0</v>
      </c>
      <c r="BH116">
        <v>0</v>
      </c>
      <c r="BI116" t="s">
        <v>197</v>
      </c>
      <c r="BJ116" t="s">
        <v>697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697</v>
      </c>
      <c r="BQ116">
        <v>0</v>
      </c>
      <c r="BR116">
        <v>0</v>
      </c>
      <c r="BS116">
        <v>0</v>
      </c>
      <c r="BT116" t="s">
        <v>697</v>
      </c>
      <c r="BU116">
        <v>0</v>
      </c>
      <c r="BV116">
        <v>0</v>
      </c>
      <c r="BW116" t="s">
        <v>697</v>
      </c>
      <c r="BX116">
        <v>0</v>
      </c>
    </row>
    <row r="117" spans="1:76" x14ac:dyDescent="0.25">
      <c r="A117" t="s">
        <v>192</v>
      </c>
      <c r="B117" t="s">
        <v>697</v>
      </c>
      <c r="C117" t="s">
        <v>697</v>
      </c>
      <c r="D117" t="s">
        <v>697</v>
      </c>
      <c r="E117" t="s">
        <v>697</v>
      </c>
      <c r="F117" t="s">
        <v>680</v>
      </c>
      <c r="G117" t="s">
        <v>697</v>
      </c>
      <c r="H117" t="s">
        <v>184</v>
      </c>
      <c r="I117" t="s">
        <v>1570</v>
      </c>
      <c r="J117" t="s">
        <v>1570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697</v>
      </c>
      <c r="AC117" s="2">
        <v>-0.48360655737704922</v>
      </c>
      <c r="AD117">
        <v>-0.11</v>
      </c>
      <c r="AE117">
        <v>0</v>
      </c>
      <c r="AF117">
        <v>0</v>
      </c>
      <c r="AG117">
        <v>0</v>
      </c>
      <c r="AH117">
        <v>0</v>
      </c>
      <c r="AI117" t="s">
        <v>697</v>
      </c>
      <c r="AJ117" t="s">
        <v>697</v>
      </c>
      <c r="AK117" t="s">
        <v>697</v>
      </c>
      <c r="AL117">
        <v>0</v>
      </c>
      <c r="AM117">
        <v>0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  <c r="AU117" t="s">
        <v>697</v>
      </c>
      <c r="AV117" t="s">
        <v>697</v>
      </c>
      <c r="AW117" t="s">
        <v>697</v>
      </c>
      <c r="AX117" t="s">
        <v>697</v>
      </c>
      <c r="AY117" t="s">
        <v>697</v>
      </c>
      <c r="AZ117" t="s">
        <v>697</v>
      </c>
      <c r="BA117" t="s">
        <v>1221</v>
      </c>
      <c r="BB117" t="s">
        <v>1222</v>
      </c>
      <c r="BC117">
        <v>0.59</v>
      </c>
      <c r="BD117" t="s">
        <v>697</v>
      </c>
      <c r="BE117">
        <v>0</v>
      </c>
      <c r="BF117">
        <v>0</v>
      </c>
      <c r="BG117">
        <v>0</v>
      </c>
      <c r="BH117">
        <v>0</v>
      </c>
      <c r="BI117" t="s">
        <v>197</v>
      </c>
      <c r="BJ117" t="s">
        <v>697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697</v>
      </c>
      <c r="BQ117">
        <v>0</v>
      </c>
      <c r="BR117">
        <v>0</v>
      </c>
      <c r="BS117">
        <v>0</v>
      </c>
      <c r="BT117" t="s">
        <v>697</v>
      </c>
      <c r="BU117">
        <v>0</v>
      </c>
      <c r="BV117">
        <v>0</v>
      </c>
      <c r="BW117" t="s">
        <v>697</v>
      </c>
      <c r="BX117">
        <v>0</v>
      </c>
    </row>
    <row r="118" spans="1:76" x14ac:dyDescent="0.25">
      <c r="A118" t="s">
        <v>192</v>
      </c>
      <c r="B118" t="s">
        <v>697</v>
      </c>
      <c r="C118" t="s">
        <v>697</v>
      </c>
      <c r="D118" t="s">
        <v>697</v>
      </c>
      <c r="E118" t="s">
        <v>697</v>
      </c>
      <c r="F118" t="s">
        <v>222</v>
      </c>
      <c r="G118" t="s">
        <v>697</v>
      </c>
      <c r="H118" t="s">
        <v>184</v>
      </c>
      <c r="I118" t="s">
        <v>1570</v>
      </c>
      <c r="J118" t="s">
        <v>1570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697</v>
      </c>
      <c r="AC118" s="2">
        <v>-0.70491803278688525</v>
      </c>
      <c r="AD118">
        <v>-0.16</v>
      </c>
      <c r="AE118">
        <v>0</v>
      </c>
      <c r="AF118">
        <v>0</v>
      </c>
      <c r="AG118">
        <v>0</v>
      </c>
      <c r="AH118">
        <v>0</v>
      </c>
      <c r="AI118" t="s">
        <v>697</v>
      </c>
      <c r="AJ118" t="s">
        <v>697</v>
      </c>
      <c r="AK118" t="s">
        <v>697</v>
      </c>
      <c r="AL118">
        <v>0</v>
      </c>
      <c r="AM118">
        <v>0</v>
      </c>
      <c r="AN118" t="s">
        <v>697</v>
      </c>
      <c r="AO118" t="s">
        <v>697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  <c r="AU118" t="s">
        <v>697</v>
      </c>
      <c r="AV118" t="s">
        <v>697</v>
      </c>
      <c r="AW118" t="s">
        <v>697</v>
      </c>
      <c r="AX118" t="s">
        <v>697</v>
      </c>
      <c r="AY118" t="s">
        <v>697</v>
      </c>
      <c r="AZ118" t="s">
        <v>697</v>
      </c>
      <c r="BA118" t="s">
        <v>1283</v>
      </c>
      <c r="BB118" t="s">
        <v>1284</v>
      </c>
      <c r="BC118">
        <v>0.86</v>
      </c>
      <c r="BD118" t="s">
        <v>1787</v>
      </c>
      <c r="BE118">
        <v>0</v>
      </c>
      <c r="BF118">
        <v>0</v>
      </c>
      <c r="BG118">
        <v>0</v>
      </c>
      <c r="BH118">
        <v>0</v>
      </c>
      <c r="BI118" t="s">
        <v>197</v>
      </c>
      <c r="BJ118" t="s">
        <v>697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697</v>
      </c>
      <c r="BQ118">
        <v>0</v>
      </c>
      <c r="BR118">
        <v>0</v>
      </c>
      <c r="BS118">
        <v>0</v>
      </c>
      <c r="BT118" t="s">
        <v>697</v>
      </c>
      <c r="BU118">
        <v>0</v>
      </c>
      <c r="BV118">
        <v>0</v>
      </c>
      <c r="BW118" t="s">
        <v>697</v>
      </c>
      <c r="BX118">
        <v>0</v>
      </c>
    </row>
    <row r="119" spans="1:76" x14ac:dyDescent="0.25">
      <c r="A119" t="s">
        <v>192</v>
      </c>
      <c r="B119" t="s">
        <v>697</v>
      </c>
      <c r="C119" t="s">
        <v>697</v>
      </c>
      <c r="D119" t="s">
        <v>697</v>
      </c>
      <c r="E119" t="s">
        <v>697</v>
      </c>
      <c r="F119" t="s">
        <v>683</v>
      </c>
      <c r="G119" t="s">
        <v>697</v>
      </c>
      <c r="H119" t="s">
        <v>184</v>
      </c>
      <c r="I119" t="s">
        <v>1570</v>
      </c>
      <c r="J119" t="s">
        <v>1570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697</v>
      </c>
      <c r="AC119" s="2">
        <v>-3.139344262295082</v>
      </c>
      <c r="AD119">
        <v>-0.69</v>
      </c>
      <c r="AE119">
        <v>0</v>
      </c>
      <c r="AF119">
        <v>0</v>
      </c>
      <c r="AG119">
        <v>0</v>
      </c>
      <c r="AH119">
        <v>0</v>
      </c>
      <c r="AI119" t="s">
        <v>697</v>
      </c>
      <c r="AJ119" t="s">
        <v>697</v>
      </c>
      <c r="AK119" t="s">
        <v>697</v>
      </c>
      <c r="AL119">
        <v>0</v>
      </c>
      <c r="AM119">
        <v>0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  <c r="AU119" t="s">
        <v>697</v>
      </c>
      <c r="AV119" t="s">
        <v>697</v>
      </c>
      <c r="AW119" t="s">
        <v>697</v>
      </c>
      <c r="AX119" t="s">
        <v>697</v>
      </c>
      <c r="AY119" t="s">
        <v>697</v>
      </c>
      <c r="AZ119" t="s">
        <v>697</v>
      </c>
      <c r="BA119" t="s">
        <v>1405</v>
      </c>
      <c r="BB119" t="s">
        <v>1788</v>
      </c>
      <c r="BC119">
        <v>3.83</v>
      </c>
      <c r="BD119" t="s">
        <v>697</v>
      </c>
      <c r="BE119">
        <v>0</v>
      </c>
      <c r="BF119">
        <v>0</v>
      </c>
      <c r="BG119">
        <v>0</v>
      </c>
      <c r="BH119">
        <v>0</v>
      </c>
      <c r="BI119" t="s">
        <v>197</v>
      </c>
      <c r="BJ119" t="s">
        <v>697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697</v>
      </c>
      <c r="BQ119">
        <v>0</v>
      </c>
      <c r="BR119">
        <v>0</v>
      </c>
      <c r="BS119">
        <v>0</v>
      </c>
      <c r="BT119" t="s">
        <v>697</v>
      </c>
      <c r="BU119">
        <v>0</v>
      </c>
      <c r="BV119">
        <v>0</v>
      </c>
      <c r="BW119" t="s">
        <v>697</v>
      </c>
      <c r="BX119">
        <v>0</v>
      </c>
    </row>
    <row r="120" spans="1:76" x14ac:dyDescent="0.25">
      <c r="A120" t="s">
        <v>192</v>
      </c>
      <c r="B120" t="s">
        <v>697</v>
      </c>
      <c r="C120" t="s">
        <v>697</v>
      </c>
      <c r="D120" t="s">
        <v>697</v>
      </c>
      <c r="E120" t="s">
        <v>697</v>
      </c>
      <c r="F120" t="s">
        <v>469</v>
      </c>
      <c r="G120" t="s">
        <v>697</v>
      </c>
      <c r="H120" t="s">
        <v>184</v>
      </c>
      <c r="I120" t="s">
        <v>1570</v>
      </c>
      <c r="J120" t="s">
        <v>1570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697</v>
      </c>
      <c r="AC120" s="2">
        <v>-0.37704918032786888</v>
      </c>
      <c r="AD120">
        <v>-0.08</v>
      </c>
      <c r="AE120">
        <v>0</v>
      </c>
      <c r="AF120">
        <v>0</v>
      </c>
      <c r="AG120">
        <v>0</v>
      </c>
      <c r="AH120">
        <v>0</v>
      </c>
      <c r="AI120" t="s">
        <v>697</v>
      </c>
      <c r="AJ120" t="s">
        <v>697</v>
      </c>
      <c r="AK120" t="s">
        <v>697</v>
      </c>
      <c r="AL120">
        <v>0</v>
      </c>
      <c r="AM120">
        <v>0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  <c r="AU120" t="s">
        <v>697</v>
      </c>
      <c r="AV120" t="s">
        <v>697</v>
      </c>
      <c r="AW120" t="s">
        <v>697</v>
      </c>
      <c r="AX120" t="s">
        <v>697</v>
      </c>
      <c r="AY120" t="s">
        <v>697</v>
      </c>
      <c r="AZ120" t="s">
        <v>697</v>
      </c>
      <c r="BA120" t="s">
        <v>1262</v>
      </c>
      <c r="BB120" t="s">
        <v>1304</v>
      </c>
      <c r="BC120">
        <v>0.46</v>
      </c>
      <c r="BD120" t="s">
        <v>697</v>
      </c>
      <c r="BE120">
        <v>0</v>
      </c>
      <c r="BF120">
        <v>0</v>
      </c>
      <c r="BG120">
        <v>0</v>
      </c>
      <c r="BH120">
        <v>0</v>
      </c>
      <c r="BI120" t="s">
        <v>197</v>
      </c>
      <c r="BJ120" t="s">
        <v>697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697</v>
      </c>
      <c r="BQ120">
        <v>0</v>
      </c>
      <c r="BR120">
        <v>0</v>
      </c>
      <c r="BS120">
        <v>0</v>
      </c>
      <c r="BT120" t="s">
        <v>697</v>
      </c>
      <c r="BU120">
        <v>0</v>
      </c>
      <c r="BV120">
        <v>0</v>
      </c>
      <c r="BW120" t="s">
        <v>697</v>
      </c>
      <c r="BX120">
        <v>0</v>
      </c>
    </row>
    <row r="121" spans="1:76" x14ac:dyDescent="0.25">
      <c r="A121" t="s">
        <v>192</v>
      </c>
      <c r="B121" t="s">
        <v>697</v>
      </c>
      <c r="C121" t="s">
        <v>697</v>
      </c>
      <c r="D121" t="s">
        <v>697</v>
      </c>
      <c r="E121" t="s">
        <v>697</v>
      </c>
      <c r="F121" t="s">
        <v>212</v>
      </c>
      <c r="G121" t="s">
        <v>697</v>
      </c>
      <c r="H121" t="s">
        <v>184</v>
      </c>
      <c r="I121" t="s">
        <v>1570</v>
      </c>
      <c r="J121" t="s">
        <v>1570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697</v>
      </c>
      <c r="AC121" s="2">
        <v>-0.72950819672131151</v>
      </c>
      <c r="AD121">
        <v>-0.16</v>
      </c>
      <c r="AE121">
        <v>0</v>
      </c>
      <c r="AF121">
        <v>0</v>
      </c>
      <c r="AG121">
        <v>0</v>
      </c>
      <c r="AH121">
        <v>0</v>
      </c>
      <c r="AI121" t="s">
        <v>697</v>
      </c>
      <c r="AJ121" t="s">
        <v>697</v>
      </c>
      <c r="AK121" t="s">
        <v>697</v>
      </c>
      <c r="AL121">
        <v>0</v>
      </c>
      <c r="AM121">
        <v>0</v>
      </c>
      <c r="AN121" t="s">
        <v>697</v>
      </c>
      <c r="AO121" t="s">
        <v>697</v>
      </c>
      <c r="AP121" t="s">
        <v>697</v>
      </c>
      <c r="AQ121" t="s">
        <v>697</v>
      </c>
      <c r="AR121" t="s">
        <v>697</v>
      </c>
      <c r="AS121" t="s">
        <v>697</v>
      </c>
      <c r="AT121" t="s">
        <v>697</v>
      </c>
      <c r="AU121" t="s">
        <v>697</v>
      </c>
      <c r="AV121" t="s">
        <v>697</v>
      </c>
      <c r="AW121" t="s">
        <v>697</v>
      </c>
      <c r="AX121" t="s">
        <v>697</v>
      </c>
      <c r="AY121" t="s">
        <v>697</v>
      </c>
      <c r="AZ121" t="s">
        <v>697</v>
      </c>
      <c r="BA121" t="s">
        <v>1302</v>
      </c>
      <c r="BB121" t="s">
        <v>1303</v>
      </c>
      <c r="BC121">
        <v>0.89</v>
      </c>
      <c r="BD121" t="s">
        <v>697</v>
      </c>
      <c r="BE121">
        <v>0</v>
      </c>
      <c r="BF121">
        <v>0</v>
      </c>
      <c r="BG121">
        <v>0</v>
      </c>
      <c r="BH121">
        <v>0</v>
      </c>
      <c r="BI121" t="s">
        <v>197</v>
      </c>
      <c r="BJ121" t="s">
        <v>697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697</v>
      </c>
      <c r="BQ121">
        <v>0</v>
      </c>
      <c r="BR121">
        <v>0</v>
      </c>
      <c r="BS121">
        <v>0</v>
      </c>
      <c r="BT121" t="s">
        <v>697</v>
      </c>
      <c r="BU121">
        <v>0</v>
      </c>
      <c r="BV121">
        <v>0</v>
      </c>
      <c r="BW121" t="s">
        <v>697</v>
      </c>
      <c r="BX121">
        <v>0</v>
      </c>
    </row>
    <row r="122" spans="1:76" x14ac:dyDescent="0.25">
      <c r="A122" t="s">
        <v>192</v>
      </c>
      <c r="B122" t="s">
        <v>697</v>
      </c>
      <c r="C122" t="s">
        <v>697</v>
      </c>
      <c r="D122" t="s">
        <v>697</v>
      </c>
      <c r="E122" t="s">
        <v>697</v>
      </c>
      <c r="F122" t="s">
        <v>640</v>
      </c>
      <c r="G122" t="s">
        <v>697</v>
      </c>
      <c r="H122" t="s">
        <v>184</v>
      </c>
      <c r="I122" t="s">
        <v>1570</v>
      </c>
      <c r="J122" t="s">
        <v>1570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697</v>
      </c>
      <c r="AC122" s="2">
        <v>-1.7131147540983607</v>
      </c>
      <c r="AD122">
        <v>-0.38</v>
      </c>
      <c r="AE122">
        <v>0</v>
      </c>
      <c r="AF122">
        <v>0</v>
      </c>
      <c r="AG122">
        <v>0</v>
      </c>
      <c r="AH122">
        <v>0</v>
      </c>
      <c r="AI122" t="s">
        <v>697</v>
      </c>
      <c r="AJ122" t="s">
        <v>697</v>
      </c>
      <c r="AK122" t="s">
        <v>697</v>
      </c>
      <c r="AL122">
        <v>0</v>
      </c>
      <c r="AM122">
        <v>0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  <c r="AU122" t="s">
        <v>697</v>
      </c>
      <c r="AV122" t="s">
        <v>697</v>
      </c>
      <c r="AW122" t="s">
        <v>697</v>
      </c>
      <c r="AX122" t="s">
        <v>697</v>
      </c>
      <c r="AY122" t="s">
        <v>697</v>
      </c>
      <c r="AZ122" t="s">
        <v>697</v>
      </c>
      <c r="BA122" t="s">
        <v>1364</v>
      </c>
      <c r="BB122" t="s">
        <v>1365</v>
      </c>
      <c r="BC122">
        <v>2.09</v>
      </c>
      <c r="BD122" t="s">
        <v>697</v>
      </c>
      <c r="BE122">
        <v>0</v>
      </c>
      <c r="BF122">
        <v>0</v>
      </c>
      <c r="BG122">
        <v>0</v>
      </c>
      <c r="BH122">
        <v>0</v>
      </c>
      <c r="BI122" t="s">
        <v>197</v>
      </c>
      <c r="BJ122" t="s">
        <v>697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697</v>
      </c>
      <c r="BQ122">
        <v>0</v>
      </c>
      <c r="BR122">
        <v>0</v>
      </c>
      <c r="BS122">
        <v>0</v>
      </c>
      <c r="BT122" t="s">
        <v>697</v>
      </c>
      <c r="BU122">
        <v>0</v>
      </c>
      <c r="BV122">
        <v>0</v>
      </c>
      <c r="BW122" t="s">
        <v>697</v>
      </c>
      <c r="BX122">
        <v>0</v>
      </c>
    </row>
    <row r="123" spans="1:76" x14ac:dyDescent="0.25">
      <c r="A123" t="s">
        <v>192</v>
      </c>
      <c r="B123" t="s">
        <v>697</v>
      </c>
      <c r="C123" t="s">
        <v>697</v>
      </c>
      <c r="D123" t="s">
        <v>697</v>
      </c>
      <c r="E123" t="s">
        <v>697</v>
      </c>
      <c r="F123" t="s">
        <v>666</v>
      </c>
      <c r="G123" t="s">
        <v>697</v>
      </c>
      <c r="H123" t="s">
        <v>184</v>
      </c>
      <c r="I123" t="s">
        <v>1570</v>
      </c>
      <c r="J123" t="s">
        <v>1570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697</v>
      </c>
      <c r="AC123" s="2">
        <v>-0.66393442622950816</v>
      </c>
      <c r="AD123">
        <v>-0.15</v>
      </c>
      <c r="AE123">
        <v>0</v>
      </c>
      <c r="AF123">
        <v>0</v>
      </c>
      <c r="AG123">
        <v>0</v>
      </c>
      <c r="AH123">
        <v>0</v>
      </c>
      <c r="AI123" t="s">
        <v>697</v>
      </c>
      <c r="AJ123" t="s">
        <v>697</v>
      </c>
      <c r="AK123" t="s">
        <v>697</v>
      </c>
      <c r="AL123">
        <v>0</v>
      </c>
      <c r="AM123">
        <v>0</v>
      </c>
      <c r="AN123" t="s">
        <v>697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  <c r="AU123" t="s">
        <v>697</v>
      </c>
      <c r="AV123" t="s">
        <v>697</v>
      </c>
      <c r="AW123" t="s">
        <v>697</v>
      </c>
      <c r="AX123" t="s">
        <v>697</v>
      </c>
      <c r="AY123" t="s">
        <v>697</v>
      </c>
      <c r="AZ123" t="s">
        <v>697</v>
      </c>
      <c r="BA123" t="s">
        <v>1434</v>
      </c>
      <c r="BB123" t="s">
        <v>1762</v>
      </c>
      <c r="BC123">
        <v>0.81</v>
      </c>
      <c r="BD123" t="s">
        <v>697</v>
      </c>
      <c r="BE123">
        <v>0</v>
      </c>
      <c r="BF123">
        <v>0</v>
      </c>
      <c r="BG123">
        <v>0</v>
      </c>
      <c r="BH123">
        <v>0</v>
      </c>
      <c r="BI123" t="s">
        <v>197</v>
      </c>
      <c r="BJ123" t="s">
        <v>697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697</v>
      </c>
      <c r="BQ123">
        <v>0</v>
      </c>
      <c r="BR123">
        <v>0</v>
      </c>
      <c r="BS123">
        <v>0</v>
      </c>
      <c r="BT123" t="s">
        <v>697</v>
      </c>
      <c r="BU123">
        <v>0</v>
      </c>
      <c r="BV123">
        <v>0</v>
      </c>
      <c r="BW123" t="s">
        <v>697</v>
      </c>
      <c r="BX123">
        <v>0</v>
      </c>
    </row>
    <row r="124" spans="1:76" x14ac:dyDescent="0.25">
      <c r="A124" t="s">
        <v>192</v>
      </c>
      <c r="B124" t="s">
        <v>697</v>
      </c>
      <c r="C124" t="s">
        <v>697</v>
      </c>
      <c r="D124" t="s">
        <v>697</v>
      </c>
      <c r="E124" t="s">
        <v>697</v>
      </c>
      <c r="F124" t="s">
        <v>616</v>
      </c>
      <c r="G124" t="s">
        <v>697</v>
      </c>
      <c r="H124" t="s">
        <v>184</v>
      </c>
      <c r="I124" t="s">
        <v>1570</v>
      </c>
      <c r="J124" t="s">
        <v>1570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697</v>
      </c>
      <c r="AC124" s="2">
        <v>-2.4098360655737703</v>
      </c>
      <c r="AD124">
        <v>-0.53</v>
      </c>
      <c r="AE124">
        <v>0</v>
      </c>
      <c r="AF124">
        <v>0</v>
      </c>
      <c r="AG124">
        <v>0</v>
      </c>
      <c r="AH124">
        <v>0</v>
      </c>
      <c r="AI124" t="s">
        <v>697</v>
      </c>
      <c r="AJ124" t="s">
        <v>697</v>
      </c>
      <c r="AK124" t="s">
        <v>697</v>
      </c>
      <c r="AL124">
        <v>0</v>
      </c>
      <c r="AM124">
        <v>0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  <c r="AU124" t="s">
        <v>697</v>
      </c>
      <c r="AV124" t="s">
        <v>697</v>
      </c>
      <c r="AW124" t="s">
        <v>697</v>
      </c>
      <c r="AX124" t="s">
        <v>697</v>
      </c>
      <c r="AY124" t="s">
        <v>697</v>
      </c>
      <c r="AZ124" t="s">
        <v>697</v>
      </c>
      <c r="BA124" t="s">
        <v>1299</v>
      </c>
      <c r="BB124" t="s">
        <v>1300</v>
      </c>
      <c r="BC124">
        <v>2.94</v>
      </c>
      <c r="BD124" t="s">
        <v>697</v>
      </c>
      <c r="BE124">
        <v>0</v>
      </c>
      <c r="BF124">
        <v>0</v>
      </c>
      <c r="BG124">
        <v>0</v>
      </c>
      <c r="BH124">
        <v>0</v>
      </c>
      <c r="BI124" t="s">
        <v>197</v>
      </c>
      <c r="BJ124" t="s">
        <v>697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697</v>
      </c>
      <c r="BQ124">
        <v>0</v>
      </c>
      <c r="BR124">
        <v>0</v>
      </c>
      <c r="BS124">
        <v>0</v>
      </c>
      <c r="BT124" t="s">
        <v>697</v>
      </c>
      <c r="BU124">
        <v>0</v>
      </c>
      <c r="BV124">
        <v>0</v>
      </c>
      <c r="BW124" t="s">
        <v>697</v>
      </c>
      <c r="BX124">
        <v>0</v>
      </c>
    </row>
    <row r="125" spans="1:76" x14ac:dyDescent="0.25">
      <c r="A125" t="s">
        <v>192</v>
      </c>
      <c r="B125" t="s">
        <v>697</v>
      </c>
      <c r="C125" t="s">
        <v>697</v>
      </c>
      <c r="D125" t="s">
        <v>697</v>
      </c>
      <c r="E125" t="s">
        <v>697</v>
      </c>
      <c r="F125" t="s">
        <v>257</v>
      </c>
      <c r="G125" t="s">
        <v>697</v>
      </c>
      <c r="H125" t="s">
        <v>184</v>
      </c>
      <c r="I125" t="s">
        <v>1570</v>
      </c>
      <c r="J125" t="s">
        <v>1570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697</v>
      </c>
      <c r="AC125" s="2">
        <v>-4.1803278688524594</v>
      </c>
      <c r="AD125">
        <v>-0.92</v>
      </c>
      <c r="AE125">
        <v>0</v>
      </c>
      <c r="AF125">
        <v>0</v>
      </c>
      <c r="AG125">
        <v>0</v>
      </c>
      <c r="AH125">
        <v>0</v>
      </c>
      <c r="AI125" t="s">
        <v>697</v>
      </c>
      <c r="AJ125" t="s">
        <v>697</v>
      </c>
      <c r="AK125" t="s">
        <v>697</v>
      </c>
      <c r="AL125">
        <v>0</v>
      </c>
      <c r="AM125">
        <v>0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  <c r="AU125" t="s">
        <v>697</v>
      </c>
      <c r="AV125" t="s">
        <v>697</v>
      </c>
      <c r="AW125" t="s">
        <v>697</v>
      </c>
      <c r="AX125" t="s">
        <v>697</v>
      </c>
      <c r="AY125" t="s">
        <v>697</v>
      </c>
      <c r="AZ125" t="s">
        <v>697</v>
      </c>
      <c r="BA125" t="s">
        <v>1268</v>
      </c>
      <c r="BB125" t="s">
        <v>1324</v>
      </c>
      <c r="BC125">
        <v>5.0999999999999996</v>
      </c>
      <c r="BD125" t="s">
        <v>801</v>
      </c>
      <c r="BE125">
        <v>0</v>
      </c>
      <c r="BF125">
        <v>0</v>
      </c>
      <c r="BG125">
        <v>0</v>
      </c>
      <c r="BH125">
        <v>0</v>
      </c>
      <c r="BI125" t="s">
        <v>197</v>
      </c>
      <c r="BJ125" t="s">
        <v>697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697</v>
      </c>
      <c r="BQ125">
        <v>0</v>
      </c>
      <c r="BR125">
        <v>0</v>
      </c>
      <c r="BS125">
        <v>0</v>
      </c>
      <c r="BT125" t="s">
        <v>697</v>
      </c>
      <c r="BU125">
        <v>0</v>
      </c>
      <c r="BV125">
        <v>0</v>
      </c>
      <c r="BW125" t="s">
        <v>697</v>
      </c>
      <c r="BX125">
        <v>0</v>
      </c>
    </row>
    <row r="126" spans="1:76" x14ac:dyDescent="0.25">
      <c r="A126" t="s">
        <v>192</v>
      </c>
      <c r="B126" t="s">
        <v>697</v>
      </c>
      <c r="C126" t="s">
        <v>697</v>
      </c>
      <c r="D126" t="s">
        <v>697</v>
      </c>
      <c r="E126" t="s">
        <v>697</v>
      </c>
      <c r="F126" t="s">
        <v>667</v>
      </c>
      <c r="G126" t="s">
        <v>697</v>
      </c>
      <c r="H126" t="s">
        <v>184</v>
      </c>
      <c r="I126" t="s">
        <v>1570</v>
      </c>
      <c r="J126" t="s">
        <v>1570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697</v>
      </c>
      <c r="AC126" s="2">
        <v>-1.2049180327868851</v>
      </c>
      <c r="AD126">
        <v>-0.27</v>
      </c>
      <c r="AE126">
        <v>0</v>
      </c>
      <c r="AF126">
        <v>0</v>
      </c>
      <c r="AG126">
        <v>0</v>
      </c>
      <c r="AH126">
        <v>0</v>
      </c>
      <c r="AI126" t="s">
        <v>697</v>
      </c>
      <c r="AJ126" t="s">
        <v>697</v>
      </c>
      <c r="AK126" t="s">
        <v>697</v>
      </c>
      <c r="AL126">
        <v>0</v>
      </c>
      <c r="AM126">
        <v>0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  <c r="AU126" t="s">
        <v>697</v>
      </c>
      <c r="AV126" t="s">
        <v>697</v>
      </c>
      <c r="AW126" t="s">
        <v>697</v>
      </c>
      <c r="AX126" t="s">
        <v>697</v>
      </c>
      <c r="AY126" t="s">
        <v>697</v>
      </c>
      <c r="AZ126" t="s">
        <v>697</v>
      </c>
      <c r="BA126" t="s">
        <v>1383</v>
      </c>
      <c r="BB126" t="s">
        <v>1773</v>
      </c>
      <c r="BC126">
        <v>1.47</v>
      </c>
      <c r="BD126" t="s">
        <v>826</v>
      </c>
      <c r="BE126">
        <v>0</v>
      </c>
      <c r="BF126">
        <v>0</v>
      </c>
      <c r="BG126">
        <v>0</v>
      </c>
      <c r="BH126">
        <v>0</v>
      </c>
      <c r="BI126" t="s">
        <v>197</v>
      </c>
      <c r="BJ126" t="s">
        <v>697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697</v>
      </c>
      <c r="BQ126">
        <v>0</v>
      </c>
      <c r="BR126">
        <v>0</v>
      </c>
      <c r="BS126">
        <v>0</v>
      </c>
      <c r="BT126" t="s">
        <v>697</v>
      </c>
      <c r="BU126">
        <v>0</v>
      </c>
      <c r="BV126">
        <v>0</v>
      </c>
      <c r="BW126" t="s">
        <v>697</v>
      </c>
      <c r="BX126">
        <v>0</v>
      </c>
    </row>
    <row r="127" spans="1:76" x14ac:dyDescent="0.25">
      <c r="A127" t="s">
        <v>192</v>
      </c>
      <c r="B127" t="s">
        <v>697</v>
      </c>
      <c r="C127" t="s">
        <v>697</v>
      </c>
      <c r="D127" t="s">
        <v>697</v>
      </c>
      <c r="E127" t="s">
        <v>697</v>
      </c>
      <c r="F127" t="s">
        <v>234</v>
      </c>
      <c r="G127" t="s">
        <v>697</v>
      </c>
      <c r="H127" t="s">
        <v>184</v>
      </c>
      <c r="I127" t="s">
        <v>1570</v>
      </c>
      <c r="J127" t="s">
        <v>1570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697</v>
      </c>
      <c r="AC127" s="2">
        <v>-0.80327868852459017</v>
      </c>
      <c r="AD127">
        <v>-0.18</v>
      </c>
      <c r="AE127">
        <v>0</v>
      </c>
      <c r="AF127">
        <v>0</v>
      </c>
      <c r="AG127">
        <v>0</v>
      </c>
      <c r="AH127">
        <v>0</v>
      </c>
      <c r="AI127" t="s">
        <v>697</v>
      </c>
      <c r="AJ127" t="s">
        <v>697</v>
      </c>
      <c r="AK127" t="s">
        <v>697</v>
      </c>
      <c r="AL127">
        <v>0</v>
      </c>
      <c r="AM127">
        <v>0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  <c r="AU127" t="s">
        <v>697</v>
      </c>
      <c r="AV127" t="s">
        <v>697</v>
      </c>
      <c r="AW127" t="s">
        <v>697</v>
      </c>
      <c r="AX127" t="s">
        <v>697</v>
      </c>
      <c r="AY127" t="s">
        <v>697</v>
      </c>
      <c r="AZ127" t="s">
        <v>697</v>
      </c>
      <c r="BA127" t="s">
        <v>1385</v>
      </c>
      <c r="BB127" t="s">
        <v>1789</v>
      </c>
      <c r="BC127">
        <v>0.98</v>
      </c>
      <c r="BD127" t="s">
        <v>697</v>
      </c>
      <c r="BE127">
        <v>0</v>
      </c>
      <c r="BF127">
        <v>0</v>
      </c>
      <c r="BG127">
        <v>0</v>
      </c>
      <c r="BH127">
        <v>0</v>
      </c>
      <c r="BI127" t="s">
        <v>197</v>
      </c>
      <c r="BJ127" t="s">
        <v>697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697</v>
      </c>
      <c r="BQ127">
        <v>0</v>
      </c>
      <c r="BR127">
        <v>0</v>
      </c>
      <c r="BS127">
        <v>0</v>
      </c>
      <c r="BT127" t="s">
        <v>697</v>
      </c>
      <c r="BU127">
        <v>0</v>
      </c>
      <c r="BV127">
        <v>0</v>
      </c>
      <c r="BW127" t="s">
        <v>697</v>
      </c>
      <c r="BX127">
        <v>0</v>
      </c>
    </row>
    <row r="128" spans="1:76" x14ac:dyDescent="0.25">
      <c r="A128" t="s">
        <v>192</v>
      </c>
      <c r="B128" t="s">
        <v>697</v>
      </c>
      <c r="C128" t="s">
        <v>697</v>
      </c>
      <c r="D128" t="s">
        <v>697</v>
      </c>
      <c r="E128" t="s">
        <v>697</v>
      </c>
      <c r="F128" t="s">
        <v>257</v>
      </c>
      <c r="G128" t="s">
        <v>697</v>
      </c>
      <c r="H128" t="s">
        <v>184</v>
      </c>
      <c r="I128" t="s">
        <v>1570</v>
      </c>
      <c r="J128" t="s">
        <v>1570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697</v>
      </c>
      <c r="AC128" s="2">
        <v>-1.8114754098360657</v>
      </c>
      <c r="AD128">
        <v>-0.4</v>
      </c>
      <c r="AE128">
        <v>0</v>
      </c>
      <c r="AF128">
        <v>0</v>
      </c>
      <c r="AG128">
        <v>0</v>
      </c>
      <c r="AH128">
        <v>0</v>
      </c>
      <c r="AI128" t="s">
        <v>697</v>
      </c>
      <c r="AJ128" t="s">
        <v>697</v>
      </c>
      <c r="AK128" t="s">
        <v>697</v>
      </c>
      <c r="AL128">
        <v>0</v>
      </c>
      <c r="AM128">
        <v>0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  <c r="AU128" t="s">
        <v>697</v>
      </c>
      <c r="AV128" t="s">
        <v>697</v>
      </c>
      <c r="AW128" t="s">
        <v>697</v>
      </c>
      <c r="AX128" t="s">
        <v>697</v>
      </c>
      <c r="AY128" t="s">
        <v>697</v>
      </c>
      <c r="AZ128" t="s">
        <v>697</v>
      </c>
      <c r="BA128" t="s">
        <v>1431</v>
      </c>
      <c r="BB128" t="s">
        <v>1441</v>
      </c>
      <c r="BC128">
        <v>2.21</v>
      </c>
      <c r="BD128" t="s">
        <v>958</v>
      </c>
      <c r="BE128">
        <v>0</v>
      </c>
      <c r="BF128">
        <v>0</v>
      </c>
      <c r="BG128">
        <v>0</v>
      </c>
      <c r="BH128">
        <v>0</v>
      </c>
      <c r="BI128" t="s">
        <v>197</v>
      </c>
      <c r="BJ128" t="s">
        <v>697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697</v>
      </c>
      <c r="BQ128">
        <v>0</v>
      </c>
      <c r="BR128">
        <v>0</v>
      </c>
      <c r="BS128">
        <v>0</v>
      </c>
      <c r="BT128" t="s">
        <v>697</v>
      </c>
      <c r="BU128">
        <v>0</v>
      </c>
      <c r="BV128">
        <v>0</v>
      </c>
      <c r="BW128" t="s">
        <v>697</v>
      </c>
      <c r="BX128">
        <v>0</v>
      </c>
    </row>
    <row r="129" spans="1:76" x14ac:dyDescent="0.25">
      <c r="A129" t="s">
        <v>192</v>
      </c>
      <c r="B129" t="s">
        <v>697</v>
      </c>
      <c r="C129" t="s">
        <v>697</v>
      </c>
      <c r="D129" t="s">
        <v>697</v>
      </c>
      <c r="E129" t="s">
        <v>697</v>
      </c>
      <c r="F129" t="s">
        <v>257</v>
      </c>
      <c r="G129" t="s">
        <v>697</v>
      </c>
      <c r="H129" t="s">
        <v>184</v>
      </c>
      <c r="I129" t="s">
        <v>1570</v>
      </c>
      <c r="J129" t="s">
        <v>1570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697</v>
      </c>
      <c r="AC129" s="2">
        <v>-1.3688524590163933</v>
      </c>
      <c r="AD129">
        <v>-0.3</v>
      </c>
      <c r="AE129">
        <v>0</v>
      </c>
      <c r="AF129">
        <v>0</v>
      </c>
      <c r="AG129">
        <v>0</v>
      </c>
      <c r="AH129">
        <v>0</v>
      </c>
      <c r="AI129" t="s">
        <v>697</v>
      </c>
      <c r="AJ129" t="s">
        <v>697</v>
      </c>
      <c r="AK129" t="s">
        <v>697</v>
      </c>
      <c r="AL129">
        <v>0</v>
      </c>
      <c r="AM129">
        <v>0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  <c r="AU129" t="s">
        <v>697</v>
      </c>
      <c r="AV129" t="s">
        <v>697</v>
      </c>
      <c r="AW129" t="s">
        <v>697</v>
      </c>
      <c r="AX129" t="s">
        <v>697</v>
      </c>
      <c r="AY129" t="s">
        <v>697</v>
      </c>
      <c r="AZ129" t="s">
        <v>697</v>
      </c>
      <c r="BA129" t="s">
        <v>1267</v>
      </c>
      <c r="BB129" t="s">
        <v>1688</v>
      </c>
      <c r="BC129">
        <v>1.67</v>
      </c>
      <c r="BD129" t="s">
        <v>697</v>
      </c>
      <c r="BE129">
        <v>0</v>
      </c>
      <c r="BF129">
        <v>0</v>
      </c>
      <c r="BG129">
        <v>0</v>
      </c>
      <c r="BH129">
        <v>0</v>
      </c>
      <c r="BI129" t="s">
        <v>197</v>
      </c>
      <c r="BJ129" t="s">
        <v>697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697</v>
      </c>
      <c r="BQ129">
        <v>0</v>
      </c>
      <c r="BR129">
        <v>0</v>
      </c>
      <c r="BS129">
        <v>0</v>
      </c>
      <c r="BT129" t="s">
        <v>697</v>
      </c>
      <c r="BU129">
        <v>0</v>
      </c>
      <c r="BV129">
        <v>0</v>
      </c>
      <c r="BW129" t="s">
        <v>697</v>
      </c>
      <c r="BX129">
        <v>0</v>
      </c>
    </row>
    <row r="130" spans="1:76" x14ac:dyDescent="0.25">
      <c r="A130" t="s">
        <v>192</v>
      </c>
      <c r="B130" t="s">
        <v>697</v>
      </c>
      <c r="C130" t="s">
        <v>697</v>
      </c>
      <c r="D130" t="s">
        <v>697</v>
      </c>
      <c r="E130" t="s">
        <v>697</v>
      </c>
      <c r="F130" t="s">
        <v>251</v>
      </c>
      <c r="G130" t="s">
        <v>697</v>
      </c>
      <c r="H130" t="s">
        <v>184</v>
      </c>
      <c r="I130" t="s">
        <v>1570</v>
      </c>
      <c r="J130" t="s">
        <v>1570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697</v>
      </c>
      <c r="AC130" s="2">
        <v>-5.081967213114754</v>
      </c>
      <c r="AD130">
        <v>-1.1200000000000001</v>
      </c>
      <c r="AE130">
        <v>0</v>
      </c>
      <c r="AF130">
        <v>0</v>
      </c>
      <c r="AG130">
        <v>0</v>
      </c>
      <c r="AH130">
        <v>0</v>
      </c>
      <c r="AI130" t="s">
        <v>697</v>
      </c>
      <c r="AJ130" t="s">
        <v>697</v>
      </c>
      <c r="AK130" t="s">
        <v>697</v>
      </c>
      <c r="AL130">
        <v>0</v>
      </c>
      <c r="AM130">
        <v>0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  <c r="AU130" t="s">
        <v>697</v>
      </c>
      <c r="AV130" t="s">
        <v>697</v>
      </c>
      <c r="AW130" t="s">
        <v>697</v>
      </c>
      <c r="AX130" t="s">
        <v>697</v>
      </c>
      <c r="AY130" t="s">
        <v>697</v>
      </c>
      <c r="AZ130" t="s">
        <v>697</v>
      </c>
      <c r="BA130" t="s">
        <v>1333</v>
      </c>
      <c r="BB130" t="s">
        <v>1334</v>
      </c>
      <c r="BC130">
        <v>6.2</v>
      </c>
      <c r="BD130" t="s">
        <v>697</v>
      </c>
      <c r="BE130">
        <v>0</v>
      </c>
      <c r="BF130">
        <v>0</v>
      </c>
      <c r="BG130">
        <v>0</v>
      </c>
      <c r="BH130">
        <v>0</v>
      </c>
      <c r="BI130" t="s">
        <v>197</v>
      </c>
      <c r="BJ130" t="s">
        <v>697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697</v>
      </c>
      <c r="BQ130">
        <v>0</v>
      </c>
      <c r="BR130">
        <v>0</v>
      </c>
      <c r="BS130">
        <v>0</v>
      </c>
      <c r="BT130" t="s">
        <v>697</v>
      </c>
      <c r="BU130">
        <v>0</v>
      </c>
      <c r="BV130">
        <v>0</v>
      </c>
      <c r="BW130" t="s">
        <v>697</v>
      </c>
      <c r="BX130">
        <v>0</v>
      </c>
    </row>
    <row r="131" spans="1:76" x14ac:dyDescent="0.25">
      <c r="A131" t="s">
        <v>192</v>
      </c>
      <c r="B131" t="s">
        <v>697</v>
      </c>
      <c r="C131" t="s">
        <v>697</v>
      </c>
      <c r="D131" t="s">
        <v>697</v>
      </c>
      <c r="E131" t="s">
        <v>697</v>
      </c>
      <c r="F131" t="s">
        <v>234</v>
      </c>
      <c r="G131" t="s">
        <v>697</v>
      </c>
      <c r="H131" t="s">
        <v>184</v>
      </c>
      <c r="I131" t="s">
        <v>1570</v>
      </c>
      <c r="J131" t="s">
        <v>1570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697</v>
      </c>
      <c r="AC131" s="2">
        <v>-0.89344262295081966</v>
      </c>
      <c r="AD131">
        <v>-0.2</v>
      </c>
      <c r="AE131">
        <v>0</v>
      </c>
      <c r="AF131">
        <v>0</v>
      </c>
      <c r="AG131">
        <v>0</v>
      </c>
      <c r="AH131">
        <v>0</v>
      </c>
      <c r="AI131" t="s">
        <v>697</v>
      </c>
      <c r="AJ131" t="s">
        <v>697</v>
      </c>
      <c r="AK131" t="s">
        <v>697</v>
      </c>
      <c r="AL131">
        <v>0</v>
      </c>
      <c r="AM131">
        <v>0</v>
      </c>
      <c r="AN131" t="s">
        <v>697</v>
      </c>
      <c r="AO131" t="s">
        <v>697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  <c r="AU131" t="s">
        <v>697</v>
      </c>
      <c r="AV131" t="s">
        <v>697</v>
      </c>
      <c r="AW131" t="s">
        <v>697</v>
      </c>
      <c r="AX131" t="s">
        <v>697</v>
      </c>
      <c r="AY131" t="s">
        <v>697</v>
      </c>
      <c r="AZ131" t="s">
        <v>697</v>
      </c>
      <c r="BA131" t="s">
        <v>1326</v>
      </c>
      <c r="BB131" t="s">
        <v>1327</v>
      </c>
      <c r="BC131">
        <v>1.0900000000000001</v>
      </c>
      <c r="BD131" t="s">
        <v>697</v>
      </c>
      <c r="BE131">
        <v>0</v>
      </c>
      <c r="BF131">
        <v>0</v>
      </c>
      <c r="BG131">
        <v>0</v>
      </c>
      <c r="BH131">
        <v>0</v>
      </c>
      <c r="BI131" t="s">
        <v>197</v>
      </c>
      <c r="BJ131" t="s">
        <v>697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697</v>
      </c>
      <c r="BQ131">
        <v>0</v>
      </c>
      <c r="BR131">
        <v>0</v>
      </c>
      <c r="BS131">
        <v>0</v>
      </c>
      <c r="BT131" t="s">
        <v>697</v>
      </c>
      <c r="BU131">
        <v>0</v>
      </c>
      <c r="BV131">
        <v>0</v>
      </c>
      <c r="BW131" t="s">
        <v>697</v>
      </c>
      <c r="BX131">
        <v>0</v>
      </c>
    </row>
    <row r="132" spans="1:76" x14ac:dyDescent="0.25">
      <c r="A132" t="s">
        <v>192</v>
      </c>
      <c r="B132" t="s">
        <v>697</v>
      </c>
      <c r="C132" t="s">
        <v>697</v>
      </c>
      <c r="D132" t="s">
        <v>697</v>
      </c>
      <c r="E132" t="s">
        <v>697</v>
      </c>
      <c r="F132" t="s">
        <v>408</v>
      </c>
      <c r="G132" t="s">
        <v>697</v>
      </c>
      <c r="H132" t="s">
        <v>184</v>
      </c>
      <c r="I132" t="s">
        <v>1570</v>
      </c>
      <c r="J132" t="s">
        <v>1570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697</v>
      </c>
      <c r="AC132" s="2">
        <v>-3.1147540983606556</v>
      </c>
      <c r="AD132">
        <v>-0.69</v>
      </c>
      <c r="AE132">
        <v>0</v>
      </c>
      <c r="AF132">
        <v>0</v>
      </c>
      <c r="AG132">
        <v>0</v>
      </c>
      <c r="AH132">
        <v>0</v>
      </c>
      <c r="AI132" t="s">
        <v>697</v>
      </c>
      <c r="AJ132" t="s">
        <v>697</v>
      </c>
      <c r="AK132" t="s">
        <v>697</v>
      </c>
      <c r="AL132">
        <v>0</v>
      </c>
      <c r="AM132">
        <v>0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  <c r="AU132" t="s">
        <v>697</v>
      </c>
      <c r="AV132" t="s">
        <v>697</v>
      </c>
      <c r="AW132" t="s">
        <v>697</v>
      </c>
      <c r="AX132" t="s">
        <v>697</v>
      </c>
      <c r="AY132" t="s">
        <v>697</v>
      </c>
      <c r="AZ132" t="s">
        <v>697</v>
      </c>
      <c r="BA132" t="s">
        <v>1319</v>
      </c>
      <c r="BB132" t="s">
        <v>1320</v>
      </c>
      <c r="BC132">
        <v>3.8</v>
      </c>
      <c r="BD132" t="s">
        <v>697</v>
      </c>
      <c r="BE132">
        <v>0</v>
      </c>
      <c r="BF132">
        <v>0</v>
      </c>
      <c r="BG132">
        <v>0</v>
      </c>
      <c r="BH132">
        <v>0</v>
      </c>
      <c r="BI132" t="s">
        <v>197</v>
      </c>
      <c r="BJ132" t="s">
        <v>697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697</v>
      </c>
      <c r="BQ132">
        <v>0</v>
      </c>
      <c r="BR132">
        <v>0</v>
      </c>
      <c r="BS132">
        <v>0</v>
      </c>
      <c r="BT132" t="s">
        <v>697</v>
      </c>
      <c r="BU132">
        <v>0</v>
      </c>
      <c r="BV132">
        <v>0</v>
      </c>
      <c r="BW132" t="s">
        <v>697</v>
      </c>
      <c r="BX132">
        <v>0</v>
      </c>
    </row>
    <row r="133" spans="1:76" x14ac:dyDescent="0.25">
      <c r="A133" t="s">
        <v>192</v>
      </c>
      <c r="B133" t="s">
        <v>697</v>
      </c>
      <c r="C133" t="s">
        <v>697</v>
      </c>
      <c r="D133" t="s">
        <v>697</v>
      </c>
      <c r="E133" t="s">
        <v>697</v>
      </c>
      <c r="F133" t="s">
        <v>251</v>
      </c>
      <c r="G133" t="s">
        <v>697</v>
      </c>
      <c r="H133" t="s">
        <v>184</v>
      </c>
      <c r="I133" t="s">
        <v>1570</v>
      </c>
      <c r="J133" t="s">
        <v>1570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697</v>
      </c>
      <c r="AC133" s="2">
        <v>-3.2131147540983607</v>
      </c>
      <c r="AD133">
        <v>-0.71</v>
      </c>
      <c r="AE133">
        <v>0</v>
      </c>
      <c r="AF133">
        <v>0</v>
      </c>
      <c r="AG133">
        <v>0</v>
      </c>
      <c r="AH133">
        <v>0</v>
      </c>
      <c r="AI133" t="s">
        <v>697</v>
      </c>
      <c r="AJ133" t="s">
        <v>697</v>
      </c>
      <c r="AK133" t="s">
        <v>697</v>
      </c>
      <c r="AL133">
        <v>0</v>
      </c>
      <c r="AM133">
        <v>0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  <c r="AU133" t="s">
        <v>697</v>
      </c>
      <c r="AV133" t="s">
        <v>697</v>
      </c>
      <c r="AW133" t="s">
        <v>697</v>
      </c>
      <c r="AX133" t="s">
        <v>697</v>
      </c>
      <c r="AY133" t="s">
        <v>697</v>
      </c>
      <c r="AZ133" t="s">
        <v>697</v>
      </c>
      <c r="BA133" t="s">
        <v>1251</v>
      </c>
      <c r="BB133" t="s">
        <v>1338</v>
      </c>
      <c r="BC133">
        <v>3.92</v>
      </c>
      <c r="BD133" t="s">
        <v>1790</v>
      </c>
      <c r="BE133">
        <v>0</v>
      </c>
      <c r="BF133">
        <v>0</v>
      </c>
      <c r="BG133">
        <v>0</v>
      </c>
      <c r="BH133">
        <v>0</v>
      </c>
      <c r="BI133" t="s">
        <v>197</v>
      </c>
      <c r="BJ133" t="s">
        <v>697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697</v>
      </c>
      <c r="BQ133">
        <v>0</v>
      </c>
      <c r="BR133">
        <v>0</v>
      </c>
      <c r="BS133">
        <v>0</v>
      </c>
      <c r="BT133" t="s">
        <v>697</v>
      </c>
      <c r="BU133">
        <v>0</v>
      </c>
      <c r="BV133">
        <v>0</v>
      </c>
      <c r="BW133" t="s">
        <v>697</v>
      </c>
      <c r="BX133">
        <v>0</v>
      </c>
    </row>
    <row r="134" spans="1:76" x14ac:dyDescent="0.25">
      <c r="A134" t="s">
        <v>192</v>
      </c>
      <c r="B134" t="s">
        <v>697</v>
      </c>
      <c r="C134" t="s">
        <v>697</v>
      </c>
      <c r="D134" t="s">
        <v>697</v>
      </c>
      <c r="E134" t="s">
        <v>697</v>
      </c>
      <c r="F134" t="s">
        <v>1274</v>
      </c>
      <c r="G134" t="s">
        <v>697</v>
      </c>
      <c r="H134" t="s">
        <v>184</v>
      </c>
      <c r="I134" t="s">
        <v>1570</v>
      </c>
      <c r="J134" t="s">
        <v>1570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697</v>
      </c>
      <c r="AC134" s="2">
        <v>-2.057377049180328</v>
      </c>
      <c r="AD134">
        <v>-0.45</v>
      </c>
      <c r="AE134">
        <v>0</v>
      </c>
      <c r="AF134">
        <v>0</v>
      </c>
      <c r="AG134">
        <v>0</v>
      </c>
      <c r="AH134">
        <v>0</v>
      </c>
      <c r="AI134" t="s">
        <v>697</v>
      </c>
      <c r="AJ134" t="s">
        <v>697</v>
      </c>
      <c r="AK134" t="s">
        <v>697</v>
      </c>
      <c r="AL134">
        <v>0</v>
      </c>
      <c r="AM134">
        <v>0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697</v>
      </c>
      <c r="AU134" t="s">
        <v>697</v>
      </c>
      <c r="AV134" t="s">
        <v>697</v>
      </c>
      <c r="AW134" t="s">
        <v>697</v>
      </c>
      <c r="AX134" t="s">
        <v>697</v>
      </c>
      <c r="AY134" t="s">
        <v>697</v>
      </c>
      <c r="AZ134" t="s">
        <v>697</v>
      </c>
      <c r="BA134" t="s">
        <v>1275</v>
      </c>
      <c r="BB134" t="s">
        <v>1337</v>
      </c>
      <c r="BC134">
        <v>2.5099999999999998</v>
      </c>
      <c r="BD134" t="s">
        <v>697</v>
      </c>
      <c r="BE134">
        <v>0</v>
      </c>
      <c r="BF134">
        <v>0</v>
      </c>
      <c r="BG134">
        <v>0</v>
      </c>
      <c r="BH134">
        <v>0</v>
      </c>
      <c r="BI134" t="s">
        <v>197</v>
      </c>
      <c r="BJ134" t="s">
        <v>697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697</v>
      </c>
      <c r="BQ134">
        <v>0</v>
      </c>
      <c r="BR134">
        <v>0</v>
      </c>
      <c r="BS134">
        <v>0</v>
      </c>
      <c r="BT134" t="s">
        <v>697</v>
      </c>
      <c r="BU134">
        <v>0</v>
      </c>
      <c r="BV134">
        <v>0</v>
      </c>
      <c r="BW134" t="s">
        <v>697</v>
      </c>
      <c r="BX134">
        <v>0</v>
      </c>
    </row>
    <row r="135" spans="1:76" x14ac:dyDescent="0.25">
      <c r="A135" t="s">
        <v>192</v>
      </c>
      <c r="B135" t="s">
        <v>697</v>
      </c>
      <c r="C135" t="s">
        <v>697</v>
      </c>
      <c r="D135" t="s">
        <v>697</v>
      </c>
      <c r="E135" t="s">
        <v>697</v>
      </c>
      <c r="F135" t="s">
        <v>683</v>
      </c>
      <c r="G135" t="s">
        <v>697</v>
      </c>
      <c r="H135" t="s">
        <v>184</v>
      </c>
      <c r="I135" t="s">
        <v>1570</v>
      </c>
      <c r="J135" t="s">
        <v>1570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697</v>
      </c>
      <c r="AC135" s="2">
        <v>-3.0163934426229506</v>
      </c>
      <c r="AD135">
        <v>-0.66</v>
      </c>
      <c r="AE135">
        <v>0</v>
      </c>
      <c r="AF135">
        <v>0</v>
      </c>
      <c r="AG135">
        <v>0</v>
      </c>
      <c r="AH135">
        <v>0</v>
      </c>
      <c r="AI135" t="s">
        <v>697</v>
      </c>
      <c r="AJ135" t="s">
        <v>697</v>
      </c>
      <c r="AK135" t="s">
        <v>697</v>
      </c>
      <c r="AL135">
        <v>0</v>
      </c>
      <c r="AM135">
        <v>0</v>
      </c>
      <c r="AN135" t="s">
        <v>697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  <c r="AU135" t="s">
        <v>697</v>
      </c>
      <c r="AV135" t="s">
        <v>697</v>
      </c>
      <c r="AW135" t="s">
        <v>697</v>
      </c>
      <c r="AX135" t="s">
        <v>697</v>
      </c>
      <c r="AY135" t="s">
        <v>697</v>
      </c>
      <c r="AZ135" t="s">
        <v>697</v>
      </c>
      <c r="BA135" t="s">
        <v>1791</v>
      </c>
      <c r="BB135" t="s">
        <v>1792</v>
      </c>
      <c r="BC135">
        <v>3.68</v>
      </c>
      <c r="BD135" t="s">
        <v>697</v>
      </c>
      <c r="BE135">
        <v>0</v>
      </c>
      <c r="BF135">
        <v>0</v>
      </c>
      <c r="BG135">
        <v>0</v>
      </c>
      <c r="BH135">
        <v>0</v>
      </c>
      <c r="BI135" t="s">
        <v>197</v>
      </c>
      <c r="BJ135" t="s">
        <v>697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697</v>
      </c>
      <c r="BQ135">
        <v>0</v>
      </c>
      <c r="BR135">
        <v>0</v>
      </c>
      <c r="BS135">
        <v>0</v>
      </c>
      <c r="BT135" t="s">
        <v>697</v>
      </c>
      <c r="BU135">
        <v>0</v>
      </c>
      <c r="BV135">
        <v>0</v>
      </c>
      <c r="BW135" t="s">
        <v>697</v>
      </c>
      <c r="BX135">
        <v>0</v>
      </c>
    </row>
    <row r="136" spans="1:76" x14ac:dyDescent="0.25">
      <c r="A136" t="s">
        <v>192</v>
      </c>
      <c r="B136" t="s">
        <v>697</v>
      </c>
      <c r="C136" t="s">
        <v>697</v>
      </c>
      <c r="D136" t="s">
        <v>697</v>
      </c>
      <c r="E136" t="s">
        <v>697</v>
      </c>
      <c r="F136" t="s">
        <v>225</v>
      </c>
      <c r="G136" t="s">
        <v>697</v>
      </c>
      <c r="H136" t="s">
        <v>184</v>
      </c>
      <c r="I136" t="s">
        <v>1570</v>
      </c>
      <c r="J136" t="s">
        <v>1570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697</v>
      </c>
      <c r="AC136" s="2">
        <v>-2.6967213114754096</v>
      </c>
      <c r="AD136">
        <v>-0.59</v>
      </c>
      <c r="AE136">
        <v>0</v>
      </c>
      <c r="AF136">
        <v>0</v>
      </c>
      <c r="AG136">
        <v>0</v>
      </c>
      <c r="AH136">
        <v>0</v>
      </c>
      <c r="AI136" t="s">
        <v>697</v>
      </c>
      <c r="AJ136" t="s">
        <v>697</v>
      </c>
      <c r="AK136" t="s">
        <v>697</v>
      </c>
      <c r="AL136">
        <v>0</v>
      </c>
      <c r="AM136">
        <v>0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  <c r="AU136" t="s">
        <v>697</v>
      </c>
      <c r="AV136" t="s">
        <v>697</v>
      </c>
      <c r="AW136" t="s">
        <v>697</v>
      </c>
      <c r="AX136" t="s">
        <v>697</v>
      </c>
      <c r="AY136" t="s">
        <v>697</v>
      </c>
      <c r="AZ136" t="s">
        <v>697</v>
      </c>
      <c r="BA136" t="s">
        <v>1400</v>
      </c>
      <c r="BB136" t="s">
        <v>697</v>
      </c>
      <c r="BC136">
        <v>3.29</v>
      </c>
      <c r="BD136" t="s">
        <v>697</v>
      </c>
      <c r="BE136">
        <v>0</v>
      </c>
      <c r="BF136">
        <v>0</v>
      </c>
      <c r="BG136">
        <v>0</v>
      </c>
      <c r="BH136">
        <v>0</v>
      </c>
      <c r="BI136" t="s">
        <v>197</v>
      </c>
      <c r="BJ136" t="s">
        <v>697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697</v>
      </c>
      <c r="BQ136">
        <v>0</v>
      </c>
      <c r="BR136">
        <v>0</v>
      </c>
      <c r="BS136">
        <v>0</v>
      </c>
      <c r="BT136" t="s">
        <v>697</v>
      </c>
      <c r="BU136">
        <v>0</v>
      </c>
      <c r="BV136">
        <v>0</v>
      </c>
      <c r="BW136" t="s">
        <v>697</v>
      </c>
      <c r="BX136">
        <v>0</v>
      </c>
    </row>
    <row r="137" spans="1:76" x14ac:dyDescent="0.25">
      <c r="A137" t="s">
        <v>192</v>
      </c>
      <c r="B137" t="s">
        <v>697</v>
      </c>
      <c r="C137" t="s">
        <v>697</v>
      </c>
      <c r="D137" t="s">
        <v>697</v>
      </c>
      <c r="E137" t="s">
        <v>697</v>
      </c>
      <c r="F137" t="s">
        <v>225</v>
      </c>
      <c r="G137" t="s">
        <v>697</v>
      </c>
      <c r="H137" t="s">
        <v>184</v>
      </c>
      <c r="I137" t="s">
        <v>1570</v>
      </c>
      <c r="J137" t="s">
        <v>1570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697</v>
      </c>
      <c r="AC137" s="2">
        <v>-2.5081967213114753</v>
      </c>
      <c r="AD137">
        <v>-0.55000000000000004</v>
      </c>
      <c r="AE137">
        <v>0</v>
      </c>
      <c r="AF137">
        <v>0</v>
      </c>
      <c r="AG137">
        <v>0</v>
      </c>
      <c r="AH137">
        <v>0</v>
      </c>
      <c r="AI137" t="s">
        <v>697</v>
      </c>
      <c r="AJ137" t="s">
        <v>697</v>
      </c>
      <c r="AK137" t="s">
        <v>697</v>
      </c>
      <c r="AL137">
        <v>0</v>
      </c>
      <c r="AM137">
        <v>0</v>
      </c>
      <c r="AN137" t="s">
        <v>697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  <c r="AU137" t="s">
        <v>697</v>
      </c>
      <c r="AV137" t="s">
        <v>697</v>
      </c>
      <c r="AW137" t="s">
        <v>697</v>
      </c>
      <c r="AX137" t="s">
        <v>697</v>
      </c>
      <c r="AY137" t="s">
        <v>697</v>
      </c>
      <c r="AZ137" t="s">
        <v>697</v>
      </c>
      <c r="BA137" t="s">
        <v>1399</v>
      </c>
      <c r="BB137" t="s">
        <v>697</v>
      </c>
      <c r="BC137">
        <v>3.06</v>
      </c>
      <c r="BD137" t="s">
        <v>975</v>
      </c>
      <c r="BE137">
        <v>0</v>
      </c>
      <c r="BF137">
        <v>0</v>
      </c>
      <c r="BG137">
        <v>0</v>
      </c>
      <c r="BH137">
        <v>0</v>
      </c>
      <c r="BI137" t="s">
        <v>197</v>
      </c>
      <c r="BJ137" t="s">
        <v>697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697</v>
      </c>
      <c r="BQ137">
        <v>0</v>
      </c>
      <c r="BR137">
        <v>0</v>
      </c>
      <c r="BS137">
        <v>0</v>
      </c>
      <c r="BT137" t="s">
        <v>697</v>
      </c>
      <c r="BU137">
        <v>0</v>
      </c>
      <c r="BV137">
        <v>0</v>
      </c>
      <c r="BW137" t="s">
        <v>697</v>
      </c>
      <c r="BX137">
        <v>0</v>
      </c>
    </row>
    <row r="138" spans="1:76" x14ac:dyDescent="0.25">
      <c r="A138" t="s">
        <v>192</v>
      </c>
      <c r="B138" t="s">
        <v>697</v>
      </c>
      <c r="C138" t="s">
        <v>697</v>
      </c>
      <c r="D138" t="s">
        <v>697</v>
      </c>
      <c r="E138" t="s">
        <v>697</v>
      </c>
      <c r="F138" t="s">
        <v>238</v>
      </c>
      <c r="G138" t="s">
        <v>697</v>
      </c>
      <c r="H138" t="s">
        <v>184</v>
      </c>
      <c r="I138" t="s">
        <v>1570</v>
      </c>
      <c r="J138" t="s">
        <v>1570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697</v>
      </c>
      <c r="AC138" s="2">
        <v>-9.8360655737704902E-2</v>
      </c>
      <c r="AD138">
        <v>-0.02</v>
      </c>
      <c r="AE138">
        <v>0</v>
      </c>
      <c r="AF138">
        <v>0</v>
      </c>
      <c r="AG138">
        <v>0</v>
      </c>
      <c r="AH138">
        <v>0</v>
      </c>
      <c r="AI138" t="s">
        <v>697</v>
      </c>
      <c r="AJ138" t="s">
        <v>697</v>
      </c>
      <c r="AK138" t="s">
        <v>697</v>
      </c>
      <c r="AL138">
        <v>0</v>
      </c>
      <c r="AM138">
        <v>0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  <c r="AU138" t="s">
        <v>697</v>
      </c>
      <c r="AV138" t="s">
        <v>697</v>
      </c>
      <c r="AW138" t="s">
        <v>697</v>
      </c>
      <c r="AX138" t="s">
        <v>697</v>
      </c>
      <c r="AY138" t="s">
        <v>697</v>
      </c>
      <c r="AZ138" t="s">
        <v>697</v>
      </c>
      <c r="BA138" t="s">
        <v>1254</v>
      </c>
      <c r="BB138" t="s">
        <v>1292</v>
      </c>
      <c r="BC138">
        <v>0.12</v>
      </c>
      <c r="BD138" t="s">
        <v>697</v>
      </c>
      <c r="BE138">
        <v>0</v>
      </c>
      <c r="BF138">
        <v>0</v>
      </c>
      <c r="BG138">
        <v>0</v>
      </c>
      <c r="BH138">
        <v>0</v>
      </c>
      <c r="BI138" t="s">
        <v>197</v>
      </c>
      <c r="BJ138" t="s">
        <v>697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697</v>
      </c>
      <c r="BQ138">
        <v>0</v>
      </c>
      <c r="BR138">
        <v>0</v>
      </c>
      <c r="BS138">
        <v>0</v>
      </c>
      <c r="BT138" t="s">
        <v>697</v>
      </c>
      <c r="BU138">
        <v>0</v>
      </c>
      <c r="BV138">
        <v>0</v>
      </c>
      <c r="BW138" t="s">
        <v>697</v>
      </c>
      <c r="BX138">
        <v>0</v>
      </c>
    </row>
    <row r="139" spans="1:76" x14ac:dyDescent="0.25">
      <c r="A139" t="s">
        <v>192</v>
      </c>
      <c r="B139" t="s">
        <v>697</v>
      </c>
      <c r="C139" t="s">
        <v>697</v>
      </c>
      <c r="D139" t="s">
        <v>697</v>
      </c>
      <c r="E139" t="s">
        <v>697</v>
      </c>
      <c r="F139" t="s">
        <v>462</v>
      </c>
      <c r="G139" t="s">
        <v>697</v>
      </c>
      <c r="H139" t="s">
        <v>184</v>
      </c>
      <c r="I139" t="s">
        <v>1570</v>
      </c>
      <c r="J139" t="s">
        <v>1570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697</v>
      </c>
      <c r="AC139" s="2">
        <v>-3.721311475409836</v>
      </c>
      <c r="AD139">
        <v>-0.82</v>
      </c>
      <c r="AE139">
        <v>0</v>
      </c>
      <c r="AF139">
        <v>0</v>
      </c>
      <c r="AG139">
        <v>0</v>
      </c>
      <c r="AH139">
        <v>0</v>
      </c>
      <c r="AI139" t="s">
        <v>697</v>
      </c>
      <c r="AJ139" t="s">
        <v>697</v>
      </c>
      <c r="AK139" t="s">
        <v>697</v>
      </c>
      <c r="AL139">
        <v>0</v>
      </c>
      <c r="AM139">
        <v>0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697</v>
      </c>
      <c r="AU139" t="s">
        <v>697</v>
      </c>
      <c r="AV139" t="s">
        <v>697</v>
      </c>
      <c r="AW139" t="s">
        <v>697</v>
      </c>
      <c r="AX139" t="s">
        <v>697</v>
      </c>
      <c r="AY139" t="s">
        <v>697</v>
      </c>
      <c r="AZ139" t="s">
        <v>697</v>
      </c>
      <c r="BA139" t="s">
        <v>1388</v>
      </c>
      <c r="BB139" t="s">
        <v>1667</v>
      </c>
      <c r="BC139">
        <v>4.54</v>
      </c>
      <c r="BD139" t="s">
        <v>697</v>
      </c>
      <c r="BE139">
        <v>0</v>
      </c>
      <c r="BF139">
        <v>0</v>
      </c>
      <c r="BG139">
        <v>0</v>
      </c>
      <c r="BH139">
        <v>0</v>
      </c>
      <c r="BI139" t="s">
        <v>197</v>
      </c>
      <c r="BJ139" t="s">
        <v>697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697</v>
      </c>
      <c r="BQ139">
        <v>0</v>
      </c>
      <c r="BR139">
        <v>0</v>
      </c>
      <c r="BS139">
        <v>0</v>
      </c>
      <c r="BT139" t="s">
        <v>697</v>
      </c>
      <c r="BU139">
        <v>0</v>
      </c>
      <c r="BV139">
        <v>0</v>
      </c>
      <c r="BW139" t="s">
        <v>697</v>
      </c>
      <c r="BX139">
        <v>0</v>
      </c>
    </row>
    <row r="140" spans="1:76" x14ac:dyDescent="0.25">
      <c r="A140" t="s">
        <v>192</v>
      </c>
      <c r="B140" t="s">
        <v>697</v>
      </c>
      <c r="C140" t="s">
        <v>697</v>
      </c>
      <c r="D140" t="s">
        <v>697</v>
      </c>
      <c r="E140" t="s">
        <v>697</v>
      </c>
      <c r="F140" t="s">
        <v>251</v>
      </c>
      <c r="G140" t="s">
        <v>697</v>
      </c>
      <c r="H140" t="s">
        <v>184</v>
      </c>
      <c r="I140" t="s">
        <v>1570</v>
      </c>
      <c r="J140" t="s">
        <v>1570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697</v>
      </c>
      <c r="AC140" s="2">
        <v>-2.5327868852459017</v>
      </c>
      <c r="AD140">
        <v>-0.56000000000000005</v>
      </c>
      <c r="AE140">
        <v>0</v>
      </c>
      <c r="AF140">
        <v>0</v>
      </c>
      <c r="AG140">
        <v>0</v>
      </c>
      <c r="AH140">
        <v>0</v>
      </c>
      <c r="AI140" t="s">
        <v>697</v>
      </c>
      <c r="AJ140" t="s">
        <v>697</v>
      </c>
      <c r="AK140" t="s">
        <v>697</v>
      </c>
      <c r="AL140">
        <v>0</v>
      </c>
      <c r="AM140">
        <v>0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  <c r="AU140" t="s">
        <v>697</v>
      </c>
      <c r="AV140" t="s">
        <v>697</v>
      </c>
      <c r="AW140" t="s">
        <v>697</v>
      </c>
      <c r="AX140" t="s">
        <v>697</v>
      </c>
      <c r="AY140" t="s">
        <v>697</v>
      </c>
      <c r="AZ140" t="s">
        <v>697</v>
      </c>
      <c r="BA140" t="s">
        <v>1410</v>
      </c>
      <c r="BB140" t="s">
        <v>1793</v>
      </c>
      <c r="BC140">
        <v>3.09</v>
      </c>
      <c r="BD140" t="s">
        <v>1317</v>
      </c>
      <c r="BE140">
        <v>0</v>
      </c>
      <c r="BF140">
        <v>0</v>
      </c>
      <c r="BG140">
        <v>0</v>
      </c>
      <c r="BH140">
        <v>0</v>
      </c>
      <c r="BI140" t="s">
        <v>197</v>
      </c>
      <c r="BJ140" t="s">
        <v>697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697</v>
      </c>
      <c r="BQ140">
        <v>0</v>
      </c>
      <c r="BR140">
        <v>0</v>
      </c>
      <c r="BS140">
        <v>0</v>
      </c>
      <c r="BT140" t="s">
        <v>697</v>
      </c>
      <c r="BU140">
        <v>0</v>
      </c>
      <c r="BV140">
        <v>0</v>
      </c>
      <c r="BW140" t="s">
        <v>697</v>
      </c>
      <c r="BX140">
        <v>0</v>
      </c>
    </row>
    <row r="141" spans="1:76" x14ac:dyDescent="0.25">
      <c r="A141" t="s">
        <v>192</v>
      </c>
      <c r="B141" t="s">
        <v>697</v>
      </c>
      <c r="C141" t="s">
        <v>697</v>
      </c>
      <c r="D141" t="s">
        <v>697</v>
      </c>
      <c r="E141" t="s">
        <v>697</v>
      </c>
      <c r="F141" t="s">
        <v>686</v>
      </c>
      <c r="G141" t="s">
        <v>697</v>
      </c>
      <c r="H141" t="s">
        <v>184</v>
      </c>
      <c r="I141" t="s">
        <v>1570</v>
      </c>
      <c r="J141" t="s">
        <v>1570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697</v>
      </c>
      <c r="AC141" s="2">
        <v>-0.63934426229508201</v>
      </c>
      <c r="AD141">
        <v>-0.14000000000000001</v>
      </c>
      <c r="AE141">
        <v>0</v>
      </c>
      <c r="AF141">
        <v>0</v>
      </c>
      <c r="AG141">
        <v>0</v>
      </c>
      <c r="AH141">
        <v>0</v>
      </c>
      <c r="AI141" t="s">
        <v>697</v>
      </c>
      <c r="AJ141" t="s">
        <v>697</v>
      </c>
      <c r="AK141" t="s">
        <v>697</v>
      </c>
      <c r="AL141">
        <v>0</v>
      </c>
      <c r="AM141">
        <v>0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  <c r="AU141" t="s">
        <v>697</v>
      </c>
      <c r="AV141" t="s">
        <v>697</v>
      </c>
      <c r="AW141" t="s">
        <v>697</v>
      </c>
      <c r="AX141" t="s">
        <v>697</v>
      </c>
      <c r="AY141" t="s">
        <v>697</v>
      </c>
      <c r="AZ141" t="s">
        <v>697</v>
      </c>
      <c r="BA141" t="s">
        <v>1408</v>
      </c>
      <c r="BB141" t="s">
        <v>1794</v>
      </c>
      <c r="BC141">
        <v>0.78</v>
      </c>
      <c r="BD141" t="s">
        <v>697</v>
      </c>
      <c r="BE141">
        <v>0</v>
      </c>
      <c r="BF141">
        <v>0</v>
      </c>
      <c r="BG141">
        <v>0</v>
      </c>
      <c r="BH141">
        <v>0</v>
      </c>
      <c r="BI141" t="s">
        <v>197</v>
      </c>
      <c r="BJ141" t="s">
        <v>697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697</v>
      </c>
      <c r="BQ141">
        <v>0</v>
      </c>
      <c r="BR141">
        <v>0</v>
      </c>
      <c r="BS141">
        <v>0</v>
      </c>
      <c r="BT141" t="s">
        <v>697</v>
      </c>
      <c r="BU141">
        <v>0</v>
      </c>
      <c r="BV141">
        <v>0</v>
      </c>
      <c r="BW141" t="s">
        <v>697</v>
      </c>
      <c r="BX141">
        <v>0</v>
      </c>
    </row>
    <row r="142" spans="1:76" x14ac:dyDescent="0.25">
      <c r="A142" t="s">
        <v>192</v>
      </c>
      <c r="B142" t="s">
        <v>697</v>
      </c>
      <c r="C142" t="s">
        <v>697</v>
      </c>
      <c r="D142" t="s">
        <v>697</v>
      </c>
      <c r="E142" t="s">
        <v>697</v>
      </c>
      <c r="F142" t="s">
        <v>624</v>
      </c>
      <c r="G142" t="s">
        <v>697</v>
      </c>
      <c r="H142" t="s">
        <v>184</v>
      </c>
      <c r="I142" t="s">
        <v>1570</v>
      </c>
      <c r="J142" t="s">
        <v>1570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697</v>
      </c>
      <c r="AC142" s="2">
        <v>-0.77868852459016391</v>
      </c>
      <c r="AD142">
        <v>-0.17</v>
      </c>
      <c r="AE142">
        <v>0</v>
      </c>
      <c r="AF142">
        <v>0</v>
      </c>
      <c r="AG142">
        <v>0</v>
      </c>
      <c r="AH142">
        <v>0</v>
      </c>
      <c r="AI142" t="s">
        <v>697</v>
      </c>
      <c r="AJ142" t="s">
        <v>697</v>
      </c>
      <c r="AK142" t="s">
        <v>697</v>
      </c>
      <c r="AL142">
        <v>0</v>
      </c>
      <c r="AM142">
        <v>0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  <c r="AU142" t="s">
        <v>697</v>
      </c>
      <c r="AV142" t="s">
        <v>697</v>
      </c>
      <c r="AW142" t="s">
        <v>697</v>
      </c>
      <c r="AX142" t="s">
        <v>697</v>
      </c>
      <c r="AY142" t="s">
        <v>697</v>
      </c>
      <c r="AZ142" t="s">
        <v>697</v>
      </c>
      <c r="BA142" t="s">
        <v>1425</v>
      </c>
      <c r="BB142" t="s">
        <v>1795</v>
      </c>
      <c r="BC142">
        <v>0.95</v>
      </c>
      <c r="BD142" t="s">
        <v>697</v>
      </c>
      <c r="BE142">
        <v>0</v>
      </c>
      <c r="BF142">
        <v>0</v>
      </c>
      <c r="BG142">
        <v>0</v>
      </c>
      <c r="BH142">
        <v>0</v>
      </c>
      <c r="BI142" t="s">
        <v>197</v>
      </c>
      <c r="BJ142" t="s">
        <v>697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697</v>
      </c>
      <c r="BQ142">
        <v>0</v>
      </c>
      <c r="BR142">
        <v>0</v>
      </c>
      <c r="BS142">
        <v>0</v>
      </c>
      <c r="BT142" t="s">
        <v>697</v>
      </c>
      <c r="BU142">
        <v>0</v>
      </c>
      <c r="BV142">
        <v>0</v>
      </c>
      <c r="BW142" t="s">
        <v>697</v>
      </c>
      <c r="BX142">
        <v>0</v>
      </c>
    </row>
    <row r="143" spans="1:76" x14ac:dyDescent="0.25">
      <c r="A143" t="s">
        <v>192</v>
      </c>
      <c r="B143" t="s">
        <v>697</v>
      </c>
      <c r="C143" t="s">
        <v>697</v>
      </c>
      <c r="D143" t="s">
        <v>697</v>
      </c>
      <c r="E143" t="s">
        <v>697</v>
      </c>
      <c r="F143" t="s">
        <v>469</v>
      </c>
      <c r="G143" t="s">
        <v>697</v>
      </c>
      <c r="H143" t="s">
        <v>184</v>
      </c>
      <c r="I143" t="s">
        <v>1570</v>
      </c>
      <c r="J143" t="s">
        <v>1570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697</v>
      </c>
      <c r="AC143" s="2">
        <v>-0.55737704918032793</v>
      </c>
      <c r="AD143">
        <v>-0.12</v>
      </c>
      <c r="AE143">
        <v>0</v>
      </c>
      <c r="AF143">
        <v>0</v>
      </c>
      <c r="AG143">
        <v>0</v>
      </c>
      <c r="AH143">
        <v>0</v>
      </c>
      <c r="AI143" t="s">
        <v>697</v>
      </c>
      <c r="AJ143" t="s">
        <v>697</v>
      </c>
      <c r="AK143" t="s">
        <v>697</v>
      </c>
      <c r="AL143">
        <v>0</v>
      </c>
      <c r="AM143">
        <v>0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  <c r="AU143" t="s">
        <v>697</v>
      </c>
      <c r="AV143" t="s">
        <v>697</v>
      </c>
      <c r="AW143" t="s">
        <v>697</v>
      </c>
      <c r="AX143" t="s">
        <v>697</v>
      </c>
      <c r="AY143" t="s">
        <v>697</v>
      </c>
      <c r="AZ143" t="s">
        <v>697</v>
      </c>
      <c r="BA143" t="s">
        <v>1418</v>
      </c>
      <c r="BB143" t="s">
        <v>1796</v>
      </c>
      <c r="BC143">
        <v>0.68</v>
      </c>
      <c r="BD143" t="s">
        <v>801</v>
      </c>
      <c r="BE143">
        <v>0</v>
      </c>
      <c r="BF143">
        <v>0</v>
      </c>
      <c r="BG143">
        <v>0</v>
      </c>
      <c r="BH143">
        <v>0</v>
      </c>
      <c r="BI143" t="s">
        <v>197</v>
      </c>
      <c r="BJ143" t="s">
        <v>697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697</v>
      </c>
      <c r="BQ143">
        <v>0</v>
      </c>
      <c r="BR143">
        <v>0</v>
      </c>
      <c r="BS143">
        <v>0</v>
      </c>
      <c r="BT143" t="s">
        <v>697</v>
      </c>
      <c r="BU143">
        <v>0</v>
      </c>
      <c r="BV143">
        <v>0</v>
      </c>
      <c r="BW143" t="s">
        <v>697</v>
      </c>
      <c r="BX143">
        <v>0</v>
      </c>
    </row>
    <row r="144" spans="1:76" x14ac:dyDescent="0.25">
      <c r="A144" t="s">
        <v>192</v>
      </c>
      <c r="B144" t="s">
        <v>697</v>
      </c>
      <c r="C144" t="s">
        <v>697</v>
      </c>
      <c r="D144" t="s">
        <v>697</v>
      </c>
      <c r="E144" t="s">
        <v>697</v>
      </c>
      <c r="F144" t="s">
        <v>477</v>
      </c>
      <c r="G144" t="s">
        <v>697</v>
      </c>
      <c r="H144" t="s">
        <v>184</v>
      </c>
      <c r="I144" t="s">
        <v>1570</v>
      </c>
      <c r="J144" t="s">
        <v>1570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697</v>
      </c>
      <c r="AC144" s="2">
        <v>-1.3524590163934427</v>
      </c>
      <c r="AD144">
        <v>-0.3</v>
      </c>
      <c r="AE144">
        <v>0</v>
      </c>
      <c r="AF144">
        <v>0</v>
      </c>
      <c r="AG144">
        <v>0</v>
      </c>
      <c r="AH144">
        <v>0</v>
      </c>
      <c r="AI144" t="s">
        <v>697</v>
      </c>
      <c r="AJ144" t="s">
        <v>697</v>
      </c>
      <c r="AK144" t="s">
        <v>697</v>
      </c>
      <c r="AL144">
        <v>0</v>
      </c>
      <c r="AM144">
        <v>0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  <c r="AU144" t="s">
        <v>697</v>
      </c>
      <c r="AV144" t="s">
        <v>697</v>
      </c>
      <c r="AW144" t="s">
        <v>697</v>
      </c>
      <c r="AX144" t="s">
        <v>697</v>
      </c>
      <c r="AY144" t="s">
        <v>697</v>
      </c>
      <c r="AZ144" t="s">
        <v>697</v>
      </c>
      <c r="BA144" t="s">
        <v>1242</v>
      </c>
      <c r="BB144" t="s">
        <v>1797</v>
      </c>
      <c r="BC144">
        <v>1.65</v>
      </c>
      <c r="BD144" t="s">
        <v>697</v>
      </c>
      <c r="BE144">
        <v>0</v>
      </c>
      <c r="BF144">
        <v>0</v>
      </c>
      <c r="BG144">
        <v>0</v>
      </c>
      <c r="BH144">
        <v>0</v>
      </c>
      <c r="BI144" t="s">
        <v>197</v>
      </c>
      <c r="BJ144" t="s">
        <v>697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697</v>
      </c>
      <c r="BQ144">
        <v>0</v>
      </c>
      <c r="BR144">
        <v>0</v>
      </c>
      <c r="BS144">
        <v>0</v>
      </c>
      <c r="BT144" t="s">
        <v>697</v>
      </c>
      <c r="BU144">
        <v>0</v>
      </c>
      <c r="BV144">
        <v>0</v>
      </c>
      <c r="BW144" t="s">
        <v>697</v>
      </c>
      <c r="BX144">
        <v>0</v>
      </c>
    </row>
    <row r="145" spans="1:76" x14ac:dyDescent="0.25">
      <c r="A145" t="s">
        <v>192</v>
      </c>
      <c r="B145" t="s">
        <v>697</v>
      </c>
      <c r="C145" t="s">
        <v>697</v>
      </c>
      <c r="D145" t="s">
        <v>697</v>
      </c>
      <c r="E145" t="s">
        <v>697</v>
      </c>
      <c r="F145" t="s">
        <v>225</v>
      </c>
      <c r="G145" t="s">
        <v>697</v>
      </c>
      <c r="H145" t="s">
        <v>184</v>
      </c>
      <c r="I145" t="s">
        <v>1570</v>
      </c>
      <c r="J145" t="s">
        <v>1570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697</v>
      </c>
      <c r="AC145" s="2">
        <v>-2.0163934426229506</v>
      </c>
      <c r="AD145">
        <v>-0.44</v>
      </c>
      <c r="AE145">
        <v>0</v>
      </c>
      <c r="AF145">
        <v>0</v>
      </c>
      <c r="AG145">
        <v>0</v>
      </c>
      <c r="AH145">
        <v>0</v>
      </c>
      <c r="AI145" t="s">
        <v>697</v>
      </c>
      <c r="AJ145" t="s">
        <v>697</v>
      </c>
      <c r="AK145" t="s">
        <v>697</v>
      </c>
      <c r="AL145">
        <v>0</v>
      </c>
      <c r="AM145">
        <v>0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  <c r="AU145" t="s">
        <v>697</v>
      </c>
      <c r="AV145" t="s">
        <v>697</v>
      </c>
      <c r="AW145" t="s">
        <v>697</v>
      </c>
      <c r="AX145" t="s">
        <v>697</v>
      </c>
      <c r="AY145" t="s">
        <v>697</v>
      </c>
      <c r="AZ145" t="s">
        <v>697</v>
      </c>
      <c r="BA145" t="s">
        <v>929</v>
      </c>
      <c r="BB145" t="s">
        <v>957</v>
      </c>
      <c r="BC145">
        <v>2.46</v>
      </c>
      <c r="BD145" t="s">
        <v>697</v>
      </c>
      <c r="BE145">
        <v>0</v>
      </c>
      <c r="BF145">
        <v>0</v>
      </c>
      <c r="BG145">
        <v>0</v>
      </c>
      <c r="BH145">
        <v>0</v>
      </c>
      <c r="BI145" t="s">
        <v>197</v>
      </c>
      <c r="BJ145" t="s">
        <v>697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697</v>
      </c>
      <c r="BQ145">
        <v>0</v>
      </c>
      <c r="BR145">
        <v>0</v>
      </c>
      <c r="BS145">
        <v>0</v>
      </c>
      <c r="BT145" t="s">
        <v>697</v>
      </c>
      <c r="BU145">
        <v>0</v>
      </c>
      <c r="BV145">
        <v>0</v>
      </c>
      <c r="BW145" t="s">
        <v>697</v>
      </c>
      <c r="BX145">
        <v>0</v>
      </c>
    </row>
    <row r="146" spans="1:76" x14ac:dyDescent="0.25">
      <c r="A146" t="s">
        <v>192</v>
      </c>
      <c r="B146" t="s">
        <v>697</v>
      </c>
      <c r="C146" t="s">
        <v>697</v>
      </c>
      <c r="D146" t="s">
        <v>697</v>
      </c>
      <c r="E146" t="s">
        <v>697</v>
      </c>
      <c r="F146" t="s">
        <v>234</v>
      </c>
      <c r="G146" t="s">
        <v>697</v>
      </c>
      <c r="H146" t="s">
        <v>184</v>
      </c>
      <c r="I146" t="s">
        <v>1570</v>
      </c>
      <c r="J146" t="s">
        <v>1570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697</v>
      </c>
      <c r="AC146" s="2">
        <v>-1.0163934426229508</v>
      </c>
      <c r="AD146">
        <v>-0.22</v>
      </c>
      <c r="AE146">
        <v>0</v>
      </c>
      <c r="AF146">
        <v>0</v>
      </c>
      <c r="AG146">
        <v>0</v>
      </c>
      <c r="AH146">
        <v>0</v>
      </c>
      <c r="AI146" t="s">
        <v>697</v>
      </c>
      <c r="AJ146" t="s">
        <v>697</v>
      </c>
      <c r="AK146" t="s">
        <v>697</v>
      </c>
      <c r="AL146">
        <v>0</v>
      </c>
      <c r="AM146">
        <v>0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  <c r="AU146" t="s">
        <v>697</v>
      </c>
      <c r="AV146" t="s">
        <v>697</v>
      </c>
      <c r="AW146" t="s">
        <v>697</v>
      </c>
      <c r="AX146" t="s">
        <v>697</v>
      </c>
      <c r="AY146" t="s">
        <v>697</v>
      </c>
      <c r="AZ146" t="s">
        <v>697</v>
      </c>
      <c r="BA146" t="s">
        <v>1432</v>
      </c>
      <c r="BB146" t="s">
        <v>1798</v>
      </c>
      <c r="BC146">
        <v>1.24</v>
      </c>
      <c r="BD146" t="s">
        <v>697</v>
      </c>
      <c r="BE146">
        <v>0</v>
      </c>
      <c r="BF146">
        <v>0</v>
      </c>
      <c r="BG146">
        <v>0</v>
      </c>
      <c r="BH146">
        <v>0</v>
      </c>
      <c r="BI146" t="s">
        <v>197</v>
      </c>
      <c r="BJ146" t="s">
        <v>697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697</v>
      </c>
      <c r="BQ146">
        <v>0</v>
      </c>
      <c r="BR146">
        <v>0</v>
      </c>
      <c r="BS146">
        <v>0</v>
      </c>
      <c r="BT146" t="s">
        <v>697</v>
      </c>
      <c r="BU146">
        <v>0</v>
      </c>
      <c r="BV146">
        <v>0</v>
      </c>
      <c r="BW146" t="s">
        <v>697</v>
      </c>
      <c r="BX146">
        <v>0</v>
      </c>
    </row>
    <row r="147" spans="1:76" x14ac:dyDescent="0.25">
      <c r="A147" t="s">
        <v>192</v>
      </c>
      <c r="B147" t="s">
        <v>697</v>
      </c>
      <c r="C147" t="s">
        <v>697</v>
      </c>
      <c r="D147" t="s">
        <v>697</v>
      </c>
      <c r="E147" t="s">
        <v>697</v>
      </c>
      <c r="F147" t="s">
        <v>234</v>
      </c>
      <c r="G147" t="s">
        <v>697</v>
      </c>
      <c r="H147" t="s">
        <v>184</v>
      </c>
      <c r="I147" t="s">
        <v>1570</v>
      </c>
      <c r="J147" t="s">
        <v>1570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697</v>
      </c>
      <c r="AC147" s="2">
        <v>-0.72950819672131151</v>
      </c>
      <c r="AD147">
        <v>-0.16</v>
      </c>
      <c r="AE147">
        <v>0</v>
      </c>
      <c r="AF147">
        <v>0</v>
      </c>
      <c r="AG147">
        <v>0</v>
      </c>
      <c r="AH147">
        <v>0</v>
      </c>
      <c r="AI147" t="s">
        <v>697</v>
      </c>
      <c r="AJ147" t="s">
        <v>697</v>
      </c>
      <c r="AK147" t="s">
        <v>697</v>
      </c>
      <c r="AL147">
        <v>0</v>
      </c>
      <c r="AM147">
        <v>0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  <c r="AU147" t="s">
        <v>697</v>
      </c>
      <c r="AV147" t="s">
        <v>697</v>
      </c>
      <c r="AW147" t="s">
        <v>697</v>
      </c>
      <c r="AX147" t="s">
        <v>697</v>
      </c>
      <c r="AY147" t="s">
        <v>697</v>
      </c>
      <c r="AZ147" t="s">
        <v>697</v>
      </c>
      <c r="BA147" t="s">
        <v>1331</v>
      </c>
      <c r="BB147" t="s">
        <v>1332</v>
      </c>
      <c r="BC147">
        <v>0.89</v>
      </c>
      <c r="BD147" t="s">
        <v>697</v>
      </c>
      <c r="BE147">
        <v>0</v>
      </c>
      <c r="BF147">
        <v>0</v>
      </c>
      <c r="BG147">
        <v>0</v>
      </c>
      <c r="BH147">
        <v>0</v>
      </c>
      <c r="BI147" t="s">
        <v>197</v>
      </c>
      <c r="BJ147" t="s">
        <v>697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697</v>
      </c>
      <c r="BQ147">
        <v>0</v>
      </c>
      <c r="BR147">
        <v>0</v>
      </c>
      <c r="BS147">
        <v>0</v>
      </c>
      <c r="BT147" t="s">
        <v>697</v>
      </c>
      <c r="BU147">
        <v>0</v>
      </c>
      <c r="BV147">
        <v>0</v>
      </c>
      <c r="BW147" t="s">
        <v>697</v>
      </c>
      <c r="BX147">
        <v>0</v>
      </c>
    </row>
    <row r="148" spans="1:76" x14ac:dyDescent="0.25">
      <c r="A148" t="s">
        <v>192</v>
      </c>
      <c r="B148" t="s">
        <v>697</v>
      </c>
      <c r="C148" t="s">
        <v>697</v>
      </c>
      <c r="D148" t="s">
        <v>697</v>
      </c>
      <c r="E148" t="s">
        <v>697</v>
      </c>
      <c r="F148" t="s">
        <v>683</v>
      </c>
      <c r="G148" t="s">
        <v>697</v>
      </c>
      <c r="H148" t="s">
        <v>184</v>
      </c>
      <c r="I148" t="s">
        <v>1570</v>
      </c>
      <c r="J148" t="s">
        <v>1570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697</v>
      </c>
      <c r="AC148" s="2">
        <v>-2.762295081967213</v>
      </c>
      <c r="AD148">
        <v>-0.61</v>
      </c>
      <c r="AE148">
        <v>0</v>
      </c>
      <c r="AF148">
        <v>0</v>
      </c>
      <c r="AG148">
        <v>0</v>
      </c>
      <c r="AH148">
        <v>0</v>
      </c>
      <c r="AI148" t="s">
        <v>697</v>
      </c>
      <c r="AJ148" t="s">
        <v>697</v>
      </c>
      <c r="AK148" t="s">
        <v>697</v>
      </c>
      <c r="AL148">
        <v>0</v>
      </c>
      <c r="AM148">
        <v>0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  <c r="AU148" t="s">
        <v>697</v>
      </c>
      <c r="AV148" t="s">
        <v>697</v>
      </c>
      <c r="AW148" t="s">
        <v>697</v>
      </c>
      <c r="AX148" t="s">
        <v>697</v>
      </c>
      <c r="AY148" t="s">
        <v>697</v>
      </c>
      <c r="AZ148" t="s">
        <v>697</v>
      </c>
      <c r="BA148" t="s">
        <v>1353</v>
      </c>
      <c r="BB148" t="s">
        <v>1354</v>
      </c>
      <c r="BC148">
        <v>3.37</v>
      </c>
      <c r="BD148" t="s">
        <v>697</v>
      </c>
      <c r="BE148">
        <v>0</v>
      </c>
      <c r="BF148">
        <v>0</v>
      </c>
      <c r="BG148">
        <v>0</v>
      </c>
      <c r="BH148">
        <v>0</v>
      </c>
      <c r="BI148" t="s">
        <v>197</v>
      </c>
      <c r="BJ148" t="s">
        <v>697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697</v>
      </c>
      <c r="BQ148">
        <v>0</v>
      </c>
      <c r="BR148">
        <v>0</v>
      </c>
      <c r="BS148">
        <v>0</v>
      </c>
      <c r="BT148" t="s">
        <v>697</v>
      </c>
      <c r="BU148">
        <v>0</v>
      </c>
      <c r="BV148">
        <v>0</v>
      </c>
      <c r="BW148" t="s">
        <v>697</v>
      </c>
      <c r="BX148">
        <v>0</v>
      </c>
    </row>
    <row r="149" spans="1:76" x14ac:dyDescent="0.25">
      <c r="A149" t="s">
        <v>192</v>
      </c>
      <c r="B149" t="s">
        <v>697</v>
      </c>
      <c r="C149" t="s">
        <v>697</v>
      </c>
      <c r="D149" t="s">
        <v>697</v>
      </c>
      <c r="E149" t="s">
        <v>697</v>
      </c>
      <c r="F149" t="s">
        <v>234</v>
      </c>
      <c r="G149" t="s">
        <v>697</v>
      </c>
      <c r="H149" t="s">
        <v>184</v>
      </c>
      <c r="I149" t="s">
        <v>1570</v>
      </c>
      <c r="J149" t="s">
        <v>1570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697</v>
      </c>
      <c r="AC149" s="2">
        <v>-1.180327868852459</v>
      </c>
      <c r="AD149">
        <v>-0.26</v>
      </c>
      <c r="AE149">
        <v>0</v>
      </c>
      <c r="AF149">
        <v>0</v>
      </c>
      <c r="AG149">
        <v>0</v>
      </c>
      <c r="AH149">
        <v>0</v>
      </c>
      <c r="AI149" t="s">
        <v>697</v>
      </c>
      <c r="AJ149" t="s">
        <v>697</v>
      </c>
      <c r="AK149" t="s">
        <v>697</v>
      </c>
      <c r="AL149">
        <v>0</v>
      </c>
      <c r="AM149">
        <v>0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  <c r="AU149" t="s">
        <v>697</v>
      </c>
      <c r="AV149" t="s">
        <v>697</v>
      </c>
      <c r="AW149" t="s">
        <v>697</v>
      </c>
      <c r="AX149" t="s">
        <v>697</v>
      </c>
      <c r="AY149" t="s">
        <v>697</v>
      </c>
      <c r="AZ149" t="s">
        <v>697</v>
      </c>
      <c r="BA149" t="s">
        <v>1355</v>
      </c>
      <c r="BB149" t="s">
        <v>1356</v>
      </c>
      <c r="BC149">
        <v>1.44</v>
      </c>
      <c r="BD149" t="s">
        <v>697</v>
      </c>
      <c r="BE149">
        <v>0</v>
      </c>
      <c r="BF149">
        <v>0</v>
      </c>
      <c r="BG149">
        <v>0</v>
      </c>
      <c r="BH149">
        <v>0</v>
      </c>
      <c r="BI149" t="s">
        <v>197</v>
      </c>
      <c r="BJ149" t="s">
        <v>697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697</v>
      </c>
      <c r="BQ149">
        <v>0</v>
      </c>
      <c r="BR149">
        <v>0</v>
      </c>
      <c r="BS149">
        <v>0</v>
      </c>
      <c r="BT149" t="s">
        <v>697</v>
      </c>
      <c r="BU149">
        <v>0</v>
      </c>
      <c r="BV149">
        <v>0</v>
      </c>
      <c r="BW149" t="s">
        <v>697</v>
      </c>
      <c r="BX149">
        <v>0</v>
      </c>
    </row>
    <row r="150" spans="1:76" x14ac:dyDescent="0.25">
      <c r="A150" t="s">
        <v>192</v>
      </c>
      <c r="B150" t="s">
        <v>697</v>
      </c>
      <c r="C150" t="s">
        <v>697</v>
      </c>
      <c r="D150" t="s">
        <v>697</v>
      </c>
      <c r="E150" t="s">
        <v>697</v>
      </c>
      <c r="F150" t="s">
        <v>222</v>
      </c>
      <c r="G150" t="s">
        <v>697</v>
      </c>
      <c r="H150" t="s">
        <v>184</v>
      </c>
      <c r="I150" t="s">
        <v>1570</v>
      </c>
      <c r="J150" t="s">
        <v>1570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697</v>
      </c>
      <c r="AC150" s="2">
        <v>-0.68032786885245899</v>
      </c>
      <c r="AD150">
        <v>-0.15</v>
      </c>
      <c r="AE150">
        <v>0</v>
      </c>
      <c r="AF150">
        <v>0</v>
      </c>
      <c r="AG150">
        <v>0</v>
      </c>
      <c r="AH150">
        <v>0</v>
      </c>
      <c r="AI150" t="s">
        <v>697</v>
      </c>
      <c r="AJ150" t="s">
        <v>697</v>
      </c>
      <c r="AK150" t="s">
        <v>697</v>
      </c>
      <c r="AL150">
        <v>0</v>
      </c>
      <c r="AM150">
        <v>0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  <c r="AU150" t="s">
        <v>697</v>
      </c>
      <c r="AV150" t="s">
        <v>697</v>
      </c>
      <c r="AW150" t="s">
        <v>697</v>
      </c>
      <c r="AX150" t="s">
        <v>697</v>
      </c>
      <c r="AY150" t="s">
        <v>697</v>
      </c>
      <c r="AZ150" t="s">
        <v>697</v>
      </c>
      <c r="BA150" t="s">
        <v>1433</v>
      </c>
      <c r="BB150" t="s">
        <v>1799</v>
      </c>
      <c r="BC150">
        <v>0.83</v>
      </c>
      <c r="BD150" t="s">
        <v>697</v>
      </c>
      <c r="BE150">
        <v>0</v>
      </c>
      <c r="BF150">
        <v>0</v>
      </c>
      <c r="BG150">
        <v>0</v>
      </c>
      <c r="BH150">
        <v>0</v>
      </c>
      <c r="BI150" t="s">
        <v>197</v>
      </c>
      <c r="BJ150" t="s">
        <v>697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697</v>
      </c>
      <c r="BQ150">
        <v>0</v>
      </c>
      <c r="BR150">
        <v>0</v>
      </c>
      <c r="BS150">
        <v>0</v>
      </c>
      <c r="BT150" t="s">
        <v>697</v>
      </c>
      <c r="BU150">
        <v>0</v>
      </c>
      <c r="BV150">
        <v>0</v>
      </c>
      <c r="BW150" t="s">
        <v>697</v>
      </c>
      <c r="BX150">
        <v>0</v>
      </c>
    </row>
    <row r="151" spans="1:76" x14ac:dyDescent="0.25">
      <c r="A151" t="s">
        <v>192</v>
      </c>
      <c r="B151" t="s">
        <v>697</v>
      </c>
      <c r="C151" t="s">
        <v>697</v>
      </c>
      <c r="D151" t="s">
        <v>697</v>
      </c>
      <c r="E151" t="s">
        <v>697</v>
      </c>
      <c r="F151" t="s">
        <v>677</v>
      </c>
      <c r="G151" t="s">
        <v>697</v>
      </c>
      <c r="H151" t="s">
        <v>184</v>
      </c>
      <c r="I151" t="s">
        <v>1570</v>
      </c>
      <c r="J151" t="s">
        <v>1570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697</v>
      </c>
      <c r="AC151" s="2">
        <v>-0.94262295081967207</v>
      </c>
      <c r="AD151">
        <v>-0.21</v>
      </c>
      <c r="AE151">
        <v>0</v>
      </c>
      <c r="AF151">
        <v>0</v>
      </c>
      <c r="AG151">
        <v>0</v>
      </c>
      <c r="AH151">
        <v>0</v>
      </c>
      <c r="AI151" t="s">
        <v>697</v>
      </c>
      <c r="AJ151" t="s">
        <v>697</v>
      </c>
      <c r="AK151" t="s">
        <v>697</v>
      </c>
      <c r="AL151">
        <v>0</v>
      </c>
      <c r="AM151">
        <v>0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  <c r="AU151" t="s">
        <v>697</v>
      </c>
      <c r="AV151" t="s">
        <v>697</v>
      </c>
      <c r="AW151" t="s">
        <v>697</v>
      </c>
      <c r="AX151" t="s">
        <v>697</v>
      </c>
      <c r="AY151" t="s">
        <v>697</v>
      </c>
      <c r="AZ151" t="s">
        <v>697</v>
      </c>
      <c r="BA151" t="s">
        <v>1346</v>
      </c>
      <c r="BB151" t="s">
        <v>1347</v>
      </c>
      <c r="BC151">
        <v>1.1499999999999999</v>
      </c>
      <c r="BD151" t="s">
        <v>697</v>
      </c>
      <c r="BE151">
        <v>0</v>
      </c>
      <c r="BF151">
        <v>0</v>
      </c>
      <c r="BG151">
        <v>0</v>
      </c>
      <c r="BH151">
        <v>0</v>
      </c>
      <c r="BI151" t="s">
        <v>197</v>
      </c>
      <c r="BJ151" t="s">
        <v>697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697</v>
      </c>
      <c r="BQ151">
        <v>0</v>
      </c>
      <c r="BR151">
        <v>0</v>
      </c>
      <c r="BS151">
        <v>0</v>
      </c>
      <c r="BT151" t="s">
        <v>697</v>
      </c>
      <c r="BU151">
        <v>0</v>
      </c>
      <c r="BV151">
        <v>0</v>
      </c>
      <c r="BW151" t="s">
        <v>697</v>
      </c>
      <c r="BX151">
        <v>0</v>
      </c>
    </row>
    <row r="152" spans="1:76" x14ac:dyDescent="0.25">
      <c r="A152" t="s">
        <v>192</v>
      </c>
      <c r="B152" t="s">
        <v>697</v>
      </c>
      <c r="C152" t="s">
        <v>697</v>
      </c>
      <c r="D152" t="s">
        <v>697</v>
      </c>
      <c r="E152" t="s">
        <v>697</v>
      </c>
      <c r="F152" t="s">
        <v>644</v>
      </c>
      <c r="G152" t="s">
        <v>697</v>
      </c>
      <c r="H152" t="s">
        <v>184</v>
      </c>
      <c r="I152" t="s">
        <v>1570</v>
      </c>
      <c r="J152" t="s">
        <v>1570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697</v>
      </c>
      <c r="AC152" s="2">
        <v>-0.2950819672131148</v>
      </c>
      <c r="AD152">
        <v>-0.06</v>
      </c>
      <c r="AE152">
        <v>0</v>
      </c>
      <c r="AF152">
        <v>0</v>
      </c>
      <c r="AG152">
        <v>0</v>
      </c>
      <c r="AH152">
        <v>0</v>
      </c>
      <c r="AI152" t="s">
        <v>697</v>
      </c>
      <c r="AJ152" t="s">
        <v>697</v>
      </c>
      <c r="AK152" t="s">
        <v>697</v>
      </c>
      <c r="AL152">
        <v>0</v>
      </c>
      <c r="AM152">
        <v>0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  <c r="AU152" t="s">
        <v>697</v>
      </c>
      <c r="AV152" t="s">
        <v>697</v>
      </c>
      <c r="AW152" t="s">
        <v>697</v>
      </c>
      <c r="AX152" t="s">
        <v>697</v>
      </c>
      <c r="AY152" t="s">
        <v>697</v>
      </c>
      <c r="AZ152" t="s">
        <v>697</v>
      </c>
      <c r="BA152" t="s">
        <v>1387</v>
      </c>
      <c r="BB152" t="s">
        <v>1476</v>
      </c>
      <c r="BC152">
        <v>0.36</v>
      </c>
      <c r="BD152" t="s">
        <v>697</v>
      </c>
      <c r="BE152">
        <v>0</v>
      </c>
      <c r="BF152">
        <v>0</v>
      </c>
      <c r="BG152">
        <v>0</v>
      </c>
      <c r="BH152">
        <v>0</v>
      </c>
      <c r="BI152" t="s">
        <v>197</v>
      </c>
      <c r="BJ152" t="s">
        <v>697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697</v>
      </c>
      <c r="BQ152">
        <v>0</v>
      </c>
      <c r="BR152">
        <v>0</v>
      </c>
      <c r="BS152">
        <v>0</v>
      </c>
      <c r="BT152" t="s">
        <v>697</v>
      </c>
      <c r="BU152">
        <v>0</v>
      </c>
      <c r="BV152">
        <v>0</v>
      </c>
      <c r="BW152" t="s">
        <v>697</v>
      </c>
      <c r="BX152">
        <v>0</v>
      </c>
    </row>
    <row r="153" spans="1:76" x14ac:dyDescent="0.25">
      <c r="A153" t="s">
        <v>192</v>
      </c>
      <c r="B153" t="s">
        <v>697</v>
      </c>
      <c r="C153" t="s">
        <v>697</v>
      </c>
      <c r="D153" t="s">
        <v>697</v>
      </c>
      <c r="E153" t="s">
        <v>697</v>
      </c>
      <c r="F153" t="s">
        <v>469</v>
      </c>
      <c r="G153" t="s">
        <v>697</v>
      </c>
      <c r="H153" t="s">
        <v>184</v>
      </c>
      <c r="I153" t="s">
        <v>1570</v>
      </c>
      <c r="J153" t="s">
        <v>1570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697</v>
      </c>
      <c r="AC153" s="2">
        <v>-0.4098360655737705</v>
      </c>
      <c r="AD153">
        <v>-0.09</v>
      </c>
      <c r="AE153">
        <v>0</v>
      </c>
      <c r="AF153">
        <v>0</v>
      </c>
      <c r="AG153">
        <v>0</v>
      </c>
      <c r="AH153">
        <v>0</v>
      </c>
      <c r="AI153" t="s">
        <v>697</v>
      </c>
      <c r="AJ153" t="s">
        <v>697</v>
      </c>
      <c r="AK153" t="s">
        <v>697</v>
      </c>
      <c r="AL153">
        <v>0</v>
      </c>
      <c r="AM153">
        <v>0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  <c r="AU153" t="s">
        <v>697</v>
      </c>
      <c r="AV153" t="s">
        <v>697</v>
      </c>
      <c r="AW153" t="s">
        <v>697</v>
      </c>
      <c r="AX153" t="s">
        <v>697</v>
      </c>
      <c r="AY153" t="s">
        <v>697</v>
      </c>
      <c r="AZ153" t="s">
        <v>697</v>
      </c>
      <c r="BA153" t="s">
        <v>1361</v>
      </c>
      <c r="BB153" t="s">
        <v>697</v>
      </c>
      <c r="BC153">
        <v>0.5</v>
      </c>
      <c r="BD153" t="s">
        <v>697</v>
      </c>
      <c r="BE153">
        <v>0</v>
      </c>
      <c r="BF153">
        <v>0</v>
      </c>
      <c r="BG153">
        <v>0</v>
      </c>
      <c r="BH153">
        <v>0</v>
      </c>
      <c r="BI153" t="s">
        <v>197</v>
      </c>
      <c r="BJ153" t="s">
        <v>697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697</v>
      </c>
      <c r="BQ153">
        <v>0</v>
      </c>
      <c r="BR153">
        <v>0</v>
      </c>
      <c r="BS153">
        <v>0</v>
      </c>
      <c r="BT153" t="s">
        <v>697</v>
      </c>
      <c r="BU153">
        <v>0</v>
      </c>
      <c r="BV153">
        <v>0</v>
      </c>
      <c r="BW153" t="s">
        <v>697</v>
      </c>
      <c r="BX153">
        <v>0</v>
      </c>
    </row>
    <row r="154" spans="1:76" x14ac:dyDescent="0.25">
      <c r="A154" t="s">
        <v>192</v>
      </c>
      <c r="B154" t="s">
        <v>697</v>
      </c>
      <c r="C154" t="s">
        <v>697</v>
      </c>
      <c r="D154" t="s">
        <v>697</v>
      </c>
      <c r="E154" t="s">
        <v>697</v>
      </c>
      <c r="F154" t="s">
        <v>456</v>
      </c>
      <c r="G154" t="s">
        <v>697</v>
      </c>
      <c r="H154" t="s">
        <v>184</v>
      </c>
      <c r="I154" t="s">
        <v>1570</v>
      </c>
      <c r="J154" t="s">
        <v>1570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697</v>
      </c>
      <c r="AC154" s="2">
        <v>-1.6967213114754098</v>
      </c>
      <c r="AD154">
        <v>-0.37</v>
      </c>
      <c r="AE154">
        <v>0</v>
      </c>
      <c r="AF154">
        <v>0</v>
      </c>
      <c r="AG154">
        <v>0</v>
      </c>
      <c r="AH154">
        <v>0</v>
      </c>
      <c r="AI154" t="s">
        <v>697</v>
      </c>
      <c r="AJ154" t="s">
        <v>697</v>
      </c>
      <c r="AK154" t="s">
        <v>697</v>
      </c>
      <c r="AL154">
        <v>0</v>
      </c>
      <c r="AM154">
        <v>0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  <c r="AU154" t="s">
        <v>697</v>
      </c>
      <c r="AV154" t="s">
        <v>697</v>
      </c>
      <c r="AW154" t="s">
        <v>697</v>
      </c>
      <c r="AX154" t="s">
        <v>697</v>
      </c>
      <c r="AY154" t="s">
        <v>697</v>
      </c>
      <c r="AZ154" t="s">
        <v>697</v>
      </c>
      <c r="BA154" t="s">
        <v>1357</v>
      </c>
      <c r="BB154" t="s">
        <v>697</v>
      </c>
      <c r="BC154">
        <v>2.0699999999999998</v>
      </c>
      <c r="BD154" t="s">
        <v>697</v>
      </c>
      <c r="BE154">
        <v>0</v>
      </c>
      <c r="BF154">
        <v>0</v>
      </c>
      <c r="BG154">
        <v>0</v>
      </c>
      <c r="BH154">
        <v>0</v>
      </c>
      <c r="BI154" t="s">
        <v>197</v>
      </c>
      <c r="BJ154" t="s">
        <v>697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697</v>
      </c>
      <c r="BQ154">
        <v>0</v>
      </c>
      <c r="BR154">
        <v>0</v>
      </c>
      <c r="BS154">
        <v>0</v>
      </c>
      <c r="BT154" t="s">
        <v>697</v>
      </c>
      <c r="BU154">
        <v>0</v>
      </c>
      <c r="BV154">
        <v>0</v>
      </c>
      <c r="BW154" t="s">
        <v>697</v>
      </c>
      <c r="BX154">
        <v>0</v>
      </c>
    </row>
    <row r="155" spans="1:76" x14ac:dyDescent="0.25">
      <c r="A155" t="s">
        <v>192</v>
      </c>
      <c r="B155" t="s">
        <v>697</v>
      </c>
      <c r="C155" t="s">
        <v>697</v>
      </c>
      <c r="D155" t="s">
        <v>697</v>
      </c>
      <c r="E155" t="s">
        <v>697</v>
      </c>
      <c r="F155" t="s">
        <v>679</v>
      </c>
      <c r="G155" t="s">
        <v>697</v>
      </c>
      <c r="H155" t="s">
        <v>184</v>
      </c>
      <c r="I155" t="s">
        <v>1570</v>
      </c>
      <c r="J155" t="s">
        <v>1570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697</v>
      </c>
      <c r="AC155" s="2">
        <v>-0.44262295081967212</v>
      </c>
      <c r="AD155">
        <v>-0.1</v>
      </c>
      <c r="AE155">
        <v>0</v>
      </c>
      <c r="AF155">
        <v>0</v>
      </c>
      <c r="AG155">
        <v>0</v>
      </c>
      <c r="AH155">
        <v>0</v>
      </c>
      <c r="AI155" t="s">
        <v>697</v>
      </c>
      <c r="AJ155" t="s">
        <v>697</v>
      </c>
      <c r="AK155" t="s">
        <v>697</v>
      </c>
      <c r="AL155">
        <v>0</v>
      </c>
      <c r="AM155">
        <v>0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  <c r="AU155" t="s">
        <v>697</v>
      </c>
      <c r="AV155" t="s">
        <v>697</v>
      </c>
      <c r="AW155" t="s">
        <v>697</v>
      </c>
      <c r="AX155" t="s">
        <v>697</v>
      </c>
      <c r="AY155" t="s">
        <v>697</v>
      </c>
      <c r="AZ155" t="s">
        <v>697</v>
      </c>
      <c r="BA155" t="s">
        <v>1186</v>
      </c>
      <c r="BB155" t="s">
        <v>1460</v>
      </c>
      <c r="BC155">
        <v>0.54</v>
      </c>
      <c r="BD155" t="s">
        <v>697</v>
      </c>
      <c r="BE155">
        <v>0</v>
      </c>
      <c r="BF155">
        <v>0</v>
      </c>
      <c r="BG155">
        <v>0</v>
      </c>
      <c r="BH155">
        <v>0</v>
      </c>
      <c r="BI155" t="s">
        <v>197</v>
      </c>
      <c r="BJ155" t="s">
        <v>697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697</v>
      </c>
      <c r="BQ155">
        <v>0</v>
      </c>
      <c r="BR155">
        <v>0</v>
      </c>
      <c r="BS155">
        <v>0</v>
      </c>
      <c r="BT155" t="s">
        <v>697</v>
      </c>
      <c r="BU155">
        <v>0</v>
      </c>
      <c r="BV155">
        <v>0</v>
      </c>
      <c r="BW155" t="s">
        <v>697</v>
      </c>
      <c r="BX155">
        <v>0</v>
      </c>
    </row>
    <row r="156" spans="1:76" x14ac:dyDescent="0.25">
      <c r="A156" t="s">
        <v>192</v>
      </c>
      <c r="B156" t="s">
        <v>697</v>
      </c>
      <c r="C156" t="s">
        <v>697</v>
      </c>
      <c r="D156" t="s">
        <v>697</v>
      </c>
      <c r="E156" t="s">
        <v>697</v>
      </c>
      <c r="F156" t="s">
        <v>222</v>
      </c>
      <c r="G156" t="s">
        <v>697</v>
      </c>
      <c r="H156" t="s">
        <v>184</v>
      </c>
      <c r="I156" t="s">
        <v>1570</v>
      </c>
      <c r="J156" t="s">
        <v>1570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697</v>
      </c>
      <c r="AC156" s="2">
        <v>-0.58196721311475408</v>
      </c>
      <c r="AD156">
        <v>-0.13</v>
      </c>
      <c r="AE156">
        <v>0</v>
      </c>
      <c r="AF156">
        <v>0</v>
      </c>
      <c r="AG156">
        <v>0</v>
      </c>
      <c r="AH156">
        <v>0</v>
      </c>
      <c r="AI156" t="s">
        <v>697</v>
      </c>
      <c r="AJ156" t="s">
        <v>697</v>
      </c>
      <c r="AK156" t="s">
        <v>697</v>
      </c>
      <c r="AL156">
        <v>0</v>
      </c>
      <c r="AM156">
        <v>0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  <c r="AU156" t="s">
        <v>697</v>
      </c>
      <c r="AV156" t="s">
        <v>697</v>
      </c>
      <c r="AW156" t="s">
        <v>697</v>
      </c>
      <c r="AX156" t="s">
        <v>697</v>
      </c>
      <c r="AY156" t="s">
        <v>697</v>
      </c>
      <c r="AZ156" t="s">
        <v>697</v>
      </c>
      <c r="BA156" t="s">
        <v>1427</v>
      </c>
      <c r="BB156" t="s">
        <v>1800</v>
      </c>
      <c r="BC156">
        <v>0.71</v>
      </c>
      <c r="BD156" t="s">
        <v>1314</v>
      </c>
      <c r="BE156">
        <v>0</v>
      </c>
      <c r="BF156">
        <v>0</v>
      </c>
      <c r="BG156">
        <v>0</v>
      </c>
      <c r="BH156">
        <v>0</v>
      </c>
      <c r="BI156" t="s">
        <v>197</v>
      </c>
      <c r="BJ156" t="s">
        <v>697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697</v>
      </c>
      <c r="BQ156">
        <v>0</v>
      </c>
      <c r="BR156">
        <v>0</v>
      </c>
      <c r="BS156">
        <v>0</v>
      </c>
      <c r="BT156" t="s">
        <v>697</v>
      </c>
      <c r="BU156">
        <v>0</v>
      </c>
      <c r="BV156">
        <v>0</v>
      </c>
      <c r="BW156" t="s">
        <v>697</v>
      </c>
      <c r="BX156">
        <v>0</v>
      </c>
    </row>
    <row r="157" spans="1:76" x14ac:dyDescent="0.25">
      <c r="A157" t="s">
        <v>192</v>
      </c>
      <c r="B157" t="s">
        <v>697</v>
      </c>
      <c r="C157" t="s">
        <v>697</v>
      </c>
      <c r="D157" t="s">
        <v>697</v>
      </c>
      <c r="E157" t="s">
        <v>697</v>
      </c>
      <c r="F157" t="s">
        <v>624</v>
      </c>
      <c r="G157" t="s">
        <v>697</v>
      </c>
      <c r="H157" t="s">
        <v>184</v>
      </c>
      <c r="I157" t="s">
        <v>1570</v>
      </c>
      <c r="J157" t="s">
        <v>1570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697</v>
      </c>
      <c r="AC157" s="2">
        <v>-0.15573770491803279</v>
      </c>
      <c r="AD157">
        <v>-0.03</v>
      </c>
      <c r="AE157">
        <v>0</v>
      </c>
      <c r="AF157">
        <v>0</v>
      </c>
      <c r="AG157">
        <v>0</v>
      </c>
      <c r="AH157">
        <v>0</v>
      </c>
      <c r="AI157" t="s">
        <v>697</v>
      </c>
      <c r="AJ157" t="s">
        <v>697</v>
      </c>
      <c r="AK157" t="s">
        <v>697</v>
      </c>
      <c r="AL157">
        <v>0</v>
      </c>
      <c r="AM157">
        <v>0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  <c r="AU157" t="s">
        <v>697</v>
      </c>
      <c r="AV157" t="s">
        <v>697</v>
      </c>
      <c r="AW157" t="s">
        <v>697</v>
      </c>
      <c r="AX157" t="s">
        <v>697</v>
      </c>
      <c r="AY157" t="s">
        <v>697</v>
      </c>
      <c r="AZ157" t="s">
        <v>697</v>
      </c>
      <c r="BA157" t="s">
        <v>1094</v>
      </c>
      <c r="BB157" t="s">
        <v>1201</v>
      </c>
      <c r="BC157">
        <v>0.19</v>
      </c>
      <c r="BD157" t="s">
        <v>1200</v>
      </c>
      <c r="BE157">
        <v>0</v>
      </c>
      <c r="BF157">
        <v>0</v>
      </c>
      <c r="BG157">
        <v>0</v>
      </c>
      <c r="BH157">
        <v>0</v>
      </c>
      <c r="BI157" t="s">
        <v>197</v>
      </c>
      <c r="BJ157" t="s">
        <v>697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697</v>
      </c>
      <c r="BQ157">
        <v>0</v>
      </c>
      <c r="BR157">
        <v>0</v>
      </c>
      <c r="BS157">
        <v>0</v>
      </c>
      <c r="BT157" t="s">
        <v>697</v>
      </c>
      <c r="BU157">
        <v>0</v>
      </c>
      <c r="BV157">
        <v>0</v>
      </c>
      <c r="BW157" t="s">
        <v>697</v>
      </c>
      <c r="BX157">
        <v>0</v>
      </c>
    </row>
    <row r="158" spans="1:76" x14ac:dyDescent="0.25">
      <c r="A158" t="s">
        <v>192</v>
      </c>
      <c r="B158" t="s">
        <v>697</v>
      </c>
      <c r="C158" t="s">
        <v>697</v>
      </c>
      <c r="D158" t="s">
        <v>697</v>
      </c>
      <c r="E158" t="s">
        <v>697</v>
      </c>
      <c r="F158" t="s">
        <v>697</v>
      </c>
      <c r="G158" t="s">
        <v>198</v>
      </c>
      <c r="H158" t="s">
        <v>156</v>
      </c>
      <c r="I158" t="s">
        <v>1570</v>
      </c>
      <c r="J158" t="s">
        <v>1570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3.7145000000000001</v>
      </c>
      <c r="Z158">
        <v>0</v>
      </c>
      <c r="AA158">
        <v>0</v>
      </c>
      <c r="AB158" t="s">
        <v>697</v>
      </c>
      <c r="AC158" s="2">
        <v>-3.0446721311475411</v>
      </c>
      <c r="AD158">
        <v>-0.67</v>
      </c>
      <c r="AE158">
        <v>0</v>
      </c>
      <c r="AF158">
        <v>0</v>
      </c>
      <c r="AG158">
        <v>0</v>
      </c>
      <c r="AH158">
        <v>0</v>
      </c>
      <c r="AI158" t="s">
        <v>697</v>
      </c>
      <c r="AJ158" t="s">
        <v>697</v>
      </c>
      <c r="AK158" t="s">
        <v>697</v>
      </c>
      <c r="AL158">
        <v>0</v>
      </c>
      <c r="AM158">
        <v>0</v>
      </c>
      <c r="AN158" t="s">
        <v>697</v>
      </c>
      <c r="AO158" t="s">
        <v>697</v>
      </c>
      <c r="AP158" t="s">
        <v>697</v>
      </c>
      <c r="AQ158" t="s">
        <v>1442</v>
      </c>
      <c r="AR158" t="s">
        <v>697</v>
      </c>
      <c r="AS158" t="s">
        <v>697</v>
      </c>
      <c r="AT158" t="s">
        <v>697</v>
      </c>
      <c r="AU158" t="s">
        <v>697</v>
      </c>
      <c r="AV158" t="s">
        <v>697</v>
      </c>
      <c r="AW158" t="s">
        <v>697</v>
      </c>
      <c r="AX158" t="s">
        <v>697</v>
      </c>
      <c r="AY158" t="s">
        <v>697</v>
      </c>
      <c r="AZ158" t="s">
        <v>697</v>
      </c>
      <c r="BA158" t="s">
        <v>1400</v>
      </c>
      <c r="BB158" t="s">
        <v>1443</v>
      </c>
      <c r="BC158">
        <v>0</v>
      </c>
      <c r="BD158" t="s">
        <v>697</v>
      </c>
      <c r="BE158">
        <v>0</v>
      </c>
      <c r="BF158">
        <v>0</v>
      </c>
      <c r="BG158">
        <v>0</v>
      </c>
      <c r="BH158">
        <v>0</v>
      </c>
      <c r="BI158" t="s">
        <v>197</v>
      </c>
      <c r="BJ158" t="s">
        <v>697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697</v>
      </c>
      <c r="BQ158">
        <v>0</v>
      </c>
      <c r="BR158">
        <v>0</v>
      </c>
      <c r="BS158">
        <v>0</v>
      </c>
      <c r="BT158" t="s">
        <v>697</v>
      </c>
      <c r="BU158">
        <v>0</v>
      </c>
      <c r="BV158">
        <v>0</v>
      </c>
      <c r="BW158" t="s">
        <v>697</v>
      </c>
      <c r="BX158">
        <v>0</v>
      </c>
    </row>
    <row r="159" spans="1:76" x14ac:dyDescent="0.25">
      <c r="A159" t="s">
        <v>192</v>
      </c>
      <c r="B159" t="s">
        <v>697</v>
      </c>
      <c r="C159" t="s">
        <v>697</v>
      </c>
      <c r="D159" t="s">
        <v>697</v>
      </c>
      <c r="E159" t="s">
        <v>697</v>
      </c>
      <c r="F159" t="s">
        <v>697</v>
      </c>
      <c r="G159" t="s">
        <v>198</v>
      </c>
      <c r="H159" t="s">
        <v>156</v>
      </c>
      <c r="I159" t="s">
        <v>1570</v>
      </c>
      <c r="J159" t="s">
        <v>1570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2.86</v>
      </c>
      <c r="Z159">
        <v>0</v>
      </c>
      <c r="AA159">
        <v>0</v>
      </c>
      <c r="AB159" t="s">
        <v>697</v>
      </c>
      <c r="AC159" s="2">
        <v>-2.3442622950819674</v>
      </c>
      <c r="AD159">
        <v>-0.52</v>
      </c>
      <c r="AE159">
        <v>0</v>
      </c>
      <c r="AF159">
        <v>0</v>
      </c>
      <c r="AG159">
        <v>0</v>
      </c>
      <c r="AH159">
        <v>0</v>
      </c>
      <c r="AI159" t="s">
        <v>697</v>
      </c>
      <c r="AJ159" t="s">
        <v>697</v>
      </c>
      <c r="AK159" t="s">
        <v>697</v>
      </c>
      <c r="AL159">
        <v>0</v>
      </c>
      <c r="AM159">
        <v>0</v>
      </c>
      <c r="AN159" t="s">
        <v>697</v>
      </c>
      <c r="AO159" t="s">
        <v>697</v>
      </c>
      <c r="AP159" t="s">
        <v>697</v>
      </c>
      <c r="AQ159" t="s">
        <v>1223</v>
      </c>
      <c r="AR159" t="s">
        <v>697</v>
      </c>
      <c r="AS159" t="s">
        <v>697</v>
      </c>
      <c r="AT159" t="s">
        <v>697</v>
      </c>
      <c r="AU159" t="s">
        <v>697</v>
      </c>
      <c r="AV159" t="s">
        <v>697</v>
      </c>
      <c r="AW159" t="s">
        <v>697</v>
      </c>
      <c r="AX159" t="s">
        <v>697</v>
      </c>
      <c r="AY159" t="s">
        <v>697</v>
      </c>
      <c r="AZ159" t="s">
        <v>697</v>
      </c>
      <c r="BA159" t="s">
        <v>1398</v>
      </c>
      <c r="BB159" t="s">
        <v>1468</v>
      </c>
      <c r="BC159">
        <v>0</v>
      </c>
      <c r="BD159" t="s">
        <v>697</v>
      </c>
      <c r="BE159">
        <v>0</v>
      </c>
      <c r="BF159">
        <v>0</v>
      </c>
      <c r="BG159">
        <v>0</v>
      </c>
      <c r="BH159">
        <v>0</v>
      </c>
      <c r="BI159" t="s">
        <v>197</v>
      </c>
      <c r="BJ159" t="s">
        <v>697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697</v>
      </c>
      <c r="BQ159">
        <v>0</v>
      </c>
      <c r="BR159">
        <v>0</v>
      </c>
      <c r="BS159">
        <v>0</v>
      </c>
      <c r="BT159" t="s">
        <v>697</v>
      </c>
      <c r="BU159">
        <v>0</v>
      </c>
      <c r="BV159">
        <v>0</v>
      </c>
      <c r="BW159" t="s">
        <v>697</v>
      </c>
      <c r="BX159">
        <v>0</v>
      </c>
    </row>
    <row r="160" spans="1:76" x14ac:dyDescent="0.25">
      <c r="A160" t="s">
        <v>192</v>
      </c>
      <c r="B160" t="s">
        <v>697</v>
      </c>
      <c r="C160" t="s">
        <v>697</v>
      </c>
      <c r="D160" t="s">
        <v>697</v>
      </c>
      <c r="E160" t="s">
        <v>697</v>
      </c>
      <c r="F160" t="s">
        <v>697</v>
      </c>
      <c r="G160" t="s">
        <v>198</v>
      </c>
      <c r="H160" t="s">
        <v>156</v>
      </c>
      <c r="I160" t="s">
        <v>1570</v>
      </c>
      <c r="J160" t="s">
        <v>1570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3.7145000000000001</v>
      </c>
      <c r="Z160">
        <v>0</v>
      </c>
      <c r="AA160">
        <v>0</v>
      </c>
      <c r="AB160" t="s">
        <v>697</v>
      </c>
      <c r="AC160" s="2">
        <v>-3.0446721311475411</v>
      </c>
      <c r="AD160">
        <v>-0.67</v>
      </c>
      <c r="AE160">
        <v>0</v>
      </c>
      <c r="AF160">
        <v>0</v>
      </c>
      <c r="AG160">
        <v>0</v>
      </c>
      <c r="AH160">
        <v>0</v>
      </c>
      <c r="AI160" t="s">
        <v>697</v>
      </c>
      <c r="AJ160" t="s">
        <v>697</v>
      </c>
      <c r="AK160" t="s">
        <v>697</v>
      </c>
      <c r="AL160">
        <v>0</v>
      </c>
      <c r="AM160">
        <v>0</v>
      </c>
      <c r="AN160" t="s">
        <v>697</v>
      </c>
      <c r="AO160" t="s">
        <v>697</v>
      </c>
      <c r="AP160" t="s">
        <v>697</v>
      </c>
      <c r="AQ160" t="s">
        <v>1438</v>
      </c>
      <c r="AR160" t="s">
        <v>697</v>
      </c>
      <c r="AS160" t="s">
        <v>697</v>
      </c>
      <c r="AT160" t="s">
        <v>697</v>
      </c>
      <c r="AU160" t="s">
        <v>697</v>
      </c>
      <c r="AV160" t="s">
        <v>697</v>
      </c>
      <c r="AW160" t="s">
        <v>697</v>
      </c>
      <c r="AX160" t="s">
        <v>697</v>
      </c>
      <c r="AY160" t="s">
        <v>697</v>
      </c>
      <c r="AZ160" t="s">
        <v>697</v>
      </c>
      <c r="BA160" t="s">
        <v>1439</v>
      </c>
      <c r="BB160" t="s">
        <v>1440</v>
      </c>
      <c r="BC160">
        <v>0</v>
      </c>
      <c r="BD160" t="s">
        <v>697</v>
      </c>
      <c r="BE160">
        <v>0</v>
      </c>
      <c r="BF160">
        <v>0</v>
      </c>
      <c r="BG160">
        <v>0</v>
      </c>
      <c r="BH160">
        <v>0</v>
      </c>
      <c r="BI160" t="s">
        <v>197</v>
      </c>
      <c r="BJ160" t="s">
        <v>697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697</v>
      </c>
      <c r="BQ160">
        <v>0</v>
      </c>
      <c r="BR160">
        <v>0</v>
      </c>
      <c r="BS160">
        <v>0</v>
      </c>
      <c r="BT160" t="s">
        <v>697</v>
      </c>
      <c r="BU160">
        <v>0</v>
      </c>
      <c r="BV160">
        <v>0</v>
      </c>
      <c r="BW160" t="s">
        <v>697</v>
      </c>
      <c r="BX160">
        <v>0</v>
      </c>
    </row>
    <row r="161" spans="1:76" x14ac:dyDescent="0.25">
      <c r="A161" t="s">
        <v>1380</v>
      </c>
      <c r="B161" t="s">
        <v>191</v>
      </c>
      <c r="C161" t="s">
        <v>1381</v>
      </c>
      <c r="D161" t="s">
        <v>450</v>
      </c>
      <c r="E161" t="s">
        <v>697</v>
      </c>
      <c r="F161" t="s">
        <v>625</v>
      </c>
      <c r="G161" t="s">
        <v>697</v>
      </c>
      <c r="H161" t="s">
        <v>184</v>
      </c>
      <c r="I161" t="s">
        <v>1570</v>
      </c>
      <c r="J161" t="s">
        <v>1570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697</v>
      </c>
      <c r="AC161" s="2">
        <v>-1.819672131147541</v>
      </c>
      <c r="AD161">
        <v>-0.4</v>
      </c>
      <c r="AE161">
        <v>0</v>
      </c>
      <c r="AF161">
        <v>0</v>
      </c>
      <c r="AG161">
        <v>0</v>
      </c>
      <c r="AH161">
        <v>0</v>
      </c>
      <c r="AI161" t="s">
        <v>697</v>
      </c>
      <c r="AJ161" t="s">
        <v>697</v>
      </c>
      <c r="AK161" t="s">
        <v>697</v>
      </c>
      <c r="AL161">
        <v>0</v>
      </c>
      <c r="AM161">
        <v>0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  <c r="AU161" t="s">
        <v>697</v>
      </c>
      <c r="AV161" t="s">
        <v>697</v>
      </c>
      <c r="AW161" t="s">
        <v>697</v>
      </c>
      <c r="AX161" t="s">
        <v>697</v>
      </c>
      <c r="AY161" t="s">
        <v>697</v>
      </c>
      <c r="AZ161" t="s">
        <v>697</v>
      </c>
      <c r="BA161" t="s">
        <v>1382</v>
      </c>
      <c r="BB161" t="s">
        <v>1801</v>
      </c>
      <c r="BC161">
        <v>2.2200000000000002</v>
      </c>
      <c r="BD161" t="s">
        <v>697</v>
      </c>
      <c r="BE161">
        <v>0</v>
      </c>
      <c r="BF161">
        <v>0</v>
      </c>
      <c r="BG161">
        <v>0</v>
      </c>
      <c r="BH161">
        <v>0</v>
      </c>
      <c r="BI161" t="s">
        <v>197</v>
      </c>
      <c r="BJ161" t="s">
        <v>697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697</v>
      </c>
      <c r="BQ161">
        <v>0</v>
      </c>
      <c r="BR161">
        <v>0</v>
      </c>
      <c r="BS161">
        <v>0</v>
      </c>
      <c r="BT161" t="s">
        <v>697</v>
      </c>
      <c r="BU161">
        <v>0</v>
      </c>
      <c r="BV161">
        <v>0</v>
      </c>
      <c r="BW161" t="s">
        <v>697</v>
      </c>
      <c r="BX161">
        <v>0</v>
      </c>
    </row>
    <row r="162" spans="1:76" x14ac:dyDescent="0.25">
      <c r="A162" t="s">
        <v>724</v>
      </c>
      <c r="B162" t="s">
        <v>201</v>
      </c>
      <c r="C162" t="s">
        <v>725</v>
      </c>
      <c r="D162" t="s">
        <v>670</v>
      </c>
      <c r="E162" t="s">
        <v>697</v>
      </c>
      <c r="F162" t="s">
        <v>644</v>
      </c>
      <c r="G162" t="s">
        <v>697</v>
      </c>
      <c r="H162" t="s">
        <v>184</v>
      </c>
      <c r="I162" t="s">
        <v>1570</v>
      </c>
      <c r="J162" t="s">
        <v>1570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697</v>
      </c>
      <c r="AC162" s="2">
        <v>-1.4754098360655739</v>
      </c>
      <c r="AD162">
        <v>-0.32</v>
      </c>
      <c r="AE162">
        <v>0</v>
      </c>
      <c r="AF162">
        <v>0</v>
      </c>
      <c r="AG162">
        <v>0</v>
      </c>
      <c r="AH162">
        <v>0</v>
      </c>
      <c r="AI162" t="s">
        <v>697</v>
      </c>
      <c r="AJ162" t="s">
        <v>697</v>
      </c>
      <c r="AK162" t="s">
        <v>697</v>
      </c>
      <c r="AL162">
        <v>0</v>
      </c>
      <c r="AM162">
        <v>0</v>
      </c>
      <c r="AN162" t="s">
        <v>697</v>
      </c>
      <c r="AO162" t="s">
        <v>697</v>
      </c>
      <c r="AP162" t="s">
        <v>697</v>
      </c>
      <c r="AQ162" t="s">
        <v>697</v>
      </c>
      <c r="AR162" t="s">
        <v>697</v>
      </c>
      <c r="AS162" t="s">
        <v>697</v>
      </c>
      <c r="AT162" t="s">
        <v>697</v>
      </c>
      <c r="AU162" t="s">
        <v>697</v>
      </c>
      <c r="AV162" t="s">
        <v>697</v>
      </c>
      <c r="AW162" t="s">
        <v>697</v>
      </c>
      <c r="AX162" t="s">
        <v>697</v>
      </c>
      <c r="AY162" t="s">
        <v>697</v>
      </c>
      <c r="AZ162" t="s">
        <v>697</v>
      </c>
      <c r="BA162" t="s">
        <v>848</v>
      </c>
      <c r="BB162" t="s">
        <v>1802</v>
      </c>
      <c r="BC162">
        <v>1.8</v>
      </c>
      <c r="BD162" t="s">
        <v>697</v>
      </c>
      <c r="BE162">
        <v>0</v>
      </c>
      <c r="BF162">
        <v>0</v>
      </c>
      <c r="BG162">
        <v>0</v>
      </c>
      <c r="BH162">
        <v>0</v>
      </c>
      <c r="BI162" t="s">
        <v>197</v>
      </c>
      <c r="BJ162" t="s">
        <v>697</v>
      </c>
      <c r="BK162">
        <v>0</v>
      </c>
      <c r="BL162">
        <v>0</v>
      </c>
      <c r="BM162">
        <v>0</v>
      </c>
      <c r="BN162">
        <v>0</v>
      </c>
      <c r="BO162">
        <v>0</v>
      </c>
      <c r="BP162" t="s">
        <v>697</v>
      </c>
      <c r="BQ162">
        <v>0</v>
      </c>
      <c r="BR162">
        <v>0</v>
      </c>
      <c r="BS162">
        <v>0</v>
      </c>
      <c r="BT162" t="s">
        <v>697</v>
      </c>
      <c r="BU162">
        <v>0</v>
      </c>
      <c r="BV162">
        <v>0</v>
      </c>
      <c r="BW162" t="s">
        <v>697</v>
      </c>
      <c r="BX162">
        <v>0</v>
      </c>
    </row>
    <row r="163" spans="1:76" x14ac:dyDescent="0.25">
      <c r="A163" t="s">
        <v>724</v>
      </c>
      <c r="B163" t="s">
        <v>201</v>
      </c>
      <c r="C163" t="s">
        <v>725</v>
      </c>
      <c r="D163" t="s">
        <v>670</v>
      </c>
      <c r="E163" t="s">
        <v>697</v>
      </c>
      <c r="F163" t="s">
        <v>644</v>
      </c>
      <c r="G163" t="s">
        <v>697</v>
      </c>
      <c r="H163" t="s">
        <v>184</v>
      </c>
      <c r="I163" t="s">
        <v>1570</v>
      </c>
      <c r="J163" t="s">
        <v>1570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697</v>
      </c>
      <c r="AC163" s="2">
        <v>-2.3360655737704916</v>
      </c>
      <c r="AD163">
        <v>-0.51</v>
      </c>
      <c r="AE163">
        <v>0</v>
      </c>
      <c r="AF163">
        <v>0</v>
      </c>
      <c r="AG163">
        <v>0</v>
      </c>
      <c r="AH163">
        <v>0</v>
      </c>
      <c r="AI163" t="s">
        <v>697</v>
      </c>
      <c r="AJ163" t="s">
        <v>697</v>
      </c>
      <c r="AK163" t="s">
        <v>697</v>
      </c>
      <c r="AL163">
        <v>0</v>
      </c>
      <c r="AM163">
        <v>0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  <c r="AU163" t="s">
        <v>697</v>
      </c>
      <c r="AV163" t="s">
        <v>697</v>
      </c>
      <c r="AW163" t="s">
        <v>697</v>
      </c>
      <c r="AX163" t="s">
        <v>697</v>
      </c>
      <c r="AY163" t="s">
        <v>697</v>
      </c>
      <c r="AZ163" t="s">
        <v>697</v>
      </c>
      <c r="BA163" t="s">
        <v>1502</v>
      </c>
      <c r="BB163" t="s">
        <v>1803</v>
      </c>
      <c r="BC163">
        <v>2.85</v>
      </c>
      <c r="BD163" t="s">
        <v>697</v>
      </c>
      <c r="BE163">
        <v>0</v>
      </c>
      <c r="BF163">
        <v>0</v>
      </c>
      <c r="BG163">
        <v>0</v>
      </c>
      <c r="BH163">
        <v>0</v>
      </c>
      <c r="BI163" t="s">
        <v>197</v>
      </c>
      <c r="BJ163" t="s">
        <v>697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697</v>
      </c>
      <c r="BQ163">
        <v>0</v>
      </c>
      <c r="BR163">
        <v>0</v>
      </c>
      <c r="BS163">
        <v>0</v>
      </c>
      <c r="BT163" t="s">
        <v>697</v>
      </c>
      <c r="BU163">
        <v>0</v>
      </c>
      <c r="BV163">
        <v>0</v>
      </c>
      <c r="BW163" t="s">
        <v>697</v>
      </c>
      <c r="BX163">
        <v>0</v>
      </c>
    </row>
    <row r="164" spans="1:76" x14ac:dyDescent="0.25">
      <c r="A164" t="s">
        <v>737</v>
      </c>
      <c r="B164" t="s">
        <v>201</v>
      </c>
      <c r="C164" t="s">
        <v>641</v>
      </c>
      <c r="D164" t="s">
        <v>670</v>
      </c>
      <c r="E164" t="s">
        <v>697</v>
      </c>
      <c r="F164" t="s">
        <v>640</v>
      </c>
      <c r="G164" t="s">
        <v>697</v>
      </c>
      <c r="H164" t="s">
        <v>184</v>
      </c>
      <c r="I164" t="s">
        <v>1570</v>
      </c>
      <c r="J164" t="s">
        <v>1570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697</v>
      </c>
      <c r="AC164" s="2">
        <v>-2.319672131147541</v>
      </c>
      <c r="AD164">
        <v>-0.51</v>
      </c>
      <c r="AE164">
        <v>0</v>
      </c>
      <c r="AF164">
        <v>0</v>
      </c>
      <c r="AG164">
        <v>0</v>
      </c>
      <c r="AH164">
        <v>0</v>
      </c>
      <c r="AI164" t="s">
        <v>697</v>
      </c>
      <c r="AJ164" t="s">
        <v>697</v>
      </c>
      <c r="AK164" t="s">
        <v>697</v>
      </c>
      <c r="AL164">
        <v>0</v>
      </c>
      <c r="AM164">
        <v>0</v>
      </c>
      <c r="AN164" t="s">
        <v>697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  <c r="AU164" t="s">
        <v>697</v>
      </c>
      <c r="AV164" t="s">
        <v>697</v>
      </c>
      <c r="AW164" t="s">
        <v>697</v>
      </c>
      <c r="AX164" t="s">
        <v>697</v>
      </c>
      <c r="AY164" t="s">
        <v>697</v>
      </c>
      <c r="AZ164" t="s">
        <v>697</v>
      </c>
      <c r="BA164" t="s">
        <v>981</v>
      </c>
      <c r="BB164" t="s">
        <v>1804</v>
      </c>
      <c r="BC164">
        <v>2.83</v>
      </c>
      <c r="BD164" t="s">
        <v>697</v>
      </c>
      <c r="BE164">
        <v>0</v>
      </c>
      <c r="BF164">
        <v>0</v>
      </c>
      <c r="BG164">
        <v>0</v>
      </c>
      <c r="BH164">
        <v>0</v>
      </c>
      <c r="BI164" t="s">
        <v>197</v>
      </c>
      <c r="BJ164" t="s">
        <v>697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697</v>
      </c>
      <c r="BQ164">
        <v>0</v>
      </c>
      <c r="BR164">
        <v>0</v>
      </c>
      <c r="BS164">
        <v>0</v>
      </c>
      <c r="BT164" t="s">
        <v>697</v>
      </c>
      <c r="BU164">
        <v>0</v>
      </c>
      <c r="BV164">
        <v>0</v>
      </c>
      <c r="BW164" t="s">
        <v>697</v>
      </c>
      <c r="BX164">
        <v>0</v>
      </c>
    </row>
    <row r="165" spans="1:76" x14ac:dyDescent="0.25">
      <c r="A165" t="s">
        <v>737</v>
      </c>
      <c r="B165" t="s">
        <v>201</v>
      </c>
      <c r="C165" t="s">
        <v>641</v>
      </c>
      <c r="D165" t="s">
        <v>670</v>
      </c>
      <c r="E165" t="s">
        <v>697</v>
      </c>
      <c r="F165" t="s">
        <v>640</v>
      </c>
      <c r="G165" t="s">
        <v>697</v>
      </c>
      <c r="H165" t="s">
        <v>184</v>
      </c>
      <c r="I165" t="s">
        <v>1570</v>
      </c>
      <c r="J165" t="s">
        <v>1570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697</v>
      </c>
      <c r="AC165" s="2">
        <v>-7.918032786885246</v>
      </c>
      <c r="AD165">
        <v>-1.74</v>
      </c>
      <c r="AE165">
        <v>0</v>
      </c>
      <c r="AF165">
        <v>0</v>
      </c>
      <c r="AG165">
        <v>0</v>
      </c>
      <c r="AH165">
        <v>0</v>
      </c>
      <c r="AI165" t="s">
        <v>697</v>
      </c>
      <c r="AJ165" t="s">
        <v>697</v>
      </c>
      <c r="AK165" t="s">
        <v>697</v>
      </c>
      <c r="AL165">
        <v>0</v>
      </c>
      <c r="AM165">
        <v>0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  <c r="AU165" t="s">
        <v>697</v>
      </c>
      <c r="AV165" t="s">
        <v>697</v>
      </c>
      <c r="AW165" t="s">
        <v>697</v>
      </c>
      <c r="AX165" t="s">
        <v>697</v>
      </c>
      <c r="AY165" t="s">
        <v>697</v>
      </c>
      <c r="AZ165" t="s">
        <v>697</v>
      </c>
      <c r="BA165" t="s">
        <v>1198</v>
      </c>
      <c r="BB165" t="s">
        <v>1805</v>
      </c>
      <c r="BC165">
        <v>9.66</v>
      </c>
      <c r="BD165" t="s">
        <v>697</v>
      </c>
      <c r="BE165">
        <v>0</v>
      </c>
      <c r="BF165">
        <v>0</v>
      </c>
      <c r="BG165">
        <v>0</v>
      </c>
      <c r="BH165">
        <v>0</v>
      </c>
      <c r="BI165" t="s">
        <v>197</v>
      </c>
      <c r="BJ165" t="s">
        <v>697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697</v>
      </c>
      <c r="BQ165">
        <v>0</v>
      </c>
      <c r="BR165">
        <v>0</v>
      </c>
      <c r="BS165">
        <v>0</v>
      </c>
      <c r="BT165" t="s">
        <v>697</v>
      </c>
      <c r="BU165">
        <v>0</v>
      </c>
      <c r="BV165">
        <v>0</v>
      </c>
      <c r="BW165" t="s">
        <v>697</v>
      </c>
      <c r="BX165">
        <v>0</v>
      </c>
    </row>
    <row r="166" spans="1:76" x14ac:dyDescent="0.25">
      <c r="A166" t="s">
        <v>748</v>
      </c>
      <c r="B166" t="s">
        <v>231</v>
      </c>
      <c r="C166" t="s">
        <v>665</v>
      </c>
      <c r="D166" t="s">
        <v>233</v>
      </c>
      <c r="E166" t="s">
        <v>697</v>
      </c>
      <c r="F166" t="s">
        <v>597</v>
      </c>
      <c r="G166" t="s">
        <v>697</v>
      </c>
      <c r="H166" t="s">
        <v>184</v>
      </c>
      <c r="I166" t="s">
        <v>1570</v>
      </c>
      <c r="J166" t="s">
        <v>1570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697</v>
      </c>
      <c r="AC166" s="2">
        <v>-10.311475409836065</v>
      </c>
      <c r="AD166">
        <v>-2.27</v>
      </c>
      <c r="AE166">
        <v>0</v>
      </c>
      <c r="AF166">
        <v>0</v>
      </c>
      <c r="AG166">
        <v>0</v>
      </c>
      <c r="AH166">
        <v>0</v>
      </c>
      <c r="AI166" t="s">
        <v>697</v>
      </c>
      <c r="AJ166" t="s">
        <v>697</v>
      </c>
      <c r="AK166" t="s">
        <v>697</v>
      </c>
      <c r="AL166">
        <v>0</v>
      </c>
      <c r="AM166">
        <v>0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  <c r="AU166" t="s">
        <v>697</v>
      </c>
      <c r="AV166" t="s">
        <v>697</v>
      </c>
      <c r="AW166" t="s">
        <v>697</v>
      </c>
      <c r="AX166" t="s">
        <v>697</v>
      </c>
      <c r="AY166" t="s">
        <v>697</v>
      </c>
      <c r="AZ166" t="s">
        <v>697</v>
      </c>
      <c r="BA166" t="s">
        <v>1041</v>
      </c>
      <c r="BB166" t="s">
        <v>1806</v>
      </c>
      <c r="BC166">
        <v>12.58</v>
      </c>
      <c r="BD166" t="s">
        <v>697</v>
      </c>
      <c r="BE166">
        <v>0</v>
      </c>
      <c r="BF166">
        <v>0</v>
      </c>
      <c r="BG166">
        <v>0</v>
      </c>
      <c r="BH166">
        <v>0</v>
      </c>
      <c r="BI166" t="s">
        <v>197</v>
      </c>
      <c r="BJ166" t="s">
        <v>697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697</v>
      </c>
      <c r="BQ166">
        <v>0</v>
      </c>
      <c r="BR166">
        <v>0</v>
      </c>
      <c r="BS166">
        <v>0</v>
      </c>
      <c r="BT166" t="s">
        <v>697</v>
      </c>
      <c r="BU166">
        <v>0</v>
      </c>
      <c r="BV166">
        <v>0</v>
      </c>
      <c r="BW166" t="s">
        <v>697</v>
      </c>
      <c r="BX166">
        <v>0</v>
      </c>
    </row>
    <row r="167" spans="1:76" x14ac:dyDescent="0.25">
      <c r="A167" t="s">
        <v>809</v>
      </c>
      <c r="B167" t="s">
        <v>191</v>
      </c>
      <c r="C167" t="s">
        <v>810</v>
      </c>
      <c r="D167" t="s">
        <v>674</v>
      </c>
      <c r="E167" t="s">
        <v>697</v>
      </c>
      <c r="F167" t="s">
        <v>601</v>
      </c>
      <c r="G167" t="s">
        <v>697</v>
      </c>
      <c r="H167" t="s">
        <v>184</v>
      </c>
      <c r="I167" t="s">
        <v>1570</v>
      </c>
      <c r="J167" t="s">
        <v>1570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697</v>
      </c>
      <c r="AC167" s="2">
        <v>-3.7459016393442623</v>
      </c>
      <c r="AD167">
        <v>-0.82</v>
      </c>
      <c r="AE167">
        <v>0</v>
      </c>
      <c r="AF167">
        <v>0</v>
      </c>
      <c r="AG167">
        <v>0</v>
      </c>
      <c r="AH167">
        <v>0</v>
      </c>
      <c r="AI167" t="s">
        <v>697</v>
      </c>
      <c r="AJ167" t="s">
        <v>697</v>
      </c>
      <c r="AK167" t="s">
        <v>697</v>
      </c>
      <c r="AL167">
        <v>0</v>
      </c>
      <c r="AM167">
        <v>0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  <c r="AU167" t="s">
        <v>697</v>
      </c>
      <c r="AV167" t="s">
        <v>697</v>
      </c>
      <c r="AW167" t="s">
        <v>697</v>
      </c>
      <c r="AX167" t="s">
        <v>697</v>
      </c>
      <c r="AY167" t="s">
        <v>697</v>
      </c>
      <c r="AZ167" t="s">
        <v>697</v>
      </c>
      <c r="BA167" t="s">
        <v>1119</v>
      </c>
      <c r="BB167" t="s">
        <v>1807</v>
      </c>
      <c r="BC167">
        <v>4.57</v>
      </c>
      <c r="BD167" t="s">
        <v>697</v>
      </c>
      <c r="BE167">
        <v>0</v>
      </c>
      <c r="BF167">
        <v>0</v>
      </c>
      <c r="BG167">
        <v>0</v>
      </c>
      <c r="BH167">
        <v>0</v>
      </c>
      <c r="BI167" t="s">
        <v>197</v>
      </c>
      <c r="BJ167" t="s">
        <v>697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697</v>
      </c>
      <c r="BQ167">
        <v>0</v>
      </c>
      <c r="BR167">
        <v>0</v>
      </c>
      <c r="BS167">
        <v>0</v>
      </c>
      <c r="BT167" t="s">
        <v>697</v>
      </c>
      <c r="BU167">
        <v>0</v>
      </c>
      <c r="BV167">
        <v>0</v>
      </c>
      <c r="BW167" t="s">
        <v>697</v>
      </c>
      <c r="BX167">
        <v>0</v>
      </c>
    </row>
    <row r="168" spans="1:76" x14ac:dyDescent="0.25">
      <c r="A168" t="s">
        <v>809</v>
      </c>
      <c r="B168" t="s">
        <v>191</v>
      </c>
      <c r="C168" t="s">
        <v>810</v>
      </c>
      <c r="D168" t="s">
        <v>674</v>
      </c>
      <c r="E168" t="s">
        <v>697</v>
      </c>
      <c r="F168" t="s">
        <v>601</v>
      </c>
      <c r="G168" t="s">
        <v>697</v>
      </c>
      <c r="H168" t="s">
        <v>184</v>
      </c>
      <c r="I168" t="s">
        <v>1570</v>
      </c>
      <c r="J168" t="s">
        <v>1570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697</v>
      </c>
      <c r="AC168" s="2">
        <v>-4.918032786885246</v>
      </c>
      <c r="AD168">
        <v>-1.08</v>
      </c>
      <c r="AE168">
        <v>0</v>
      </c>
      <c r="AF168">
        <v>0</v>
      </c>
      <c r="AG168">
        <v>0</v>
      </c>
      <c r="AH168">
        <v>0</v>
      </c>
      <c r="AI168" t="s">
        <v>697</v>
      </c>
      <c r="AJ168" t="s">
        <v>697</v>
      </c>
      <c r="AK168" t="s">
        <v>697</v>
      </c>
      <c r="AL168">
        <v>0</v>
      </c>
      <c r="AM168">
        <v>0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  <c r="AU168" t="s">
        <v>697</v>
      </c>
      <c r="AV168" t="s">
        <v>697</v>
      </c>
      <c r="AW168" t="s">
        <v>697</v>
      </c>
      <c r="AX168" t="s">
        <v>697</v>
      </c>
      <c r="AY168" t="s">
        <v>697</v>
      </c>
      <c r="AZ168" t="s">
        <v>697</v>
      </c>
      <c r="BA168" t="s">
        <v>1808</v>
      </c>
      <c r="BB168" t="s">
        <v>1809</v>
      </c>
      <c r="BC168">
        <v>6</v>
      </c>
      <c r="BD168" t="s">
        <v>697</v>
      </c>
      <c r="BE168">
        <v>0</v>
      </c>
      <c r="BF168">
        <v>0</v>
      </c>
      <c r="BG168">
        <v>0</v>
      </c>
      <c r="BH168">
        <v>0</v>
      </c>
      <c r="BI168" t="s">
        <v>197</v>
      </c>
      <c r="BJ168" t="s">
        <v>697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697</v>
      </c>
      <c r="BQ168">
        <v>0</v>
      </c>
      <c r="BR168">
        <v>0</v>
      </c>
      <c r="BS168">
        <v>0</v>
      </c>
      <c r="BT168" t="s">
        <v>697</v>
      </c>
      <c r="BU168">
        <v>0</v>
      </c>
      <c r="BV168">
        <v>0</v>
      </c>
      <c r="BW168" t="s">
        <v>697</v>
      </c>
      <c r="BX168">
        <v>0</v>
      </c>
    </row>
    <row r="169" spans="1:76" x14ac:dyDescent="0.25">
      <c r="A169" t="s">
        <v>1634</v>
      </c>
      <c r="B169" t="s">
        <v>201</v>
      </c>
      <c r="C169" t="s">
        <v>1635</v>
      </c>
      <c r="D169" t="s">
        <v>252</v>
      </c>
      <c r="E169" t="s">
        <v>697</v>
      </c>
      <c r="F169" t="s">
        <v>481</v>
      </c>
      <c r="G169" t="s">
        <v>697</v>
      </c>
      <c r="H169" t="s">
        <v>184</v>
      </c>
      <c r="I169" t="s">
        <v>1570</v>
      </c>
      <c r="J169" t="s">
        <v>1570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697</v>
      </c>
      <c r="AC169" s="2">
        <v>-2.1557377049180326</v>
      </c>
      <c r="AD169">
        <v>-0.47</v>
      </c>
      <c r="AE169">
        <v>0</v>
      </c>
      <c r="AF169">
        <v>0</v>
      </c>
      <c r="AG169">
        <v>0</v>
      </c>
      <c r="AH169">
        <v>0</v>
      </c>
      <c r="AI169" t="s">
        <v>697</v>
      </c>
      <c r="AJ169" t="s">
        <v>697</v>
      </c>
      <c r="AK169" t="s">
        <v>697</v>
      </c>
      <c r="AL169">
        <v>0</v>
      </c>
      <c r="AM169">
        <v>0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  <c r="AU169" t="s">
        <v>697</v>
      </c>
      <c r="AV169" t="s">
        <v>697</v>
      </c>
      <c r="AW169" t="s">
        <v>697</v>
      </c>
      <c r="AX169" t="s">
        <v>697</v>
      </c>
      <c r="AY169" t="s">
        <v>697</v>
      </c>
      <c r="AZ169" t="s">
        <v>697</v>
      </c>
      <c r="BA169" t="s">
        <v>1372</v>
      </c>
      <c r="BB169" t="s">
        <v>1810</v>
      </c>
      <c r="BC169">
        <v>2.63</v>
      </c>
      <c r="BD169" t="s">
        <v>697</v>
      </c>
      <c r="BE169">
        <v>0</v>
      </c>
      <c r="BF169">
        <v>0</v>
      </c>
      <c r="BG169">
        <v>0</v>
      </c>
      <c r="BH169">
        <v>0</v>
      </c>
      <c r="BI169" t="s">
        <v>197</v>
      </c>
      <c r="BJ169" t="s">
        <v>697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697</v>
      </c>
      <c r="BQ169">
        <v>0</v>
      </c>
      <c r="BR169">
        <v>0</v>
      </c>
      <c r="BS169">
        <v>0</v>
      </c>
      <c r="BT169" t="s">
        <v>697</v>
      </c>
      <c r="BU169">
        <v>0</v>
      </c>
      <c r="BV169">
        <v>0</v>
      </c>
      <c r="BW169" t="s">
        <v>697</v>
      </c>
      <c r="BX169">
        <v>0</v>
      </c>
    </row>
    <row r="170" spans="1:76" x14ac:dyDescent="0.25">
      <c r="A170" t="s">
        <v>813</v>
      </c>
      <c r="B170" t="s">
        <v>201</v>
      </c>
      <c r="C170" t="s">
        <v>814</v>
      </c>
      <c r="D170" t="s">
        <v>217</v>
      </c>
      <c r="E170" t="s">
        <v>697</v>
      </c>
      <c r="F170" t="s">
        <v>478</v>
      </c>
      <c r="G170" t="s">
        <v>697</v>
      </c>
      <c r="H170" t="s">
        <v>184</v>
      </c>
      <c r="I170" t="s">
        <v>1570</v>
      </c>
      <c r="J170" t="s">
        <v>1570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697</v>
      </c>
      <c r="AC170" s="2">
        <v>-11.590163934426229</v>
      </c>
      <c r="AD170">
        <v>-2.5499999999999998</v>
      </c>
      <c r="AE170">
        <v>0</v>
      </c>
      <c r="AF170">
        <v>0</v>
      </c>
      <c r="AG170">
        <v>0</v>
      </c>
      <c r="AH170">
        <v>0</v>
      </c>
      <c r="AI170" t="s">
        <v>697</v>
      </c>
      <c r="AJ170" t="s">
        <v>697</v>
      </c>
      <c r="AK170" t="s">
        <v>697</v>
      </c>
      <c r="AL170">
        <v>0</v>
      </c>
      <c r="AM170">
        <v>0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697</v>
      </c>
      <c r="AU170" t="s">
        <v>697</v>
      </c>
      <c r="AV170" t="s">
        <v>697</v>
      </c>
      <c r="AW170" t="s">
        <v>697</v>
      </c>
      <c r="AX170" t="s">
        <v>697</v>
      </c>
      <c r="AY170" t="s">
        <v>697</v>
      </c>
      <c r="AZ170" t="s">
        <v>697</v>
      </c>
      <c r="BA170" t="s">
        <v>1811</v>
      </c>
      <c r="BB170" t="s">
        <v>1812</v>
      </c>
      <c r="BC170">
        <v>14.14</v>
      </c>
      <c r="BD170" t="s">
        <v>697</v>
      </c>
      <c r="BE170">
        <v>0</v>
      </c>
      <c r="BF170">
        <v>0</v>
      </c>
      <c r="BG170">
        <v>0</v>
      </c>
      <c r="BH170">
        <v>0</v>
      </c>
      <c r="BI170" t="s">
        <v>197</v>
      </c>
      <c r="BJ170" t="s">
        <v>697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697</v>
      </c>
      <c r="BQ170">
        <v>0</v>
      </c>
      <c r="BR170">
        <v>0</v>
      </c>
      <c r="BS170">
        <v>0</v>
      </c>
      <c r="BT170" t="s">
        <v>697</v>
      </c>
      <c r="BU170">
        <v>0</v>
      </c>
      <c r="BV170">
        <v>0</v>
      </c>
      <c r="BW170" t="s">
        <v>697</v>
      </c>
      <c r="BX170">
        <v>0</v>
      </c>
    </row>
    <row r="171" spans="1:76" x14ac:dyDescent="0.25">
      <c r="A171" t="s">
        <v>813</v>
      </c>
      <c r="B171" t="s">
        <v>201</v>
      </c>
      <c r="C171" t="s">
        <v>814</v>
      </c>
      <c r="D171" t="s">
        <v>217</v>
      </c>
      <c r="E171" t="s">
        <v>697</v>
      </c>
      <c r="F171" t="s">
        <v>478</v>
      </c>
      <c r="G171" t="s">
        <v>697</v>
      </c>
      <c r="H171" t="s">
        <v>184</v>
      </c>
      <c r="I171" t="s">
        <v>1570</v>
      </c>
      <c r="J171" t="s">
        <v>1570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697</v>
      </c>
      <c r="AC171" s="2">
        <v>-9.4754098360655732</v>
      </c>
      <c r="AD171">
        <v>-2.08</v>
      </c>
      <c r="AE171">
        <v>0</v>
      </c>
      <c r="AF171">
        <v>0</v>
      </c>
      <c r="AG171">
        <v>0</v>
      </c>
      <c r="AH171">
        <v>0</v>
      </c>
      <c r="AI171" t="s">
        <v>697</v>
      </c>
      <c r="AJ171" t="s">
        <v>697</v>
      </c>
      <c r="AK171" t="s">
        <v>697</v>
      </c>
      <c r="AL171">
        <v>0</v>
      </c>
      <c r="AM171">
        <v>0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  <c r="AU171" t="s">
        <v>697</v>
      </c>
      <c r="AV171" t="s">
        <v>697</v>
      </c>
      <c r="AW171" t="s">
        <v>697</v>
      </c>
      <c r="AX171" t="s">
        <v>697</v>
      </c>
      <c r="AY171" t="s">
        <v>697</v>
      </c>
      <c r="AZ171" t="s">
        <v>697</v>
      </c>
      <c r="BA171" t="s">
        <v>1239</v>
      </c>
      <c r="BB171" t="s">
        <v>1813</v>
      </c>
      <c r="BC171">
        <v>11.56</v>
      </c>
      <c r="BD171" t="s">
        <v>697</v>
      </c>
      <c r="BE171">
        <v>0</v>
      </c>
      <c r="BF171">
        <v>0</v>
      </c>
      <c r="BG171">
        <v>0</v>
      </c>
      <c r="BH171">
        <v>0</v>
      </c>
      <c r="BI171" t="s">
        <v>197</v>
      </c>
      <c r="BJ171" t="s">
        <v>697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697</v>
      </c>
      <c r="BQ171">
        <v>0</v>
      </c>
      <c r="BR171">
        <v>0</v>
      </c>
      <c r="BS171">
        <v>0</v>
      </c>
      <c r="BT171" t="s">
        <v>697</v>
      </c>
      <c r="BU171">
        <v>0</v>
      </c>
      <c r="BV171">
        <v>0</v>
      </c>
      <c r="BW171" t="s">
        <v>697</v>
      </c>
      <c r="BX171">
        <v>0</v>
      </c>
    </row>
    <row r="172" spans="1:76" x14ac:dyDescent="0.25">
      <c r="A172" t="s">
        <v>815</v>
      </c>
      <c r="B172" t="s">
        <v>191</v>
      </c>
      <c r="C172" t="s">
        <v>816</v>
      </c>
      <c r="D172" t="s">
        <v>274</v>
      </c>
      <c r="E172" t="s">
        <v>697</v>
      </c>
      <c r="F172" t="s">
        <v>680</v>
      </c>
      <c r="G172" t="s">
        <v>697</v>
      </c>
      <c r="H172" t="s">
        <v>184</v>
      </c>
      <c r="I172" t="s">
        <v>1570</v>
      </c>
      <c r="J172" t="s">
        <v>1570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697</v>
      </c>
      <c r="AC172" s="2">
        <v>-9.0327868852459012</v>
      </c>
      <c r="AD172">
        <v>-1.99</v>
      </c>
      <c r="AE172">
        <v>0</v>
      </c>
      <c r="AF172">
        <v>0</v>
      </c>
      <c r="AG172">
        <v>0</v>
      </c>
      <c r="AH172">
        <v>0</v>
      </c>
      <c r="AI172" t="s">
        <v>697</v>
      </c>
      <c r="AJ172" t="s">
        <v>697</v>
      </c>
      <c r="AK172" t="s">
        <v>697</v>
      </c>
      <c r="AL172">
        <v>0</v>
      </c>
      <c r="AM172">
        <v>0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  <c r="AU172" t="s">
        <v>697</v>
      </c>
      <c r="AV172" t="s">
        <v>697</v>
      </c>
      <c r="AW172" t="s">
        <v>697</v>
      </c>
      <c r="AX172" t="s">
        <v>697</v>
      </c>
      <c r="AY172" t="s">
        <v>697</v>
      </c>
      <c r="AZ172" t="s">
        <v>697</v>
      </c>
      <c r="BA172" t="s">
        <v>1228</v>
      </c>
      <c r="BB172" t="s">
        <v>1814</v>
      </c>
      <c r="BC172">
        <v>11.02</v>
      </c>
      <c r="BD172" t="s">
        <v>697</v>
      </c>
      <c r="BE172">
        <v>0</v>
      </c>
      <c r="BF172">
        <v>0</v>
      </c>
      <c r="BG172">
        <v>0</v>
      </c>
      <c r="BH172">
        <v>0</v>
      </c>
      <c r="BI172" t="s">
        <v>197</v>
      </c>
      <c r="BJ172" t="s">
        <v>697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697</v>
      </c>
      <c r="BQ172">
        <v>0</v>
      </c>
      <c r="BR172">
        <v>0</v>
      </c>
      <c r="BS172">
        <v>0</v>
      </c>
      <c r="BT172" t="s">
        <v>697</v>
      </c>
      <c r="BU172">
        <v>0</v>
      </c>
      <c r="BV172">
        <v>0</v>
      </c>
      <c r="BW172" t="s">
        <v>697</v>
      </c>
      <c r="BX172">
        <v>0</v>
      </c>
    </row>
    <row r="173" spans="1:76" x14ac:dyDescent="0.25">
      <c r="A173" t="s">
        <v>815</v>
      </c>
      <c r="B173" t="s">
        <v>191</v>
      </c>
      <c r="C173" t="s">
        <v>816</v>
      </c>
      <c r="D173" t="s">
        <v>274</v>
      </c>
      <c r="E173" t="s">
        <v>697</v>
      </c>
      <c r="F173" t="s">
        <v>680</v>
      </c>
      <c r="G173" t="s">
        <v>697</v>
      </c>
      <c r="H173" t="s">
        <v>184</v>
      </c>
      <c r="I173" t="s">
        <v>1570</v>
      </c>
      <c r="J173" t="s">
        <v>1570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697</v>
      </c>
      <c r="AC173" s="2">
        <v>-9.0327868852459012</v>
      </c>
      <c r="AD173">
        <v>-1.99</v>
      </c>
      <c r="AE173">
        <v>0</v>
      </c>
      <c r="AF173">
        <v>0</v>
      </c>
      <c r="AG173">
        <v>0</v>
      </c>
      <c r="AH173">
        <v>0</v>
      </c>
      <c r="AI173" t="s">
        <v>697</v>
      </c>
      <c r="AJ173" t="s">
        <v>697</v>
      </c>
      <c r="AK173" t="s">
        <v>697</v>
      </c>
      <c r="AL173">
        <v>0</v>
      </c>
      <c r="AM173">
        <v>0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  <c r="AU173" t="s">
        <v>697</v>
      </c>
      <c r="AV173" t="s">
        <v>697</v>
      </c>
      <c r="AW173" t="s">
        <v>697</v>
      </c>
      <c r="AX173" t="s">
        <v>697</v>
      </c>
      <c r="AY173" t="s">
        <v>697</v>
      </c>
      <c r="AZ173" t="s">
        <v>697</v>
      </c>
      <c r="BA173" t="s">
        <v>1229</v>
      </c>
      <c r="BB173" t="s">
        <v>1815</v>
      </c>
      <c r="BC173">
        <v>11.02</v>
      </c>
      <c r="BD173" t="s">
        <v>697</v>
      </c>
      <c r="BE173">
        <v>0</v>
      </c>
      <c r="BF173">
        <v>0</v>
      </c>
      <c r="BG173">
        <v>0</v>
      </c>
      <c r="BH173">
        <v>0</v>
      </c>
      <c r="BI173" t="s">
        <v>197</v>
      </c>
      <c r="BJ173" t="s">
        <v>697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697</v>
      </c>
      <c r="BQ173">
        <v>0</v>
      </c>
      <c r="BR173">
        <v>0</v>
      </c>
      <c r="BS173">
        <v>0</v>
      </c>
      <c r="BT173" t="s">
        <v>697</v>
      </c>
      <c r="BU173">
        <v>0</v>
      </c>
      <c r="BV173">
        <v>0</v>
      </c>
      <c r="BW173" t="s">
        <v>697</v>
      </c>
      <c r="BX173">
        <v>0</v>
      </c>
    </row>
    <row r="174" spans="1:76" x14ac:dyDescent="0.25">
      <c r="A174" t="s">
        <v>819</v>
      </c>
      <c r="B174" t="s">
        <v>191</v>
      </c>
      <c r="C174" t="s">
        <v>820</v>
      </c>
      <c r="D174" t="s">
        <v>274</v>
      </c>
      <c r="E174" t="s">
        <v>697</v>
      </c>
      <c r="F174" t="s">
        <v>667</v>
      </c>
      <c r="G174" t="s">
        <v>697</v>
      </c>
      <c r="H174" t="s">
        <v>184</v>
      </c>
      <c r="I174" t="s">
        <v>1570</v>
      </c>
      <c r="J174" t="s">
        <v>1570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697</v>
      </c>
      <c r="AC174" s="2">
        <v>-7.7459016393442619</v>
      </c>
      <c r="AD174">
        <v>-1.7</v>
      </c>
      <c r="AE174">
        <v>0</v>
      </c>
      <c r="AF174">
        <v>0</v>
      </c>
      <c r="AG174">
        <v>0</v>
      </c>
      <c r="AH174">
        <v>0</v>
      </c>
      <c r="AI174" t="s">
        <v>697</v>
      </c>
      <c r="AJ174" t="s">
        <v>697</v>
      </c>
      <c r="AK174" t="s">
        <v>697</v>
      </c>
      <c r="AL174">
        <v>0</v>
      </c>
      <c r="AM174">
        <v>0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  <c r="AU174" t="s">
        <v>697</v>
      </c>
      <c r="AV174" t="s">
        <v>697</v>
      </c>
      <c r="AW174" t="s">
        <v>697</v>
      </c>
      <c r="AX174" t="s">
        <v>697</v>
      </c>
      <c r="AY174" t="s">
        <v>697</v>
      </c>
      <c r="AZ174" t="s">
        <v>697</v>
      </c>
      <c r="BA174" t="s">
        <v>1383</v>
      </c>
      <c r="BB174" t="s">
        <v>1816</v>
      </c>
      <c r="BC174">
        <v>9.4499999999999993</v>
      </c>
      <c r="BD174" t="s">
        <v>697</v>
      </c>
      <c r="BE174">
        <v>0</v>
      </c>
      <c r="BF174">
        <v>0</v>
      </c>
      <c r="BG174">
        <v>0</v>
      </c>
      <c r="BH174">
        <v>0</v>
      </c>
      <c r="BI174" t="s">
        <v>197</v>
      </c>
      <c r="BJ174" t="s">
        <v>697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697</v>
      </c>
      <c r="BQ174">
        <v>0</v>
      </c>
      <c r="BR174">
        <v>0</v>
      </c>
      <c r="BS174">
        <v>0</v>
      </c>
      <c r="BT174" t="s">
        <v>697</v>
      </c>
      <c r="BU174">
        <v>0</v>
      </c>
      <c r="BV174">
        <v>0</v>
      </c>
      <c r="BW174" t="s">
        <v>697</v>
      </c>
      <c r="BX174">
        <v>0</v>
      </c>
    </row>
    <row r="175" spans="1:76" x14ac:dyDescent="0.25">
      <c r="A175" t="s">
        <v>734</v>
      </c>
      <c r="B175" t="s">
        <v>201</v>
      </c>
      <c r="C175" t="s">
        <v>227</v>
      </c>
      <c r="D175" t="s">
        <v>228</v>
      </c>
      <c r="E175" t="s">
        <v>697</v>
      </c>
      <c r="F175" t="s">
        <v>229</v>
      </c>
      <c r="G175" t="s">
        <v>697</v>
      </c>
      <c r="H175" t="s">
        <v>184</v>
      </c>
      <c r="I175" t="s">
        <v>1570</v>
      </c>
      <c r="J175" t="s">
        <v>1570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697</v>
      </c>
      <c r="AC175" s="2">
        <v>-7.9590163934426226</v>
      </c>
      <c r="AD175">
        <v>-1.75</v>
      </c>
      <c r="AE175">
        <v>0</v>
      </c>
      <c r="AF175">
        <v>0</v>
      </c>
      <c r="AG175">
        <v>0</v>
      </c>
      <c r="AH175">
        <v>0</v>
      </c>
      <c r="AI175" t="s">
        <v>697</v>
      </c>
      <c r="AJ175" t="s">
        <v>697</v>
      </c>
      <c r="AK175" t="s">
        <v>697</v>
      </c>
      <c r="AL175">
        <v>0</v>
      </c>
      <c r="AM175">
        <v>0</v>
      </c>
      <c r="AN175" t="s">
        <v>697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  <c r="AU175" t="s">
        <v>697</v>
      </c>
      <c r="AV175" t="s">
        <v>697</v>
      </c>
      <c r="AW175" t="s">
        <v>697</v>
      </c>
      <c r="AX175" t="s">
        <v>697</v>
      </c>
      <c r="AY175" t="s">
        <v>697</v>
      </c>
      <c r="AZ175" t="s">
        <v>697</v>
      </c>
      <c r="BA175" t="s">
        <v>1384</v>
      </c>
      <c r="BB175" t="s">
        <v>1817</v>
      </c>
      <c r="BC175">
        <v>9.7100000000000009</v>
      </c>
      <c r="BD175" t="s">
        <v>697</v>
      </c>
      <c r="BE175">
        <v>0</v>
      </c>
      <c r="BF175">
        <v>0</v>
      </c>
      <c r="BG175">
        <v>0</v>
      </c>
      <c r="BH175">
        <v>0</v>
      </c>
      <c r="BI175" t="s">
        <v>197</v>
      </c>
      <c r="BJ175" t="s">
        <v>697</v>
      </c>
      <c r="BK175">
        <v>0</v>
      </c>
      <c r="BL175">
        <v>0</v>
      </c>
      <c r="BM175">
        <v>0</v>
      </c>
      <c r="BN175">
        <v>0</v>
      </c>
      <c r="BO175">
        <v>0</v>
      </c>
      <c r="BP175" t="s">
        <v>697</v>
      </c>
      <c r="BQ175">
        <v>0</v>
      </c>
      <c r="BR175">
        <v>0</v>
      </c>
      <c r="BS175">
        <v>0</v>
      </c>
      <c r="BT175" t="s">
        <v>697</v>
      </c>
      <c r="BU175">
        <v>0</v>
      </c>
      <c r="BV175">
        <v>0</v>
      </c>
      <c r="BW175" t="s">
        <v>697</v>
      </c>
      <c r="BX175">
        <v>0</v>
      </c>
    </row>
    <row r="176" spans="1:76" x14ac:dyDescent="0.25">
      <c r="A176" t="s">
        <v>737</v>
      </c>
      <c r="B176" t="s">
        <v>201</v>
      </c>
      <c r="C176" t="s">
        <v>641</v>
      </c>
      <c r="D176" t="s">
        <v>670</v>
      </c>
      <c r="E176" t="s">
        <v>697</v>
      </c>
      <c r="F176" t="s">
        <v>640</v>
      </c>
      <c r="G176" t="s">
        <v>697</v>
      </c>
      <c r="H176" t="s">
        <v>184</v>
      </c>
      <c r="I176" t="s">
        <v>1570</v>
      </c>
      <c r="J176" t="s">
        <v>1570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697</v>
      </c>
      <c r="AC176" s="2">
        <v>-7</v>
      </c>
      <c r="AD176">
        <v>-1.54</v>
      </c>
      <c r="AE176">
        <v>0</v>
      </c>
      <c r="AF176">
        <v>0</v>
      </c>
      <c r="AG176">
        <v>0</v>
      </c>
      <c r="AH176">
        <v>0</v>
      </c>
      <c r="AI176" t="s">
        <v>697</v>
      </c>
      <c r="AJ176" t="s">
        <v>697</v>
      </c>
      <c r="AK176" t="s">
        <v>697</v>
      </c>
      <c r="AL176">
        <v>0</v>
      </c>
      <c r="AM176">
        <v>0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  <c r="AU176" t="s">
        <v>697</v>
      </c>
      <c r="AV176" t="s">
        <v>697</v>
      </c>
      <c r="AW176" t="s">
        <v>697</v>
      </c>
      <c r="AX176" t="s">
        <v>697</v>
      </c>
      <c r="AY176" t="s">
        <v>697</v>
      </c>
      <c r="AZ176" t="s">
        <v>697</v>
      </c>
      <c r="BA176" t="s">
        <v>1043</v>
      </c>
      <c r="BB176" t="s">
        <v>1818</v>
      </c>
      <c r="BC176">
        <v>8.5399999999999991</v>
      </c>
      <c r="BD176" t="s">
        <v>697</v>
      </c>
      <c r="BE176">
        <v>0</v>
      </c>
      <c r="BF176">
        <v>0</v>
      </c>
      <c r="BG176">
        <v>0</v>
      </c>
      <c r="BH176">
        <v>0</v>
      </c>
      <c r="BI176" t="s">
        <v>197</v>
      </c>
      <c r="BJ176" t="s">
        <v>697</v>
      </c>
      <c r="BK176">
        <v>0</v>
      </c>
      <c r="BL176">
        <v>0</v>
      </c>
      <c r="BM176">
        <v>0</v>
      </c>
      <c r="BN176">
        <v>0</v>
      </c>
      <c r="BO176">
        <v>0</v>
      </c>
      <c r="BP176" t="s">
        <v>697</v>
      </c>
      <c r="BQ176">
        <v>0</v>
      </c>
      <c r="BR176">
        <v>0</v>
      </c>
      <c r="BS176">
        <v>0</v>
      </c>
      <c r="BT176" t="s">
        <v>697</v>
      </c>
      <c r="BU176">
        <v>0</v>
      </c>
      <c r="BV176">
        <v>0</v>
      </c>
      <c r="BW176" t="s">
        <v>697</v>
      </c>
      <c r="BX176">
        <v>0</v>
      </c>
    </row>
    <row r="177" spans="1:76" x14ac:dyDescent="0.25">
      <c r="A177" t="s">
        <v>737</v>
      </c>
      <c r="B177" t="s">
        <v>201</v>
      </c>
      <c r="C177" t="s">
        <v>641</v>
      </c>
      <c r="D177" t="s">
        <v>670</v>
      </c>
      <c r="E177" t="s">
        <v>697</v>
      </c>
      <c r="F177" t="s">
        <v>640</v>
      </c>
      <c r="G177" t="s">
        <v>697</v>
      </c>
      <c r="H177" t="s">
        <v>184</v>
      </c>
      <c r="I177" t="s">
        <v>1570</v>
      </c>
      <c r="J177" t="s">
        <v>1570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697</v>
      </c>
      <c r="AC177" s="2">
        <v>-4.4344262295081966</v>
      </c>
      <c r="AD177">
        <v>-0.98</v>
      </c>
      <c r="AE177">
        <v>0</v>
      </c>
      <c r="AF177">
        <v>0</v>
      </c>
      <c r="AG177">
        <v>0</v>
      </c>
      <c r="AH177">
        <v>0</v>
      </c>
      <c r="AI177" t="s">
        <v>697</v>
      </c>
      <c r="AJ177" t="s">
        <v>697</v>
      </c>
      <c r="AK177" t="s">
        <v>697</v>
      </c>
      <c r="AL177">
        <v>0</v>
      </c>
      <c r="AM177">
        <v>0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  <c r="AU177" t="s">
        <v>697</v>
      </c>
      <c r="AV177" t="s">
        <v>697</v>
      </c>
      <c r="AW177" t="s">
        <v>697</v>
      </c>
      <c r="AX177" t="s">
        <v>697</v>
      </c>
      <c r="AY177" t="s">
        <v>697</v>
      </c>
      <c r="AZ177" t="s">
        <v>697</v>
      </c>
      <c r="BA177" t="s">
        <v>1819</v>
      </c>
      <c r="BB177" t="s">
        <v>1820</v>
      </c>
      <c r="BC177">
        <v>5.41</v>
      </c>
      <c r="BD177" t="s">
        <v>697</v>
      </c>
      <c r="BE177">
        <v>0</v>
      </c>
      <c r="BF177">
        <v>0</v>
      </c>
      <c r="BG177">
        <v>0</v>
      </c>
      <c r="BH177">
        <v>0</v>
      </c>
      <c r="BI177" t="s">
        <v>197</v>
      </c>
      <c r="BJ177" t="s">
        <v>697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697</v>
      </c>
      <c r="BQ177">
        <v>0</v>
      </c>
      <c r="BR177">
        <v>0</v>
      </c>
      <c r="BS177">
        <v>0</v>
      </c>
      <c r="BT177" t="s">
        <v>697</v>
      </c>
      <c r="BU177">
        <v>0</v>
      </c>
      <c r="BV177">
        <v>0</v>
      </c>
      <c r="BW177" t="s">
        <v>697</v>
      </c>
      <c r="BX177">
        <v>0</v>
      </c>
    </row>
    <row r="178" spans="1:76" x14ac:dyDescent="0.25">
      <c r="A178" t="s">
        <v>724</v>
      </c>
      <c r="B178" t="s">
        <v>201</v>
      </c>
      <c r="C178" t="s">
        <v>725</v>
      </c>
      <c r="D178" t="s">
        <v>670</v>
      </c>
      <c r="E178" t="s">
        <v>697</v>
      </c>
      <c r="F178" t="s">
        <v>644</v>
      </c>
      <c r="G178" t="s">
        <v>697</v>
      </c>
      <c r="H178" t="s">
        <v>184</v>
      </c>
      <c r="I178" t="s">
        <v>1570</v>
      </c>
      <c r="J178" t="s">
        <v>1570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697</v>
      </c>
      <c r="AC178" s="2">
        <v>-4.221311475409836</v>
      </c>
      <c r="AD178">
        <v>-0.93</v>
      </c>
      <c r="AE178">
        <v>0</v>
      </c>
      <c r="AF178">
        <v>0</v>
      </c>
      <c r="AG178">
        <v>0</v>
      </c>
      <c r="AH178">
        <v>0</v>
      </c>
      <c r="AI178" t="s">
        <v>697</v>
      </c>
      <c r="AJ178" t="s">
        <v>697</v>
      </c>
      <c r="AK178" t="s">
        <v>697</v>
      </c>
      <c r="AL178">
        <v>0</v>
      </c>
      <c r="AM178">
        <v>0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  <c r="AU178" t="s">
        <v>697</v>
      </c>
      <c r="AV178" t="s">
        <v>697</v>
      </c>
      <c r="AW178" t="s">
        <v>697</v>
      </c>
      <c r="AX178" t="s">
        <v>697</v>
      </c>
      <c r="AY178" t="s">
        <v>697</v>
      </c>
      <c r="AZ178" t="s">
        <v>697</v>
      </c>
      <c r="BA178" t="s">
        <v>1821</v>
      </c>
      <c r="BB178" t="s">
        <v>1822</v>
      </c>
      <c r="BC178">
        <v>5.15</v>
      </c>
      <c r="BD178" t="s">
        <v>697</v>
      </c>
      <c r="BE178">
        <v>0</v>
      </c>
      <c r="BF178">
        <v>0</v>
      </c>
      <c r="BG178">
        <v>0</v>
      </c>
      <c r="BH178">
        <v>0</v>
      </c>
      <c r="BI178" t="s">
        <v>197</v>
      </c>
      <c r="BJ178" t="s">
        <v>697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697</v>
      </c>
      <c r="BQ178">
        <v>0</v>
      </c>
      <c r="BR178">
        <v>0</v>
      </c>
      <c r="BS178">
        <v>0</v>
      </c>
      <c r="BT178" t="s">
        <v>697</v>
      </c>
      <c r="BU178">
        <v>0</v>
      </c>
      <c r="BV178">
        <v>0</v>
      </c>
      <c r="BW178" t="s">
        <v>697</v>
      </c>
      <c r="BX178">
        <v>0</v>
      </c>
    </row>
    <row r="179" spans="1:76" x14ac:dyDescent="0.25">
      <c r="A179" t="s">
        <v>982</v>
      </c>
      <c r="B179" t="s">
        <v>191</v>
      </c>
      <c r="C179" t="s">
        <v>983</v>
      </c>
      <c r="D179" t="s">
        <v>450</v>
      </c>
      <c r="E179" t="s">
        <v>697</v>
      </c>
      <c r="F179" t="s">
        <v>689</v>
      </c>
      <c r="G179" t="s">
        <v>697</v>
      </c>
      <c r="H179" t="s">
        <v>184</v>
      </c>
      <c r="I179" t="s">
        <v>1570</v>
      </c>
      <c r="J179" t="s">
        <v>1570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697</v>
      </c>
      <c r="AC179" s="2">
        <v>-2.5901639344262297</v>
      </c>
      <c r="AD179">
        <v>-0.56999999999999995</v>
      </c>
      <c r="AE179">
        <v>0</v>
      </c>
      <c r="AF179">
        <v>0</v>
      </c>
      <c r="AG179">
        <v>0</v>
      </c>
      <c r="AH179">
        <v>0</v>
      </c>
      <c r="AI179" t="s">
        <v>697</v>
      </c>
      <c r="AJ179" t="s">
        <v>697</v>
      </c>
      <c r="AK179" t="s">
        <v>697</v>
      </c>
      <c r="AL179">
        <v>0</v>
      </c>
      <c r="AM179">
        <v>0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  <c r="AU179" t="s">
        <v>697</v>
      </c>
      <c r="AV179" t="s">
        <v>697</v>
      </c>
      <c r="AW179" t="s">
        <v>697</v>
      </c>
      <c r="AX179" t="s">
        <v>697</v>
      </c>
      <c r="AY179" t="s">
        <v>697</v>
      </c>
      <c r="AZ179" t="s">
        <v>697</v>
      </c>
      <c r="BA179" t="s">
        <v>984</v>
      </c>
      <c r="BB179" t="s">
        <v>1823</v>
      </c>
      <c r="BC179">
        <v>3.16</v>
      </c>
      <c r="BD179" t="s">
        <v>697</v>
      </c>
      <c r="BE179">
        <v>0</v>
      </c>
      <c r="BF179">
        <v>0</v>
      </c>
      <c r="BG179">
        <v>0</v>
      </c>
      <c r="BH179">
        <v>0</v>
      </c>
      <c r="BI179" t="s">
        <v>197</v>
      </c>
      <c r="BJ179" t="s">
        <v>697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697</v>
      </c>
      <c r="BQ179">
        <v>0</v>
      </c>
      <c r="BR179">
        <v>0</v>
      </c>
      <c r="BS179">
        <v>0</v>
      </c>
      <c r="BT179" t="s">
        <v>697</v>
      </c>
      <c r="BU179">
        <v>0</v>
      </c>
      <c r="BV179">
        <v>0</v>
      </c>
      <c r="BW179" t="s">
        <v>697</v>
      </c>
      <c r="BX179">
        <v>0</v>
      </c>
    </row>
    <row r="180" spans="1:76" x14ac:dyDescent="0.25">
      <c r="A180" t="s">
        <v>728</v>
      </c>
      <c r="B180" t="s">
        <v>191</v>
      </c>
      <c r="C180" t="s">
        <v>211</v>
      </c>
      <c r="D180" t="s">
        <v>671</v>
      </c>
      <c r="E180" t="s">
        <v>697</v>
      </c>
      <c r="F180" t="s">
        <v>212</v>
      </c>
      <c r="G180" t="s">
        <v>697</v>
      </c>
      <c r="H180" t="s">
        <v>184</v>
      </c>
      <c r="I180" t="s">
        <v>1570</v>
      </c>
      <c r="J180" t="s">
        <v>1570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697</v>
      </c>
      <c r="AC180" s="2">
        <v>-5.557377049180328</v>
      </c>
      <c r="AD180">
        <v>-1.22</v>
      </c>
      <c r="AE180">
        <v>0</v>
      </c>
      <c r="AF180">
        <v>0</v>
      </c>
      <c r="AG180">
        <v>0</v>
      </c>
      <c r="AH180">
        <v>0</v>
      </c>
      <c r="AI180" t="s">
        <v>697</v>
      </c>
      <c r="AJ180" t="s">
        <v>697</v>
      </c>
      <c r="AK180" t="s">
        <v>697</v>
      </c>
      <c r="AL180">
        <v>0</v>
      </c>
      <c r="AM180">
        <v>0</v>
      </c>
      <c r="AN180" t="s">
        <v>697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  <c r="AU180" t="s">
        <v>697</v>
      </c>
      <c r="AV180" t="s">
        <v>697</v>
      </c>
      <c r="AW180" t="s">
        <v>697</v>
      </c>
      <c r="AX180" t="s">
        <v>697</v>
      </c>
      <c r="AY180" t="s">
        <v>697</v>
      </c>
      <c r="AZ180" t="s">
        <v>697</v>
      </c>
      <c r="BA180" t="s">
        <v>1302</v>
      </c>
      <c r="BB180" t="s">
        <v>1824</v>
      </c>
      <c r="BC180">
        <v>6.78</v>
      </c>
      <c r="BD180" t="s">
        <v>697</v>
      </c>
      <c r="BE180">
        <v>0</v>
      </c>
      <c r="BF180">
        <v>0</v>
      </c>
      <c r="BG180">
        <v>0</v>
      </c>
      <c r="BH180">
        <v>0</v>
      </c>
      <c r="BI180" t="s">
        <v>197</v>
      </c>
      <c r="BJ180" t="s">
        <v>697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697</v>
      </c>
      <c r="BQ180">
        <v>0</v>
      </c>
      <c r="BR180">
        <v>0</v>
      </c>
      <c r="BS180">
        <v>0</v>
      </c>
      <c r="BT180" t="s">
        <v>697</v>
      </c>
      <c r="BU180">
        <v>0</v>
      </c>
      <c r="BV180">
        <v>0</v>
      </c>
      <c r="BW180" t="s">
        <v>697</v>
      </c>
      <c r="BX180">
        <v>0</v>
      </c>
    </row>
    <row r="181" spans="1:76" x14ac:dyDescent="0.25">
      <c r="A181" t="s">
        <v>1059</v>
      </c>
      <c r="B181" t="s">
        <v>191</v>
      </c>
      <c r="C181" t="s">
        <v>1060</v>
      </c>
      <c r="D181" t="s">
        <v>220</v>
      </c>
      <c r="E181" t="s">
        <v>697</v>
      </c>
      <c r="F181" t="s">
        <v>221</v>
      </c>
      <c r="G181" t="s">
        <v>697</v>
      </c>
      <c r="H181" t="s">
        <v>184</v>
      </c>
      <c r="I181" t="s">
        <v>1570</v>
      </c>
      <c r="J181" t="s">
        <v>1570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697</v>
      </c>
      <c r="AC181" s="2">
        <v>-1.6967213114754098</v>
      </c>
      <c r="AD181">
        <v>-0.37</v>
      </c>
      <c r="AE181">
        <v>0</v>
      </c>
      <c r="AF181">
        <v>0</v>
      </c>
      <c r="AG181">
        <v>0</v>
      </c>
      <c r="AH181">
        <v>0</v>
      </c>
      <c r="AI181" t="s">
        <v>697</v>
      </c>
      <c r="AJ181" t="s">
        <v>697</v>
      </c>
      <c r="AK181" t="s">
        <v>697</v>
      </c>
      <c r="AL181">
        <v>0</v>
      </c>
      <c r="AM181">
        <v>0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  <c r="AU181" t="s">
        <v>697</v>
      </c>
      <c r="AV181" t="s">
        <v>697</v>
      </c>
      <c r="AW181" t="s">
        <v>697</v>
      </c>
      <c r="AX181" t="s">
        <v>697</v>
      </c>
      <c r="AY181" t="s">
        <v>697</v>
      </c>
      <c r="AZ181" t="s">
        <v>697</v>
      </c>
      <c r="BA181" t="s">
        <v>1462</v>
      </c>
      <c r="BB181" t="s">
        <v>1825</v>
      </c>
      <c r="BC181">
        <v>2.0699999999999998</v>
      </c>
      <c r="BD181" t="s">
        <v>697</v>
      </c>
      <c r="BE181">
        <v>0</v>
      </c>
      <c r="BF181">
        <v>0</v>
      </c>
      <c r="BG181">
        <v>0</v>
      </c>
      <c r="BH181">
        <v>0</v>
      </c>
      <c r="BI181" t="s">
        <v>197</v>
      </c>
      <c r="BJ181" t="s">
        <v>697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697</v>
      </c>
      <c r="BQ181">
        <v>0</v>
      </c>
      <c r="BR181">
        <v>0</v>
      </c>
      <c r="BS181">
        <v>0</v>
      </c>
      <c r="BT181" t="s">
        <v>697</v>
      </c>
      <c r="BU181">
        <v>0</v>
      </c>
      <c r="BV181">
        <v>0</v>
      </c>
      <c r="BW181" t="s">
        <v>697</v>
      </c>
      <c r="BX181">
        <v>0</v>
      </c>
    </row>
    <row r="182" spans="1:76" x14ac:dyDescent="0.25">
      <c r="A182" t="s">
        <v>734</v>
      </c>
      <c r="B182" t="s">
        <v>201</v>
      </c>
      <c r="C182" t="s">
        <v>227</v>
      </c>
      <c r="D182" t="s">
        <v>228</v>
      </c>
      <c r="E182" t="s">
        <v>697</v>
      </c>
      <c r="F182" t="s">
        <v>229</v>
      </c>
      <c r="G182" t="s">
        <v>697</v>
      </c>
      <c r="H182" t="s">
        <v>184</v>
      </c>
      <c r="I182" t="s">
        <v>1570</v>
      </c>
      <c r="J182" t="s">
        <v>1570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697</v>
      </c>
      <c r="AC182" s="2">
        <v>-4.9098360655737707</v>
      </c>
      <c r="AD182">
        <v>-1.08</v>
      </c>
      <c r="AE182">
        <v>0</v>
      </c>
      <c r="AF182">
        <v>0</v>
      </c>
      <c r="AG182">
        <v>0</v>
      </c>
      <c r="AH182">
        <v>0</v>
      </c>
      <c r="AI182" t="s">
        <v>697</v>
      </c>
      <c r="AJ182" t="s">
        <v>697</v>
      </c>
      <c r="AK182" t="s">
        <v>697</v>
      </c>
      <c r="AL182">
        <v>0</v>
      </c>
      <c r="AM182">
        <v>0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  <c r="AU182" t="s">
        <v>697</v>
      </c>
      <c r="AV182" t="s">
        <v>697</v>
      </c>
      <c r="AW182" t="s">
        <v>697</v>
      </c>
      <c r="AX182" t="s">
        <v>697</v>
      </c>
      <c r="AY182" t="s">
        <v>697</v>
      </c>
      <c r="AZ182" t="s">
        <v>697</v>
      </c>
      <c r="BA182" t="s">
        <v>1143</v>
      </c>
      <c r="BB182" t="s">
        <v>1826</v>
      </c>
      <c r="BC182">
        <v>5.99</v>
      </c>
      <c r="BD182" t="s">
        <v>697</v>
      </c>
      <c r="BE182">
        <v>0</v>
      </c>
      <c r="BF182">
        <v>0</v>
      </c>
      <c r="BG182">
        <v>0</v>
      </c>
      <c r="BH182">
        <v>0</v>
      </c>
      <c r="BI182" t="s">
        <v>197</v>
      </c>
      <c r="BJ182" t="s">
        <v>697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697</v>
      </c>
      <c r="BQ182">
        <v>0</v>
      </c>
      <c r="BR182">
        <v>0</v>
      </c>
      <c r="BS182">
        <v>0</v>
      </c>
      <c r="BT182" t="s">
        <v>697</v>
      </c>
      <c r="BU182">
        <v>0</v>
      </c>
      <c r="BV182">
        <v>0</v>
      </c>
      <c r="BW182" t="s">
        <v>697</v>
      </c>
      <c r="BX182">
        <v>0</v>
      </c>
    </row>
    <row r="183" spans="1:76" x14ac:dyDescent="0.25">
      <c r="A183" t="s">
        <v>1006</v>
      </c>
      <c r="B183" t="s">
        <v>201</v>
      </c>
      <c r="C183" t="s">
        <v>1007</v>
      </c>
      <c r="D183" t="s">
        <v>460</v>
      </c>
      <c r="E183" t="s">
        <v>697</v>
      </c>
      <c r="F183" t="s">
        <v>693</v>
      </c>
      <c r="G183" t="s">
        <v>697</v>
      </c>
      <c r="H183" t="s">
        <v>184</v>
      </c>
      <c r="I183" t="s">
        <v>1570</v>
      </c>
      <c r="J183" t="s">
        <v>1570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697</v>
      </c>
      <c r="AC183" s="2">
        <v>-2.0163934426229506</v>
      </c>
      <c r="AD183">
        <v>-0.44</v>
      </c>
      <c r="AE183">
        <v>0</v>
      </c>
      <c r="AF183">
        <v>0</v>
      </c>
      <c r="AG183">
        <v>0</v>
      </c>
      <c r="AH183">
        <v>0</v>
      </c>
      <c r="AI183" t="s">
        <v>697</v>
      </c>
      <c r="AJ183" t="s">
        <v>697</v>
      </c>
      <c r="AK183" t="s">
        <v>697</v>
      </c>
      <c r="AL183">
        <v>0</v>
      </c>
      <c r="AM183">
        <v>0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  <c r="AU183" t="s">
        <v>697</v>
      </c>
      <c r="AV183" t="s">
        <v>697</v>
      </c>
      <c r="AW183" t="s">
        <v>697</v>
      </c>
      <c r="AX183" t="s">
        <v>697</v>
      </c>
      <c r="AY183" t="s">
        <v>697</v>
      </c>
      <c r="AZ183" t="s">
        <v>697</v>
      </c>
      <c r="BA183" t="s">
        <v>1008</v>
      </c>
      <c r="BB183" t="s">
        <v>1827</v>
      </c>
      <c r="BC183">
        <v>2.46</v>
      </c>
      <c r="BD183" t="s">
        <v>697</v>
      </c>
      <c r="BE183">
        <v>0</v>
      </c>
      <c r="BF183">
        <v>0</v>
      </c>
      <c r="BG183">
        <v>0</v>
      </c>
      <c r="BH183">
        <v>0</v>
      </c>
      <c r="BI183" t="s">
        <v>197</v>
      </c>
      <c r="BJ183" t="s">
        <v>697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697</v>
      </c>
      <c r="BQ183">
        <v>0</v>
      </c>
      <c r="BR183">
        <v>0</v>
      </c>
      <c r="BS183">
        <v>0</v>
      </c>
      <c r="BT183" t="s">
        <v>697</v>
      </c>
      <c r="BU183">
        <v>0</v>
      </c>
      <c r="BV183">
        <v>0</v>
      </c>
      <c r="BW183" t="s">
        <v>697</v>
      </c>
      <c r="BX183">
        <v>0</v>
      </c>
    </row>
    <row r="184" spans="1:76" x14ac:dyDescent="0.25">
      <c r="A184" t="s">
        <v>1145</v>
      </c>
      <c r="B184" t="s">
        <v>231</v>
      </c>
      <c r="C184" t="s">
        <v>1146</v>
      </c>
      <c r="D184" t="s">
        <v>403</v>
      </c>
      <c r="E184" t="s">
        <v>697</v>
      </c>
      <c r="F184" t="s">
        <v>477</v>
      </c>
      <c r="G184" t="s">
        <v>697</v>
      </c>
      <c r="H184" t="s">
        <v>184</v>
      </c>
      <c r="I184" t="s">
        <v>1570</v>
      </c>
      <c r="J184" t="s">
        <v>1570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697</v>
      </c>
      <c r="AC184" s="2">
        <v>-1.9426229508196722</v>
      </c>
      <c r="AD184">
        <v>-0.43</v>
      </c>
      <c r="AE184">
        <v>0</v>
      </c>
      <c r="AF184">
        <v>0</v>
      </c>
      <c r="AG184">
        <v>0</v>
      </c>
      <c r="AH184">
        <v>0</v>
      </c>
      <c r="AI184" t="s">
        <v>697</v>
      </c>
      <c r="AJ184" t="s">
        <v>697</v>
      </c>
      <c r="AK184" t="s">
        <v>697</v>
      </c>
      <c r="AL184">
        <v>0</v>
      </c>
      <c r="AM184">
        <v>0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  <c r="AU184" t="s">
        <v>697</v>
      </c>
      <c r="AV184" t="s">
        <v>697</v>
      </c>
      <c r="AW184" t="s">
        <v>697</v>
      </c>
      <c r="AX184" t="s">
        <v>697</v>
      </c>
      <c r="AY184" t="s">
        <v>697</v>
      </c>
      <c r="AZ184" t="s">
        <v>697</v>
      </c>
      <c r="BA184" t="s">
        <v>979</v>
      </c>
      <c r="BB184" t="s">
        <v>1828</v>
      </c>
      <c r="BC184">
        <v>2.37</v>
      </c>
      <c r="BD184" t="s">
        <v>697</v>
      </c>
      <c r="BE184">
        <v>0</v>
      </c>
      <c r="BF184">
        <v>0</v>
      </c>
      <c r="BG184">
        <v>0</v>
      </c>
      <c r="BH184">
        <v>0</v>
      </c>
      <c r="BI184" t="s">
        <v>197</v>
      </c>
      <c r="BJ184" t="s">
        <v>697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697</v>
      </c>
      <c r="BQ184">
        <v>0</v>
      </c>
      <c r="BR184">
        <v>0</v>
      </c>
      <c r="BS184">
        <v>0</v>
      </c>
      <c r="BT184" t="s">
        <v>697</v>
      </c>
      <c r="BU184">
        <v>0</v>
      </c>
      <c r="BV184">
        <v>0</v>
      </c>
      <c r="BW184" t="s">
        <v>697</v>
      </c>
      <c r="BX184">
        <v>0</v>
      </c>
    </row>
    <row r="185" spans="1:76" x14ac:dyDescent="0.25">
      <c r="A185" t="s">
        <v>728</v>
      </c>
      <c r="B185" t="s">
        <v>191</v>
      </c>
      <c r="C185" t="s">
        <v>211</v>
      </c>
      <c r="D185" t="s">
        <v>671</v>
      </c>
      <c r="E185" t="s">
        <v>697</v>
      </c>
      <c r="F185" t="s">
        <v>212</v>
      </c>
      <c r="G185" t="s">
        <v>697</v>
      </c>
      <c r="H185" t="s">
        <v>184</v>
      </c>
      <c r="I185" t="s">
        <v>1570</v>
      </c>
      <c r="J185" t="s">
        <v>1570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697</v>
      </c>
      <c r="AC185" s="2">
        <v>-3.3934426229508197</v>
      </c>
      <c r="AD185">
        <v>-0.75</v>
      </c>
      <c r="AE185">
        <v>0</v>
      </c>
      <c r="AF185">
        <v>0</v>
      </c>
      <c r="AG185">
        <v>0</v>
      </c>
      <c r="AH185">
        <v>0</v>
      </c>
      <c r="AI185" t="s">
        <v>697</v>
      </c>
      <c r="AJ185" t="s">
        <v>697</v>
      </c>
      <c r="AK185" t="s">
        <v>697</v>
      </c>
      <c r="AL185">
        <v>0</v>
      </c>
      <c r="AM185">
        <v>0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  <c r="AU185" t="s">
        <v>697</v>
      </c>
      <c r="AV185" t="s">
        <v>697</v>
      </c>
      <c r="AW185" t="s">
        <v>697</v>
      </c>
      <c r="AX185" t="s">
        <v>697</v>
      </c>
      <c r="AY185" t="s">
        <v>697</v>
      </c>
      <c r="AZ185" t="s">
        <v>697</v>
      </c>
      <c r="BA185" t="s">
        <v>985</v>
      </c>
      <c r="BB185" t="s">
        <v>1829</v>
      </c>
      <c r="BC185">
        <v>4.1399999999999997</v>
      </c>
      <c r="BD185" t="s">
        <v>697</v>
      </c>
      <c r="BE185">
        <v>0</v>
      </c>
      <c r="BF185">
        <v>0</v>
      </c>
      <c r="BG185">
        <v>0</v>
      </c>
      <c r="BH185">
        <v>0</v>
      </c>
      <c r="BI185" t="s">
        <v>197</v>
      </c>
      <c r="BJ185" t="s">
        <v>697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697</v>
      </c>
      <c r="BQ185">
        <v>0</v>
      </c>
      <c r="BR185">
        <v>0</v>
      </c>
      <c r="BS185">
        <v>0</v>
      </c>
      <c r="BT185" t="s">
        <v>697</v>
      </c>
      <c r="BU185">
        <v>0</v>
      </c>
      <c r="BV185">
        <v>0</v>
      </c>
      <c r="BW185" t="s">
        <v>697</v>
      </c>
      <c r="BX185">
        <v>0</v>
      </c>
    </row>
    <row r="186" spans="1:76" x14ac:dyDescent="0.25">
      <c r="A186" t="s">
        <v>728</v>
      </c>
      <c r="B186" t="s">
        <v>191</v>
      </c>
      <c r="C186" t="s">
        <v>211</v>
      </c>
      <c r="D186" t="s">
        <v>671</v>
      </c>
      <c r="E186" t="s">
        <v>697</v>
      </c>
      <c r="F186" t="s">
        <v>212</v>
      </c>
      <c r="G186" t="s">
        <v>697</v>
      </c>
      <c r="H186" t="s">
        <v>184</v>
      </c>
      <c r="I186" t="s">
        <v>1570</v>
      </c>
      <c r="J186" t="s">
        <v>1570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697</v>
      </c>
      <c r="AC186" s="2">
        <v>-1.959016393442623</v>
      </c>
      <c r="AD186">
        <v>-0.43</v>
      </c>
      <c r="AE186">
        <v>0</v>
      </c>
      <c r="AF186">
        <v>0</v>
      </c>
      <c r="AG186">
        <v>0</v>
      </c>
      <c r="AH186">
        <v>0</v>
      </c>
      <c r="AI186" t="s">
        <v>697</v>
      </c>
      <c r="AJ186" t="s">
        <v>697</v>
      </c>
      <c r="AK186" t="s">
        <v>697</v>
      </c>
      <c r="AL186">
        <v>0</v>
      </c>
      <c r="AM186">
        <v>0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  <c r="AU186" t="s">
        <v>697</v>
      </c>
      <c r="AV186" t="s">
        <v>697</v>
      </c>
      <c r="AW186" t="s">
        <v>697</v>
      </c>
      <c r="AX186" t="s">
        <v>697</v>
      </c>
      <c r="AY186" t="s">
        <v>697</v>
      </c>
      <c r="AZ186" t="s">
        <v>697</v>
      </c>
      <c r="BA186" t="s">
        <v>1149</v>
      </c>
      <c r="BB186" t="s">
        <v>1830</v>
      </c>
      <c r="BC186">
        <v>2.39</v>
      </c>
      <c r="BD186" t="s">
        <v>697</v>
      </c>
      <c r="BE186">
        <v>0</v>
      </c>
      <c r="BF186">
        <v>0</v>
      </c>
      <c r="BG186">
        <v>0</v>
      </c>
      <c r="BH186">
        <v>0</v>
      </c>
      <c r="BI186" t="s">
        <v>197</v>
      </c>
      <c r="BJ186" t="s">
        <v>697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697</v>
      </c>
      <c r="BQ186">
        <v>0</v>
      </c>
      <c r="BR186">
        <v>0</v>
      </c>
      <c r="BS186">
        <v>0</v>
      </c>
      <c r="BT186" t="s">
        <v>697</v>
      </c>
      <c r="BU186">
        <v>0</v>
      </c>
      <c r="BV186">
        <v>0</v>
      </c>
      <c r="BW186" t="s">
        <v>697</v>
      </c>
      <c r="BX186">
        <v>0</v>
      </c>
    </row>
    <row r="187" spans="1:76" x14ac:dyDescent="0.25">
      <c r="A187" t="s">
        <v>728</v>
      </c>
      <c r="B187" t="s">
        <v>191</v>
      </c>
      <c r="C187" t="s">
        <v>211</v>
      </c>
      <c r="D187" t="s">
        <v>671</v>
      </c>
      <c r="E187" t="s">
        <v>697</v>
      </c>
      <c r="F187" t="s">
        <v>212</v>
      </c>
      <c r="G187" t="s">
        <v>697</v>
      </c>
      <c r="H187" t="s">
        <v>184</v>
      </c>
      <c r="I187" t="s">
        <v>1570</v>
      </c>
      <c r="J187" t="s">
        <v>1570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697</v>
      </c>
      <c r="AC187" s="2">
        <v>-0.50819672131147542</v>
      </c>
      <c r="AD187">
        <v>-0.11</v>
      </c>
      <c r="AE187">
        <v>0</v>
      </c>
      <c r="AF187">
        <v>0</v>
      </c>
      <c r="AG187">
        <v>0</v>
      </c>
      <c r="AH187">
        <v>0</v>
      </c>
      <c r="AI187" t="s">
        <v>697</v>
      </c>
      <c r="AJ187" t="s">
        <v>697</v>
      </c>
      <c r="AK187" t="s">
        <v>697</v>
      </c>
      <c r="AL187">
        <v>0</v>
      </c>
      <c r="AM187">
        <v>0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  <c r="AU187" t="s">
        <v>697</v>
      </c>
      <c r="AV187" t="s">
        <v>697</v>
      </c>
      <c r="AW187" t="s">
        <v>697</v>
      </c>
      <c r="AX187" t="s">
        <v>697</v>
      </c>
      <c r="AY187" t="s">
        <v>697</v>
      </c>
      <c r="AZ187" t="s">
        <v>697</v>
      </c>
      <c r="BA187" t="s">
        <v>1243</v>
      </c>
      <c r="BB187" t="s">
        <v>1831</v>
      </c>
      <c r="BC187">
        <v>0.62</v>
      </c>
      <c r="BD187" t="s">
        <v>697</v>
      </c>
      <c r="BE187">
        <v>0</v>
      </c>
      <c r="BF187">
        <v>0</v>
      </c>
      <c r="BG187">
        <v>0</v>
      </c>
      <c r="BH187">
        <v>0</v>
      </c>
      <c r="BI187" t="s">
        <v>197</v>
      </c>
      <c r="BJ187" t="s">
        <v>697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697</v>
      </c>
      <c r="BQ187">
        <v>0</v>
      </c>
      <c r="BR187">
        <v>0</v>
      </c>
      <c r="BS187">
        <v>0</v>
      </c>
      <c r="BT187" t="s">
        <v>697</v>
      </c>
      <c r="BU187">
        <v>0</v>
      </c>
      <c r="BV187">
        <v>0</v>
      </c>
      <c r="BW187" t="s">
        <v>697</v>
      </c>
      <c r="BX187">
        <v>0</v>
      </c>
    </row>
    <row r="188" spans="1:76" x14ac:dyDescent="0.25">
      <c r="A188" t="s">
        <v>1059</v>
      </c>
      <c r="B188" t="s">
        <v>191</v>
      </c>
      <c r="C188" t="s">
        <v>1060</v>
      </c>
      <c r="D188" t="s">
        <v>220</v>
      </c>
      <c r="E188" t="s">
        <v>697</v>
      </c>
      <c r="F188" t="s">
        <v>221</v>
      </c>
      <c r="G188" t="s">
        <v>697</v>
      </c>
      <c r="H188" t="s">
        <v>184</v>
      </c>
      <c r="I188" t="s">
        <v>1570</v>
      </c>
      <c r="J188" t="s">
        <v>1570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697</v>
      </c>
      <c r="AC188" s="2">
        <v>-1.0983606557377048</v>
      </c>
      <c r="AD188">
        <v>-0.24</v>
      </c>
      <c r="AE188">
        <v>0</v>
      </c>
      <c r="AF188">
        <v>0</v>
      </c>
      <c r="AG188">
        <v>0</v>
      </c>
      <c r="AH188">
        <v>0</v>
      </c>
      <c r="AI188" t="s">
        <v>697</v>
      </c>
      <c r="AJ188" t="s">
        <v>697</v>
      </c>
      <c r="AK188" t="s">
        <v>697</v>
      </c>
      <c r="AL188">
        <v>0</v>
      </c>
      <c r="AM188">
        <v>0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  <c r="AU188" t="s">
        <v>697</v>
      </c>
      <c r="AV188" t="s">
        <v>697</v>
      </c>
      <c r="AW188" t="s">
        <v>697</v>
      </c>
      <c r="AX188" t="s">
        <v>697</v>
      </c>
      <c r="AY188" t="s">
        <v>697</v>
      </c>
      <c r="AZ188" t="s">
        <v>697</v>
      </c>
      <c r="BA188" t="s">
        <v>1061</v>
      </c>
      <c r="BB188" t="s">
        <v>1832</v>
      </c>
      <c r="BC188">
        <v>1.34</v>
      </c>
      <c r="BD188" t="s">
        <v>697</v>
      </c>
      <c r="BE188">
        <v>0</v>
      </c>
      <c r="BF188">
        <v>0</v>
      </c>
      <c r="BG188">
        <v>0</v>
      </c>
      <c r="BH188">
        <v>0</v>
      </c>
      <c r="BI188" t="s">
        <v>197</v>
      </c>
      <c r="BJ188" t="s">
        <v>697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697</v>
      </c>
      <c r="BQ188">
        <v>0</v>
      </c>
      <c r="BR188">
        <v>0</v>
      </c>
      <c r="BS188">
        <v>0</v>
      </c>
      <c r="BT188" t="s">
        <v>697</v>
      </c>
      <c r="BU188">
        <v>0</v>
      </c>
      <c r="BV188">
        <v>0</v>
      </c>
      <c r="BW188" t="s">
        <v>697</v>
      </c>
      <c r="BX188">
        <v>0</v>
      </c>
    </row>
    <row r="189" spans="1:76" x14ac:dyDescent="0.25">
      <c r="A189" t="s">
        <v>735</v>
      </c>
      <c r="B189" t="s">
        <v>231</v>
      </c>
      <c r="C189" t="s">
        <v>232</v>
      </c>
      <c r="D189" t="s">
        <v>233</v>
      </c>
      <c r="E189" t="s">
        <v>697</v>
      </c>
      <c r="F189" t="s">
        <v>234</v>
      </c>
      <c r="G189" t="s">
        <v>697</v>
      </c>
      <c r="H189" t="s">
        <v>184</v>
      </c>
      <c r="I189" t="s">
        <v>1570</v>
      </c>
      <c r="J189" t="s">
        <v>1570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697</v>
      </c>
      <c r="AC189" s="2">
        <v>-1.9344262295081966</v>
      </c>
      <c r="AD189">
        <v>-0.43</v>
      </c>
      <c r="AE189">
        <v>0</v>
      </c>
      <c r="AF189">
        <v>0</v>
      </c>
      <c r="AG189">
        <v>0</v>
      </c>
      <c r="AH189">
        <v>0</v>
      </c>
      <c r="AI189" t="s">
        <v>697</v>
      </c>
      <c r="AJ189" t="s">
        <v>697</v>
      </c>
      <c r="AK189" t="s">
        <v>697</v>
      </c>
      <c r="AL189">
        <v>0</v>
      </c>
      <c r="AM189">
        <v>0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  <c r="AU189" t="s">
        <v>697</v>
      </c>
      <c r="AV189" t="s">
        <v>697</v>
      </c>
      <c r="AW189" t="s">
        <v>697</v>
      </c>
      <c r="AX189" t="s">
        <v>697</v>
      </c>
      <c r="AY189" t="s">
        <v>697</v>
      </c>
      <c r="AZ189" t="s">
        <v>697</v>
      </c>
      <c r="BA189" t="s">
        <v>1159</v>
      </c>
      <c r="BB189" t="s">
        <v>1833</v>
      </c>
      <c r="BC189">
        <v>2.36</v>
      </c>
      <c r="BD189" t="s">
        <v>697</v>
      </c>
      <c r="BE189">
        <v>0</v>
      </c>
      <c r="BF189">
        <v>0</v>
      </c>
      <c r="BG189">
        <v>0</v>
      </c>
      <c r="BH189">
        <v>0</v>
      </c>
      <c r="BI189" t="s">
        <v>197</v>
      </c>
      <c r="BJ189" t="s">
        <v>697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697</v>
      </c>
      <c r="BQ189">
        <v>0</v>
      </c>
      <c r="BR189">
        <v>0</v>
      </c>
      <c r="BS189">
        <v>0</v>
      </c>
      <c r="BT189" t="s">
        <v>697</v>
      </c>
      <c r="BU189">
        <v>0</v>
      </c>
      <c r="BV189">
        <v>0</v>
      </c>
      <c r="BW189" t="s">
        <v>697</v>
      </c>
      <c r="BX189">
        <v>0</v>
      </c>
    </row>
    <row r="190" spans="1:76" x14ac:dyDescent="0.25">
      <c r="A190" t="s">
        <v>735</v>
      </c>
      <c r="B190" t="s">
        <v>231</v>
      </c>
      <c r="C190" t="s">
        <v>232</v>
      </c>
      <c r="D190" t="s">
        <v>233</v>
      </c>
      <c r="E190" t="s">
        <v>697</v>
      </c>
      <c r="F190" t="s">
        <v>234</v>
      </c>
      <c r="G190" t="s">
        <v>697</v>
      </c>
      <c r="H190" t="s">
        <v>184</v>
      </c>
      <c r="I190" t="s">
        <v>1570</v>
      </c>
      <c r="J190" t="s">
        <v>1570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697</v>
      </c>
      <c r="AC190" s="2">
        <v>-3.6639344262295084</v>
      </c>
      <c r="AD190">
        <v>-0.81</v>
      </c>
      <c r="AE190">
        <v>0</v>
      </c>
      <c r="AF190">
        <v>0</v>
      </c>
      <c r="AG190">
        <v>0</v>
      </c>
      <c r="AH190">
        <v>0</v>
      </c>
      <c r="AI190" t="s">
        <v>697</v>
      </c>
      <c r="AJ190" t="s">
        <v>697</v>
      </c>
      <c r="AK190" t="s">
        <v>697</v>
      </c>
      <c r="AL190">
        <v>0</v>
      </c>
      <c r="AM190">
        <v>0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  <c r="AU190" t="s">
        <v>697</v>
      </c>
      <c r="AV190" t="s">
        <v>697</v>
      </c>
      <c r="AW190" t="s">
        <v>697</v>
      </c>
      <c r="AX190" t="s">
        <v>697</v>
      </c>
      <c r="AY190" t="s">
        <v>697</v>
      </c>
      <c r="AZ190" t="s">
        <v>697</v>
      </c>
      <c r="BA190" t="s">
        <v>1386</v>
      </c>
      <c r="BB190" t="s">
        <v>1834</v>
      </c>
      <c r="BC190">
        <v>4.47</v>
      </c>
      <c r="BD190" t="s">
        <v>697</v>
      </c>
      <c r="BE190">
        <v>0</v>
      </c>
      <c r="BF190">
        <v>0</v>
      </c>
      <c r="BG190">
        <v>0</v>
      </c>
      <c r="BH190">
        <v>0</v>
      </c>
      <c r="BI190" t="s">
        <v>197</v>
      </c>
      <c r="BJ190" t="s">
        <v>697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697</v>
      </c>
      <c r="BQ190">
        <v>0</v>
      </c>
      <c r="BR190">
        <v>0</v>
      </c>
      <c r="BS190">
        <v>0</v>
      </c>
      <c r="BT190" t="s">
        <v>697</v>
      </c>
      <c r="BU190">
        <v>0</v>
      </c>
      <c r="BV190">
        <v>0</v>
      </c>
      <c r="BW190" t="s">
        <v>697</v>
      </c>
      <c r="BX190">
        <v>0</v>
      </c>
    </row>
    <row r="191" spans="1:76" x14ac:dyDescent="0.25">
      <c r="A191" t="s">
        <v>735</v>
      </c>
      <c r="B191" t="s">
        <v>231</v>
      </c>
      <c r="C191" t="s">
        <v>232</v>
      </c>
      <c r="D191" t="s">
        <v>233</v>
      </c>
      <c r="E191" t="s">
        <v>697</v>
      </c>
      <c r="F191" t="s">
        <v>234</v>
      </c>
      <c r="G191" t="s">
        <v>697</v>
      </c>
      <c r="H191" t="s">
        <v>184</v>
      </c>
      <c r="I191" t="s">
        <v>1570</v>
      </c>
      <c r="J191" t="s">
        <v>1570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697</v>
      </c>
      <c r="AC191" s="2">
        <v>-2.040983606557377</v>
      </c>
      <c r="AD191">
        <v>-0.45</v>
      </c>
      <c r="AE191">
        <v>0</v>
      </c>
      <c r="AF191">
        <v>0</v>
      </c>
      <c r="AG191">
        <v>0</v>
      </c>
      <c r="AH191">
        <v>0</v>
      </c>
      <c r="AI191" t="s">
        <v>697</v>
      </c>
      <c r="AJ191" t="s">
        <v>697</v>
      </c>
      <c r="AK191" t="s">
        <v>697</v>
      </c>
      <c r="AL191">
        <v>0</v>
      </c>
      <c r="AM191">
        <v>0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  <c r="AU191" t="s">
        <v>697</v>
      </c>
      <c r="AV191" t="s">
        <v>697</v>
      </c>
      <c r="AW191" t="s">
        <v>697</v>
      </c>
      <c r="AX191" t="s">
        <v>697</v>
      </c>
      <c r="AY191" t="s">
        <v>697</v>
      </c>
      <c r="AZ191" t="s">
        <v>697</v>
      </c>
      <c r="BA191" t="s">
        <v>1503</v>
      </c>
      <c r="BB191" t="s">
        <v>1835</v>
      </c>
      <c r="BC191">
        <v>2.4900000000000002</v>
      </c>
      <c r="BD191" t="s">
        <v>697</v>
      </c>
      <c r="BE191">
        <v>0</v>
      </c>
      <c r="BF191">
        <v>0</v>
      </c>
      <c r="BG191">
        <v>0</v>
      </c>
      <c r="BH191">
        <v>0</v>
      </c>
      <c r="BI191" t="s">
        <v>197</v>
      </c>
      <c r="BJ191" t="s">
        <v>697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697</v>
      </c>
      <c r="BQ191">
        <v>0</v>
      </c>
      <c r="BR191">
        <v>0</v>
      </c>
      <c r="BS191">
        <v>0</v>
      </c>
      <c r="BT191" t="s">
        <v>697</v>
      </c>
      <c r="BU191">
        <v>0</v>
      </c>
      <c r="BV191">
        <v>0</v>
      </c>
      <c r="BW191" t="s">
        <v>697</v>
      </c>
      <c r="BX191">
        <v>0</v>
      </c>
    </row>
    <row r="192" spans="1:76" x14ac:dyDescent="0.25">
      <c r="A192" t="s">
        <v>982</v>
      </c>
      <c r="B192" t="s">
        <v>191</v>
      </c>
      <c r="C192" t="s">
        <v>983</v>
      </c>
      <c r="D192" t="s">
        <v>450</v>
      </c>
      <c r="E192" t="s">
        <v>697</v>
      </c>
      <c r="F192" t="s">
        <v>689</v>
      </c>
      <c r="G192" t="s">
        <v>697</v>
      </c>
      <c r="H192" t="s">
        <v>184</v>
      </c>
      <c r="I192" t="s">
        <v>1570</v>
      </c>
      <c r="J192" t="s">
        <v>1570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697</v>
      </c>
      <c r="AC192" s="2">
        <v>-2.0163934426229506</v>
      </c>
      <c r="AD192">
        <v>-0.44</v>
      </c>
      <c r="AE192">
        <v>0</v>
      </c>
      <c r="AF192">
        <v>0</v>
      </c>
      <c r="AG192">
        <v>0</v>
      </c>
      <c r="AH192">
        <v>0</v>
      </c>
      <c r="AI192" t="s">
        <v>697</v>
      </c>
      <c r="AJ192" t="s">
        <v>697</v>
      </c>
      <c r="AK192" t="s">
        <v>697</v>
      </c>
      <c r="AL192">
        <v>0</v>
      </c>
      <c r="AM192">
        <v>0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  <c r="AU192" t="s">
        <v>697</v>
      </c>
      <c r="AV192" t="s">
        <v>697</v>
      </c>
      <c r="AW192" t="s">
        <v>697</v>
      </c>
      <c r="AX192" t="s">
        <v>697</v>
      </c>
      <c r="AY192" t="s">
        <v>697</v>
      </c>
      <c r="AZ192" t="s">
        <v>697</v>
      </c>
      <c r="BA192" t="s">
        <v>1144</v>
      </c>
      <c r="BB192" t="s">
        <v>1836</v>
      </c>
      <c r="BC192">
        <v>2.46</v>
      </c>
      <c r="BD192" t="s">
        <v>697</v>
      </c>
      <c r="BE192">
        <v>0</v>
      </c>
      <c r="BF192">
        <v>0</v>
      </c>
      <c r="BG192">
        <v>0</v>
      </c>
      <c r="BH192">
        <v>0</v>
      </c>
      <c r="BI192" t="s">
        <v>197</v>
      </c>
      <c r="BJ192" t="s">
        <v>697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697</v>
      </c>
      <c r="BQ192">
        <v>0</v>
      </c>
      <c r="BR192">
        <v>0</v>
      </c>
      <c r="BS192">
        <v>0</v>
      </c>
      <c r="BT192" t="s">
        <v>697</v>
      </c>
      <c r="BU192">
        <v>0</v>
      </c>
      <c r="BV192">
        <v>0</v>
      </c>
      <c r="BW192" t="s">
        <v>697</v>
      </c>
      <c r="BX192">
        <v>0</v>
      </c>
    </row>
    <row r="193" spans="1:76" x14ac:dyDescent="0.25">
      <c r="A193" t="s">
        <v>749</v>
      </c>
      <c r="B193" t="s">
        <v>201</v>
      </c>
      <c r="C193" t="s">
        <v>703</v>
      </c>
      <c r="D193" t="s">
        <v>260</v>
      </c>
      <c r="E193" t="s">
        <v>697</v>
      </c>
      <c r="F193" t="s">
        <v>633</v>
      </c>
      <c r="G193" t="s">
        <v>697</v>
      </c>
      <c r="H193" t="s">
        <v>184</v>
      </c>
      <c r="I193" t="s">
        <v>1570</v>
      </c>
      <c r="J193" t="s">
        <v>1570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697</v>
      </c>
      <c r="AC193" s="2">
        <v>-1.2950819672131149</v>
      </c>
      <c r="AD193">
        <v>-0.28000000000000003</v>
      </c>
      <c r="AE193">
        <v>0</v>
      </c>
      <c r="AF193">
        <v>0</v>
      </c>
      <c r="AG193">
        <v>0</v>
      </c>
      <c r="AH193">
        <v>0</v>
      </c>
      <c r="AI193" t="s">
        <v>697</v>
      </c>
      <c r="AJ193" t="s">
        <v>697</v>
      </c>
      <c r="AK193" t="s">
        <v>697</v>
      </c>
      <c r="AL193">
        <v>0</v>
      </c>
      <c r="AM193">
        <v>0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  <c r="AU193" t="s">
        <v>697</v>
      </c>
      <c r="AV193" t="s">
        <v>697</v>
      </c>
      <c r="AW193" t="s">
        <v>697</v>
      </c>
      <c r="AX193" t="s">
        <v>697</v>
      </c>
      <c r="AY193" t="s">
        <v>697</v>
      </c>
      <c r="AZ193" t="s">
        <v>697</v>
      </c>
      <c r="BA193" t="s">
        <v>1505</v>
      </c>
      <c r="BB193" t="s">
        <v>1837</v>
      </c>
      <c r="BC193">
        <v>1.58</v>
      </c>
      <c r="BD193" t="s">
        <v>697</v>
      </c>
      <c r="BE193">
        <v>0</v>
      </c>
      <c r="BF193">
        <v>0</v>
      </c>
      <c r="BG193">
        <v>0</v>
      </c>
      <c r="BH193">
        <v>0</v>
      </c>
      <c r="BI193" t="s">
        <v>197</v>
      </c>
      <c r="BJ193" t="s">
        <v>697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697</v>
      </c>
      <c r="BQ193">
        <v>0</v>
      </c>
      <c r="BR193">
        <v>0</v>
      </c>
      <c r="BS193">
        <v>0</v>
      </c>
      <c r="BT193" t="s">
        <v>697</v>
      </c>
      <c r="BU193">
        <v>0</v>
      </c>
      <c r="BV193">
        <v>0</v>
      </c>
      <c r="BW193" t="s">
        <v>697</v>
      </c>
      <c r="BX193">
        <v>0</v>
      </c>
    </row>
    <row r="194" spans="1:76" x14ac:dyDescent="0.25">
      <c r="A194" t="s">
        <v>748</v>
      </c>
      <c r="B194" t="s">
        <v>231</v>
      </c>
      <c r="C194" t="s">
        <v>665</v>
      </c>
      <c r="D194" t="s">
        <v>233</v>
      </c>
      <c r="E194" t="s">
        <v>697</v>
      </c>
      <c r="F194" t="s">
        <v>597</v>
      </c>
      <c r="G194" t="s">
        <v>697</v>
      </c>
      <c r="H194" t="s">
        <v>184</v>
      </c>
      <c r="I194" t="s">
        <v>1570</v>
      </c>
      <c r="J194" t="s">
        <v>1570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697</v>
      </c>
      <c r="AC194" s="2">
        <v>-0.94262295081967207</v>
      </c>
      <c r="AD194">
        <v>-0.21</v>
      </c>
      <c r="AE194">
        <v>0</v>
      </c>
      <c r="AF194">
        <v>0</v>
      </c>
      <c r="AG194">
        <v>0</v>
      </c>
      <c r="AH194">
        <v>0</v>
      </c>
      <c r="AI194" t="s">
        <v>697</v>
      </c>
      <c r="AJ194" t="s">
        <v>697</v>
      </c>
      <c r="AK194" t="s">
        <v>697</v>
      </c>
      <c r="AL194">
        <v>0</v>
      </c>
      <c r="AM194">
        <v>0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  <c r="AU194" t="s">
        <v>697</v>
      </c>
      <c r="AV194" t="s">
        <v>697</v>
      </c>
      <c r="AW194" t="s">
        <v>697</v>
      </c>
      <c r="AX194" t="s">
        <v>697</v>
      </c>
      <c r="AY194" t="s">
        <v>697</v>
      </c>
      <c r="AZ194" t="s">
        <v>697</v>
      </c>
      <c r="BA194" t="s">
        <v>1461</v>
      </c>
      <c r="BB194" t="s">
        <v>1838</v>
      </c>
      <c r="BC194">
        <v>1.1499999999999999</v>
      </c>
      <c r="BD194" t="s">
        <v>697</v>
      </c>
      <c r="BE194">
        <v>0</v>
      </c>
      <c r="BF194">
        <v>0</v>
      </c>
      <c r="BG194">
        <v>0</v>
      </c>
      <c r="BH194">
        <v>0</v>
      </c>
      <c r="BI194" t="s">
        <v>197</v>
      </c>
      <c r="BJ194" t="s">
        <v>697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697</v>
      </c>
      <c r="BQ194">
        <v>0</v>
      </c>
      <c r="BR194">
        <v>0</v>
      </c>
      <c r="BS194">
        <v>0</v>
      </c>
      <c r="BT194" t="s">
        <v>697</v>
      </c>
      <c r="BU194">
        <v>0</v>
      </c>
      <c r="BV194">
        <v>0</v>
      </c>
      <c r="BW194" t="s">
        <v>697</v>
      </c>
      <c r="BX194">
        <v>0</v>
      </c>
    </row>
    <row r="195" spans="1:76" x14ac:dyDescent="0.25">
      <c r="A195" t="s">
        <v>728</v>
      </c>
      <c r="B195" t="s">
        <v>191</v>
      </c>
      <c r="C195" t="s">
        <v>211</v>
      </c>
      <c r="D195" t="s">
        <v>671</v>
      </c>
      <c r="E195" t="s">
        <v>697</v>
      </c>
      <c r="F195" t="s">
        <v>212</v>
      </c>
      <c r="G195" t="s">
        <v>697</v>
      </c>
      <c r="H195" t="s">
        <v>184</v>
      </c>
      <c r="I195" t="s">
        <v>1570</v>
      </c>
      <c r="J195" t="s">
        <v>1570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697</v>
      </c>
      <c r="AC195" s="2">
        <v>-6.9590163934426226</v>
      </c>
      <c r="AD195">
        <v>-1.53</v>
      </c>
      <c r="AE195">
        <v>0</v>
      </c>
      <c r="AF195">
        <v>0</v>
      </c>
      <c r="AG195">
        <v>0</v>
      </c>
      <c r="AH195">
        <v>0</v>
      </c>
      <c r="AI195" t="s">
        <v>697</v>
      </c>
      <c r="AJ195" t="s">
        <v>697</v>
      </c>
      <c r="AK195" t="s">
        <v>697</v>
      </c>
      <c r="AL195">
        <v>0</v>
      </c>
      <c r="AM195">
        <v>0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  <c r="AU195" t="s">
        <v>697</v>
      </c>
      <c r="AV195" t="s">
        <v>697</v>
      </c>
      <c r="AW195" t="s">
        <v>697</v>
      </c>
      <c r="AX195" t="s">
        <v>697</v>
      </c>
      <c r="AY195" t="s">
        <v>697</v>
      </c>
      <c r="AZ195" t="s">
        <v>697</v>
      </c>
      <c r="BA195" t="s">
        <v>1235</v>
      </c>
      <c r="BB195" t="s">
        <v>1839</v>
      </c>
      <c r="BC195">
        <v>8.49</v>
      </c>
      <c r="BD195" t="s">
        <v>697</v>
      </c>
      <c r="BE195">
        <v>0</v>
      </c>
      <c r="BF195">
        <v>0</v>
      </c>
      <c r="BG195">
        <v>0</v>
      </c>
      <c r="BH195">
        <v>0</v>
      </c>
      <c r="BI195" t="s">
        <v>197</v>
      </c>
      <c r="BJ195" t="s">
        <v>697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697</v>
      </c>
      <c r="BQ195">
        <v>0</v>
      </c>
      <c r="BR195">
        <v>0</v>
      </c>
      <c r="BS195">
        <v>0</v>
      </c>
      <c r="BT195" t="s">
        <v>697</v>
      </c>
      <c r="BU195">
        <v>0</v>
      </c>
      <c r="BV195">
        <v>0</v>
      </c>
      <c r="BW195" t="s">
        <v>697</v>
      </c>
      <c r="BX195">
        <v>0</v>
      </c>
    </row>
    <row r="196" spans="1:76" x14ac:dyDescent="0.25">
      <c r="A196" t="s">
        <v>735</v>
      </c>
      <c r="B196" t="s">
        <v>231</v>
      </c>
      <c r="C196" t="s">
        <v>232</v>
      </c>
      <c r="D196" t="s">
        <v>233</v>
      </c>
      <c r="E196" t="s">
        <v>697</v>
      </c>
      <c r="F196" t="s">
        <v>234</v>
      </c>
      <c r="G196" t="s">
        <v>697</v>
      </c>
      <c r="H196" t="s">
        <v>184</v>
      </c>
      <c r="I196" t="s">
        <v>1570</v>
      </c>
      <c r="J196" t="s">
        <v>1570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697</v>
      </c>
      <c r="AC196" s="2">
        <v>-2.860655737704918</v>
      </c>
      <c r="AD196">
        <v>-0.63</v>
      </c>
      <c r="AE196">
        <v>0</v>
      </c>
      <c r="AF196">
        <v>0</v>
      </c>
      <c r="AG196">
        <v>0</v>
      </c>
      <c r="AH196">
        <v>0</v>
      </c>
      <c r="AI196" t="s">
        <v>697</v>
      </c>
      <c r="AJ196" t="s">
        <v>697</v>
      </c>
      <c r="AK196" t="s">
        <v>697</v>
      </c>
      <c r="AL196">
        <v>0</v>
      </c>
      <c r="AM196">
        <v>0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  <c r="AU196" t="s">
        <v>697</v>
      </c>
      <c r="AV196" t="s">
        <v>697</v>
      </c>
      <c r="AW196" t="s">
        <v>697</v>
      </c>
      <c r="AX196" t="s">
        <v>697</v>
      </c>
      <c r="AY196" t="s">
        <v>697</v>
      </c>
      <c r="AZ196" t="s">
        <v>697</v>
      </c>
      <c r="BA196" t="s">
        <v>1840</v>
      </c>
      <c r="BB196" t="s">
        <v>1841</v>
      </c>
      <c r="BC196">
        <v>3.49</v>
      </c>
      <c r="BD196" t="s">
        <v>697</v>
      </c>
      <c r="BE196">
        <v>0</v>
      </c>
      <c r="BF196">
        <v>0</v>
      </c>
      <c r="BG196">
        <v>0</v>
      </c>
      <c r="BH196">
        <v>0</v>
      </c>
      <c r="BI196" t="s">
        <v>197</v>
      </c>
      <c r="BJ196" t="s">
        <v>697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697</v>
      </c>
      <c r="BQ196">
        <v>0</v>
      </c>
      <c r="BR196">
        <v>0</v>
      </c>
      <c r="BS196">
        <v>0</v>
      </c>
      <c r="BT196" t="s">
        <v>697</v>
      </c>
      <c r="BU196">
        <v>0</v>
      </c>
      <c r="BV196">
        <v>0</v>
      </c>
      <c r="BW196" t="s">
        <v>697</v>
      </c>
      <c r="BX196">
        <v>0</v>
      </c>
    </row>
    <row r="197" spans="1:76" x14ac:dyDescent="0.25">
      <c r="A197" t="s">
        <v>735</v>
      </c>
      <c r="B197" t="s">
        <v>231</v>
      </c>
      <c r="C197" t="s">
        <v>232</v>
      </c>
      <c r="D197" t="s">
        <v>233</v>
      </c>
      <c r="E197" t="s">
        <v>697</v>
      </c>
      <c r="F197" t="s">
        <v>234</v>
      </c>
      <c r="G197" t="s">
        <v>697</v>
      </c>
      <c r="H197" t="s">
        <v>184</v>
      </c>
      <c r="I197" t="s">
        <v>1570</v>
      </c>
      <c r="J197" t="s">
        <v>1570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697</v>
      </c>
      <c r="AC197" s="2">
        <v>-2.737704918032787</v>
      </c>
      <c r="AD197">
        <v>-0.6</v>
      </c>
      <c r="AE197">
        <v>0</v>
      </c>
      <c r="AF197">
        <v>0</v>
      </c>
      <c r="AG197">
        <v>0</v>
      </c>
      <c r="AH197">
        <v>0</v>
      </c>
      <c r="AI197" t="s">
        <v>697</v>
      </c>
      <c r="AJ197" t="s">
        <v>697</v>
      </c>
      <c r="AK197" t="s">
        <v>697</v>
      </c>
      <c r="AL197">
        <v>0</v>
      </c>
      <c r="AM197">
        <v>0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  <c r="AU197" t="s">
        <v>697</v>
      </c>
      <c r="AV197" t="s">
        <v>697</v>
      </c>
      <c r="AW197" t="s">
        <v>697</v>
      </c>
      <c r="AX197" t="s">
        <v>697</v>
      </c>
      <c r="AY197" t="s">
        <v>697</v>
      </c>
      <c r="AZ197" t="s">
        <v>697</v>
      </c>
      <c r="BA197" t="s">
        <v>986</v>
      </c>
      <c r="BB197" t="s">
        <v>1842</v>
      </c>
      <c r="BC197">
        <v>3.34</v>
      </c>
      <c r="BD197" t="s">
        <v>697</v>
      </c>
      <c r="BE197">
        <v>0</v>
      </c>
      <c r="BF197">
        <v>0</v>
      </c>
      <c r="BG197">
        <v>0</v>
      </c>
      <c r="BH197">
        <v>0</v>
      </c>
      <c r="BI197" t="s">
        <v>197</v>
      </c>
      <c r="BJ197" t="s">
        <v>697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697</v>
      </c>
      <c r="BQ197">
        <v>0</v>
      </c>
      <c r="BR197">
        <v>0</v>
      </c>
      <c r="BS197">
        <v>0</v>
      </c>
      <c r="BT197" t="s">
        <v>697</v>
      </c>
      <c r="BU197">
        <v>0</v>
      </c>
      <c r="BV197">
        <v>0</v>
      </c>
      <c r="BW197" t="s">
        <v>697</v>
      </c>
      <c r="BX197">
        <v>0</v>
      </c>
    </row>
    <row r="198" spans="1:76" x14ac:dyDescent="0.25">
      <c r="A198" t="s">
        <v>735</v>
      </c>
      <c r="B198" t="s">
        <v>231</v>
      </c>
      <c r="C198" t="s">
        <v>232</v>
      </c>
      <c r="D198" t="s">
        <v>233</v>
      </c>
      <c r="E198" t="s">
        <v>697</v>
      </c>
      <c r="F198" t="s">
        <v>234</v>
      </c>
      <c r="G198" t="s">
        <v>697</v>
      </c>
      <c r="H198" t="s">
        <v>184</v>
      </c>
      <c r="I198" t="s">
        <v>1570</v>
      </c>
      <c r="J198" t="s">
        <v>1570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697</v>
      </c>
      <c r="AC198" s="2">
        <v>-2.639344262295082</v>
      </c>
      <c r="AD198">
        <v>-0.57999999999999996</v>
      </c>
      <c r="AE198">
        <v>0</v>
      </c>
      <c r="AF198">
        <v>0</v>
      </c>
      <c r="AG198">
        <v>0</v>
      </c>
      <c r="AH198">
        <v>0</v>
      </c>
      <c r="AI198" t="s">
        <v>697</v>
      </c>
      <c r="AJ198" t="s">
        <v>697</v>
      </c>
      <c r="AK198" t="s">
        <v>697</v>
      </c>
      <c r="AL198">
        <v>0</v>
      </c>
      <c r="AM198">
        <v>0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  <c r="AU198" t="s">
        <v>697</v>
      </c>
      <c r="AV198" t="s">
        <v>697</v>
      </c>
      <c r="AW198" t="s">
        <v>697</v>
      </c>
      <c r="AX198" t="s">
        <v>697</v>
      </c>
      <c r="AY198" t="s">
        <v>697</v>
      </c>
      <c r="AZ198" t="s">
        <v>697</v>
      </c>
      <c r="BA198" t="s">
        <v>1063</v>
      </c>
      <c r="BB198" t="s">
        <v>1843</v>
      </c>
      <c r="BC198">
        <v>3.22</v>
      </c>
      <c r="BD198" t="s">
        <v>697</v>
      </c>
      <c r="BE198">
        <v>0</v>
      </c>
      <c r="BF198">
        <v>0</v>
      </c>
      <c r="BG198">
        <v>0</v>
      </c>
      <c r="BH198">
        <v>0</v>
      </c>
      <c r="BI198" t="s">
        <v>197</v>
      </c>
      <c r="BJ198" t="s">
        <v>697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697</v>
      </c>
      <c r="BQ198">
        <v>0</v>
      </c>
      <c r="BR198">
        <v>0</v>
      </c>
      <c r="BS198">
        <v>0</v>
      </c>
      <c r="BT198" t="s">
        <v>697</v>
      </c>
      <c r="BU198">
        <v>0</v>
      </c>
      <c r="BV198">
        <v>0</v>
      </c>
      <c r="BW198" t="s">
        <v>697</v>
      </c>
      <c r="BX198">
        <v>0</v>
      </c>
    </row>
    <row r="199" spans="1:76" x14ac:dyDescent="0.25">
      <c r="A199" t="s">
        <v>735</v>
      </c>
      <c r="B199" t="s">
        <v>231</v>
      </c>
      <c r="C199" t="s">
        <v>232</v>
      </c>
      <c r="D199" t="s">
        <v>233</v>
      </c>
      <c r="E199" t="s">
        <v>697</v>
      </c>
      <c r="F199" t="s">
        <v>234</v>
      </c>
      <c r="G199" t="s">
        <v>697</v>
      </c>
      <c r="H199" t="s">
        <v>184</v>
      </c>
      <c r="I199" t="s">
        <v>1570</v>
      </c>
      <c r="J199" t="s">
        <v>1570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697</v>
      </c>
      <c r="AC199" s="2">
        <v>-0.95081967213114749</v>
      </c>
      <c r="AD199">
        <v>-0.21</v>
      </c>
      <c r="AE199">
        <v>0</v>
      </c>
      <c r="AF199">
        <v>0</v>
      </c>
      <c r="AG199">
        <v>0</v>
      </c>
      <c r="AH199">
        <v>0</v>
      </c>
      <c r="AI199" t="s">
        <v>697</v>
      </c>
      <c r="AJ199" t="s">
        <v>697</v>
      </c>
      <c r="AK199" t="s">
        <v>697</v>
      </c>
      <c r="AL199">
        <v>0</v>
      </c>
      <c r="AM199">
        <v>0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  <c r="AU199" t="s">
        <v>697</v>
      </c>
      <c r="AV199" t="s">
        <v>697</v>
      </c>
      <c r="AW199" t="s">
        <v>697</v>
      </c>
      <c r="AX199" t="s">
        <v>697</v>
      </c>
      <c r="AY199" t="s">
        <v>697</v>
      </c>
      <c r="AZ199" t="s">
        <v>697</v>
      </c>
      <c r="BA199" t="s">
        <v>1323</v>
      </c>
      <c r="BB199" t="s">
        <v>1844</v>
      </c>
      <c r="BC199">
        <v>1.1599999999999999</v>
      </c>
      <c r="BD199" t="s">
        <v>697</v>
      </c>
      <c r="BE199">
        <v>0</v>
      </c>
      <c r="BF199">
        <v>0</v>
      </c>
      <c r="BG199">
        <v>0</v>
      </c>
      <c r="BH199">
        <v>0</v>
      </c>
      <c r="BI199" t="s">
        <v>197</v>
      </c>
      <c r="BJ199" t="s">
        <v>697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697</v>
      </c>
      <c r="BQ199">
        <v>0</v>
      </c>
      <c r="BR199">
        <v>0</v>
      </c>
      <c r="BS199">
        <v>0</v>
      </c>
      <c r="BT199" t="s">
        <v>697</v>
      </c>
      <c r="BU199">
        <v>0</v>
      </c>
      <c r="BV199">
        <v>0</v>
      </c>
      <c r="BW199" t="s">
        <v>697</v>
      </c>
      <c r="BX199">
        <v>0</v>
      </c>
    </row>
    <row r="200" spans="1:76" x14ac:dyDescent="0.25">
      <c r="A200" t="s">
        <v>746</v>
      </c>
      <c r="B200" t="s">
        <v>201</v>
      </c>
      <c r="C200" t="s">
        <v>249</v>
      </c>
      <c r="D200" t="s">
        <v>250</v>
      </c>
      <c r="E200" t="s">
        <v>697</v>
      </c>
      <c r="F200" t="s">
        <v>251</v>
      </c>
      <c r="G200" t="s">
        <v>697</v>
      </c>
      <c r="H200" t="s">
        <v>184</v>
      </c>
      <c r="I200" t="s">
        <v>1570</v>
      </c>
      <c r="J200" t="s">
        <v>1570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697</v>
      </c>
      <c r="AC200" s="2">
        <v>-4.581967213114754</v>
      </c>
      <c r="AD200">
        <v>-1.01</v>
      </c>
      <c r="AE200">
        <v>0</v>
      </c>
      <c r="AF200">
        <v>0</v>
      </c>
      <c r="AG200">
        <v>0</v>
      </c>
      <c r="AH200">
        <v>0</v>
      </c>
      <c r="AI200" t="s">
        <v>697</v>
      </c>
      <c r="AJ200" t="s">
        <v>697</v>
      </c>
      <c r="AK200" t="s">
        <v>697</v>
      </c>
      <c r="AL200">
        <v>0</v>
      </c>
      <c r="AM200">
        <v>0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  <c r="AU200" t="s">
        <v>697</v>
      </c>
      <c r="AV200" t="s">
        <v>697</v>
      </c>
      <c r="AW200" t="s">
        <v>697</v>
      </c>
      <c r="AX200" t="s">
        <v>697</v>
      </c>
      <c r="AY200" t="s">
        <v>697</v>
      </c>
      <c r="AZ200" t="s">
        <v>697</v>
      </c>
      <c r="BA200" t="s">
        <v>1245</v>
      </c>
      <c r="BB200" t="s">
        <v>1845</v>
      </c>
      <c r="BC200">
        <v>5.59</v>
      </c>
      <c r="BD200" t="s">
        <v>697</v>
      </c>
      <c r="BE200">
        <v>0</v>
      </c>
      <c r="BF200">
        <v>0</v>
      </c>
      <c r="BG200">
        <v>0</v>
      </c>
      <c r="BH200">
        <v>0</v>
      </c>
      <c r="BI200" t="s">
        <v>197</v>
      </c>
      <c r="BJ200" t="s">
        <v>697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697</v>
      </c>
      <c r="BQ200">
        <v>0</v>
      </c>
      <c r="BR200">
        <v>0</v>
      </c>
      <c r="BS200">
        <v>0</v>
      </c>
      <c r="BT200" t="s">
        <v>697</v>
      </c>
      <c r="BU200">
        <v>0</v>
      </c>
      <c r="BV200">
        <v>0</v>
      </c>
      <c r="BW200" t="s">
        <v>697</v>
      </c>
      <c r="BX200">
        <v>0</v>
      </c>
    </row>
    <row r="201" spans="1:76" x14ac:dyDescent="0.25">
      <c r="A201" t="s">
        <v>746</v>
      </c>
      <c r="B201" t="s">
        <v>201</v>
      </c>
      <c r="C201" t="s">
        <v>249</v>
      </c>
      <c r="D201" t="s">
        <v>250</v>
      </c>
      <c r="E201" t="s">
        <v>697</v>
      </c>
      <c r="F201" t="s">
        <v>251</v>
      </c>
      <c r="G201" t="s">
        <v>697</v>
      </c>
      <c r="H201" t="s">
        <v>184</v>
      </c>
      <c r="I201" t="s">
        <v>1570</v>
      </c>
      <c r="J201" t="s">
        <v>1570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697</v>
      </c>
      <c r="AC201" s="2">
        <v>-4.5</v>
      </c>
      <c r="AD201">
        <v>-0.99</v>
      </c>
      <c r="AE201">
        <v>0</v>
      </c>
      <c r="AF201">
        <v>0</v>
      </c>
      <c r="AG201">
        <v>0</v>
      </c>
      <c r="AH201">
        <v>0</v>
      </c>
      <c r="AI201" t="s">
        <v>697</v>
      </c>
      <c r="AJ201" t="s">
        <v>697</v>
      </c>
      <c r="AK201" t="s">
        <v>697</v>
      </c>
      <c r="AL201">
        <v>0</v>
      </c>
      <c r="AM201">
        <v>0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  <c r="AU201" t="s">
        <v>697</v>
      </c>
      <c r="AV201" t="s">
        <v>697</v>
      </c>
      <c r="AW201" t="s">
        <v>697</v>
      </c>
      <c r="AX201" t="s">
        <v>697</v>
      </c>
      <c r="AY201" t="s">
        <v>697</v>
      </c>
      <c r="AZ201" t="s">
        <v>697</v>
      </c>
      <c r="BA201" t="s">
        <v>1153</v>
      </c>
      <c r="BB201" t="s">
        <v>1846</v>
      </c>
      <c r="BC201">
        <v>5.49</v>
      </c>
      <c r="BD201" t="s">
        <v>697</v>
      </c>
      <c r="BE201">
        <v>0</v>
      </c>
      <c r="BF201">
        <v>0</v>
      </c>
      <c r="BG201">
        <v>0</v>
      </c>
      <c r="BH201">
        <v>0</v>
      </c>
      <c r="BI201" t="s">
        <v>197</v>
      </c>
      <c r="BJ201" t="s">
        <v>697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697</v>
      </c>
      <c r="BQ201">
        <v>0</v>
      </c>
      <c r="BR201">
        <v>0</v>
      </c>
      <c r="BS201">
        <v>0</v>
      </c>
      <c r="BT201" t="s">
        <v>697</v>
      </c>
      <c r="BU201">
        <v>0</v>
      </c>
      <c r="BV201">
        <v>0</v>
      </c>
      <c r="BW201" t="s">
        <v>697</v>
      </c>
      <c r="BX201">
        <v>0</v>
      </c>
    </row>
    <row r="202" spans="1:76" x14ac:dyDescent="0.25">
      <c r="A202" t="s">
        <v>746</v>
      </c>
      <c r="B202" t="s">
        <v>201</v>
      </c>
      <c r="C202" t="s">
        <v>249</v>
      </c>
      <c r="D202" t="s">
        <v>250</v>
      </c>
      <c r="E202" t="s">
        <v>697</v>
      </c>
      <c r="F202" t="s">
        <v>251</v>
      </c>
      <c r="G202" t="s">
        <v>697</v>
      </c>
      <c r="H202" t="s">
        <v>184</v>
      </c>
      <c r="I202" t="s">
        <v>1570</v>
      </c>
      <c r="J202" t="s">
        <v>1570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697</v>
      </c>
      <c r="AC202" s="2">
        <v>-2.942622950819672</v>
      </c>
      <c r="AD202">
        <v>-0.65</v>
      </c>
      <c r="AE202">
        <v>0</v>
      </c>
      <c r="AF202">
        <v>0</v>
      </c>
      <c r="AG202">
        <v>0</v>
      </c>
      <c r="AH202">
        <v>0</v>
      </c>
      <c r="AI202" t="s">
        <v>697</v>
      </c>
      <c r="AJ202" t="s">
        <v>697</v>
      </c>
      <c r="AK202" t="s">
        <v>697</v>
      </c>
      <c r="AL202">
        <v>0</v>
      </c>
      <c r="AM202">
        <v>0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  <c r="AU202" t="s">
        <v>697</v>
      </c>
      <c r="AV202" t="s">
        <v>697</v>
      </c>
      <c r="AW202" t="s">
        <v>697</v>
      </c>
      <c r="AX202" t="s">
        <v>697</v>
      </c>
      <c r="AY202" t="s">
        <v>697</v>
      </c>
      <c r="AZ202" t="s">
        <v>697</v>
      </c>
      <c r="BA202" t="s">
        <v>1847</v>
      </c>
      <c r="BB202" t="s">
        <v>1848</v>
      </c>
      <c r="BC202">
        <v>3.59</v>
      </c>
      <c r="BD202" t="s">
        <v>697</v>
      </c>
      <c r="BE202">
        <v>0</v>
      </c>
      <c r="BF202">
        <v>0</v>
      </c>
      <c r="BG202">
        <v>0</v>
      </c>
      <c r="BH202">
        <v>0</v>
      </c>
      <c r="BI202" t="s">
        <v>197</v>
      </c>
      <c r="BJ202" t="s">
        <v>697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697</v>
      </c>
      <c r="BQ202">
        <v>0</v>
      </c>
      <c r="BR202">
        <v>0</v>
      </c>
      <c r="BS202">
        <v>0</v>
      </c>
      <c r="BT202" t="s">
        <v>697</v>
      </c>
      <c r="BU202">
        <v>0</v>
      </c>
      <c r="BV202">
        <v>0</v>
      </c>
      <c r="BW202" t="s">
        <v>697</v>
      </c>
      <c r="BX202">
        <v>0</v>
      </c>
    </row>
    <row r="203" spans="1:76" x14ac:dyDescent="0.25">
      <c r="A203" t="s">
        <v>806</v>
      </c>
      <c r="B203" t="s">
        <v>201</v>
      </c>
      <c r="C203" t="s">
        <v>807</v>
      </c>
      <c r="D203" t="s">
        <v>670</v>
      </c>
      <c r="E203" t="s">
        <v>697</v>
      </c>
      <c r="F203" t="s">
        <v>679</v>
      </c>
      <c r="G203" t="s">
        <v>697</v>
      </c>
      <c r="H203" t="s">
        <v>184</v>
      </c>
      <c r="I203" t="s">
        <v>1570</v>
      </c>
      <c r="J203" t="s">
        <v>1570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697</v>
      </c>
      <c r="AC203" s="2">
        <v>-6.1311475409836067</v>
      </c>
      <c r="AD203">
        <v>-1.35</v>
      </c>
      <c r="AE203">
        <v>0</v>
      </c>
      <c r="AF203">
        <v>0</v>
      </c>
      <c r="AG203">
        <v>0</v>
      </c>
      <c r="AH203">
        <v>0</v>
      </c>
      <c r="AI203" t="s">
        <v>697</v>
      </c>
      <c r="AJ203" t="s">
        <v>697</v>
      </c>
      <c r="AK203" t="s">
        <v>697</v>
      </c>
      <c r="AL203">
        <v>0</v>
      </c>
      <c r="AM203">
        <v>0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  <c r="AU203" t="s">
        <v>697</v>
      </c>
      <c r="AV203" t="s">
        <v>697</v>
      </c>
      <c r="AW203" t="s">
        <v>697</v>
      </c>
      <c r="AX203" t="s">
        <v>697</v>
      </c>
      <c r="AY203" t="s">
        <v>697</v>
      </c>
      <c r="AZ203" t="s">
        <v>697</v>
      </c>
      <c r="BA203" t="s">
        <v>1064</v>
      </c>
      <c r="BB203" t="s">
        <v>1849</v>
      </c>
      <c r="BC203">
        <v>7.48</v>
      </c>
      <c r="BD203" t="s">
        <v>697</v>
      </c>
      <c r="BE203">
        <v>0</v>
      </c>
      <c r="BF203">
        <v>0</v>
      </c>
      <c r="BG203">
        <v>0</v>
      </c>
      <c r="BH203">
        <v>0</v>
      </c>
      <c r="BI203" t="s">
        <v>197</v>
      </c>
      <c r="BJ203" t="s">
        <v>697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697</v>
      </c>
      <c r="BQ203">
        <v>0</v>
      </c>
      <c r="BR203">
        <v>0</v>
      </c>
      <c r="BS203">
        <v>0</v>
      </c>
      <c r="BT203" t="s">
        <v>697</v>
      </c>
      <c r="BU203">
        <v>0</v>
      </c>
      <c r="BV203">
        <v>0</v>
      </c>
      <c r="BW203" t="s">
        <v>697</v>
      </c>
      <c r="BX203">
        <v>0</v>
      </c>
    </row>
    <row r="204" spans="1:76" x14ac:dyDescent="0.25">
      <c r="A204" t="s">
        <v>806</v>
      </c>
      <c r="B204" t="s">
        <v>201</v>
      </c>
      <c r="C204" t="s">
        <v>807</v>
      </c>
      <c r="D204" t="s">
        <v>670</v>
      </c>
      <c r="E204" t="s">
        <v>697</v>
      </c>
      <c r="F204" t="s">
        <v>679</v>
      </c>
      <c r="G204" t="s">
        <v>697</v>
      </c>
      <c r="H204" t="s">
        <v>184</v>
      </c>
      <c r="I204" t="s">
        <v>1570</v>
      </c>
      <c r="J204" t="s">
        <v>1570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697</v>
      </c>
      <c r="AC204" s="2">
        <v>-7.360655737704918</v>
      </c>
      <c r="AD204">
        <v>-1.62</v>
      </c>
      <c r="AE204">
        <v>0</v>
      </c>
      <c r="AF204">
        <v>0</v>
      </c>
      <c r="AG204">
        <v>0</v>
      </c>
      <c r="AH204">
        <v>0</v>
      </c>
      <c r="AI204" t="s">
        <v>697</v>
      </c>
      <c r="AJ204" t="s">
        <v>697</v>
      </c>
      <c r="AK204" t="s">
        <v>697</v>
      </c>
      <c r="AL204">
        <v>0</v>
      </c>
      <c r="AM204">
        <v>0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  <c r="AU204" t="s">
        <v>697</v>
      </c>
      <c r="AV204" t="s">
        <v>697</v>
      </c>
      <c r="AW204" t="s">
        <v>697</v>
      </c>
      <c r="AX204" t="s">
        <v>697</v>
      </c>
      <c r="AY204" t="s">
        <v>697</v>
      </c>
      <c r="AZ204" t="s">
        <v>697</v>
      </c>
      <c r="BA204" t="s">
        <v>1150</v>
      </c>
      <c r="BB204" t="s">
        <v>1850</v>
      </c>
      <c r="BC204">
        <v>8.98</v>
      </c>
      <c r="BD204" t="s">
        <v>697</v>
      </c>
      <c r="BE204">
        <v>0</v>
      </c>
      <c r="BF204">
        <v>0</v>
      </c>
      <c r="BG204">
        <v>0</v>
      </c>
      <c r="BH204">
        <v>0</v>
      </c>
      <c r="BI204" t="s">
        <v>197</v>
      </c>
      <c r="BJ204" t="s">
        <v>697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697</v>
      </c>
      <c r="BQ204">
        <v>0</v>
      </c>
      <c r="BR204">
        <v>0</v>
      </c>
      <c r="BS204">
        <v>0</v>
      </c>
      <c r="BT204" t="s">
        <v>697</v>
      </c>
      <c r="BU204">
        <v>0</v>
      </c>
      <c r="BV204">
        <v>0</v>
      </c>
      <c r="BW204" t="s">
        <v>697</v>
      </c>
      <c r="BX204">
        <v>0</v>
      </c>
    </row>
    <row r="205" spans="1:76" x14ac:dyDescent="0.25">
      <c r="A205" t="s">
        <v>806</v>
      </c>
      <c r="B205" t="s">
        <v>201</v>
      </c>
      <c r="C205" t="s">
        <v>807</v>
      </c>
      <c r="D205" t="s">
        <v>670</v>
      </c>
      <c r="E205" t="s">
        <v>697</v>
      </c>
      <c r="F205" t="s">
        <v>679</v>
      </c>
      <c r="G205" t="s">
        <v>697</v>
      </c>
      <c r="H205" t="s">
        <v>184</v>
      </c>
      <c r="I205" t="s">
        <v>1570</v>
      </c>
      <c r="J205" t="s">
        <v>1570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697</v>
      </c>
      <c r="AC205" s="2">
        <v>-3.8278688524590163</v>
      </c>
      <c r="AD205">
        <v>-0.84</v>
      </c>
      <c r="AE205">
        <v>0</v>
      </c>
      <c r="AF205">
        <v>0</v>
      </c>
      <c r="AG205">
        <v>0</v>
      </c>
      <c r="AH205">
        <v>0</v>
      </c>
      <c r="AI205" t="s">
        <v>697</v>
      </c>
      <c r="AJ205" t="s">
        <v>697</v>
      </c>
      <c r="AK205" t="s">
        <v>697</v>
      </c>
      <c r="AL205">
        <v>0</v>
      </c>
      <c r="AM205">
        <v>0</v>
      </c>
      <c r="AN205" t="s">
        <v>697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  <c r="AU205" t="s">
        <v>697</v>
      </c>
      <c r="AV205" t="s">
        <v>697</v>
      </c>
      <c r="AW205" t="s">
        <v>697</v>
      </c>
      <c r="AX205" t="s">
        <v>697</v>
      </c>
      <c r="AY205" t="s">
        <v>697</v>
      </c>
      <c r="AZ205" t="s">
        <v>697</v>
      </c>
      <c r="BA205" t="s">
        <v>1186</v>
      </c>
      <c r="BB205" t="s">
        <v>1851</v>
      </c>
      <c r="BC205">
        <v>4.67</v>
      </c>
      <c r="BD205" t="s">
        <v>697</v>
      </c>
      <c r="BE205">
        <v>0</v>
      </c>
      <c r="BF205">
        <v>0</v>
      </c>
      <c r="BG205">
        <v>0</v>
      </c>
      <c r="BH205">
        <v>0</v>
      </c>
      <c r="BI205" t="s">
        <v>197</v>
      </c>
      <c r="BJ205" t="s">
        <v>697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697</v>
      </c>
      <c r="BQ205">
        <v>0</v>
      </c>
      <c r="BR205">
        <v>0</v>
      </c>
      <c r="BS205">
        <v>0</v>
      </c>
      <c r="BT205" t="s">
        <v>697</v>
      </c>
      <c r="BU205">
        <v>0</v>
      </c>
      <c r="BV205">
        <v>0</v>
      </c>
      <c r="BW205" t="s">
        <v>697</v>
      </c>
      <c r="BX205">
        <v>0</v>
      </c>
    </row>
    <row r="206" spans="1:76" x14ac:dyDescent="0.25">
      <c r="A206" t="s">
        <v>806</v>
      </c>
      <c r="B206" t="s">
        <v>201</v>
      </c>
      <c r="C206" t="s">
        <v>807</v>
      </c>
      <c r="D206" t="s">
        <v>670</v>
      </c>
      <c r="E206" t="s">
        <v>697</v>
      </c>
      <c r="F206" t="s">
        <v>679</v>
      </c>
      <c r="G206" t="s">
        <v>697</v>
      </c>
      <c r="H206" t="s">
        <v>184</v>
      </c>
      <c r="I206" t="s">
        <v>1570</v>
      </c>
      <c r="J206" t="s">
        <v>1570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697</v>
      </c>
      <c r="AC206" s="2">
        <v>-4.8114754098360653</v>
      </c>
      <c r="AD206">
        <v>-1.06</v>
      </c>
      <c r="AE206">
        <v>0</v>
      </c>
      <c r="AF206">
        <v>0</v>
      </c>
      <c r="AG206">
        <v>0</v>
      </c>
      <c r="AH206">
        <v>0</v>
      </c>
      <c r="AI206" t="s">
        <v>697</v>
      </c>
      <c r="AJ206" t="s">
        <v>697</v>
      </c>
      <c r="AK206" t="s">
        <v>697</v>
      </c>
      <c r="AL206">
        <v>0</v>
      </c>
      <c r="AM206">
        <v>0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  <c r="AU206" t="s">
        <v>697</v>
      </c>
      <c r="AV206" t="s">
        <v>697</v>
      </c>
      <c r="AW206" t="s">
        <v>697</v>
      </c>
      <c r="AX206" t="s">
        <v>697</v>
      </c>
      <c r="AY206" t="s">
        <v>697</v>
      </c>
      <c r="AZ206" t="s">
        <v>697</v>
      </c>
      <c r="BA206" t="s">
        <v>1852</v>
      </c>
      <c r="BB206" t="s">
        <v>1853</v>
      </c>
      <c r="BC206">
        <v>5.87</v>
      </c>
      <c r="BD206" t="s">
        <v>697</v>
      </c>
      <c r="BE206">
        <v>0</v>
      </c>
      <c r="BF206">
        <v>0</v>
      </c>
      <c r="BG206">
        <v>0</v>
      </c>
      <c r="BH206">
        <v>0</v>
      </c>
      <c r="BI206" t="s">
        <v>197</v>
      </c>
      <c r="BJ206" t="s">
        <v>697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697</v>
      </c>
      <c r="BQ206">
        <v>0</v>
      </c>
      <c r="BR206">
        <v>0</v>
      </c>
      <c r="BS206">
        <v>0</v>
      </c>
      <c r="BT206" t="s">
        <v>697</v>
      </c>
      <c r="BU206">
        <v>0</v>
      </c>
      <c r="BV206">
        <v>0</v>
      </c>
      <c r="BW206" t="s">
        <v>697</v>
      </c>
      <c r="BX206">
        <v>0</v>
      </c>
    </row>
    <row r="207" spans="1:76" x14ac:dyDescent="0.25">
      <c r="A207" t="s">
        <v>724</v>
      </c>
      <c r="B207" t="s">
        <v>201</v>
      </c>
      <c r="C207" t="s">
        <v>725</v>
      </c>
      <c r="D207" t="s">
        <v>670</v>
      </c>
      <c r="E207" t="s">
        <v>697</v>
      </c>
      <c r="F207" t="s">
        <v>644</v>
      </c>
      <c r="G207" t="s">
        <v>697</v>
      </c>
      <c r="H207" t="s">
        <v>184</v>
      </c>
      <c r="I207" t="s">
        <v>1570</v>
      </c>
      <c r="J207" t="s">
        <v>1570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697</v>
      </c>
      <c r="AC207" s="2">
        <v>-6.5245901639344259</v>
      </c>
      <c r="AD207">
        <v>-1.44</v>
      </c>
      <c r="AE207">
        <v>0</v>
      </c>
      <c r="AF207">
        <v>0</v>
      </c>
      <c r="AG207">
        <v>0</v>
      </c>
      <c r="AH207">
        <v>0</v>
      </c>
      <c r="AI207" t="s">
        <v>697</v>
      </c>
      <c r="AJ207" t="s">
        <v>697</v>
      </c>
      <c r="AK207" t="s">
        <v>697</v>
      </c>
      <c r="AL207">
        <v>0</v>
      </c>
      <c r="AM207">
        <v>0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  <c r="AU207" t="s">
        <v>697</v>
      </c>
      <c r="AV207" t="s">
        <v>697</v>
      </c>
      <c r="AW207" t="s">
        <v>697</v>
      </c>
      <c r="AX207" t="s">
        <v>697</v>
      </c>
      <c r="AY207" t="s">
        <v>697</v>
      </c>
      <c r="AZ207" t="s">
        <v>697</v>
      </c>
      <c r="BA207" t="s">
        <v>1211</v>
      </c>
      <c r="BB207" t="s">
        <v>1854</v>
      </c>
      <c r="BC207">
        <v>7.96</v>
      </c>
      <c r="BD207" t="s">
        <v>697</v>
      </c>
      <c r="BE207">
        <v>0</v>
      </c>
      <c r="BF207">
        <v>0</v>
      </c>
      <c r="BG207">
        <v>0</v>
      </c>
      <c r="BH207">
        <v>0</v>
      </c>
      <c r="BI207" t="s">
        <v>197</v>
      </c>
      <c r="BJ207" t="s">
        <v>697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697</v>
      </c>
      <c r="BQ207">
        <v>0</v>
      </c>
      <c r="BR207">
        <v>0</v>
      </c>
      <c r="BS207">
        <v>0</v>
      </c>
      <c r="BT207" t="s">
        <v>697</v>
      </c>
      <c r="BU207">
        <v>0</v>
      </c>
      <c r="BV207">
        <v>0</v>
      </c>
      <c r="BW207" t="s">
        <v>697</v>
      </c>
      <c r="BX207">
        <v>0</v>
      </c>
    </row>
    <row r="208" spans="1:76" x14ac:dyDescent="0.25">
      <c r="A208" t="s">
        <v>724</v>
      </c>
      <c r="B208" t="s">
        <v>201</v>
      </c>
      <c r="C208" t="s">
        <v>725</v>
      </c>
      <c r="D208" t="s">
        <v>670</v>
      </c>
      <c r="E208" t="s">
        <v>697</v>
      </c>
      <c r="F208" t="s">
        <v>644</v>
      </c>
      <c r="G208" t="s">
        <v>697</v>
      </c>
      <c r="H208" t="s">
        <v>184</v>
      </c>
      <c r="I208" t="s">
        <v>1570</v>
      </c>
      <c r="J208" t="s">
        <v>1570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697</v>
      </c>
      <c r="AC208" s="2">
        <v>-6.639344262295082</v>
      </c>
      <c r="AD208">
        <v>-1.46</v>
      </c>
      <c r="AE208">
        <v>0</v>
      </c>
      <c r="AF208">
        <v>0</v>
      </c>
      <c r="AG208">
        <v>0</v>
      </c>
      <c r="AH208">
        <v>0</v>
      </c>
      <c r="AI208" t="s">
        <v>697</v>
      </c>
      <c r="AJ208" t="s">
        <v>697</v>
      </c>
      <c r="AK208" t="s">
        <v>697</v>
      </c>
      <c r="AL208">
        <v>0</v>
      </c>
      <c r="AM208">
        <v>0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  <c r="AU208" t="s">
        <v>697</v>
      </c>
      <c r="AV208" t="s">
        <v>697</v>
      </c>
      <c r="AW208" t="s">
        <v>697</v>
      </c>
      <c r="AX208" t="s">
        <v>697</v>
      </c>
      <c r="AY208" t="s">
        <v>697</v>
      </c>
      <c r="AZ208" t="s">
        <v>697</v>
      </c>
      <c r="BA208" t="s">
        <v>1050</v>
      </c>
      <c r="BB208" t="s">
        <v>1855</v>
      </c>
      <c r="BC208">
        <v>8.1</v>
      </c>
      <c r="BD208" t="s">
        <v>697</v>
      </c>
      <c r="BE208">
        <v>0</v>
      </c>
      <c r="BF208">
        <v>0</v>
      </c>
      <c r="BG208">
        <v>0</v>
      </c>
      <c r="BH208">
        <v>0</v>
      </c>
      <c r="BI208" t="s">
        <v>197</v>
      </c>
      <c r="BJ208" t="s">
        <v>697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697</v>
      </c>
      <c r="BQ208">
        <v>0</v>
      </c>
      <c r="BR208">
        <v>0</v>
      </c>
      <c r="BS208">
        <v>0</v>
      </c>
      <c r="BT208" t="s">
        <v>697</v>
      </c>
      <c r="BU208">
        <v>0</v>
      </c>
      <c r="BV208">
        <v>0</v>
      </c>
      <c r="BW208" t="s">
        <v>697</v>
      </c>
      <c r="BX208">
        <v>0</v>
      </c>
    </row>
    <row r="209" spans="1:76" x14ac:dyDescent="0.25">
      <c r="A209" t="s">
        <v>1072</v>
      </c>
      <c r="B209" t="s">
        <v>191</v>
      </c>
      <c r="C209" t="s">
        <v>1073</v>
      </c>
      <c r="D209" t="s">
        <v>466</v>
      </c>
      <c r="E209" t="s">
        <v>697</v>
      </c>
      <c r="F209" t="s">
        <v>677</v>
      </c>
      <c r="G209" t="s">
        <v>697</v>
      </c>
      <c r="H209" t="s">
        <v>184</v>
      </c>
      <c r="I209" t="s">
        <v>1570</v>
      </c>
      <c r="J209" t="s">
        <v>1570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697</v>
      </c>
      <c r="AC209" s="2">
        <v>-8.5327868852459012</v>
      </c>
      <c r="AD209">
        <v>-1.88</v>
      </c>
      <c r="AE209">
        <v>0</v>
      </c>
      <c r="AF209">
        <v>0</v>
      </c>
      <c r="AG209">
        <v>0</v>
      </c>
      <c r="AH209">
        <v>0</v>
      </c>
      <c r="AI209" t="s">
        <v>697</v>
      </c>
      <c r="AJ209" t="s">
        <v>697</v>
      </c>
      <c r="AK209" t="s">
        <v>697</v>
      </c>
      <c r="AL209">
        <v>0</v>
      </c>
      <c r="AM209">
        <v>0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  <c r="AU209" t="s">
        <v>697</v>
      </c>
      <c r="AV209" t="s">
        <v>697</v>
      </c>
      <c r="AW209" t="s">
        <v>697</v>
      </c>
      <c r="AX209" t="s">
        <v>697</v>
      </c>
      <c r="AY209" t="s">
        <v>697</v>
      </c>
      <c r="AZ209" t="s">
        <v>697</v>
      </c>
      <c r="BA209" t="s">
        <v>1856</v>
      </c>
      <c r="BB209" t="s">
        <v>1857</v>
      </c>
      <c r="BC209">
        <v>10.41</v>
      </c>
      <c r="BD209" t="s">
        <v>697</v>
      </c>
      <c r="BE209">
        <v>0</v>
      </c>
      <c r="BF209">
        <v>0</v>
      </c>
      <c r="BG209">
        <v>0</v>
      </c>
      <c r="BH209">
        <v>0</v>
      </c>
      <c r="BI209" t="s">
        <v>197</v>
      </c>
      <c r="BJ209" t="s">
        <v>697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697</v>
      </c>
      <c r="BQ209">
        <v>0</v>
      </c>
      <c r="BR209">
        <v>0</v>
      </c>
      <c r="BS209">
        <v>0</v>
      </c>
      <c r="BT209" t="s">
        <v>697</v>
      </c>
      <c r="BU209">
        <v>0</v>
      </c>
      <c r="BV209">
        <v>0</v>
      </c>
      <c r="BW209" t="s">
        <v>697</v>
      </c>
      <c r="BX209">
        <v>0</v>
      </c>
    </row>
    <row r="210" spans="1:76" x14ac:dyDescent="0.25">
      <c r="A210" t="s">
        <v>748</v>
      </c>
      <c r="B210" t="s">
        <v>231</v>
      </c>
      <c r="C210" t="s">
        <v>665</v>
      </c>
      <c r="D210" t="s">
        <v>233</v>
      </c>
      <c r="E210" t="s">
        <v>697</v>
      </c>
      <c r="F210" t="s">
        <v>597</v>
      </c>
      <c r="G210" t="s">
        <v>697</v>
      </c>
      <c r="H210" t="s">
        <v>184</v>
      </c>
      <c r="I210" t="s">
        <v>1570</v>
      </c>
      <c r="J210" t="s">
        <v>1570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697</v>
      </c>
      <c r="AC210" s="2">
        <v>-7.2540983606557381</v>
      </c>
      <c r="AD210">
        <v>-1.6</v>
      </c>
      <c r="AE210">
        <v>0</v>
      </c>
      <c r="AF210">
        <v>0</v>
      </c>
      <c r="AG210">
        <v>0</v>
      </c>
      <c r="AH210">
        <v>0</v>
      </c>
      <c r="AI210" t="s">
        <v>697</v>
      </c>
      <c r="AJ210" t="s">
        <v>697</v>
      </c>
      <c r="AK210" t="s">
        <v>697</v>
      </c>
      <c r="AL210">
        <v>0</v>
      </c>
      <c r="AM210">
        <v>0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  <c r="AU210" t="s">
        <v>697</v>
      </c>
      <c r="AV210" t="s">
        <v>697</v>
      </c>
      <c r="AW210" t="s">
        <v>697</v>
      </c>
      <c r="AX210" t="s">
        <v>697</v>
      </c>
      <c r="AY210" t="s">
        <v>697</v>
      </c>
      <c r="AZ210" t="s">
        <v>697</v>
      </c>
      <c r="BA210" t="s">
        <v>1160</v>
      </c>
      <c r="BB210" t="s">
        <v>1858</v>
      </c>
      <c r="BC210">
        <v>8.85</v>
      </c>
      <c r="BD210" t="s">
        <v>697</v>
      </c>
      <c r="BE210">
        <v>0</v>
      </c>
      <c r="BF210">
        <v>0</v>
      </c>
      <c r="BG210">
        <v>0</v>
      </c>
      <c r="BH210">
        <v>0</v>
      </c>
      <c r="BI210" t="s">
        <v>197</v>
      </c>
      <c r="BJ210" t="s">
        <v>697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697</v>
      </c>
      <c r="BQ210">
        <v>0</v>
      </c>
      <c r="BR210">
        <v>0</v>
      </c>
      <c r="BS210">
        <v>0</v>
      </c>
      <c r="BT210" t="s">
        <v>697</v>
      </c>
      <c r="BU210">
        <v>0</v>
      </c>
      <c r="BV210">
        <v>0</v>
      </c>
      <c r="BW210" t="s">
        <v>697</v>
      </c>
      <c r="BX210">
        <v>0</v>
      </c>
    </row>
    <row r="211" spans="1:76" x14ac:dyDescent="0.25">
      <c r="A211" t="s">
        <v>746</v>
      </c>
      <c r="B211" t="s">
        <v>201</v>
      </c>
      <c r="C211" t="s">
        <v>249</v>
      </c>
      <c r="D211" t="s">
        <v>250</v>
      </c>
      <c r="E211" t="s">
        <v>697</v>
      </c>
      <c r="F211" t="s">
        <v>251</v>
      </c>
      <c r="G211" t="s">
        <v>697</v>
      </c>
      <c r="H211" t="s">
        <v>184</v>
      </c>
      <c r="I211" t="s">
        <v>1570</v>
      </c>
      <c r="J211" t="s">
        <v>1570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697</v>
      </c>
      <c r="AC211" s="2">
        <v>-9.8278688524590159</v>
      </c>
      <c r="AD211">
        <v>-2.16</v>
      </c>
      <c r="AE211">
        <v>0</v>
      </c>
      <c r="AF211">
        <v>0</v>
      </c>
      <c r="AG211">
        <v>0</v>
      </c>
      <c r="AH211">
        <v>0</v>
      </c>
      <c r="AI211" t="s">
        <v>697</v>
      </c>
      <c r="AJ211" t="s">
        <v>697</v>
      </c>
      <c r="AK211" t="s">
        <v>697</v>
      </c>
      <c r="AL211">
        <v>0</v>
      </c>
      <c r="AM211">
        <v>0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  <c r="AU211" t="s">
        <v>697</v>
      </c>
      <c r="AV211" t="s">
        <v>697</v>
      </c>
      <c r="AW211" t="s">
        <v>697</v>
      </c>
      <c r="AX211" t="s">
        <v>697</v>
      </c>
      <c r="AY211" t="s">
        <v>697</v>
      </c>
      <c r="AZ211" t="s">
        <v>697</v>
      </c>
      <c r="BA211" t="s">
        <v>1708</v>
      </c>
      <c r="BB211" t="s">
        <v>1859</v>
      </c>
      <c r="BC211">
        <v>11.99</v>
      </c>
      <c r="BD211" t="s">
        <v>697</v>
      </c>
      <c r="BE211">
        <v>0</v>
      </c>
      <c r="BF211">
        <v>0</v>
      </c>
      <c r="BG211">
        <v>0</v>
      </c>
      <c r="BH211">
        <v>0</v>
      </c>
      <c r="BI211" t="s">
        <v>197</v>
      </c>
      <c r="BJ211" t="s">
        <v>697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697</v>
      </c>
      <c r="BQ211">
        <v>0</v>
      </c>
      <c r="BR211">
        <v>0</v>
      </c>
      <c r="BS211">
        <v>0</v>
      </c>
      <c r="BT211" t="s">
        <v>697</v>
      </c>
      <c r="BU211">
        <v>0</v>
      </c>
      <c r="BV211">
        <v>0</v>
      </c>
      <c r="BW211" t="s">
        <v>697</v>
      </c>
      <c r="BX211">
        <v>0</v>
      </c>
    </row>
    <row r="212" spans="1:76" x14ac:dyDescent="0.25">
      <c r="A212" t="s">
        <v>732</v>
      </c>
      <c r="B212" t="s">
        <v>231</v>
      </c>
      <c r="C212" t="s">
        <v>455</v>
      </c>
      <c r="D212" t="s">
        <v>255</v>
      </c>
      <c r="E212" t="s">
        <v>697</v>
      </c>
      <c r="F212" t="s">
        <v>456</v>
      </c>
      <c r="G212" t="s">
        <v>697</v>
      </c>
      <c r="H212" t="s">
        <v>184</v>
      </c>
      <c r="I212" t="s">
        <v>1570</v>
      </c>
      <c r="J212" t="s">
        <v>1570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697</v>
      </c>
      <c r="AC212" s="2">
        <v>-7.0245901639344259</v>
      </c>
      <c r="AD212">
        <v>-1.55</v>
      </c>
      <c r="AE212">
        <v>0</v>
      </c>
      <c r="AF212">
        <v>0</v>
      </c>
      <c r="AG212">
        <v>0</v>
      </c>
      <c r="AH212">
        <v>0</v>
      </c>
      <c r="AI212" t="s">
        <v>697</v>
      </c>
      <c r="AJ212" t="s">
        <v>697</v>
      </c>
      <c r="AK212" t="s">
        <v>697</v>
      </c>
      <c r="AL212">
        <v>0</v>
      </c>
      <c r="AM212">
        <v>0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  <c r="AU212" t="s">
        <v>697</v>
      </c>
      <c r="AV212" t="s">
        <v>697</v>
      </c>
      <c r="AW212" t="s">
        <v>697</v>
      </c>
      <c r="AX212" t="s">
        <v>697</v>
      </c>
      <c r="AY212" t="s">
        <v>697</v>
      </c>
      <c r="AZ212" t="s">
        <v>697</v>
      </c>
      <c r="BA212" t="s">
        <v>1860</v>
      </c>
      <c r="BB212" t="s">
        <v>1861</v>
      </c>
      <c r="BC212">
        <v>8.57</v>
      </c>
      <c r="BD212" t="s">
        <v>697</v>
      </c>
      <c r="BE212">
        <v>0</v>
      </c>
      <c r="BF212">
        <v>0</v>
      </c>
      <c r="BG212">
        <v>0</v>
      </c>
      <c r="BH212">
        <v>0</v>
      </c>
      <c r="BI212" t="s">
        <v>197</v>
      </c>
      <c r="BJ212" t="s">
        <v>697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697</v>
      </c>
      <c r="BQ212">
        <v>0</v>
      </c>
      <c r="BR212">
        <v>0</v>
      </c>
      <c r="BS212">
        <v>0</v>
      </c>
      <c r="BT212" t="s">
        <v>697</v>
      </c>
      <c r="BU212">
        <v>0</v>
      </c>
      <c r="BV212">
        <v>0</v>
      </c>
      <c r="BW212" t="s">
        <v>697</v>
      </c>
      <c r="BX212">
        <v>0</v>
      </c>
    </row>
    <row r="213" spans="1:76" x14ac:dyDescent="0.25">
      <c r="A213" t="s">
        <v>721</v>
      </c>
      <c r="B213" t="s">
        <v>191</v>
      </c>
      <c r="C213" t="s">
        <v>209</v>
      </c>
      <c r="D213" t="s">
        <v>796</v>
      </c>
      <c r="E213" t="s">
        <v>697</v>
      </c>
      <c r="F213" t="s">
        <v>210</v>
      </c>
      <c r="G213" t="s">
        <v>697</v>
      </c>
      <c r="H213" t="s">
        <v>184</v>
      </c>
      <c r="I213" t="s">
        <v>1570</v>
      </c>
      <c r="J213" t="s">
        <v>1570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697</v>
      </c>
      <c r="AC213" s="2">
        <v>-10.918032786885245</v>
      </c>
      <c r="AD213">
        <v>-2.4</v>
      </c>
      <c r="AE213">
        <v>0</v>
      </c>
      <c r="AF213">
        <v>0</v>
      </c>
      <c r="AG213">
        <v>0</v>
      </c>
      <c r="AH213">
        <v>0</v>
      </c>
      <c r="AI213" t="s">
        <v>697</v>
      </c>
      <c r="AJ213" t="s">
        <v>697</v>
      </c>
      <c r="AK213" t="s">
        <v>697</v>
      </c>
      <c r="AL213">
        <v>0</v>
      </c>
      <c r="AM213">
        <v>0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  <c r="AU213" t="s">
        <v>697</v>
      </c>
      <c r="AV213" t="s">
        <v>697</v>
      </c>
      <c r="AW213" t="s">
        <v>697</v>
      </c>
      <c r="AX213" t="s">
        <v>697</v>
      </c>
      <c r="AY213" t="s">
        <v>697</v>
      </c>
      <c r="AZ213" t="s">
        <v>697</v>
      </c>
      <c r="BA213" t="s">
        <v>1219</v>
      </c>
      <c r="BB213" t="s">
        <v>1862</v>
      </c>
      <c r="BC213">
        <v>13.32</v>
      </c>
      <c r="BD213" t="s">
        <v>697</v>
      </c>
      <c r="BE213">
        <v>0</v>
      </c>
      <c r="BF213">
        <v>0</v>
      </c>
      <c r="BG213">
        <v>0</v>
      </c>
      <c r="BH213">
        <v>0</v>
      </c>
      <c r="BI213" t="s">
        <v>197</v>
      </c>
      <c r="BJ213" t="s">
        <v>697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697</v>
      </c>
      <c r="BQ213">
        <v>0</v>
      </c>
      <c r="BR213">
        <v>0</v>
      </c>
      <c r="BS213">
        <v>0</v>
      </c>
      <c r="BT213" t="s">
        <v>697</v>
      </c>
      <c r="BU213">
        <v>0</v>
      </c>
      <c r="BV213">
        <v>0</v>
      </c>
      <c r="BW213" t="s">
        <v>697</v>
      </c>
      <c r="BX213">
        <v>0</v>
      </c>
    </row>
    <row r="214" spans="1:76" x14ac:dyDescent="0.25">
      <c r="A214" t="s">
        <v>721</v>
      </c>
      <c r="B214" t="s">
        <v>191</v>
      </c>
      <c r="C214" t="s">
        <v>209</v>
      </c>
      <c r="D214" t="s">
        <v>796</v>
      </c>
      <c r="E214" t="s">
        <v>697</v>
      </c>
      <c r="F214" t="s">
        <v>210</v>
      </c>
      <c r="G214" t="s">
        <v>697</v>
      </c>
      <c r="H214" t="s">
        <v>184</v>
      </c>
      <c r="I214" t="s">
        <v>1570</v>
      </c>
      <c r="J214" t="s">
        <v>1570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697</v>
      </c>
      <c r="AC214" s="2">
        <v>-7.5655737704918034</v>
      </c>
      <c r="AD214">
        <v>-1.66</v>
      </c>
      <c r="AE214">
        <v>0</v>
      </c>
      <c r="AF214">
        <v>0</v>
      </c>
      <c r="AG214">
        <v>0</v>
      </c>
      <c r="AH214">
        <v>0</v>
      </c>
      <c r="AI214" t="s">
        <v>697</v>
      </c>
      <c r="AJ214" t="s">
        <v>697</v>
      </c>
      <c r="AK214" t="s">
        <v>697</v>
      </c>
      <c r="AL214">
        <v>0</v>
      </c>
      <c r="AM214">
        <v>0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  <c r="AU214" t="s">
        <v>697</v>
      </c>
      <c r="AV214" t="s">
        <v>697</v>
      </c>
      <c r="AW214" t="s">
        <v>697</v>
      </c>
      <c r="AX214" t="s">
        <v>697</v>
      </c>
      <c r="AY214" t="s">
        <v>697</v>
      </c>
      <c r="AZ214" t="s">
        <v>697</v>
      </c>
      <c r="BA214" t="s">
        <v>1010</v>
      </c>
      <c r="BB214" t="s">
        <v>1863</v>
      </c>
      <c r="BC214">
        <v>9.23</v>
      </c>
      <c r="BD214" t="s">
        <v>697</v>
      </c>
      <c r="BE214">
        <v>0</v>
      </c>
      <c r="BF214">
        <v>0</v>
      </c>
      <c r="BG214">
        <v>0</v>
      </c>
      <c r="BH214">
        <v>0</v>
      </c>
      <c r="BI214" t="s">
        <v>197</v>
      </c>
      <c r="BJ214" t="s">
        <v>697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697</v>
      </c>
      <c r="BQ214">
        <v>0</v>
      </c>
      <c r="BR214">
        <v>0</v>
      </c>
      <c r="BS214">
        <v>0</v>
      </c>
      <c r="BT214" t="s">
        <v>697</v>
      </c>
      <c r="BU214">
        <v>0</v>
      </c>
      <c r="BV214">
        <v>0</v>
      </c>
      <c r="BW214" t="s">
        <v>697</v>
      </c>
      <c r="BX214">
        <v>0</v>
      </c>
    </row>
    <row r="215" spans="1:76" x14ac:dyDescent="0.25">
      <c r="A215" t="s">
        <v>729</v>
      </c>
      <c r="B215" t="s">
        <v>191</v>
      </c>
      <c r="C215" t="s">
        <v>730</v>
      </c>
      <c r="D215" t="s">
        <v>797</v>
      </c>
      <c r="E215" t="s">
        <v>697</v>
      </c>
      <c r="F215" t="s">
        <v>690</v>
      </c>
      <c r="G215" t="s">
        <v>697</v>
      </c>
      <c r="H215" t="s">
        <v>184</v>
      </c>
      <c r="I215" t="s">
        <v>1570</v>
      </c>
      <c r="J215" t="s">
        <v>1570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697</v>
      </c>
      <c r="AC215" s="2">
        <v>-1.680327868852459</v>
      </c>
      <c r="AD215">
        <v>-0.37</v>
      </c>
      <c r="AE215">
        <v>0</v>
      </c>
      <c r="AF215">
        <v>0</v>
      </c>
      <c r="AG215">
        <v>0</v>
      </c>
      <c r="AH215">
        <v>0</v>
      </c>
      <c r="AI215" t="s">
        <v>697</v>
      </c>
      <c r="AJ215" t="s">
        <v>697</v>
      </c>
      <c r="AK215" t="s">
        <v>697</v>
      </c>
      <c r="AL215">
        <v>0</v>
      </c>
      <c r="AM215">
        <v>0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  <c r="AU215" t="s">
        <v>697</v>
      </c>
      <c r="AV215" t="s">
        <v>697</v>
      </c>
      <c r="AW215" t="s">
        <v>697</v>
      </c>
      <c r="AX215" t="s">
        <v>697</v>
      </c>
      <c r="AY215" t="s">
        <v>697</v>
      </c>
      <c r="AZ215" t="s">
        <v>697</v>
      </c>
      <c r="BA215" t="s">
        <v>1508</v>
      </c>
      <c r="BB215" t="s">
        <v>1864</v>
      </c>
      <c r="BC215">
        <v>2.0499999999999998</v>
      </c>
      <c r="BD215" t="s">
        <v>697</v>
      </c>
      <c r="BE215">
        <v>0</v>
      </c>
      <c r="BF215">
        <v>0</v>
      </c>
      <c r="BG215">
        <v>0</v>
      </c>
      <c r="BH215">
        <v>0</v>
      </c>
      <c r="BI215" t="s">
        <v>197</v>
      </c>
      <c r="BJ215" t="s">
        <v>697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697</v>
      </c>
      <c r="BQ215">
        <v>0</v>
      </c>
      <c r="BR215">
        <v>0</v>
      </c>
      <c r="BS215">
        <v>0</v>
      </c>
      <c r="BT215" t="s">
        <v>697</v>
      </c>
      <c r="BU215">
        <v>0</v>
      </c>
      <c r="BV215">
        <v>0</v>
      </c>
      <c r="BW215" t="s">
        <v>697</v>
      </c>
      <c r="BX215">
        <v>0</v>
      </c>
    </row>
    <row r="216" spans="1:76" x14ac:dyDescent="0.25">
      <c r="A216" t="s">
        <v>729</v>
      </c>
      <c r="B216" t="s">
        <v>191</v>
      </c>
      <c r="C216" t="s">
        <v>730</v>
      </c>
      <c r="D216" t="s">
        <v>797</v>
      </c>
      <c r="E216" t="s">
        <v>697</v>
      </c>
      <c r="F216" t="s">
        <v>690</v>
      </c>
      <c r="G216" t="s">
        <v>697</v>
      </c>
      <c r="H216" t="s">
        <v>184</v>
      </c>
      <c r="I216" t="s">
        <v>1570</v>
      </c>
      <c r="J216" t="s">
        <v>1570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697</v>
      </c>
      <c r="AC216" s="2">
        <v>-8.5491803278688518</v>
      </c>
      <c r="AD216">
        <v>-1.88</v>
      </c>
      <c r="AE216">
        <v>0</v>
      </c>
      <c r="AF216">
        <v>0</v>
      </c>
      <c r="AG216">
        <v>0</v>
      </c>
      <c r="AH216">
        <v>0</v>
      </c>
      <c r="AI216" t="s">
        <v>697</v>
      </c>
      <c r="AJ216" t="s">
        <v>697</v>
      </c>
      <c r="AK216" t="s">
        <v>697</v>
      </c>
      <c r="AL216">
        <v>0</v>
      </c>
      <c r="AM216">
        <v>0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  <c r="AU216" t="s">
        <v>697</v>
      </c>
      <c r="AV216" t="s">
        <v>697</v>
      </c>
      <c r="AW216" t="s">
        <v>697</v>
      </c>
      <c r="AX216" t="s">
        <v>697</v>
      </c>
      <c r="AY216" t="s">
        <v>697</v>
      </c>
      <c r="AZ216" t="s">
        <v>697</v>
      </c>
      <c r="BA216" t="s">
        <v>1065</v>
      </c>
      <c r="BB216" t="s">
        <v>1865</v>
      </c>
      <c r="BC216">
        <v>10.43</v>
      </c>
      <c r="BD216" t="s">
        <v>697</v>
      </c>
      <c r="BE216">
        <v>0</v>
      </c>
      <c r="BF216">
        <v>0</v>
      </c>
      <c r="BG216">
        <v>0</v>
      </c>
      <c r="BH216">
        <v>0</v>
      </c>
      <c r="BI216" t="s">
        <v>197</v>
      </c>
      <c r="BJ216" t="s">
        <v>697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697</v>
      </c>
      <c r="BQ216">
        <v>0</v>
      </c>
      <c r="BR216">
        <v>0</v>
      </c>
      <c r="BS216">
        <v>0</v>
      </c>
      <c r="BT216" t="s">
        <v>697</v>
      </c>
      <c r="BU216">
        <v>0</v>
      </c>
      <c r="BV216">
        <v>0</v>
      </c>
      <c r="BW216" t="s">
        <v>697</v>
      </c>
      <c r="BX216">
        <v>0</v>
      </c>
    </row>
    <row r="217" spans="1:76" x14ac:dyDescent="0.25">
      <c r="A217" t="s">
        <v>787</v>
      </c>
      <c r="B217" t="s">
        <v>191</v>
      </c>
      <c r="C217" t="s">
        <v>788</v>
      </c>
      <c r="D217" t="s">
        <v>538</v>
      </c>
      <c r="E217" t="s">
        <v>697</v>
      </c>
      <c r="F217" t="s">
        <v>692</v>
      </c>
      <c r="G217" t="s">
        <v>697</v>
      </c>
      <c r="H217" t="s">
        <v>184</v>
      </c>
      <c r="I217" t="s">
        <v>1570</v>
      </c>
      <c r="J217" t="s">
        <v>1570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697</v>
      </c>
      <c r="AC217" s="2">
        <v>-3.0901639344262297</v>
      </c>
      <c r="AD217">
        <v>-0.68</v>
      </c>
      <c r="AE217">
        <v>0</v>
      </c>
      <c r="AF217">
        <v>0</v>
      </c>
      <c r="AG217">
        <v>0</v>
      </c>
      <c r="AH217">
        <v>0</v>
      </c>
      <c r="AI217" t="s">
        <v>697</v>
      </c>
      <c r="AJ217" t="s">
        <v>697</v>
      </c>
      <c r="AK217" t="s">
        <v>697</v>
      </c>
      <c r="AL217">
        <v>0</v>
      </c>
      <c r="AM217">
        <v>0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  <c r="AU217" t="s">
        <v>697</v>
      </c>
      <c r="AV217" t="s">
        <v>697</v>
      </c>
      <c r="AW217" t="s">
        <v>697</v>
      </c>
      <c r="AX217" t="s">
        <v>697</v>
      </c>
      <c r="AY217" t="s">
        <v>697</v>
      </c>
      <c r="AZ217" t="s">
        <v>697</v>
      </c>
      <c r="BA217" t="s">
        <v>1379</v>
      </c>
      <c r="BB217" t="s">
        <v>1866</v>
      </c>
      <c r="BC217">
        <v>3.77</v>
      </c>
      <c r="BD217" t="s">
        <v>697</v>
      </c>
      <c r="BE217">
        <v>0</v>
      </c>
      <c r="BF217">
        <v>0</v>
      </c>
      <c r="BG217">
        <v>0</v>
      </c>
      <c r="BH217">
        <v>0</v>
      </c>
      <c r="BI217" t="s">
        <v>197</v>
      </c>
      <c r="BJ217" t="s">
        <v>697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697</v>
      </c>
      <c r="BQ217">
        <v>0</v>
      </c>
      <c r="BR217">
        <v>0</v>
      </c>
      <c r="BS217">
        <v>0</v>
      </c>
      <c r="BT217" t="s">
        <v>697</v>
      </c>
      <c r="BU217">
        <v>0</v>
      </c>
      <c r="BV217">
        <v>0</v>
      </c>
      <c r="BW217" t="s">
        <v>697</v>
      </c>
      <c r="BX217">
        <v>0</v>
      </c>
    </row>
    <row r="218" spans="1:76" x14ac:dyDescent="0.25">
      <c r="A218" t="s">
        <v>806</v>
      </c>
      <c r="B218" t="s">
        <v>201</v>
      </c>
      <c r="C218" t="s">
        <v>807</v>
      </c>
      <c r="D218" t="s">
        <v>670</v>
      </c>
      <c r="E218" t="s">
        <v>697</v>
      </c>
      <c r="F218" t="s">
        <v>679</v>
      </c>
      <c r="G218" t="s">
        <v>697</v>
      </c>
      <c r="H218" t="s">
        <v>184</v>
      </c>
      <c r="I218" t="s">
        <v>1570</v>
      </c>
      <c r="J218" t="s">
        <v>1570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697</v>
      </c>
      <c r="AC218" s="2">
        <v>-6.4016393442622954</v>
      </c>
      <c r="AD218">
        <v>-1.41</v>
      </c>
      <c r="AE218">
        <v>0</v>
      </c>
      <c r="AF218">
        <v>0</v>
      </c>
      <c r="AG218">
        <v>0</v>
      </c>
      <c r="AH218">
        <v>0</v>
      </c>
      <c r="AI218" t="s">
        <v>697</v>
      </c>
      <c r="AJ218" t="s">
        <v>697</v>
      </c>
      <c r="AK218" t="s">
        <v>697</v>
      </c>
      <c r="AL218">
        <v>0</v>
      </c>
      <c r="AM218">
        <v>0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  <c r="AU218" t="s">
        <v>697</v>
      </c>
      <c r="AV218" t="s">
        <v>697</v>
      </c>
      <c r="AW218" t="s">
        <v>697</v>
      </c>
      <c r="AX218" t="s">
        <v>697</v>
      </c>
      <c r="AY218" t="s">
        <v>697</v>
      </c>
      <c r="AZ218" t="s">
        <v>697</v>
      </c>
      <c r="BA218" t="s">
        <v>1867</v>
      </c>
      <c r="BB218" t="s">
        <v>1868</v>
      </c>
      <c r="BC218">
        <v>7.81</v>
      </c>
      <c r="BD218" t="s">
        <v>697</v>
      </c>
      <c r="BE218">
        <v>0</v>
      </c>
      <c r="BF218">
        <v>0</v>
      </c>
      <c r="BG218">
        <v>0</v>
      </c>
      <c r="BH218">
        <v>0</v>
      </c>
      <c r="BI218" t="s">
        <v>197</v>
      </c>
      <c r="BJ218" t="s">
        <v>697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697</v>
      </c>
      <c r="BQ218">
        <v>0</v>
      </c>
      <c r="BR218">
        <v>0</v>
      </c>
      <c r="BS218">
        <v>0</v>
      </c>
      <c r="BT218" t="s">
        <v>697</v>
      </c>
      <c r="BU218">
        <v>0</v>
      </c>
      <c r="BV218">
        <v>0</v>
      </c>
      <c r="BW218" t="s">
        <v>697</v>
      </c>
      <c r="BX218">
        <v>0</v>
      </c>
    </row>
    <row r="219" spans="1:76" x14ac:dyDescent="0.25">
      <c r="A219" t="s">
        <v>806</v>
      </c>
      <c r="B219" t="s">
        <v>201</v>
      </c>
      <c r="C219" t="s">
        <v>807</v>
      </c>
      <c r="D219" t="s">
        <v>670</v>
      </c>
      <c r="E219" t="s">
        <v>697</v>
      </c>
      <c r="F219" t="s">
        <v>679</v>
      </c>
      <c r="G219" t="s">
        <v>697</v>
      </c>
      <c r="H219" t="s">
        <v>184</v>
      </c>
      <c r="I219" t="s">
        <v>1570</v>
      </c>
      <c r="J219" t="s">
        <v>1570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697</v>
      </c>
      <c r="AC219" s="2">
        <v>-9.2459016393442628</v>
      </c>
      <c r="AD219">
        <v>-2.0299999999999998</v>
      </c>
      <c r="AE219">
        <v>0</v>
      </c>
      <c r="AF219">
        <v>0</v>
      </c>
      <c r="AG219">
        <v>0</v>
      </c>
      <c r="AH219">
        <v>0</v>
      </c>
      <c r="AI219" t="s">
        <v>697</v>
      </c>
      <c r="AJ219" t="s">
        <v>697</v>
      </c>
      <c r="AK219" t="s">
        <v>697</v>
      </c>
      <c r="AL219">
        <v>0</v>
      </c>
      <c r="AM219">
        <v>0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  <c r="AU219" t="s">
        <v>697</v>
      </c>
      <c r="AV219" t="s">
        <v>697</v>
      </c>
      <c r="AW219" t="s">
        <v>697</v>
      </c>
      <c r="AX219" t="s">
        <v>697</v>
      </c>
      <c r="AY219" t="s">
        <v>697</v>
      </c>
      <c r="AZ219" t="s">
        <v>697</v>
      </c>
      <c r="BA219" t="s">
        <v>1311</v>
      </c>
      <c r="BB219" t="s">
        <v>1869</v>
      </c>
      <c r="BC219">
        <v>11.28</v>
      </c>
      <c r="BD219" t="s">
        <v>697</v>
      </c>
      <c r="BE219">
        <v>0</v>
      </c>
      <c r="BF219">
        <v>0</v>
      </c>
      <c r="BG219">
        <v>0</v>
      </c>
      <c r="BH219">
        <v>0</v>
      </c>
      <c r="BI219" t="s">
        <v>197</v>
      </c>
      <c r="BJ219" t="s">
        <v>697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697</v>
      </c>
      <c r="BQ219">
        <v>0</v>
      </c>
      <c r="BR219">
        <v>0</v>
      </c>
      <c r="BS219">
        <v>0</v>
      </c>
      <c r="BT219" t="s">
        <v>697</v>
      </c>
      <c r="BU219">
        <v>0</v>
      </c>
      <c r="BV219">
        <v>0</v>
      </c>
      <c r="BW219" t="s">
        <v>697</v>
      </c>
      <c r="BX219">
        <v>0</v>
      </c>
    </row>
    <row r="220" spans="1:76" x14ac:dyDescent="0.25">
      <c r="A220" t="s">
        <v>734</v>
      </c>
      <c r="B220" t="s">
        <v>201</v>
      </c>
      <c r="C220" t="s">
        <v>227</v>
      </c>
      <c r="D220" t="s">
        <v>228</v>
      </c>
      <c r="E220" t="s">
        <v>697</v>
      </c>
      <c r="F220" t="s">
        <v>229</v>
      </c>
      <c r="G220" t="s">
        <v>697</v>
      </c>
      <c r="H220" t="s">
        <v>184</v>
      </c>
      <c r="I220" t="s">
        <v>1570</v>
      </c>
      <c r="J220" t="s">
        <v>1570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697</v>
      </c>
      <c r="AC220" s="2">
        <v>-10.811475409836065</v>
      </c>
      <c r="AD220">
        <v>-2.38</v>
      </c>
      <c r="AE220">
        <v>0</v>
      </c>
      <c r="AF220">
        <v>0</v>
      </c>
      <c r="AG220">
        <v>0</v>
      </c>
      <c r="AH220">
        <v>0</v>
      </c>
      <c r="AI220" t="s">
        <v>697</v>
      </c>
      <c r="AJ220" t="s">
        <v>697</v>
      </c>
      <c r="AK220" t="s">
        <v>697</v>
      </c>
      <c r="AL220">
        <v>0</v>
      </c>
      <c r="AM220">
        <v>0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  <c r="AU220" t="s">
        <v>697</v>
      </c>
      <c r="AV220" t="s">
        <v>697</v>
      </c>
      <c r="AW220" t="s">
        <v>697</v>
      </c>
      <c r="AX220" t="s">
        <v>697</v>
      </c>
      <c r="AY220" t="s">
        <v>697</v>
      </c>
      <c r="AZ220" t="s">
        <v>697</v>
      </c>
      <c r="BA220" t="s">
        <v>1187</v>
      </c>
      <c r="BB220" t="s">
        <v>1870</v>
      </c>
      <c r="BC220">
        <v>13.19</v>
      </c>
      <c r="BD220" t="s">
        <v>697</v>
      </c>
      <c r="BE220">
        <v>0</v>
      </c>
      <c r="BF220">
        <v>0</v>
      </c>
      <c r="BG220">
        <v>0</v>
      </c>
      <c r="BH220">
        <v>0</v>
      </c>
      <c r="BI220" t="s">
        <v>197</v>
      </c>
      <c r="BJ220" t="s">
        <v>697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697</v>
      </c>
      <c r="BQ220">
        <v>0</v>
      </c>
      <c r="BR220">
        <v>0</v>
      </c>
      <c r="BS220">
        <v>0</v>
      </c>
      <c r="BT220" t="s">
        <v>697</v>
      </c>
      <c r="BU220">
        <v>0</v>
      </c>
      <c r="BV220">
        <v>0</v>
      </c>
      <c r="BW220" t="s">
        <v>697</v>
      </c>
      <c r="BX220">
        <v>0</v>
      </c>
    </row>
    <row r="221" spans="1:76" x14ac:dyDescent="0.25">
      <c r="A221" t="s">
        <v>817</v>
      </c>
      <c r="B221" t="s">
        <v>191</v>
      </c>
      <c r="C221" t="s">
        <v>818</v>
      </c>
      <c r="D221" t="s">
        <v>414</v>
      </c>
      <c r="E221" t="s">
        <v>697</v>
      </c>
      <c r="F221" t="s">
        <v>408</v>
      </c>
      <c r="G221" t="s">
        <v>697</v>
      </c>
      <c r="H221" t="s">
        <v>184</v>
      </c>
      <c r="I221" t="s">
        <v>1570</v>
      </c>
      <c r="J221" t="s">
        <v>1570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697</v>
      </c>
      <c r="AC221" s="2">
        <v>-6.8688524590163933</v>
      </c>
      <c r="AD221">
        <v>-1.51</v>
      </c>
      <c r="AE221">
        <v>0</v>
      </c>
      <c r="AF221">
        <v>0</v>
      </c>
      <c r="AG221">
        <v>0</v>
      </c>
      <c r="AH221">
        <v>0</v>
      </c>
      <c r="AI221" t="s">
        <v>697</v>
      </c>
      <c r="AJ221" t="s">
        <v>697</v>
      </c>
      <c r="AK221" t="s">
        <v>697</v>
      </c>
      <c r="AL221">
        <v>0</v>
      </c>
      <c r="AM221">
        <v>0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  <c r="AU221" t="s">
        <v>697</v>
      </c>
      <c r="AV221" t="s">
        <v>697</v>
      </c>
      <c r="AW221" t="s">
        <v>697</v>
      </c>
      <c r="AX221" t="s">
        <v>697</v>
      </c>
      <c r="AY221" t="s">
        <v>697</v>
      </c>
      <c r="AZ221" t="s">
        <v>697</v>
      </c>
      <c r="BA221" t="s">
        <v>1137</v>
      </c>
      <c r="BB221" t="s">
        <v>1871</v>
      </c>
      <c r="BC221">
        <v>8.3800000000000008</v>
      </c>
      <c r="BD221" t="s">
        <v>697</v>
      </c>
      <c r="BE221">
        <v>0</v>
      </c>
      <c r="BF221">
        <v>0</v>
      </c>
      <c r="BG221">
        <v>0</v>
      </c>
      <c r="BH221">
        <v>0</v>
      </c>
      <c r="BI221" t="s">
        <v>197</v>
      </c>
      <c r="BJ221" t="s">
        <v>697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697</v>
      </c>
      <c r="BQ221">
        <v>0</v>
      </c>
      <c r="BR221">
        <v>0</v>
      </c>
      <c r="BS221">
        <v>0</v>
      </c>
      <c r="BT221" t="s">
        <v>697</v>
      </c>
      <c r="BU221">
        <v>0</v>
      </c>
      <c r="BV221">
        <v>0</v>
      </c>
      <c r="BW221" t="s">
        <v>697</v>
      </c>
      <c r="BX221">
        <v>0</v>
      </c>
    </row>
    <row r="222" spans="1:76" x14ac:dyDescent="0.25">
      <c r="A222" t="s">
        <v>791</v>
      </c>
      <c r="B222" t="s">
        <v>191</v>
      </c>
      <c r="C222" t="s">
        <v>792</v>
      </c>
      <c r="D222" t="s">
        <v>675</v>
      </c>
      <c r="E222" t="s">
        <v>697</v>
      </c>
      <c r="F222" t="s">
        <v>624</v>
      </c>
      <c r="G222" t="s">
        <v>697</v>
      </c>
      <c r="H222" t="s">
        <v>184</v>
      </c>
      <c r="I222" t="s">
        <v>1570</v>
      </c>
      <c r="J222" t="s">
        <v>1570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697</v>
      </c>
      <c r="AC222" s="2">
        <v>-1.4836065573770492</v>
      </c>
      <c r="AD222">
        <v>-0.33</v>
      </c>
      <c r="AE222">
        <v>0</v>
      </c>
      <c r="AF222">
        <v>0</v>
      </c>
      <c r="AG222">
        <v>0</v>
      </c>
      <c r="AH222">
        <v>0</v>
      </c>
      <c r="AI222" t="s">
        <v>697</v>
      </c>
      <c r="AJ222" t="s">
        <v>697</v>
      </c>
      <c r="AK222" t="s">
        <v>697</v>
      </c>
      <c r="AL222">
        <v>0</v>
      </c>
      <c r="AM222">
        <v>0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  <c r="AU222" t="s">
        <v>697</v>
      </c>
      <c r="AV222" t="s">
        <v>697</v>
      </c>
      <c r="AW222" t="s">
        <v>697</v>
      </c>
      <c r="AX222" t="s">
        <v>697</v>
      </c>
      <c r="AY222" t="s">
        <v>697</v>
      </c>
      <c r="AZ222" t="s">
        <v>697</v>
      </c>
      <c r="BA222" t="s">
        <v>867</v>
      </c>
      <c r="BB222" t="s">
        <v>1872</v>
      </c>
      <c r="BC222">
        <v>1.81</v>
      </c>
      <c r="BD222" t="s">
        <v>697</v>
      </c>
      <c r="BE222">
        <v>0</v>
      </c>
      <c r="BF222">
        <v>0</v>
      </c>
      <c r="BG222">
        <v>0</v>
      </c>
      <c r="BH222">
        <v>0</v>
      </c>
      <c r="BI222" t="s">
        <v>197</v>
      </c>
      <c r="BJ222" t="s">
        <v>697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697</v>
      </c>
      <c r="BQ222">
        <v>0</v>
      </c>
      <c r="BR222">
        <v>0</v>
      </c>
      <c r="BS222">
        <v>0</v>
      </c>
      <c r="BT222" t="s">
        <v>697</v>
      </c>
      <c r="BU222">
        <v>0</v>
      </c>
      <c r="BV222">
        <v>0</v>
      </c>
      <c r="BW222" t="s">
        <v>697</v>
      </c>
      <c r="BX222">
        <v>0</v>
      </c>
    </row>
    <row r="223" spans="1:76" x14ac:dyDescent="0.25">
      <c r="A223" t="s">
        <v>791</v>
      </c>
      <c r="B223" t="s">
        <v>191</v>
      </c>
      <c r="C223" t="s">
        <v>792</v>
      </c>
      <c r="D223" t="s">
        <v>675</v>
      </c>
      <c r="E223" t="s">
        <v>697</v>
      </c>
      <c r="F223" t="s">
        <v>624</v>
      </c>
      <c r="G223" t="s">
        <v>697</v>
      </c>
      <c r="H223" t="s">
        <v>184</v>
      </c>
      <c r="I223" t="s">
        <v>1570</v>
      </c>
      <c r="J223" t="s">
        <v>1570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697</v>
      </c>
      <c r="AC223" s="2">
        <v>-1.959016393442623</v>
      </c>
      <c r="AD223">
        <v>-0.43</v>
      </c>
      <c r="AE223">
        <v>0</v>
      </c>
      <c r="AF223">
        <v>0</v>
      </c>
      <c r="AG223">
        <v>0</v>
      </c>
      <c r="AH223">
        <v>0</v>
      </c>
      <c r="AI223" t="s">
        <v>697</v>
      </c>
      <c r="AJ223" t="s">
        <v>697</v>
      </c>
      <c r="AK223" t="s">
        <v>697</v>
      </c>
      <c r="AL223">
        <v>0</v>
      </c>
      <c r="AM223">
        <v>0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  <c r="AU223" t="s">
        <v>697</v>
      </c>
      <c r="AV223" t="s">
        <v>697</v>
      </c>
      <c r="AW223" t="s">
        <v>697</v>
      </c>
      <c r="AX223" t="s">
        <v>697</v>
      </c>
      <c r="AY223" t="s">
        <v>697</v>
      </c>
      <c r="AZ223" t="s">
        <v>697</v>
      </c>
      <c r="BA223" t="s">
        <v>898</v>
      </c>
      <c r="BB223" t="s">
        <v>1873</v>
      </c>
      <c r="BC223">
        <v>2.39</v>
      </c>
      <c r="BD223" t="s">
        <v>697</v>
      </c>
      <c r="BE223">
        <v>0</v>
      </c>
      <c r="BF223">
        <v>0</v>
      </c>
      <c r="BG223">
        <v>0</v>
      </c>
      <c r="BH223">
        <v>0</v>
      </c>
      <c r="BI223" t="s">
        <v>197</v>
      </c>
      <c r="BJ223" t="s">
        <v>697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697</v>
      </c>
      <c r="BQ223">
        <v>0</v>
      </c>
      <c r="BR223">
        <v>0</v>
      </c>
      <c r="BS223">
        <v>0</v>
      </c>
      <c r="BT223" t="s">
        <v>697</v>
      </c>
      <c r="BU223">
        <v>0</v>
      </c>
      <c r="BV223">
        <v>0</v>
      </c>
      <c r="BW223" t="s">
        <v>697</v>
      </c>
      <c r="BX223">
        <v>0</v>
      </c>
    </row>
    <row r="224" spans="1:76" x14ac:dyDescent="0.25">
      <c r="A224" t="s">
        <v>737</v>
      </c>
      <c r="B224" t="s">
        <v>201</v>
      </c>
      <c r="C224" t="s">
        <v>641</v>
      </c>
      <c r="D224" t="s">
        <v>670</v>
      </c>
      <c r="E224" t="s">
        <v>697</v>
      </c>
      <c r="F224" t="s">
        <v>640</v>
      </c>
      <c r="G224" t="s">
        <v>697</v>
      </c>
      <c r="H224" t="s">
        <v>184</v>
      </c>
      <c r="I224" t="s">
        <v>1570</v>
      </c>
      <c r="J224" t="s">
        <v>1570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697</v>
      </c>
      <c r="AC224" s="2">
        <v>-8.278688524590164</v>
      </c>
      <c r="AD224">
        <v>-1.82</v>
      </c>
      <c r="AE224">
        <v>0</v>
      </c>
      <c r="AF224">
        <v>0</v>
      </c>
      <c r="AG224">
        <v>0</v>
      </c>
      <c r="AH224">
        <v>0</v>
      </c>
      <c r="AI224" t="s">
        <v>697</v>
      </c>
      <c r="AJ224" t="s">
        <v>697</v>
      </c>
      <c r="AK224" t="s">
        <v>697</v>
      </c>
      <c r="AL224">
        <v>0</v>
      </c>
      <c r="AM224">
        <v>0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  <c r="AU224" t="s">
        <v>697</v>
      </c>
      <c r="AV224" t="s">
        <v>697</v>
      </c>
      <c r="AW224" t="s">
        <v>697</v>
      </c>
      <c r="AX224" t="s">
        <v>697</v>
      </c>
      <c r="AY224" t="s">
        <v>697</v>
      </c>
      <c r="AZ224" t="s">
        <v>697</v>
      </c>
      <c r="BA224" t="s">
        <v>1014</v>
      </c>
      <c r="BB224" t="s">
        <v>1874</v>
      </c>
      <c r="BC224">
        <v>10.1</v>
      </c>
      <c r="BD224" t="s">
        <v>697</v>
      </c>
      <c r="BE224">
        <v>0</v>
      </c>
      <c r="BF224">
        <v>0</v>
      </c>
      <c r="BG224">
        <v>0</v>
      </c>
      <c r="BH224">
        <v>0</v>
      </c>
      <c r="BI224" t="s">
        <v>197</v>
      </c>
      <c r="BJ224" t="s">
        <v>697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697</v>
      </c>
      <c r="BQ224">
        <v>0</v>
      </c>
      <c r="BR224">
        <v>0</v>
      </c>
      <c r="BS224">
        <v>0</v>
      </c>
      <c r="BT224" t="s">
        <v>697</v>
      </c>
      <c r="BU224">
        <v>0</v>
      </c>
      <c r="BV224">
        <v>0</v>
      </c>
      <c r="BW224" t="s">
        <v>697</v>
      </c>
      <c r="BX224">
        <v>0</v>
      </c>
    </row>
    <row r="225" spans="1:76" x14ac:dyDescent="0.25">
      <c r="A225" t="s">
        <v>737</v>
      </c>
      <c r="B225" t="s">
        <v>201</v>
      </c>
      <c r="C225" t="s">
        <v>641</v>
      </c>
      <c r="D225" t="s">
        <v>670</v>
      </c>
      <c r="E225" t="s">
        <v>697</v>
      </c>
      <c r="F225" t="s">
        <v>640</v>
      </c>
      <c r="G225" t="s">
        <v>697</v>
      </c>
      <c r="H225" t="s">
        <v>184</v>
      </c>
      <c r="I225" t="s">
        <v>1570</v>
      </c>
      <c r="J225" t="s">
        <v>1570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697</v>
      </c>
      <c r="AC225" s="2">
        <v>-9.942622950819672</v>
      </c>
      <c r="AD225">
        <v>-2.19</v>
      </c>
      <c r="AE225">
        <v>0</v>
      </c>
      <c r="AF225">
        <v>0</v>
      </c>
      <c r="AG225">
        <v>0</v>
      </c>
      <c r="AH225">
        <v>0</v>
      </c>
      <c r="AI225" t="s">
        <v>697</v>
      </c>
      <c r="AJ225" t="s">
        <v>697</v>
      </c>
      <c r="AK225" t="s">
        <v>697</v>
      </c>
      <c r="AL225">
        <v>0</v>
      </c>
      <c r="AM225">
        <v>0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  <c r="AU225" t="s">
        <v>697</v>
      </c>
      <c r="AV225" t="s">
        <v>697</v>
      </c>
      <c r="AW225" t="s">
        <v>697</v>
      </c>
      <c r="AX225" t="s">
        <v>697</v>
      </c>
      <c r="AY225" t="s">
        <v>697</v>
      </c>
      <c r="AZ225" t="s">
        <v>697</v>
      </c>
      <c r="BA225" t="s">
        <v>1364</v>
      </c>
      <c r="BB225" t="s">
        <v>1875</v>
      </c>
      <c r="BC225">
        <v>12.13</v>
      </c>
      <c r="BD225" t="s">
        <v>697</v>
      </c>
      <c r="BE225">
        <v>0</v>
      </c>
      <c r="BF225">
        <v>0</v>
      </c>
      <c r="BG225">
        <v>0</v>
      </c>
      <c r="BH225">
        <v>0</v>
      </c>
      <c r="BI225" t="s">
        <v>197</v>
      </c>
      <c r="BJ225" t="s">
        <v>697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697</v>
      </c>
      <c r="BQ225">
        <v>0</v>
      </c>
      <c r="BR225">
        <v>0</v>
      </c>
      <c r="BS225">
        <v>0</v>
      </c>
      <c r="BT225" t="s">
        <v>697</v>
      </c>
      <c r="BU225">
        <v>0</v>
      </c>
      <c r="BV225">
        <v>0</v>
      </c>
      <c r="BW225" t="s">
        <v>697</v>
      </c>
      <c r="BX225">
        <v>0</v>
      </c>
    </row>
    <row r="226" spans="1:76" x14ac:dyDescent="0.25">
      <c r="A226" t="s">
        <v>739</v>
      </c>
      <c r="B226" t="s">
        <v>191</v>
      </c>
      <c r="C226" t="s">
        <v>535</v>
      </c>
      <c r="D226" t="s">
        <v>536</v>
      </c>
      <c r="E226" t="s">
        <v>697</v>
      </c>
      <c r="F226" t="s">
        <v>253</v>
      </c>
      <c r="G226" t="s">
        <v>697</v>
      </c>
      <c r="H226" t="s">
        <v>184</v>
      </c>
      <c r="I226" t="s">
        <v>1570</v>
      </c>
      <c r="J226" t="s">
        <v>1570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697</v>
      </c>
      <c r="AC226" s="2">
        <v>-5.2459016393442619</v>
      </c>
      <c r="AD226">
        <v>-1.1499999999999999</v>
      </c>
      <c r="AE226">
        <v>0</v>
      </c>
      <c r="AF226">
        <v>0</v>
      </c>
      <c r="AG226">
        <v>0</v>
      </c>
      <c r="AH226">
        <v>0</v>
      </c>
      <c r="AI226" t="s">
        <v>697</v>
      </c>
      <c r="AJ226" t="s">
        <v>697</v>
      </c>
      <c r="AK226" t="s">
        <v>697</v>
      </c>
      <c r="AL226">
        <v>0</v>
      </c>
      <c r="AM226">
        <v>0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  <c r="AU226" t="s">
        <v>697</v>
      </c>
      <c r="AV226" t="s">
        <v>697</v>
      </c>
      <c r="AW226" t="s">
        <v>697</v>
      </c>
      <c r="AX226" t="s">
        <v>697</v>
      </c>
      <c r="AY226" t="s">
        <v>697</v>
      </c>
      <c r="AZ226" t="s">
        <v>697</v>
      </c>
      <c r="BA226" t="s">
        <v>1129</v>
      </c>
      <c r="BB226" t="s">
        <v>1876</v>
      </c>
      <c r="BC226">
        <v>6.4</v>
      </c>
      <c r="BD226" t="s">
        <v>697</v>
      </c>
      <c r="BE226">
        <v>0</v>
      </c>
      <c r="BF226">
        <v>0</v>
      </c>
      <c r="BG226">
        <v>0</v>
      </c>
      <c r="BH226">
        <v>0</v>
      </c>
      <c r="BI226" t="s">
        <v>197</v>
      </c>
      <c r="BJ226" t="s">
        <v>697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697</v>
      </c>
      <c r="BQ226">
        <v>0</v>
      </c>
      <c r="BR226">
        <v>0</v>
      </c>
      <c r="BS226">
        <v>0</v>
      </c>
      <c r="BT226" t="s">
        <v>697</v>
      </c>
      <c r="BU226">
        <v>0</v>
      </c>
      <c r="BV226">
        <v>0</v>
      </c>
      <c r="BW226" t="s">
        <v>697</v>
      </c>
      <c r="BX226">
        <v>0</v>
      </c>
    </row>
    <row r="227" spans="1:76" x14ac:dyDescent="0.25">
      <c r="A227" t="s">
        <v>745</v>
      </c>
      <c r="B227" t="s">
        <v>191</v>
      </c>
      <c r="C227" t="s">
        <v>537</v>
      </c>
      <c r="D227" t="s">
        <v>668</v>
      </c>
      <c r="E227" t="s">
        <v>697</v>
      </c>
      <c r="F227" t="s">
        <v>469</v>
      </c>
      <c r="G227" t="s">
        <v>697</v>
      </c>
      <c r="H227" t="s">
        <v>184</v>
      </c>
      <c r="I227" t="s">
        <v>1570</v>
      </c>
      <c r="J227" t="s">
        <v>1570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697</v>
      </c>
      <c r="AC227" s="2">
        <v>-2.1885245901639343</v>
      </c>
      <c r="AD227">
        <v>-0.48</v>
      </c>
      <c r="AE227">
        <v>0</v>
      </c>
      <c r="AF227">
        <v>0</v>
      </c>
      <c r="AG227">
        <v>0</v>
      </c>
      <c r="AH227">
        <v>0</v>
      </c>
      <c r="AI227" t="s">
        <v>697</v>
      </c>
      <c r="AJ227" t="s">
        <v>697</v>
      </c>
      <c r="AK227" t="s">
        <v>697</v>
      </c>
      <c r="AL227">
        <v>0</v>
      </c>
      <c r="AM227">
        <v>0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  <c r="AU227" t="s">
        <v>697</v>
      </c>
      <c r="AV227" t="s">
        <v>697</v>
      </c>
      <c r="AW227" t="s">
        <v>697</v>
      </c>
      <c r="AX227" t="s">
        <v>697</v>
      </c>
      <c r="AY227" t="s">
        <v>697</v>
      </c>
      <c r="AZ227" t="s">
        <v>697</v>
      </c>
      <c r="BA227" t="s">
        <v>1066</v>
      </c>
      <c r="BB227" t="s">
        <v>1877</v>
      </c>
      <c r="BC227">
        <v>2.67</v>
      </c>
      <c r="BD227" t="s">
        <v>697</v>
      </c>
      <c r="BE227">
        <v>0</v>
      </c>
      <c r="BF227">
        <v>0</v>
      </c>
      <c r="BG227">
        <v>0</v>
      </c>
      <c r="BH227">
        <v>0</v>
      </c>
      <c r="BI227" t="s">
        <v>197</v>
      </c>
      <c r="BJ227" t="s">
        <v>697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697</v>
      </c>
      <c r="BQ227">
        <v>0</v>
      </c>
      <c r="BR227">
        <v>0</v>
      </c>
      <c r="BS227">
        <v>0</v>
      </c>
      <c r="BT227" t="s">
        <v>697</v>
      </c>
      <c r="BU227">
        <v>0</v>
      </c>
      <c r="BV227">
        <v>0</v>
      </c>
      <c r="BW227" t="s">
        <v>697</v>
      </c>
      <c r="BX227">
        <v>0</v>
      </c>
    </row>
    <row r="228" spans="1:76" x14ac:dyDescent="0.25">
      <c r="A228" t="s">
        <v>748</v>
      </c>
      <c r="B228" t="s">
        <v>231</v>
      </c>
      <c r="C228" t="s">
        <v>665</v>
      </c>
      <c r="D228" t="s">
        <v>233</v>
      </c>
      <c r="E228" t="s">
        <v>697</v>
      </c>
      <c r="F228" t="s">
        <v>597</v>
      </c>
      <c r="G228" t="s">
        <v>697</v>
      </c>
      <c r="H228" t="s">
        <v>184</v>
      </c>
      <c r="I228" t="s">
        <v>1570</v>
      </c>
      <c r="J228" t="s">
        <v>1570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697</v>
      </c>
      <c r="AC228" s="2">
        <v>-2.9672131147540983</v>
      </c>
      <c r="AD228">
        <v>-0.65</v>
      </c>
      <c r="AE228">
        <v>0</v>
      </c>
      <c r="AF228">
        <v>0</v>
      </c>
      <c r="AG228">
        <v>0</v>
      </c>
      <c r="AH228">
        <v>0</v>
      </c>
      <c r="AI228" t="s">
        <v>697</v>
      </c>
      <c r="AJ228" t="s">
        <v>697</v>
      </c>
      <c r="AK228" t="s">
        <v>697</v>
      </c>
      <c r="AL228">
        <v>0</v>
      </c>
      <c r="AM228">
        <v>0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  <c r="AU228" t="s">
        <v>697</v>
      </c>
      <c r="AV228" t="s">
        <v>697</v>
      </c>
      <c r="AW228" t="s">
        <v>697</v>
      </c>
      <c r="AX228" t="s">
        <v>697</v>
      </c>
      <c r="AY228" t="s">
        <v>697</v>
      </c>
      <c r="AZ228" t="s">
        <v>697</v>
      </c>
      <c r="BA228" t="s">
        <v>1152</v>
      </c>
      <c r="BB228" t="s">
        <v>1878</v>
      </c>
      <c r="BC228">
        <v>3.62</v>
      </c>
      <c r="BD228" t="s">
        <v>697</v>
      </c>
      <c r="BE228">
        <v>0</v>
      </c>
      <c r="BF228">
        <v>0</v>
      </c>
      <c r="BG228">
        <v>0</v>
      </c>
      <c r="BH228">
        <v>0</v>
      </c>
      <c r="BI228" t="s">
        <v>197</v>
      </c>
      <c r="BJ228" t="s">
        <v>697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697</v>
      </c>
      <c r="BQ228">
        <v>0</v>
      </c>
      <c r="BR228">
        <v>0</v>
      </c>
      <c r="BS228">
        <v>0</v>
      </c>
      <c r="BT228" t="s">
        <v>697</v>
      </c>
      <c r="BU228">
        <v>0</v>
      </c>
      <c r="BV228">
        <v>0</v>
      </c>
      <c r="BW228" t="s">
        <v>697</v>
      </c>
      <c r="BX228">
        <v>0</v>
      </c>
    </row>
    <row r="229" spans="1:76" x14ac:dyDescent="0.25">
      <c r="A229" t="s">
        <v>727</v>
      </c>
      <c r="B229" t="s">
        <v>191</v>
      </c>
      <c r="C229" t="s">
        <v>542</v>
      </c>
      <c r="D229" t="s">
        <v>668</v>
      </c>
      <c r="E229" t="s">
        <v>697</v>
      </c>
      <c r="F229" t="s">
        <v>238</v>
      </c>
      <c r="G229" t="s">
        <v>697</v>
      </c>
      <c r="H229" t="s">
        <v>184</v>
      </c>
      <c r="I229" t="s">
        <v>1570</v>
      </c>
      <c r="J229" t="s">
        <v>1570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697</v>
      </c>
      <c r="AC229" s="2">
        <v>-2.377049180327869</v>
      </c>
      <c r="AD229">
        <v>-0.52</v>
      </c>
      <c r="AE229">
        <v>0</v>
      </c>
      <c r="AF229">
        <v>0</v>
      </c>
      <c r="AG229">
        <v>0</v>
      </c>
      <c r="AH229">
        <v>0</v>
      </c>
      <c r="AI229" t="s">
        <v>697</v>
      </c>
      <c r="AJ229" t="s">
        <v>697</v>
      </c>
      <c r="AK229" t="s">
        <v>697</v>
      </c>
      <c r="AL229">
        <v>0</v>
      </c>
      <c r="AM229">
        <v>0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  <c r="AU229" t="s">
        <v>697</v>
      </c>
      <c r="AV229" t="s">
        <v>697</v>
      </c>
      <c r="AW229" t="s">
        <v>697</v>
      </c>
      <c r="AX229" t="s">
        <v>697</v>
      </c>
      <c r="AY229" t="s">
        <v>697</v>
      </c>
      <c r="AZ229" t="s">
        <v>697</v>
      </c>
      <c r="BA229" t="s">
        <v>1067</v>
      </c>
      <c r="BB229" t="s">
        <v>1879</v>
      </c>
      <c r="BC229">
        <v>2.9</v>
      </c>
      <c r="BD229" t="s">
        <v>697</v>
      </c>
      <c r="BE229">
        <v>0</v>
      </c>
      <c r="BF229">
        <v>0</v>
      </c>
      <c r="BG229">
        <v>0</v>
      </c>
      <c r="BH229">
        <v>0</v>
      </c>
      <c r="BI229" t="s">
        <v>197</v>
      </c>
      <c r="BJ229" t="s">
        <v>697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697</v>
      </c>
      <c r="BQ229">
        <v>0</v>
      </c>
      <c r="BR229">
        <v>0</v>
      </c>
      <c r="BS229">
        <v>0</v>
      </c>
      <c r="BT229" t="s">
        <v>697</v>
      </c>
      <c r="BU229">
        <v>0</v>
      </c>
      <c r="BV229">
        <v>0</v>
      </c>
      <c r="BW229" t="s">
        <v>697</v>
      </c>
      <c r="BX229">
        <v>0</v>
      </c>
    </row>
    <row r="230" spans="1:76" x14ac:dyDescent="0.25">
      <c r="A230" t="s">
        <v>748</v>
      </c>
      <c r="B230" t="s">
        <v>231</v>
      </c>
      <c r="C230" t="s">
        <v>665</v>
      </c>
      <c r="D230" t="s">
        <v>233</v>
      </c>
      <c r="E230" t="s">
        <v>697</v>
      </c>
      <c r="F230" t="s">
        <v>597</v>
      </c>
      <c r="G230" t="s">
        <v>697</v>
      </c>
      <c r="H230" t="s">
        <v>184</v>
      </c>
      <c r="I230" t="s">
        <v>1570</v>
      </c>
      <c r="J230" t="s">
        <v>1570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697</v>
      </c>
      <c r="AC230" s="2">
        <v>-10.516393442622951</v>
      </c>
      <c r="AD230">
        <v>-2.31</v>
      </c>
      <c r="AE230">
        <v>0</v>
      </c>
      <c r="AF230">
        <v>0</v>
      </c>
      <c r="AG230">
        <v>0</v>
      </c>
      <c r="AH230">
        <v>0</v>
      </c>
      <c r="AI230" t="s">
        <v>697</v>
      </c>
      <c r="AJ230" t="s">
        <v>697</v>
      </c>
      <c r="AK230" t="s">
        <v>697</v>
      </c>
      <c r="AL230">
        <v>0</v>
      </c>
      <c r="AM230">
        <v>0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  <c r="AU230" t="s">
        <v>697</v>
      </c>
      <c r="AV230" t="s">
        <v>697</v>
      </c>
      <c r="AW230" t="s">
        <v>697</v>
      </c>
      <c r="AX230" t="s">
        <v>697</v>
      </c>
      <c r="AY230" t="s">
        <v>697</v>
      </c>
      <c r="AZ230" t="s">
        <v>697</v>
      </c>
      <c r="BA230" t="s">
        <v>1306</v>
      </c>
      <c r="BB230" t="s">
        <v>1880</v>
      </c>
      <c r="BC230">
        <v>12.83</v>
      </c>
      <c r="BD230" t="s">
        <v>697</v>
      </c>
      <c r="BE230">
        <v>0</v>
      </c>
      <c r="BF230">
        <v>0</v>
      </c>
      <c r="BG230">
        <v>0</v>
      </c>
      <c r="BH230">
        <v>0</v>
      </c>
      <c r="BI230" t="s">
        <v>197</v>
      </c>
      <c r="BJ230" t="s">
        <v>697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697</v>
      </c>
      <c r="BQ230">
        <v>0</v>
      </c>
      <c r="BR230">
        <v>0</v>
      </c>
      <c r="BS230">
        <v>0</v>
      </c>
      <c r="BT230" t="s">
        <v>697</v>
      </c>
      <c r="BU230">
        <v>0</v>
      </c>
      <c r="BV230">
        <v>0</v>
      </c>
      <c r="BW230" t="s">
        <v>697</v>
      </c>
      <c r="BX230">
        <v>0</v>
      </c>
    </row>
    <row r="231" spans="1:76" x14ac:dyDescent="0.25">
      <c r="A231" t="s">
        <v>739</v>
      </c>
      <c r="B231" t="s">
        <v>191</v>
      </c>
      <c r="C231" t="s">
        <v>535</v>
      </c>
      <c r="D231" t="s">
        <v>536</v>
      </c>
      <c r="E231" t="s">
        <v>697</v>
      </c>
      <c r="F231" t="s">
        <v>253</v>
      </c>
      <c r="G231" t="s">
        <v>697</v>
      </c>
      <c r="H231" t="s">
        <v>184</v>
      </c>
      <c r="I231" t="s">
        <v>1570</v>
      </c>
      <c r="J231" t="s">
        <v>1570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697</v>
      </c>
      <c r="AC231" s="2">
        <v>-1.4754098360655739</v>
      </c>
      <c r="AD231">
        <v>-0.32</v>
      </c>
      <c r="AE231">
        <v>0</v>
      </c>
      <c r="AF231">
        <v>0</v>
      </c>
      <c r="AG231">
        <v>0</v>
      </c>
      <c r="AH231">
        <v>0</v>
      </c>
      <c r="AI231" t="s">
        <v>697</v>
      </c>
      <c r="AJ231" t="s">
        <v>697</v>
      </c>
      <c r="AK231" t="s">
        <v>697</v>
      </c>
      <c r="AL231">
        <v>0</v>
      </c>
      <c r="AM231">
        <v>0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  <c r="AU231" t="s">
        <v>697</v>
      </c>
      <c r="AV231" t="s">
        <v>697</v>
      </c>
      <c r="AW231" t="s">
        <v>697</v>
      </c>
      <c r="AX231" t="s">
        <v>697</v>
      </c>
      <c r="AY231" t="s">
        <v>697</v>
      </c>
      <c r="AZ231" t="s">
        <v>697</v>
      </c>
      <c r="BA231" t="s">
        <v>1247</v>
      </c>
      <c r="BB231" t="s">
        <v>1881</v>
      </c>
      <c r="BC231">
        <v>1.8</v>
      </c>
      <c r="BD231" t="s">
        <v>697</v>
      </c>
      <c r="BE231">
        <v>0</v>
      </c>
      <c r="BF231">
        <v>0</v>
      </c>
      <c r="BG231">
        <v>0</v>
      </c>
      <c r="BH231">
        <v>0</v>
      </c>
      <c r="BI231" t="s">
        <v>197</v>
      </c>
      <c r="BJ231" t="s">
        <v>697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697</v>
      </c>
      <c r="BQ231">
        <v>0</v>
      </c>
      <c r="BR231">
        <v>0</v>
      </c>
      <c r="BS231">
        <v>0</v>
      </c>
      <c r="BT231" t="s">
        <v>697</v>
      </c>
      <c r="BU231">
        <v>0</v>
      </c>
      <c r="BV231">
        <v>0</v>
      </c>
      <c r="BW231" t="s">
        <v>697</v>
      </c>
      <c r="BX231">
        <v>0</v>
      </c>
    </row>
    <row r="232" spans="1:76" x14ac:dyDescent="0.25">
      <c r="A232" t="s">
        <v>735</v>
      </c>
      <c r="B232" t="s">
        <v>231</v>
      </c>
      <c r="C232" t="s">
        <v>232</v>
      </c>
      <c r="D232" t="s">
        <v>233</v>
      </c>
      <c r="E232" t="s">
        <v>697</v>
      </c>
      <c r="F232" t="s">
        <v>234</v>
      </c>
      <c r="G232" t="s">
        <v>697</v>
      </c>
      <c r="H232" t="s">
        <v>184</v>
      </c>
      <c r="I232" t="s">
        <v>1570</v>
      </c>
      <c r="J232" t="s">
        <v>1570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697</v>
      </c>
      <c r="AC232" s="2">
        <v>-9</v>
      </c>
      <c r="AD232">
        <v>-1.98</v>
      </c>
      <c r="AE232">
        <v>0</v>
      </c>
      <c r="AF232">
        <v>0</v>
      </c>
      <c r="AG232">
        <v>0</v>
      </c>
      <c r="AH232">
        <v>0</v>
      </c>
      <c r="AI232" t="s">
        <v>697</v>
      </c>
      <c r="AJ232" t="s">
        <v>697</v>
      </c>
      <c r="AK232" t="s">
        <v>697</v>
      </c>
      <c r="AL232">
        <v>0</v>
      </c>
      <c r="AM232">
        <v>0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  <c r="AU232" t="s">
        <v>697</v>
      </c>
      <c r="AV232" t="s">
        <v>697</v>
      </c>
      <c r="AW232" t="s">
        <v>697</v>
      </c>
      <c r="AX232" t="s">
        <v>697</v>
      </c>
      <c r="AY232" t="s">
        <v>697</v>
      </c>
      <c r="AZ232" t="s">
        <v>697</v>
      </c>
      <c r="BA232" t="s">
        <v>919</v>
      </c>
      <c r="BB232" t="s">
        <v>1882</v>
      </c>
      <c r="BC232">
        <v>10.98</v>
      </c>
      <c r="BD232" t="s">
        <v>697</v>
      </c>
      <c r="BE232">
        <v>0</v>
      </c>
      <c r="BF232">
        <v>0</v>
      </c>
      <c r="BG232">
        <v>0</v>
      </c>
      <c r="BH232">
        <v>0</v>
      </c>
      <c r="BI232" t="s">
        <v>197</v>
      </c>
      <c r="BJ232" t="s">
        <v>697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697</v>
      </c>
      <c r="BQ232">
        <v>0</v>
      </c>
      <c r="BR232">
        <v>0</v>
      </c>
      <c r="BS232">
        <v>0</v>
      </c>
      <c r="BT232" t="s">
        <v>697</v>
      </c>
      <c r="BU232">
        <v>0</v>
      </c>
      <c r="BV232">
        <v>0</v>
      </c>
      <c r="BW232" t="s">
        <v>697</v>
      </c>
      <c r="BX232">
        <v>0</v>
      </c>
    </row>
    <row r="233" spans="1:76" x14ac:dyDescent="0.25">
      <c r="A233" t="s">
        <v>735</v>
      </c>
      <c r="B233" t="s">
        <v>231</v>
      </c>
      <c r="C233" t="s">
        <v>232</v>
      </c>
      <c r="D233" t="s">
        <v>233</v>
      </c>
      <c r="E233" t="s">
        <v>697</v>
      </c>
      <c r="F233" t="s">
        <v>234</v>
      </c>
      <c r="G233" t="s">
        <v>697</v>
      </c>
      <c r="H233" t="s">
        <v>184</v>
      </c>
      <c r="I233" t="s">
        <v>1570</v>
      </c>
      <c r="J233" t="s">
        <v>1570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697</v>
      </c>
      <c r="AC233" s="2">
        <v>-7.6229508196721314</v>
      </c>
      <c r="AD233">
        <v>-1.68</v>
      </c>
      <c r="AE233">
        <v>0</v>
      </c>
      <c r="AF233">
        <v>0</v>
      </c>
      <c r="AG233">
        <v>0</v>
      </c>
      <c r="AH233">
        <v>0</v>
      </c>
      <c r="AI233" t="s">
        <v>697</v>
      </c>
      <c r="AJ233" t="s">
        <v>697</v>
      </c>
      <c r="AK233" t="s">
        <v>697</v>
      </c>
      <c r="AL233">
        <v>0</v>
      </c>
      <c r="AM233">
        <v>0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  <c r="AU233" t="s">
        <v>697</v>
      </c>
      <c r="AV233" t="s">
        <v>697</v>
      </c>
      <c r="AW233" t="s">
        <v>697</v>
      </c>
      <c r="AX233" t="s">
        <v>697</v>
      </c>
      <c r="AY233" t="s">
        <v>697</v>
      </c>
      <c r="AZ233" t="s">
        <v>697</v>
      </c>
      <c r="BA233" t="s">
        <v>1305</v>
      </c>
      <c r="BB233" t="s">
        <v>1883</v>
      </c>
      <c r="BC233">
        <v>9.3000000000000007</v>
      </c>
      <c r="BD233" t="s">
        <v>697</v>
      </c>
      <c r="BE233">
        <v>0</v>
      </c>
      <c r="BF233">
        <v>0</v>
      </c>
      <c r="BG233">
        <v>0</v>
      </c>
      <c r="BH233">
        <v>0</v>
      </c>
      <c r="BI233" t="s">
        <v>197</v>
      </c>
      <c r="BJ233" t="s">
        <v>697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697</v>
      </c>
      <c r="BQ233">
        <v>0</v>
      </c>
      <c r="BR233">
        <v>0</v>
      </c>
      <c r="BS233">
        <v>0</v>
      </c>
      <c r="BT233" t="s">
        <v>697</v>
      </c>
      <c r="BU233">
        <v>0</v>
      </c>
      <c r="BV233">
        <v>0</v>
      </c>
      <c r="BW233" t="s">
        <v>697</v>
      </c>
      <c r="BX233">
        <v>0</v>
      </c>
    </row>
    <row r="234" spans="1:76" x14ac:dyDescent="0.25">
      <c r="A234" t="s">
        <v>736</v>
      </c>
      <c r="B234" t="s">
        <v>231</v>
      </c>
      <c r="C234" t="s">
        <v>256</v>
      </c>
      <c r="D234" t="s">
        <v>255</v>
      </c>
      <c r="E234" t="s">
        <v>697</v>
      </c>
      <c r="F234" t="s">
        <v>257</v>
      </c>
      <c r="G234" t="s">
        <v>697</v>
      </c>
      <c r="H234" t="s">
        <v>184</v>
      </c>
      <c r="I234" t="s">
        <v>1570</v>
      </c>
      <c r="J234" t="s">
        <v>1570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697</v>
      </c>
      <c r="AC234" s="2">
        <v>-11.131147540983607</v>
      </c>
      <c r="AD234">
        <v>-2.4500000000000002</v>
      </c>
      <c r="AE234">
        <v>0</v>
      </c>
      <c r="AF234">
        <v>0</v>
      </c>
      <c r="AG234">
        <v>0</v>
      </c>
      <c r="AH234">
        <v>0</v>
      </c>
      <c r="AI234" t="s">
        <v>697</v>
      </c>
      <c r="AJ234" t="s">
        <v>697</v>
      </c>
      <c r="AK234" t="s">
        <v>697</v>
      </c>
      <c r="AL234">
        <v>0</v>
      </c>
      <c r="AM234">
        <v>0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  <c r="AU234" t="s">
        <v>697</v>
      </c>
      <c r="AV234" t="s">
        <v>697</v>
      </c>
      <c r="AW234" t="s">
        <v>697</v>
      </c>
      <c r="AX234" t="s">
        <v>697</v>
      </c>
      <c r="AY234" t="s">
        <v>697</v>
      </c>
      <c r="AZ234" t="s">
        <v>697</v>
      </c>
      <c r="BA234" t="s">
        <v>1019</v>
      </c>
      <c r="BB234" t="s">
        <v>1884</v>
      </c>
      <c r="BC234">
        <v>13.58</v>
      </c>
      <c r="BD234" t="s">
        <v>697</v>
      </c>
      <c r="BE234">
        <v>0</v>
      </c>
      <c r="BF234">
        <v>0</v>
      </c>
      <c r="BG234">
        <v>0</v>
      </c>
      <c r="BH234">
        <v>0</v>
      </c>
      <c r="BI234" t="s">
        <v>197</v>
      </c>
      <c r="BJ234" t="s">
        <v>697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697</v>
      </c>
      <c r="BQ234">
        <v>0</v>
      </c>
      <c r="BR234">
        <v>0</v>
      </c>
      <c r="BS234">
        <v>0</v>
      </c>
      <c r="BT234" t="s">
        <v>697</v>
      </c>
      <c r="BU234">
        <v>0</v>
      </c>
      <c r="BV234">
        <v>0</v>
      </c>
      <c r="BW234" t="s">
        <v>697</v>
      </c>
      <c r="BX234">
        <v>0</v>
      </c>
    </row>
    <row r="235" spans="1:76" x14ac:dyDescent="0.25">
      <c r="A235" t="s">
        <v>736</v>
      </c>
      <c r="B235" t="s">
        <v>231</v>
      </c>
      <c r="C235" t="s">
        <v>256</v>
      </c>
      <c r="D235" t="s">
        <v>255</v>
      </c>
      <c r="E235" t="s">
        <v>697</v>
      </c>
      <c r="F235" t="s">
        <v>257</v>
      </c>
      <c r="G235" t="s">
        <v>697</v>
      </c>
      <c r="H235" t="s">
        <v>184</v>
      </c>
      <c r="I235" t="s">
        <v>1570</v>
      </c>
      <c r="J235" t="s">
        <v>1570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697</v>
      </c>
      <c r="AC235" s="2">
        <v>-2.2459016393442623</v>
      </c>
      <c r="AD235">
        <v>-0.49</v>
      </c>
      <c r="AE235">
        <v>0</v>
      </c>
      <c r="AF235">
        <v>0</v>
      </c>
      <c r="AG235">
        <v>0</v>
      </c>
      <c r="AH235">
        <v>0</v>
      </c>
      <c r="AI235" t="s">
        <v>697</v>
      </c>
      <c r="AJ235" t="s">
        <v>697</v>
      </c>
      <c r="AK235" t="s">
        <v>697</v>
      </c>
      <c r="AL235">
        <v>0</v>
      </c>
      <c r="AM235">
        <v>0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  <c r="AU235" t="s">
        <v>697</v>
      </c>
      <c r="AV235" t="s">
        <v>697</v>
      </c>
      <c r="AW235" t="s">
        <v>697</v>
      </c>
      <c r="AX235" t="s">
        <v>697</v>
      </c>
      <c r="AY235" t="s">
        <v>697</v>
      </c>
      <c r="AZ235" t="s">
        <v>697</v>
      </c>
      <c r="BA235" t="s">
        <v>927</v>
      </c>
      <c r="BB235" t="s">
        <v>1885</v>
      </c>
      <c r="BC235">
        <v>2.74</v>
      </c>
      <c r="BD235" t="s">
        <v>697</v>
      </c>
      <c r="BE235">
        <v>0</v>
      </c>
      <c r="BF235">
        <v>0</v>
      </c>
      <c r="BG235">
        <v>0</v>
      </c>
      <c r="BH235">
        <v>0</v>
      </c>
      <c r="BI235" t="s">
        <v>197</v>
      </c>
      <c r="BJ235" t="s">
        <v>697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697</v>
      </c>
      <c r="BQ235">
        <v>0</v>
      </c>
      <c r="BR235">
        <v>0</v>
      </c>
      <c r="BS235">
        <v>0</v>
      </c>
      <c r="BT235" t="s">
        <v>697</v>
      </c>
      <c r="BU235">
        <v>0</v>
      </c>
      <c r="BV235">
        <v>0</v>
      </c>
      <c r="BW235" t="s">
        <v>697</v>
      </c>
      <c r="BX235">
        <v>0</v>
      </c>
    </row>
    <row r="236" spans="1:76" x14ac:dyDescent="0.25">
      <c r="A236" t="s">
        <v>736</v>
      </c>
      <c r="B236" t="s">
        <v>231</v>
      </c>
      <c r="C236" t="s">
        <v>256</v>
      </c>
      <c r="D236" t="s">
        <v>255</v>
      </c>
      <c r="E236" t="s">
        <v>697</v>
      </c>
      <c r="F236" t="s">
        <v>257</v>
      </c>
      <c r="G236" t="s">
        <v>697</v>
      </c>
      <c r="H236" t="s">
        <v>184</v>
      </c>
      <c r="I236" t="s">
        <v>1570</v>
      </c>
      <c r="J236" t="s">
        <v>1570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697</v>
      </c>
      <c r="AC236" s="2">
        <v>-2.0491803278688523</v>
      </c>
      <c r="AD236">
        <v>-0.45</v>
      </c>
      <c r="AE236">
        <v>0</v>
      </c>
      <c r="AF236">
        <v>0</v>
      </c>
      <c r="AG236">
        <v>0</v>
      </c>
      <c r="AH236">
        <v>0</v>
      </c>
      <c r="AI236" t="s">
        <v>697</v>
      </c>
      <c r="AJ236" t="s">
        <v>697</v>
      </c>
      <c r="AK236" t="s">
        <v>697</v>
      </c>
      <c r="AL236">
        <v>0</v>
      </c>
      <c r="AM236">
        <v>0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  <c r="AU236" t="s">
        <v>697</v>
      </c>
      <c r="AV236" t="s">
        <v>697</v>
      </c>
      <c r="AW236" t="s">
        <v>697</v>
      </c>
      <c r="AX236" t="s">
        <v>697</v>
      </c>
      <c r="AY236" t="s">
        <v>697</v>
      </c>
      <c r="AZ236" t="s">
        <v>697</v>
      </c>
      <c r="BA236" t="s">
        <v>1217</v>
      </c>
      <c r="BB236" t="s">
        <v>1886</v>
      </c>
      <c r="BC236">
        <v>2.5</v>
      </c>
      <c r="BD236" t="s">
        <v>697</v>
      </c>
      <c r="BE236">
        <v>0</v>
      </c>
      <c r="BF236">
        <v>0</v>
      </c>
      <c r="BG236">
        <v>0</v>
      </c>
      <c r="BH236">
        <v>0</v>
      </c>
      <c r="BI236" t="s">
        <v>197</v>
      </c>
      <c r="BJ236" t="s">
        <v>697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697</v>
      </c>
      <c r="BQ236">
        <v>0</v>
      </c>
      <c r="BR236">
        <v>0</v>
      </c>
      <c r="BS236">
        <v>0</v>
      </c>
      <c r="BT236" t="s">
        <v>697</v>
      </c>
      <c r="BU236">
        <v>0</v>
      </c>
      <c r="BV236">
        <v>0</v>
      </c>
      <c r="BW236" t="s">
        <v>697</v>
      </c>
      <c r="BX236">
        <v>0</v>
      </c>
    </row>
    <row r="237" spans="1:76" x14ac:dyDescent="0.25">
      <c r="A237" t="s">
        <v>735</v>
      </c>
      <c r="B237" t="s">
        <v>231</v>
      </c>
      <c r="C237" t="s">
        <v>232</v>
      </c>
      <c r="D237" t="s">
        <v>233</v>
      </c>
      <c r="E237" t="s">
        <v>697</v>
      </c>
      <c r="F237" t="s">
        <v>234</v>
      </c>
      <c r="G237" t="s">
        <v>697</v>
      </c>
      <c r="H237" t="s">
        <v>184</v>
      </c>
      <c r="I237" t="s">
        <v>1570</v>
      </c>
      <c r="J237" t="s">
        <v>1570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697</v>
      </c>
      <c r="AC237" s="2">
        <v>-1.8032786885245902</v>
      </c>
      <c r="AD237">
        <v>-0.4</v>
      </c>
      <c r="AE237">
        <v>0</v>
      </c>
      <c r="AF237">
        <v>0</v>
      </c>
      <c r="AG237">
        <v>0</v>
      </c>
      <c r="AH237">
        <v>0</v>
      </c>
      <c r="AI237" t="s">
        <v>697</v>
      </c>
      <c r="AJ237" t="s">
        <v>697</v>
      </c>
      <c r="AK237" t="s">
        <v>697</v>
      </c>
      <c r="AL237">
        <v>0</v>
      </c>
      <c r="AM237">
        <v>0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  <c r="AU237" t="s">
        <v>697</v>
      </c>
      <c r="AV237" t="s">
        <v>697</v>
      </c>
      <c r="AW237" t="s">
        <v>697</v>
      </c>
      <c r="AX237" t="s">
        <v>697</v>
      </c>
      <c r="AY237" t="s">
        <v>697</v>
      </c>
      <c r="AZ237" t="s">
        <v>697</v>
      </c>
      <c r="BA237" t="s">
        <v>1482</v>
      </c>
      <c r="BB237" t="s">
        <v>1887</v>
      </c>
      <c r="BC237">
        <v>2.2000000000000002</v>
      </c>
      <c r="BD237" t="s">
        <v>697</v>
      </c>
      <c r="BE237">
        <v>0</v>
      </c>
      <c r="BF237">
        <v>0</v>
      </c>
      <c r="BG237">
        <v>0</v>
      </c>
      <c r="BH237">
        <v>0</v>
      </c>
      <c r="BI237" t="s">
        <v>197</v>
      </c>
      <c r="BJ237" t="s">
        <v>697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697</v>
      </c>
      <c r="BQ237">
        <v>0</v>
      </c>
      <c r="BR237">
        <v>0</v>
      </c>
      <c r="BS237">
        <v>0</v>
      </c>
      <c r="BT237" t="s">
        <v>697</v>
      </c>
      <c r="BU237">
        <v>0</v>
      </c>
      <c r="BV237">
        <v>0</v>
      </c>
      <c r="BW237" t="s">
        <v>697</v>
      </c>
      <c r="BX237">
        <v>0</v>
      </c>
    </row>
    <row r="238" spans="1:76" x14ac:dyDescent="0.25">
      <c r="A238" t="s">
        <v>726</v>
      </c>
      <c r="B238" t="s">
        <v>191</v>
      </c>
      <c r="C238" t="s">
        <v>539</v>
      </c>
      <c r="D238" t="s">
        <v>540</v>
      </c>
      <c r="E238" t="s">
        <v>697</v>
      </c>
      <c r="F238" t="s">
        <v>457</v>
      </c>
      <c r="G238" t="s">
        <v>697</v>
      </c>
      <c r="H238" t="s">
        <v>184</v>
      </c>
      <c r="I238" t="s">
        <v>1570</v>
      </c>
      <c r="J238" t="s">
        <v>1570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697</v>
      </c>
      <c r="AC238" s="2">
        <v>-1.2704918032786885</v>
      </c>
      <c r="AD238">
        <v>-0.28000000000000003</v>
      </c>
      <c r="AE238">
        <v>0</v>
      </c>
      <c r="AF238">
        <v>0</v>
      </c>
      <c r="AG238">
        <v>0</v>
      </c>
      <c r="AH238">
        <v>0</v>
      </c>
      <c r="AI238" t="s">
        <v>697</v>
      </c>
      <c r="AJ238" t="s">
        <v>697</v>
      </c>
      <c r="AK238" t="s">
        <v>697</v>
      </c>
      <c r="AL238">
        <v>0</v>
      </c>
      <c r="AM238">
        <v>0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  <c r="AU238" t="s">
        <v>697</v>
      </c>
      <c r="AV238" t="s">
        <v>697</v>
      </c>
      <c r="AW238" t="s">
        <v>697</v>
      </c>
      <c r="AX238" t="s">
        <v>697</v>
      </c>
      <c r="AY238" t="s">
        <v>697</v>
      </c>
      <c r="AZ238" t="s">
        <v>697</v>
      </c>
      <c r="BA238" t="s">
        <v>1068</v>
      </c>
      <c r="BB238" t="s">
        <v>1888</v>
      </c>
      <c r="BC238">
        <v>1.55</v>
      </c>
      <c r="BD238" t="s">
        <v>697</v>
      </c>
      <c r="BE238">
        <v>0</v>
      </c>
      <c r="BF238">
        <v>0</v>
      </c>
      <c r="BG238">
        <v>0</v>
      </c>
      <c r="BH238">
        <v>0</v>
      </c>
      <c r="BI238" t="s">
        <v>197</v>
      </c>
      <c r="BJ238" t="s">
        <v>697</v>
      </c>
      <c r="BK238">
        <v>0</v>
      </c>
      <c r="BL238">
        <v>0</v>
      </c>
      <c r="BM238">
        <v>0</v>
      </c>
      <c r="BN238">
        <v>0</v>
      </c>
      <c r="BO238">
        <v>0</v>
      </c>
      <c r="BP238" t="s">
        <v>697</v>
      </c>
      <c r="BQ238">
        <v>0</v>
      </c>
      <c r="BR238">
        <v>0</v>
      </c>
      <c r="BS238">
        <v>0</v>
      </c>
      <c r="BT238" t="s">
        <v>697</v>
      </c>
      <c r="BU238">
        <v>0</v>
      </c>
      <c r="BV238">
        <v>0</v>
      </c>
      <c r="BW238" t="s">
        <v>697</v>
      </c>
      <c r="BX238">
        <v>0</v>
      </c>
    </row>
    <row r="239" spans="1:76" x14ac:dyDescent="0.25">
      <c r="A239" t="s">
        <v>729</v>
      </c>
      <c r="B239" t="s">
        <v>191</v>
      </c>
      <c r="C239" t="s">
        <v>730</v>
      </c>
      <c r="D239" t="s">
        <v>797</v>
      </c>
      <c r="E239" t="s">
        <v>697</v>
      </c>
      <c r="F239" t="s">
        <v>690</v>
      </c>
      <c r="G239" t="s">
        <v>697</v>
      </c>
      <c r="H239" t="s">
        <v>184</v>
      </c>
      <c r="I239" t="s">
        <v>1570</v>
      </c>
      <c r="J239" t="s">
        <v>1570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697</v>
      </c>
      <c r="AC239" s="2">
        <v>-1.9426229508196722</v>
      </c>
      <c r="AD239">
        <v>-0.43</v>
      </c>
      <c r="AE239">
        <v>0</v>
      </c>
      <c r="AF239">
        <v>0</v>
      </c>
      <c r="AG239">
        <v>0</v>
      </c>
      <c r="AH239">
        <v>0</v>
      </c>
      <c r="AI239" t="s">
        <v>697</v>
      </c>
      <c r="AJ239" t="s">
        <v>697</v>
      </c>
      <c r="AK239" t="s">
        <v>697</v>
      </c>
      <c r="AL239">
        <v>0</v>
      </c>
      <c r="AM239">
        <v>0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  <c r="AU239" t="s">
        <v>697</v>
      </c>
      <c r="AV239" t="s">
        <v>697</v>
      </c>
      <c r="AW239" t="s">
        <v>697</v>
      </c>
      <c r="AX239" t="s">
        <v>697</v>
      </c>
      <c r="AY239" t="s">
        <v>697</v>
      </c>
      <c r="AZ239" t="s">
        <v>697</v>
      </c>
      <c r="BA239" t="s">
        <v>922</v>
      </c>
      <c r="BB239" t="s">
        <v>1889</v>
      </c>
      <c r="BC239">
        <v>2.37</v>
      </c>
      <c r="BD239" t="s">
        <v>697</v>
      </c>
      <c r="BE239">
        <v>0</v>
      </c>
      <c r="BF239">
        <v>0</v>
      </c>
      <c r="BG239">
        <v>0</v>
      </c>
      <c r="BH239">
        <v>0</v>
      </c>
      <c r="BI239" t="s">
        <v>197</v>
      </c>
      <c r="BJ239" t="s">
        <v>697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697</v>
      </c>
      <c r="BQ239">
        <v>0</v>
      </c>
      <c r="BR239">
        <v>0</v>
      </c>
      <c r="BS239">
        <v>0</v>
      </c>
      <c r="BT239" t="s">
        <v>697</v>
      </c>
      <c r="BU239">
        <v>0</v>
      </c>
      <c r="BV239">
        <v>0</v>
      </c>
      <c r="BW239" t="s">
        <v>697</v>
      </c>
      <c r="BX239">
        <v>0</v>
      </c>
    </row>
    <row r="240" spans="1:76" x14ac:dyDescent="0.25">
      <c r="A240" t="s">
        <v>729</v>
      </c>
      <c r="B240" t="s">
        <v>191</v>
      </c>
      <c r="C240" t="s">
        <v>730</v>
      </c>
      <c r="D240" t="s">
        <v>797</v>
      </c>
      <c r="E240" t="s">
        <v>697</v>
      </c>
      <c r="F240" t="s">
        <v>690</v>
      </c>
      <c r="G240" t="s">
        <v>697</v>
      </c>
      <c r="H240" t="s">
        <v>184</v>
      </c>
      <c r="I240" t="s">
        <v>1570</v>
      </c>
      <c r="J240" t="s">
        <v>1570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697</v>
      </c>
      <c r="AC240" s="2">
        <v>-4.5245901639344259</v>
      </c>
      <c r="AD240">
        <v>-1</v>
      </c>
      <c r="AE240">
        <v>0</v>
      </c>
      <c r="AF240">
        <v>0</v>
      </c>
      <c r="AG240">
        <v>0</v>
      </c>
      <c r="AH240">
        <v>0</v>
      </c>
      <c r="AI240" t="s">
        <v>697</v>
      </c>
      <c r="AJ240" t="s">
        <v>697</v>
      </c>
      <c r="AK240" t="s">
        <v>697</v>
      </c>
      <c r="AL240">
        <v>0</v>
      </c>
      <c r="AM240">
        <v>0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  <c r="AU240" t="s">
        <v>697</v>
      </c>
      <c r="AV240" t="s">
        <v>697</v>
      </c>
      <c r="AW240" t="s">
        <v>697</v>
      </c>
      <c r="AX240" t="s">
        <v>697</v>
      </c>
      <c r="AY240" t="s">
        <v>697</v>
      </c>
      <c r="AZ240" t="s">
        <v>697</v>
      </c>
      <c r="BA240" t="s">
        <v>963</v>
      </c>
      <c r="BB240" t="s">
        <v>1890</v>
      </c>
      <c r="BC240">
        <v>5.52</v>
      </c>
      <c r="BD240" t="s">
        <v>697</v>
      </c>
      <c r="BE240">
        <v>0</v>
      </c>
      <c r="BF240">
        <v>0</v>
      </c>
      <c r="BG240">
        <v>0</v>
      </c>
      <c r="BH240">
        <v>0</v>
      </c>
      <c r="BI240" t="s">
        <v>197</v>
      </c>
      <c r="BJ240" t="s">
        <v>697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697</v>
      </c>
      <c r="BQ240">
        <v>0</v>
      </c>
      <c r="BR240">
        <v>0</v>
      </c>
      <c r="BS240">
        <v>0</v>
      </c>
      <c r="BT240" t="s">
        <v>697</v>
      </c>
      <c r="BU240">
        <v>0</v>
      </c>
      <c r="BV240">
        <v>0</v>
      </c>
      <c r="BW240" t="s">
        <v>697</v>
      </c>
      <c r="BX240">
        <v>0</v>
      </c>
    </row>
    <row r="241" spans="1:76" x14ac:dyDescent="0.25">
      <c r="A241" t="s">
        <v>726</v>
      </c>
      <c r="B241" t="s">
        <v>191</v>
      </c>
      <c r="C241" t="s">
        <v>539</v>
      </c>
      <c r="D241" t="s">
        <v>540</v>
      </c>
      <c r="E241" t="s">
        <v>697</v>
      </c>
      <c r="F241" t="s">
        <v>457</v>
      </c>
      <c r="G241" t="s">
        <v>697</v>
      </c>
      <c r="H241" t="s">
        <v>184</v>
      </c>
      <c r="I241" t="s">
        <v>1570</v>
      </c>
      <c r="J241" t="s">
        <v>1570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697</v>
      </c>
      <c r="AC241" s="2">
        <v>-1.8688524590163933</v>
      </c>
      <c r="AD241">
        <v>-0.41</v>
      </c>
      <c r="AE241">
        <v>0</v>
      </c>
      <c r="AF241">
        <v>0</v>
      </c>
      <c r="AG241">
        <v>0</v>
      </c>
      <c r="AH241">
        <v>0</v>
      </c>
      <c r="AI241" t="s">
        <v>697</v>
      </c>
      <c r="AJ241" t="s">
        <v>697</v>
      </c>
      <c r="AK241" t="s">
        <v>697</v>
      </c>
      <c r="AL241">
        <v>0</v>
      </c>
      <c r="AM241">
        <v>0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  <c r="AU241" t="s">
        <v>697</v>
      </c>
      <c r="AV241" t="s">
        <v>697</v>
      </c>
      <c r="AW241" t="s">
        <v>697</v>
      </c>
      <c r="AX241" t="s">
        <v>697</v>
      </c>
      <c r="AY241" t="s">
        <v>697</v>
      </c>
      <c r="AZ241" t="s">
        <v>697</v>
      </c>
      <c r="BA241" t="s">
        <v>1248</v>
      </c>
      <c r="BB241" t="s">
        <v>1891</v>
      </c>
      <c r="BC241">
        <v>2.2799999999999998</v>
      </c>
      <c r="BD241" t="s">
        <v>697</v>
      </c>
      <c r="BE241">
        <v>0</v>
      </c>
      <c r="BF241">
        <v>0</v>
      </c>
      <c r="BG241">
        <v>0</v>
      </c>
      <c r="BH241">
        <v>0</v>
      </c>
      <c r="BI241" t="s">
        <v>197</v>
      </c>
      <c r="BJ241" t="s">
        <v>697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697</v>
      </c>
      <c r="BQ241">
        <v>0</v>
      </c>
      <c r="BR241">
        <v>0</v>
      </c>
      <c r="BS241">
        <v>0</v>
      </c>
      <c r="BT241" t="s">
        <v>697</v>
      </c>
      <c r="BU241">
        <v>0</v>
      </c>
      <c r="BV241">
        <v>0</v>
      </c>
      <c r="BW241" t="s">
        <v>697</v>
      </c>
      <c r="BX241">
        <v>0</v>
      </c>
    </row>
    <row r="242" spans="1:76" x14ac:dyDescent="0.25">
      <c r="A242" t="s">
        <v>729</v>
      </c>
      <c r="B242" t="s">
        <v>191</v>
      </c>
      <c r="C242" t="s">
        <v>730</v>
      </c>
      <c r="D242" t="s">
        <v>797</v>
      </c>
      <c r="E242" t="s">
        <v>697</v>
      </c>
      <c r="F242" t="s">
        <v>690</v>
      </c>
      <c r="G242" t="s">
        <v>697</v>
      </c>
      <c r="H242" t="s">
        <v>184</v>
      </c>
      <c r="I242" t="s">
        <v>1570</v>
      </c>
      <c r="J242" t="s">
        <v>1570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697</v>
      </c>
      <c r="AC242" s="2">
        <v>-1.7786885245901638</v>
      </c>
      <c r="AD242">
        <v>-0.39</v>
      </c>
      <c r="AE242">
        <v>0</v>
      </c>
      <c r="AF242">
        <v>0</v>
      </c>
      <c r="AG242">
        <v>0</v>
      </c>
      <c r="AH242">
        <v>0</v>
      </c>
      <c r="AI242" t="s">
        <v>697</v>
      </c>
      <c r="AJ242" t="s">
        <v>697</v>
      </c>
      <c r="AK242" t="s">
        <v>697</v>
      </c>
      <c r="AL242">
        <v>0</v>
      </c>
      <c r="AM242">
        <v>0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  <c r="AU242" t="s">
        <v>697</v>
      </c>
      <c r="AV242" t="s">
        <v>697</v>
      </c>
      <c r="AW242" t="s">
        <v>697</v>
      </c>
      <c r="AX242" t="s">
        <v>697</v>
      </c>
      <c r="AY242" t="s">
        <v>697</v>
      </c>
      <c r="AZ242" t="s">
        <v>697</v>
      </c>
      <c r="BA242" t="s">
        <v>989</v>
      </c>
      <c r="BB242" t="s">
        <v>1892</v>
      </c>
      <c r="BC242">
        <v>2.17</v>
      </c>
      <c r="BD242" t="s">
        <v>697</v>
      </c>
      <c r="BE242">
        <v>0</v>
      </c>
      <c r="BF242">
        <v>0</v>
      </c>
      <c r="BG242">
        <v>0</v>
      </c>
      <c r="BH242">
        <v>0</v>
      </c>
      <c r="BI242" t="s">
        <v>197</v>
      </c>
      <c r="BJ242" t="s">
        <v>697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697</v>
      </c>
      <c r="BQ242">
        <v>0</v>
      </c>
      <c r="BR242">
        <v>0</v>
      </c>
      <c r="BS242">
        <v>0</v>
      </c>
      <c r="BT242" t="s">
        <v>697</v>
      </c>
      <c r="BU242">
        <v>0</v>
      </c>
      <c r="BV242">
        <v>0</v>
      </c>
      <c r="BW242" t="s">
        <v>697</v>
      </c>
      <c r="BX242">
        <v>0</v>
      </c>
    </row>
    <row r="243" spans="1:76" x14ac:dyDescent="0.25">
      <c r="A243" t="s">
        <v>726</v>
      </c>
      <c r="B243" t="s">
        <v>191</v>
      </c>
      <c r="C243" t="s">
        <v>539</v>
      </c>
      <c r="D243" t="s">
        <v>540</v>
      </c>
      <c r="E243" t="s">
        <v>697</v>
      </c>
      <c r="F243" t="s">
        <v>457</v>
      </c>
      <c r="G243" t="s">
        <v>697</v>
      </c>
      <c r="H243" t="s">
        <v>184</v>
      </c>
      <c r="I243" t="s">
        <v>1570</v>
      </c>
      <c r="J243" t="s">
        <v>1570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697</v>
      </c>
      <c r="AC243" s="2">
        <v>-6.3278688524590168</v>
      </c>
      <c r="AD243">
        <v>-1.39</v>
      </c>
      <c r="AE243">
        <v>0</v>
      </c>
      <c r="AF243">
        <v>0</v>
      </c>
      <c r="AG243">
        <v>0</v>
      </c>
      <c r="AH243">
        <v>0</v>
      </c>
      <c r="AI243" t="s">
        <v>697</v>
      </c>
      <c r="AJ243" t="s">
        <v>697</v>
      </c>
      <c r="AK243" t="s">
        <v>697</v>
      </c>
      <c r="AL243">
        <v>0</v>
      </c>
      <c r="AM243">
        <v>0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  <c r="AU243" t="s">
        <v>697</v>
      </c>
      <c r="AV243" t="s">
        <v>697</v>
      </c>
      <c r="AW243" t="s">
        <v>697</v>
      </c>
      <c r="AX243" t="s">
        <v>697</v>
      </c>
      <c r="AY243" t="s">
        <v>697</v>
      </c>
      <c r="AZ243" t="s">
        <v>697</v>
      </c>
      <c r="BA243" t="s">
        <v>1209</v>
      </c>
      <c r="BB243" t="s">
        <v>1893</v>
      </c>
      <c r="BC243">
        <v>7.72</v>
      </c>
      <c r="BD243" t="s">
        <v>697</v>
      </c>
      <c r="BE243">
        <v>0</v>
      </c>
      <c r="BF243">
        <v>0</v>
      </c>
      <c r="BG243">
        <v>0</v>
      </c>
      <c r="BH243">
        <v>0</v>
      </c>
      <c r="BI243" t="s">
        <v>197</v>
      </c>
      <c r="BJ243" t="s">
        <v>697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697</v>
      </c>
      <c r="BQ243">
        <v>0</v>
      </c>
      <c r="BR243">
        <v>0</v>
      </c>
      <c r="BS243">
        <v>0</v>
      </c>
      <c r="BT243" t="s">
        <v>697</v>
      </c>
      <c r="BU243">
        <v>0</v>
      </c>
      <c r="BV243">
        <v>0</v>
      </c>
      <c r="BW243" t="s">
        <v>697</v>
      </c>
      <c r="BX243">
        <v>0</v>
      </c>
    </row>
    <row r="244" spans="1:76" x14ac:dyDescent="0.25">
      <c r="A244" t="s">
        <v>726</v>
      </c>
      <c r="B244" t="s">
        <v>191</v>
      </c>
      <c r="C244" t="s">
        <v>539</v>
      </c>
      <c r="D244" t="s">
        <v>540</v>
      </c>
      <c r="E244" t="s">
        <v>697</v>
      </c>
      <c r="F244" t="s">
        <v>457</v>
      </c>
      <c r="G244" t="s">
        <v>697</v>
      </c>
      <c r="H244" t="s">
        <v>184</v>
      </c>
      <c r="I244" t="s">
        <v>1570</v>
      </c>
      <c r="J244" t="s">
        <v>1570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697</v>
      </c>
      <c r="AC244" s="2">
        <v>-6.3278688524590168</v>
      </c>
      <c r="AD244">
        <v>-1.39</v>
      </c>
      <c r="AE244">
        <v>0</v>
      </c>
      <c r="AF244">
        <v>0</v>
      </c>
      <c r="AG244">
        <v>0</v>
      </c>
      <c r="AH244">
        <v>0</v>
      </c>
      <c r="AI244" t="s">
        <v>697</v>
      </c>
      <c r="AJ244" t="s">
        <v>697</v>
      </c>
      <c r="AK244" t="s">
        <v>697</v>
      </c>
      <c r="AL244">
        <v>0</v>
      </c>
      <c r="AM244">
        <v>0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  <c r="AU244" t="s">
        <v>697</v>
      </c>
      <c r="AV244" t="s">
        <v>697</v>
      </c>
      <c r="AW244" t="s">
        <v>697</v>
      </c>
      <c r="AX244" t="s">
        <v>697</v>
      </c>
      <c r="AY244" t="s">
        <v>697</v>
      </c>
      <c r="AZ244" t="s">
        <v>697</v>
      </c>
      <c r="BA244" t="s">
        <v>1213</v>
      </c>
      <c r="BB244" t="s">
        <v>1894</v>
      </c>
      <c r="BC244">
        <v>7.72</v>
      </c>
      <c r="BD244" t="s">
        <v>697</v>
      </c>
      <c r="BE244">
        <v>0</v>
      </c>
      <c r="BF244">
        <v>0</v>
      </c>
      <c r="BG244">
        <v>0</v>
      </c>
      <c r="BH244">
        <v>0</v>
      </c>
      <c r="BI244" t="s">
        <v>197</v>
      </c>
      <c r="BJ244" t="s">
        <v>697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697</v>
      </c>
      <c r="BQ244">
        <v>0</v>
      </c>
      <c r="BR244">
        <v>0</v>
      </c>
      <c r="BS244">
        <v>0</v>
      </c>
      <c r="BT244" t="s">
        <v>697</v>
      </c>
      <c r="BU244">
        <v>0</v>
      </c>
      <c r="BV244">
        <v>0</v>
      </c>
      <c r="BW244" t="s">
        <v>697</v>
      </c>
      <c r="BX244">
        <v>0</v>
      </c>
    </row>
    <row r="245" spans="1:76" x14ac:dyDescent="0.25">
      <c r="A245" t="s">
        <v>729</v>
      </c>
      <c r="B245" t="s">
        <v>191</v>
      </c>
      <c r="C245" t="s">
        <v>730</v>
      </c>
      <c r="D245" t="s">
        <v>797</v>
      </c>
      <c r="E245" t="s">
        <v>697</v>
      </c>
      <c r="F245" t="s">
        <v>690</v>
      </c>
      <c r="G245" t="s">
        <v>697</v>
      </c>
      <c r="H245" t="s">
        <v>184</v>
      </c>
      <c r="I245" t="s">
        <v>1570</v>
      </c>
      <c r="J245" t="s">
        <v>1570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697</v>
      </c>
      <c r="AC245" s="2">
        <v>-5.2459016393442619</v>
      </c>
      <c r="AD245">
        <v>-1.1499999999999999</v>
      </c>
      <c r="AE245">
        <v>0</v>
      </c>
      <c r="AF245">
        <v>0</v>
      </c>
      <c r="AG245">
        <v>0</v>
      </c>
      <c r="AH245">
        <v>0</v>
      </c>
      <c r="AI245" t="s">
        <v>697</v>
      </c>
      <c r="AJ245" t="s">
        <v>697</v>
      </c>
      <c r="AK245" t="s">
        <v>697</v>
      </c>
      <c r="AL245">
        <v>0</v>
      </c>
      <c r="AM245">
        <v>0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  <c r="AU245" t="s">
        <v>697</v>
      </c>
      <c r="AV245" t="s">
        <v>697</v>
      </c>
      <c r="AW245" t="s">
        <v>697</v>
      </c>
      <c r="AX245" t="s">
        <v>697</v>
      </c>
      <c r="AY245" t="s">
        <v>697</v>
      </c>
      <c r="AZ245" t="s">
        <v>697</v>
      </c>
      <c r="BA245" t="s">
        <v>990</v>
      </c>
      <c r="BB245" t="s">
        <v>1895</v>
      </c>
      <c r="BC245">
        <v>6.4</v>
      </c>
      <c r="BD245" t="s">
        <v>697</v>
      </c>
      <c r="BE245">
        <v>0</v>
      </c>
      <c r="BF245">
        <v>0</v>
      </c>
      <c r="BG245">
        <v>0</v>
      </c>
      <c r="BH245">
        <v>0</v>
      </c>
      <c r="BI245" t="s">
        <v>197</v>
      </c>
      <c r="BJ245" t="s">
        <v>697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697</v>
      </c>
      <c r="BQ245">
        <v>0</v>
      </c>
      <c r="BR245">
        <v>0</v>
      </c>
      <c r="BS245">
        <v>0</v>
      </c>
      <c r="BT245" t="s">
        <v>697</v>
      </c>
      <c r="BU245">
        <v>0</v>
      </c>
      <c r="BV245">
        <v>0</v>
      </c>
      <c r="BW245" t="s">
        <v>697</v>
      </c>
      <c r="BX245">
        <v>0</v>
      </c>
    </row>
    <row r="246" spans="1:76" x14ac:dyDescent="0.25">
      <c r="A246" t="s">
        <v>729</v>
      </c>
      <c r="B246" t="s">
        <v>191</v>
      </c>
      <c r="C246" t="s">
        <v>730</v>
      </c>
      <c r="D246" t="s">
        <v>797</v>
      </c>
      <c r="E246" t="s">
        <v>697</v>
      </c>
      <c r="F246" t="s">
        <v>690</v>
      </c>
      <c r="G246" t="s">
        <v>697</v>
      </c>
      <c r="H246" t="s">
        <v>184</v>
      </c>
      <c r="I246" t="s">
        <v>1570</v>
      </c>
      <c r="J246" t="s">
        <v>1570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697</v>
      </c>
      <c r="AC246" s="2">
        <v>-2.0081967213114753</v>
      </c>
      <c r="AD246">
        <v>-0.44</v>
      </c>
      <c r="AE246">
        <v>0</v>
      </c>
      <c r="AF246">
        <v>0</v>
      </c>
      <c r="AG246">
        <v>0</v>
      </c>
      <c r="AH246">
        <v>0</v>
      </c>
      <c r="AI246" t="s">
        <v>697</v>
      </c>
      <c r="AJ246" t="s">
        <v>697</v>
      </c>
      <c r="AK246" t="s">
        <v>697</v>
      </c>
      <c r="AL246">
        <v>0</v>
      </c>
      <c r="AM246">
        <v>0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  <c r="AU246" t="s">
        <v>697</v>
      </c>
      <c r="AV246" t="s">
        <v>697</v>
      </c>
      <c r="AW246" t="s">
        <v>697</v>
      </c>
      <c r="AX246" t="s">
        <v>697</v>
      </c>
      <c r="AY246" t="s">
        <v>697</v>
      </c>
      <c r="AZ246" t="s">
        <v>697</v>
      </c>
      <c r="BA246" t="s">
        <v>1511</v>
      </c>
      <c r="BB246" t="s">
        <v>1896</v>
      </c>
      <c r="BC246">
        <v>2.4500000000000002</v>
      </c>
      <c r="BD246" t="s">
        <v>697</v>
      </c>
      <c r="BE246">
        <v>0</v>
      </c>
      <c r="BF246">
        <v>0</v>
      </c>
      <c r="BG246">
        <v>0</v>
      </c>
      <c r="BH246">
        <v>0</v>
      </c>
      <c r="BI246" t="s">
        <v>197</v>
      </c>
      <c r="BJ246" t="s">
        <v>697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697</v>
      </c>
      <c r="BQ246">
        <v>0</v>
      </c>
      <c r="BR246">
        <v>0</v>
      </c>
      <c r="BS246">
        <v>0</v>
      </c>
      <c r="BT246" t="s">
        <v>697</v>
      </c>
      <c r="BU246">
        <v>0</v>
      </c>
      <c r="BV246">
        <v>0</v>
      </c>
      <c r="BW246" t="s">
        <v>697</v>
      </c>
      <c r="BX246">
        <v>0</v>
      </c>
    </row>
    <row r="247" spans="1:76" x14ac:dyDescent="0.25">
      <c r="A247" t="s">
        <v>726</v>
      </c>
      <c r="B247" t="s">
        <v>191</v>
      </c>
      <c r="C247" t="s">
        <v>539</v>
      </c>
      <c r="D247" t="s">
        <v>540</v>
      </c>
      <c r="E247" t="s">
        <v>697</v>
      </c>
      <c r="F247" t="s">
        <v>457</v>
      </c>
      <c r="G247" t="s">
        <v>697</v>
      </c>
      <c r="H247" t="s">
        <v>184</v>
      </c>
      <c r="I247" t="s">
        <v>1570</v>
      </c>
      <c r="J247" t="s">
        <v>1570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697</v>
      </c>
      <c r="AC247" s="2">
        <v>-4.360655737704918</v>
      </c>
      <c r="AD247">
        <v>-0.96</v>
      </c>
      <c r="AE247">
        <v>0</v>
      </c>
      <c r="AF247">
        <v>0</v>
      </c>
      <c r="AG247">
        <v>0</v>
      </c>
      <c r="AH247">
        <v>0</v>
      </c>
      <c r="AI247" t="s">
        <v>697</v>
      </c>
      <c r="AJ247" t="s">
        <v>697</v>
      </c>
      <c r="AK247" t="s">
        <v>697</v>
      </c>
      <c r="AL247">
        <v>0</v>
      </c>
      <c r="AM247">
        <v>0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  <c r="AU247" t="s">
        <v>697</v>
      </c>
      <c r="AV247" t="s">
        <v>697</v>
      </c>
      <c r="AW247" t="s">
        <v>697</v>
      </c>
      <c r="AX247" t="s">
        <v>697</v>
      </c>
      <c r="AY247" t="s">
        <v>697</v>
      </c>
      <c r="AZ247" t="s">
        <v>697</v>
      </c>
      <c r="BA247" t="s">
        <v>1512</v>
      </c>
      <c r="BB247" t="s">
        <v>1897</v>
      </c>
      <c r="BC247">
        <v>5.32</v>
      </c>
      <c r="BD247" t="s">
        <v>697</v>
      </c>
      <c r="BE247">
        <v>0</v>
      </c>
      <c r="BF247">
        <v>0</v>
      </c>
      <c r="BG247">
        <v>0</v>
      </c>
      <c r="BH247">
        <v>0</v>
      </c>
      <c r="BI247" t="s">
        <v>197</v>
      </c>
      <c r="BJ247" t="s">
        <v>697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697</v>
      </c>
      <c r="BQ247">
        <v>0</v>
      </c>
      <c r="BR247">
        <v>0</v>
      </c>
      <c r="BS247">
        <v>0</v>
      </c>
      <c r="BT247" t="s">
        <v>697</v>
      </c>
      <c r="BU247">
        <v>0</v>
      </c>
      <c r="BV247">
        <v>0</v>
      </c>
      <c r="BW247" t="s">
        <v>697</v>
      </c>
      <c r="BX247">
        <v>0</v>
      </c>
    </row>
    <row r="248" spans="1:76" x14ac:dyDescent="0.25">
      <c r="A248" t="s">
        <v>726</v>
      </c>
      <c r="B248" t="s">
        <v>191</v>
      </c>
      <c r="C248" t="s">
        <v>539</v>
      </c>
      <c r="D248" t="s">
        <v>540</v>
      </c>
      <c r="E248" t="s">
        <v>697</v>
      </c>
      <c r="F248" t="s">
        <v>457</v>
      </c>
      <c r="G248" t="s">
        <v>697</v>
      </c>
      <c r="H248" t="s">
        <v>184</v>
      </c>
      <c r="I248" t="s">
        <v>1570</v>
      </c>
      <c r="J248" t="s">
        <v>1570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697</v>
      </c>
      <c r="AC248" s="2">
        <v>-5.3934426229508201</v>
      </c>
      <c r="AD248">
        <v>-1.19</v>
      </c>
      <c r="AE248">
        <v>0</v>
      </c>
      <c r="AF248">
        <v>0</v>
      </c>
      <c r="AG248">
        <v>0</v>
      </c>
      <c r="AH248">
        <v>0</v>
      </c>
      <c r="AI248" t="s">
        <v>697</v>
      </c>
      <c r="AJ248" t="s">
        <v>697</v>
      </c>
      <c r="AK248" t="s">
        <v>697</v>
      </c>
      <c r="AL248">
        <v>0</v>
      </c>
      <c r="AM248">
        <v>0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  <c r="AU248" t="s">
        <v>697</v>
      </c>
      <c r="AV248" t="s">
        <v>697</v>
      </c>
      <c r="AW248" t="s">
        <v>697</v>
      </c>
      <c r="AX248" t="s">
        <v>697</v>
      </c>
      <c r="AY248" t="s">
        <v>697</v>
      </c>
      <c r="AZ248" t="s">
        <v>697</v>
      </c>
      <c r="BA248" t="s">
        <v>1898</v>
      </c>
      <c r="BB248" t="s">
        <v>1899</v>
      </c>
      <c r="BC248">
        <v>6.58</v>
      </c>
      <c r="BD248" t="s">
        <v>697</v>
      </c>
      <c r="BE248">
        <v>0</v>
      </c>
      <c r="BF248">
        <v>0</v>
      </c>
      <c r="BG248">
        <v>0</v>
      </c>
      <c r="BH248">
        <v>0</v>
      </c>
      <c r="BI248" t="s">
        <v>197</v>
      </c>
      <c r="BJ248" t="s">
        <v>697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697</v>
      </c>
      <c r="BQ248">
        <v>0</v>
      </c>
      <c r="BR248">
        <v>0</v>
      </c>
      <c r="BS248">
        <v>0</v>
      </c>
      <c r="BT248" t="s">
        <v>697</v>
      </c>
      <c r="BU248">
        <v>0</v>
      </c>
      <c r="BV248">
        <v>0</v>
      </c>
      <c r="BW248" t="s">
        <v>697</v>
      </c>
      <c r="BX248">
        <v>0</v>
      </c>
    </row>
    <row r="249" spans="1:76" x14ac:dyDescent="0.25">
      <c r="A249" t="s">
        <v>738</v>
      </c>
      <c r="B249" t="s">
        <v>201</v>
      </c>
      <c r="C249" t="s">
        <v>634</v>
      </c>
      <c r="D249" t="s">
        <v>224</v>
      </c>
      <c r="E249" t="s">
        <v>697</v>
      </c>
      <c r="F249" t="s">
        <v>225</v>
      </c>
      <c r="G249" t="s">
        <v>697</v>
      </c>
      <c r="H249" t="s">
        <v>184</v>
      </c>
      <c r="I249" t="s">
        <v>1570</v>
      </c>
      <c r="J249" t="s">
        <v>1570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697</v>
      </c>
      <c r="AC249" s="2">
        <v>-5.3278688524590168</v>
      </c>
      <c r="AD249">
        <v>-1.17</v>
      </c>
      <c r="AE249">
        <v>0</v>
      </c>
      <c r="AF249">
        <v>0</v>
      </c>
      <c r="AG249">
        <v>0</v>
      </c>
      <c r="AH249">
        <v>0</v>
      </c>
      <c r="AI249" t="s">
        <v>697</v>
      </c>
      <c r="AJ249" t="s">
        <v>697</v>
      </c>
      <c r="AK249" t="s">
        <v>697</v>
      </c>
      <c r="AL249">
        <v>0</v>
      </c>
      <c r="AM249">
        <v>0</v>
      </c>
      <c r="AN249" t="s">
        <v>697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  <c r="AU249" t="s">
        <v>697</v>
      </c>
      <c r="AV249" t="s">
        <v>697</v>
      </c>
      <c r="AW249" t="s">
        <v>697</v>
      </c>
      <c r="AX249" t="s">
        <v>697</v>
      </c>
      <c r="AY249" t="s">
        <v>697</v>
      </c>
      <c r="AZ249" t="s">
        <v>697</v>
      </c>
      <c r="BA249" t="s">
        <v>1900</v>
      </c>
      <c r="BB249" t="s">
        <v>1901</v>
      </c>
      <c r="BC249">
        <v>6.5</v>
      </c>
      <c r="BD249" t="s">
        <v>697</v>
      </c>
      <c r="BE249">
        <v>0</v>
      </c>
      <c r="BF249">
        <v>0</v>
      </c>
      <c r="BG249">
        <v>0</v>
      </c>
      <c r="BH249">
        <v>0</v>
      </c>
      <c r="BI249" t="s">
        <v>197</v>
      </c>
      <c r="BJ249" t="s">
        <v>697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697</v>
      </c>
      <c r="BQ249">
        <v>0</v>
      </c>
      <c r="BR249">
        <v>0</v>
      </c>
      <c r="BS249">
        <v>0</v>
      </c>
      <c r="BT249" t="s">
        <v>697</v>
      </c>
      <c r="BU249">
        <v>0</v>
      </c>
      <c r="BV249">
        <v>0</v>
      </c>
      <c r="BW249" t="s">
        <v>697</v>
      </c>
      <c r="BX249">
        <v>0</v>
      </c>
    </row>
    <row r="250" spans="1:76" x14ac:dyDescent="0.25">
      <c r="A250" t="s">
        <v>738</v>
      </c>
      <c r="B250" t="s">
        <v>201</v>
      </c>
      <c r="C250" t="s">
        <v>634</v>
      </c>
      <c r="D250" t="s">
        <v>224</v>
      </c>
      <c r="E250" t="s">
        <v>697</v>
      </c>
      <c r="F250" t="s">
        <v>225</v>
      </c>
      <c r="G250" t="s">
        <v>697</v>
      </c>
      <c r="H250" t="s">
        <v>184</v>
      </c>
      <c r="I250" t="s">
        <v>1570</v>
      </c>
      <c r="J250" t="s">
        <v>1570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697</v>
      </c>
      <c r="AC250" s="2">
        <v>-2.4508196721311477</v>
      </c>
      <c r="AD250">
        <v>-0.54</v>
      </c>
      <c r="AE250">
        <v>0</v>
      </c>
      <c r="AF250">
        <v>0</v>
      </c>
      <c r="AG250">
        <v>0</v>
      </c>
      <c r="AH250">
        <v>0</v>
      </c>
      <c r="AI250" t="s">
        <v>697</v>
      </c>
      <c r="AJ250" t="s">
        <v>697</v>
      </c>
      <c r="AK250" t="s">
        <v>697</v>
      </c>
      <c r="AL250">
        <v>0</v>
      </c>
      <c r="AM250">
        <v>0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  <c r="AU250" t="s">
        <v>697</v>
      </c>
      <c r="AV250" t="s">
        <v>697</v>
      </c>
      <c r="AW250" t="s">
        <v>697</v>
      </c>
      <c r="AX250" t="s">
        <v>697</v>
      </c>
      <c r="AY250" t="s">
        <v>697</v>
      </c>
      <c r="AZ250" t="s">
        <v>697</v>
      </c>
      <c r="BA250" t="s">
        <v>1513</v>
      </c>
      <c r="BB250" t="s">
        <v>1902</v>
      </c>
      <c r="BC250">
        <v>2.99</v>
      </c>
      <c r="BD250" t="s">
        <v>697</v>
      </c>
      <c r="BE250">
        <v>0</v>
      </c>
      <c r="BF250">
        <v>0</v>
      </c>
      <c r="BG250">
        <v>0</v>
      </c>
      <c r="BH250">
        <v>0</v>
      </c>
      <c r="BI250" t="s">
        <v>197</v>
      </c>
      <c r="BJ250" t="s">
        <v>697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697</v>
      </c>
      <c r="BQ250">
        <v>0</v>
      </c>
      <c r="BR250">
        <v>0</v>
      </c>
      <c r="BS250">
        <v>0</v>
      </c>
      <c r="BT250" t="s">
        <v>697</v>
      </c>
      <c r="BU250">
        <v>0</v>
      </c>
      <c r="BV250">
        <v>0</v>
      </c>
      <c r="BW250" t="s">
        <v>697</v>
      </c>
      <c r="BX250">
        <v>0</v>
      </c>
    </row>
    <row r="251" spans="1:76" x14ac:dyDescent="0.25">
      <c r="A251" t="s">
        <v>738</v>
      </c>
      <c r="B251" t="s">
        <v>201</v>
      </c>
      <c r="C251" t="s">
        <v>634</v>
      </c>
      <c r="D251" t="s">
        <v>224</v>
      </c>
      <c r="E251" t="s">
        <v>697</v>
      </c>
      <c r="F251" t="s">
        <v>225</v>
      </c>
      <c r="G251" t="s">
        <v>697</v>
      </c>
      <c r="H251" t="s">
        <v>184</v>
      </c>
      <c r="I251" t="s">
        <v>1570</v>
      </c>
      <c r="J251" t="s">
        <v>1570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697</v>
      </c>
      <c r="AC251" s="2">
        <v>-8.7131147540983616</v>
      </c>
      <c r="AD251">
        <v>-1.92</v>
      </c>
      <c r="AE251">
        <v>0</v>
      </c>
      <c r="AF251">
        <v>0</v>
      </c>
      <c r="AG251">
        <v>0</v>
      </c>
      <c r="AH251">
        <v>0</v>
      </c>
      <c r="AI251" t="s">
        <v>697</v>
      </c>
      <c r="AJ251" t="s">
        <v>697</v>
      </c>
      <c r="AK251" t="s">
        <v>697</v>
      </c>
      <c r="AL251">
        <v>0</v>
      </c>
      <c r="AM251">
        <v>0</v>
      </c>
      <c r="AN251" t="s">
        <v>697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  <c r="AU251" t="s">
        <v>697</v>
      </c>
      <c r="AV251" t="s">
        <v>697</v>
      </c>
      <c r="AW251" t="s">
        <v>697</v>
      </c>
      <c r="AX251" t="s">
        <v>697</v>
      </c>
      <c r="AY251" t="s">
        <v>697</v>
      </c>
      <c r="AZ251" t="s">
        <v>697</v>
      </c>
      <c r="BA251" t="s">
        <v>1238</v>
      </c>
      <c r="BB251" t="s">
        <v>1903</v>
      </c>
      <c r="BC251">
        <v>10.63</v>
      </c>
      <c r="BD251" t="s">
        <v>697</v>
      </c>
      <c r="BE251">
        <v>0</v>
      </c>
      <c r="BF251">
        <v>0</v>
      </c>
      <c r="BG251">
        <v>0</v>
      </c>
      <c r="BH251">
        <v>0</v>
      </c>
      <c r="BI251" t="s">
        <v>197</v>
      </c>
      <c r="BJ251" t="s">
        <v>697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697</v>
      </c>
      <c r="BQ251">
        <v>0</v>
      </c>
      <c r="BR251">
        <v>0</v>
      </c>
      <c r="BS251">
        <v>0</v>
      </c>
      <c r="BT251" t="s">
        <v>697</v>
      </c>
      <c r="BU251">
        <v>0</v>
      </c>
      <c r="BV251">
        <v>0</v>
      </c>
      <c r="BW251" t="s">
        <v>697</v>
      </c>
      <c r="BX251">
        <v>0</v>
      </c>
    </row>
    <row r="252" spans="1:76" x14ac:dyDescent="0.25">
      <c r="A252" t="s">
        <v>738</v>
      </c>
      <c r="B252" t="s">
        <v>201</v>
      </c>
      <c r="C252" t="s">
        <v>634</v>
      </c>
      <c r="D252" t="s">
        <v>224</v>
      </c>
      <c r="E252" t="s">
        <v>697</v>
      </c>
      <c r="F252" t="s">
        <v>225</v>
      </c>
      <c r="G252" t="s">
        <v>697</v>
      </c>
      <c r="H252" t="s">
        <v>184</v>
      </c>
      <c r="I252" t="s">
        <v>1570</v>
      </c>
      <c r="J252" t="s">
        <v>1570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697</v>
      </c>
      <c r="AC252" s="2">
        <v>-6.2540983606557381</v>
      </c>
      <c r="AD252">
        <v>-1.38</v>
      </c>
      <c r="AE252">
        <v>0</v>
      </c>
      <c r="AF252">
        <v>0</v>
      </c>
      <c r="AG252">
        <v>0</v>
      </c>
      <c r="AH252">
        <v>0</v>
      </c>
      <c r="AI252" t="s">
        <v>697</v>
      </c>
      <c r="AJ252" t="s">
        <v>697</v>
      </c>
      <c r="AK252" t="s">
        <v>697</v>
      </c>
      <c r="AL252">
        <v>0</v>
      </c>
      <c r="AM252">
        <v>0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  <c r="AU252" t="s">
        <v>697</v>
      </c>
      <c r="AV252" t="s">
        <v>697</v>
      </c>
      <c r="AW252" t="s">
        <v>697</v>
      </c>
      <c r="AX252" t="s">
        <v>697</v>
      </c>
      <c r="AY252" t="s">
        <v>697</v>
      </c>
      <c r="AZ252" t="s">
        <v>697</v>
      </c>
      <c r="BA252" t="s">
        <v>1646</v>
      </c>
      <c r="BB252" t="s">
        <v>1904</v>
      </c>
      <c r="BC252">
        <v>7.63</v>
      </c>
      <c r="BD252" t="s">
        <v>697</v>
      </c>
      <c r="BE252">
        <v>0</v>
      </c>
      <c r="BF252">
        <v>0</v>
      </c>
      <c r="BG252">
        <v>0</v>
      </c>
      <c r="BH252">
        <v>0</v>
      </c>
      <c r="BI252" t="s">
        <v>197</v>
      </c>
      <c r="BJ252" t="s">
        <v>697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697</v>
      </c>
      <c r="BQ252">
        <v>0</v>
      </c>
      <c r="BR252">
        <v>0</v>
      </c>
      <c r="BS252">
        <v>0</v>
      </c>
      <c r="BT252" t="s">
        <v>697</v>
      </c>
      <c r="BU252">
        <v>0</v>
      </c>
      <c r="BV252">
        <v>0</v>
      </c>
      <c r="BW252" t="s">
        <v>697</v>
      </c>
      <c r="BX252">
        <v>0</v>
      </c>
    </row>
    <row r="253" spans="1:76" x14ac:dyDescent="0.25">
      <c r="A253" t="s">
        <v>746</v>
      </c>
      <c r="B253" t="s">
        <v>201</v>
      </c>
      <c r="C253" t="s">
        <v>249</v>
      </c>
      <c r="D253" t="s">
        <v>250</v>
      </c>
      <c r="E253" t="s">
        <v>697</v>
      </c>
      <c r="F253" t="s">
        <v>251</v>
      </c>
      <c r="G253" t="s">
        <v>697</v>
      </c>
      <c r="H253" t="s">
        <v>184</v>
      </c>
      <c r="I253" t="s">
        <v>1570</v>
      </c>
      <c r="J253" t="s">
        <v>1570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697</v>
      </c>
      <c r="AC253" s="2">
        <v>-1.2704918032786885</v>
      </c>
      <c r="AD253">
        <v>-0.28000000000000003</v>
      </c>
      <c r="AE253">
        <v>0</v>
      </c>
      <c r="AF253">
        <v>0</v>
      </c>
      <c r="AG253">
        <v>0</v>
      </c>
      <c r="AH253">
        <v>0</v>
      </c>
      <c r="AI253" t="s">
        <v>697</v>
      </c>
      <c r="AJ253" t="s">
        <v>697</v>
      </c>
      <c r="AK253" t="s">
        <v>697</v>
      </c>
      <c r="AL253">
        <v>0</v>
      </c>
      <c r="AM253">
        <v>0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  <c r="AU253" t="s">
        <v>697</v>
      </c>
      <c r="AV253" t="s">
        <v>697</v>
      </c>
      <c r="AW253" t="s">
        <v>697</v>
      </c>
      <c r="AX253" t="s">
        <v>697</v>
      </c>
      <c r="AY253" t="s">
        <v>697</v>
      </c>
      <c r="AZ253" t="s">
        <v>697</v>
      </c>
      <c r="BA253" t="s">
        <v>1069</v>
      </c>
      <c r="BB253" t="s">
        <v>1905</v>
      </c>
      <c r="BC253">
        <v>1.55</v>
      </c>
      <c r="BD253" t="s">
        <v>697</v>
      </c>
      <c r="BE253">
        <v>0</v>
      </c>
      <c r="BF253">
        <v>0</v>
      </c>
      <c r="BG253">
        <v>0</v>
      </c>
      <c r="BH253">
        <v>0</v>
      </c>
      <c r="BI253" t="s">
        <v>197</v>
      </c>
      <c r="BJ253" t="s">
        <v>697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697</v>
      </c>
      <c r="BQ253">
        <v>0</v>
      </c>
      <c r="BR253">
        <v>0</v>
      </c>
      <c r="BS253">
        <v>0</v>
      </c>
      <c r="BT253" t="s">
        <v>697</v>
      </c>
      <c r="BU253">
        <v>0</v>
      </c>
      <c r="BV253">
        <v>0</v>
      </c>
      <c r="BW253" t="s">
        <v>697</v>
      </c>
      <c r="BX253">
        <v>0</v>
      </c>
    </row>
    <row r="254" spans="1:76" x14ac:dyDescent="0.25">
      <c r="A254" t="s">
        <v>746</v>
      </c>
      <c r="B254" t="s">
        <v>201</v>
      </c>
      <c r="C254" t="s">
        <v>249</v>
      </c>
      <c r="D254" t="s">
        <v>250</v>
      </c>
      <c r="E254" t="s">
        <v>697</v>
      </c>
      <c r="F254" t="s">
        <v>251</v>
      </c>
      <c r="G254" t="s">
        <v>697</v>
      </c>
      <c r="H254" t="s">
        <v>184</v>
      </c>
      <c r="I254" t="s">
        <v>1570</v>
      </c>
      <c r="J254" t="s">
        <v>1570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697</v>
      </c>
      <c r="AC254" s="2">
        <v>-1.6885245901639343</v>
      </c>
      <c r="AD254">
        <v>-0.37</v>
      </c>
      <c r="AE254">
        <v>0</v>
      </c>
      <c r="AF254">
        <v>0</v>
      </c>
      <c r="AG254">
        <v>0</v>
      </c>
      <c r="AH254">
        <v>0</v>
      </c>
      <c r="AI254" t="s">
        <v>697</v>
      </c>
      <c r="AJ254" t="s">
        <v>697</v>
      </c>
      <c r="AK254" t="s">
        <v>697</v>
      </c>
      <c r="AL254">
        <v>0</v>
      </c>
      <c r="AM254">
        <v>0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  <c r="AU254" t="s">
        <v>697</v>
      </c>
      <c r="AV254" t="s">
        <v>697</v>
      </c>
      <c r="AW254" t="s">
        <v>697</v>
      </c>
      <c r="AX254" t="s">
        <v>697</v>
      </c>
      <c r="AY254" t="s">
        <v>697</v>
      </c>
      <c r="AZ254" t="s">
        <v>697</v>
      </c>
      <c r="BA254" t="s">
        <v>1070</v>
      </c>
      <c r="BB254" t="s">
        <v>1906</v>
      </c>
      <c r="BC254">
        <v>2.06</v>
      </c>
      <c r="BD254" t="s">
        <v>697</v>
      </c>
      <c r="BE254">
        <v>0</v>
      </c>
      <c r="BF254">
        <v>0</v>
      </c>
      <c r="BG254">
        <v>0</v>
      </c>
      <c r="BH254">
        <v>0</v>
      </c>
      <c r="BI254" t="s">
        <v>197</v>
      </c>
      <c r="BJ254" t="s">
        <v>697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697</v>
      </c>
      <c r="BQ254">
        <v>0</v>
      </c>
      <c r="BR254">
        <v>0</v>
      </c>
      <c r="BS254">
        <v>0</v>
      </c>
      <c r="BT254" t="s">
        <v>697</v>
      </c>
      <c r="BU254">
        <v>0</v>
      </c>
      <c r="BV254">
        <v>0</v>
      </c>
      <c r="BW254" t="s">
        <v>697</v>
      </c>
      <c r="BX254">
        <v>0</v>
      </c>
    </row>
    <row r="255" spans="1:76" x14ac:dyDescent="0.25">
      <c r="A255" t="s">
        <v>746</v>
      </c>
      <c r="B255" t="s">
        <v>201</v>
      </c>
      <c r="C255" t="s">
        <v>249</v>
      </c>
      <c r="D255" t="s">
        <v>250</v>
      </c>
      <c r="E255" t="s">
        <v>697</v>
      </c>
      <c r="F255" t="s">
        <v>251</v>
      </c>
      <c r="G255" t="s">
        <v>697</v>
      </c>
      <c r="H255" t="s">
        <v>184</v>
      </c>
      <c r="I255" t="s">
        <v>1570</v>
      </c>
      <c r="J255" t="s">
        <v>1570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697</v>
      </c>
      <c r="AC255" s="2">
        <v>-7.6721311475409832</v>
      </c>
      <c r="AD255">
        <v>-1.69</v>
      </c>
      <c r="AE255">
        <v>0</v>
      </c>
      <c r="AF255">
        <v>0</v>
      </c>
      <c r="AG255">
        <v>0</v>
      </c>
      <c r="AH255">
        <v>0</v>
      </c>
      <c r="AI255" t="s">
        <v>697</v>
      </c>
      <c r="AJ255" t="s">
        <v>697</v>
      </c>
      <c r="AK255" t="s">
        <v>697</v>
      </c>
      <c r="AL255">
        <v>0</v>
      </c>
      <c r="AM255">
        <v>0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  <c r="AU255" t="s">
        <v>697</v>
      </c>
      <c r="AV255" t="s">
        <v>697</v>
      </c>
      <c r="AW255" t="s">
        <v>697</v>
      </c>
      <c r="AX255" t="s">
        <v>697</v>
      </c>
      <c r="AY255" t="s">
        <v>697</v>
      </c>
      <c r="AZ255" t="s">
        <v>697</v>
      </c>
      <c r="BA255" t="s">
        <v>1117</v>
      </c>
      <c r="BB255" t="s">
        <v>1907</v>
      </c>
      <c r="BC255">
        <v>9.36</v>
      </c>
      <c r="BD255" t="s">
        <v>697</v>
      </c>
      <c r="BE255">
        <v>0</v>
      </c>
      <c r="BF255">
        <v>0</v>
      </c>
      <c r="BG255">
        <v>0</v>
      </c>
      <c r="BH255">
        <v>0</v>
      </c>
      <c r="BI255" t="s">
        <v>197</v>
      </c>
      <c r="BJ255" t="s">
        <v>697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697</v>
      </c>
      <c r="BQ255">
        <v>0</v>
      </c>
      <c r="BR255">
        <v>0</v>
      </c>
      <c r="BS255">
        <v>0</v>
      </c>
      <c r="BT255" t="s">
        <v>697</v>
      </c>
      <c r="BU255">
        <v>0</v>
      </c>
      <c r="BV255">
        <v>0</v>
      </c>
      <c r="BW255" t="s">
        <v>697</v>
      </c>
      <c r="BX255">
        <v>0</v>
      </c>
    </row>
    <row r="256" spans="1:76" x14ac:dyDescent="0.25">
      <c r="A256" t="s">
        <v>746</v>
      </c>
      <c r="B256" t="s">
        <v>201</v>
      </c>
      <c r="C256" t="s">
        <v>249</v>
      </c>
      <c r="D256" t="s">
        <v>250</v>
      </c>
      <c r="E256" t="s">
        <v>697</v>
      </c>
      <c r="F256" t="s">
        <v>251</v>
      </c>
      <c r="G256" t="s">
        <v>697</v>
      </c>
      <c r="H256" t="s">
        <v>184</v>
      </c>
      <c r="I256" t="s">
        <v>1570</v>
      </c>
      <c r="J256" t="s">
        <v>1570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697</v>
      </c>
      <c r="AC256" s="2">
        <v>-6.0983606557377046</v>
      </c>
      <c r="AD256">
        <v>-1.34</v>
      </c>
      <c r="AE256">
        <v>0</v>
      </c>
      <c r="AF256">
        <v>0</v>
      </c>
      <c r="AG256">
        <v>0</v>
      </c>
      <c r="AH256">
        <v>0</v>
      </c>
      <c r="AI256" t="s">
        <v>697</v>
      </c>
      <c r="AJ256" t="s">
        <v>697</v>
      </c>
      <c r="AK256" t="s">
        <v>697</v>
      </c>
      <c r="AL256">
        <v>0</v>
      </c>
      <c r="AM256">
        <v>0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  <c r="AU256" t="s">
        <v>697</v>
      </c>
      <c r="AV256" t="s">
        <v>697</v>
      </c>
      <c r="AW256" t="s">
        <v>697</v>
      </c>
      <c r="AX256" t="s">
        <v>697</v>
      </c>
      <c r="AY256" t="s">
        <v>697</v>
      </c>
      <c r="AZ256" t="s">
        <v>697</v>
      </c>
      <c r="BA256" t="s">
        <v>1161</v>
      </c>
      <c r="BB256" t="s">
        <v>1908</v>
      </c>
      <c r="BC256">
        <v>7.44</v>
      </c>
      <c r="BD256" t="s">
        <v>697</v>
      </c>
      <c r="BE256">
        <v>0</v>
      </c>
      <c r="BF256">
        <v>0</v>
      </c>
      <c r="BG256">
        <v>0</v>
      </c>
      <c r="BH256">
        <v>0</v>
      </c>
      <c r="BI256" t="s">
        <v>197</v>
      </c>
      <c r="BJ256" t="s">
        <v>697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697</v>
      </c>
      <c r="BQ256">
        <v>0</v>
      </c>
      <c r="BR256">
        <v>0</v>
      </c>
      <c r="BS256">
        <v>0</v>
      </c>
      <c r="BT256" t="s">
        <v>697</v>
      </c>
      <c r="BU256">
        <v>0</v>
      </c>
      <c r="BV256">
        <v>0</v>
      </c>
      <c r="BW256" t="s">
        <v>697</v>
      </c>
      <c r="BX256">
        <v>0</v>
      </c>
    </row>
    <row r="257" spans="1:76" x14ac:dyDescent="0.25">
      <c r="A257" t="s">
        <v>746</v>
      </c>
      <c r="B257" t="s">
        <v>201</v>
      </c>
      <c r="C257" t="s">
        <v>249</v>
      </c>
      <c r="D257" t="s">
        <v>250</v>
      </c>
      <c r="E257" t="s">
        <v>697</v>
      </c>
      <c r="F257" t="s">
        <v>251</v>
      </c>
      <c r="G257" t="s">
        <v>697</v>
      </c>
      <c r="H257" t="s">
        <v>184</v>
      </c>
      <c r="I257" t="s">
        <v>1570</v>
      </c>
      <c r="J257" t="s">
        <v>1570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697</v>
      </c>
      <c r="AC257" s="2">
        <v>-1.1475409836065573</v>
      </c>
      <c r="AD257">
        <v>-0.25</v>
      </c>
      <c r="AE257">
        <v>0</v>
      </c>
      <c r="AF257">
        <v>0</v>
      </c>
      <c r="AG257">
        <v>0</v>
      </c>
      <c r="AH257">
        <v>0</v>
      </c>
      <c r="AI257" t="s">
        <v>697</v>
      </c>
      <c r="AJ257" t="s">
        <v>697</v>
      </c>
      <c r="AK257" t="s">
        <v>697</v>
      </c>
      <c r="AL257">
        <v>0</v>
      </c>
      <c r="AM257">
        <v>0</v>
      </c>
      <c r="AN257" t="s">
        <v>697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  <c r="AU257" t="s">
        <v>697</v>
      </c>
      <c r="AV257" t="s">
        <v>697</v>
      </c>
      <c r="AW257" t="s">
        <v>697</v>
      </c>
      <c r="AX257" t="s">
        <v>697</v>
      </c>
      <c r="AY257" t="s">
        <v>697</v>
      </c>
      <c r="AZ257" t="s">
        <v>697</v>
      </c>
      <c r="BA257" t="s">
        <v>1162</v>
      </c>
      <c r="BB257" t="s">
        <v>1909</v>
      </c>
      <c r="BC257">
        <v>1.4</v>
      </c>
      <c r="BD257" t="s">
        <v>697</v>
      </c>
      <c r="BE257">
        <v>0</v>
      </c>
      <c r="BF257">
        <v>0</v>
      </c>
      <c r="BG257">
        <v>0</v>
      </c>
      <c r="BH257">
        <v>0</v>
      </c>
      <c r="BI257" t="s">
        <v>197</v>
      </c>
      <c r="BJ257" t="s">
        <v>697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697</v>
      </c>
      <c r="BQ257">
        <v>0</v>
      </c>
      <c r="BR257">
        <v>0</v>
      </c>
      <c r="BS257">
        <v>0</v>
      </c>
      <c r="BT257" t="s">
        <v>697</v>
      </c>
      <c r="BU257">
        <v>0</v>
      </c>
      <c r="BV257">
        <v>0</v>
      </c>
      <c r="BW257" t="s">
        <v>697</v>
      </c>
      <c r="BX257">
        <v>0</v>
      </c>
    </row>
    <row r="258" spans="1:76" x14ac:dyDescent="0.25">
      <c r="A258" t="s">
        <v>758</v>
      </c>
      <c r="B258" t="s">
        <v>191</v>
      </c>
      <c r="C258" t="s">
        <v>759</v>
      </c>
      <c r="D258" t="s">
        <v>239</v>
      </c>
      <c r="E258" t="s">
        <v>697</v>
      </c>
      <c r="F258" t="s">
        <v>240</v>
      </c>
      <c r="G258" t="s">
        <v>697</v>
      </c>
      <c r="H258" t="s">
        <v>184</v>
      </c>
      <c r="I258" t="s">
        <v>1570</v>
      </c>
      <c r="J258" t="s">
        <v>1570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697</v>
      </c>
      <c r="AC258" s="2">
        <v>-8.3934426229508201</v>
      </c>
      <c r="AD258">
        <v>-1.85</v>
      </c>
      <c r="AE258">
        <v>0</v>
      </c>
      <c r="AF258">
        <v>0</v>
      </c>
      <c r="AG258">
        <v>0</v>
      </c>
      <c r="AH258">
        <v>0</v>
      </c>
      <c r="AI258" t="s">
        <v>697</v>
      </c>
      <c r="AJ258" t="s">
        <v>697</v>
      </c>
      <c r="AK258" t="s">
        <v>697</v>
      </c>
      <c r="AL258">
        <v>0</v>
      </c>
      <c r="AM258">
        <v>0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  <c r="AU258" t="s">
        <v>697</v>
      </c>
      <c r="AV258" t="s">
        <v>697</v>
      </c>
      <c r="AW258" t="s">
        <v>697</v>
      </c>
      <c r="AX258" t="s">
        <v>697</v>
      </c>
      <c r="AY258" t="s">
        <v>697</v>
      </c>
      <c r="AZ258" t="s">
        <v>697</v>
      </c>
      <c r="BA258" t="s">
        <v>1339</v>
      </c>
      <c r="BB258" t="s">
        <v>1910</v>
      </c>
      <c r="BC258">
        <v>10.24</v>
      </c>
      <c r="BD258" t="s">
        <v>697</v>
      </c>
      <c r="BE258">
        <v>0</v>
      </c>
      <c r="BF258">
        <v>0</v>
      </c>
      <c r="BG258">
        <v>0</v>
      </c>
      <c r="BH258">
        <v>0</v>
      </c>
      <c r="BI258" t="s">
        <v>197</v>
      </c>
      <c r="BJ258" t="s">
        <v>697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697</v>
      </c>
      <c r="BQ258">
        <v>0</v>
      </c>
      <c r="BR258">
        <v>0</v>
      </c>
      <c r="BS258">
        <v>0</v>
      </c>
      <c r="BT258" t="s">
        <v>697</v>
      </c>
      <c r="BU258">
        <v>0</v>
      </c>
      <c r="BV258">
        <v>0</v>
      </c>
      <c r="BW258" t="s">
        <v>697</v>
      </c>
      <c r="BX258">
        <v>0</v>
      </c>
    </row>
    <row r="259" spans="1:76" x14ac:dyDescent="0.25">
      <c r="A259" t="s">
        <v>748</v>
      </c>
      <c r="B259" t="s">
        <v>231</v>
      </c>
      <c r="C259" t="s">
        <v>665</v>
      </c>
      <c r="D259" t="s">
        <v>233</v>
      </c>
      <c r="E259" t="s">
        <v>697</v>
      </c>
      <c r="F259" t="s">
        <v>597</v>
      </c>
      <c r="G259" t="s">
        <v>697</v>
      </c>
      <c r="H259" t="s">
        <v>184</v>
      </c>
      <c r="I259" t="s">
        <v>1570</v>
      </c>
      <c r="J259" t="s">
        <v>1570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697</v>
      </c>
      <c r="AC259" s="2">
        <v>-2.8442622950819674</v>
      </c>
      <c r="AD259">
        <v>-0.63</v>
      </c>
      <c r="AE259">
        <v>0</v>
      </c>
      <c r="AF259">
        <v>0</v>
      </c>
      <c r="AG259">
        <v>0</v>
      </c>
      <c r="AH259">
        <v>0</v>
      </c>
      <c r="AI259" t="s">
        <v>697</v>
      </c>
      <c r="AJ259" t="s">
        <v>697</v>
      </c>
      <c r="AK259" t="s">
        <v>697</v>
      </c>
      <c r="AL259">
        <v>0</v>
      </c>
      <c r="AM259">
        <v>0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  <c r="AU259" t="s">
        <v>697</v>
      </c>
      <c r="AV259" t="s">
        <v>697</v>
      </c>
      <c r="AW259" t="s">
        <v>697</v>
      </c>
      <c r="AX259" t="s">
        <v>697</v>
      </c>
      <c r="AY259" t="s">
        <v>697</v>
      </c>
      <c r="AZ259" t="s">
        <v>697</v>
      </c>
      <c r="BA259" t="s">
        <v>1485</v>
      </c>
      <c r="BB259" t="s">
        <v>1911</v>
      </c>
      <c r="BC259">
        <v>3.47</v>
      </c>
      <c r="BD259" t="s">
        <v>697</v>
      </c>
      <c r="BE259">
        <v>0</v>
      </c>
      <c r="BF259">
        <v>0</v>
      </c>
      <c r="BG259">
        <v>0</v>
      </c>
      <c r="BH259">
        <v>0</v>
      </c>
      <c r="BI259" t="s">
        <v>197</v>
      </c>
      <c r="BJ259" t="s">
        <v>697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697</v>
      </c>
      <c r="BQ259">
        <v>0</v>
      </c>
      <c r="BR259">
        <v>0</v>
      </c>
      <c r="BS259">
        <v>0</v>
      </c>
      <c r="BT259" t="s">
        <v>697</v>
      </c>
      <c r="BU259">
        <v>0</v>
      </c>
      <c r="BV259">
        <v>0</v>
      </c>
      <c r="BW259" t="s">
        <v>697</v>
      </c>
      <c r="BX259">
        <v>0</v>
      </c>
    </row>
    <row r="260" spans="1:76" x14ac:dyDescent="0.25">
      <c r="A260" t="s">
        <v>747</v>
      </c>
      <c r="B260" t="s">
        <v>191</v>
      </c>
      <c r="C260" t="s">
        <v>543</v>
      </c>
      <c r="D260" t="s">
        <v>668</v>
      </c>
      <c r="E260" t="s">
        <v>697</v>
      </c>
      <c r="F260" t="s">
        <v>193</v>
      </c>
      <c r="G260" t="s">
        <v>697</v>
      </c>
      <c r="H260" t="s">
        <v>184</v>
      </c>
      <c r="I260" t="s">
        <v>1570</v>
      </c>
      <c r="J260" t="s">
        <v>1570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697</v>
      </c>
      <c r="AC260" s="2">
        <v>-1.7704918032786885</v>
      </c>
      <c r="AD260">
        <v>-0.39</v>
      </c>
      <c r="AE260">
        <v>0</v>
      </c>
      <c r="AF260">
        <v>0</v>
      </c>
      <c r="AG260">
        <v>0</v>
      </c>
      <c r="AH260">
        <v>0</v>
      </c>
      <c r="AI260" t="s">
        <v>697</v>
      </c>
      <c r="AJ260" t="s">
        <v>697</v>
      </c>
      <c r="AK260" t="s">
        <v>697</v>
      </c>
      <c r="AL260">
        <v>0</v>
      </c>
      <c r="AM260">
        <v>0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  <c r="AU260" t="s">
        <v>697</v>
      </c>
      <c r="AV260" t="s">
        <v>697</v>
      </c>
      <c r="AW260" t="s">
        <v>697</v>
      </c>
      <c r="AX260" t="s">
        <v>697</v>
      </c>
      <c r="AY260" t="s">
        <v>697</v>
      </c>
      <c r="AZ260" t="s">
        <v>697</v>
      </c>
      <c r="BA260" t="s">
        <v>1514</v>
      </c>
      <c r="BB260" t="s">
        <v>1912</v>
      </c>
      <c r="BC260">
        <v>2.16</v>
      </c>
      <c r="BD260" t="s">
        <v>697</v>
      </c>
      <c r="BE260">
        <v>0</v>
      </c>
      <c r="BF260">
        <v>0</v>
      </c>
      <c r="BG260">
        <v>0</v>
      </c>
      <c r="BH260">
        <v>0</v>
      </c>
      <c r="BI260" t="s">
        <v>197</v>
      </c>
      <c r="BJ260" t="s">
        <v>697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697</v>
      </c>
      <c r="BQ260">
        <v>0</v>
      </c>
      <c r="BR260">
        <v>0</v>
      </c>
      <c r="BS260">
        <v>0</v>
      </c>
      <c r="BT260" t="s">
        <v>697</v>
      </c>
      <c r="BU260">
        <v>0</v>
      </c>
      <c r="BV260">
        <v>0</v>
      </c>
      <c r="BW260" t="s">
        <v>697</v>
      </c>
      <c r="BX260">
        <v>0</v>
      </c>
    </row>
    <row r="261" spans="1:76" x14ac:dyDescent="0.25">
      <c r="A261" t="s">
        <v>737</v>
      </c>
      <c r="B261" t="s">
        <v>201</v>
      </c>
      <c r="C261" t="s">
        <v>641</v>
      </c>
      <c r="D261" t="s">
        <v>670</v>
      </c>
      <c r="E261" t="s">
        <v>697</v>
      </c>
      <c r="F261" t="s">
        <v>640</v>
      </c>
      <c r="G261" t="s">
        <v>697</v>
      </c>
      <c r="H261" t="s">
        <v>184</v>
      </c>
      <c r="I261" t="s">
        <v>1570</v>
      </c>
      <c r="J261" t="s">
        <v>1570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697</v>
      </c>
      <c r="AC261" s="2">
        <v>-1.3934426229508197</v>
      </c>
      <c r="AD261">
        <v>-0.31</v>
      </c>
      <c r="AE261">
        <v>0</v>
      </c>
      <c r="AF261">
        <v>0</v>
      </c>
      <c r="AG261">
        <v>0</v>
      </c>
      <c r="AH261">
        <v>0</v>
      </c>
      <c r="AI261" t="s">
        <v>697</v>
      </c>
      <c r="AJ261" t="s">
        <v>697</v>
      </c>
      <c r="AK261" t="s">
        <v>697</v>
      </c>
      <c r="AL261">
        <v>0</v>
      </c>
      <c r="AM261">
        <v>0</v>
      </c>
      <c r="AN261" t="s">
        <v>697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  <c r="AU261" t="s">
        <v>697</v>
      </c>
      <c r="AV261" t="s">
        <v>697</v>
      </c>
      <c r="AW261" t="s">
        <v>697</v>
      </c>
      <c r="AX261" t="s">
        <v>697</v>
      </c>
      <c r="AY261" t="s">
        <v>697</v>
      </c>
      <c r="AZ261" t="s">
        <v>697</v>
      </c>
      <c r="BA261" t="s">
        <v>1913</v>
      </c>
      <c r="BB261" t="s">
        <v>1914</v>
      </c>
      <c r="BC261">
        <v>1.7</v>
      </c>
      <c r="BD261" t="s">
        <v>697</v>
      </c>
      <c r="BE261">
        <v>0</v>
      </c>
      <c r="BF261">
        <v>0</v>
      </c>
      <c r="BG261">
        <v>0</v>
      </c>
      <c r="BH261">
        <v>0</v>
      </c>
      <c r="BI261" t="s">
        <v>197</v>
      </c>
      <c r="BJ261" t="s">
        <v>697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697</v>
      </c>
      <c r="BQ261">
        <v>0</v>
      </c>
      <c r="BR261">
        <v>0</v>
      </c>
      <c r="BS261">
        <v>0</v>
      </c>
      <c r="BT261" t="s">
        <v>697</v>
      </c>
      <c r="BU261">
        <v>0</v>
      </c>
      <c r="BV261">
        <v>0</v>
      </c>
      <c r="BW261" t="s">
        <v>697</v>
      </c>
      <c r="BX261">
        <v>0</v>
      </c>
    </row>
    <row r="262" spans="1:76" x14ac:dyDescent="0.25">
      <c r="A262" t="s">
        <v>737</v>
      </c>
      <c r="B262" t="s">
        <v>201</v>
      </c>
      <c r="C262" t="s">
        <v>641</v>
      </c>
      <c r="D262" t="s">
        <v>670</v>
      </c>
      <c r="E262" t="s">
        <v>697</v>
      </c>
      <c r="F262" t="s">
        <v>640</v>
      </c>
      <c r="G262" t="s">
        <v>697</v>
      </c>
      <c r="H262" t="s">
        <v>184</v>
      </c>
      <c r="I262" t="s">
        <v>1570</v>
      </c>
      <c r="J262" t="s">
        <v>1570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697</v>
      </c>
      <c r="AC262" s="2">
        <v>-3.1967213114754096</v>
      </c>
      <c r="AD262">
        <v>-0.7</v>
      </c>
      <c r="AE262">
        <v>0</v>
      </c>
      <c r="AF262">
        <v>0</v>
      </c>
      <c r="AG262">
        <v>0</v>
      </c>
      <c r="AH262">
        <v>0</v>
      </c>
      <c r="AI262" t="s">
        <v>697</v>
      </c>
      <c r="AJ262" t="s">
        <v>697</v>
      </c>
      <c r="AK262" t="s">
        <v>697</v>
      </c>
      <c r="AL262">
        <v>0</v>
      </c>
      <c r="AM262">
        <v>0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  <c r="AU262" t="s">
        <v>697</v>
      </c>
      <c r="AV262" t="s">
        <v>697</v>
      </c>
      <c r="AW262" t="s">
        <v>697</v>
      </c>
      <c r="AX262" t="s">
        <v>697</v>
      </c>
      <c r="AY262" t="s">
        <v>697</v>
      </c>
      <c r="AZ262" t="s">
        <v>697</v>
      </c>
      <c r="BA262" t="s">
        <v>1915</v>
      </c>
      <c r="BB262" t="s">
        <v>1916</v>
      </c>
      <c r="BC262">
        <v>3.9</v>
      </c>
      <c r="BD262" t="s">
        <v>697</v>
      </c>
      <c r="BE262">
        <v>0</v>
      </c>
      <c r="BF262">
        <v>0</v>
      </c>
      <c r="BG262">
        <v>0</v>
      </c>
      <c r="BH262">
        <v>0</v>
      </c>
      <c r="BI262" t="s">
        <v>197</v>
      </c>
      <c r="BJ262" t="s">
        <v>697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697</v>
      </c>
      <c r="BQ262">
        <v>0</v>
      </c>
      <c r="BR262">
        <v>0</v>
      </c>
      <c r="BS262">
        <v>0</v>
      </c>
      <c r="BT262" t="s">
        <v>697</v>
      </c>
      <c r="BU262">
        <v>0</v>
      </c>
      <c r="BV262">
        <v>0</v>
      </c>
      <c r="BW262" t="s">
        <v>697</v>
      </c>
      <c r="BX262">
        <v>0</v>
      </c>
    </row>
    <row r="263" spans="1:76" x14ac:dyDescent="0.25">
      <c r="A263" t="s">
        <v>724</v>
      </c>
      <c r="B263" t="s">
        <v>201</v>
      </c>
      <c r="C263" t="s">
        <v>725</v>
      </c>
      <c r="D263" t="s">
        <v>670</v>
      </c>
      <c r="E263" t="s">
        <v>697</v>
      </c>
      <c r="F263" t="s">
        <v>644</v>
      </c>
      <c r="G263" t="s">
        <v>697</v>
      </c>
      <c r="H263" t="s">
        <v>184</v>
      </c>
      <c r="I263" t="s">
        <v>1570</v>
      </c>
      <c r="J263" t="s">
        <v>1570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697</v>
      </c>
      <c r="AC263" s="2">
        <v>-2.1557377049180326</v>
      </c>
      <c r="AD263">
        <v>-0.47</v>
      </c>
      <c r="AE263">
        <v>0</v>
      </c>
      <c r="AF263">
        <v>0</v>
      </c>
      <c r="AG263">
        <v>0</v>
      </c>
      <c r="AH263">
        <v>0</v>
      </c>
      <c r="AI263" t="s">
        <v>697</v>
      </c>
      <c r="AJ263" t="s">
        <v>697</v>
      </c>
      <c r="AK263" t="s">
        <v>697</v>
      </c>
      <c r="AL263">
        <v>0</v>
      </c>
      <c r="AM263">
        <v>0</v>
      </c>
      <c r="AN263" t="s">
        <v>697</v>
      </c>
      <c r="AO263" t="s">
        <v>697</v>
      </c>
      <c r="AP263" t="s">
        <v>697</v>
      </c>
      <c r="AQ263" t="s">
        <v>697</v>
      </c>
      <c r="AR263" t="s">
        <v>697</v>
      </c>
      <c r="AS263" t="s">
        <v>697</v>
      </c>
      <c r="AT263" t="s">
        <v>697</v>
      </c>
      <c r="AU263" t="s">
        <v>697</v>
      </c>
      <c r="AV263" t="s">
        <v>697</v>
      </c>
      <c r="AW263" t="s">
        <v>697</v>
      </c>
      <c r="AX263" t="s">
        <v>697</v>
      </c>
      <c r="AY263" t="s">
        <v>697</v>
      </c>
      <c r="AZ263" t="s">
        <v>697</v>
      </c>
      <c r="BA263" t="s">
        <v>1071</v>
      </c>
      <c r="BB263" t="s">
        <v>1917</v>
      </c>
      <c r="BC263">
        <v>2.63</v>
      </c>
      <c r="BD263" t="s">
        <v>697</v>
      </c>
      <c r="BE263">
        <v>0</v>
      </c>
      <c r="BF263">
        <v>0</v>
      </c>
      <c r="BG263">
        <v>0</v>
      </c>
      <c r="BH263">
        <v>0</v>
      </c>
      <c r="BI263" t="s">
        <v>197</v>
      </c>
      <c r="BJ263" t="s">
        <v>697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697</v>
      </c>
      <c r="BQ263">
        <v>0</v>
      </c>
      <c r="BR263">
        <v>0</v>
      </c>
      <c r="BS263">
        <v>0</v>
      </c>
      <c r="BT263" t="s">
        <v>697</v>
      </c>
      <c r="BU263">
        <v>0</v>
      </c>
      <c r="BV263">
        <v>0</v>
      </c>
      <c r="BW263" t="s">
        <v>697</v>
      </c>
      <c r="BX263">
        <v>0</v>
      </c>
    </row>
    <row r="264" spans="1:76" x14ac:dyDescent="0.25">
      <c r="A264" t="s">
        <v>724</v>
      </c>
      <c r="B264" t="s">
        <v>201</v>
      </c>
      <c r="C264" t="s">
        <v>725</v>
      </c>
      <c r="D264" t="s">
        <v>670</v>
      </c>
      <c r="E264" t="s">
        <v>697</v>
      </c>
      <c r="F264" t="s">
        <v>644</v>
      </c>
      <c r="G264" t="s">
        <v>697</v>
      </c>
      <c r="H264" t="s">
        <v>184</v>
      </c>
      <c r="I264" t="s">
        <v>1570</v>
      </c>
      <c r="J264" t="s">
        <v>1570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697</v>
      </c>
      <c r="AC264" s="2">
        <v>-7.6639344262295079</v>
      </c>
      <c r="AD264">
        <v>-1.69</v>
      </c>
      <c r="AE264">
        <v>0</v>
      </c>
      <c r="AF264">
        <v>0</v>
      </c>
      <c r="AG264">
        <v>0</v>
      </c>
      <c r="AH264">
        <v>0</v>
      </c>
      <c r="AI264" t="s">
        <v>697</v>
      </c>
      <c r="AJ264" t="s">
        <v>697</v>
      </c>
      <c r="AK264" t="s">
        <v>697</v>
      </c>
      <c r="AL264">
        <v>0</v>
      </c>
      <c r="AM264">
        <v>0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  <c r="AU264" t="s">
        <v>697</v>
      </c>
      <c r="AV264" t="s">
        <v>697</v>
      </c>
      <c r="AW264" t="s">
        <v>697</v>
      </c>
      <c r="AX264" t="s">
        <v>697</v>
      </c>
      <c r="AY264" t="s">
        <v>697</v>
      </c>
      <c r="AZ264" t="s">
        <v>697</v>
      </c>
      <c r="BA264" t="s">
        <v>1114</v>
      </c>
      <c r="BB264" t="s">
        <v>1918</v>
      </c>
      <c r="BC264">
        <v>9.35</v>
      </c>
      <c r="BD264" t="s">
        <v>697</v>
      </c>
      <c r="BE264">
        <v>0</v>
      </c>
      <c r="BF264">
        <v>0</v>
      </c>
      <c r="BG264">
        <v>0</v>
      </c>
      <c r="BH264">
        <v>0</v>
      </c>
      <c r="BI264" t="s">
        <v>197</v>
      </c>
      <c r="BJ264" t="s">
        <v>697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697</v>
      </c>
      <c r="BQ264">
        <v>0</v>
      </c>
      <c r="BR264">
        <v>0</v>
      </c>
      <c r="BS264">
        <v>0</v>
      </c>
      <c r="BT264" t="s">
        <v>697</v>
      </c>
      <c r="BU264">
        <v>0</v>
      </c>
      <c r="BV264">
        <v>0</v>
      </c>
      <c r="BW264" t="s">
        <v>697</v>
      </c>
      <c r="BX264">
        <v>0</v>
      </c>
    </row>
    <row r="265" spans="1:76" x14ac:dyDescent="0.25">
      <c r="A265" t="s">
        <v>724</v>
      </c>
      <c r="B265" t="s">
        <v>201</v>
      </c>
      <c r="C265" t="s">
        <v>725</v>
      </c>
      <c r="D265" t="s">
        <v>670</v>
      </c>
      <c r="E265" t="s">
        <v>697</v>
      </c>
      <c r="F265" t="s">
        <v>644</v>
      </c>
      <c r="G265" t="s">
        <v>697</v>
      </c>
      <c r="H265" t="s">
        <v>184</v>
      </c>
      <c r="I265" t="s">
        <v>1570</v>
      </c>
      <c r="J265" t="s">
        <v>1570</v>
      </c>
      <c r="K265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697</v>
      </c>
      <c r="AC265" s="2">
        <v>-0.70491803278688525</v>
      </c>
      <c r="AD265">
        <v>-0.16</v>
      </c>
      <c r="AE265">
        <v>0</v>
      </c>
      <c r="AF265">
        <v>0</v>
      </c>
      <c r="AG265">
        <v>0</v>
      </c>
      <c r="AH265">
        <v>0</v>
      </c>
      <c r="AI265" t="s">
        <v>697</v>
      </c>
      <c r="AJ265" t="s">
        <v>697</v>
      </c>
      <c r="AK265" t="s">
        <v>697</v>
      </c>
      <c r="AL265">
        <v>0</v>
      </c>
      <c r="AM265">
        <v>0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  <c r="AU265" t="s">
        <v>697</v>
      </c>
      <c r="AV265" t="s">
        <v>697</v>
      </c>
      <c r="AW265" t="s">
        <v>697</v>
      </c>
      <c r="AX265" t="s">
        <v>697</v>
      </c>
      <c r="AY265" t="s">
        <v>697</v>
      </c>
      <c r="AZ265" t="s">
        <v>697</v>
      </c>
      <c r="BA265" t="s">
        <v>1249</v>
      </c>
      <c r="BB265" t="s">
        <v>1919</v>
      </c>
      <c r="BC265">
        <v>0.86</v>
      </c>
      <c r="BD265" t="s">
        <v>697</v>
      </c>
      <c r="BE265">
        <v>0</v>
      </c>
      <c r="BF265">
        <v>0</v>
      </c>
      <c r="BG265">
        <v>0</v>
      </c>
      <c r="BH265">
        <v>0</v>
      </c>
      <c r="BI265" t="s">
        <v>197</v>
      </c>
      <c r="BJ265" t="s">
        <v>697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697</v>
      </c>
      <c r="BQ265">
        <v>0</v>
      </c>
      <c r="BR265">
        <v>0</v>
      </c>
      <c r="BS265">
        <v>0</v>
      </c>
      <c r="BT265" t="s">
        <v>697</v>
      </c>
      <c r="BU265">
        <v>0</v>
      </c>
      <c r="BV265">
        <v>0</v>
      </c>
      <c r="BW265" t="s">
        <v>697</v>
      </c>
      <c r="BX265">
        <v>0</v>
      </c>
    </row>
    <row r="266" spans="1:76" x14ac:dyDescent="0.25">
      <c r="A266" t="s">
        <v>724</v>
      </c>
      <c r="B266" t="s">
        <v>201</v>
      </c>
      <c r="C266" t="s">
        <v>725</v>
      </c>
      <c r="D266" t="s">
        <v>670</v>
      </c>
      <c r="E266" t="s">
        <v>697</v>
      </c>
      <c r="F266" t="s">
        <v>644</v>
      </c>
      <c r="G266" t="s">
        <v>697</v>
      </c>
      <c r="H266" t="s">
        <v>184</v>
      </c>
      <c r="I266" t="s">
        <v>1570</v>
      </c>
      <c r="J266" t="s">
        <v>1570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697</v>
      </c>
      <c r="AC266" s="2">
        <v>-4.6557377049180326</v>
      </c>
      <c r="AD266">
        <v>-1.02</v>
      </c>
      <c r="AE266">
        <v>0</v>
      </c>
      <c r="AF266">
        <v>0</v>
      </c>
      <c r="AG266">
        <v>0</v>
      </c>
      <c r="AH266">
        <v>0</v>
      </c>
      <c r="AI266" t="s">
        <v>697</v>
      </c>
      <c r="AJ266" t="s">
        <v>697</v>
      </c>
      <c r="AK266" t="s">
        <v>697</v>
      </c>
      <c r="AL266">
        <v>0</v>
      </c>
      <c r="AM266">
        <v>0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  <c r="AU266" t="s">
        <v>697</v>
      </c>
      <c r="AV266" t="s">
        <v>697</v>
      </c>
      <c r="AW266" t="s">
        <v>697</v>
      </c>
      <c r="AX266" t="s">
        <v>697</v>
      </c>
      <c r="AY266" t="s">
        <v>697</v>
      </c>
      <c r="AZ266" t="s">
        <v>697</v>
      </c>
      <c r="BA266" t="s">
        <v>1389</v>
      </c>
      <c r="BB266" t="s">
        <v>1920</v>
      </c>
      <c r="BC266">
        <v>5.68</v>
      </c>
      <c r="BD266" t="s">
        <v>697</v>
      </c>
      <c r="BE266">
        <v>0</v>
      </c>
      <c r="BF266">
        <v>0</v>
      </c>
      <c r="BG266">
        <v>0</v>
      </c>
      <c r="BH266">
        <v>0</v>
      </c>
      <c r="BI266" t="s">
        <v>197</v>
      </c>
      <c r="BJ266" t="s">
        <v>697</v>
      </c>
      <c r="BK266">
        <v>0</v>
      </c>
      <c r="BL266">
        <v>0</v>
      </c>
      <c r="BM266">
        <v>0</v>
      </c>
      <c r="BN266">
        <v>0</v>
      </c>
      <c r="BO266">
        <v>0</v>
      </c>
      <c r="BP266" t="s">
        <v>697</v>
      </c>
      <c r="BQ266">
        <v>0</v>
      </c>
      <c r="BR266">
        <v>0</v>
      </c>
      <c r="BS266">
        <v>0</v>
      </c>
      <c r="BT266" t="s">
        <v>697</v>
      </c>
      <c r="BU266">
        <v>0</v>
      </c>
      <c r="BV266">
        <v>0</v>
      </c>
      <c r="BW266" t="s">
        <v>697</v>
      </c>
      <c r="BX266">
        <v>0</v>
      </c>
    </row>
    <row r="267" spans="1:76" x14ac:dyDescent="0.25">
      <c r="A267" t="s">
        <v>724</v>
      </c>
      <c r="B267" t="s">
        <v>201</v>
      </c>
      <c r="C267" t="s">
        <v>725</v>
      </c>
      <c r="D267" t="s">
        <v>670</v>
      </c>
      <c r="E267" t="s">
        <v>697</v>
      </c>
      <c r="F267" t="s">
        <v>644</v>
      </c>
      <c r="G267" t="s">
        <v>697</v>
      </c>
      <c r="H267" t="s">
        <v>184</v>
      </c>
      <c r="I267" t="s">
        <v>1570</v>
      </c>
      <c r="J267" t="s">
        <v>1570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697</v>
      </c>
      <c r="AC267" s="2">
        <v>-7.9590163934426226</v>
      </c>
      <c r="AD267">
        <v>-1.75</v>
      </c>
      <c r="AE267">
        <v>0</v>
      </c>
      <c r="AF267">
        <v>0</v>
      </c>
      <c r="AG267">
        <v>0</v>
      </c>
      <c r="AH267">
        <v>0</v>
      </c>
      <c r="AI267" t="s">
        <v>697</v>
      </c>
      <c r="AJ267" t="s">
        <v>697</v>
      </c>
      <c r="AK267" t="s">
        <v>697</v>
      </c>
      <c r="AL267">
        <v>0</v>
      </c>
      <c r="AM267">
        <v>0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  <c r="AU267" t="s">
        <v>697</v>
      </c>
      <c r="AV267" t="s">
        <v>697</v>
      </c>
      <c r="AW267" t="s">
        <v>697</v>
      </c>
      <c r="AX267" t="s">
        <v>697</v>
      </c>
      <c r="AY267" t="s">
        <v>697</v>
      </c>
      <c r="AZ267" t="s">
        <v>697</v>
      </c>
      <c r="BA267" t="s">
        <v>1136</v>
      </c>
      <c r="BB267" t="s">
        <v>1921</v>
      </c>
      <c r="BC267">
        <v>9.7100000000000009</v>
      </c>
      <c r="BD267" t="s">
        <v>697</v>
      </c>
      <c r="BE267">
        <v>0</v>
      </c>
      <c r="BF267">
        <v>0</v>
      </c>
      <c r="BG267">
        <v>0</v>
      </c>
      <c r="BH267">
        <v>0</v>
      </c>
      <c r="BI267" t="s">
        <v>197</v>
      </c>
      <c r="BJ267" t="s">
        <v>697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697</v>
      </c>
      <c r="BQ267">
        <v>0</v>
      </c>
      <c r="BR267">
        <v>0</v>
      </c>
      <c r="BS267">
        <v>0</v>
      </c>
      <c r="BT267" t="s">
        <v>697</v>
      </c>
      <c r="BU267">
        <v>0</v>
      </c>
      <c r="BV267">
        <v>0</v>
      </c>
      <c r="BW267" t="s">
        <v>697</v>
      </c>
      <c r="BX267">
        <v>0</v>
      </c>
    </row>
    <row r="268" spans="1:76" x14ac:dyDescent="0.25">
      <c r="A268" t="s">
        <v>1072</v>
      </c>
      <c r="B268" t="s">
        <v>191</v>
      </c>
      <c r="C268" t="s">
        <v>1073</v>
      </c>
      <c r="D268" t="s">
        <v>466</v>
      </c>
      <c r="E268" t="s">
        <v>697</v>
      </c>
      <c r="F268" t="s">
        <v>677</v>
      </c>
      <c r="G268" t="s">
        <v>697</v>
      </c>
      <c r="H268" t="s">
        <v>184</v>
      </c>
      <c r="I268" t="s">
        <v>1570</v>
      </c>
      <c r="J268" t="s">
        <v>1570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697</v>
      </c>
      <c r="AC268" s="2">
        <v>-2.5081967213114753</v>
      </c>
      <c r="AD268">
        <v>-0.55000000000000004</v>
      </c>
      <c r="AE268">
        <v>0</v>
      </c>
      <c r="AF268">
        <v>0</v>
      </c>
      <c r="AG268">
        <v>0</v>
      </c>
      <c r="AH268">
        <v>0</v>
      </c>
      <c r="AI268" t="s">
        <v>697</v>
      </c>
      <c r="AJ268" t="s">
        <v>697</v>
      </c>
      <c r="AK268" t="s">
        <v>697</v>
      </c>
      <c r="AL268">
        <v>0</v>
      </c>
      <c r="AM268">
        <v>0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  <c r="AU268" t="s">
        <v>697</v>
      </c>
      <c r="AV268" t="s">
        <v>697</v>
      </c>
      <c r="AW268" t="s">
        <v>697</v>
      </c>
      <c r="AX268" t="s">
        <v>697</v>
      </c>
      <c r="AY268" t="s">
        <v>697</v>
      </c>
      <c r="AZ268" t="s">
        <v>697</v>
      </c>
      <c r="BA268" t="s">
        <v>1074</v>
      </c>
      <c r="BB268" t="s">
        <v>1922</v>
      </c>
      <c r="BC268">
        <v>3.06</v>
      </c>
      <c r="BD268" t="s">
        <v>697</v>
      </c>
      <c r="BE268">
        <v>0</v>
      </c>
      <c r="BF268">
        <v>0</v>
      </c>
      <c r="BG268">
        <v>0</v>
      </c>
      <c r="BH268">
        <v>0</v>
      </c>
      <c r="BI268" t="s">
        <v>197</v>
      </c>
      <c r="BJ268" t="s">
        <v>697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697</v>
      </c>
      <c r="BQ268">
        <v>0</v>
      </c>
      <c r="BR268">
        <v>0</v>
      </c>
      <c r="BS268">
        <v>0</v>
      </c>
      <c r="BT268" t="s">
        <v>697</v>
      </c>
      <c r="BU268">
        <v>0</v>
      </c>
      <c r="BV268">
        <v>0</v>
      </c>
      <c r="BW268" t="s">
        <v>697</v>
      </c>
      <c r="BX268">
        <v>0</v>
      </c>
    </row>
    <row r="269" spans="1:76" x14ac:dyDescent="0.25">
      <c r="A269" t="s">
        <v>721</v>
      </c>
      <c r="B269" t="s">
        <v>191</v>
      </c>
      <c r="C269" t="s">
        <v>209</v>
      </c>
      <c r="D269" t="s">
        <v>796</v>
      </c>
      <c r="E269" t="s">
        <v>697</v>
      </c>
      <c r="F269" t="s">
        <v>210</v>
      </c>
      <c r="G269" t="s">
        <v>697</v>
      </c>
      <c r="H269" t="s">
        <v>184</v>
      </c>
      <c r="I269" t="s">
        <v>1570</v>
      </c>
      <c r="J269" t="s">
        <v>1570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697</v>
      </c>
      <c r="AC269" s="2">
        <v>-4.4098360655737707</v>
      </c>
      <c r="AD269">
        <v>-0.97</v>
      </c>
      <c r="AE269">
        <v>0</v>
      </c>
      <c r="AF269">
        <v>0</v>
      </c>
      <c r="AG269">
        <v>0</v>
      </c>
      <c r="AH269">
        <v>0</v>
      </c>
      <c r="AI269" t="s">
        <v>697</v>
      </c>
      <c r="AJ269" t="s">
        <v>697</v>
      </c>
      <c r="AK269" t="s">
        <v>697</v>
      </c>
      <c r="AL269">
        <v>0</v>
      </c>
      <c r="AM269">
        <v>0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  <c r="AU269" t="s">
        <v>697</v>
      </c>
      <c r="AV269" t="s">
        <v>697</v>
      </c>
      <c r="AW269" t="s">
        <v>697</v>
      </c>
      <c r="AX269" t="s">
        <v>697</v>
      </c>
      <c r="AY269" t="s">
        <v>697</v>
      </c>
      <c r="AZ269" t="s">
        <v>697</v>
      </c>
      <c r="BA269" t="s">
        <v>1165</v>
      </c>
      <c r="BB269" t="s">
        <v>1923</v>
      </c>
      <c r="BC269">
        <v>5.38</v>
      </c>
      <c r="BD269" t="s">
        <v>697</v>
      </c>
      <c r="BE269">
        <v>0</v>
      </c>
      <c r="BF269">
        <v>0</v>
      </c>
      <c r="BG269">
        <v>0</v>
      </c>
      <c r="BH269">
        <v>0</v>
      </c>
      <c r="BI269" t="s">
        <v>197</v>
      </c>
      <c r="BJ269" t="s">
        <v>697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697</v>
      </c>
      <c r="BQ269">
        <v>0</v>
      </c>
      <c r="BR269">
        <v>0</v>
      </c>
      <c r="BS269">
        <v>0</v>
      </c>
      <c r="BT269" t="s">
        <v>697</v>
      </c>
      <c r="BU269">
        <v>0</v>
      </c>
      <c r="BV269">
        <v>0</v>
      </c>
      <c r="BW269" t="s">
        <v>697</v>
      </c>
      <c r="BX269">
        <v>0</v>
      </c>
    </row>
    <row r="270" spans="1:76" x14ac:dyDescent="0.25">
      <c r="A270" t="s">
        <v>721</v>
      </c>
      <c r="B270" t="s">
        <v>191</v>
      </c>
      <c r="C270" t="s">
        <v>209</v>
      </c>
      <c r="D270" t="s">
        <v>796</v>
      </c>
      <c r="E270" t="s">
        <v>697</v>
      </c>
      <c r="F270" t="s">
        <v>210</v>
      </c>
      <c r="G270" t="s">
        <v>697</v>
      </c>
      <c r="H270" t="s">
        <v>184</v>
      </c>
      <c r="I270" t="s">
        <v>1570</v>
      </c>
      <c r="J270" t="s">
        <v>1570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697</v>
      </c>
      <c r="AC270" s="2">
        <v>-3.5655737704918034</v>
      </c>
      <c r="AD270">
        <v>-0.78</v>
      </c>
      <c r="AE270">
        <v>0</v>
      </c>
      <c r="AF270">
        <v>0</v>
      </c>
      <c r="AG270">
        <v>0</v>
      </c>
      <c r="AH270">
        <v>0</v>
      </c>
      <c r="AI270" t="s">
        <v>697</v>
      </c>
      <c r="AJ270" t="s">
        <v>697</v>
      </c>
      <c r="AK270" t="s">
        <v>697</v>
      </c>
      <c r="AL270">
        <v>0</v>
      </c>
      <c r="AM270">
        <v>0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  <c r="AU270" t="s">
        <v>697</v>
      </c>
      <c r="AV270" t="s">
        <v>697</v>
      </c>
      <c r="AW270" t="s">
        <v>697</v>
      </c>
      <c r="AX270" t="s">
        <v>697</v>
      </c>
      <c r="AY270" t="s">
        <v>697</v>
      </c>
      <c r="AZ270" t="s">
        <v>697</v>
      </c>
      <c r="BA270" t="s">
        <v>1214</v>
      </c>
      <c r="BB270" t="s">
        <v>1924</v>
      </c>
      <c r="BC270">
        <v>4.3499999999999996</v>
      </c>
      <c r="BD270" t="s">
        <v>697</v>
      </c>
      <c r="BE270">
        <v>0</v>
      </c>
      <c r="BF270">
        <v>0</v>
      </c>
      <c r="BG270">
        <v>0</v>
      </c>
      <c r="BH270">
        <v>0</v>
      </c>
      <c r="BI270" t="s">
        <v>197</v>
      </c>
      <c r="BJ270" t="s">
        <v>697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697</v>
      </c>
      <c r="BQ270">
        <v>0</v>
      </c>
      <c r="BR270">
        <v>0</v>
      </c>
      <c r="BS270">
        <v>0</v>
      </c>
      <c r="BT270" t="s">
        <v>697</v>
      </c>
      <c r="BU270">
        <v>0</v>
      </c>
      <c r="BV270">
        <v>0</v>
      </c>
      <c r="BW270" t="s">
        <v>697</v>
      </c>
      <c r="BX270">
        <v>0</v>
      </c>
    </row>
    <row r="271" spans="1:76" x14ac:dyDescent="0.25">
      <c r="A271" t="s">
        <v>736</v>
      </c>
      <c r="B271" t="s">
        <v>231</v>
      </c>
      <c r="C271" t="s">
        <v>256</v>
      </c>
      <c r="D271" t="s">
        <v>255</v>
      </c>
      <c r="E271" t="s">
        <v>697</v>
      </c>
      <c r="F271" t="s">
        <v>257</v>
      </c>
      <c r="G271" t="s">
        <v>697</v>
      </c>
      <c r="H271" t="s">
        <v>184</v>
      </c>
      <c r="I271" t="s">
        <v>1570</v>
      </c>
      <c r="J271" t="s">
        <v>1570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697</v>
      </c>
      <c r="AC271" s="2">
        <v>-9.1639344262295079</v>
      </c>
      <c r="AD271">
        <v>-2.02</v>
      </c>
      <c r="AE271">
        <v>0</v>
      </c>
      <c r="AF271">
        <v>0</v>
      </c>
      <c r="AG271">
        <v>0</v>
      </c>
      <c r="AH271">
        <v>0</v>
      </c>
      <c r="AI271" t="s">
        <v>697</v>
      </c>
      <c r="AJ271" t="s">
        <v>697</v>
      </c>
      <c r="AK271" t="s">
        <v>697</v>
      </c>
      <c r="AL271">
        <v>0</v>
      </c>
      <c r="AM271">
        <v>0</v>
      </c>
      <c r="AN271" t="s">
        <v>697</v>
      </c>
      <c r="AO271" t="s">
        <v>697</v>
      </c>
      <c r="AP271" t="s">
        <v>697</v>
      </c>
      <c r="AQ271" t="s">
        <v>697</v>
      </c>
      <c r="AR271" t="s">
        <v>697</v>
      </c>
      <c r="AS271" t="s">
        <v>697</v>
      </c>
      <c r="AT271" t="s">
        <v>697</v>
      </c>
      <c r="AU271" t="s">
        <v>697</v>
      </c>
      <c r="AV271" t="s">
        <v>697</v>
      </c>
      <c r="AW271" t="s">
        <v>697</v>
      </c>
      <c r="AX271" t="s">
        <v>697</v>
      </c>
      <c r="AY271" t="s">
        <v>697</v>
      </c>
      <c r="AZ271" t="s">
        <v>697</v>
      </c>
      <c r="BA271" t="s">
        <v>1148</v>
      </c>
      <c r="BB271" t="s">
        <v>1925</v>
      </c>
      <c r="BC271">
        <v>11.18</v>
      </c>
      <c r="BD271" t="s">
        <v>697</v>
      </c>
      <c r="BE271">
        <v>0</v>
      </c>
      <c r="BF271">
        <v>0</v>
      </c>
      <c r="BG271">
        <v>0</v>
      </c>
      <c r="BH271">
        <v>0</v>
      </c>
      <c r="BI271" t="s">
        <v>197</v>
      </c>
      <c r="BJ271" t="s">
        <v>697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697</v>
      </c>
      <c r="BQ271">
        <v>0</v>
      </c>
      <c r="BR271">
        <v>0</v>
      </c>
      <c r="BS271">
        <v>0</v>
      </c>
      <c r="BT271" t="s">
        <v>697</v>
      </c>
      <c r="BU271">
        <v>0</v>
      </c>
      <c r="BV271">
        <v>0</v>
      </c>
      <c r="BW271" t="s">
        <v>697</v>
      </c>
      <c r="BX271">
        <v>0</v>
      </c>
    </row>
    <row r="272" spans="1:76" x14ac:dyDescent="0.25">
      <c r="A272" t="s">
        <v>739</v>
      </c>
      <c r="B272" t="s">
        <v>191</v>
      </c>
      <c r="C272" t="s">
        <v>535</v>
      </c>
      <c r="D272" t="s">
        <v>536</v>
      </c>
      <c r="E272" t="s">
        <v>697</v>
      </c>
      <c r="F272" t="s">
        <v>253</v>
      </c>
      <c r="G272" t="s">
        <v>697</v>
      </c>
      <c r="H272" t="s">
        <v>184</v>
      </c>
      <c r="I272" t="s">
        <v>1570</v>
      </c>
      <c r="J272" t="s">
        <v>1570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697</v>
      </c>
      <c r="AC272" s="2">
        <v>-5.918032786885246</v>
      </c>
      <c r="AD272">
        <v>-1.3</v>
      </c>
      <c r="AE272">
        <v>0</v>
      </c>
      <c r="AF272">
        <v>0</v>
      </c>
      <c r="AG272">
        <v>0</v>
      </c>
      <c r="AH272">
        <v>0</v>
      </c>
      <c r="AI272" t="s">
        <v>697</v>
      </c>
      <c r="AJ272" t="s">
        <v>697</v>
      </c>
      <c r="AK272" t="s">
        <v>697</v>
      </c>
      <c r="AL272">
        <v>0</v>
      </c>
      <c r="AM272">
        <v>0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  <c r="AU272" t="s">
        <v>697</v>
      </c>
      <c r="AV272" t="s">
        <v>697</v>
      </c>
      <c r="AW272" t="s">
        <v>697</v>
      </c>
      <c r="AX272" t="s">
        <v>697</v>
      </c>
      <c r="AY272" t="s">
        <v>697</v>
      </c>
      <c r="AZ272" t="s">
        <v>697</v>
      </c>
      <c r="BA272" t="s">
        <v>1075</v>
      </c>
      <c r="BB272" t="s">
        <v>1926</v>
      </c>
      <c r="BC272">
        <v>7.22</v>
      </c>
      <c r="BD272" t="s">
        <v>697</v>
      </c>
      <c r="BE272">
        <v>0</v>
      </c>
      <c r="BF272">
        <v>0</v>
      </c>
      <c r="BG272">
        <v>0</v>
      </c>
      <c r="BH272">
        <v>0</v>
      </c>
      <c r="BI272" t="s">
        <v>197</v>
      </c>
      <c r="BJ272" t="s">
        <v>697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697</v>
      </c>
      <c r="BQ272">
        <v>0</v>
      </c>
      <c r="BR272">
        <v>0</v>
      </c>
      <c r="BS272">
        <v>0</v>
      </c>
      <c r="BT272" t="s">
        <v>697</v>
      </c>
      <c r="BU272">
        <v>0</v>
      </c>
      <c r="BV272">
        <v>0</v>
      </c>
      <c r="BW272" t="s">
        <v>697</v>
      </c>
      <c r="BX272">
        <v>0</v>
      </c>
    </row>
    <row r="273" spans="1:76" x14ac:dyDescent="0.25">
      <c r="A273" t="s">
        <v>727</v>
      </c>
      <c r="B273" t="s">
        <v>191</v>
      </c>
      <c r="C273" t="s">
        <v>542</v>
      </c>
      <c r="D273" t="s">
        <v>668</v>
      </c>
      <c r="E273" t="s">
        <v>697</v>
      </c>
      <c r="F273" t="s">
        <v>238</v>
      </c>
      <c r="G273" t="s">
        <v>697</v>
      </c>
      <c r="H273" t="s">
        <v>184</v>
      </c>
      <c r="I273" t="s">
        <v>1570</v>
      </c>
      <c r="J273" t="s">
        <v>1570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697</v>
      </c>
      <c r="AC273" s="2">
        <v>-0.76229508196721307</v>
      </c>
      <c r="AD273">
        <v>-0.17</v>
      </c>
      <c r="AE273">
        <v>0</v>
      </c>
      <c r="AF273">
        <v>0</v>
      </c>
      <c r="AG273">
        <v>0</v>
      </c>
      <c r="AH273">
        <v>0</v>
      </c>
      <c r="AI273" t="s">
        <v>697</v>
      </c>
      <c r="AJ273" t="s">
        <v>697</v>
      </c>
      <c r="AK273" t="s">
        <v>697</v>
      </c>
      <c r="AL273">
        <v>0</v>
      </c>
      <c r="AM273">
        <v>0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  <c r="AU273" t="s">
        <v>697</v>
      </c>
      <c r="AV273" t="s">
        <v>697</v>
      </c>
      <c r="AW273" t="s">
        <v>697</v>
      </c>
      <c r="AX273" t="s">
        <v>697</v>
      </c>
      <c r="AY273" t="s">
        <v>697</v>
      </c>
      <c r="AZ273" t="s">
        <v>697</v>
      </c>
      <c r="BA273" t="s">
        <v>931</v>
      </c>
      <c r="BB273" t="s">
        <v>1927</v>
      </c>
      <c r="BC273">
        <v>0.93</v>
      </c>
      <c r="BD273" t="s">
        <v>697</v>
      </c>
      <c r="BE273">
        <v>0</v>
      </c>
      <c r="BF273">
        <v>0</v>
      </c>
      <c r="BG273">
        <v>0</v>
      </c>
      <c r="BH273">
        <v>0</v>
      </c>
      <c r="BI273" t="s">
        <v>197</v>
      </c>
      <c r="BJ273" t="s">
        <v>697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697</v>
      </c>
      <c r="BQ273">
        <v>0</v>
      </c>
      <c r="BR273">
        <v>0</v>
      </c>
      <c r="BS273">
        <v>0</v>
      </c>
      <c r="BT273" t="s">
        <v>697</v>
      </c>
      <c r="BU273">
        <v>0</v>
      </c>
      <c r="BV273">
        <v>0</v>
      </c>
      <c r="BW273" t="s">
        <v>697</v>
      </c>
      <c r="BX273">
        <v>0</v>
      </c>
    </row>
    <row r="274" spans="1:76" x14ac:dyDescent="0.25">
      <c r="A274" t="s">
        <v>724</v>
      </c>
      <c r="B274" t="s">
        <v>201</v>
      </c>
      <c r="C274" t="s">
        <v>725</v>
      </c>
      <c r="D274" t="s">
        <v>670</v>
      </c>
      <c r="E274" t="s">
        <v>697</v>
      </c>
      <c r="F274" t="s">
        <v>644</v>
      </c>
      <c r="G274" t="s">
        <v>697</v>
      </c>
      <c r="H274" t="s">
        <v>184</v>
      </c>
      <c r="I274" t="s">
        <v>1570</v>
      </c>
      <c r="J274" t="s">
        <v>1570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697</v>
      </c>
      <c r="AC274" s="2">
        <v>-5.0983606557377046</v>
      </c>
      <c r="AD274">
        <v>-1.1200000000000001</v>
      </c>
      <c r="AE274">
        <v>0</v>
      </c>
      <c r="AF274">
        <v>0</v>
      </c>
      <c r="AG274">
        <v>0</v>
      </c>
      <c r="AH274">
        <v>0</v>
      </c>
      <c r="AI274" t="s">
        <v>697</v>
      </c>
      <c r="AJ274" t="s">
        <v>697</v>
      </c>
      <c r="AK274" t="s">
        <v>697</v>
      </c>
      <c r="AL274">
        <v>0</v>
      </c>
      <c r="AM274">
        <v>0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  <c r="AU274" t="s">
        <v>697</v>
      </c>
      <c r="AV274" t="s">
        <v>697</v>
      </c>
      <c r="AW274" t="s">
        <v>697</v>
      </c>
      <c r="AX274" t="s">
        <v>697</v>
      </c>
      <c r="AY274" t="s">
        <v>697</v>
      </c>
      <c r="AZ274" t="s">
        <v>697</v>
      </c>
      <c r="BA274" t="s">
        <v>1487</v>
      </c>
      <c r="BB274" t="s">
        <v>1928</v>
      </c>
      <c r="BC274">
        <v>6.22</v>
      </c>
      <c r="BD274" t="s">
        <v>697</v>
      </c>
      <c r="BE274">
        <v>0</v>
      </c>
      <c r="BF274">
        <v>0</v>
      </c>
      <c r="BG274">
        <v>0</v>
      </c>
      <c r="BH274">
        <v>0</v>
      </c>
      <c r="BI274" t="s">
        <v>197</v>
      </c>
      <c r="BJ274" t="s">
        <v>697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697</v>
      </c>
      <c r="BQ274">
        <v>0</v>
      </c>
      <c r="BR274">
        <v>0</v>
      </c>
      <c r="BS274">
        <v>0</v>
      </c>
      <c r="BT274" t="s">
        <v>697</v>
      </c>
      <c r="BU274">
        <v>0</v>
      </c>
      <c r="BV274">
        <v>0</v>
      </c>
      <c r="BW274" t="s">
        <v>697</v>
      </c>
      <c r="BX274">
        <v>0</v>
      </c>
    </row>
    <row r="275" spans="1:76" x14ac:dyDescent="0.25">
      <c r="A275" t="s">
        <v>735</v>
      </c>
      <c r="B275" t="s">
        <v>231</v>
      </c>
      <c r="C275" t="s">
        <v>232</v>
      </c>
      <c r="D275" t="s">
        <v>233</v>
      </c>
      <c r="E275" t="s">
        <v>697</v>
      </c>
      <c r="F275" t="s">
        <v>234</v>
      </c>
      <c r="G275" t="s">
        <v>697</v>
      </c>
      <c r="H275" t="s">
        <v>184</v>
      </c>
      <c r="I275" t="s">
        <v>1570</v>
      </c>
      <c r="J275" t="s">
        <v>1570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697</v>
      </c>
      <c r="AC275" s="2">
        <v>-8.7377049180327866</v>
      </c>
      <c r="AD275">
        <v>-1.92</v>
      </c>
      <c r="AE275">
        <v>0</v>
      </c>
      <c r="AF275">
        <v>0</v>
      </c>
      <c r="AG275">
        <v>0</v>
      </c>
      <c r="AH275">
        <v>0</v>
      </c>
      <c r="AI275" t="s">
        <v>697</v>
      </c>
      <c r="AJ275" t="s">
        <v>697</v>
      </c>
      <c r="AK275" t="s">
        <v>697</v>
      </c>
      <c r="AL275">
        <v>0</v>
      </c>
      <c r="AM275">
        <v>0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  <c r="AU275" t="s">
        <v>697</v>
      </c>
      <c r="AV275" t="s">
        <v>697</v>
      </c>
      <c r="AW275" t="s">
        <v>697</v>
      </c>
      <c r="AX275" t="s">
        <v>697</v>
      </c>
      <c r="AY275" t="s">
        <v>697</v>
      </c>
      <c r="AZ275" t="s">
        <v>697</v>
      </c>
      <c r="BA275" t="s">
        <v>1034</v>
      </c>
      <c r="BB275" t="s">
        <v>1929</v>
      </c>
      <c r="BC275">
        <v>10.66</v>
      </c>
      <c r="BD275" t="s">
        <v>697</v>
      </c>
      <c r="BE275">
        <v>0</v>
      </c>
      <c r="BF275">
        <v>0</v>
      </c>
      <c r="BG275">
        <v>0</v>
      </c>
      <c r="BH275">
        <v>0</v>
      </c>
      <c r="BI275" t="s">
        <v>197</v>
      </c>
      <c r="BJ275" t="s">
        <v>697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697</v>
      </c>
      <c r="BQ275">
        <v>0</v>
      </c>
      <c r="BR275">
        <v>0</v>
      </c>
      <c r="BS275">
        <v>0</v>
      </c>
      <c r="BT275" t="s">
        <v>697</v>
      </c>
      <c r="BU275">
        <v>0</v>
      </c>
      <c r="BV275">
        <v>0</v>
      </c>
      <c r="BW275" t="s">
        <v>697</v>
      </c>
      <c r="BX275">
        <v>0</v>
      </c>
    </row>
    <row r="276" spans="1:76" x14ac:dyDescent="0.25">
      <c r="A276" t="s">
        <v>724</v>
      </c>
      <c r="B276" t="s">
        <v>201</v>
      </c>
      <c r="C276" t="s">
        <v>725</v>
      </c>
      <c r="D276" t="s">
        <v>670</v>
      </c>
      <c r="E276" t="s">
        <v>697</v>
      </c>
      <c r="F276" t="s">
        <v>644</v>
      </c>
      <c r="G276" t="s">
        <v>697</v>
      </c>
      <c r="H276" t="s">
        <v>184</v>
      </c>
      <c r="I276" t="s">
        <v>1570</v>
      </c>
      <c r="J276" t="s">
        <v>1570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697</v>
      </c>
      <c r="AC276" s="2">
        <v>-7.4016393442622954</v>
      </c>
      <c r="AD276">
        <v>-1.63</v>
      </c>
      <c r="AE276">
        <v>0</v>
      </c>
      <c r="AF276">
        <v>0</v>
      </c>
      <c r="AG276">
        <v>0</v>
      </c>
      <c r="AH276">
        <v>0</v>
      </c>
      <c r="AI276" t="s">
        <v>697</v>
      </c>
      <c r="AJ276" t="s">
        <v>697</v>
      </c>
      <c r="AK276" t="s">
        <v>697</v>
      </c>
      <c r="AL276">
        <v>0</v>
      </c>
      <c r="AM276">
        <v>0</v>
      </c>
      <c r="AN276" t="s">
        <v>697</v>
      </c>
      <c r="AO276" t="s">
        <v>697</v>
      </c>
      <c r="AP276" t="s">
        <v>697</v>
      </c>
      <c r="AQ276" t="s">
        <v>697</v>
      </c>
      <c r="AR276" t="s">
        <v>697</v>
      </c>
      <c r="AS276" t="s">
        <v>697</v>
      </c>
      <c r="AT276" t="s">
        <v>697</v>
      </c>
      <c r="AU276" t="s">
        <v>697</v>
      </c>
      <c r="AV276" t="s">
        <v>697</v>
      </c>
      <c r="AW276" t="s">
        <v>697</v>
      </c>
      <c r="AX276" t="s">
        <v>697</v>
      </c>
      <c r="AY276" t="s">
        <v>697</v>
      </c>
      <c r="AZ276" t="s">
        <v>697</v>
      </c>
      <c r="BA276" t="s">
        <v>1930</v>
      </c>
      <c r="BB276" t="s">
        <v>1931</v>
      </c>
      <c r="BC276">
        <v>9.0299999999999994</v>
      </c>
      <c r="BD276" t="s">
        <v>697</v>
      </c>
      <c r="BE276">
        <v>0</v>
      </c>
      <c r="BF276">
        <v>0</v>
      </c>
      <c r="BG276">
        <v>0</v>
      </c>
      <c r="BH276">
        <v>0</v>
      </c>
      <c r="BI276" t="s">
        <v>197</v>
      </c>
      <c r="BJ276" t="s">
        <v>697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697</v>
      </c>
      <c r="BQ276">
        <v>0</v>
      </c>
      <c r="BR276">
        <v>0</v>
      </c>
      <c r="BS276">
        <v>0</v>
      </c>
      <c r="BT276" t="s">
        <v>697</v>
      </c>
      <c r="BU276">
        <v>0</v>
      </c>
      <c r="BV276">
        <v>0</v>
      </c>
      <c r="BW276" t="s">
        <v>697</v>
      </c>
      <c r="BX276">
        <v>0</v>
      </c>
    </row>
    <row r="277" spans="1:76" x14ac:dyDescent="0.25">
      <c r="A277" t="s">
        <v>806</v>
      </c>
      <c r="B277" t="s">
        <v>201</v>
      </c>
      <c r="C277" t="s">
        <v>807</v>
      </c>
      <c r="D277" t="s">
        <v>670</v>
      </c>
      <c r="E277" t="s">
        <v>697</v>
      </c>
      <c r="F277" t="s">
        <v>679</v>
      </c>
      <c r="G277" t="s">
        <v>697</v>
      </c>
      <c r="H277" t="s">
        <v>184</v>
      </c>
      <c r="I277" t="s">
        <v>1570</v>
      </c>
      <c r="J277" t="s">
        <v>1570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697</v>
      </c>
      <c r="AC277" s="2">
        <v>-7.4754098360655741</v>
      </c>
      <c r="AD277">
        <v>-1.64</v>
      </c>
      <c r="AE277">
        <v>0</v>
      </c>
      <c r="AF277">
        <v>0</v>
      </c>
      <c r="AG277">
        <v>0</v>
      </c>
      <c r="AH277">
        <v>0</v>
      </c>
      <c r="AI277" t="s">
        <v>697</v>
      </c>
      <c r="AJ277" t="s">
        <v>697</v>
      </c>
      <c r="AK277" t="s">
        <v>697</v>
      </c>
      <c r="AL277">
        <v>0</v>
      </c>
      <c r="AM277">
        <v>0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  <c r="AU277" t="s">
        <v>697</v>
      </c>
      <c r="AV277" t="s">
        <v>697</v>
      </c>
      <c r="AW277" t="s">
        <v>697</v>
      </c>
      <c r="AX277" t="s">
        <v>697</v>
      </c>
      <c r="AY277" t="s">
        <v>697</v>
      </c>
      <c r="AZ277" t="s">
        <v>697</v>
      </c>
      <c r="BA277" t="s">
        <v>1282</v>
      </c>
      <c r="BB277" t="s">
        <v>1932</v>
      </c>
      <c r="BC277">
        <v>9.1199999999999992</v>
      </c>
      <c r="BD277" t="s">
        <v>697</v>
      </c>
      <c r="BE277">
        <v>0</v>
      </c>
      <c r="BF277">
        <v>0</v>
      </c>
      <c r="BG277">
        <v>0</v>
      </c>
      <c r="BH277">
        <v>0</v>
      </c>
      <c r="BI277" t="s">
        <v>197</v>
      </c>
      <c r="BJ277" t="s">
        <v>697</v>
      </c>
      <c r="BK277">
        <v>0</v>
      </c>
      <c r="BL277">
        <v>0</v>
      </c>
      <c r="BM277">
        <v>0</v>
      </c>
      <c r="BN277">
        <v>0</v>
      </c>
      <c r="BO277">
        <v>0</v>
      </c>
      <c r="BP277" t="s">
        <v>697</v>
      </c>
      <c r="BQ277">
        <v>0</v>
      </c>
      <c r="BR277">
        <v>0</v>
      </c>
      <c r="BS277">
        <v>0</v>
      </c>
      <c r="BT277" t="s">
        <v>697</v>
      </c>
      <c r="BU277">
        <v>0</v>
      </c>
      <c r="BV277">
        <v>0</v>
      </c>
      <c r="BW277" t="s">
        <v>697</v>
      </c>
      <c r="BX277">
        <v>0</v>
      </c>
    </row>
    <row r="278" spans="1:76" x14ac:dyDescent="0.25">
      <c r="A278" t="s">
        <v>806</v>
      </c>
      <c r="B278" t="s">
        <v>201</v>
      </c>
      <c r="C278" t="s">
        <v>807</v>
      </c>
      <c r="D278" t="s">
        <v>670</v>
      </c>
      <c r="E278" t="s">
        <v>697</v>
      </c>
      <c r="F278" t="s">
        <v>679</v>
      </c>
      <c r="G278" t="s">
        <v>697</v>
      </c>
      <c r="H278" t="s">
        <v>184</v>
      </c>
      <c r="I278" t="s">
        <v>1570</v>
      </c>
      <c r="J278" t="s">
        <v>1570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697</v>
      </c>
      <c r="AC278" s="2">
        <v>-6.0081967213114753</v>
      </c>
      <c r="AD278">
        <v>-1.32</v>
      </c>
      <c r="AE278">
        <v>0</v>
      </c>
      <c r="AF278">
        <v>0</v>
      </c>
      <c r="AG278">
        <v>0</v>
      </c>
      <c r="AH278">
        <v>0</v>
      </c>
      <c r="AI278" t="s">
        <v>697</v>
      </c>
      <c r="AJ278" t="s">
        <v>697</v>
      </c>
      <c r="AK278" t="s">
        <v>697</v>
      </c>
      <c r="AL278">
        <v>0</v>
      </c>
      <c r="AM278">
        <v>0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  <c r="AU278" t="s">
        <v>697</v>
      </c>
      <c r="AV278" t="s">
        <v>697</v>
      </c>
      <c r="AW278" t="s">
        <v>697</v>
      </c>
      <c r="AX278" t="s">
        <v>697</v>
      </c>
      <c r="AY278" t="s">
        <v>697</v>
      </c>
      <c r="AZ278" t="s">
        <v>697</v>
      </c>
      <c r="BA278" t="s">
        <v>1933</v>
      </c>
      <c r="BB278" t="s">
        <v>1934</v>
      </c>
      <c r="BC278">
        <v>7.33</v>
      </c>
      <c r="BD278" t="s">
        <v>697</v>
      </c>
      <c r="BE278">
        <v>0</v>
      </c>
      <c r="BF278">
        <v>0</v>
      </c>
      <c r="BG278">
        <v>0</v>
      </c>
      <c r="BH278">
        <v>0</v>
      </c>
      <c r="BI278" t="s">
        <v>197</v>
      </c>
      <c r="BJ278" t="s">
        <v>697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697</v>
      </c>
      <c r="BQ278">
        <v>0</v>
      </c>
      <c r="BR278">
        <v>0</v>
      </c>
      <c r="BS278">
        <v>0</v>
      </c>
      <c r="BT278" t="s">
        <v>697</v>
      </c>
      <c r="BU278">
        <v>0</v>
      </c>
      <c r="BV278">
        <v>0</v>
      </c>
      <c r="BW278" t="s">
        <v>697</v>
      </c>
      <c r="BX278">
        <v>0</v>
      </c>
    </row>
    <row r="279" spans="1:76" x14ac:dyDescent="0.25">
      <c r="A279" t="s">
        <v>806</v>
      </c>
      <c r="B279" t="s">
        <v>201</v>
      </c>
      <c r="C279" t="s">
        <v>807</v>
      </c>
      <c r="D279" t="s">
        <v>670</v>
      </c>
      <c r="E279" t="s">
        <v>697</v>
      </c>
      <c r="F279" t="s">
        <v>679</v>
      </c>
      <c r="G279" t="s">
        <v>697</v>
      </c>
      <c r="H279" t="s">
        <v>184</v>
      </c>
      <c r="I279" t="s">
        <v>1570</v>
      </c>
      <c r="J279" t="s">
        <v>1570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697</v>
      </c>
      <c r="AC279" s="2">
        <v>-7.9918032786885247</v>
      </c>
      <c r="AD279">
        <v>-1.76</v>
      </c>
      <c r="AE279">
        <v>0</v>
      </c>
      <c r="AF279">
        <v>0</v>
      </c>
      <c r="AG279">
        <v>0</v>
      </c>
      <c r="AH279">
        <v>0</v>
      </c>
      <c r="AI279" t="s">
        <v>697</v>
      </c>
      <c r="AJ279" t="s">
        <v>697</v>
      </c>
      <c r="AK279" t="s">
        <v>697</v>
      </c>
      <c r="AL279">
        <v>0</v>
      </c>
      <c r="AM279">
        <v>0</v>
      </c>
      <c r="AN279" t="s">
        <v>697</v>
      </c>
      <c r="AO279" t="s">
        <v>697</v>
      </c>
      <c r="AP279" t="s">
        <v>697</v>
      </c>
      <c r="AQ279" t="s">
        <v>697</v>
      </c>
      <c r="AR279" t="s">
        <v>697</v>
      </c>
      <c r="AS279" t="s">
        <v>697</v>
      </c>
      <c r="AT279" t="s">
        <v>697</v>
      </c>
      <c r="AU279" t="s">
        <v>697</v>
      </c>
      <c r="AV279" t="s">
        <v>697</v>
      </c>
      <c r="AW279" t="s">
        <v>697</v>
      </c>
      <c r="AX279" t="s">
        <v>697</v>
      </c>
      <c r="AY279" t="s">
        <v>697</v>
      </c>
      <c r="AZ279" t="s">
        <v>697</v>
      </c>
      <c r="BA279" t="s">
        <v>1295</v>
      </c>
      <c r="BB279" t="s">
        <v>1935</v>
      </c>
      <c r="BC279">
        <v>9.75</v>
      </c>
      <c r="BD279" t="s">
        <v>697</v>
      </c>
      <c r="BE279">
        <v>0</v>
      </c>
      <c r="BF279">
        <v>0</v>
      </c>
      <c r="BG279">
        <v>0</v>
      </c>
      <c r="BH279">
        <v>0</v>
      </c>
      <c r="BI279" t="s">
        <v>197</v>
      </c>
      <c r="BJ279" t="s">
        <v>697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697</v>
      </c>
      <c r="BQ279">
        <v>0</v>
      </c>
      <c r="BR279">
        <v>0</v>
      </c>
      <c r="BS279">
        <v>0</v>
      </c>
      <c r="BT279" t="s">
        <v>697</v>
      </c>
      <c r="BU279">
        <v>0</v>
      </c>
      <c r="BV279">
        <v>0</v>
      </c>
      <c r="BW279" t="s">
        <v>697</v>
      </c>
      <c r="BX279">
        <v>0</v>
      </c>
    </row>
    <row r="280" spans="1:76" x14ac:dyDescent="0.25">
      <c r="A280" t="s">
        <v>1072</v>
      </c>
      <c r="B280" t="s">
        <v>191</v>
      </c>
      <c r="C280" t="s">
        <v>1073</v>
      </c>
      <c r="D280" t="s">
        <v>466</v>
      </c>
      <c r="E280" t="s">
        <v>697</v>
      </c>
      <c r="F280" t="s">
        <v>677</v>
      </c>
      <c r="G280" t="s">
        <v>697</v>
      </c>
      <c r="H280" t="s">
        <v>184</v>
      </c>
      <c r="I280" t="s">
        <v>1570</v>
      </c>
      <c r="J280" t="s">
        <v>1570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697</v>
      </c>
      <c r="AC280" s="2">
        <v>-5.3770491803278686</v>
      </c>
      <c r="AD280">
        <v>-1.18</v>
      </c>
      <c r="AE280">
        <v>0</v>
      </c>
      <c r="AF280">
        <v>0</v>
      </c>
      <c r="AG280">
        <v>0</v>
      </c>
      <c r="AH280">
        <v>0</v>
      </c>
      <c r="AI280" t="s">
        <v>697</v>
      </c>
      <c r="AJ280" t="s">
        <v>697</v>
      </c>
      <c r="AK280" t="s">
        <v>697</v>
      </c>
      <c r="AL280">
        <v>0</v>
      </c>
      <c r="AM280">
        <v>0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  <c r="AU280" t="s">
        <v>697</v>
      </c>
      <c r="AV280" t="s">
        <v>697</v>
      </c>
      <c r="AW280" t="s">
        <v>697</v>
      </c>
      <c r="AX280" t="s">
        <v>697</v>
      </c>
      <c r="AY280" t="s">
        <v>697</v>
      </c>
      <c r="AZ280" t="s">
        <v>697</v>
      </c>
      <c r="BA280" t="s">
        <v>1936</v>
      </c>
      <c r="BB280" t="s">
        <v>1937</v>
      </c>
      <c r="BC280">
        <v>6.56</v>
      </c>
      <c r="BD280" t="s">
        <v>697</v>
      </c>
      <c r="BE280">
        <v>0</v>
      </c>
      <c r="BF280">
        <v>0</v>
      </c>
      <c r="BG280">
        <v>0</v>
      </c>
      <c r="BH280">
        <v>0</v>
      </c>
      <c r="BI280" t="s">
        <v>197</v>
      </c>
      <c r="BJ280" t="s">
        <v>697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697</v>
      </c>
      <c r="BQ280">
        <v>0</v>
      </c>
      <c r="BR280">
        <v>0</v>
      </c>
      <c r="BS280">
        <v>0</v>
      </c>
      <c r="BT280" t="s">
        <v>697</v>
      </c>
      <c r="BU280">
        <v>0</v>
      </c>
      <c r="BV280">
        <v>0</v>
      </c>
      <c r="BW280" t="s">
        <v>697</v>
      </c>
      <c r="BX280">
        <v>0</v>
      </c>
    </row>
    <row r="281" spans="1:76" x14ac:dyDescent="0.25">
      <c r="A281" t="s">
        <v>1015</v>
      </c>
      <c r="B281" t="s">
        <v>201</v>
      </c>
      <c r="C281" t="s">
        <v>1016</v>
      </c>
      <c r="D281" t="s">
        <v>202</v>
      </c>
      <c r="E281" t="s">
        <v>697</v>
      </c>
      <c r="F281" t="s">
        <v>203</v>
      </c>
      <c r="G281" t="s">
        <v>697</v>
      </c>
      <c r="H281" t="s">
        <v>184</v>
      </c>
      <c r="I281" t="s">
        <v>1570</v>
      </c>
      <c r="J281" t="s">
        <v>1570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697</v>
      </c>
      <c r="AC281" s="2">
        <v>-15.286885245901638</v>
      </c>
      <c r="AD281">
        <v>-3.36</v>
      </c>
      <c r="AE281">
        <v>0</v>
      </c>
      <c r="AF281">
        <v>0</v>
      </c>
      <c r="AG281">
        <v>0</v>
      </c>
      <c r="AH281">
        <v>0</v>
      </c>
      <c r="AI281" t="s">
        <v>697</v>
      </c>
      <c r="AJ281" t="s">
        <v>697</v>
      </c>
      <c r="AK281" t="s">
        <v>697</v>
      </c>
      <c r="AL281">
        <v>0</v>
      </c>
      <c r="AM281">
        <v>0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  <c r="AU281" t="s">
        <v>697</v>
      </c>
      <c r="AV281" t="s">
        <v>697</v>
      </c>
      <c r="AW281" t="s">
        <v>697</v>
      </c>
      <c r="AX281" t="s">
        <v>697</v>
      </c>
      <c r="AY281" t="s">
        <v>697</v>
      </c>
      <c r="AZ281" t="s">
        <v>697</v>
      </c>
      <c r="BA281" t="s">
        <v>1017</v>
      </c>
      <c r="BB281" t="s">
        <v>1938</v>
      </c>
      <c r="BC281">
        <v>18.649999999999999</v>
      </c>
      <c r="BD281" t="s">
        <v>697</v>
      </c>
      <c r="BE281">
        <v>0</v>
      </c>
      <c r="BF281">
        <v>0</v>
      </c>
      <c r="BG281">
        <v>0</v>
      </c>
      <c r="BH281">
        <v>0</v>
      </c>
      <c r="BI281" t="s">
        <v>197</v>
      </c>
      <c r="BJ281" t="s">
        <v>697</v>
      </c>
      <c r="BK281">
        <v>0</v>
      </c>
      <c r="BL281">
        <v>0</v>
      </c>
      <c r="BM281">
        <v>0</v>
      </c>
      <c r="BN281">
        <v>0</v>
      </c>
      <c r="BO281">
        <v>0</v>
      </c>
      <c r="BP281" t="s">
        <v>697</v>
      </c>
      <c r="BQ281">
        <v>0</v>
      </c>
      <c r="BR281">
        <v>0</v>
      </c>
      <c r="BS281">
        <v>0</v>
      </c>
      <c r="BT281" t="s">
        <v>697</v>
      </c>
      <c r="BU281">
        <v>0</v>
      </c>
      <c r="BV281">
        <v>0</v>
      </c>
      <c r="BW281" t="s">
        <v>697</v>
      </c>
      <c r="BX281">
        <v>0</v>
      </c>
    </row>
    <row r="282" spans="1:76" x14ac:dyDescent="0.25">
      <c r="A282" t="s">
        <v>745</v>
      </c>
      <c r="B282" t="s">
        <v>191</v>
      </c>
      <c r="C282" t="s">
        <v>537</v>
      </c>
      <c r="D282" t="s">
        <v>668</v>
      </c>
      <c r="E282" t="s">
        <v>697</v>
      </c>
      <c r="F282" t="s">
        <v>469</v>
      </c>
      <c r="G282" t="s">
        <v>697</v>
      </c>
      <c r="H282" t="s">
        <v>184</v>
      </c>
      <c r="I282" t="s">
        <v>1570</v>
      </c>
      <c r="J282" t="s">
        <v>1570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697</v>
      </c>
      <c r="AC282" s="2">
        <v>-6.4098360655737707</v>
      </c>
      <c r="AD282">
        <v>-1.41</v>
      </c>
      <c r="AE282">
        <v>0</v>
      </c>
      <c r="AF282">
        <v>0</v>
      </c>
      <c r="AG282">
        <v>0</v>
      </c>
      <c r="AH282">
        <v>0</v>
      </c>
      <c r="AI282" t="s">
        <v>697</v>
      </c>
      <c r="AJ282" t="s">
        <v>697</v>
      </c>
      <c r="AK282" t="s">
        <v>697</v>
      </c>
      <c r="AL282">
        <v>0</v>
      </c>
      <c r="AM282">
        <v>0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  <c r="AU282" t="s">
        <v>697</v>
      </c>
      <c r="AV282" t="s">
        <v>697</v>
      </c>
      <c r="AW282" t="s">
        <v>697</v>
      </c>
      <c r="AX282" t="s">
        <v>697</v>
      </c>
      <c r="AY282" t="s">
        <v>697</v>
      </c>
      <c r="AZ282" t="s">
        <v>697</v>
      </c>
      <c r="BA282" t="s">
        <v>1190</v>
      </c>
      <c r="BB282" t="s">
        <v>1939</v>
      </c>
      <c r="BC282">
        <v>7.82</v>
      </c>
      <c r="BD282" t="s">
        <v>697</v>
      </c>
      <c r="BE282">
        <v>0</v>
      </c>
      <c r="BF282">
        <v>0</v>
      </c>
      <c r="BG282">
        <v>0</v>
      </c>
      <c r="BH282">
        <v>0</v>
      </c>
      <c r="BI282" t="s">
        <v>197</v>
      </c>
      <c r="BJ282" t="s">
        <v>697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697</v>
      </c>
      <c r="BQ282">
        <v>0</v>
      </c>
      <c r="BR282">
        <v>0</v>
      </c>
      <c r="BS282">
        <v>0</v>
      </c>
      <c r="BT282" t="s">
        <v>697</v>
      </c>
      <c r="BU282">
        <v>0</v>
      </c>
      <c r="BV282">
        <v>0</v>
      </c>
      <c r="BW282" t="s">
        <v>697</v>
      </c>
      <c r="BX282">
        <v>0</v>
      </c>
    </row>
    <row r="283" spans="1:76" x14ac:dyDescent="0.25">
      <c r="A283" t="s">
        <v>726</v>
      </c>
      <c r="B283" t="s">
        <v>191</v>
      </c>
      <c r="C283" t="s">
        <v>539</v>
      </c>
      <c r="D283" t="s">
        <v>540</v>
      </c>
      <c r="E283" t="s">
        <v>697</v>
      </c>
      <c r="F283" t="s">
        <v>457</v>
      </c>
      <c r="G283" t="s">
        <v>697</v>
      </c>
      <c r="H283" t="s">
        <v>184</v>
      </c>
      <c r="I283" t="s">
        <v>1570</v>
      </c>
      <c r="J283" t="s">
        <v>1570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697</v>
      </c>
      <c r="AC283" s="2">
        <v>-10.975409836065573</v>
      </c>
      <c r="AD283">
        <v>-2.41</v>
      </c>
      <c r="AE283">
        <v>0</v>
      </c>
      <c r="AF283">
        <v>0</v>
      </c>
      <c r="AG283">
        <v>0</v>
      </c>
      <c r="AH283">
        <v>0</v>
      </c>
      <c r="AI283" t="s">
        <v>697</v>
      </c>
      <c r="AJ283" t="s">
        <v>697</v>
      </c>
      <c r="AK283" t="s">
        <v>697</v>
      </c>
      <c r="AL283">
        <v>0</v>
      </c>
      <c r="AM283">
        <v>0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  <c r="AU283" t="s">
        <v>697</v>
      </c>
      <c r="AV283" t="s">
        <v>697</v>
      </c>
      <c r="AW283" t="s">
        <v>697</v>
      </c>
      <c r="AX283" t="s">
        <v>697</v>
      </c>
      <c r="AY283" t="s">
        <v>697</v>
      </c>
      <c r="AZ283" t="s">
        <v>697</v>
      </c>
      <c r="BA283" t="s">
        <v>1126</v>
      </c>
      <c r="BB283" t="s">
        <v>1940</v>
      </c>
      <c r="BC283">
        <v>13.39</v>
      </c>
      <c r="BD283" t="s">
        <v>697</v>
      </c>
      <c r="BE283">
        <v>0</v>
      </c>
      <c r="BF283">
        <v>0</v>
      </c>
      <c r="BG283">
        <v>0</v>
      </c>
      <c r="BH283">
        <v>0</v>
      </c>
      <c r="BI283" t="s">
        <v>197</v>
      </c>
      <c r="BJ283" t="s">
        <v>697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697</v>
      </c>
      <c r="BQ283">
        <v>0</v>
      </c>
      <c r="BR283">
        <v>0</v>
      </c>
      <c r="BS283">
        <v>0</v>
      </c>
      <c r="BT283" t="s">
        <v>697</v>
      </c>
      <c r="BU283">
        <v>0</v>
      </c>
      <c r="BV283">
        <v>0</v>
      </c>
      <c r="BW283" t="s">
        <v>697</v>
      </c>
      <c r="BX283">
        <v>0</v>
      </c>
    </row>
    <row r="284" spans="1:76" x14ac:dyDescent="0.25">
      <c r="A284" t="s">
        <v>726</v>
      </c>
      <c r="B284" t="s">
        <v>191</v>
      </c>
      <c r="C284" t="s">
        <v>539</v>
      </c>
      <c r="D284" t="s">
        <v>540</v>
      </c>
      <c r="E284" t="s">
        <v>697</v>
      </c>
      <c r="F284" t="s">
        <v>457</v>
      </c>
      <c r="G284" t="s">
        <v>697</v>
      </c>
      <c r="H284" t="s">
        <v>184</v>
      </c>
      <c r="I284" t="s">
        <v>1570</v>
      </c>
      <c r="J284" t="s">
        <v>1570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697</v>
      </c>
      <c r="AC284" s="2">
        <v>-8.7868852459016384</v>
      </c>
      <c r="AD284">
        <v>-1.93</v>
      </c>
      <c r="AE284">
        <v>0</v>
      </c>
      <c r="AF284">
        <v>0</v>
      </c>
      <c r="AG284">
        <v>0</v>
      </c>
      <c r="AH284">
        <v>0</v>
      </c>
      <c r="AI284" t="s">
        <v>697</v>
      </c>
      <c r="AJ284" t="s">
        <v>697</v>
      </c>
      <c r="AK284" t="s">
        <v>697</v>
      </c>
      <c r="AL284">
        <v>0</v>
      </c>
      <c r="AM284">
        <v>0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  <c r="AU284" t="s">
        <v>697</v>
      </c>
      <c r="AV284" t="s">
        <v>697</v>
      </c>
      <c r="AW284" t="s">
        <v>697</v>
      </c>
      <c r="AX284" t="s">
        <v>697</v>
      </c>
      <c r="AY284" t="s">
        <v>697</v>
      </c>
      <c r="AZ284" t="s">
        <v>697</v>
      </c>
      <c r="BA284" t="s">
        <v>1392</v>
      </c>
      <c r="BB284" t="s">
        <v>1941</v>
      </c>
      <c r="BC284">
        <v>10.72</v>
      </c>
      <c r="BD284" t="s">
        <v>697</v>
      </c>
      <c r="BE284">
        <v>0</v>
      </c>
      <c r="BF284">
        <v>0</v>
      </c>
      <c r="BG284">
        <v>0</v>
      </c>
      <c r="BH284">
        <v>0</v>
      </c>
      <c r="BI284" t="s">
        <v>197</v>
      </c>
      <c r="BJ284" t="s">
        <v>697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697</v>
      </c>
      <c r="BQ284">
        <v>0</v>
      </c>
      <c r="BR284">
        <v>0</v>
      </c>
      <c r="BS284">
        <v>0</v>
      </c>
      <c r="BT284" t="s">
        <v>697</v>
      </c>
      <c r="BU284">
        <v>0</v>
      </c>
      <c r="BV284">
        <v>0</v>
      </c>
      <c r="BW284" t="s">
        <v>697</v>
      </c>
      <c r="BX284">
        <v>0</v>
      </c>
    </row>
    <row r="285" spans="1:76" x14ac:dyDescent="0.25">
      <c r="A285" t="s">
        <v>728</v>
      </c>
      <c r="B285" t="s">
        <v>191</v>
      </c>
      <c r="C285" t="s">
        <v>211</v>
      </c>
      <c r="D285" t="s">
        <v>671</v>
      </c>
      <c r="E285" t="s">
        <v>697</v>
      </c>
      <c r="F285" t="s">
        <v>212</v>
      </c>
      <c r="G285" t="s">
        <v>697</v>
      </c>
      <c r="H285" t="s">
        <v>184</v>
      </c>
      <c r="I285" t="s">
        <v>1570</v>
      </c>
      <c r="J285" t="s">
        <v>1570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697</v>
      </c>
      <c r="AC285" s="2">
        <v>-3.4918032786885247</v>
      </c>
      <c r="AD285">
        <v>-0.77</v>
      </c>
      <c r="AE285">
        <v>0</v>
      </c>
      <c r="AF285">
        <v>0</v>
      </c>
      <c r="AG285">
        <v>0</v>
      </c>
      <c r="AH285">
        <v>0</v>
      </c>
      <c r="AI285" t="s">
        <v>697</v>
      </c>
      <c r="AJ285" t="s">
        <v>697</v>
      </c>
      <c r="AK285" t="s">
        <v>697</v>
      </c>
      <c r="AL285">
        <v>0</v>
      </c>
      <c r="AM285">
        <v>0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  <c r="AU285" t="s">
        <v>697</v>
      </c>
      <c r="AV285" t="s">
        <v>697</v>
      </c>
      <c r="AW285" t="s">
        <v>697</v>
      </c>
      <c r="AX285" t="s">
        <v>697</v>
      </c>
      <c r="AY285" t="s">
        <v>697</v>
      </c>
      <c r="AZ285" t="s">
        <v>697</v>
      </c>
      <c r="BA285" t="s">
        <v>1076</v>
      </c>
      <c r="BB285" t="s">
        <v>1942</v>
      </c>
      <c r="BC285">
        <v>4.26</v>
      </c>
      <c r="BD285" t="s">
        <v>697</v>
      </c>
      <c r="BE285">
        <v>0</v>
      </c>
      <c r="BF285">
        <v>0</v>
      </c>
      <c r="BG285">
        <v>0</v>
      </c>
      <c r="BH285">
        <v>0</v>
      </c>
      <c r="BI285" t="s">
        <v>197</v>
      </c>
      <c r="BJ285" t="s">
        <v>697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697</v>
      </c>
      <c r="BQ285">
        <v>0</v>
      </c>
      <c r="BR285">
        <v>0</v>
      </c>
      <c r="BS285">
        <v>0</v>
      </c>
      <c r="BT285" t="s">
        <v>697</v>
      </c>
      <c r="BU285">
        <v>0</v>
      </c>
      <c r="BV285">
        <v>0</v>
      </c>
      <c r="BW285" t="s">
        <v>697</v>
      </c>
      <c r="BX285">
        <v>0</v>
      </c>
    </row>
    <row r="286" spans="1:76" x14ac:dyDescent="0.25">
      <c r="A286" t="s">
        <v>806</v>
      </c>
      <c r="B286" t="s">
        <v>201</v>
      </c>
      <c r="C286" t="s">
        <v>807</v>
      </c>
      <c r="D286" t="s">
        <v>670</v>
      </c>
      <c r="E286" t="s">
        <v>697</v>
      </c>
      <c r="F286" t="s">
        <v>679</v>
      </c>
      <c r="G286" t="s">
        <v>697</v>
      </c>
      <c r="H286" t="s">
        <v>184</v>
      </c>
      <c r="I286" t="s">
        <v>1570</v>
      </c>
      <c r="J286" t="s">
        <v>1570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697</v>
      </c>
      <c r="AC286" s="2">
        <v>-7.5245901639344259</v>
      </c>
      <c r="AD286">
        <v>-1.66</v>
      </c>
      <c r="AE286">
        <v>0</v>
      </c>
      <c r="AF286">
        <v>0</v>
      </c>
      <c r="AG286">
        <v>0</v>
      </c>
      <c r="AH286">
        <v>0</v>
      </c>
      <c r="AI286" t="s">
        <v>697</v>
      </c>
      <c r="AJ286" t="s">
        <v>697</v>
      </c>
      <c r="AK286" t="s">
        <v>697</v>
      </c>
      <c r="AL286">
        <v>0</v>
      </c>
      <c r="AM286">
        <v>0</v>
      </c>
      <c r="AN286" t="s">
        <v>697</v>
      </c>
      <c r="AO286" t="s">
        <v>697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  <c r="AU286" t="s">
        <v>697</v>
      </c>
      <c r="AV286" t="s">
        <v>697</v>
      </c>
      <c r="AW286" t="s">
        <v>697</v>
      </c>
      <c r="AX286" t="s">
        <v>697</v>
      </c>
      <c r="AY286" t="s">
        <v>697</v>
      </c>
      <c r="AZ286" t="s">
        <v>697</v>
      </c>
      <c r="BA286" t="s">
        <v>1492</v>
      </c>
      <c r="BB286" t="s">
        <v>1943</v>
      </c>
      <c r="BC286">
        <v>9.18</v>
      </c>
      <c r="BD286" t="s">
        <v>697</v>
      </c>
      <c r="BE286">
        <v>0</v>
      </c>
      <c r="BF286">
        <v>0</v>
      </c>
      <c r="BG286">
        <v>0</v>
      </c>
      <c r="BH286">
        <v>0</v>
      </c>
      <c r="BI286" t="s">
        <v>197</v>
      </c>
      <c r="BJ286" t="s">
        <v>697</v>
      </c>
      <c r="BK286">
        <v>0</v>
      </c>
      <c r="BL286">
        <v>0</v>
      </c>
      <c r="BM286">
        <v>0</v>
      </c>
      <c r="BN286">
        <v>0</v>
      </c>
      <c r="BO286">
        <v>0</v>
      </c>
      <c r="BP286" t="s">
        <v>697</v>
      </c>
      <c r="BQ286">
        <v>0</v>
      </c>
      <c r="BR286">
        <v>0</v>
      </c>
      <c r="BS286">
        <v>0</v>
      </c>
      <c r="BT286" t="s">
        <v>697</v>
      </c>
      <c r="BU286">
        <v>0</v>
      </c>
      <c r="BV286">
        <v>0</v>
      </c>
      <c r="BW286" t="s">
        <v>697</v>
      </c>
      <c r="BX286">
        <v>0</v>
      </c>
    </row>
    <row r="287" spans="1:76" x14ac:dyDescent="0.25">
      <c r="A287" t="s">
        <v>746</v>
      </c>
      <c r="B287" t="s">
        <v>201</v>
      </c>
      <c r="C287" t="s">
        <v>249</v>
      </c>
      <c r="D287" t="s">
        <v>250</v>
      </c>
      <c r="E287" t="s">
        <v>697</v>
      </c>
      <c r="F287" t="s">
        <v>251</v>
      </c>
      <c r="G287" t="s">
        <v>697</v>
      </c>
      <c r="H287" t="s">
        <v>184</v>
      </c>
      <c r="I287" t="s">
        <v>1570</v>
      </c>
      <c r="J287" t="s">
        <v>1570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697</v>
      </c>
      <c r="AC287" s="2">
        <v>-5.2622950819672134</v>
      </c>
      <c r="AD287">
        <v>-1.1599999999999999</v>
      </c>
      <c r="AE287">
        <v>0</v>
      </c>
      <c r="AF287">
        <v>0</v>
      </c>
      <c r="AG287">
        <v>0</v>
      </c>
      <c r="AH287">
        <v>0</v>
      </c>
      <c r="AI287" t="s">
        <v>697</v>
      </c>
      <c r="AJ287" t="s">
        <v>697</v>
      </c>
      <c r="AK287" t="s">
        <v>697</v>
      </c>
      <c r="AL287">
        <v>0</v>
      </c>
      <c r="AM287">
        <v>0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  <c r="AU287" t="s">
        <v>697</v>
      </c>
      <c r="AV287" t="s">
        <v>697</v>
      </c>
      <c r="AW287" t="s">
        <v>697</v>
      </c>
      <c r="AX287" t="s">
        <v>697</v>
      </c>
      <c r="AY287" t="s">
        <v>697</v>
      </c>
      <c r="AZ287" t="s">
        <v>697</v>
      </c>
      <c r="BA287" t="s">
        <v>991</v>
      </c>
      <c r="BB287" t="s">
        <v>1944</v>
      </c>
      <c r="BC287">
        <v>6.42</v>
      </c>
      <c r="BD287" t="s">
        <v>697</v>
      </c>
      <c r="BE287">
        <v>0</v>
      </c>
      <c r="BF287">
        <v>0</v>
      </c>
      <c r="BG287">
        <v>0</v>
      </c>
      <c r="BH287">
        <v>0</v>
      </c>
      <c r="BI287" t="s">
        <v>197</v>
      </c>
      <c r="BJ287" t="s">
        <v>697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697</v>
      </c>
      <c r="BQ287">
        <v>0</v>
      </c>
      <c r="BR287">
        <v>0</v>
      </c>
      <c r="BS287">
        <v>0</v>
      </c>
      <c r="BT287" t="s">
        <v>697</v>
      </c>
      <c r="BU287">
        <v>0</v>
      </c>
      <c r="BV287">
        <v>0</v>
      </c>
      <c r="BW287" t="s">
        <v>697</v>
      </c>
      <c r="BX287">
        <v>0</v>
      </c>
    </row>
    <row r="288" spans="1:76" x14ac:dyDescent="0.25">
      <c r="A288" t="s">
        <v>746</v>
      </c>
      <c r="B288" t="s">
        <v>201</v>
      </c>
      <c r="C288" t="s">
        <v>249</v>
      </c>
      <c r="D288" t="s">
        <v>250</v>
      </c>
      <c r="E288" t="s">
        <v>697</v>
      </c>
      <c r="F288" t="s">
        <v>251</v>
      </c>
      <c r="G288" t="s">
        <v>697</v>
      </c>
      <c r="H288" t="s">
        <v>184</v>
      </c>
      <c r="I288" t="s">
        <v>1570</v>
      </c>
      <c r="J288" t="s">
        <v>1570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697</v>
      </c>
      <c r="AC288" s="2">
        <v>-9.2131147540983616</v>
      </c>
      <c r="AD288">
        <v>-2.0299999999999998</v>
      </c>
      <c r="AE288">
        <v>0</v>
      </c>
      <c r="AF288">
        <v>0</v>
      </c>
      <c r="AG288">
        <v>0</v>
      </c>
      <c r="AH288">
        <v>0</v>
      </c>
      <c r="AI288" t="s">
        <v>697</v>
      </c>
      <c r="AJ288" t="s">
        <v>697</v>
      </c>
      <c r="AK288" t="s">
        <v>697</v>
      </c>
      <c r="AL288">
        <v>0</v>
      </c>
      <c r="AM288">
        <v>0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  <c r="AU288" t="s">
        <v>697</v>
      </c>
      <c r="AV288" t="s">
        <v>697</v>
      </c>
      <c r="AW288" t="s">
        <v>697</v>
      </c>
      <c r="AX288" t="s">
        <v>697</v>
      </c>
      <c r="AY288" t="s">
        <v>697</v>
      </c>
      <c r="AZ288" t="s">
        <v>697</v>
      </c>
      <c r="BA288" t="s">
        <v>1308</v>
      </c>
      <c r="BB288" t="s">
        <v>1945</v>
      </c>
      <c r="BC288">
        <v>11.24</v>
      </c>
      <c r="BD288" t="s">
        <v>697</v>
      </c>
      <c r="BE288">
        <v>0</v>
      </c>
      <c r="BF288">
        <v>0</v>
      </c>
      <c r="BG288">
        <v>0</v>
      </c>
      <c r="BH288">
        <v>0</v>
      </c>
      <c r="BI288" t="s">
        <v>197</v>
      </c>
      <c r="BJ288" t="s">
        <v>697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697</v>
      </c>
      <c r="BQ288">
        <v>0</v>
      </c>
      <c r="BR288">
        <v>0</v>
      </c>
      <c r="BS288">
        <v>0</v>
      </c>
      <c r="BT288" t="s">
        <v>697</v>
      </c>
      <c r="BU288">
        <v>0</v>
      </c>
      <c r="BV288">
        <v>0</v>
      </c>
      <c r="BW288" t="s">
        <v>697</v>
      </c>
      <c r="BX288">
        <v>0</v>
      </c>
    </row>
    <row r="289" spans="1:76" x14ac:dyDescent="0.25">
      <c r="A289" t="s">
        <v>738</v>
      </c>
      <c r="B289" t="s">
        <v>201</v>
      </c>
      <c r="C289" t="s">
        <v>634</v>
      </c>
      <c r="D289" t="s">
        <v>224</v>
      </c>
      <c r="E289" t="s">
        <v>697</v>
      </c>
      <c r="F289" t="s">
        <v>225</v>
      </c>
      <c r="G289" t="s">
        <v>697</v>
      </c>
      <c r="H289" t="s">
        <v>184</v>
      </c>
      <c r="I289" t="s">
        <v>1570</v>
      </c>
      <c r="J289" t="s">
        <v>1570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697</v>
      </c>
      <c r="AC289" s="2">
        <v>-6.8278688524590168</v>
      </c>
      <c r="AD289">
        <v>-1.5</v>
      </c>
      <c r="AE289">
        <v>0</v>
      </c>
      <c r="AF289">
        <v>0</v>
      </c>
      <c r="AG289">
        <v>0</v>
      </c>
      <c r="AH289">
        <v>0</v>
      </c>
      <c r="AI289" t="s">
        <v>697</v>
      </c>
      <c r="AJ289" t="s">
        <v>697</v>
      </c>
      <c r="AK289" t="s">
        <v>697</v>
      </c>
      <c r="AL289">
        <v>0</v>
      </c>
      <c r="AM289">
        <v>0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  <c r="AU289" t="s">
        <v>697</v>
      </c>
      <c r="AV289" t="s">
        <v>697</v>
      </c>
      <c r="AW289" t="s">
        <v>697</v>
      </c>
      <c r="AX289" t="s">
        <v>697</v>
      </c>
      <c r="AY289" t="s">
        <v>697</v>
      </c>
      <c r="AZ289" t="s">
        <v>697</v>
      </c>
      <c r="BA289" t="s">
        <v>1135</v>
      </c>
      <c r="BB289" t="s">
        <v>1946</v>
      </c>
      <c r="BC289">
        <v>8.33</v>
      </c>
      <c r="BD289" t="s">
        <v>697</v>
      </c>
      <c r="BE289">
        <v>0</v>
      </c>
      <c r="BF289">
        <v>0</v>
      </c>
      <c r="BG289">
        <v>0</v>
      </c>
      <c r="BH289">
        <v>0</v>
      </c>
      <c r="BI289" t="s">
        <v>197</v>
      </c>
      <c r="BJ289" t="s">
        <v>697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697</v>
      </c>
      <c r="BQ289">
        <v>0</v>
      </c>
      <c r="BR289">
        <v>0</v>
      </c>
      <c r="BS289">
        <v>0</v>
      </c>
      <c r="BT289" t="s">
        <v>697</v>
      </c>
      <c r="BU289">
        <v>0</v>
      </c>
      <c r="BV289">
        <v>0</v>
      </c>
      <c r="BW289" t="s">
        <v>697</v>
      </c>
      <c r="BX289">
        <v>0</v>
      </c>
    </row>
    <row r="290" spans="1:76" x14ac:dyDescent="0.25">
      <c r="A290" t="s">
        <v>839</v>
      </c>
      <c r="B290" t="s">
        <v>191</v>
      </c>
      <c r="C290" t="s">
        <v>840</v>
      </c>
      <c r="D290" t="s">
        <v>669</v>
      </c>
      <c r="E290" t="s">
        <v>697</v>
      </c>
      <c r="F290" t="s">
        <v>687</v>
      </c>
      <c r="G290" t="s">
        <v>697</v>
      </c>
      <c r="H290" t="s">
        <v>184</v>
      </c>
      <c r="I290" t="s">
        <v>1570</v>
      </c>
      <c r="J290" t="s">
        <v>1570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697</v>
      </c>
      <c r="AC290" s="2">
        <v>-1.7049180327868851</v>
      </c>
      <c r="AD290">
        <v>-0.38</v>
      </c>
      <c r="AE290">
        <v>0</v>
      </c>
      <c r="AF290">
        <v>0</v>
      </c>
      <c r="AG290">
        <v>0</v>
      </c>
      <c r="AH290">
        <v>0</v>
      </c>
      <c r="AI290" t="s">
        <v>697</v>
      </c>
      <c r="AJ290" t="s">
        <v>697</v>
      </c>
      <c r="AK290" t="s">
        <v>697</v>
      </c>
      <c r="AL290">
        <v>0</v>
      </c>
      <c r="AM290">
        <v>0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  <c r="AU290" t="s">
        <v>697</v>
      </c>
      <c r="AV290" t="s">
        <v>697</v>
      </c>
      <c r="AW290" t="s">
        <v>697</v>
      </c>
      <c r="AX290" t="s">
        <v>697</v>
      </c>
      <c r="AY290" t="s">
        <v>697</v>
      </c>
      <c r="AZ290" t="s">
        <v>697</v>
      </c>
      <c r="BA290" t="s">
        <v>909</v>
      </c>
      <c r="BB290" t="s">
        <v>1947</v>
      </c>
      <c r="BC290">
        <v>2.08</v>
      </c>
      <c r="BD290" t="s">
        <v>697</v>
      </c>
      <c r="BE290">
        <v>0</v>
      </c>
      <c r="BF290">
        <v>0</v>
      </c>
      <c r="BG290">
        <v>0</v>
      </c>
      <c r="BH290">
        <v>0</v>
      </c>
      <c r="BI290" t="s">
        <v>197</v>
      </c>
      <c r="BJ290" t="s">
        <v>697</v>
      </c>
      <c r="BK290">
        <v>0</v>
      </c>
      <c r="BL290">
        <v>0</v>
      </c>
      <c r="BM290">
        <v>0</v>
      </c>
      <c r="BN290">
        <v>0</v>
      </c>
      <c r="BO290">
        <v>0</v>
      </c>
      <c r="BP290" t="s">
        <v>697</v>
      </c>
      <c r="BQ290">
        <v>0</v>
      </c>
      <c r="BR290">
        <v>0</v>
      </c>
      <c r="BS290">
        <v>0</v>
      </c>
      <c r="BT290" t="s">
        <v>697</v>
      </c>
      <c r="BU290">
        <v>0</v>
      </c>
      <c r="BV290">
        <v>0</v>
      </c>
      <c r="BW290" t="s">
        <v>697</v>
      </c>
      <c r="BX290">
        <v>0</v>
      </c>
    </row>
    <row r="291" spans="1:76" x14ac:dyDescent="0.25">
      <c r="A291" t="s">
        <v>719</v>
      </c>
      <c r="B291" t="s">
        <v>191</v>
      </c>
      <c r="C291" t="s">
        <v>681</v>
      </c>
      <c r="D291" t="s">
        <v>669</v>
      </c>
      <c r="E291" t="s">
        <v>697</v>
      </c>
      <c r="F291" t="s">
        <v>622</v>
      </c>
      <c r="G291" t="s">
        <v>697</v>
      </c>
      <c r="H291" t="s">
        <v>184</v>
      </c>
      <c r="I291" t="s">
        <v>1570</v>
      </c>
      <c r="J291" t="s">
        <v>1570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697</v>
      </c>
      <c r="AC291" s="2">
        <v>-4.9918032786885247</v>
      </c>
      <c r="AD291">
        <v>-1.1000000000000001</v>
      </c>
      <c r="AE291">
        <v>0</v>
      </c>
      <c r="AF291">
        <v>0</v>
      </c>
      <c r="AG291">
        <v>0</v>
      </c>
      <c r="AH291">
        <v>0</v>
      </c>
      <c r="AI291" t="s">
        <v>697</v>
      </c>
      <c r="AJ291" t="s">
        <v>697</v>
      </c>
      <c r="AK291" t="s">
        <v>697</v>
      </c>
      <c r="AL291">
        <v>0</v>
      </c>
      <c r="AM291">
        <v>0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  <c r="AU291" t="s">
        <v>697</v>
      </c>
      <c r="AV291" t="s">
        <v>697</v>
      </c>
      <c r="AW291" t="s">
        <v>697</v>
      </c>
      <c r="AX291" t="s">
        <v>697</v>
      </c>
      <c r="AY291" t="s">
        <v>697</v>
      </c>
      <c r="AZ291" t="s">
        <v>697</v>
      </c>
      <c r="BA291" t="s">
        <v>1077</v>
      </c>
      <c r="BB291" t="s">
        <v>1948</v>
      </c>
      <c r="BC291">
        <v>6.09</v>
      </c>
      <c r="BD291" t="s">
        <v>697</v>
      </c>
      <c r="BE291">
        <v>0</v>
      </c>
      <c r="BF291">
        <v>0</v>
      </c>
      <c r="BG291">
        <v>0</v>
      </c>
      <c r="BH291">
        <v>0</v>
      </c>
      <c r="BI291" t="s">
        <v>197</v>
      </c>
      <c r="BJ291" t="s">
        <v>697</v>
      </c>
      <c r="BK291">
        <v>0</v>
      </c>
      <c r="BL291">
        <v>0</v>
      </c>
      <c r="BM291">
        <v>0</v>
      </c>
      <c r="BN291">
        <v>0</v>
      </c>
      <c r="BO291">
        <v>0</v>
      </c>
      <c r="BP291" t="s">
        <v>697</v>
      </c>
      <c r="BQ291">
        <v>0</v>
      </c>
      <c r="BR291">
        <v>0</v>
      </c>
      <c r="BS291">
        <v>0</v>
      </c>
      <c r="BT291" t="s">
        <v>697</v>
      </c>
      <c r="BU291">
        <v>0</v>
      </c>
      <c r="BV291">
        <v>0</v>
      </c>
      <c r="BW291" t="s">
        <v>697</v>
      </c>
      <c r="BX291">
        <v>0</v>
      </c>
    </row>
    <row r="292" spans="1:76" x14ac:dyDescent="0.25">
      <c r="A292" t="s">
        <v>719</v>
      </c>
      <c r="B292" t="s">
        <v>191</v>
      </c>
      <c r="C292" t="s">
        <v>681</v>
      </c>
      <c r="D292" t="s">
        <v>669</v>
      </c>
      <c r="E292" t="s">
        <v>697</v>
      </c>
      <c r="F292" t="s">
        <v>622</v>
      </c>
      <c r="G292" t="s">
        <v>697</v>
      </c>
      <c r="H292" t="s">
        <v>184</v>
      </c>
      <c r="I292" t="s">
        <v>1570</v>
      </c>
      <c r="J292" t="s">
        <v>1570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697</v>
      </c>
      <c r="AC292" s="2">
        <v>-11.467213114754099</v>
      </c>
      <c r="AD292">
        <v>-2.52</v>
      </c>
      <c r="AE292">
        <v>0</v>
      </c>
      <c r="AF292">
        <v>0</v>
      </c>
      <c r="AG292">
        <v>0</v>
      </c>
      <c r="AH292">
        <v>0</v>
      </c>
      <c r="AI292" t="s">
        <v>697</v>
      </c>
      <c r="AJ292" t="s">
        <v>697</v>
      </c>
      <c r="AK292" t="s">
        <v>697</v>
      </c>
      <c r="AL292">
        <v>0</v>
      </c>
      <c r="AM292">
        <v>0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  <c r="AU292" t="s">
        <v>697</v>
      </c>
      <c r="AV292" t="s">
        <v>697</v>
      </c>
      <c r="AW292" t="s">
        <v>697</v>
      </c>
      <c r="AX292" t="s">
        <v>697</v>
      </c>
      <c r="AY292" t="s">
        <v>697</v>
      </c>
      <c r="AZ292" t="s">
        <v>697</v>
      </c>
      <c r="BA292" t="s">
        <v>965</v>
      </c>
      <c r="BB292" t="s">
        <v>1949</v>
      </c>
      <c r="BC292">
        <v>13.99</v>
      </c>
      <c r="BD292" t="s">
        <v>697</v>
      </c>
      <c r="BE292">
        <v>0</v>
      </c>
      <c r="BF292">
        <v>0</v>
      </c>
      <c r="BG292">
        <v>0</v>
      </c>
      <c r="BH292">
        <v>0</v>
      </c>
      <c r="BI292" t="s">
        <v>197</v>
      </c>
      <c r="BJ292" t="s">
        <v>697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697</v>
      </c>
      <c r="BQ292">
        <v>0</v>
      </c>
      <c r="BR292">
        <v>0</v>
      </c>
      <c r="BS292">
        <v>0</v>
      </c>
      <c r="BT292" t="s">
        <v>697</v>
      </c>
      <c r="BU292">
        <v>0</v>
      </c>
      <c r="BV292">
        <v>0</v>
      </c>
      <c r="BW292" t="s">
        <v>697</v>
      </c>
      <c r="BX292">
        <v>0</v>
      </c>
    </row>
    <row r="293" spans="1:76" x14ac:dyDescent="0.25">
      <c r="A293" t="s">
        <v>791</v>
      </c>
      <c r="B293" t="s">
        <v>191</v>
      </c>
      <c r="C293" t="s">
        <v>792</v>
      </c>
      <c r="D293" t="s">
        <v>675</v>
      </c>
      <c r="E293" t="s">
        <v>697</v>
      </c>
      <c r="F293" t="s">
        <v>624</v>
      </c>
      <c r="G293" t="s">
        <v>697</v>
      </c>
      <c r="H293" t="s">
        <v>184</v>
      </c>
      <c r="I293" t="s">
        <v>1570</v>
      </c>
      <c r="J293" t="s">
        <v>1570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697</v>
      </c>
      <c r="AC293" s="2">
        <v>-5.0737704918032787</v>
      </c>
      <c r="AD293">
        <v>-1.1200000000000001</v>
      </c>
      <c r="AE293">
        <v>0</v>
      </c>
      <c r="AF293">
        <v>0</v>
      </c>
      <c r="AG293">
        <v>0</v>
      </c>
      <c r="AH293">
        <v>0</v>
      </c>
      <c r="AI293" t="s">
        <v>697</v>
      </c>
      <c r="AJ293" t="s">
        <v>697</v>
      </c>
      <c r="AK293" t="s">
        <v>697</v>
      </c>
      <c r="AL293">
        <v>0</v>
      </c>
      <c r="AM293">
        <v>0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  <c r="AU293" t="s">
        <v>697</v>
      </c>
      <c r="AV293" t="s">
        <v>697</v>
      </c>
      <c r="AW293" t="s">
        <v>697</v>
      </c>
      <c r="AX293" t="s">
        <v>697</v>
      </c>
      <c r="AY293" t="s">
        <v>697</v>
      </c>
      <c r="AZ293" t="s">
        <v>697</v>
      </c>
      <c r="BA293" t="s">
        <v>849</v>
      </c>
      <c r="BB293" t="s">
        <v>1950</v>
      </c>
      <c r="BC293">
        <v>6.19</v>
      </c>
      <c r="BD293" t="s">
        <v>697</v>
      </c>
      <c r="BE293">
        <v>0</v>
      </c>
      <c r="BF293">
        <v>0</v>
      </c>
      <c r="BG293">
        <v>0</v>
      </c>
      <c r="BH293">
        <v>0</v>
      </c>
      <c r="BI293" t="s">
        <v>197</v>
      </c>
      <c r="BJ293" t="s">
        <v>697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697</v>
      </c>
      <c r="BQ293">
        <v>0</v>
      </c>
      <c r="BR293">
        <v>0</v>
      </c>
      <c r="BS293">
        <v>0</v>
      </c>
      <c r="BT293" t="s">
        <v>697</v>
      </c>
      <c r="BU293">
        <v>0</v>
      </c>
      <c r="BV293">
        <v>0</v>
      </c>
      <c r="BW293" t="s">
        <v>697</v>
      </c>
      <c r="BX293">
        <v>0</v>
      </c>
    </row>
    <row r="294" spans="1:76" x14ac:dyDescent="0.25">
      <c r="A294" t="s">
        <v>746</v>
      </c>
      <c r="B294" t="s">
        <v>201</v>
      </c>
      <c r="C294" t="s">
        <v>249</v>
      </c>
      <c r="D294" t="s">
        <v>250</v>
      </c>
      <c r="E294" t="s">
        <v>697</v>
      </c>
      <c r="F294" t="s">
        <v>251</v>
      </c>
      <c r="G294" t="s">
        <v>697</v>
      </c>
      <c r="H294" t="s">
        <v>184</v>
      </c>
      <c r="I294" t="s">
        <v>1570</v>
      </c>
      <c r="J294" t="s">
        <v>1570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697</v>
      </c>
      <c r="AC294" s="2">
        <v>-7.942622950819672</v>
      </c>
      <c r="AD294">
        <v>-1.75</v>
      </c>
      <c r="AE294">
        <v>0</v>
      </c>
      <c r="AF294">
        <v>0</v>
      </c>
      <c r="AG294">
        <v>0</v>
      </c>
      <c r="AH294">
        <v>0</v>
      </c>
      <c r="AI294" t="s">
        <v>697</v>
      </c>
      <c r="AJ294" t="s">
        <v>697</v>
      </c>
      <c r="AK294" t="s">
        <v>697</v>
      </c>
      <c r="AL294">
        <v>0</v>
      </c>
      <c r="AM294">
        <v>0</v>
      </c>
      <c r="AN294" t="s">
        <v>697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697</v>
      </c>
      <c r="AU294" t="s">
        <v>697</v>
      </c>
      <c r="AV294" t="s">
        <v>697</v>
      </c>
      <c r="AW294" t="s">
        <v>697</v>
      </c>
      <c r="AX294" t="s">
        <v>697</v>
      </c>
      <c r="AY294" t="s">
        <v>697</v>
      </c>
      <c r="AZ294" t="s">
        <v>697</v>
      </c>
      <c r="BA294" t="s">
        <v>1078</v>
      </c>
      <c r="BB294" t="s">
        <v>1951</v>
      </c>
      <c r="BC294">
        <v>9.69</v>
      </c>
      <c r="BD294" t="s">
        <v>697</v>
      </c>
      <c r="BE294">
        <v>0</v>
      </c>
      <c r="BF294">
        <v>0</v>
      </c>
      <c r="BG294">
        <v>0</v>
      </c>
      <c r="BH294">
        <v>0</v>
      </c>
      <c r="BI294" t="s">
        <v>197</v>
      </c>
      <c r="BJ294" t="s">
        <v>697</v>
      </c>
      <c r="BK294">
        <v>0</v>
      </c>
      <c r="BL294">
        <v>0</v>
      </c>
      <c r="BM294">
        <v>0</v>
      </c>
      <c r="BN294">
        <v>0</v>
      </c>
      <c r="BO294">
        <v>0</v>
      </c>
      <c r="BP294" t="s">
        <v>697</v>
      </c>
      <c r="BQ294">
        <v>0</v>
      </c>
      <c r="BR294">
        <v>0</v>
      </c>
      <c r="BS294">
        <v>0</v>
      </c>
      <c r="BT294" t="s">
        <v>697</v>
      </c>
      <c r="BU294">
        <v>0</v>
      </c>
      <c r="BV294">
        <v>0</v>
      </c>
      <c r="BW294" t="s">
        <v>697</v>
      </c>
      <c r="BX294">
        <v>0</v>
      </c>
    </row>
    <row r="295" spans="1:76" x14ac:dyDescent="0.25">
      <c r="A295" t="s">
        <v>746</v>
      </c>
      <c r="B295" t="s">
        <v>201</v>
      </c>
      <c r="C295" t="s">
        <v>249</v>
      </c>
      <c r="D295" t="s">
        <v>250</v>
      </c>
      <c r="E295" t="s">
        <v>697</v>
      </c>
      <c r="F295" t="s">
        <v>251</v>
      </c>
      <c r="G295" t="s">
        <v>697</v>
      </c>
      <c r="H295" t="s">
        <v>184</v>
      </c>
      <c r="I295" t="s">
        <v>1570</v>
      </c>
      <c r="J295" t="s">
        <v>1570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697</v>
      </c>
      <c r="AC295" s="2">
        <v>-3.778688524590164</v>
      </c>
      <c r="AD295">
        <v>-0.83</v>
      </c>
      <c r="AE295">
        <v>0</v>
      </c>
      <c r="AF295">
        <v>0</v>
      </c>
      <c r="AG295">
        <v>0</v>
      </c>
      <c r="AH295">
        <v>0</v>
      </c>
      <c r="AI295" t="s">
        <v>697</v>
      </c>
      <c r="AJ295" t="s">
        <v>697</v>
      </c>
      <c r="AK295" t="s">
        <v>697</v>
      </c>
      <c r="AL295">
        <v>0</v>
      </c>
      <c r="AM295">
        <v>0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  <c r="AU295" t="s">
        <v>697</v>
      </c>
      <c r="AV295" t="s">
        <v>697</v>
      </c>
      <c r="AW295" t="s">
        <v>697</v>
      </c>
      <c r="AX295" t="s">
        <v>697</v>
      </c>
      <c r="AY295" t="s">
        <v>697</v>
      </c>
      <c r="AZ295" t="s">
        <v>697</v>
      </c>
      <c r="BA295" t="s">
        <v>1079</v>
      </c>
      <c r="BB295" t="s">
        <v>1952</v>
      </c>
      <c r="BC295">
        <v>4.6100000000000003</v>
      </c>
      <c r="BD295" t="s">
        <v>697</v>
      </c>
      <c r="BE295">
        <v>0</v>
      </c>
      <c r="BF295">
        <v>0</v>
      </c>
      <c r="BG295">
        <v>0</v>
      </c>
      <c r="BH295">
        <v>0</v>
      </c>
      <c r="BI295" t="s">
        <v>197</v>
      </c>
      <c r="BJ295" t="s">
        <v>697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697</v>
      </c>
      <c r="BQ295">
        <v>0</v>
      </c>
      <c r="BR295">
        <v>0</v>
      </c>
      <c r="BS295">
        <v>0</v>
      </c>
      <c r="BT295" t="s">
        <v>697</v>
      </c>
      <c r="BU295">
        <v>0</v>
      </c>
      <c r="BV295">
        <v>0</v>
      </c>
      <c r="BW295" t="s">
        <v>697</v>
      </c>
      <c r="BX295">
        <v>0</v>
      </c>
    </row>
    <row r="296" spans="1:76" x14ac:dyDescent="0.25">
      <c r="A296" t="s">
        <v>746</v>
      </c>
      <c r="B296" t="s">
        <v>201</v>
      </c>
      <c r="C296" t="s">
        <v>249</v>
      </c>
      <c r="D296" t="s">
        <v>250</v>
      </c>
      <c r="E296" t="s">
        <v>697</v>
      </c>
      <c r="F296" t="s">
        <v>251</v>
      </c>
      <c r="G296" t="s">
        <v>697</v>
      </c>
      <c r="H296" t="s">
        <v>184</v>
      </c>
      <c r="I296" t="s">
        <v>1570</v>
      </c>
      <c r="J296" t="s">
        <v>1570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697</v>
      </c>
      <c r="AC296" s="2">
        <v>-6.8934426229508201</v>
      </c>
      <c r="AD296">
        <v>-1.52</v>
      </c>
      <c r="AE296">
        <v>0</v>
      </c>
      <c r="AF296">
        <v>0</v>
      </c>
      <c r="AG296">
        <v>0</v>
      </c>
      <c r="AH296">
        <v>0</v>
      </c>
      <c r="AI296" t="s">
        <v>697</v>
      </c>
      <c r="AJ296" t="s">
        <v>697</v>
      </c>
      <c r="AK296" t="s">
        <v>697</v>
      </c>
      <c r="AL296">
        <v>0</v>
      </c>
      <c r="AM296">
        <v>0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  <c r="AU296" t="s">
        <v>697</v>
      </c>
      <c r="AV296" t="s">
        <v>697</v>
      </c>
      <c r="AW296" t="s">
        <v>697</v>
      </c>
      <c r="AX296" t="s">
        <v>697</v>
      </c>
      <c r="AY296" t="s">
        <v>697</v>
      </c>
      <c r="AZ296" t="s">
        <v>697</v>
      </c>
      <c r="BA296" t="s">
        <v>1212</v>
      </c>
      <c r="BB296" t="s">
        <v>1953</v>
      </c>
      <c r="BC296">
        <v>8.41</v>
      </c>
      <c r="BD296" t="s">
        <v>697</v>
      </c>
      <c r="BE296">
        <v>0</v>
      </c>
      <c r="BF296">
        <v>0</v>
      </c>
      <c r="BG296">
        <v>0</v>
      </c>
      <c r="BH296">
        <v>0</v>
      </c>
      <c r="BI296" t="s">
        <v>197</v>
      </c>
      <c r="BJ296" t="s">
        <v>697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697</v>
      </c>
      <c r="BQ296">
        <v>0</v>
      </c>
      <c r="BR296">
        <v>0</v>
      </c>
      <c r="BS296">
        <v>0</v>
      </c>
      <c r="BT296" t="s">
        <v>697</v>
      </c>
      <c r="BU296">
        <v>0</v>
      </c>
      <c r="BV296">
        <v>0</v>
      </c>
      <c r="BW296" t="s">
        <v>697</v>
      </c>
      <c r="BX296">
        <v>0</v>
      </c>
    </row>
    <row r="297" spans="1:76" x14ac:dyDescent="0.25">
      <c r="A297" t="s">
        <v>746</v>
      </c>
      <c r="B297" t="s">
        <v>201</v>
      </c>
      <c r="C297" t="s">
        <v>249</v>
      </c>
      <c r="D297" t="s">
        <v>250</v>
      </c>
      <c r="E297" t="s">
        <v>697</v>
      </c>
      <c r="F297" t="s">
        <v>251</v>
      </c>
      <c r="G297" t="s">
        <v>697</v>
      </c>
      <c r="H297" t="s">
        <v>184</v>
      </c>
      <c r="I297" t="s">
        <v>1570</v>
      </c>
      <c r="J297" t="s">
        <v>1570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697</v>
      </c>
      <c r="AC297" s="2">
        <v>-6.4754098360655741</v>
      </c>
      <c r="AD297">
        <v>-1.42</v>
      </c>
      <c r="AE297">
        <v>0</v>
      </c>
      <c r="AF297">
        <v>0</v>
      </c>
      <c r="AG297">
        <v>0</v>
      </c>
      <c r="AH297">
        <v>0</v>
      </c>
      <c r="AI297" t="s">
        <v>697</v>
      </c>
      <c r="AJ297" t="s">
        <v>697</v>
      </c>
      <c r="AK297" t="s">
        <v>697</v>
      </c>
      <c r="AL297">
        <v>0</v>
      </c>
      <c r="AM297">
        <v>0</v>
      </c>
      <c r="AN297" t="s">
        <v>697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  <c r="AU297" t="s">
        <v>697</v>
      </c>
      <c r="AV297" t="s">
        <v>697</v>
      </c>
      <c r="AW297" t="s">
        <v>697</v>
      </c>
      <c r="AX297" t="s">
        <v>697</v>
      </c>
      <c r="AY297" t="s">
        <v>697</v>
      </c>
      <c r="AZ297" t="s">
        <v>697</v>
      </c>
      <c r="BA297" t="s">
        <v>1138</v>
      </c>
      <c r="BB297" t="s">
        <v>1954</v>
      </c>
      <c r="BC297">
        <v>7.9</v>
      </c>
      <c r="BD297" t="s">
        <v>697</v>
      </c>
      <c r="BE297">
        <v>0</v>
      </c>
      <c r="BF297">
        <v>0</v>
      </c>
      <c r="BG297">
        <v>0</v>
      </c>
      <c r="BH297">
        <v>0</v>
      </c>
      <c r="BI297" t="s">
        <v>197</v>
      </c>
      <c r="BJ297" t="s">
        <v>697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697</v>
      </c>
      <c r="BQ297">
        <v>0</v>
      </c>
      <c r="BR297">
        <v>0</v>
      </c>
      <c r="BS297">
        <v>0</v>
      </c>
      <c r="BT297" t="s">
        <v>697</v>
      </c>
      <c r="BU297">
        <v>0</v>
      </c>
      <c r="BV297">
        <v>0</v>
      </c>
      <c r="BW297" t="s">
        <v>697</v>
      </c>
      <c r="BX297">
        <v>0</v>
      </c>
    </row>
    <row r="298" spans="1:76" x14ac:dyDescent="0.25">
      <c r="A298" t="s">
        <v>746</v>
      </c>
      <c r="B298" t="s">
        <v>201</v>
      </c>
      <c r="C298" t="s">
        <v>249</v>
      </c>
      <c r="D298" t="s">
        <v>250</v>
      </c>
      <c r="E298" t="s">
        <v>697</v>
      </c>
      <c r="F298" t="s">
        <v>251</v>
      </c>
      <c r="G298" t="s">
        <v>697</v>
      </c>
      <c r="H298" t="s">
        <v>184</v>
      </c>
      <c r="I298" t="s">
        <v>1570</v>
      </c>
      <c r="J298" t="s">
        <v>1570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697</v>
      </c>
      <c r="AC298" s="2">
        <v>-9.4262295081967213</v>
      </c>
      <c r="AD298">
        <v>-2.0699999999999998</v>
      </c>
      <c r="AE298">
        <v>0</v>
      </c>
      <c r="AF298">
        <v>0</v>
      </c>
      <c r="AG298">
        <v>0</v>
      </c>
      <c r="AH298">
        <v>0</v>
      </c>
      <c r="AI298" t="s">
        <v>697</v>
      </c>
      <c r="AJ298" t="s">
        <v>697</v>
      </c>
      <c r="AK298" t="s">
        <v>697</v>
      </c>
      <c r="AL298">
        <v>0</v>
      </c>
      <c r="AM298">
        <v>0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  <c r="AU298" t="s">
        <v>697</v>
      </c>
      <c r="AV298" t="s">
        <v>697</v>
      </c>
      <c r="AW298" t="s">
        <v>697</v>
      </c>
      <c r="AX298" t="s">
        <v>697</v>
      </c>
      <c r="AY298" t="s">
        <v>697</v>
      </c>
      <c r="AZ298" t="s">
        <v>697</v>
      </c>
      <c r="BA298" t="s">
        <v>1250</v>
      </c>
      <c r="BB298" t="s">
        <v>1955</v>
      </c>
      <c r="BC298">
        <v>11.5</v>
      </c>
      <c r="BD298" t="s">
        <v>697</v>
      </c>
      <c r="BE298">
        <v>0</v>
      </c>
      <c r="BF298">
        <v>0</v>
      </c>
      <c r="BG298">
        <v>0</v>
      </c>
      <c r="BH298">
        <v>0</v>
      </c>
      <c r="BI298" t="s">
        <v>197</v>
      </c>
      <c r="BJ298" t="s">
        <v>697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697</v>
      </c>
      <c r="BQ298">
        <v>0</v>
      </c>
      <c r="BR298">
        <v>0</v>
      </c>
      <c r="BS298">
        <v>0</v>
      </c>
      <c r="BT298" t="s">
        <v>697</v>
      </c>
      <c r="BU298">
        <v>0</v>
      </c>
      <c r="BV298">
        <v>0</v>
      </c>
      <c r="BW298" t="s">
        <v>697</v>
      </c>
      <c r="BX298">
        <v>0</v>
      </c>
    </row>
    <row r="299" spans="1:76" x14ac:dyDescent="0.25">
      <c r="A299" t="s">
        <v>746</v>
      </c>
      <c r="B299" t="s">
        <v>201</v>
      </c>
      <c r="C299" t="s">
        <v>249</v>
      </c>
      <c r="D299" t="s">
        <v>250</v>
      </c>
      <c r="E299" t="s">
        <v>697</v>
      </c>
      <c r="F299" t="s">
        <v>251</v>
      </c>
      <c r="G299" t="s">
        <v>697</v>
      </c>
      <c r="H299" t="s">
        <v>184</v>
      </c>
      <c r="I299" t="s">
        <v>1570</v>
      </c>
      <c r="J299" t="s">
        <v>1570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697</v>
      </c>
      <c r="AC299" s="2">
        <v>-5.1557377049180326</v>
      </c>
      <c r="AD299">
        <v>-1.1299999999999999</v>
      </c>
      <c r="AE299">
        <v>0</v>
      </c>
      <c r="AF299">
        <v>0</v>
      </c>
      <c r="AG299">
        <v>0</v>
      </c>
      <c r="AH299">
        <v>0</v>
      </c>
      <c r="AI299" t="s">
        <v>697</v>
      </c>
      <c r="AJ299" t="s">
        <v>697</v>
      </c>
      <c r="AK299" t="s">
        <v>697</v>
      </c>
      <c r="AL299">
        <v>0</v>
      </c>
      <c r="AM299">
        <v>0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  <c r="AU299" t="s">
        <v>697</v>
      </c>
      <c r="AV299" t="s">
        <v>697</v>
      </c>
      <c r="AW299" t="s">
        <v>697</v>
      </c>
      <c r="AX299" t="s">
        <v>697</v>
      </c>
      <c r="AY299" t="s">
        <v>697</v>
      </c>
      <c r="AZ299" t="s">
        <v>697</v>
      </c>
      <c r="BA299" t="s">
        <v>1166</v>
      </c>
      <c r="BB299" t="s">
        <v>1956</v>
      </c>
      <c r="BC299">
        <v>6.29</v>
      </c>
      <c r="BD299" t="s">
        <v>697</v>
      </c>
      <c r="BE299">
        <v>0</v>
      </c>
      <c r="BF299">
        <v>0</v>
      </c>
      <c r="BG299">
        <v>0</v>
      </c>
      <c r="BH299">
        <v>0</v>
      </c>
      <c r="BI299" t="s">
        <v>197</v>
      </c>
      <c r="BJ299" t="s">
        <v>697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697</v>
      </c>
      <c r="BQ299">
        <v>0</v>
      </c>
      <c r="BR299">
        <v>0</v>
      </c>
      <c r="BS299">
        <v>0</v>
      </c>
      <c r="BT299" t="s">
        <v>697</v>
      </c>
      <c r="BU299">
        <v>0</v>
      </c>
      <c r="BV299">
        <v>0</v>
      </c>
      <c r="BW299" t="s">
        <v>697</v>
      </c>
      <c r="BX299">
        <v>0</v>
      </c>
    </row>
    <row r="300" spans="1:76" x14ac:dyDescent="0.25">
      <c r="A300" t="s">
        <v>746</v>
      </c>
      <c r="B300" t="s">
        <v>201</v>
      </c>
      <c r="C300" t="s">
        <v>249</v>
      </c>
      <c r="D300" t="s">
        <v>250</v>
      </c>
      <c r="E300" t="s">
        <v>697</v>
      </c>
      <c r="F300" t="s">
        <v>251</v>
      </c>
      <c r="G300" t="s">
        <v>697</v>
      </c>
      <c r="H300" t="s">
        <v>184</v>
      </c>
      <c r="I300" t="s">
        <v>1570</v>
      </c>
      <c r="J300" t="s">
        <v>1570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697</v>
      </c>
      <c r="AC300" s="2">
        <v>-14.803278688524591</v>
      </c>
      <c r="AD300">
        <v>-3.26</v>
      </c>
      <c r="AE300">
        <v>0</v>
      </c>
      <c r="AF300">
        <v>0</v>
      </c>
      <c r="AG300">
        <v>0</v>
      </c>
      <c r="AH300">
        <v>0</v>
      </c>
      <c r="AI300" t="s">
        <v>697</v>
      </c>
      <c r="AJ300" t="s">
        <v>697</v>
      </c>
      <c r="AK300" t="s">
        <v>697</v>
      </c>
      <c r="AL300">
        <v>0</v>
      </c>
      <c r="AM300">
        <v>0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  <c r="AU300" t="s">
        <v>697</v>
      </c>
      <c r="AV300" t="s">
        <v>697</v>
      </c>
      <c r="AW300" t="s">
        <v>697</v>
      </c>
      <c r="AX300" t="s">
        <v>697</v>
      </c>
      <c r="AY300" t="s">
        <v>697</v>
      </c>
      <c r="AZ300" t="s">
        <v>697</v>
      </c>
      <c r="BA300" t="s">
        <v>1312</v>
      </c>
      <c r="BB300" t="s">
        <v>1957</v>
      </c>
      <c r="BC300">
        <v>18.059999999999999</v>
      </c>
      <c r="BD300" t="s">
        <v>697</v>
      </c>
      <c r="BE300">
        <v>0</v>
      </c>
      <c r="BF300">
        <v>0</v>
      </c>
      <c r="BG300">
        <v>0</v>
      </c>
      <c r="BH300">
        <v>0</v>
      </c>
      <c r="BI300" t="s">
        <v>197</v>
      </c>
      <c r="BJ300" t="s">
        <v>697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697</v>
      </c>
      <c r="BQ300">
        <v>0</v>
      </c>
      <c r="BR300">
        <v>0</v>
      </c>
      <c r="BS300">
        <v>0</v>
      </c>
      <c r="BT300" t="s">
        <v>697</v>
      </c>
      <c r="BU300">
        <v>0</v>
      </c>
      <c r="BV300">
        <v>0</v>
      </c>
      <c r="BW300" t="s">
        <v>697</v>
      </c>
      <c r="BX300">
        <v>0</v>
      </c>
    </row>
    <row r="301" spans="1:76" x14ac:dyDescent="0.25">
      <c r="A301" t="s">
        <v>746</v>
      </c>
      <c r="B301" t="s">
        <v>201</v>
      </c>
      <c r="C301" t="s">
        <v>249</v>
      </c>
      <c r="D301" t="s">
        <v>250</v>
      </c>
      <c r="E301" t="s">
        <v>697</v>
      </c>
      <c r="F301" t="s">
        <v>251</v>
      </c>
      <c r="G301" t="s">
        <v>697</v>
      </c>
      <c r="H301" t="s">
        <v>184</v>
      </c>
      <c r="I301" t="s">
        <v>1570</v>
      </c>
      <c r="J301" t="s">
        <v>1570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697</v>
      </c>
      <c r="AC301" s="2">
        <v>-6.221311475409836</v>
      </c>
      <c r="AD301">
        <v>-1.37</v>
      </c>
      <c r="AE301">
        <v>0</v>
      </c>
      <c r="AF301">
        <v>0</v>
      </c>
      <c r="AG301">
        <v>0</v>
      </c>
      <c r="AH301">
        <v>0</v>
      </c>
      <c r="AI301" t="s">
        <v>697</v>
      </c>
      <c r="AJ301" t="s">
        <v>697</v>
      </c>
      <c r="AK301" t="s">
        <v>697</v>
      </c>
      <c r="AL301">
        <v>0</v>
      </c>
      <c r="AM301">
        <v>0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  <c r="AU301" t="s">
        <v>697</v>
      </c>
      <c r="AV301" t="s">
        <v>697</v>
      </c>
      <c r="AW301" t="s">
        <v>697</v>
      </c>
      <c r="AX301" t="s">
        <v>697</v>
      </c>
      <c r="AY301" t="s">
        <v>697</v>
      </c>
      <c r="AZ301" t="s">
        <v>697</v>
      </c>
      <c r="BA301" t="s">
        <v>994</v>
      </c>
      <c r="BB301" t="s">
        <v>1958</v>
      </c>
      <c r="BC301">
        <v>7.59</v>
      </c>
      <c r="BD301" t="s">
        <v>697</v>
      </c>
      <c r="BE301">
        <v>0</v>
      </c>
      <c r="BF301">
        <v>0</v>
      </c>
      <c r="BG301">
        <v>0</v>
      </c>
      <c r="BH301">
        <v>0</v>
      </c>
      <c r="BI301" t="s">
        <v>197</v>
      </c>
      <c r="BJ301" t="s">
        <v>697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697</v>
      </c>
      <c r="BQ301">
        <v>0</v>
      </c>
      <c r="BR301">
        <v>0</v>
      </c>
      <c r="BS301">
        <v>0</v>
      </c>
      <c r="BT301" t="s">
        <v>697</v>
      </c>
      <c r="BU301">
        <v>0</v>
      </c>
      <c r="BV301">
        <v>0</v>
      </c>
      <c r="BW301" t="s">
        <v>697</v>
      </c>
      <c r="BX301">
        <v>0</v>
      </c>
    </row>
    <row r="302" spans="1:76" x14ac:dyDescent="0.25">
      <c r="A302" t="s">
        <v>746</v>
      </c>
      <c r="B302" t="s">
        <v>201</v>
      </c>
      <c r="C302" t="s">
        <v>249</v>
      </c>
      <c r="D302" t="s">
        <v>250</v>
      </c>
      <c r="E302" t="s">
        <v>697</v>
      </c>
      <c r="F302" t="s">
        <v>251</v>
      </c>
      <c r="G302" t="s">
        <v>697</v>
      </c>
      <c r="H302" t="s">
        <v>184</v>
      </c>
      <c r="I302" t="s">
        <v>1570</v>
      </c>
      <c r="J302" t="s">
        <v>1570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697</v>
      </c>
      <c r="AC302" s="2">
        <v>-8.8114754098360653</v>
      </c>
      <c r="AD302">
        <v>-1.94</v>
      </c>
      <c r="AE302">
        <v>0</v>
      </c>
      <c r="AF302">
        <v>0</v>
      </c>
      <c r="AG302">
        <v>0</v>
      </c>
      <c r="AH302">
        <v>0</v>
      </c>
      <c r="AI302" t="s">
        <v>697</v>
      </c>
      <c r="AJ302" t="s">
        <v>697</v>
      </c>
      <c r="AK302" t="s">
        <v>697</v>
      </c>
      <c r="AL302">
        <v>0</v>
      </c>
      <c r="AM302">
        <v>0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  <c r="AU302" t="s">
        <v>697</v>
      </c>
      <c r="AV302" t="s">
        <v>697</v>
      </c>
      <c r="AW302" t="s">
        <v>697</v>
      </c>
      <c r="AX302" t="s">
        <v>697</v>
      </c>
      <c r="AY302" t="s">
        <v>697</v>
      </c>
      <c r="AZ302" t="s">
        <v>697</v>
      </c>
      <c r="BA302" t="s">
        <v>1959</v>
      </c>
      <c r="BB302" t="s">
        <v>1960</v>
      </c>
      <c r="BC302">
        <v>10.75</v>
      </c>
      <c r="BD302" t="s">
        <v>697</v>
      </c>
      <c r="BE302">
        <v>0</v>
      </c>
      <c r="BF302">
        <v>0</v>
      </c>
      <c r="BG302">
        <v>0</v>
      </c>
      <c r="BH302">
        <v>0</v>
      </c>
      <c r="BI302" t="s">
        <v>197</v>
      </c>
      <c r="BJ302" t="s">
        <v>697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697</v>
      </c>
      <c r="BQ302">
        <v>0</v>
      </c>
      <c r="BR302">
        <v>0</v>
      </c>
      <c r="BS302">
        <v>0</v>
      </c>
      <c r="BT302" t="s">
        <v>697</v>
      </c>
      <c r="BU302">
        <v>0</v>
      </c>
      <c r="BV302">
        <v>0</v>
      </c>
      <c r="BW302" t="s">
        <v>697</v>
      </c>
      <c r="BX302">
        <v>0</v>
      </c>
    </row>
    <row r="303" spans="1:76" x14ac:dyDescent="0.25">
      <c r="A303" t="s">
        <v>746</v>
      </c>
      <c r="B303" t="s">
        <v>201</v>
      </c>
      <c r="C303" t="s">
        <v>249</v>
      </c>
      <c r="D303" t="s">
        <v>250</v>
      </c>
      <c r="E303" t="s">
        <v>697</v>
      </c>
      <c r="F303" t="s">
        <v>251</v>
      </c>
      <c r="G303" t="s">
        <v>697</v>
      </c>
      <c r="H303" t="s">
        <v>184</v>
      </c>
      <c r="I303" t="s">
        <v>1570</v>
      </c>
      <c r="J303" t="s">
        <v>1570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697</v>
      </c>
      <c r="AC303" s="2">
        <v>-7.2622950819672134</v>
      </c>
      <c r="AD303">
        <v>-1.6</v>
      </c>
      <c r="AE303">
        <v>0</v>
      </c>
      <c r="AF303">
        <v>0</v>
      </c>
      <c r="AG303">
        <v>0</v>
      </c>
      <c r="AH303">
        <v>0</v>
      </c>
      <c r="AI303" t="s">
        <v>697</v>
      </c>
      <c r="AJ303" t="s">
        <v>697</v>
      </c>
      <c r="AK303" t="s">
        <v>697</v>
      </c>
      <c r="AL303">
        <v>0</v>
      </c>
      <c r="AM303">
        <v>0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  <c r="AU303" t="s">
        <v>697</v>
      </c>
      <c r="AV303" t="s">
        <v>697</v>
      </c>
      <c r="AW303" t="s">
        <v>697</v>
      </c>
      <c r="AX303" t="s">
        <v>697</v>
      </c>
      <c r="AY303" t="s">
        <v>697</v>
      </c>
      <c r="AZ303" t="s">
        <v>697</v>
      </c>
      <c r="BA303" t="s">
        <v>1252</v>
      </c>
      <c r="BB303" t="s">
        <v>1961</v>
      </c>
      <c r="BC303">
        <v>8.86</v>
      </c>
      <c r="BD303" t="s">
        <v>697</v>
      </c>
      <c r="BE303">
        <v>0</v>
      </c>
      <c r="BF303">
        <v>0</v>
      </c>
      <c r="BG303">
        <v>0</v>
      </c>
      <c r="BH303">
        <v>0</v>
      </c>
      <c r="BI303" t="s">
        <v>197</v>
      </c>
      <c r="BJ303" t="s">
        <v>697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697</v>
      </c>
      <c r="BQ303">
        <v>0</v>
      </c>
      <c r="BR303">
        <v>0</v>
      </c>
      <c r="BS303">
        <v>0</v>
      </c>
      <c r="BT303" t="s">
        <v>697</v>
      </c>
      <c r="BU303">
        <v>0</v>
      </c>
      <c r="BV303">
        <v>0</v>
      </c>
      <c r="BW303" t="s">
        <v>697</v>
      </c>
      <c r="BX303">
        <v>0</v>
      </c>
    </row>
    <row r="304" spans="1:76" x14ac:dyDescent="0.25">
      <c r="A304" t="s">
        <v>746</v>
      </c>
      <c r="B304" t="s">
        <v>201</v>
      </c>
      <c r="C304" t="s">
        <v>249</v>
      </c>
      <c r="D304" t="s">
        <v>250</v>
      </c>
      <c r="E304" t="s">
        <v>697</v>
      </c>
      <c r="F304" t="s">
        <v>251</v>
      </c>
      <c r="G304" t="s">
        <v>697</v>
      </c>
      <c r="H304" t="s">
        <v>184</v>
      </c>
      <c r="I304" t="s">
        <v>1570</v>
      </c>
      <c r="J304" t="s">
        <v>1570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697</v>
      </c>
      <c r="AC304" s="2">
        <v>-7.7950819672131146</v>
      </c>
      <c r="AD304">
        <v>-1.71</v>
      </c>
      <c r="AE304">
        <v>0</v>
      </c>
      <c r="AF304">
        <v>0</v>
      </c>
      <c r="AG304">
        <v>0</v>
      </c>
      <c r="AH304">
        <v>0</v>
      </c>
      <c r="AI304" t="s">
        <v>697</v>
      </c>
      <c r="AJ304" t="s">
        <v>697</v>
      </c>
      <c r="AK304" t="s">
        <v>697</v>
      </c>
      <c r="AL304">
        <v>0</v>
      </c>
      <c r="AM304">
        <v>0</v>
      </c>
      <c r="AN304" t="s">
        <v>697</v>
      </c>
      <c r="AO304" t="s">
        <v>697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  <c r="AU304" t="s">
        <v>697</v>
      </c>
      <c r="AV304" t="s">
        <v>697</v>
      </c>
      <c r="AW304" t="s">
        <v>697</v>
      </c>
      <c r="AX304" t="s">
        <v>697</v>
      </c>
      <c r="AY304" t="s">
        <v>697</v>
      </c>
      <c r="AZ304" t="s">
        <v>697</v>
      </c>
      <c r="BA304" t="s">
        <v>1210</v>
      </c>
      <c r="BB304" t="s">
        <v>1962</v>
      </c>
      <c r="BC304">
        <v>9.51</v>
      </c>
      <c r="BD304" t="s">
        <v>697</v>
      </c>
      <c r="BE304">
        <v>0</v>
      </c>
      <c r="BF304">
        <v>0</v>
      </c>
      <c r="BG304">
        <v>0</v>
      </c>
      <c r="BH304">
        <v>0</v>
      </c>
      <c r="BI304" t="s">
        <v>197</v>
      </c>
      <c r="BJ304" t="s">
        <v>697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697</v>
      </c>
      <c r="BQ304">
        <v>0</v>
      </c>
      <c r="BR304">
        <v>0</v>
      </c>
      <c r="BS304">
        <v>0</v>
      </c>
      <c r="BT304" t="s">
        <v>697</v>
      </c>
      <c r="BU304">
        <v>0</v>
      </c>
      <c r="BV304">
        <v>0</v>
      </c>
      <c r="BW304" t="s">
        <v>697</v>
      </c>
      <c r="BX304">
        <v>0</v>
      </c>
    </row>
    <row r="305" spans="1:76" x14ac:dyDescent="0.25">
      <c r="A305" t="s">
        <v>746</v>
      </c>
      <c r="B305" t="s">
        <v>201</v>
      </c>
      <c r="C305" t="s">
        <v>249</v>
      </c>
      <c r="D305" t="s">
        <v>250</v>
      </c>
      <c r="E305" t="s">
        <v>697</v>
      </c>
      <c r="F305" t="s">
        <v>251</v>
      </c>
      <c r="G305" t="s">
        <v>697</v>
      </c>
      <c r="H305" t="s">
        <v>184</v>
      </c>
      <c r="I305" t="s">
        <v>1570</v>
      </c>
      <c r="J305" t="s">
        <v>1570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697</v>
      </c>
      <c r="AC305" s="2">
        <v>-6.6065573770491799</v>
      </c>
      <c r="AD305">
        <v>-1.45</v>
      </c>
      <c r="AE305">
        <v>0</v>
      </c>
      <c r="AF305">
        <v>0</v>
      </c>
      <c r="AG305">
        <v>0</v>
      </c>
      <c r="AH305">
        <v>0</v>
      </c>
      <c r="AI305" t="s">
        <v>697</v>
      </c>
      <c r="AJ305" t="s">
        <v>697</v>
      </c>
      <c r="AK305" t="s">
        <v>697</v>
      </c>
      <c r="AL305">
        <v>0</v>
      </c>
      <c r="AM305">
        <v>0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  <c r="AU305" t="s">
        <v>697</v>
      </c>
      <c r="AV305" t="s">
        <v>697</v>
      </c>
      <c r="AW305" t="s">
        <v>697</v>
      </c>
      <c r="AX305" t="s">
        <v>697</v>
      </c>
      <c r="AY305" t="s">
        <v>697</v>
      </c>
      <c r="AZ305" t="s">
        <v>697</v>
      </c>
      <c r="BA305" t="s">
        <v>1963</v>
      </c>
      <c r="BB305" t="s">
        <v>1964</v>
      </c>
      <c r="BC305">
        <v>8.06</v>
      </c>
      <c r="BD305" t="s">
        <v>697</v>
      </c>
      <c r="BE305">
        <v>0</v>
      </c>
      <c r="BF305">
        <v>0</v>
      </c>
      <c r="BG305">
        <v>0</v>
      </c>
      <c r="BH305">
        <v>0</v>
      </c>
      <c r="BI305" t="s">
        <v>197</v>
      </c>
      <c r="BJ305" t="s">
        <v>697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697</v>
      </c>
      <c r="BQ305">
        <v>0</v>
      </c>
      <c r="BR305">
        <v>0</v>
      </c>
      <c r="BS305">
        <v>0</v>
      </c>
      <c r="BT305" t="s">
        <v>697</v>
      </c>
      <c r="BU305">
        <v>0</v>
      </c>
      <c r="BV305">
        <v>0</v>
      </c>
      <c r="BW305" t="s">
        <v>697</v>
      </c>
      <c r="BX305">
        <v>0</v>
      </c>
    </row>
    <row r="306" spans="1:76" x14ac:dyDescent="0.25">
      <c r="A306" t="s">
        <v>746</v>
      </c>
      <c r="B306" t="s">
        <v>201</v>
      </c>
      <c r="C306" t="s">
        <v>249</v>
      </c>
      <c r="D306" t="s">
        <v>250</v>
      </c>
      <c r="E306" t="s">
        <v>697</v>
      </c>
      <c r="F306" t="s">
        <v>251</v>
      </c>
      <c r="G306" t="s">
        <v>697</v>
      </c>
      <c r="H306" t="s">
        <v>184</v>
      </c>
      <c r="I306" t="s">
        <v>1570</v>
      </c>
      <c r="J306" t="s">
        <v>1570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697</v>
      </c>
      <c r="AC306" s="2">
        <v>-3.622950819672131</v>
      </c>
      <c r="AD306">
        <v>-0.8</v>
      </c>
      <c r="AE306">
        <v>0</v>
      </c>
      <c r="AF306">
        <v>0</v>
      </c>
      <c r="AG306">
        <v>0</v>
      </c>
      <c r="AH306">
        <v>0</v>
      </c>
      <c r="AI306" t="s">
        <v>697</v>
      </c>
      <c r="AJ306" t="s">
        <v>697</v>
      </c>
      <c r="AK306" t="s">
        <v>697</v>
      </c>
      <c r="AL306">
        <v>0</v>
      </c>
      <c r="AM306">
        <v>0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  <c r="AU306" t="s">
        <v>697</v>
      </c>
      <c r="AV306" t="s">
        <v>697</v>
      </c>
      <c r="AW306" t="s">
        <v>697</v>
      </c>
      <c r="AX306" t="s">
        <v>697</v>
      </c>
      <c r="AY306" t="s">
        <v>697</v>
      </c>
      <c r="AZ306" t="s">
        <v>697</v>
      </c>
      <c r="BA306" t="s">
        <v>1393</v>
      </c>
      <c r="BB306" t="s">
        <v>1965</v>
      </c>
      <c r="BC306">
        <v>4.42</v>
      </c>
      <c r="BD306" t="s">
        <v>697</v>
      </c>
      <c r="BE306">
        <v>0</v>
      </c>
      <c r="BF306">
        <v>0</v>
      </c>
      <c r="BG306">
        <v>0</v>
      </c>
      <c r="BH306">
        <v>0</v>
      </c>
      <c r="BI306" t="s">
        <v>197</v>
      </c>
      <c r="BJ306" t="s">
        <v>697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697</v>
      </c>
      <c r="BQ306">
        <v>0</v>
      </c>
      <c r="BR306">
        <v>0</v>
      </c>
      <c r="BS306">
        <v>0</v>
      </c>
      <c r="BT306" t="s">
        <v>697</v>
      </c>
      <c r="BU306">
        <v>0</v>
      </c>
      <c r="BV306">
        <v>0</v>
      </c>
      <c r="BW306" t="s">
        <v>697</v>
      </c>
      <c r="BX306">
        <v>0</v>
      </c>
    </row>
    <row r="307" spans="1:76" x14ac:dyDescent="0.25">
      <c r="A307" t="s">
        <v>746</v>
      </c>
      <c r="B307" t="s">
        <v>201</v>
      </c>
      <c r="C307" t="s">
        <v>249</v>
      </c>
      <c r="D307" t="s">
        <v>250</v>
      </c>
      <c r="E307" t="s">
        <v>697</v>
      </c>
      <c r="F307" t="s">
        <v>251</v>
      </c>
      <c r="G307" t="s">
        <v>697</v>
      </c>
      <c r="H307" t="s">
        <v>184</v>
      </c>
      <c r="I307" t="s">
        <v>1570</v>
      </c>
      <c r="J307" t="s">
        <v>1570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697</v>
      </c>
      <c r="AC307" s="2">
        <v>-1.7704918032786885</v>
      </c>
      <c r="AD307">
        <v>-0.39</v>
      </c>
      <c r="AE307">
        <v>0</v>
      </c>
      <c r="AF307">
        <v>0</v>
      </c>
      <c r="AG307">
        <v>0</v>
      </c>
      <c r="AH307">
        <v>0</v>
      </c>
      <c r="AI307" t="s">
        <v>697</v>
      </c>
      <c r="AJ307" t="s">
        <v>697</v>
      </c>
      <c r="AK307" t="s">
        <v>697</v>
      </c>
      <c r="AL307">
        <v>0</v>
      </c>
      <c r="AM307">
        <v>0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  <c r="AU307" t="s">
        <v>697</v>
      </c>
      <c r="AV307" t="s">
        <v>697</v>
      </c>
      <c r="AW307" t="s">
        <v>697</v>
      </c>
      <c r="AX307" t="s">
        <v>697</v>
      </c>
      <c r="AY307" t="s">
        <v>697</v>
      </c>
      <c r="AZ307" t="s">
        <v>697</v>
      </c>
      <c r="BA307" t="s">
        <v>1439</v>
      </c>
      <c r="BB307" t="s">
        <v>1966</v>
      </c>
      <c r="BC307">
        <v>2.16</v>
      </c>
      <c r="BD307" t="s">
        <v>697</v>
      </c>
      <c r="BE307">
        <v>0</v>
      </c>
      <c r="BF307">
        <v>0</v>
      </c>
      <c r="BG307">
        <v>0</v>
      </c>
      <c r="BH307">
        <v>0</v>
      </c>
      <c r="BI307" t="s">
        <v>197</v>
      </c>
      <c r="BJ307" t="s">
        <v>697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697</v>
      </c>
      <c r="BQ307">
        <v>0</v>
      </c>
      <c r="BR307">
        <v>0</v>
      </c>
      <c r="BS307">
        <v>0</v>
      </c>
      <c r="BT307" t="s">
        <v>697</v>
      </c>
      <c r="BU307">
        <v>0</v>
      </c>
      <c r="BV307">
        <v>0</v>
      </c>
      <c r="BW307" t="s">
        <v>697</v>
      </c>
      <c r="BX307">
        <v>0</v>
      </c>
    </row>
    <row r="308" spans="1:76" x14ac:dyDescent="0.25">
      <c r="A308" t="s">
        <v>746</v>
      </c>
      <c r="B308" t="s">
        <v>201</v>
      </c>
      <c r="C308" t="s">
        <v>249</v>
      </c>
      <c r="D308" t="s">
        <v>250</v>
      </c>
      <c r="E308" t="s">
        <v>697</v>
      </c>
      <c r="F308" t="s">
        <v>251</v>
      </c>
      <c r="G308" t="s">
        <v>697</v>
      </c>
      <c r="H308" t="s">
        <v>184</v>
      </c>
      <c r="I308" t="s">
        <v>1570</v>
      </c>
      <c r="J308" t="s">
        <v>1570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697</v>
      </c>
      <c r="AC308" s="2">
        <v>-5.6557377049180326</v>
      </c>
      <c r="AD308">
        <v>-1.24</v>
      </c>
      <c r="AE308">
        <v>0</v>
      </c>
      <c r="AF308">
        <v>0</v>
      </c>
      <c r="AG308">
        <v>0</v>
      </c>
      <c r="AH308">
        <v>0</v>
      </c>
      <c r="AI308" t="s">
        <v>697</v>
      </c>
      <c r="AJ308" t="s">
        <v>697</v>
      </c>
      <c r="AK308" t="s">
        <v>697</v>
      </c>
      <c r="AL308">
        <v>0</v>
      </c>
      <c r="AM308">
        <v>0</v>
      </c>
      <c r="AN308" t="s">
        <v>697</v>
      </c>
      <c r="AO308" t="s">
        <v>697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  <c r="AU308" t="s">
        <v>697</v>
      </c>
      <c r="AV308" t="s">
        <v>697</v>
      </c>
      <c r="AW308" t="s">
        <v>697</v>
      </c>
      <c r="AX308" t="s">
        <v>697</v>
      </c>
      <c r="AY308" t="s">
        <v>697</v>
      </c>
      <c r="AZ308" t="s">
        <v>697</v>
      </c>
      <c r="BA308" t="s">
        <v>1132</v>
      </c>
      <c r="BB308" t="s">
        <v>1967</v>
      </c>
      <c r="BC308">
        <v>6.9</v>
      </c>
      <c r="BD308" t="s">
        <v>697</v>
      </c>
      <c r="BE308">
        <v>0</v>
      </c>
      <c r="BF308">
        <v>0</v>
      </c>
      <c r="BG308">
        <v>0</v>
      </c>
      <c r="BH308">
        <v>0</v>
      </c>
      <c r="BI308" t="s">
        <v>197</v>
      </c>
      <c r="BJ308" t="s">
        <v>697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697</v>
      </c>
      <c r="BQ308">
        <v>0</v>
      </c>
      <c r="BR308">
        <v>0</v>
      </c>
      <c r="BS308">
        <v>0</v>
      </c>
      <c r="BT308" t="s">
        <v>697</v>
      </c>
      <c r="BU308">
        <v>0</v>
      </c>
      <c r="BV308">
        <v>0</v>
      </c>
      <c r="BW308" t="s">
        <v>697</v>
      </c>
      <c r="BX308">
        <v>0</v>
      </c>
    </row>
    <row r="309" spans="1:76" x14ac:dyDescent="0.25">
      <c r="A309" t="s">
        <v>746</v>
      </c>
      <c r="B309" t="s">
        <v>201</v>
      </c>
      <c r="C309" t="s">
        <v>249</v>
      </c>
      <c r="D309" t="s">
        <v>250</v>
      </c>
      <c r="E309" t="s">
        <v>697</v>
      </c>
      <c r="F309" t="s">
        <v>251</v>
      </c>
      <c r="G309" t="s">
        <v>697</v>
      </c>
      <c r="H309" t="s">
        <v>184</v>
      </c>
      <c r="I309" t="s">
        <v>1570</v>
      </c>
      <c r="J309" t="s">
        <v>1570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697</v>
      </c>
      <c r="AC309" s="2">
        <v>-6.4754098360655741</v>
      </c>
      <c r="AD309">
        <v>-1.42</v>
      </c>
      <c r="AE309">
        <v>0</v>
      </c>
      <c r="AF309">
        <v>0</v>
      </c>
      <c r="AG309">
        <v>0</v>
      </c>
      <c r="AH309">
        <v>0</v>
      </c>
      <c r="AI309" t="s">
        <v>697</v>
      </c>
      <c r="AJ309" t="s">
        <v>697</v>
      </c>
      <c r="AK309" t="s">
        <v>697</v>
      </c>
      <c r="AL309">
        <v>0</v>
      </c>
      <c r="AM309">
        <v>0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  <c r="AU309" t="s">
        <v>697</v>
      </c>
      <c r="AV309" t="s">
        <v>697</v>
      </c>
      <c r="AW309" t="s">
        <v>697</v>
      </c>
      <c r="AX309" t="s">
        <v>697</v>
      </c>
      <c r="AY309" t="s">
        <v>697</v>
      </c>
      <c r="AZ309" t="s">
        <v>697</v>
      </c>
      <c r="BA309" t="s">
        <v>1253</v>
      </c>
      <c r="BB309" t="s">
        <v>1968</v>
      </c>
      <c r="BC309">
        <v>7.9</v>
      </c>
      <c r="BD309" t="s">
        <v>697</v>
      </c>
      <c r="BE309">
        <v>0</v>
      </c>
      <c r="BF309">
        <v>0</v>
      </c>
      <c r="BG309">
        <v>0</v>
      </c>
      <c r="BH309">
        <v>0</v>
      </c>
      <c r="BI309" t="s">
        <v>197</v>
      </c>
      <c r="BJ309" t="s">
        <v>697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697</v>
      </c>
      <c r="BQ309">
        <v>0</v>
      </c>
      <c r="BR309">
        <v>0</v>
      </c>
      <c r="BS309">
        <v>0</v>
      </c>
      <c r="BT309" t="s">
        <v>697</v>
      </c>
      <c r="BU309">
        <v>0</v>
      </c>
      <c r="BV309">
        <v>0</v>
      </c>
      <c r="BW309" t="s">
        <v>697</v>
      </c>
      <c r="BX309">
        <v>0</v>
      </c>
    </row>
    <row r="310" spans="1:76" x14ac:dyDescent="0.25">
      <c r="A310" t="s">
        <v>746</v>
      </c>
      <c r="B310" t="s">
        <v>201</v>
      </c>
      <c r="C310" t="s">
        <v>249</v>
      </c>
      <c r="D310" t="s">
        <v>250</v>
      </c>
      <c r="E310" t="s">
        <v>697</v>
      </c>
      <c r="F310" t="s">
        <v>251</v>
      </c>
      <c r="G310" t="s">
        <v>697</v>
      </c>
      <c r="H310" t="s">
        <v>184</v>
      </c>
      <c r="I310" t="s">
        <v>1570</v>
      </c>
      <c r="J310" t="s">
        <v>1570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697</v>
      </c>
      <c r="AC310" s="2">
        <v>-8.3114754098360653</v>
      </c>
      <c r="AD310">
        <v>-1.83</v>
      </c>
      <c r="AE310">
        <v>0</v>
      </c>
      <c r="AF310">
        <v>0</v>
      </c>
      <c r="AG310">
        <v>0</v>
      </c>
      <c r="AH310">
        <v>0</v>
      </c>
      <c r="AI310" t="s">
        <v>697</v>
      </c>
      <c r="AJ310" t="s">
        <v>697</v>
      </c>
      <c r="AK310" t="s">
        <v>697</v>
      </c>
      <c r="AL310">
        <v>0</v>
      </c>
      <c r="AM310">
        <v>0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  <c r="AU310" t="s">
        <v>697</v>
      </c>
      <c r="AV310" t="s">
        <v>697</v>
      </c>
      <c r="AW310" t="s">
        <v>697</v>
      </c>
      <c r="AX310" t="s">
        <v>697</v>
      </c>
      <c r="AY310" t="s">
        <v>697</v>
      </c>
      <c r="AZ310" t="s">
        <v>697</v>
      </c>
      <c r="BA310" t="s">
        <v>1167</v>
      </c>
      <c r="BB310" t="s">
        <v>1969</v>
      </c>
      <c r="BC310">
        <v>10.14</v>
      </c>
      <c r="BD310" t="s">
        <v>697</v>
      </c>
      <c r="BE310">
        <v>0</v>
      </c>
      <c r="BF310">
        <v>0</v>
      </c>
      <c r="BG310">
        <v>0</v>
      </c>
      <c r="BH310">
        <v>0</v>
      </c>
      <c r="BI310" t="s">
        <v>197</v>
      </c>
      <c r="BJ310" t="s">
        <v>697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697</v>
      </c>
      <c r="BQ310">
        <v>0</v>
      </c>
      <c r="BR310">
        <v>0</v>
      </c>
      <c r="BS310">
        <v>0</v>
      </c>
      <c r="BT310" t="s">
        <v>697</v>
      </c>
      <c r="BU310">
        <v>0</v>
      </c>
      <c r="BV310">
        <v>0</v>
      </c>
      <c r="BW310" t="s">
        <v>697</v>
      </c>
      <c r="BX310">
        <v>0</v>
      </c>
    </row>
    <row r="311" spans="1:76" x14ac:dyDescent="0.25">
      <c r="A311" t="s">
        <v>746</v>
      </c>
      <c r="B311" t="s">
        <v>201</v>
      </c>
      <c r="C311" t="s">
        <v>249</v>
      </c>
      <c r="D311" t="s">
        <v>250</v>
      </c>
      <c r="E311" t="s">
        <v>697</v>
      </c>
      <c r="F311" t="s">
        <v>251</v>
      </c>
      <c r="G311" t="s">
        <v>697</v>
      </c>
      <c r="H311" t="s">
        <v>184</v>
      </c>
      <c r="I311" t="s">
        <v>1570</v>
      </c>
      <c r="J311" t="s">
        <v>1570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697</v>
      </c>
      <c r="AC311" s="2">
        <v>-5.9098360655737707</v>
      </c>
      <c r="AD311">
        <v>-1.3</v>
      </c>
      <c r="AE311">
        <v>0</v>
      </c>
      <c r="AF311">
        <v>0</v>
      </c>
      <c r="AG311">
        <v>0</v>
      </c>
      <c r="AH311">
        <v>0</v>
      </c>
      <c r="AI311" t="s">
        <v>697</v>
      </c>
      <c r="AJ311" t="s">
        <v>697</v>
      </c>
      <c r="AK311" t="s">
        <v>697</v>
      </c>
      <c r="AL311">
        <v>0</v>
      </c>
      <c r="AM311">
        <v>0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  <c r="AU311" t="s">
        <v>697</v>
      </c>
      <c r="AV311" t="s">
        <v>697</v>
      </c>
      <c r="AW311" t="s">
        <v>697</v>
      </c>
      <c r="AX311" t="s">
        <v>697</v>
      </c>
      <c r="AY311" t="s">
        <v>697</v>
      </c>
      <c r="AZ311" t="s">
        <v>697</v>
      </c>
      <c r="BA311" t="s">
        <v>1352</v>
      </c>
      <c r="BB311" t="s">
        <v>1970</v>
      </c>
      <c r="BC311">
        <v>7.21</v>
      </c>
      <c r="BD311" t="s">
        <v>697</v>
      </c>
      <c r="BE311">
        <v>0</v>
      </c>
      <c r="BF311">
        <v>0</v>
      </c>
      <c r="BG311">
        <v>0</v>
      </c>
      <c r="BH311">
        <v>0</v>
      </c>
      <c r="BI311" t="s">
        <v>197</v>
      </c>
      <c r="BJ311" t="s">
        <v>697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697</v>
      </c>
      <c r="BQ311">
        <v>0</v>
      </c>
      <c r="BR311">
        <v>0</v>
      </c>
      <c r="BS311">
        <v>0</v>
      </c>
      <c r="BT311" t="s">
        <v>697</v>
      </c>
      <c r="BU311">
        <v>0</v>
      </c>
      <c r="BV311">
        <v>0</v>
      </c>
      <c r="BW311" t="s">
        <v>697</v>
      </c>
      <c r="BX311">
        <v>0</v>
      </c>
    </row>
    <row r="312" spans="1:76" x14ac:dyDescent="0.25">
      <c r="A312" t="s">
        <v>746</v>
      </c>
      <c r="B312" t="s">
        <v>201</v>
      </c>
      <c r="C312" t="s">
        <v>249</v>
      </c>
      <c r="D312" t="s">
        <v>250</v>
      </c>
      <c r="E312" t="s">
        <v>697</v>
      </c>
      <c r="F312" t="s">
        <v>251</v>
      </c>
      <c r="G312" t="s">
        <v>697</v>
      </c>
      <c r="H312" t="s">
        <v>184</v>
      </c>
      <c r="I312" t="s">
        <v>1570</v>
      </c>
      <c r="J312" t="s">
        <v>1570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697</v>
      </c>
      <c r="AC312" s="2">
        <v>-5.4098360655737707</v>
      </c>
      <c r="AD312">
        <v>-1.19</v>
      </c>
      <c r="AE312">
        <v>0</v>
      </c>
      <c r="AF312">
        <v>0</v>
      </c>
      <c r="AG312">
        <v>0</v>
      </c>
      <c r="AH312">
        <v>0</v>
      </c>
      <c r="AI312" t="s">
        <v>697</v>
      </c>
      <c r="AJ312" t="s">
        <v>697</v>
      </c>
      <c r="AK312" t="s">
        <v>697</v>
      </c>
      <c r="AL312">
        <v>0</v>
      </c>
      <c r="AM312">
        <v>0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  <c r="AU312" t="s">
        <v>697</v>
      </c>
      <c r="AV312" t="s">
        <v>697</v>
      </c>
      <c r="AW312" t="s">
        <v>697</v>
      </c>
      <c r="AX312" t="s">
        <v>697</v>
      </c>
      <c r="AY312" t="s">
        <v>697</v>
      </c>
      <c r="AZ312" t="s">
        <v>697</v>
      </c>
      <c r="BA312" t="s">
        <v>1168</v>
      </c>
      <c r="BB312" t="s">
        <v>1971</v>
      </c>
      <c r="BC312">
        <v>6.6</v>
      </c>
      <c r="BD312" t="s">
        <v>697</v>
      </c>
      <c r="BE312">
        <v>0</v>
      </c>
      <c r="BF312">
        <v>0</v>
      </c>
      <c r="BG312">
        <v>0</v>
      </c>
      <c r="BH312">
        <v>0</v>
      </c>
      <c r="BI312" t="s">
        <v>197</v>
      </c>
      <c r="BJ312" t="s">
        <v>697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697</v>
      </c>
      <c r="BQ312">
        <v>0</v>
      </c>
      <c r="BR312">
        <v>0</v>
      </c>
      <c r="BS312">
        <v>0</v>
      </c>
      <c r="BT312" t="s">
        <v>697</v>
      </c>
      <c r="BU312">
        <v>0</v>
      </c>
      <c r="BV312">
        <v>0</v>
      </c>
      <c r="BW312" t="s">
        <v>697</v>
      </c>
      <c r="BX312">
        <v>0</v>
      </c>
    </row>
    <row r="313" spans="1:76" x14ac:dyDescent="0.25">
      <c r="A313" t="s">
        <v>746</v>
      </c>
      <c r="B313" t="s">
        <v>201</v>
      </c>
      <c r="C313" t="s">
        <v>249</v>
      </c>
      <c r="D313" t="s">
        <v>250</v>
      </c>
      <c r="E313" t="s">
        <v>697</v>
      </c>
      <c r="F313" t="s">
        <v>251</v>
      </c>
      <c r="G313" t="s">
        <v>697</v>
      </c>
      <c r="H313" t="s">
        <v>184</v>
      </c>
      <c r="I313" t="s">
        <v>1570</v>
      </c>
      <c r="J313" t="s">
        <v>1570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697</v>
      </c>
      <c r="AC313" s="2">
        <v>-6.4672131147540988</v>
      </c>
      <c r="AD313">
        <v>-1.42</v>
      </c>
      <c r="AE313">
        <v>0</v>
      </c>
      <c r="AF313">
        <v>0</v>
      </c>
      <c r="AG313">
        <v>0</v>
      </c>
      <c r="AH313">
        <v>0</v>
      </c>
      <c r="AI313" t="s">
        <v>697</v>
      </c>
      <c r="AJ313" t="s">
        <v>697</v>
      </c>
      <c r="AK313" t="s">
        <v>697</v>
      </c>
      <c r="AL313">
        <v>0</v>
      </c>
      <c r="AM313">
        <v>0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  <c r="AU313" t="s">
        <v>697</v>
      </c>
      <c r="AV313" t="s">
        <v>697</v>
      </c>
      <c r="AW313" t="s">
        <v>697</v>
      </c>
      <c r="AX313" t="s">
        <v>697</v>
      </c>
      <c r="AY313" t="s">
        <v>697</v>
      </c>
      <c r="AZ313" t="s">
        <v>697</v>
      </c>
      <c r="BA313" t="s">
        <v>1972</v>
      </c>
      <c r="BB313" t="s">
        <v>1973</v>
      </c>
      <c r="BC313">
        <v>7.89</v>
      </c>
      <c r="BD313" t="s">
        <v>697</v>
      </c>
      <c r="BE313">
        <v>0</v>
      </c>
      <c r="BF313">
        <v>0</v>
      </c>
      <c r="BG313">
        <v>0</v>
      </c>
      <c r="BH313">
        <v>0</v>
      </c>
      <c r="BI313" t="s">
        <v>197</v>
      </c>
      <c r="BJ313" t="s">
        <v>697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697</v>
      </c>
      <c r="BQ313">
        <v>0</v>
      </c>
      <c r="BR313">
        <v>0</v>
      </c>
      <c r="BS313">
        <v>0</v>
      </c>
      <c r="BT313" t="s">
        <v>697</v>
      </c>
      <c r="BU313">
        <v>0</v>
      </c>
      <c r="BV313">
        <v>0</v>
      </c>
      <c r="BW313" t="s">
        <v>697</v>
      </c>
      <c r="BX313">
        <v>0</v>
      </c>
    </row>
    <row r="314" spans="1:76" x14ac:dyDescent="0.25">
      <c r="A314" t="s">
        <v>746</v>
      </c>
      <c r="B314" t="s">
        <v>201</v>
      </c>
      <c r="C314" t="s">
        <v>249</v>
      </c>
      <c r="D314" t="s">
        <v>250</v>
      </c>
      <c r="E314" t="s">
        <v>697</v>
      </c>
      <c r="F314" t="s">
        <v>251</v>
      </c>
      <c r="G314" t="s">
        <v>697</v>
      </c>
      <c r="H314" t="s">
        <v>184</v>
      </c>
      <c r="I314" t="s">
        <v>1570</v>
      </c>
      <c r="J314" t="s">
        <v>1570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697</v>
      </c>
      <c r="AC314" s="2">
        <v>-5.4836065573770494</v>
      </c>
      <c r="AD314">
        <v>-1.21</v>
      </c>
      <c r="AE314">
        <v>0</v>
      </c>
      <c r="AF314">
        <v>0</v>
      </c>
      <c r="AG314">
        <v>0</v>
      </c>
      <c r="AH314">
        <v>0</v>
      </c>
      <c r="AI314" t="s">
        <v>697</v>
      </c>
      <c r="AJ314" t="s">
        <v>697</v>
      </c>
      <c r="AK314" t="s">
        <v>697</v>
      </c>
      <c r="AL314">
        <v>0</v>
      </c>
      <c r="AM314">
        <v>0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  <c r="AU314" t="s">
        <v>697</v>
      </c>
      <c r="AV314" t="s">
        <v>697</v>
      </c>
      <c r="AW314" t="s">
        <v>697</v>
      </c>
      <c r="AX314" t="s">
        <v>697</v>
      </c>
      <c r="AY314" t="s">
        <v>697</v>
      </c>
      <c r="AZ314" t="s">
        <v>697</v>
      </c>
      <c r="BA314" t="s">
        <v>1518</v>
      </c>
      <c r="BB314" t="s">
        <v>1974</v>
      </c>
      <c r="BC314">
        <v>6.69</v>
      </c>
      <c r="BD314" t="s">
        <v>697</v>
      </c>
      <c r="BE314">
        <v>0</v>
      </c>
      <c r="BF314">
        <v>0</v>
      </c>
      <c r="BG314">
        <v>0</v>
      </c>
      <c r="BH314">
        <v>0</v>
      </c>
      <c r="BI314" t="s">
        <v>197</v>
      </c>
      <c r="BJ314" t="s">
        <v>697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697</v>
      </c>
      <c r="BQ314">
        <v>0</v>
      </c>
      <c r="BR314">
        <v>0</v>
      </c>
      <c r="BS314">
        <v>0</v>
      </c>
      <c r="BT314" t="s">
        <v>697</v>
      </c>
      <c r="BU314">
        <v>0</v>
      </c>
      <c r="BV314">
        <v>0</v>
      </c>
      <c r="BW314" t="s">
        <v>697</v>
      </c>
      <c r="BX314">
        <v>0</v>
      </c>
    </row>
    <row r="315" spans="1:76" x14ac:dyDescent="0.25">
      <c r="A315" t="s">
        <v>746</v>
      </c>
      <c r="B315" t="s">
        <v>201</v>
      </c>
      <c r="C315" t="s">
        <v>249</v>
      </c>
      <c r="D315" t="s">
        <v>250</v>
      </c>
      <c r="E315" t="s">
        <v>697</v>
      </c>
      <c r="F315" t="s">
        <v>251</v>
      </c>
      <c r="G315" t="s">
        <v>697</v>
      </c>
      <c r="H315" t="s">
        <v>184</v>
      </c>
      <c r="I315" t="s">
        <v>1570</v>
      </c>
      <c r="J315" t="s">
        <v>1570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697</v>
      </c>
      <c r="AC315" s="2">
        <v>-7.581967213114754</v>
      </c>
      <c r="AD315">
        <v>-1.67</v>
      </c>
      <c r="AE315">
        <v>0</v>
      </c>
      <c r="AF315">
        <v>0</v>
      </c>
      <c r="AG315">
        <v>0</v>
      </c>
      <c r="AH315">
        <v>0</v>
      </c>
      <c r="AI315" t="s">
        <v>697</v>
      </c>
      <c r="AJ315" t="s">
        <v>697</v>
      </c>
      <c r="AK315" t="s">
        <v>697</v>
      </c>
      <c r="AL315">
        <v>0</v>
      </c>
      <c r="AM315">
        <v>0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  <c r="AU315" t="s">
        <v>697</v>
      </c>
      <c r="AV315" t="s">
        <v>697</v>
      </c>
      <c r="AW315" t="s">
        <v>697</v>
      </c>
      <c r="AX315" t="s">
        <v>697</v>
      </c>
      <c r="AY315" t="s">
        <v>697</v>
      </c>
      <c r="AZ315" t="s">
        <v>697</v>
      </c>
      <c r="BA315" t="s">
        <v>1975</v>
      </c>
      <c r="BB315" t="s">
        <v>1976</v>
      </c>
      <c r="BC315">
        <v>9.25</v>
      </c>
      <c r="BD315" t="s">
        <v>697</v>
      </c>
      <c r="BE315">
        <v>0</v>
      </c>
      <c r="BF315">
        <v>0</v>
      </c>
      <c r="BG315">
        <v>0</v>
      </c>
      <c r="BH315">
        <v>0</v>
      </c>
      <c r="BI315" t="s">
        <v>197</v>
      </c>
      <c r="BJ315" t="s">
        <v>697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697</v>
      </c>
      <c r="BQ315">
        <v>0</v>
      </c>
      <c r="BR315">
        <v>0</v>
      </c>
      <c r="BS315">
        <v>0</v>
      </c>
      <c r="BT315" t="s">
        <v>697</v>
      </c>
      <c r="BU315">
        <v>0</v>
      </c>
      <c r="BV315">
        <v>0</v>
      </c>
      <c r="BW315" t="s">
        <v>697</v>
      </c>
      <c r="BX315">
        <v>0</v>
      </c>
    </row>
    <row r="316" spans="1:76" x14ac:dyDescent="0.25">
      <c r="A316" t="s">
        <v>746</v>
      </c>
      <c r="B316" t="s">
        <v>201</v>
      </c>
      <c r="C316" t="s">
        <v>249</v>
      </c>
      <c r="D316" t="s">
        <v>250</v>
      </c>
      <c r="E316" t="s">
        <v>697</v>
      </c>
      <c r="F316" t="s">
        <v>251</v>
      </c>
      <c r="G316" t="s">
        <v>697</v>
      </c>
      <c r="H316" t="s">
        <v>184</v>
      </c>
      <c r="I316" t="s">
        <v>1570</v>
      </c>
      <c r="J316" t="s">
        <v>1570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697</v>
      </c>
      <c r="AC316" s="2">
        <v>-5.0901639344262293</v>
      </c>
      <c r="AD316">
        <v>-1.1200000000000001</v>
      </c>
      <c r="AE316">
        <v>0</v>
      </c>
      <c r="AF316">
        <v>0</v>
      </c>
      <c r="AG316">
        <v>0</v>
      </c>
      <c r="AH316">
        <v>0</v>
      </c>
      <c r="AI316" t="s">
        <v>697</v>
      </c>
      <c r="AJ316" t="s">
        <v>697</v>
      </c>
      <c r="AK316" t="s">
        <v>697</v>
      </c>
      <c r="AL316">
        <v>0</v>
      </c>
      <c r="AM316">
        <v>0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  <c r="AU316" t="s">
        <v>697</v>
      </c>
      <c r="AV316" t="s">
        <v>697</v>
      </c>
      <c r="AW316" t="s">
        <v>697</v>
      </c>
      <c r="AX316" t="s">
        <v>697</v>
      </c>
      <c r="AY316" t="s">
        <v>697</v>
      </c>
      <c r="AZ316" t="s">
        <v>697</v>
      </c>
      <c r="BA316" t="s">
        <v>1519</v>
      </c>
      <c r="BB316" t="s">
        <v>1977</v>
      </c>
      <c r="BC316">
        <v>6.21</v>
      </c>
      <c r="BD316" t="s">
        <v>697</v>
      </c>
      <c r="BE316">
        <v>0</v>
      </c>
      <c r="BF316">
        <v>0</v>
      </c>
      <c r="BG316">
        <v>0</v>
      </c>
      <c r="BH316">
        <v>0</v>
      </c>
      <c r="BI316" t="s">
        <v>197</v>
      </c>
      <c r="BJ316" t="s">
        <v>697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697</v>
      </c>
      <c r="BQ316">
        <v>0</v>
      </c>
      <c r="BR316">
        <v>0</v>
      </c>
      <c r="BS316">
        <v>0</v>
      </c>
      <c r="BT316" t="s">
        <v>697</v>
      </c>
      <c r="BU316">
        <v>0</v>
      </c>
      <c r="BV316">
        <v>0</v>
      </c>
      <c r="BW316" t="s">
        <v>697</v>
      </c>
      <c r="BX316">
        <v>0</v>
      </c>
    </row>
    <row r="317" spans="1:76" x14ac:dyDescent="0.25">
      <c r="A317" t="s">
        <v>746</v>
      </c>
      <c r="B317" t="s">
        <v>201</v>
      </c>
      <c r="C317" t="s">
        <v>249</v>
      </c>
      <c r="D317" t="s">
        <v>250</v>
      </c>
      <c r="E317" t="s">
        <v>697</v>
      </c>
      <c r="F317" t="s">
        <v>251</v>
      </c>
      <c r="G317" t="s">
        <v>697</v>
      </c>
      <c r="H317" t="s">
        <v>184</v>
      </c>
      <c r="I317" t="s">
        <v>1570</v>
      </c>
      <c r="J317" t="s">
        <v>1570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697</v>
      </c>
      <c r="AC317" s="2">
        <v>-2.6967213114754096</v>
      </c>
      <c r="AD317">
        <v>-0.59</v>
      </c>
      <c r="AE317">
        <v>0</v>
      </c>
      <c r="AF317">
        <v>0</v>
      </c>
      <c r="AG317">
        <v>0</v>
      </c>
      <c r="AH317">
        <v>0</v>
      </c>
      <c r="AI317" t="s">
        <v>697</v>
      </c>
      <c r="AJ317" t="s">
        <v>697</v>
      </c>
      <c r="AK317" t="s">
        <v>697</v>
      </c>
      <c r="AL317">
        <v>0</v>
      </c>
      <c r="AM317">
        <v>0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  <c r="AU317" t="s">
        <v>697</v>
      </c>
      <c r="AV317" t="s">
        <v>697</v>
      </c>
      <c r="AW317" t="s">
        <v>697</v>
      </c>
      <c r="AX317" t="s">
        <v>697</v>
      </c>
      <c r="AY317" t="s">
        <v>697</v>
      </c>
      <c r="AZ317" t="s">
        <v>697</v>
      </c>
      <c r="BA317" t="s">
        <v>1394</v>
      </c>
      <c r="BB317" t="s">
        <v>1978</v>
      </c>
      <c r="BC317">
        <v>3.29</v>
      </c>
      <c r="BD317" t="s">
        <v>697</v>
      </c>
      <c r="BE317">
        <v>0</v>
      </c>
      <c r="BF317">
        <v>0</v>
      </c>
      <c r="BG317">
        <v>0</v>
      </c>
      <c r="BH317">
        <v>0</v>
      </c>
      <c r="BI317" t="s">
        <v>197</v>
      </c>
      <c r="BJ317" t="s">
        <v>697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697</v>
      </c>
      <c r="BQ317">
        <v>0</v>
      </c>
      <c r="BR317">
        <v>0</v>
      </c>
      <c r="BS317">
        <v>0</v>
      </c>
      <c r="BT317" t="s">
        <v>697</v>
      </c>
      <c r="BU317">
        <v>0</v>
      </c>
      <c r="BV317">
        <v>0</v>
      </c>
      <c r="BW317" t="s">
        <v>697</v>
      </c>
      <c r="BX317">
        <v>0</v>
      </c>
    </row>
    <row r="318" spans="1:76" x14ac:dyDescent="0.25">
      <c r="A318" t="s">
        <v>746</v>
      </c>
      <c r="B318" t="s">
        <v>201</v>
      </c>
      <c r="C318" t="s">
        <v>249</v>
      </c>
      <c r="D318" t="s">
        <v>250</v>
      </c>
      <c r="E318" t="s">
        <v>697</v>
      </c>
      <c r="F318" t="s">
        <v>251</v>
      </c>
      <c r="G318" t="s">
        <v>697</v>
      </c>
      <c r="H318" t="s">
        <v>184</v>
      </c>
      <c r="I318" t="s">
        <v>1570</v>
      </c>
      <c r="J318" t="s">
        <v>1570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697</v>
      </c>
      <c r="AC318" s="2">
        <v>-3.622950819672131</v>
      </c>
      <c r="AD318">
        <v>-0.8</v>
      </c>
      <c r="AE318">
        <v>0</v>
      </c>
      <c r="AF318">
        <v>0</v>
      </c>
      <c r="AG318">
        <v>0</v>
      </c>
      <c r="AH318">
        <v>0</v>
      </c>
      <c r="AI318" t="s">
        <v>697</v>
      </c>
      <c r="AJ318" t="s">
        <v>697</v>
      </c>
      <c r="AK318" t="s">
        <v>697</v>
      </c>
      <c r="AL318">
        <v>0</v>
      </c>
      <c r="AM318">
        <v>0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  <c r="AU318" t="s">
        <v>697</v>
      </c>
      <c r="AV318" t="s">
        <v>697</v>
      </c>
      <c r="AW318" t="s">
        <v>697</v>
      </c>
      <c r="AX318" t="s">
        <v>697</v>
      </c>
      <c r="AY318" t="s">
        <v>697</v>
      </c>
      <c r="AZ318" t="s">
        <v>697</v>
      </c>
      <c r="BA318" t="s">
        <v>1395</v>
      </c>
      <c r="BB318" t="s">
        <v>1979</v>
      </c>
      <c r="BC318">
        <v>4.42</v>
      </c>
      <c r="BD318" t="s">
        <v>697</v>
      </c>
      <c r="BE318">
        <v>0</v>
      </c>
      <c r="BF318">
        <v>0</v>
      </c>
      <c r="BG318">
        <v>0</v>
      </c>
      <c r="BH318">
        <v>0</v>
      </c>
      <c r="BI318" t="s">
        <v>197</v>
      </c>
      <c r="BJ318" t="s">
        <v>697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697</v>
      </c>
      <c r="BQ318">
        <v>0</v>
      </c>
      <c r="BR318">
        <v>0</v>
      </c>
      <c r="BS318">
        <v>0</v>
      </c>
      <c r="BT318" t="s">
        <v>697</v>
      </c>
      <c r="BU318">
        <v>0</v>
      </c>
      <c r="BV318">
        <v>0</v>
      </c>
      <c r="BW318" t="s">
        <v>697</v>
      </c>
      <c r="BX318">
        <v>0</v>
      </c>
    </row>
    <row r="319" spans="1:76" x14ac:dyDescent="0.25">
      <c r="A319" t="s">
        <v>727</v>
      </c>
      <c r="B319" t="s">
        <v>191</v>
      </c>
      <c r="C319" t="s">
        <v>542</v>
      </c>
      <c r="D319" t="s">
        <v>668</v>
      </c>
      <c r="E319" t="s">
        <v>697</v>
      </c>
      <c r="F319" t="s">
        <v>238</v>
      </c>
      <c r="G319" t="s">
        <v>697</v>
      </c>
      <c r="H319" t="s">
        <v>184</v>
      </c>
      <c r="I319" t="s">
        <v>1570</v>
      </c>
      <c r="J319" t="s">
        <v>1570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697</v>
      </c>
      <c r="AC319" s="2">
        <v>-6.9098360655737707</v>
      </c>
      <c r="AD319">
        <v>-1.52</v>
      </c>
      <c r="AE319">
        <v>0</v>
      </c>
      <c r="AF319">
        <v>0</v>
      </c>
      <c r="AG319">
        <v>0</v>
      </c>
      <c r="AH319">
        <v>0</v>
      </c>
      <c r="AI319" t="s">
        <v>697</v>
      </c>
      <c r="AJ319" t="s">
        <v>697</v>
      </c>
      <c r="AK319" t="s">
        <v>697</v>
      </c>
      <c r="AL319">
        <v>0</v>
      </c>
      <c r="AM319">
        <v>0</v>
      </c>
      <c r="AN319" t="s">
        <v>697</v>
      </c>
      <c r="AO319" t="s">
        <v>697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  <c r="AU319" t="s">
        <v>697</v>
      </c>
      <c r="AV319" t="s">
        <v>697</v>
      </c>
      <c r="AW319" t="s">
        <v>697</v>
      </c>
      <c r="AX319" t="s">
        <v>697</v>
      </c>
      <c r="AY319" t="s">
        <v>697</v>
      </c>
      <c r="AZ319" t="s">
        <v>697</v>
      </c>
      <c r="BA319" t="s">
        <v>1254</v>
      </c>
      <c r="BB319" t="s">
        <v>1980</v>
      </c>
      <c r="BC319">
        <v>8.43</v>
      </c>
      <c r="BD319" t="s">
        <v>697</v>
      </c>
      <c r="BE319">
        <v>0</v>
      </c>
      <c r="BF319">
        <v>0</v>
      </c>
      <c r="BG319">
        <v>0</v>
      </c>
      <c r="BH319">
        <v>0</v>
      </c>
      <c r="BI319" t="s">
        <v>197</v>
      </c>
      <c r="BJ319" t="s">
        <v>697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697</v>
      </c>
      <c r="BQ319">
        <v>0</v>
      </c>
      <c r="BR319">
        <v>0</v>
      </c>
      <c r="BS319">
        <v>0</v>
      </c>
      <c r="BT319" t="s">
        <v>697</v>
      </c>
      <c r="BU319">
        <v>0</v>
      </c>
      <c r="BV319">
        <v>0</v>
      </c>
      <c r="BW319" t="s">
        <v>697</v>
      </c>
      <c r="BX319">
        <v>0</v>
      </c>
    </row>
    <row r="320" spans="1:76" x14ac:dyDescent="0.25">
      <c r="A320" t="s">
        <v>741</v>
      </c>
      <c r="B320" t="s">
        <v>201</v>
      </c>
      <c r="C320" t="s">
        <v>696</v>
      </c>
      <c r="D320" t="s">
        <v>247</v>
      </c>
      <c r="E320" t="s">
        <v>697</v>
      </c>
      <c r="F320" t="s">
        <v>683</v>
      </c>
      <c r="G320" t="s">
        <v>697</v>
      </c>
      <c r="H320" t="s">
        <v>184</v>
      </c>
      <c r="I320" t="s">
        <v>1570</v>
      </c>
      <c r="J320" t="s">
        <v>1570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697</v>
      </c>
      <c r="AC320" s="2">
        <v>-5.2049180327868854</v>
      </c>
      <c r="AD320">
        <v>-1.1499999999999999</v>
      </c>
      <c r="AE320">
        <v>0</v>
      </c>
      <c r="AF320">
        <v>0</v>
      </c>
      <c r="AG320">
        <v>0</v>
      </c>
      <c r="AH320">
        <v>0</v>
      </c>
      <c r="AI320" t="s">
        <v>697</v>
      </c>
      <c r="AJ320" t="s">
        <v>697</v>
      </c>
      <c r="AK320" t="s">
        <v>697</v>
      </c>
      <c r="AL320">
        <v>0</v>
      </c>
      <c r="AM320">
        <v>0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  <c r="AU320" t="s">
        <v>697</v>
      </c>
      <c r="AV320" t="s">
        <v>697</v>
      </c>
      <c r="AW320" t="s">
        <v>697</v>
      </c>
      <c r="AX320" t="s">
        <v>697</v>
      </c>
      <c r="AY320" t="s">
        <v>697</v>
      </c>
      <c r="AZ320" t="s">
        <v>697</v>
      </c>
      <c r="BA320" t="s">
        <v>921</v>
      </c>
      <c r="BB320" t="s">
        <v>1981</v>
      </c>
      <c r="BC320">
        <v>6.35</v>
      </c>
      <c r="BD320" t="s">
        <v>697</v>
      </c>
      <c r="BE320">
        <v>0</v>
      </c>
      <c r="BF320">
        <v>0</v>
      </c>
      <c r="BG320">
        <v>0</v>
      </c>
      <c r="BH320">
        <v>0</v>
      </c>
      <c r="BI320" t="s">
        <v>197</v>
      </c>
      <c r="BJ320" t="s">
        <v>697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697</v>
      </c>
      <c r="BQ320">
        <v>0</v>
      </c>
      <c r="BR320">
        <v>0</v>
      </c>
      <c r="BS320">
        <v>0</v>
      </c>
      <c r="BT320" t="s">
        <v>697</v>
      </c>
      <c r="BU320">
        <v>0</v>
      </c>
      <c r="BV320">
        <v>0</v>
      </c>
      <c r="BW320" t="s">
        <v>697</v>
      </c>
      <c r="BX320">
        <v>0</v>
      </c>
    </row>
    <row r="321" spans="1:76" x14ac:dyDescent="0.25">
      <c r="A321" t="s">
        <v>741</v>
      </c>
      <c r="B321" t="s">
        <v>201</v>
      </c>
      <c r="C321" t="s">
        <v>696</v>
      </c>
      <c r="D321" t="s">
        <v>247</v>
      </c>
      <c r="E321" t="s">
        <v>697</v>
      </c>
      <c r="F321" t="s">
        <v>683</v>
      </c>
      <c r="G321" t="s">
        <v>697</v>
      </c>
      <c r="H321" t="s">
        <v>184</v>
      </c>
      <c r="I321" t="s">
        <v>1570</v>
      </c>
      <c r="J321" t="s">
        <v>1570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697</v>
      </c>
      <c r="AC321" s="2">
        <v>-8.278688524590164</v>
      </c>
      <c r="AD321">
        <v>-1.82</v>
      </c>
      <c r="AE321">
        <v>0</v>
      </c>
      <c r="AF321">
        <v>0</v>
      </c>
      <c r="AG321">
        <v>0</v>
      </c>
      <c r="AH321">
        <v>0</v>
      </c>
      <c r="AI321" t="s">
        <v>697</v>
      </c>
      <c r="AJ321" t="s">
        <v>697</v>
      </c>
      <c r="AK321" t="s">
        <v>697</v>
      </c>
      <c r="AL321">
        <v>0</v>
      </c>
      <c r="AM321">
        <v>0</v>
      </c>
      <c r="AN321" t="s">
        <v>697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  <c r="AU321" t="s">
        <v>697</v>
      </c>
      <c r="AV321" t="s">
        <v>697</v>
      </c>
      <c r="AW321" t="s">
        <v>697</v>
      </c>
      <c r="AX321" t="s">
        <v>697</v>
      </c>
      <c r="AY321" t="s">
        <v>697</v>
      </c>
      <c r="AZ321" t="s">
        <v>697</v>
      </c>
      <c r="BA321" t="s">
        <v>1080</v>
      </c>
      <c r="BB321" t="s">
        <v>1982</v>
      </c>
      <c r="BC321">
        <v>10.1</v>
      </c>
      <c r="BD321" t="s">
        <v>697</v>
      </c>
      <c r="BE321">
        <v>0</v>
      </c>
      <c r="BF321">
        <v>0</v>
      </c>
      <c r="BG321">
        <v>0</v>
      </c>
      <c r="BH321">
        <v>0</v>
      </c>
      <c r="BI321" t="s">
        <v>197</v>
      </c>
      <c r="BJ321" t="s">
        <v>697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697</v>
      </c>
      <c r="BQ321">
        <v>0</v>
      </c>
      <c r="BR321">
        <v>0</v>
      </c>
      <c r="BS321">
        <v>0</v>
      </c>
      <c r="BT321" t="s">
        <v>697</v>
      </c>
      <c r="BU321">
        <v>0</v>
      </c>
      <c r="BV321">
        <v>0</v>
      </c>
      <c r="BW321" t="s">
        <v>697</v>
      </c>
      <c r="BX321">
        <v>0</v>
      </c>
    </row>
    <row r="322" spans="1:76" x14ac:dyDescent="0.25">
      <c r="A322" t="s">
        <v>741</v>
      </c>
      <c r="B322" t="s">
        <v>201</v>
      </c>
      <c r="C322" t="s">
        <v>696</v>
      </c>
      <c r="D322" t="s">
        <v>247</v>
      </c>
      <c r="E322" t="s">
        <v>697</v>
      </c>
      <c r="F322" t="s">
        <v>683</v>
      </c>
      <c r="G322" t="s">
        <v>697</v>
      </c>
      <c r="H322" t="s">
        <v>184</v>
      </c>
      <c r="I322" t="s">
        <v>1570</v>
      </c>
      <c r="J322" t="s">
        <v>1570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697</v>
      </c>
      <c r="AC322" s="2">
        <v>-3.4098360655737703</v>
      </c>
      <c r="AD322">
        <v>-0.75</v>
      </c>
      <c r="AE322">
        <v>0</v>
      </c>
      <c r="AF322">
        <v>0</v>
      </c>
      <c r="AG322">
        <v>0</v>
      </c>
      <c r="AH322">
        <v>0</v>
      </c>
      <c r="AI322" t="s">
        <v>697</v>
      </c>
      <c r="AJ322" t="s">
        <v>697</v>
      </c>
      <c r="AK322" t="s">
        <v>697</v>
      </c>
      <c r="AL322">
        <v>0</v>
      </c>
      <c r="AM322">
        <v>0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697</v>
      </c>
      <c r="AU322" t="s">
        <v>697</v>
      </c>
      <c r="AV322" t="s">
        <v>697</v>
      </c>
      <c r="AW322" t="s">
        <v>697</v>
      </c>
      <c r="AX322" t="s">
        <v>697</v>
      </c>
      <c r="AY322" t="s">
        <v>697</v>
      </c>
      <c r="AZ322" t="s">
        <v>697</v>
      </c>
      <c r="BA322" t="s">
        <v>1081</v>
      </c>
      <c r="BB322" t="s">
        <v>1983</v>
      </c>
      <c r="BC322">
        <v>4.16</v>
      </c>
      <c r="BD322" t="s">
        <v>697</v>
      </c>
      <c r="BE322">
        <v>0</v>
      </c>
      <c r="BF322">
        <v>0</v>
      </c>
      <c r="BG322">
        <v>0</v>
      </c>
      <c r="BH322">
        <v>0</v>
      </c>
      <c r="BI322" t="s">
        <v>197</v>
      </c>
      <c r="BJ322" t="s">
        <v>697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697</v>
      </c>
      <c r="BQ322">
        <v>0</v>
      </c>
      <c r="BR322">
        <v>0</v>
      </c>
      <c r="BS322">
        <v>0</v>
      </c>
      <c r="BT322" t="s">
        <v>697</v>
      </c>
      <c r="BU322">
        <v>0</v>
      </c>
      <c r="BV322">
        <v>0</v>
      </c>
      <c r="BW322" t="s">
        <v>697</v>
      </c>
      <c r="BX322">
        <v>0</v>
      </c>
    </row>
    <row r="323" spans="1:76" x14ac:dyDescent="0.25">
      <c r="A323" t="s">
        <v>741</v>
      </c>
      <c r="B323" t="s">
        <v>201</v>
      </c>
      <c r="C323" t="s">
        <v>696</v>
      </c>
      <c r="D323" t="s">
        <v>247</v>
      </c>
      <c r="E323" t="s">
        <v>697</v>
      </c>
      <c r="F323" t="s">
        <v>683</v>
      </c>
      <c r="G323" t="s">
        <v>697</v>
      </c>
      <c r="H323" t="s">
        <v>184</v>
      </c>
      <c r="I323" t="s">
        <v>1570</v>
      </c>
      <c r="J323" t="s">
        <v>1570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697</v>
      </c>
      <c r="AC323" s="2">
        <v>-14.991803278688524</v>
      </c>
      <c r="AD323">
        <v>-3.3</v>
      </c>
      <c r="AE323">
        <v>0</v>
      </c>
      <c r="AF323">
        <v>0</v>
      </c>
      <c r="AG323">
        <v>0</v>
      </c>
      <c r="AH323">
        <v>0</v>
      </c>
      <c r="AI323" t="s">
        <v>697</v>
      </c>
      <c r="AJ323" t="s">
        <v>697</v>
      </c>
      <c r="AK323" t="s">
        <v>697</v>
      </c>
      <c r="AL323">
        <v>0</v>
      </c>
      <c r="AM323">
        <v>0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  <c r="AU323" t="s">
        <v>697</v>
      </c>
      <c r="AV323" t="s">
        <v>697</v>
      </c>
      <c r="AW323" t="s">
        <v>697</v>
      </c>
      <c r="AX323" t="s">
        <v>697</v>
      </c>
      <c r="AY323" t="s">
        <v>697</v>
      </c>
      <c r="AZ323" t="s">
        <v>697</v>
      </c>
      <c r="BA323" t="s">
        <v>1036</v>
      </c>
      <c r="BB323" t="s">
        <v>1984</v>
      </c>
      <c r="BC323">
        <v>18.29</v>
      </c>
      <c r="BD323" t="s">
        <v>697</v>
      </c>
      <c r="BE323">
        <v>0</v>
      </c>
      <c r="BF323">
        <v>0</v>
      </c>
      <c r="BG323">
        <v>0</v>
      </c>
      <c r="BH323">
        <v>0</v>
      </c>
      <c r="BI323" t="s">
        <v>197</v>
      </c>
      <c r="BJ323" t="s">
        <v>697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697</v>
      </c>
      <c r="BQ323">
        <v>0</v>
      </c>
      <c r="BR323">
        <v>0</v>
      </c>
      <c r="BS323">
        <v>0</v>
      </c>
      <c r="BT323" t="s">
        <v>697</v>
      </c>
      <c r="BU323">
        <v>0</v>
      </c>
      <c r="BV323">
        <v>0</v>
      </c>
      <c r="BW323" t="s">
        <v>697</v>
      </c>
      <c r="BX323">
        <v>0</v>
      </c>
    </row>
    <row r="324" spans="1:76" x14ac:dyDescent="0.25">
      <c r="A324" t="s">
        <v>741</v>
      </c>
      <c r="B324" t="s">
        <v>201</v>
      </c>
      <c r="C324" t="s">
        <v>696</v>
      </c>
      <c r="D324" t="s">
        <v>247</v>
      </c>
      <c r="E324" t="s">
        <v>697</v>
      </c>
      <c r="F324" t="s">
        <v>683</v>
      </c>
      <c r="G324" t="s">
        <v>697</v>
      </c>
      <c r="H324" t="s">
        <v>184</v>
      </c>
      <c r="I324" t="s">
        <v>1570</v>
      </c>
      <c r="J324" t="s">
        <v>1570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697</v>
      </c>
      <c r="AC324" s="2">
        <v>-11.524590163934427</v>
      </c>
      <c r="AD324">
        <v>-2.54</v>
      </c>
      <c r="AE324">
        <v>0</v>
      </c>
      <c r="AF324">
        <v>0</v>
      </c>
      <c r="AG324">
        <v>0</v>
      </c>
      <c r="AH324">
        <v>0</v>
      </c>
      <c r="AI324" t="s">
        <v>697</v>
      </c>
      <c r="AJ324" t="s">
        <v>697</v>
      </c>
      <c r="AK324" t="s">
        <v>697</v>
      </c>
      <c r="AL324">
        <v>0</v>
      </c>
      <c r="AM324">
        <v>0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  <c r="AU324" t="s">
        <v>697</v>
      </c>
      <c r="AV324" t="s">
        <v>697</v>
      </c>
      <c r="AW324" t="s">
        <v>697</v>
      </c>
      <c r="AX324" t="s">
        <v>697</v>
      </c>
      <c r="AY324" t="s">
        <v>697</v>
      </c>
      <c r="AZ324" t="s">
        <v>697</v>
      </c>
      <c r="BA324" t="s">
        <v>1127</v>
      </c>
      <c r="BB324" t="s">
        <v>1985</v>
      </c>
      <c r="BC324">
        <v>14.06</v>
      </c>
      <c r="BD324" t="s">
        <v>697</v>
      </c>
      <c r="BE324">
        <v>0</v>
      </c>
      <c r="BF324">
        <v>0</v>
      </c>
      <c r="BG324">
        <v>0</v>
      </c>
      <c r="BH324">
        <v>0</v>
      </c>
      <c r="BI324" t="s">
        <v>197</v>
      </c>
      <c r="BJ324" t="s">
        <v>697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697</v>
      </c>
      <c r="BQ324">
        <v>0</v>
      </c>
      <c r="BR324">
        <v>0</v>
      </c>
      <c r="BS324">
        <v>0</v>
      </c>
      <c r="BT324" t="s">
        <v>697</v>
      </c>
      <c r="BU324">
        <v>0</v>
      </c>
      <c r="BV324">
        <v>0</v>
      </c>
      <c r="BW324" t="s">
        <v>697</v>
      </c>
      <c r="BX324">
        <v>0</v>
      </c>
    </row>
    <row r="325" spans="1:76" x14ac:dyDescent="0.25">
      <c r="A325" t="s">
        <v>741</v>
      </c>
      <c r="B325" t="s">
        <v>201</v>
      </c>
      <c r="C325" t="s">
        <v>696</v>
      </c>
      <c r="D325" t="s">
        <v>247</v>
      </c>
      <c r="E325" t="s">
        <v>697</v>
      </c>
      <c r="F325" t="s">
        <v>683</v>
      </c>
      <c r="G325" t="s">
        <v>697</v>
      </c>
      <c r="H325" t="s">
        <v>184</v>
      </c>
      <c r="I325" t="s">
        <v>1570</v>
      </c>
      <c r="J325" t="s">
        <v>1570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697</v>
      </c>
      <c r="AC325" s="2">
        <v>-1.9016393442622952</v>
      </c>
      <c r="AD325">
        <v>-0.42</v>
      </c>
      <c r="AE325">
        <v>0</v>
      </c>
      <c r="AF325">
        <v>0</v>
      </c>
      <c r="AG325">
        <v>0</v>
      </c>
      <c r="AH325">
        <v>0</v>
      </c>
      <c r="AI325" t="s">
        <v>697</v>
      </c>
      <c r="AJ325" t="s">
        <v>697</v>
      </c>
      <c r="AK325" t="s">
        <v>697</v>
      </c>
      <c r="AL325">
        <v>0</v>
      </c>
      <c r="AM325">
        <v>0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  <c r="AU325" t="s">
        <v>697</v>
      </c>
      <c r="AV325" t="s">
        <v>697</v>
      </c>
      <c r="AW325" t="s">
        <v>697</v>
      </c>
      <c r="AX325" t="s">
        <v>697</v>
      </c>
      <c r="AY325" t="s">
        <v>697</v>
      </c>
      <c r="AZ325" t="s">
        <v>697</v>
      </c>
      <c r="BA325" t="s">
        <v>1255</v>
      </c>
      <c r="BB325" t="s">
        <v>1986</v>
      </c>
      <c r="BC325">
        <v>2.3199999999999998</v>
      </c>
      <c r="BD325" t="s">
        <v>697</v>
      </c>
      <c r="BE325">
        <v>0</v>
      </c>
      <c r="BF325">
        <v>0</v>
      </c>
      <c r="BG325">
        <v>0</v>
      </c>
      <c r="BH325">
        <v>0</v>
      </c>
      <c r="BI325" t="s">
        <v>197</v>
      </c>
      <c r="BJ325" t="s">
        <v>697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697</v>
      </c>
      <c r="BQ325">
        <v>0</v>
      </c>
      <c r="BR325">
        <v>0</v>
      </c>
      <c r="BS325">
        <v>0</v>
      </c>
      <c r="BT325" t="s">
        <v>697</v>
      </c>
      <c r="BU325">
        <v>0</v>
      </c>
      <c r="BV325">
        <v>0</v>
      </c>
      <c r="BW325" t="s">
        <v>697</v>
      </c>
      <c r="BX325">
        <v>0</v>
      </c>
    </row>
    <row r="326" spans="1:76" x14ac:dyDescent="0.25">
      <c r="A326" t="s">
        <v>741</v>
      </c>
      <c r="B326" t="s">
        <v>201</v>
      </c>
      <c r="C326" t="s">
        <v>696</v>
      </c>
      <c r="D326" t="s">
        <v>247</v>
      </c>
      <c r="E326" t="s">
        <v>697</v>
      </c>
      <c r="F326" t="s">
        <v>683</v>
      </c>
      <c r="G326" t="s">
        <v>697</v>
      </c>
      <c r="H326" t="s">
        <v>184</v>
      </c>
      <c r="I326" t="s">
        <v>1570</v>
      </c>
      <c r="J326" t="s">
        <v>1570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697</v>
      </c>
      <c r="AC326" s="2">
        <v>-6.2950819672131146</v>
      </c>
      <c r="AD326">
        <v>-1.38</v>
      </c>
      <c r="AE326">
        <v>0</v>
      </c>
      <c r="AF326">
        <v>0</v>
      </c>
      <c r="AG326">
        <v>0</v>
      </c>
      <c r="AH326">
        <v>0</v>
      </c>
      <c r="AI326" t="s">
        <v>697</v>
      </c>
      <c r="AJ326" t="s">
        <v>697</v>
      </c>
      <c r="AK326" t="s">
        <v>697</v>
      </c>
      <c r="AL326">
        <v>0</v>
      </c>
      <c r="AM326">
        <v>0</v>
      </c>
      <c r="AN326" t="s">
        <v>697</v>
      </c>
      <c r="AO326" t="s">
        <v>697</v>
      </c>
      <c r="AP326" t="s">
        <v>697</v>
      </c>
      <c r="AQ326" t="s">
        <v>697</v>
      </c>
      <c r="AR326" t="s">
        <v>697</v>
      </c>
      <c r="AS326" t="s">
        <v>697</v>
      </c>
      <c r="AT326" t="s">
        <v>697</v>
      </c>
      <c r="AU326" t="s">
        <v>697</v>
      </c>
      <c r="AV326" t="s">
        <v>697</v>
      </c>
      <c r="AW326" t="s">
        <v>697</v>
      </c>
      <c r="AX326" t="s">
        <v>697</v>
      </c>
      <c r="AY326" t="s">
        <v>697</v>
      </c>
      <c r="AZ326" t="s">
        <v>697</v>
      </c>
      <c r="BA326" t="s">
        <v>1791</v>
      </c>
      <c r="BB326" t="s">
        <v>1987</v>
      </c>
      <c r="BC326">
        <v>7.68</v>
      </c>
      <c r="BD326" t="s">
        <v>697</v>
      </c>
      <c r="BE326">
        <v>0</v>
      </c>
      <c r="BF326">
        <v>0</v>
      </c>
      <c r="BG326">
        <v>0</v>
      </c>
      <c r="BH326">
        <v>0</v>
      </c>
      <c r="BI326" t="s">
        <v>197</v>
      </c>
      <c r="BJ326" t="s">
        <v>697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697</v>
      </c>
      <c r="BQ326">
        <v>0</v>
      </c>
      <c r="BR326">
        <v>0</v>
      </c>
      <c r="BS326">
        <v>0</v>
      </c>
      <c r="BT326" t="s">
        <v>697</v>
      </c>
      <c r="BU326">
        <v>0</v>
      </c>
      <c r="BV326">
        <v>0</v>
      </c>
      <c r="BW326" t="s">
        <v>697</v>
      </c>
      <c r="BX326">
        <v>0</v>
      </c>
    </row>
    <row r="327" spans="1:76" x14ac:dyDescent="0.25">
      <c r="A327" t="s">
        <v>738</v>
      </c>
      <c r="B327" t="s">
        <v>201</v>
      </c>
      <c r="C327" t="s">
        <v>634</v>
      </c>
      <c r="D327" t="s">
        <v>224</v>
      </c>
      <c r="E327" t="s">
        <v>697</v>
      </c>
      <c r="F327" t="s">
        <v>225</v>
      </c>
      <c r="G327" t="s">
        <v>697</v>
      </c>
      <c r="H327" t="s">
        <v>184</v>
      </c>
      <c r="I327" t="s">
        <v>1570</v>
      </c>
      <c r="J327" t="s">
        <v>1570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697</v>
      </c>
      <c r="AC327" s="2">
        <v>-8.7377049180327866</v>
      </c>
      <c r="AD327">
        <v>-1.92</v>
      </c>
      <c r="AE327">
        <v>0</v>
      </c>
      <c r="AF327">
        <v>0</v>
      </c>
      <c r="AG327">
        <v>0</v>
      </c>
      <c r="AH327">
        <v>0</v>
      </c>
      <c r="AI327" t="s">
        <v>697</v>
      </c>
      <c r="AJ327" t="s">
        <v>697</v>
      </c>
      <c r="AK327" t="s">
        <v>697</v>
      </c>
      <c r="AL327">
        <v>0</v>
      </c>
      <c r="AM327">
        <v>0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  <c r="AU327" t="s">
        <v>697</v>
      </c>
      <c r="AV327" t="s">
        <v>697</v>
      </c>
      <c r="AW327" t="s">
        <v>697</v>
      </c>
      <c r="AX327" t="s">
        <v>697</v>
      </c>
      <c r="AY327" t="s">
        <v>697</v>
      </c>
      <c r="AZ327" t="s">
        <v>697</v>
      </c>
      <c r="BA327" t="s">
        <v>1988</v>
      </c>
      <c r="BB327" t="s">
        <v>1989</v>
      </c>
      <c r="BC327">
        <v>10.66</v>
      </c>
      <c r="BD327" t="s">
        <v>697</v>
      </c>
      <c r="BE327">
        <v>0</v>
      </c>
      <c r="BF327">
        <v>0</v>
      </c>
      <c r="BG327">
        <v>0</v>
      </c>
      <c r="BH327">
        <v>0</v>
      </c>
      <c r="BI327" t="s">
        <v>197</v>
      </c>
      <c r="BJ327" t="s">
        <v>697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697</v>
      </c>
      <c r="BQ327">
        <v>0</v>
      </c>
      <c r="BR327">
        <v>0</v>
      </c>
      <c r="BS327">
        <v>0</v>
      </c>
      <c r="BT327" t="s">
        <v>697</v>
      </c>
      <c r="BU327">
        <v>0</v>
      </c>
      <c r="BV327">
        <v>0</v>
      </c>
      <c r="BW327" t="s">
        <v>697</v>
      </c>
      <c r="BX327">
        <v>0</v>
      </c>
    </row>
    <row r="328" spans="1:76" x14ac:dyDescent="0.25">
      <c r="A328" t="s">
        <v>738</v>
      </c>
      <c r="B328" t="s">
        <v>201</v>
      </c>
      <c r="C328" t="s">
        <v>634</v>
      </c>
      <c r="D328" t="s">
        <v>224</v>
      </c>
      <c r="E328" t="s">
        <v>697</v>
      </c>
      <c r="F328" t="s">
        <v>225</v>
      </c>
      <c r="G328" t="s">
        <v>697</v>
      </c>
      <c r="H328" t="s">
        <v>184</v>
      </c>
      <c r="I328" t="s">
        <v>1570</v>
      </c>
      <c r="J328" t="s">
        <v>1570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697</v>
      </c>
      <c r="AC328" s="2">
        <v>-2.180327868852459</v>
      </c>
      <c r="AD328">
        <v>-0.48</v>
      </c>
      <c r="AE328">
        <v>0</v>
      </c>
      <c r="AF328">
        <v>0</v>
      </c>
      <c r="AG328">
        <v>0</v>
      </c>
      <c r="AH328">
        <v>0</v>
      </c>
      <c r="AI328" t="s">
        <v>697</v>
      </c>
      <c r="AJ328" t="s">
        <v>697</v>
      </c>
      <c r="AK328" t="s">
        <v>697</v>
      </c>
      <c r="AL328">
        <v>0</v>
      </c>
      <c r="AM328">
        <v>0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  <c r="AU328" t="s">
        <v>697</v>
      </c>
      <c r="AV328" t="s">
        <v>697</v>
      </c>
      <c r="AW328" t="s">
        <v>697</v>
      </c>
      <c r="AX328" t="s">
        <v>697</v>
      </c>
      <c r="AY328" t="s">
        <v>697</v>
      </c>
      <c r="AZ328" t="s">
        <v>697</v>
      </c>
      <c r="BA328" t="s">
        <v>1040</v>
      </c>
      <c r="BB328" t="s">
        <v>1990</v>
      </c>
      <c r="BC328">
        <v>2.66</v>
      </c>
      <c r="BD328" t="s">
        <v>697</v>
      </c>
      <c r="BE328">
        <v>0</v>
      </c>
      <c r="BF328">
        <v>0</v>
      </c>
      <c r="BG328">
        <v>0</v>
      </c>
      <c r="BH328">
        <v>0</v>
      </c>
      <c r="BI328" t="s">
        <v>197</v>
      </c>
      <c r="BJ328" t="s">
        <v>697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697</v>
      </c>
      <c r="BQ328">
        <v>0</v>
      </c>
      <c r="BR328">
        <v>0</v>
      </c>
      <c r="BS328">
        <v>0</v>
      </c>
      <c r="BT328" t="s">
        <v>697</v>
      </c>
      <c r="BU328">
        <v>0</v>
      </c>
      <c r="BV328">
        <v>0</v>
      </c>
      <c r="BW328" t="s">
        <v>697</v>
      </c>
      <c r="BX328">
        <v>0</v>
      </c>
    </row>
    <row r="329" spans="1:76" x14ac:dyDescent="0.25">
      <c r="A329" t="s">
        <v>738</v>
      </c>
      <c r="B329" t="s">
        <v>201</v>
      </c>
      <c r="C329" t="s">
        <v>634</v>
      </c>
      <c r="D329" t="s">
        <v>224</v>
      </c>
      <c r="E329" t="s">
        <v>697</v>
      </c>
      <c r="F329" t="s">
        <v>225</v>
      </c>
      <c r="G329" t="s">
        <v>697</v>
      </c>
      <c r="H329" t="s">
        <v>184</v>
      </c>
      <c r="I329" t="s">
        <v>1570</v>
      </c>
      <c r="J329" t="s">
        <v>1570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697</v>
      </c>
      <c r="AC329" s="2">
        <v>-6.1311475409836067</v>
      </c>
      <c r="AD329">
        <v>-1.35</v>
      </c>
      <c r="AE329">
        <v>0</v>
      </c>
      <c r="AF329">
        <v>0</v>
      </c>
      <c r="AG329">
        <v>0</v>
      </c>
      <c r="AH329">
        <v>0</v>
      </c>
      <c r="AI329" t="s">
        <v>697</v>
      </c>
      <c r="AJ329" t="s">
        <v>697</v>
      </c>
      <c r="AK329" t="s">
        <v>697</v>
      </c>
      <c r="AL329">
        <v>0</v>
      </c>
      <c r="AM329">
        <v>0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  <c r="AU329" t="s">
        <v>697</v>
      </c>
      <c r="AV329" t="s">
        <v>697</v>
      </c>
      <c r="AW329" t="s">
        <v>697</v>
      </c>
      <c r="AX329" t="s">
        <v>697</v>
      </c>
      <c r="AY329" t="s">
        <v>697</v>
      </c>
      <c r="AZ329" t="s">
        <v>697</v>
      </c>
      <c r="BA329" t="s">
        <v>1398</v>
      </c>
      <c r="BB329" t="s">
        <v>1991</v>
      </c>
      <c r="BC329">
        <v>7.48</v>
      </c>
      <c r="BD329" t="s">
        <v>697</v>
      </c>
      <c r="BE329">
        <v>0</v>
      </c>
      <c r="BF329">
        <v>0</v>
      </c>
      <c r="BG329">
        <v>0</v>
      </c>
      <c r="BH329">
        <v>0</v>
      </c>
      <c r="BI329" t="s">
        <v>197</v>
      </c>
      <c r="BJ329" t="s">
        <v>697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697</v>
      </c>
      <c r="BQ329">
        <v>0</v>
      </c>
      <c r="BR329">
        <v>0</v>
      </c>
      <c r="BS329">
        <v>0</v>
      </c>
      <c r="BT329" t="s">
        <v>697</v>
      </c>
      <c r="BU329">
        <v>0</v>
      </c>
      <c r="BV329">
        <v>0</v>
      </c>
      <c r="BW329" t="s">
        <v>697</v>
      </c>
      <c r="BX329">
        <v>0</v>
      </c>
    </row>
    <row r="330" spans="1:76" x14ac:dyDescent="0.25">
      <c r="A330" t="s">
        <v>722</v>
      </c>
      <c r="B330" t="s">
        <v>191</v>
      </c>
      <c r="C330" t="s">
        <v>615</v>
      </c>
      <c r="D330" t="s">
        <v>798</v>
      </c>
      <c r="E330" t="s">
        <v>697</v>
      </c>
      <c r="F330" t="s">
        <v>616</v>
      </c>
      <c r="G330" t="s">
        <v>697</v>
      </c>
      <c r="H330" t="s">
        <v>184</v>
      </c>
      <c r="I330" t="s">
        <v>1570</v>
      </c>
      <c r="J330" t="s">
        <v>1570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697</v>
      </c>
      <c r="AC330" s="2">
        <v>-11.352459016393443</v>
      </c>
      <c r="AD330">
        <v>-2.5</v>
      </c>
      <c r="AE330">
        <v>0</v>
      </c>
      <c r="AF330">
        <v>0</v>
      </c>
      <c r="AG330">
        <v>0</v>
      </c>
      <c r="AH330">
        <v>0</v>
      </c>
      <c r="AI330" t="s">
        <v>697</v>
      </c>
      <c r="AJ330" t="s">
        <v>697</v>
      </c>
      <c r="AK330" t="s">
        <v>697</v>
      </c>
      <c r="AL330">
        <v>0</v>
      </c>
      <c r="AM330">
        <v>0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  <c r="AU330" t="s">
        <v>697</v>
      </c>
      <c r="AV330" t="s">
        <v>697</v>
      </c>
      <c r="AW330" t="s">
        <v>697</v>
      </c>
      <c r="AX330" t="s">
        <v>697</v>
      </c>
      <c r="AY330" t="s">
        <v>697</v>
      </c>
      <c r="AZ330" t="s">
        <v>697</v>
      </c>
      <c r="BA330" t="s">
        <v>1027</v>
      </c>
      <c r="BB330" t="s">
        <v>1992</v>
      </c>
      <c r="BC330">
        <v>13.85</v>
      </c>
      <c r="BD330" t="s">
        <v>697</v>
      </c>
      <c r="BE330">
        <v>0</v>
      </c>
      <c r="BF330">
        <v>0</v>
      </c>
      <c r="BG330">
        <v>0</v>
      </c>
      <c r="BH330">
        <v>0</v>
      </c>
      <c r="BI330" t="s">
        <v>197</v>
      </c>
      <c r="BJ330" t="s">
        <v>697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697</v>
      </c>
      <c r="BQ330">
        <v>0</v>
      </c>
      <c r="BR330">
        <v>0</v>
      </c>
      <c r="BS330">
        <v>0</v>
      </c>
      <c r="BT330" t="s">
        <v>697</v>
      </c>
      <c r="BU330">
        <v>0</v>
      </c>
      <c r="BV330">
        <v>0</v>
      </c>
      <c r="BW330" t="s">
        <v>697</v>
      </c>
      <c r="BX330">
        <v>0</v>
      </c>
    </row>
    <row r="331" spans="1:76" x14ac:dyDescent="0.25">
      <c r="A331" t="s">
        <v>722</v>
      </c>
      <c r="B331" t="s">
        <v>191</v>
      </c>
      <c r="C331" t="s">
        <v>615</v>
      </c>
      <c r="D331" t="s">
        <v>798</v>
      </c>
      <c r="E331" t="s">
        <v>697</v>
      </c>
      <c r="F331" t="s">
        <v>616</v>
      </c>
      <c r="G331" t="s">
        <v>697</v>
      </c>
      <c r="H331" t="s">
        <v>184</v>
      </c>
      <c r="I331" t="s">
        <v>1570</v>
      </c>
      <c r="J331" t="s">
        <v>1570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697</v>
      </c>
      <c r="AC331" s="2">
        <v>-3.9508196721311477</v>
      </c>
      <c r="AD331">
        <v>-0.87</v>
      </c>
      <c r="AE331">
        <v>0</v>
      </c>
      <c r="AF331">
        <v>0</v>
      </c>
      <c r="AG331">
        <v>0</v>
      </c>
      <c r="AH331">
        <v>0</v>
      </c>
      <c r="AI331" t="s">
        <v>697</v>
      </c>
      <c r="AJ331" t="s">
        <v>697</v>
      </c>
      <c r="AK331" t="s">
        <v>697</v>
      </c>
      <c r="AL331">
        <v>0</v>
      </c>
      <c r="AM331">
        <v>0</v>
      </c>
      <c r="AN331" t="s">
        <v>697</v>
      </c>
      <c r="AO331" t="s">
        <v>697</v>
      </c>
      <c r="AP331" t="s">
        <v>697</v>
      </c>
      <c r="AQ331" t="s">
        <v>697</v>
      </c>
      <c r="AR331" t="s">
        <v>697</v>
      </c>
      <c r="AS331" t="s">
        <v>697</v>
      </c>
      <c r="AT331" t="s">
        <v>697</v>
      </c>
      <c r="AU331" t="s">
        <v>697</v>
      </c>
      <c r="AV331" t="s">
        <v>697</v>
      </c>
      <c r="AW331" t="s">
        <v>697</v>
      </c>
      <c r="AX331" t="s">
        <v>697</v>
      </c>
      <c r="AY331" t="s">
        <v>697</v>
      </c>
      <c r="AZ331" t="s">
        <v>697</v>
      </c>
      <c r="BA331" t="s">
        <v>1520</v>
      </c>
      <c r="BB331" t="s">
        <v>1993</v>
      </c>
      <c r="BC331">
        <v>4.82</v>
      </c>
      <c r="BD331" t="s">
        <v>697</v>
      </c>
      <c r="BE331">
        <v>0</v>
      </c>
      <c r="BF331">
        <v>0</v>
      </c>
      <c r="BG331">
        <v>0</v>
      </c>
      <c r="BH331">
        <v>0</v>
      </c>
      <c r="BI331" t="s">
        <v>197</v>
      </c>
      <c r="BJ331" t="s">
        <v>697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697</v>
      </c>
      <c r="BQ331">
        <v>0</v>
      </c>
      <c r="BR331">
        <v>0</v>
      </c>
      <c r="BS331">
        <v>0</v>
      </c>
      <c r="BT331" t="s">
        <v>697</v>
      </c>
      <c r="BU331">
        <v>0</v>
      </c>
      <c r="BV331">
        <v>0</v>
      </c>
      <c r="BW331" t="s">
        <v>697</v>
      </c>
      <c r="BX331">
        <v>0</v>
      </c>
    </row>
    <row r="332" spans="1:76" x14ac:dyDescent="0.25">
      <c r="A332" t="s">
        <v>720</v>
      </c>
      <c r="B332" t="s">
        <v>191</v>
      </c>
      <c r="C332" t="s">
        <v>541</v>
      </c>
      <c r="D332" t="s">
        <v>536</v>
      </c>
      <c r="E332" t="s">
        <v>697</v>
      </c>
      <c r="F332" t="s">
        <v>222</v>
      </c>
      <c r="G332" t="s">
        <v>697</v>
      </c>
      <c r="H332" t="s">
        <v>184</v>
      </c>
      <c r="I332" t="s">
        <v>1570</v>
      </c>
      <c r="J332" t="s">
        <v>1570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697</v>
      </c>
      <c r="AC332" s="2">
        <v>-1.3524590163934427</v>
      </c>
      <c r="AD332">
        <v>-0.3</v>
      </c>
      <c r="AE332">
        <v>0</v>
      </c>
      <c r="AF332">
        <v>0</v>
      </c>
      <c r="AG332">
        <v>0</v>
      </c>
      <c r="AH332">
        <v>0</v>
      </c>
      <c r="AI332" t="s">
        <v>697</v>
      </c>
      <c r="AJ332" t="s">
        <v>697</v>
      </c>
      <c r="AK332" t="s">
        <v>697</v>
      </c>
      <c r="AL332">
        <v>0</v>
      </c>
      <c r="AM332">
        <v>0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  <c r="AU332" t="s">
        <v>697</v>
      </c>
      <c r="AV332" t="s">
        <v>697</v>
      </c>
      <c r="AW332" t="s">
        <v>697</v>
      </c>
      <c r="AX332" t="s">
        <v>697</v>
      </c>
      <c r="AY332" t="s">
        <v>697</v>
      </c>
      <c r="AZ332" t="s">
        <v>697</v>
      </c>
      <c r="BA332" t="s">
        <v>1082</v>
      </c>
      <c r="BB332" t="s">
        <v>1994</v>
      </c>
      <c r="BC332">
        <v>1.65</v>
      </c>
      <c r="BD332" t="s">
        <v>697</v>
      </c>
      <c r="BE332">
        <v>0</v>
      </c>
      <c r="BF332">
        <v>0</v>
      </c>
      <c r="BG332">
        <v>0</v>
      </c>
      <c r="BH332">
        <v>0</v>
      </c>
      <c r="BI332" t="s">
        <v>197</v>
      </c>
      <c r="BJ332" t="s">
        <v>697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697</v>
      </c>
      <c r="BQ332">
        <v>0</v>
      </c>
      <c r="BR332">
        <v>0</v>
      </c>
      <c r="BS332">
        <v>0</v>
      </c>
      <c r="BT332" t="s">
        <v>697</v>
      </c>
      <c r="BU332">
        <v>0</v>
      </c>
      <c r="BV332">
        <v>0</v>
      </c>
      <c r="BW332" t="s">
        <v>697</v>
      </c>
      <c r="BX332">
        <v>0</v>
      </c>
    </row>
    <row r="333" spans="1:76" x14ac:dyDescent="0.25">
      <c r="A333" t="s">
        <v>720</v>
      </c>
      <c r="B333" t="s">
        <v>191</v>
      </c>
      <c r="C333" t="s">
        <v>541</v>
      </c>
      <c r="D333" t="s">
        <v>536</v>
      </c>
      <c r="E333" t="s">
        <v>697</v>
      </c>
      <c r="F333" t="s">
        <v>222</v>
      </c>
      <c r="G333" t="s">
        <v>697</v>
      </c>
      <c r="H333" t="s">
        <v>184</v>
      </c>
      <c r="I333" t="s">
        <v>1570</v>
      </c>
      <c r="J333" t="s">
        <v>1570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697</v>
      </c>
      <c r="AC333" s="2">
        <v>-6.9754098360655741</v>
      </c>
      <c r="AD333">
        <v>-1.53</v>
      </c>
      <c r="AE333">
        <v>0</v>
      </c>
      <c r="AF333">
        <v>0</v>
      </c>
      <c r="AG333">
        <v>0</v>
      </c>
      <c r="AH333">
        <v>0</v>
      </c>
      <c r="AI333" t="s">
        <v>697</v>
      </c>
      <c r="AJ333" t="s">
        <v>697</v>
      </c>
      <c r="AK333" t="s">
        <v>697</v>
      </c>
      <c r="AL333">
        <v>0</v>
      </c>
      <c r="AM333">
        <v>0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  <c r="AU333" t="s">
        <v>697</v>
      </c>
      <c r="AV333" t="s">
        <v>697</v>
      </c>
      <c r="AW333" t="s">
        <v>697</v>
      </c>
      <c r="AX333" t="s">
        <v>697</v>
      </c>
      <c r="AY333" t="s">
        <v>697</v>
      </c>
      <c r="AZ333" t="s">
        <v>697</v>
      </c>
      <c r="BA333" t="s">
        <v>1220</v>
      </c>
      <c r="BB333" t="s">
        <v>1995</v>
      </c>
      <c r="BC333">
        <v>8.51</v>
      </c>
      <c r="BD333" t="s">
        <v>697</v>
      </c>
      <c r="BE333">
        <v>0</v>
      </c>
      <c r="BF333">
        <v>0</v>
      </c>
      <c r="BG333">
        <v>0</v>
      </c>
      <c r="BH333">
        <v>0</v>
      </c>
      <c r="BI333" t="s">
        <v>197</v>
      </c>
      <c r="BJ333" t="s">
        <v>697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697</v>
      </c>
      <c r="BQ333">
        <v>0</v>
      </c>
      <c r="BR333">
        <v>0</v>
      </c>
      <c r="BS333">
        <v>0</v>
      </c>
      <c r="BT333" t="s">
        <v>697</v>
      </c>
      <c r="BU333">
        <v>0</v>
      </c>
      <c r="BV333">
        <v>0</v>
      </c>
      <c r="BW333" t="s">
        <v>697</v>
      </c>
      <c r="BX333">
        <v>0</v>
      </c>
    </row>
    <row r="334" spans="1:76" x14ac:dyDescent="0.25">
      <c r="A334" t="s">
        <v>720</v>
      </c>
      <c r="B334" t="s">
        <v>191</v>
      </c>
      <c r="C334" t="s">
        <v>541</v>
      </c>
      <c r="D334" t="s">
        <v>536</v>
      </c>
      <c r="E334" t="s">
        <v>697</v>
      </c>
      <c r="F334" t="s">
        <v>222</v>
      </c>
      <c r="G334" t="s">
        <v>697</v>
      </c>
      <c r="H334" t="s">
        <v>184</v>
      </c>
      <c r="I334" t="s">
        <v>1570</v>
      </c>
      <c r="J334" t="s">
        <v>1570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697</v>
      </c>
      <c r="AC334" s="2">
        <v>-4.4098360655737707</v>
      </c>
      <c r="AD334">
        <v>-0.97</v>
      </c>
      <c r="AE334">
        <v>0</v>
      </c>
      <c r="AF334">
        <v>0</v>
      </c>
      <c r="AG334">
        <v>0</v>
      </c>
      <c r="AH334">
        <v>0</v>
      </c>
      <c r="AI334" t="s">
        <v>697</v>
      </c>
      <c r="AJ334" t="s">
        <v>697</v>
      </c>
      <c r="AK334" t="s">
        <v>697</v>
      </c>
      <c r="AL334">
        <v>0</v>
      </c>
      <c r="AM334">
        <v>0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  <c r="AU334" t="s">
        <v>697</v>
      </c>
      <c r="AV334" t="s">
        <v>697</v>
      </c>
      <c r="AW334" t="s">
        <v>697</v>
      </c>
      <c r="AX334" t="s">
        <v>697</v>
      </c>
      <c r="AY334" t="s">
        <v>697</v>
      </c>
      <c r="AZ334" t="s">
        <v>697</v>
      </c>
      <c r="BA334" t="s">
        <v>954</v>
      </c>
      <c r="BB334" t="s">
        <v>1996</v>
      </c>
      <c r="BC334">
        <v>5.38</v>
      </c>
      <c r="BD334" t="s">
        <v>697</v>
      </c>
      <c r="BE334">
        <v>0</v>
      </c>
      <c r="BF334">
        <v>0</v>
      </c>
      <c r="BG334">
        <v>0</v>
      </c>
      <c r="BH334">
        <v>0</v>
      </c>
      <c r="BI334" t="s">
        <v>197</v>
      </c>
      <c r="BJ334" t="s">
        <v>697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697</v>
      </c>
      <c r="BQ334">
        <v>0</v>
      </c>
      <c r="BR334">
        <v>0</v>
      </c>
      <c r="BS334">
        <v>0</v>
      </c>
      <c r="BT334" t="s">
        <v>697</v>
      </c>
      <c r="BU334">
        <v>0</v>
      </c>
      <c r="BV334">
        <v>0</v>
      </c>
      <c r="BW334" t="s">
        <v>697</v>
      </c>
      <c r="BX334">
        <v>0</v>
      </c>
    </row>
    <row r="335" spans="1:76" x14ac:dyDescent="0.25">
      <c r="A335" t="s">
        <v>720</v>
      </c>
      <c r="B335" t="s">
        <v>191</v>
      </c>
      <c r="C335" t="s">
        <v>541</v>
      </c>
      <c r="D335" t="s">
        <v>536</v>
      </c>
      <c r="E335" t="s">
        <v>697</v>
      </c>
      <c r="F335" t="s">
        <v>222</v>
      </c>
      <c r="G335" t="s">
        <v>697</v>
      </c>
      <c r="H335" t="s">
        <v>184</v>
      </c>
      <c r="I335" t="s">
        <v>1570</v>
      </c>
      <c r="J335" t="s">
        <v>1570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697</v>
      </c>
      <c r="AC335" s="2">
        <v>-0.75409836065573765</v>
      </c>
      <c r="AD335">
        <v>-0.17</v>
      </c>
      <c r="AE335">
        <v>0</v>
      </c>
      <c r="AF335">
        <v>0</v>
      </c>
      <c r="AG335">
        <v>0</v>
      </c>
      <c r="AH335">
        <v>0</v>
      </c>
      <c r="AI335" t="s">
        <v>697</v>
      </c>
      <c r="AJ335" t="s">
        <v>697</v>
      </c>
      <c r="AK335" t="s">
        <v>697</v>
      </c>
      <c r="AL335">
        <v>0</v>
      </c>
      <c r="AM335">
        <v>0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  <c r="AU335" t="s">
        <v>697</v>
      </c>
      <c r="AV335" t="s">
        <v>697</v>
      </c>
      <c r="AW335" t="s">
        <v>697</v>
      </c>
      <c r="AX335" t="s">
        <v>697</v>
      </c>
      <c r="AY335" t="s">
        <v>697</v>
      </c>
      <c r="AZ335" t="s">
        <v>697</v>
      </c>
      <c r="BA335" t="s">
        <v>910</v>
      </c>
      <c r="BB335" t="s">
        <v>1997</v>
      </c>
      <c r="BC335">
        <v>0.92</v>
      </c>
      <c r="BD335" t="s">
        <v>697</v>
      </c>
      <c r="BE335">
        <v>0</v>
      </c>
      <c r="BF335">
        <v>0</v>
      </c>
      <c r="BG335">
        <v>0</v>
      </c>
      <c r="BH335">
        <v>0</v>
      </c>
      <c r="BI335" t="s">
        <v>197</v>
      </c>
      <c r="BJ335" t="s">
        <v>697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697</v>
      </c>
      <c r="BQ335">
        <v>0</v>
      </c>
      <c r="BR335">
        <v>0</v>
      </c>
      <c r="BS335">
        <v>0</v>
      </c>
      <c r="BT335" t="s">
        <v>697</v>
      </c>
      <c r="BU335">
        <v>0</v>
      </c>
      <c r="BV335">
        <v>0</v>
      </c>
      <c r="BW335" t="s">
        <v>697</v>
      </c>
      <c r="BX335">
        <v>0</v>
      </c>
    </row>
    <row r="336" spans="1:76" x14ac:dyDescent="0.25">
      <c r="A336" t="s">
        <v>720</v>
      </c>
      <c r="B336" t="s">
        <v>191</v>
      </c>
      <c r="C336" t="s">
        <v>541</v>
      </c>
      <c r="D336" t="s">
        <v>536</v>
      </c>
      <c r="E336" t="s">
        <v>697</v>
      </c>
      <c r="F336" t="s">
        <v>222</v>
      </c>
      <c r="G336" t="s">
        <v>697</v>
      </c>
      <c r="H336" t="s">
        <v>184</v>
      </c>
      <c r="I336" t="s">
        <v>1570</v>
      </c>
      <c r="J336" t="s">
        <v>1570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697</v>
      </c>
      <c r="AC336" s="2">
        <v>-6.581967213114754</v>
      </c>
      <c r="AD336">
        <v>-1.45</v>
      </c>
      <c r="AE336">
        <v>0</v>
      </c>
      <c r="AF336">
        <v>0</v>
      </c>
      <c r="AG336">
        <v>0</v>
      </c>
      <c r="AH336">
        <v>0</v>
      </c>
      <c r="AI336" t="s">
        <v>697</v>
      </c>
      <c r="AJ336" t="s">
        <v>697</v>
      </c>
      <c r="AK336" t="s">
        <v>697</v>
      </c>
      <c r="AL336">
        <v>0</v>
      </c>
      <c r="AM336">
        <v>0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  <c r="AU336" t="s">
        <v>697</v>
      </c>
      <c r="AV336" t="s">
        <v>697</v>
      </c>
      <c r="AW336" t="s">
        <v>697</v>
      </c>
      <c r="AX336" t="s">
        <v>697</v>
      </c>
      <c r="AY336" t="s">
        <v>697</v>
      </c>
      <c r="AZ336" t="s">
        <v>697</v>
      </c>
      <c r="BA336" t="s">
        <v>995</v>
      </c>
      <c r="BB336" t="s">
        <v>1998</v>
      </c>
      <c r="BC336">
        <v>8.0299999999999994</v>
      </c>
      <c r="BD336" t="s">
        <v>697</v>
      </c>
      <c r="BE336">
        <v>0</v>
      </c>
      <c r="BF336">
        <v>0</v>
      </c>
      <c r="BG336">
        <v>0</v>
      </c>
      <c r="BH336">
        <v>0</v>
      </c>
      <c r="BI336" t="s">
        <v>197</v>
      </c>
      <c r="BJ336" t="s">
        <v>697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697</v>
      </c>
      <c r="BQ336">
        <v>0</v>
      </c>
      <c r="BR336">
        <v>0</v>
      </c>
      <c r="BS336">
        <v>0</v>
      </c>
      <c r="BT336" t="s">
        <v>697</v>
      </c>
      <c r="BU336">
        <v>0</v>
      </c>
      <c r="BV336">
        <v>0</v>
      </c>
      <c r="BW336" t="s">
        <v>697</v>
      </c>
      <c r="BX336">
        <v>0</v>
      </c>
    </row>
    <row r="337" spans="1:76" x14ac:dyDescent="0.25">
      <c r="A337" t="s">
        <v>726</v>
      </c>
      <c r="B337" t="s">
        <v>191</v>
      </c>
      <c r="C337" t="s">
        <v>539</v>
      </c>
      <c r="D337" t="s">
        <v>540</v>
      </c>
      <c r="E337" t="s">
        <v>697</v>
      </c>
      <c r="F337" t="s">
        <v>457</v>
      </c>
      <c r="G337" t="s">
        <v>697</v>
      </c>
      <c r="H337" t="s">
        <v>184</v>
      </c>
      <c r="I337" t="s">
        <v>1570</v>
      </c>
      <c r="J337" t="s">
        <v>1570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697</v>
      </c>
      <c r="AC337" s="2">
        <v>-3.5</v>
      </c>
      <c r="AD337">
        <v>-0.77</v>
      </c>
      <c r="AE337">
        <v>0</v>
      </c>
      <c r="AF337">
        <v>0</v>
      </c>
      <c r="AG337">
        <v>0</v>
      </c>
      <c r="AH337">
        <v>0</v>
      </c>
      <c r="AI337" t="s">
        <v>697</v>
      </c>
      <c r="AJ337" t="s">
        <v>697</v>
      </c>
      <c r="AK337" t="s">
        <v>697</v>
      </c>
      <c r="AL337">
        <v>0</v>
      </c>
      <c r="AM337">
        <v>0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  <c r="AU337" t="s">
        <v>697</v>
      </c>
      <c r="AV337" t="s">
        <v>697</v>
      </c>
      <c r="AW337" t="s">
        <v>697</v>
      </c>
      <c r="AX337" t="s">
        <v>697</v>
      </c>
      <c r="AY337" t="s">
        <v>697</v>
      </c>
      <c r="AZ337" t="s">
        <v>697</v>
      </c>
      <c r="BA337" t="s">
        <v>1458</v>
      </c>
      <c r="BB337" t="s">
        <v>1999</v>
      </c>
      <c r="BC337">
        <v>4.2699999999999996</v>
      </c>
      <c r="BD337" t="s">
        <v>697</v>
      </c>
      <c r="BE337">
        <v>0</v>
      </c>
      <c r="BF337">
        <v>0</v>
      </c>
      <c r="BG337">
        <v>0</v>
      </c>
      <c r="BH337">
        <v>0</v>
      </c>
      <c r="BI337" t="s">
        <v>197</v>
      </c>
      <c r="BJ337" t="s">
        <v>697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697</v>
      </c>
      <c r="BQ337">
        <v>0</v>
      </c>
      <c r="BR337">
        <v>0</v>
      </c>
      <c r="BS337">
        <v>0</v>
      </c>
      <c r="BT337" t="s">
        <v>697</v>
      </c>
      <c r="BU337">
        <v>0</v>
      </c>
      <c r="BV337">
        <v>0</v>
      </c>
      <c r="BW337" t="s">
        <v>697</v>
      </c>
      <c r="BX337">
        <v>0</v>
      </c>
    </row>
    <row r="338" spans="1:76" x14ac:dyDescent="0.25">
      <c r="A338" t="s">
        <v>738</v>
      </c>
      <c r="B338" t="s">
        <v>201</v>
      </c>
      <c r="C338" t="s">
        <v>634</v>
      </c>
      <c r="D338" t="s">
        <v>224</v>
      </c>
      <c r="E338" t="s">
        <v>697</v>
      </c>
      <c r="F338" t="s">
        <v>225</v>
      </c>
      <c r="G338" t="s">
        <v>697</v>
      </c>
      <c r="H338" t="s">
        <v>184</v>
      </c>
      <c r="I338" t="s">
        <v>1570</v>
      </c>
      <c r="J338" t="s">
        <v>1570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697</v>
      </c>
      <c r="AC338" s="2">
        <v>-2.4344262295081966</v>
      </c>
      <c r="AD338">
        <v>-0.54</v>
      </c>
      <c r="AE338">
        <v>0</v>
      </c>
      <c r="AF338">
        <v>0</v>
      </c>
      <c r="AG338">
        <v>0</v>
      </c>
      <c r="AH338">
        <v>0</v>
      </c>
      <c r="AI338" t="s">
        <v>697</v>
      </c>
      <c r="AJ338" t="s">
        <v>697</v>
      </c>
      <c r="AK338" t="s">
        <v>697</v>
      </c>
      <c r="AL338">
        <v>0</v>
      </c>
      <c r="AM338">
        <v>0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  <c r="AU338" t="s">
        <v>697</v>
      </c>
      <c r="AV338" t="s">
        <v>697</v>
      </c>
      <c r="AW338" t="s">
        <v>697</v>
      </c>
      <c r="AX338" t="s">
        <v>697</v>
      </c>
      <c r="AY338" t="s">
        <v>697</v>
      </c>
      <c r="AZ338" t="s">
        <v>697</v>
      </c>
      <c r="BA338" t="s">
        <v>1401</v>
      </c>
      <c r="BB338" t="s">
        <v>2000</v>
      </c>
      <c r="BC338">
        <v>2.97</v>
      </c>
      <c r="BD338" t="s">
        <v>697</v>
      </c>
      <c r="BE338">
        <v>0</v>
      </c>
      <c r="BF338">
        <v>0</v>
      </c>
      <c r="BG338">
        <v>0</v>
      </c>
      <c r="BH338">
        <v>0</v>
      </c>
      <c r="BI338" t="s">
        <v>197</v>
      </c>
      <c r="BJ338" t="s">
        <v>697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697</v>
      </c>
      <c r="BQ338">
        <v>0</v>
      </c>
      <c r="BR338">
        <v>0</v>
      </c>
      <c r="BS338">
        <v>0</v>
      </c>
      <c r="BT338" t="s">
        <v>697</v>
      </c>
      <c r="BU338">
        <v>0</v>
      </c>
      <c r="BV338">
        <v>0</v>
      </c>
      <c r="BW338" t="s">
        <v>697</v>
      </c>
      <c r="BX338">
        <v>0</v>
      </c>
    </row>
    <row r="339" spans="1:76" x14ac:dyDescent="0.25">
      <c r="A339" t="s">
        <v>738</v>
      </c>
      <c r="B339" t="s">
        <v>201</v>
      </c>
      <c r="C339" t="s">
        <v>634</v>
      </c>
      <c r="D339" t="s">
        <v>224</v>
      </c>
      <c r="E339" t="s">
        <v>697</v>
      </c>
      <c r="F339" t="s">
        <v>225</v>
      </c>
      <c r="G339" t="s">
        <v>697</v>
      </c>
      <c r="H339" t="s">
        <v>184</v>
      </c>
      <c r="I339" t="s">
        <v>1570</v>
      </c>
      <c r="J339" t="s">
        <v>1570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697</v>
      </c>
      <c r="AC339" s="2">
        <v>-6.5655737704918034</v>
      </c>
      <c r="AD339">
        <v>-1.44</v>
      </c>
      <c r="AE339">
        <v>0</v>
      </c>
      <c r="AF339">
        <v>0</v>
      </c>
      <c r="AG339">
        <v>0</v>
      </c>
      <c r="AH339">
        <v>0</v>
      </c>
      <c r="AI339" t="s">
        <v>697</v>
      </c>
      <c r="AJ339" t="s">
        <v>697</v>
      </c>
      <c r="AK339" t="s">
        <v>697</v>
      </c>
      <c r="AL339">
        <v>0</v>
      </c>
      <c r="AM339">
        <v>0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  <c r="AU339" t="s">
        <v>697</v>
      </c>
      <c r="AV339" t="s">
        <v>697</v>
      </c>
      <c r="AW339" t="s">
        <v>697</v>
      </c>
      <c r="AX339" t="s">
        <v>697</v>
      </c>
      <c r="AY339" t="s">
        <v>697</v>
      </c>
      <c r="AZ339" t="s">
        <v>697</v>
      </c>
      <c r="BA339" t="s">
        <v>2001</v>
      </c>
      <c r="BB339" t="s">
        <v>2002</v>
      </c>
      <c r="BC339">
        <v>8.01</v>
      </c>
      <c r="BD339" t="s">
        <v>697</v>
      </c>
      <c r="BE339">
        <v>0</v>
      </c>
      <c r="BF339">
        <v>0</v>
      </c>
      <c r="BG339">
        <v>0</v>
      </c>
      <c r="BH339">
        <v>0</v>
      </c>
      <c r="BI339" t="s">
        <v>197</v>
      </c>
      <c r="BJ339" t="s">
        <v>697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697</v>
      </c>
      <c r="BQ339">
        <v>0</v>
      </c>
      <c r="BR339">
        <v>0</v>
      </c>
      <c r="BS339">
        <v>0</v>
      </c>
      <c r="BT339" t="s">
        <v>697</v>
      </c>
      <c r="BU339">
        <v>0</v>
      </c>
      <c r="BV339">
        <v>0</v>
      </c>
      <c r="BW339" t="s">
        <v>697</v>
      </c>
      <c r="BX339">
        <v>0</v>
      </c>
    </row>
    <row r="340" spans="1:76" x14ac:dyDescent="0.25">
      <c r="A340" t="s">
        <v>738</v>
      </c>
      <c r="B340" t="s">
        <v>201</v>
      </c>
      <c r="C340" t="s">
        <v>634</v>
      </c>
      <c r="D340" t="s">
        <v>224</v>
      </c>
      <c r="E340" t="s">
        <v>697</v>
      </c>
      <c r="F340" t="s">
        <v>225</v>
      </c>
      <c r="G340" t="s">
        <v>697</v>
      </c>
      <c r="H340" t="s">
        <v>184</v>
      </c>
      <c r="I340" t="s">
        <v>1570</v>
      </c>
      <c r="J340" t="s">
        <v>1570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697</v>
      </c>
      <c r="AC340" s="2">
        <v>-3.8524590163934427</v>
      </c>
      <c r="AD340">
        <v>-0.85</v>
      </c>
      <c r="AE340">
        <v>0</v>
      </c>
      <c r="AF340">
        <v>0</v>
      </c>
      <c r="AG340">
        <v>0</v>
      </c>
      <c r="AH340">
        <v>0</v>
      </c>
      <c r="AI340" t="s">
        <v>697</v>
      </c>
      <c r="AJ340" t="s">
        <v>697</v>
      </c>
      <c r="AK340" t="s">
        <v>697</v>
      </c>
      <c r="AL340">
        <v>0</v>
      </c>
      <c r="AM340">
        <v>0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  <c r="AU340" t="s">
        <v>697</v>
      </c>
      <c r="AV340" t="s">
        <v>697</v>
      </c>
      <c r="AW340" t="s">
        <v>697</v>
      </c>
      <c r="AX340" t="s">
        <v>697</v>
      </c>
      <c r="AY340" t="s">
        <v>697</v>
      </c>
      <c r="AZ340" t="s">
        <v>697</v>
      </c>
      <c r="BA340" t="s">
        <v>932</v>
      </c>
      <c r="BB340" t="s">
        <v>2003</v>
      </c>
      <c r="BC340">
        <v>4.7</v>
      </c>
      <c r="BD340" t="s">
        <v>697</v>
      </c>
      <c r="BE340">
        <v>0</v>
      </c>
      <c r="BF340">
        <v>0</v>
      </c>
      <c r="BG340">
        <v>0</v>
      </c>
      <c r="BH340">
        <v>0</v>
      </c>
      <c r="BI340" t="s">
        <v>197</v>
      </c>
      <c r="BJ340" t="s">
        <v>697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697</v>
      </c>
      <c r="BQ340">
        <v>0</v>
      </c>
      <c r="BR340">
        <v>0</v>
      </c>
      <c r="BS340">
        <v>0</v>
      </c>
      <c r="BT340" t="s">
        <v>697</v>
      </c>
      <c r="BU340">
        <v>0</v>
      </c>
      <c r="BV340">
        <v>0</v>
      </c>
      <c r="BW340" t="s">
        <v>697</v>
      </c>
      <c r="BX340">
        <v>0</v>
      </c>
    </row>
    <row r="341" spans="1:76" x14ac:dyDescent="0.25">
      <c r="A341" t="s">
        <v>738</v>
      </c>
      <c r="B341" t="s">
        <v>201</v>
      </c>
      <c r="C341" t="s">
        <v>634</v>
      </c>
      <c r="D341" t="s">
        <v>224</v>
      </c>
      <c r="E341" t="s">
        <v>697</v>
      </c>
      <c r="F341" t="s">
        <v>225</v>
      </c>
      <c r="G341" t="s">
        <v>697</v>
      </c>
      <c r="H341" t="s">
        <v>184</v>
      </c>
      <c r="I341" t="s">
        <v>1570</v>
      </c>
      <c r="J341" t="s">
        <v>1570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697</v>
      </c>
      <c r="AC341" s="2">
        <v>-11.696721311475409</v>
      </c>
      <c r="AD341">
        <v>-2.57</v>
      </c>
      <c r="AE341">
        <v>0</v>
      </c>
      <c r="AF341">
        <v>0</v>
      </c>
      <c r="AG341">
        <v>0</v>
      </c>
      <c r="AH341">
        <v>0</v>
      </c>
      <c r="AI341" t="s">
        <v>697</v>
      </c>
      <c r="AJ341" t="s">
        <v>697</v>
      </c>
      <c r="AK341" t="s">
        <v>697</v>
      </c>
      <c r="AL341">
        <v>0</v>
      </c>
      <c r="AM341">
        <v>0</v>
      </c>
      <c r="AN341" t="s">
        <v>697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  <c r="AU341" t="s">
        <v>697</v>
      </c>
      <c r="AV341" t="s">
        <v>697</v>
      </c>
      <c r="AW341" t="s">
        <v>697</v>
      </c>
      <c r="AX341" t="s">
        <v>697</v>
      </c>
      <c r="AY341" t="s">
        <v>697</v>
      </c>
      <c r="AZ341" t="s">
        <v>697</v>
      </c>
      <c r="BA341" t="s">
        <v>961</v>
      </c>
      <c r="BB341" t="s">
        <v>2004</v>
      </c>
      <c r="BC341">
        <v>14.27</v>
      </c>
      <c r="BD341" t="s">
        <v>697</v>
      </c>
      <c r="BE341">
        <v>0</v>
      </c>
      <c r="BF341">
        <v>0</v>
      </c>
      <c r="BG341">
        <v>0</v>
      </c>
      <c r="BH341">
        <v>0</v>
      </c>
      <c r="BI341" t="s">
        <v>197</v>
      </c>
      <c r="BJ341" t="s">
        <v>697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697</v>
      </c>
      <c r="BQ341">
        <v>0</v>
      </c>
      <c r="BR341">
        <v>0</v>
      </c>
      <c r="BS341">
        <v>0</v>
      </c>
      <c r="BT341" t="s">
        <v>697</v>
      </c>
      <c r="BU341">
        <v>0</v>
      </c>
      <c r="BV341">
        <v>0</v>
      </c>
      <c r="BW341" t="s">
        <v>697</v>
      </c>
      <c r="BX341">
        <v>0</v>
      </c>
    </row>
    <row r="342" spans="1:76" x14ac:dyDescent="0.25">
      <c r="A342" t="s">
        <v>731</v>
      </c>
      <c r="B342" t="s">
        <v>201</v>
      </c>
      <c r="C342" t="s">
        <v>216</v>
      </c>
      <c r="D342" t="s">
        <v>217</v>
      </c>
      <c r="E342" t="s">
        <v>697</v>
      </c>
      <c r="F342" t="s">
        <v>218</v>
      </c>
      <c r="G342" t="s">
        <v>697</v>
      </c>
      <c r="H342" t="s">
        <v>184</v>
      </c>
      <c r="I342" t="s">
        <v>1570</v>
      </c>
      <c r="J342" t="s">
        <v>1570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697</v>
      </c>
      <c r="AC342" s="2">
        <v>-2.6557377049180326</v>
      </c>
      <c r="AD342">
        <v>-0.57999999999999996</v>
      </c>
      <c r="AE342">
        <v>0</v>
      </c>
      <c r="AF342">
        <v>0</v>
      </c>
      <c r="AG342">
        <v>0</v>
      </c>
      <c r="AH342">
        <v>0</v>
      </c>
      <c r="AI342" t="s">
        <v>697</v>
      </c>
      <c r="AJ342" t="s">
        <v>697</v>
      </c>
      <c r="AK342" t="s">
        <v>697</v>
      </c>
      <c r="AL342">
        <v>0</v>
      </c>
      <c r="AM342">
        <v>0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  <c r="AU342" t="s">
        <v>697</v>
      </c>
      <c r="AV342" t="s">
        <v>697</v>
      </c>
      <c r="AW342" t="s">
        <v>697</v>
      </c>
      <c r="AX342" t="s">
        <v>697</v>
      </c>
      <c r="AY342" t="s">
        <v>697</v>
      </c>
      <c r="AZ342" t="s">
        <v>697</v>
      </c>
      <c r="BA342" t="s">
        <v>1049</v>
      </c>
      <c r="BB342" t="s">
        <v>2005</v>
      </c>
      <c r="BC342">
        <v>3.24</v>
      </c>
      <c r="BD342" t="s">
        <v>697</v>
      </c>
      <c r="BE342">
        <v>0</v>
      </c>
      <c r="BF342">
        <v>0</v>
      </c>
      <c r="BG342">
        <v>0</v>
      </c>
      <c r="BH342">
        <v>0</v>
      </c>
      <c r="BI342" t="s">
        <v>197</v>
      </c>
      <c r="BJ342" t="s">
        <v>697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697</v>
      </c>
      <c r="BQ342">
        <v>0</v>
      </c>
      <c r="BR342">
        <v>0</v>
      </c>
      <c r="BS342">
        <v>0</v>
      </c>
      <c r="BT342" t="s">
        <v>697</v>
      </c>
      <c r="BU342">
        <v>0</v>
      </c>
      <c r="BV342">
        <v>0</v>
      </c>
      <c r="BW342" t="s">
        <v>697</v>
      </c>
      <c r="BX342">
        <v>0</v>
      </c>
    </row>
    <row r="343" spans="1:76" x14ac:dyDescent="0.25">
      <c r="A343" t="s">
        <v>1015</v>
      </c>
      <c r="B343" t="s">
        <v>201</v>
      </c>
      <c r="C343" t="s">
        <v>1016</v>
      </c>
      <c r="D343" t="s">
        <v>202</v>
      </c>
      <c r="E343" t="s">
        <v>697</v>
      </c>
      <c r="F343" t="s">
        <v>203</v>
      </c>
      <c r="G343" t="s">
        <v>697</v>
      </c>
      <c r="H343" t="s">
        <v>184</v>
      </c>
      <c r="I343" t="s">
        <v>1570</v>
      </c>
      <c r="J343" t="s">
        <v>1570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697</v>
      </c>
      <c r="AC343" s="2">
        <v>-4.0983606557377046</v>
      </c>
      <c r="AD343">
        <v>-0.9</v>
      </c>
      <c r="AE343">
        <v>0</v>
      </c>
      <c r="AF343">
        <v>0</v>
      </c>
      <c r="AG343">
        <v>0</v>
      </c>
      <c r="AH343">
        <v>0</v>
      </c>
      <c r="AI343" t="s">
        <v>697</v>
      </c>
      <c r="AJ343" t="s">
        <v>697</v>
      </c>
      <c r="AK343" t="s">
        <v>697</v>
      </c>
      <c r="AL343">
        <v>0</v>
      </c>
      <c r="AM343">
        <v>0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  <c r="AU343" t="s">
        <v>697</v>
      </c>
      <c r="AV343" t="s">
        <v>697</v>
      </c>
      <c r="AW343" t="s">
        <v>697</v>
      </c>
      <c r="AX343" t="s">
        <v>697</v>
      </c>
      <c r="AY343" t="s">
        <v>697</v>
      </c>
      <c r="AZ343" t="s">
        <v>697</v>
      </c>
      <c r="BA343" t="s">
        <v>1196</v>
      </c>
      <c r="BB343" t="s">
        <v>2006</v>
      </c>
      <c r="BC343">
        <v>5</v>
      </c>
      <c r="BD343" t="s">
        <v>697</v>
      </c>
      <c r="BE343">
        <v>0</v>
      </c>
      <c r="BF343">
        <v>0</v>
      </c>
      <c r="BG343">
        <v>0</v>
      </c>
      <c r="BH343">
        <v>0</v>
      </c>
      <c r="BI343" t="s">
        <v>197</v>
      </c>
      <c r="BJ343" t="s">
        <v>697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697</v>
      </c>
      <c r="BQ343">
        <v>0</v>
      </c>
      <c r="BR343">
        <v>0</v>
      </c>
      <c r="BS343">
        <v>0</v>
      </c>
      <c r="BT343" t="s">
        <v>697</v>
      </c>
      <c r="BU343">
        <v>0</v>
      </c>
      <c r="BV343">
        <v>0</v>
      </c>
      <c r="BW343" t="s">
        <v>697</v>
      </c>
      <c r="BX343">
        <v>0</v>
      </c>
    </row>
    <row r="344" spans="1:76" x14ac:dyDescent="0.25">
      <c r="A344" t="s">
        <v>1521</v>
      </c>
      <c r="B344" t="s">
        <v>191</v>
      </c>
      <c r="C344" t="s">
        <v>1522</v>
      </c>
      <c r="D344" t="s">
        <v>538</v>
      </c>
      <c r="E344" t="s">
        <v>697</v>
      </c>
      <c r="F344" t="s">
        <v>603</v>
      </c>
      <c r="G344" t="s">
        <v>697</v>
      </c>
      <c r="H344" t="s">
        <v>184</v>
      </c>
      <c r="I344" t="s">
        <v>1570</v>
      </c>
      <c r="J344" t="s">
        <v>1570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697</v>
      </c>
      <c r="AC344" s="2">
        <v>-2.877049180327869</v>
      </c>
      <c r="AD344">
        <v>-0.63</v>
      </c>
      <c r="AE344">
        <v>0</v>
      </c>
      <c r="AF344">
        <v>0</v>
      </c>
      <c r="AG344">
        <v>0</v>
      </c>
      <c r="AH344">
        <v>0</v>
      </c>
      <c r="AI344" t="s">
        <v>697</v>
      </c>
      <c r="AJ344" t="s">
        <v>697</v>
      </c>
      <c r="AK344" t="s">
        <v>697</v>
      </c>
      <c r="AL344">
        <v>0</v>
      </c>
      <c r="AM344">
        <v>0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  <c r="AU344" t="s">
        <v>697</v>
      </c>
      <c r="AV344" t="s">
        <v>697</v>
      </c>
      <c r="AW344" t="s">
        <v>697</v>
      </c>
      <c r="AX344" t="s">
        <v>697</v>
      </c>
      <c r="AY344" t="s">
        <v>697</v>
      </c>
      <c r="AZ344" t="s">
        <v>697</v>
      </c>
      <c r="BA344" t="s">
        <v>1523</v>
      </c>
      <c r="BB344" t="s">
        <v>2007</v>
      </c>
      <c r="BC344">
        <v>3.51</v>
      </c>
      <c r="BD344" t="s">
        <v>697</v>
      </c>
      <c r="BE344">
        <v>0</v>
      </c>
      <c r="BF344">
        <v>0</v>
      </c>
      <c r="BG344">
        <v>0</v>
      </c>
      <c r="BH344">
        <v>0</v>
      </c>
      <c r="BI344" t="s">
        <v>197</v>
      </c>
      <c r="BJ344" t="s">
        <v>697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697</v>
      </c>
      <c r="BQ344">
        <v>0</v>
      </c>
      <c r="BR344">
        <v>0</v>
      </c>
      <c r="BS344">
        <v>0</v>
      </c>
      <c r="BT344" t="s">
        <v>697</v>
      </c>
      <c r="BU344">
        <v>0</v>
      </c>
      <c r="BV344">
        <v>0</v>
      </c>
      <c r="BW344" t="s">
        <v>697</v>
      </c>
      <c r="BX344">
        <v>0</v>
      </c>
    </row>
    <row r="345" spans="1:76" x14ac:dyDescent="0.25">
      <c r="A345" t="s">
        <v>817</v>
      </c>
      <c r="B345" t="s">
        <v>191</v>
      </c>
      <c r="C345" t="s">
        <v>818</v>
      </c>
      <c r="D345" t="s">
        <v>414</v>
      </c>
      <c r="E345" t="s">
        <v>697</v>
      </c>
      <c r="F345" t="s">
        <v>408</v>
      </c>
      <c r="G345" t="s">
        <v>697</v>
      </c>
      <c r="H345" t="s">
        <v>184</v>
      </c>
      <c r="I345" t="s">
        <v>1570</v>
      </c>
      <c r="J345" t="s">
        <v>1570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697</v>
      </c>
      <c r="AC345" s="2">
        <v>-3.1147540983606556</v>
      </c>
      <c r="AD345">
        <v>-0.69</v>
      </c>
      <c r="AE345">
        <v>0</v>
      </c>
      <c r="AF345">
        <v>0</v>
      </c>
      <c r="AG345">
        <v>0</v>
      </c>
      <c r="AH345">
        <v>0</v>
      </c>
      <c r="AI345" t="s">
        <v>697</v>
      </c>
      <c r="AJ345" t="s">
        <v>697</v>
      </c>
      <c r="AK345" t="s">
        <v>697</v>
      </c>
      <c r="AL345">
        <v>0</v>
      </c>
      <c r="AM345">
        <v>0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  <c r="AU345" t="s">
        <v>697</v>
      </c>
      <c r="AV345" t="s">
        <v>697</v>
      </c>
      <c r="AW345" t="s">
        <v>697</v>
      </c>
      <c r="AX345" t="s">
        <v>697</v>
      </c>
      <c r="AY345" t="s">
        <v>697</v>
      </c>
      <c r="AZ345" t="s">
        <v>697</v>
      </c>
      <c r="BA345" t="s">
        <v>1236</v>
      </c>
      <c r="BB345" t="s">
        <v>2008</v>
      </c>
      <c r="BC345">
        <v>3.8</v>
      </c>
      <c r="BD345" t="s">
        <v>697</v>
      </c>
      <c r="BE345">
        <v>0</v>
      </c>
      <c r="BF345">
        <v>0</v>
      </c>
      <c r="BG345">
        <v>0</v>
      </c>
      <c r="BH345">
        <v>0</v>
      </c>
      <c r="BI345" t="s">
        <v>197</v>
      </c>
      <c r="BJ345" t="s">
        <v>697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697</v>
      </c>
      <c r="BQ345">
        <v>0</v>
      </c>
      <c r="BR345">
        <v>0</v>
      </c>
      <c r="BS345">
        <v>0</v>
      </c>
      <c r="BT345" t="s">
        <v>697</v>
      </c>
      <c r="BU345">
        <v>0</v>
      </c>
      <c r="BV345">
        <v>0</v>
      </c>
      <c r="BW345" t="s">
        <v>697</v>
      </c>
      <c r="BX345">
        <v>0</v>
      </c>
    </row>
    <row r="346" spans="1:76" x14ac:dyDescent="0.25">
      <c r="A346" t="s">
        <v>744</v>
      </c>
      <c r="B346" t="s">
        <v>201</v>
      </c>
      <c r="C346" t="s">
        <v>241</v>
      </c>
      <c r="D346" t="s">
        <v>242</v>
      </c>
      <c r="E346" t="s">
        <v>697</v>
      </c>
      <c r="F346" t="s">
        <v>243</v>
      </c>
      <c r="G346" t="s">
        <v>697</v>
      </c>
      <c r="H346" t="s">
        <v>184</v>
      </c>
      <c r="I346" t="s">
        <v>1570</v>
      </c>
      <c r="J346" t="s">
        <v>1570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697</v>
      </c>
      <c r="AC346" s="2">
        <v>-1.3770491803278688</v>
      </c>
      <c r="AD346">
        <v>-0.3</v>
      </c>
      <c r="AE346">
        <v>0</v>
      </c>
      <c r="AF346">
        <v>0</v>
      </c>
      <c r="AG346">
        <v>0</v>
      </c>
      <c r="AH346">
        <v>0</v>
      </c>
      <c r="AI346" t="s">
        <v>697</v>
      </c>
      <c r="AJ346" t="s">
        <v>697</v>
      </c>
      <c r="AK346" t="s">
        <v>697</v>
      </c>
      <c r="AL346">
        <v>0</v>
      </c>
      <c r="AM346">
        <v>0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  <c r="AU346" t="s">
        <v>697</v>
      </c>
      <c r="AV346" t="s">
        <v>697</v>
      </c>
      <c r="AW346" t="s">
        <v>697</v>
      </c>
      <c r="AX346" t="s">
        <v>697</v>
      </c>
      <c r="AY346" t="s">
        <v>697</v>
      </c>
      <c r="AZ346" t="s">
        <v>697</v>
      </c>
      <c r="BA346" t="s">
        <v>911</v>
      </c>
      <c r="BB346" t="s">
        <v>2009</v>
      </c>
      <c r="BC346">
        <v>1.68</v>
      </c>
      <c r="BD346" t="s">
        <v>697</v>
      </c>
      <c r="BE346">
        <v>0</v>
      </c>
      <c r="BF346">
        <v>0</v>
      </c>
      <c r="BG346">
        <v>0</v>
      </c>
      <c r="BH346">
        <v>0</v>
      </c>
      <c r="BI346" t="s">
        <v>197</v>
      </c>
      <c r="BJ346" t="s">
        <v>697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697</v>
      </c>
      <c r="BQ346">
        <v>0</v>
      </c>
      <c r="BR346">
        <v>0</v>
      </c>
      <c r="BS346">
        <v>0</v>
      </c>
      <c r="BT346" t="s">
        <v>697</v>
      </c>
      <c r="BU346">
        <v>0</v>
      </c>
      <c r="BV346">
        <v>0</v>
      </c>
      <c r="BW346" t="s">
        <v>697</v>
      </c>
      <c r="BX346">
        <v>0</v>
      </c>
    </row>
    <row r="347" spans="1:76" x14ac:dyDescent="0.25">
      <c r="A347" t="s">
        <v>744</v>
      </c>
      <c r="B347" t="s">
        <v>201</v>
      </c>
      <c r="C347" t="s">
        <v>241</v>
      </c>
      <c r="D347" t="s">
        <v>242</v>
      </c>
      <c r="E347" t="s">
        <v>697</v>
      </c>
      <c r="F347" t="s">
        <v>243</v>
      </c>
      <c r="G347" t="s">
        <v>697</v>
      </c>
      <c r="H347" t="s">
        <v>184</v>
      </c>
      <c r="I347" t="s">
        <v>1570</v>
      </c>
      <c r="J347" t="s">
        <v>1570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697</v>
      </c>
      <c r="AC347" s="2">
        <v>-11.590163934426229</v>
      </c>
      <c r="AD347">
        <v>-2.5499999999999998</v>
      </c>
      <c r="AE347">
        <v>0</v>
      </c>
      <c r="AF347">
        <v>0</v>
      </c>
      <c r="AG347">
        <v>0</v>
      </c>
      <c r="AH347">
        <v>0</v>
      </c>
      <c r="AI347" t="s">
        <v>697</v>
      </c>
      <c r="AJ347" t="s">
        <v>697</v>
      </c>
      <c r="AK347" t="s">
        <v>697</v>
      </c>
      <c r="AL347">
        <v>0</v>
      </c>
      <c r="AM347">
        <v>0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  <c r="AU347" t="s">
        <v>697</v>
      </c>
      <c r="AV347" t="s">
        <v>697</v>
      </c>
      <c r="AW347" t="s">
        <v>697</v>
      </c>
      <c r="AX347" t="s">
        <v>697</v>
      </c>
      <c r="AY347" t="s">
        <v>697</v>
      </c>
      <c r="AZ347" t="s">
        <v>697</v>
      </c>
      <c r="BA347" t="s">
        <v>1293</v>
      </c>
      <c r="BB347" t="s">
        <v>2010</v>
      </c>
      <c r="BC347">
        <v>14.14</v>
      </c>
      <c r="BD347" t="s">
        <v>697</v>
      </c>
      <c r="BE347">
        <v>0</v>
      </c>
      <c r="BF347">
        <v>0</v>
      </c>
      <c r="BG347">
        <v>0</v>
      </c>
      <c r="BH347">
        <v>0</v>
      </c>
      <c r="BI347" t="s">
        <v>197</v>
      </c>
      <c r="BJ347" t="s">
        <v>697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697</v>
      </c>
      <c r="BQ347">
        <v>0</v>
      </c>
      <c r="BR347">
        <v>0</v>
      </c>
      <c r="BS347">
        <v>0</v>
      </c>
      <c r="BT347" t="s">
        <v>697</v>
      </c>
      <c r="BU347">
        <v>0</v>
      </c>
      <c r="BV347">
        <v>0</v>
      </c>
      <c r="BW347" t="s">
        <v>697</v>
      </c>
      <c r="BX347">
        <v>0</v>
      </c>
    </row>
    <row r="348" spans="1:76" x14ac:dyDescent="0.25">
      <c r="A348" t="s">
        <v>744</v>
      </c>
      <c r="B348" t="s">
        <v>201</v>
      </c>
      <c r="C348" t="s">
        <v>241</v>
      </c>
      <c r="D348" t="s">
        <v>242</v>
      </c>
      <c r="E348" t="s">
        <v>697</v>
      </c>
      <c r="F348" t="s">
        <v>243</v>
      </c>
      <c r="G348" t="s">
        <v>697</v>
      </c>
      <c r="H348" t="s">
        <v>184</v>
      </c>
      <c r="I348" t="s">
        <v>1570</v>
      </c>
      <c r="J348" t="s">
        <v>1570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697</v>
      </c>
      <c r="AC348" s="2">
        <v>-8.8278688524590159</v>
      </c>
      <c r="AD348">
        <v>-1.94</v>
      </c>
      <c r="AE348">
        <v>0</v>
      </c>
      <c r="AF348">
        <v>0</v>
      </c>
      <c r="AG348">
        <v>0</v>
      </c>
      <c r="AH348">
        <v>0</v>
      </c>
      <c r="AI348" t="s">
        <v>697</v>
      </c>
      <c r="AJ348" t="s">
        <v>697</v>
      </c>
      <c r="AK348" t="s">
        <v>697</v>
      </c>
      <c r="AL348">
        <v>0</v>
      </c>
      <c r="AM348">
        <v>0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  <c r="AU348" t="s">
        <v>697</v>
      </c>
      <c r="AV348" t="s">
        <v>697</v>
      </c>
      <c r="AW348" t="s">
        <v>697</v>
      </c>
      <c r="AX348" t="s">
        <v>697</v>
      </c>
      <c r="AY348" t="s">
        <v>697</v>
      </c>
      <c r="AZ348" t="s">
        <v>697</v>
      </c>
      <c r="BA348" t="s">
        <v>1083</v>
      </c>
      <c r="BB348" t="s">
        <v>2011</v>
      </c>
      <c r="BC348">
        <v>10.77</v>
      </c>
      <c r="BD348" t="s">
        <v>697</v>
      </c>
      <c r="BE348">
        <v>0</v>
      </c>
      <c r="BF348">
        <v>0</v>
      </c>
      <c r="BG348">
        <v>0</v>
      </c>
      <c r="BH348">
        <v>0</v>
      </c>
      <c r="BI348" t="s">
        <v>197</v>
      </c>
      <c r="BJ348" t="s">
        <v>697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697</v>
      </c>
      <c r="BQ348">
        <v>0</v>
      </c>
      <c r="BR348">
        <v>0</v>
      </c>
      <c r="BS348">
        <v>0</v>
      </c>
      <c r="BT348" t="s">
        <v>697</v>
      </c>
      <c r="BU348">
        <v>0</v>
      </c>
      <c r="BV348">
        <v>0</v>
      </c>
      <c r="BW348" t="s">
        <v>697</v>
      </c>
      <c r="BX348">
        <v>0</v>
      </c>
    </row>
    <row r="349" spans="1:76" x14ac:dyDescent="0.25">
      <c r="A349" t="s">
        <v>744</v>
      </c>
      <c r="B349" t="s">
        <v>201</v>
      </c>
      <c r="C349" t="s">
        <v>241</v>
      </c>
      <c r="D349" t="s">
        <v>242</v>
      </c>
      <c r="E349" t="s">
        <v>697</v>
      </c>
      <c r="F349" t="s">
        <v>243</v>
      </c>
      <c r="G349" t="s">
        <v>697</v>
      </c>
      <c r="H349" t="s">
        <v>184</v>
      </c>
      <c r="I349" t="s">
        <v>1570</v>
      </c>
      <c r="J349" t="s">
        <v>1570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697</v>
      </c>
      <c r="AC349" s="2">
        <v>-10.5</v>
      </c>
      <c r="AD349">
        <v>-2.31</v>
      </c>
      <c r="AE349">
        <v>0</v>
      </c>
      <c r="AF349">
        <v>0</v>
      </c>
      <c r="AG349">
        <v>0</v>
      </c>
      <c r="AH349">
        <v>0</v>
      </c>
      <c r="AI349" t="s">
        <v>697</v>
      </c>
      <c r="AJ349" t="s">
        <v>697</v>
      </c>
      <c r="AK349" t="s">
        <v>697</v>
      </c>
      <c r="AL349">
        <v>0</v>
      </c>
      <c r="AM349">
        <v>0</v>
      </c>
      <c r="AN349" t="s">
        <v>697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  <c r="AU349" t="s">
        <v>697</v>
      </c>
      <c r="AV349" t="s">
        <v>697</v>
      </c>
      <c r="AW349" t="s">
        <v>697</v>
      </c>
      <c r="AX349" t="s">
        <v>697</v>
      </c>
      <c r="AY349" t="s">
        <v>697</v>
      </c>
      <c r="AZ349" t="s">
        <v>697</v>
      </c>
      <c r="BA349" t="s">
        <v>2012</v>
      </c>
      <c r="BB349" t="s">
        <v>2013</v>
      </c>
      <c r="BC349">
        <v>12.81</v>
      </c>
      <c r="BD349" t="s">
        <v>697</v>
      </c>
      <c r="BE349">
        <v>0</v>
      </c>
      <c r="BF349">
        <v>0</v>
      </c>
      <c r="BG349">
        <v>0</v>
      </c>
      <c r="BH349">
        <v>0</v>
      </c>
      <c r="BI349" t="s">
        <v>197</v>
      </c>
      <c r="BJ349" t="s">
        <v>697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697</v>
      </c>
      <c r="BQ349">
        <v>0</v>
      </c>
      <c r="BR349">
        <v>0</v>
      </c>
      <c r="BS349">
        <v>0</v>
      </c>
      <c r="BT349" t="s">
        <v>697</v>
      </c>
      <c r="BU349">
        <v>0</v>
      </c>
      <c r="BV349">
        <v>0</v>
      </c>
      <c r="BW349" t="s">
        <v>697</v>
      </c>
      <c r="BX349">
        <v>0</v>
      </c>
    </row>
    <row r="350" spans="1:76" x14ac:dyDescent="0.25">
      <c r="A350" t="s">
        <v>744</v>
      </c>
      <c r="B350" t="s">
        <v>201</v>
      </c>
      <c r="C350" t="s">
        <v>241</v>
      </c>
      <c r="D350" t="s">
        <v>242</v>
      </c>
      <c r="E350" t="s">
        <v>697</v>
      </c>
      <c r="F350" t="s">
        <v>243</v>
      </c>
      <c r="G350" t="s">
        <v>697</v>
      </c>
      <c r="H350" t="s">
        <v>184</v>
      </c>
      <c r="I350" t="s">
        <v>1570</v>
      </c>
      <c r="J350" t="s">
        <v>1570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697</v>
      </c>
      <c r="AC350" s="2">
        <v>-12.008196721311476</v>
      </c>
      <c r="AD350">
        <v>-2.64</v>
      </c>
      <c r="AE350">
        <v>0</v>
      </c>
      <c r="AF350">
        <v>0</v>
      </c>
      <c r="AG350">
        <v>0</v>
      </c>
      <c r="AH350">
        <v>0</v>
      </c>
      <c r="AI350" t="s">
        <v>697</v>
      </c>
      <c r="AJ350" t="s">
        <v>697</v>
      </c>
      <c r="AK350" t="s">
        <v>697</v>
      </c>
      <c r="AL350">
        <v>0</v>
      </c>
      <c r="AM350">
        <v>0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  <c r="AU350" t="s">
        <v>697</v>
      </c>
      <c r="AV350" t="s">
        <v>697</v>
      </c>
      <c r="AW350" t="s">
        <v>697</v>
      </c>
      <c r="AX350" t="s">
        <v>697</v>
      </c>
      <c r="AY350" t="s">
        <v>697</v>
      </c>
      <c r="AZ350" t="s">
        <v>697</v>
      </c>
      <c r="BA350" t="s">
        <v>1188</v>
      </c>
      <c r="BB350" t="s">
        <v>2014</v>
      </c>
      <c r="BC350">
        <v>14.65</v>
      </c>
      <c r="BD350" t="s">
        <v>697</v>
      </c>
      <c r="BE350">
        <v>0</v>
      </c>
      <c r="BF350">
        <v>0</v>
      </c>
      <c r="BG350">
        <v>0</v>
      </c>
      <c r="BH350">
        <v>0</v>
      </c>
      <c r="BI350" t="s">
        <v>197</v>
      </c>
      <c r="BJ350" t="s">
        <v>697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697</v>
      </c>
      <c r="BQ350">
        <v>0</v>
      </c>
      <c r="BR350">
        <v>0</v>
      </c>
      <c r="BS350">
        <v>0</v>
      </c>
      <c r="BT350" t="s">
        <v>697</v>
      </c>
      <c r="BU350">
        <v>0</v>
      </c>
      <c r="BV350">
        <v>0</v>
      </c>
      <c r="BW350" t="s">
        <v>697</v>
      </c>
      <c r="BX350">
        <v>0</v>
      </c>
    </row>
    <row r="351" spans="1:76" x14ac:dyDescent="0.25">
      <c r="A351" t="s">
        <v>745</v>
      </c>
      <c r="B351" t="s">
        <v>191</v>
      </c>
      <c r="C351" t="s">
        <v>537</v>
      </c>
      <c r="D351" t="s">
        <v>668</v>
      </c>
      <c r="E351" t="s">
        <v>697</v>
      </c>
      <c r="F351" t="s">
        <v>469</v>
      </c>
      <c r="G351" t="s">
        <v>697</v>
      </c>
      <c r="H351" t="s">
        <v>184</v>
      </c>
      <c r="I351" t="s">
        <v>1570</v>
      </c>
      <c r="J351" t="s">
        <v>1570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697</v>
      </c>
      <c r="AC351" s="2">
        <v>-8.0819672131147549</v>
      </c>
      <c r="AD351">
        <v>-1.78</v>
      </c>
      <c r="AE351">
        <v>0</v>
      </c>
      <c r="AF351">
        <v>0</v>
      </c>
      <c r="AG351">
        <v>0</v>
      </c>
      <c r="AH351">
        <v>0</v>
      </c>
      <c r="AI351" t="s">
        <v>697</v>
      </c>
      <c r="AJ351" t="s">
        <v>697</v>
      </c>
      <c r="AK351" t="s">
        <v>697</v>
      </c>
      <c r="AL351">
        <v>0</v>
      </c>
      <c r="AM351">
        <v>0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  <c r="AU351" t="s">
        <v>697</v>
      </c>
      <c r="AV351" t="s">
        <v>697</v>
      </c>
      <c r="AW351" t="s">
        <v>697</v>
      </c>
      <c r="AX351" t="s">
        <v>697</v>
      </c>
      <c r="AY351" t="s">
        <v>697</v>
      </c>
      <c r="AZ351" t="s">
        <v>697</v>
      </c>
      <c r="BA351" t="s">
        <v>1309</v>
      </c>
      <c r="BB351" t="s">
        <v>2015</v>
      </c>
      <c r="BC351">
        <v>9.86</v>
      </c>
      <c r="BD351" t="s">
        <v>697</v>
      </c>
      <c r="BE351">
        <v>0</v>
      </c>
      <c r="BF351">
        <v>0</v>
      </c>
      <c r="BG351">
        <v>0</v>
      </c>
      <c r="BH351">
        <v>0</v>
      </c>
      <c r="BI351" t="s">
        <v>197</v>
      </c>
      <c r="BJ351" t="s">
        <v>697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697</v>
      </c>
      <c r="BQ351">
        <v>0</v>
      </c>
      <c r="BR351">
        <v>0</v>
      </c>
      <c r="BS351">
        <v>0</v>
      </c>
      <c r="BT351" t="s">
        <v>697</v>
      </c>
      <c r="BU351">
        <v>0</v>
      </c>
      <c r="BV351">
        <v>0</v>
      </c>
      <c r="BW351" t="s">
        <v>697</v>
      </c>
      <c r="BX351">
        <v>0</v>
      </c>
    </row>
    <row r="352" spans="1:76" x14ac:dyDescent="0.25">
      <c r="A352" t="s">
        <v>1072</v>
      </c>
      <c r="B352" t="s">
        <v>191</v>
      </c>
      <c r="C352" t="s">
        <v>1073</v>
      </c>
      <c r="D352" t="s">
        <v>466</v>
      </c>
      <c r="E352" t="s">
        <v>697</v>
      </c>
      <c r="F352" t="s">
        <v>677</v>
      </c>
      <c r="G352" t="s">
        <v>697</v>
      </c>
      <c r="H352" t="s">
        <v>184</v>
      </c>
      <c r="I352" t="s">
        <v>1570</v>
      </c>
      <c r="J352" t="s">
        <v>1570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697</v>
      </c>
      <c r="AC352" s="2">
        <v>-1.4508196721311475</v>
      </c>
      <c r="AD352">
        <v>-0.32</v>
      </c>
      <c r="AE352">
        <v>0</v>
      </c>
      <c r="AF352">
        <v>0</v>
      </c>
      <c r="AG352">
        <v>0</v>
      </c>
      <c r="AH352">
        <v>0</v>
      </c>
      <c r="AI352" t="s">
        <v>697</v>
      </c>
      <c r="AJ352" t="s">
        <v>697</v>
      </c>
      <c r="AK352" t="s">
        <v>697</v>
      </c>
      <c r="AL352">
        <v>0</v>
      </c>
      <c r="AM352">
        <v>0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  <c r="AU352" t="s">
        <v>697</v>
      </c>
      <c r="AV352" t="s">
        <v>697</v>
      </c>
      <c r="AW352" t="s">
        <v>697</v>
      </c>
      <c r="AX352" t="s">
        <v>697</v>
      </c>
      <c r="AY352" t="s">
        <v>697</v>
      </c>
      <c r="AZ352" t="s">
        <v>697</v>
      </c>
      <c r="BA352" t="s">
        <v>2016</v>
      </c>
      <c r="BB352" t="s">
        <v>2017</v>
      </c>
      <c r="BC352">
        <v>1.77</v>
      </c>
      <c r="BD352" t="s">
        <v>697</v>
      </c>
      <c r="BE352">
        <v>0</v>
      </c>
      <c r="BF352">
        <v>0</v>
      </c>
      <c r="BG352">
        <v>0</v>
      </c>
      <c r="BH352">
        <v>0</v>
      </c>
      <c r="BI352" t="s">
        <v>197</v>
      </c>
      <c r="BJ352" t="s">
        <v>697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697</v>
      </c>
      <c r="BQ352">
        <v>0</v>
      </c>
      <c r="BR352">
        <v>0</v>
      </c>
      <c r="BS352">
        <v>0</v>
      </c>
      <c r="BT352" t="s">
        <v>697</v>
      </c>
      <c r="BU352">
        <v>0</v>
      </c>
      <c r="BV352">
        <v>0</v>
      </c>
      <c r="BW352" t="s">
        <v>697</v>
      </c>
      <c r="BX352">
        <v>0</v>
      </c>
    </row>
    <row r="353" spans="1:76" x14ac:dyDescent="0.25">
      <c r="A353" t="s">
        <v>2018</v>
      </c>
      <c r="B353" t="s">
        <v>191</v>
      </c>
      <c r="C353" t="s">
        <v>2019</v>
      </c>
      <c r="D353" t="s">
        <v>534</v>
      </c>
      <c r="E353" t="s">
        <v>697</v>
      </c>
      <c r="F353" t="s">
        <v>226</v>
      </c>
      <c r="G353" t="s">
        <v>697</v>
      </c>
      <c r="H353" t="s">
        <v>184</v>
      </c>
      <c r="I353" t="s">
        <v>1570</v>
      </c>
      <c r="J353" t="s">
        <v>1570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697</v>
      </c>
      <c r="AC353" s="2">
        <v>-4.5409836065573774</v>
      </c>
      <c r="AD353">
        <v>-1</v>
      </c>
      <c r="AE353">
        <v>0</v>
      </c>
      <c r="AF353">
        <v>0</v>
      </c>
      <c r="AG353">
        <v>0</v>
      </c>
      <c r="AH353">
        <v>0</v>
      </c>
      <c r="AI353" t="s">
        <v>697</v>
      </c>
      <c r="AJ353" t="s">
        <v>697</v>
      </c>
      <c r="AK353" t="s">
        <v>697</v>
      </c>
      <c r="AL353">
        <v>0</v>
      </c>
      <c r="AM353">
        <v>0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  <c r="AU353" t="s">
        <v>697</v>
      </c>
      <c r="AV353" t="s">
        <v>697</v>
      </c>
      <c r="AW353" t="s">
        <v>697</v>
      </c>
      <c r="AX353" t="s">
        <v>697</v>
      </c>
      <c r="AY353" t="s">
        <v>697</v>
      </c>
      <c r="AZ353" t="s">
        <v>697</v>
      </c>
      <c r="BA353" t="s">
        <v>2020</v>
      </c>
      <c r="BB353" t="s">
        <v>2021</v>
      </c>
      <c r="BC353">
        <v>5.54</v>
      </c>
      <c r="BD353" t="s">
        <v>697</v>
      </c>
      <c r="BE353">
        <v>0</v>
      </c>
      <c r="BF353">
        <v>0</v>
      </c>
      <c r="BG353">
        <v>0</v>
      </c>
      <c r="BH353">
        <v>0</v>
      </c>
      <c r="BI353" t="s">
        <v>197</v>
      </c>
      <c r="BJ353" t="s">
        <v>697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697</v>
      </c>
      <c r="BQ353">
        <v>0</v>
      </c>
      <c r="BR353">
        <v>0</v>
      </c>
      <c r="BS353">
        <v>0</v>
      </c>
      <c r="BT353" t="s">
        <v>697</v>
      </c>
      <c r="BU353">
        <v>0</v>
      </c>
      <c r="BV353">
        <v>0</v>
      </c>
      <c r="BW353" t="s">
        <v>697</v>
      </c>
      <c r="BX353">
        <v>0</v>
      </c>
    </row>
    <row r="354" spans="1:76" x14ac:dyDescent="0.25">
      <c r="A354" t="s">
        <v>739</v>
      </c>
      <c r="B354" t="s">
        <v>191</v>
      </c>
      <c r="C354" t="s">
        <v>535</v>
      </c>
      <c r="D354" t="s">
        <v>536</v>
      </c>
      <c r="E354" t="s">
        <v>697</v>
      </c>
      <c r="F354" t="s">
        <v>253</v>
      </c>
      <c r="G354" t="s">
        <v>697</v>
      </c>
      <c r="H354" t="s">
        <v>184</v>
      </c>
      <c r="I354" t="s">
        <v>1570</v>
      </c>
      <c r="J354" t="s">
        <v>1570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697</v>
      </c>
      <c r="AC354" s="2">
        <v>-4.6803278688524594</v>
      </c>
      <c r="AD354">
        <v>-1.03</v>
      </c>
      <c r="AE354">
        <v>0</v>
      </c>
      <c r="AF354">
        <v>0</v>
      </c>
      <c r="AG354">
        <v>0</v>
      </c>
      <c r="AH354">
        <v>0</v>
      </c>
      <c r="AI354" t="s">
        <v>697</v>
      </c>
      <c r="AJ354" t="s">
        <v>697</v>
      </c>
      <c r="AK354" t="s">
        <v>697</v>
      </c>
      <c r="AL354">
        <v>0</v>
      </c>
      <c r="AM354">
        <v>0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  <c r="AU354" t="s">
        <v>697</v>
      </c>
      <c r="AV354" t="s">
        <v>697</v>
      </c>
      <c r="AW354" t="s">
        <v>697</v>
      </c>
      <c r="AX354" t="s">
        <v>697</v>
      </c>
      <c r="AY354" t="s">
        <v>697</v>
      </c>
      <c r="AZ354" t="s">
        <v>697</v>
      </c>
      <c r="BA354" t="s">
        <v>834</v>
      </c>
      <c r="BB354" t="s">
        <v>2022</v>
      </c>
      <c r="BC354">
        <v>5.71</v>
      </c>
      <c r="BD354" t="s">
        <v>697</v>
      </c>
      <c r="BE354">
        <v>0</v>
      </c>
      <c r="BF354">
        <v>0</v>
      </c>
      <c r="BG354">
        <v>0</v>
      </c>
      <c r="BH354">
        <v>0</v>
      </c>
      <c r="BI354" t="s">
        <v>197</v>
      </c>
      <c r="BJ354" t="s">
        <v>697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697</v>
      </c>
      <c r="BQ354">
        <v>0</v>
      </c>
      <c r="BR354">
        <v>0</v>
      </c>
      <c r="BS354">
        <v>0</v>
      </c>
      <c r="BT354" t="s">
        <v>697</v>
      </c>
      <c r="BU354">
        <v>0</v>
      </c>
      <c r="BV354">
        <v>0</v>
      </c>
      <c r="BW354" t="s">
        <v>697</v>
      </c>
      <c r="BX354">
        <v>0</v>
      </c>
    </row>
    <row r="355" spans="1:76" x14ac:dyDescent="0.25">
      <c r="A355" t="s">
        <v>739</v>
      </c>
      <c r="B355" t="s">
        <v>191</v>
      </c>
      <c r="C355" t="s">
        <v>535</v>
      </c>
      <c r="D355" t="s">
        <v>536</v>
      </c>
      <c r="E355" t="s">
        <v>697</v>
      </c>
      <c r="F355" t="s">
        <v>253</v>
      </c>
      <c r="G355" t="s">
        <v>697</v>
      </c>
      <c r="H355" t="s">
        <v>184</v>
      </c>
      <c r="I355" t="s">
        <v>1570</v>
      </c>
      <c r="J355" t="s">
        <v>1570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697</v>
      </c>
      <c r="AC355" s="2">
        <v>-1.7131147540983607</v>
      </c>
      <c r="AD355">
        <v>-0.38</v>
      </c>
      <c r="AE355">
        <v>0</v>
      </c>
      <c r="AF355">
        <v>0</v>
      </c>
      <c r="AG355">
        <v>0</v>
      </c>
      <c r="AH355">
        <v>0</v>
      </c>
      <c r="AI355" t="s">
        <v>697</v>
      </c>
      <c r="AJ355" t="s">
        <v>697</v>
      </c>
      <c r="AK355" t="s">
        <v>697</v>
      </c>
      <c r="AL355">
        <v>0</v>
      </c>
      <c r="AM355">
        <v>0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  <c r="AU355" t="s">
        <v>697</v>
      </c>
      <c r="AV355" t="s">
        <v>697</v>
      </c>
      <c r="AW355" t="s">
        <v>697</v>
      </c>
      <c r="AX355" t="s">
        <v>697</v>
      </c>
      <c r="AY355" t="s">
        <v>697</v>
      </c>
      <c r="AZ355" t="s">
        <v>697</v>
      </c>
      <c r="BA355" t="s">
        <v>1084</v>
      </c>
      <c r="BB355" t="s">
        <v>2023</v>
      </c>
      <c r="BC355">
        <v>2.09</v>
      </c>
      <c r="BD355" t="s">
        <v>697</v>
      </c>
      <c r="BE355">
        <v>0</v>
      </c>
      <c r="BF355">
        <v>0</v>
      </c>
      <c r="BG355">
        <v>0</v>
      </c>
      <c r="BH355">
        <v>0</v>
      </c>
      <c r="BI355" t="s">
        <v>197</v>
      </c>
      <c r="BJ355" t="s">
        <v>697</v>
      </c>
      <c r="BK355">
        <v>0</v>
      </c>
      <c r="BL355">
        <v>0</v>
      </c>
      <c r="BM355">
        <v>0</v>
      </c>
      <c r="BN355">
        <v>0</v>
      </c>
      <c r="BO355">
        <v>0</v>
      </c>
      <c r="BP355" t="s">
        <v>697</v>
      </c>
      <c r="BQ355">
        <v>0</v>
      </c>
      <c r="BR355">
        <v>0</v>
      </c>
      <c r="BS355">
        <v>0</v>
      </c>
      <c r="BT355" t="s">
        <v>697</v>
      </c>
      <c r="BU355">
        <v>0</v>
      </c>
      <c r="BV355">
        <v>0</v>
      </c>
      <c r="BW355" t="s">
        <v>697</v>
      </c>
      <c r="BX355">
        <v>0</v>
      </c>
    </row>
    <row r="356" spans="1:76" x14ac:dyDescent="0.25">
      <c r="A356" t="s">
        <v>739</v>
      </c>
      <c r="B356" t="s">
        <v>191</v>
      </c>
      <c r="C356" t="s">
        <v>535</v>
      </c>
      <c r="D356" t="s">
        <v>536</v>
      </c>
      <c r="E356" t="s">
        <v>697</v>
      </c>
      <c r="F356" t="s">
        <v>253</v>
      </c>
      <c r="G356" t="s">
        <v>697</v>
      </c>
      <c r="H356" t="s">
        <v>184</v>
      </c>
      <c r="I356" t="s">
        <v>1570</v>
      </c>
      <c r="J356" t="s">
        <v>1570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697</v>
      </c>
      <c r="AC356" s="2">
        <v>-4</v>
      </c>
      <c r="AD356">
        <v>-0.88</v>
      </c>
      <c r="AE356">
        <v>0</v>
      </c>
      <c r="AF356">
        <v>0</v>
      </c>
      <c r="AG356">
        <v>0</v>
      </c>
      <c r="AH356">
        <v>0</v>
      </c>
      <c r="AI356" t="s">
        <v>697</v>
      </c>
      <c r="AJ356" t="s">
        <v>697</v>
      </c>
      <c r="AK356" t="s">
        <v>697</v>
      </c>
      <c r="AL356">
        <v>0</v>
      </c>
      <c r="AM356">
        <v>0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  <c r="AU356" t="s">
        <v>697</v>
      </c>
      <c r="AV356" t="s">
        <v>697</v>
      </c>
      <c r="AW356" t="s">
        <v>697</v>
      </c>
      <c r="AX356" t="s">
        <v>697</v>
      </c>
      <c r="AY356" t="s">
        <v>697</v>
      </c>
      <c r="AZ356" t="s">
        <v>697</v>
      </c>
      <c r="BA356" t="s">
        <v>1404</v>
      </c>
      <c r="BB356" t="s">
        <v>2024</v>
      </c>
      <c r="BC356">
        <v>4.88</v>
      </c>
      <c r="BD356" t="s">
        <v>697</v>
      </c>
      <c r="BE356">
        <v>0</v>
      </c>
      <c r="BF356">
        <v>0</v>
      </c>
      <c r="BG356">
        <v>0</v>
      </c>
      <c r="BH356">
        <v>0</v>
      </c>
      <c r="BI356" t="s">
        <v>197</v>
      </c>
      <c r="BJ356" t="s">
        <v>697</v>
      </c>
      <c r="BK356">
        <v>0</v>
      </c>
      <c r="BL356">
        <v>0</v>
      </c>
      <c r="BM356">
        <v>0</v>
      </c>
      <c r="BN356">
        <v>0</v>
      </c>
      <c r="BO356">
        <v>0</v>
      </c>
      <c r="BP356" t="s">
        <v>697</v>
      </c>
      <c r="BQ356">
        <v>0</v>
      </c>
      <c r="BR356">
        <v>0</v>
      </c>
      <c r="BS356">
        <v>0</v>
      </c>
      <c r="BT356" t="s">
        <v>697</v>
      </c>
      <c r="BU356">
        <v>0</v>
      </c>
      <c r="BV356">
        <v>0</v>
      </c>
      <c r="BW356" t="s">
        <v>697</v>
      </c>
      <c r="BX356">
        <v>0</v>
      </c>
    </row>
    <row r="357" spans="1:76" x14ac:dyDescent="0.25">
      <c r="A357" t="s">
        <v>739</v>
      </c>
      <c r="B357" t="s">
        <v>191</v>
      </c>
      <c r="C357" t="s">
        <v>535</v>
      </c>
      <c r="D357" t="s">
        <v>536</v>
      </c>
      <c r="E357" t="s">
        <v>697</v>
      </c>
      <c r="F357" t="s">
        <v>253</v>
      </c>
      <c r="G357" t="s">
        <v>697</v>
      </c>
      <c r="H357" t="s">
        <v>184</v>
      </c>
      <c r="I357" t="s">
        <v>1570</v>
      </c>
      <c r="J357" t="s">
        <v>1570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697</v>
      </c>
      <c r="AC357" s="2">
        <v>-2.0081967213114753</v>
      </c>
      <c r="AD357">
        <v>-0.44</v>
      </c>
      <c r="AE357">
        <v>0</v>
      </c>
      <c r="AF357">
        <v>0</v>
      </c>
      <c r="AG357">
        <v>0</v>
      </c>
      <c r="AH357">
        <v>0</v>
      </c>
      <c r="AI357" t="s">
        <v>697</v>
      </c>
      <c r="AJ357" t="s">
        <v>697</v>
      </c>
      <c r="AK357" t="s">
        <v>697</v>
      </c>
      <c r="AL357">
        <v>0</v>
      </c>
      <c r="AM357">
        <v>0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  <c r="AU357" t="s">
        <v>697</v>
      </c>
      <c r="AV357" t="s">
        <v>697</v>
      </c>
      <c r="AW357" t="s">
        <v>697</v>
      </c>
      <c r="AX357" t="s">
        <v>697</v>
      </c>
      <c r="AY357" t="s">
        <v>697</v>
      </c>
      <c r="AZ357" t="s">
        <v>697</v>
      </c>
      <c r="BA357" t="s">
        <v>1525</v>
      </c>
      <c r="BB357" t="s">
        <v>2025</v>
      </c>
      <c r="BC357">
        <v>2.4500000000000002</v>
      </c>
      <c r="BD357" t="s">
        <v>697</v>
      </c>
      <c r="BE357">
        <v>0</v>
      </c>
      <c r="BF357">
        <v>0</v>
      </c>
      <c r="BG357">
        <v>0</v>
      </c>
      <c r="BH357">
        <v>0</v>
      </c>
      <c r="BI357" t="s">
        <v>197</v>
      </c>
      <c r="BJ357" t="s">
        <v>697</v>
      </c>
      <c r="BK357">
        <v>0</v>
      </c>
      <c r="BL357">
        <v>0</v>
      </c>
      <c r="BM357">
        <v>0</v>
      </c>
      <c r="BN357">
        <v>0</v>
      </c>
      <c r="BO357">
        <v>0</v>
      </c>
      <c r="BP357" t="s">
        <v>697</v>
      </c>
      <c r="BQ357">
        <v>0</v>
      </c>
      <c r="BR357">
        <v>0</v>
      </c>
      <c r="BS357">
        <v>0</v>
      </c>
      <c r="BT357" t="s">
        <v>697</v>
      </c>
      <c r="BU357">
        <v>0</v>
      </c>
      <c r="BV357">
        <v>0</v>
      </c>
      <c r="BW357" t="s">
        <v>697</v>
      </c>
      <c r="BX357">
        <v>0</v>
      </c>
    </row>
    <row r="358" spans="1:76" x14ac:dyDescent="0.25">
      <c r="A358" t="s">
        <v>739</v>
      </c>
      <c r="B358" t="s">
        <v>191</v>
      </c>
      <c r="C358" t="s">
        <v>535</v>
      </c>
      <c r="D358" t="s">
        <v>536</v>
      </c>
      <c r="E358" t="s">
        <v>697</v>
      </c>
      <c r="F358" t="s">
        <v>253</v>
      </c>
      <c r="G358" t="s">
        <v>697</v>
      </c>
      <c r="H358" t="s">
        <v>184</v>
      </c>
      <c r="I358" t="s">
        <v>1570</v>
      </c>
      <c r="J358" t="s">
        <v>1570</v>
      </c>
      <c r="K358">
        <v>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697</v>
      </c>
      <c r="AC358" s="2">
        <v>-1.2131147540983607</v>
      </c>
      <c r="AD358">
        <v>-0.27</v>
      </c>
      <c r="AE358">
        <v>0</v>
      </c>
      <c r="AF358">
        <v>0</v>
      </c>
      <c r="AG358">
        <v>0</v>
      </c>
      <c r="AH358">
        <v>0</v>
      </c>
      <c r="AI358" t="s">
        <v>697</v>
      </c>
      <c r="AJ358" t="s">
        <v>697</v>
      </c>
      <c r="AK358" t="s">
        <v>697</v>
      </c>
      <c r="AL358">
        <v>0</v>
      </c>
      <c r="AM358">
        <v>0</v>
      </c>
      <c r="AN358" t="s">
        <v>697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  <c r="AU358" t="s">
        <v>697</v>
      </c>
      <c r="AV358" t="s">
        <v>697</v>
      </c>
      <c r="AW358" t="s">
        <v>697</v>
      </c>
      <c r="AX358" t="s">
        <v>697</v>
      </c>
      <c r="AY358" t="s">
        <v>697</v>
      </c>
      <c r="AZ358" t="s">
        <v>697</v>
      </c>
      <c r="BA358" t="s">
        <v>1526</v>
      </c>
      <c r="BB358" t="s">
        <v>2026</v>
      </c>
      <c r="BC358">
        <v>1.48</v>
      </c>
      <c r="BD358" t="s">
        <v>697</v>
      </c>
      <c r="BE358">
        <v>0</v>
      </c>
      <c r="BF358">
        <v>0</v>
      </c>
      <c r="BG358">
        <v>0</v>
      </c>
      <c r="BH358">
        <v>0</v>
      </c>
      <c r="BI358" t="s">
        <v>197</v>
      </c>
      <c r="BJ358" t="s">
        <v>697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697</v>
      </c>
      <c r="BQ358">
        <v>0</v>
      </c>
      <c r="BR358">
        <v>0</v>
      </c>
      <c r="BS358">
        <v>0</v>
      </c>
      <c r="BT358" t="s">
        <v>697</v>
      </c>
      <c r="BU358">
        <v>0</v>
      </c>
      <c r="BV358">
        <v>0</v>
      </c>
      <c r="BW358" t="s">
        <v>697</v>
      </c>
      <c r="BX358">
        <v>0</v>
      </c>
    </row>
    <row r="359" spans="1:76" x14ac:dyDescent="0.25">
      <c r="A359" t="s">
        <v>729</v>
      </c>
      <c r="B359" t="s">
        <v>191</v>
      </c>
      <c r="C359" t="s">
        <v>730</v>
      </c>
      <c r="D359" t="s">
        <v>797</v>
      </c>
      <c r="E359" t="s">
        <v>697</v>
      </c>
      <c r="F359" t="s">
        <v>690</v>
      </c>
      <c r="G359" t="s">
        <v>697</v>
      </c>
      <c r="H359" t="s">
        <v>184</v>
      </c>
      <c r="I359" t="s">
        <v>1570</v>
      </c>
      <c r="J359" t="s">
        <v>1570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697</v>
      </c>
      <c r="AC359" s="2">
        <v>-3.2131147540983607</v>
      </c>
      <c r="AD359">
        <v>-0.71</v>
      </c>
      <c r="AE359">
        <v>0</v>
      </c>
      <c r="AF359">
        <v>0</v>
      </c>
      <c r="AG359">
        <v>0</v>
      </c>
      <c r="AH359">
        <v>0</v>
      </c>
      <c r="AI359" t="s">
        <v>697</v>
      </c>
      <c r="AJ359" t="s">
        <v>697</v>
      </c>
      <c r="AK359" t="s">
        <v>697</v>
      </c>
      <c r="AL359">
        <v>0</v>
      </c>
      <c r="AM359">
        <v>0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697</v>
      </c>
      <c r="AT359" t="s">
        <v>697</v>
      </c>
      <c r="AU359" t="s">
        <v>697</v>
      </c>
      <c r="AV359" t="s">
        <v>697</v>
      </c>
      <c r="AW359" t="s">
        <v>697</v>
      </c>
      <c r="AX359" t="s">
        <v>697</v>
      </c>
      <c r="AY359" t="s">
        <v>697</v>
      </c>
      <c r="AZ359" t="s">
        <v>697</v>
      </c>
      <c r="BA359" t="s">
        <v>1256</v>
      </c>
      <c r="BB359" t="s">
        <v>2027</v>
      </c>
      <c r="BC359">
        <v>3.92</v>
      </c>
      <c r="BD359" t="s">
        <v>697</v>
      </c>
      <c r="BE359">
        <v>0</v>
      </c>
      <c r="BF359">
        <v>0</v>
      </c>
      <c r="BG359">
        <v>0</v>
      </c>
      <c r="BH359">
        <v>0</v>
      </c>
      <c r="BI359" t="s">
        <v>197</v>
      </c>
      <c r="BJ359" t="s">
        <v>697</v>
      </c>
      <c r="BK359">
        <v>0</v>
      </c>
      <c r="BL359">
        <v>0</v>
      </c>
      <c r="BM359">
        <v>0</v>
      </c>
      <c r="BN359">
        <v>0</v>
      </c>
      <c r="BO359">
        <v>0</v>
      </c>
      <c r="BP359" t="s">
        <v>697</v>
      </c>
      <c r="BQ359">
        <v>0</v>
      </c>
      <c r="BR359">
        <v>0</v>
      </c>
      <c r="BS359">
        <v>0</v>
      </c>
      <c r="BT359" t="s">
        <v>697</v>
      </c>
      <c r="BU359">
        <v>0</v>
      </c>
      <c r="BV359">
        <v>0</v>
      </c>
      <c r="BW359" t="s">
        <v>697</v>
      </c>
      <c r="BX359">
        <v>0</v>
      </c>
    </row>
    <row r="360" spans="1:76" x14ac:dyDescent="0.25">
      <c r="A360" t="s">
        <v>741</v>
      </c>
      <c r="B360" t="s">
        <v>201</v>
      </c>
      <c r="C360" t="s">
        <v>696</v>
      </c>
      <c r="D360" t="s">
        <v>247</v>
      </c>
      <c r="E360" t="s">
        <v>697</v>
      </c>
      <c r="F360" t="s">
        <v>683</v>
      </c>
      <c r="G360" t="s">
        <v>697</v>
      </c>
      <c r="H360" t="s">
        <v>184</v>
      </c>
      <c r="I360" t="s">
        <v>1570</v>
      </c>
      <c r="J360" t="s">
        <v>1570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697</v>
      </c>
      <c r="AC360" s="2">
        <v>-5.0245901639344259</v>
      </c>
      <c r="AD360">
        <v>-1.1100000000000001</v>
      </c>
      <c r="AE360">
        <v>0</v>
      </c>
      <c r="AF360">
        <v>0</v>
      </c>
      <c r="AG360">
        <v>0</v>
      </c>
      <c r="AH360">
        <v>0</v>
      </c>
      <c r="AI360" t="s">
        <v>697</v>
      </c>
      <c r="AJ360" t="s">
        <v>697</v>
      </c>
      <c r="AK360" t="s">
        <v>697</v>
      </c>
      <c r="AL360">
        <v>0</v>
      </c>
      <c r="AM360">
        <v>0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  <c r="AU360" t="s">
        <v>697</v>
      </c>
      <c r="AV360" t="s">
        <v>697</v>
      </c>
      <c r="AW360" t="s">
        <v>697</v>
      </c>
      <c r="AX360" t="s">
        <v>697</v>
      </c>
      <c r="AY360" t="s">
        <v>697</v>
      </c>
      <c r="AZ360" t="s">
        <v>697</v>
      </c>
      <c r="BA360" t="s">
        <v>1185</v>
      </c>
      <c r="BB360" t="s">
        <v>2028</v>
      </c>
      <c r="BC360">
        <v>6.13</v>
      </c>
      <c r="BD360" t="s">
        <v>697</v>
      </c>
      <c r="BE360">
        <v>0</v>
      </c>
      <c r="BF360">
        <v>0</v>
      </c>
      <c r="BG360">
        <v>0</v>
      </c>
      <c r="BH360">
        <v>0</v>
      </c>
      <c r="BI360" t="s">
        <v>197</v>
      </c>
      <c r="BJ360" t="s">
        <v>697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697</v>
      </c>
      <c r="BQ360">
        <v>0</v>
      </c>
      <c r="BR360">
        <v>0</v>
      </c>
      <c r="BS360">
        <v>0</v>
      </c>
      <c r="BT360" t="s">
        <v>697</v>
      </c>
      <c r="BU360">
        <v>0</v>
      </c>
      <c r="BV360">
        <v>0</v>
      </c>
      <c r="BW360" t="s">
        <v>697</v>
      </c>
      <c r="BX360">
        <v>0</v>
      </c>
    </row>
    <row r="361" spans="1:76" x14ac:dyDescent="0.25">
      <c r="A361" t="s">
        <v>741</v>
      </c>
      <c r="B361" t="s">
        <v>201</v>
      </c>
      <c r="C361" t="s">
        <v>696</v>
      </c>
      <c r="D361" t="s">
        <v>247</v>
      </c>
      <c r="E361" t="s">
        <v>697</v>
      </c>
      <c r="F361" t="s">
        <v>683</v>
      </c>
      <c r="G361" t="s">
        <v>697</v>
      </c>
      <c r="H361" t="s">
        <v>184</v>
      </c>
      <c r="I361" t="s">
        <v>1570</v>
      </c>
      <c r="J361" t="s">
        <v>1570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697</v>
      </c>
      <c r="AC361" s="2">
        <v>-4.2540983606557381</v>
      </c>
      <c r="AD361">
        <v>-0.94</v>
      </c>
      <c r="AE361">
        <v>0</v>
      </c>
      <c r="AF361">
        <v>0</v>
      </c>
      <c r="AG361">
        <v>0</v>
      </c>
      <c r="AH361">
        <v>0</v>
      </c>
      <c r="AI361" t="s">
        <v>697</v>
      </c>
      <c r="AJ361" t="s">
        <v>697</v>
      </c>
      <c r="AK361" t="s">
        <v>697</v>
      </c>
      <c r="AL361">
        <v>0</v>
      </c>
      <c r="AM361">
        <v>0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  <c r="AU361" t="s">
        <v>697</v>
      </c>
      <c r="AV361" t="s">
        <v>697</v>
      </c>
      <c r="AW361" t="s">
        <v>697</v>
      </c>
      <c r="AX361" t="s">
        <v>697</v>
      </c>
      <c r="AY361" t="s">
        <v>697</v>
      </c>
      <c r="AZ361" t="s">
        <v>697</v>
      </c>
      <c r="BA361" t="s">
        <v>1405</v>
      </c>
      <c r="BB361" t="s">
        <v>2029</v>
      </c>
      <c r="BC361">
        <v>5.19</v>
      </c>
      <c r="BD361" t="s">
        <v>697</v>
      </c>
      <c r="BE361">
        <v>0</v>
      </c>
      <c r="BF361">
        <v>0</v>
      </c>
      <c r="BG361">
        <v>0</v>
      </c>
      <c r="BH361">
        <v>0</v>
      </c>
      <c r="BI361" t="s">
        <v>197</v>
      </c>
      <c r="BJ361" t="s">
        <v>697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697</v>
      </c>
      <c r="BQ361">
        <v>0</v>
      </c>
      <c r="BR361">
        <v>0</v>
      </c>
      <c r="BS361">
        <v>0</v>
      </c>
      <c r="BT361" t="s">
        <v>697</v>
      </c>
      <c r="BU361">
        <v>0</v>
      </c>
      <c r="BV361">
        <v>0</v>
      </c>
      <c r="BW361" t="s">
        <v>697</v>
      </c>
      <c r="BX361">
        <v>0</v>
      </c>
    </row>
    <row r="362" spans="1:76" x14ac:dyDescent="0.25">
      <c r="A362" t="s">
        <v>741</v>
      </c>
      <c r="B362" t="s">
        <v>201</v>
      </c>
      <c r="C362" t="s">
        <v>696</v>
      </c>
      <c r="D362" t="s">
        <v>247</v>
      </c>
      <c r="E362" t="s">
        <v>697</v>
      </c>
      <c r="F362" t="s">
        <v>683</v>
      </c>
      <c r="G362" t="s">
        <v>697</v>
      </c>
      <c r="H362" t="s">
        <v>184</v>
      </c>
      <c r="I362" t="s">
        <v>1570</v>
      </c>
      <c r="J362" t="s">
        <v>1570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697</v>
      </c>
      <c r="AC362" s="2">
        <v>-4.91803278688525E-2</v>
      </c>
      <c r="AD362">
        <v>-0.01</v>
      </c>
      <c r="AE362">
        <v>0</v>
      </c>
      <c r="AF362">
        <v>0</v>
      </c>
      <c r="AG362">
        <v>0</v>
      </c>
      <c r="AH362">
        <v>0</v>
      </c>
      <c r="AI362" t="s">
        <v>697</v>
      </c>
      <c r="AJ362" t="s">
        <v>697</v>
      </c>
      <c r="AK362" t="s">
        <v>697</v>
      </c>
      <c r="AL362">
        <v>0</v>
      </c>
      <c r="AM362">
        <v>0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  <c r="AU362" t="s">
        <v>697</v>
      </c>
      <c r="AV362" t="s">
        <v>697</v>
      </c>
      <c r="AW362" t="s">
        <v>697</v>
      </c>
      <c r="AX362" t="s">
        <v>697</v>
      </c>
      <c r="AY362" t="s">
        <v>697</v>
      </c>
      <c r="AZ362" t="s">
        <v>697</v>
      </c>
      <c r="BA362" t="s">
        <v>1085</v>
      </c>
      <c r="BB362" t="s">
        <v>2030</v>
      </c>
      <c r="BC362">
        <v>0.06</v>
      </c>
      <c r="BD362" t="s">
        <v>697</v>
      </c>
      <c r="BE362">
        <v>0</v>
      </c>
      <c r="BF362">
        <v>0</v>
      </c>
      <c r="BG362">
        <v>0</v>
      </c>
      <c r="BH362">
        <v>0</v>
      </c>
      <c r="BI362" t="s">
        <v>197</v>
      </c>
      <c r="BJ362" t="s">
        <v>697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697</v>
      </c>
      <c r="BQ362">
        <v>0</v>
      </c>
      <c r="BR362">
        <v>0</v>
      </c>
      <c r="BS362">
        <v>0</v>
      </c>
      <c r="BT362" t="s">
        <v>697</v>
      </c>
      <c r="BU362">
        <v>0</v>
      </c>
      <c r="BV362">
        <v>0</v>
      </c>
      <c r="BW362" t="s">
        <v>697</v>
      </c>
      <c r="BX362">
        <v>0</v>
      </c>
    </row>
    <row r="363" spans="1:76" x14ac:dyDescent="0.25">
      <c r="A363" t="s">
        <v>741</v>
      </c>
      <c r="B363" t="s">
        <v>201</v>
      </c>
      <c r="C363" t="s">
        <v>696</v>
      </c>
      <c r="D363" t="s">
        <v>247</v>
      </c>
      <c r="E363" t="s">
        <v>697</v>
      </c>
      <c r="F363" t="s">
        <v>683</v>
      </c>
      <c r="G363" t="s">
        <v>697</v>
      </c>
      <c r="H363" t="s">
        <v>184</v>
      </c>
      <c r="I363" t="s">
        <v>1570</v>
      </c>
      <c r="J363" t="s">
        <v>1570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697</v>
      </c>
      <c r="AC363" s="2">
        <v>-3.319672131147541</v>
      </c>
      <c r="AD363">
        <v>-0.73</v>
      </c>
      <c r="AE363">
        <v>0</v>
      </c>
      <c r="AF363">
        <v>0</v>
      </c>
      <c r="AG363">
        <v>0</v>
      </c>
      <c r="AH363">
        <v>0</v>
      </c>
      <c r="AI363" t="s">
        <v>697</v>
      </c>
      <c r="AJ363" t="s">
        <v>697</v>
      </c>
      <c r="AK363" t="s">
        <v>697</v>
      </c>
      <c r="AL363">
        <v>0</v>
      </c>
      <c r="AM363">
        <v>0</v>
      </c>
      <c r="AN363" t="s">
        <v>697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  <c r="AU363" t="s">
        <v>697</v>
      </c>
      <c r="AV363" t="s">
        <v>697</v>
      </c>
      <c r="AW363" t="s">
        <v>697</v>
      </c>
      <c r="AX363" t="s">
        <v>697</v>
      </c>
      <c r="AY363" t="s">
        <v>697</v>
      </c>
      <c r="AZ363" t="s">
        <v>697</v>
      </c>
      <c r="BA363" t="s">
        <v>1527</v>
      </c>
      <c r="BB363" t="s">
        <v>2031</v>
      </c>
      <c r="BC363">
        <v>4.05</v>
      </c>
      <c r="BD363" t="s">
        <v>697</v>
      </c>
      <c r="BE363">
        <v>0</v>
      </c>
      <c r="BF363">
        <v>0</v>
      </c>
      <c r="BG363">
        <v>0</v>
      </c>
      <c r="BH363">
        <v>0</v>
      </c>
      <c r="BI363" t="s">
        <v>197</v>
      </c>
      <c r="BJ363" t="s">
        <v>697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697</v>
      </c>
      <c r="BQ363">
        <v>0</v>
      </c>
      <c r="BR363">
        <v>0</v>
      </c>
      <c r="BS363">
        <v>0</v>
      </c>
      <c r="BT363" t="s">
        <v>697</v>
      </c>
      <c r="BU363">
        <v>0</v>
      </c>
      <c r="BV363">
        <v>0</v>
      </c>
      <c r="BW363" t="s">
        <v>697</v>
      </c>
      <c r="BX363">
        <v>0</v>
      </c>
    </row>
    <row r="364" spans="1:76" x14ac:dyDescent="0.25">
      <c r="A364" t="s">
        <v>741</v>
      </c>
      <c r="B364" t="s">
        <v>201</v>
      </c>
      <c r="C364" t="s">
        <v>696</v>
      </c>
      <c r="D364" t="s">
        <v>247</v>
      </c>
      <c r="E364" t="s">
        <v>697</v>
      </c>
      <c r="F364" t="s">
        <v>683</v>
      </c>
      <c r="G364" t="s">
        <v>697</v>
      </c>
      <c r="H364" t="s">
        <v>184</v>
      </c>
      <c r="I364" t="s">
        <v>1570</v>
      </c>
      <c r="J364" t="s">
        <v>1570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697</v>
      </c>
      <c r="AC364" s="2">
        <v>-3.3032786885245904</v>
      </c>
      <c r="AD364">
        <v>-0.73</v>
      </c>
      <c r="AE364">
        <v>0</v>
      </c>
      <c r="AF364">
        <v>0</v>
      </c>
      <c r="AG364">
        <v>0</v>
      </c>
      <c r="AH364">
        <v>0</v>
      </c>
      <c r="AI364" t="s">
        <v>697</v>
      </c>
      <c r="AJ364" t="s">
        <v>697</v>
      </c>
      <c r="AK364" t="s">
        <v>697</v>
      </c>
      <c r="AL364">
        <v>0</v>
      </c>
      <c r="AM364">
        <v>0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  <c r="AU364" t="s">
        <v>697</v>
      </c>
      <c r="AV364" t="s">
        <v>697</v>
      </c>
      <c r="AW364" t="s">
        <v>697</v>
      </c>
      <c r="AX364" t="s">
        <v>697</v>
      </c>
      <c r="AY364" t="s">
        <v>697</v>
      </c>
      <c r="AZ364" t="s">
        <v>697</v>
      </c>
      <c r="BA364" t="s">
        <v>2032</v>
      </c>
      <c r="BB364" t="s">
        <v>2033</v>
      </c>
      <c r="BC364">
        <v>4.03</v>
      </c>
      <c r="BD364" t="s">
        <v>697</v>
      </c>
      <c r="BE364">
        <v>0</v>
      </c>
      <c r="BF364">
        <v>0</v>
      </c>
      <c r="BG364">
        <v>0</v>
      </c>
      <c r="BH364">
        <v>0</v>
      </c>
      <c r="BI364" t="s">
        <v>197</v>
      </c>
      <c r="BJ364" t="s">
        <v>697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697</v>
      </c>
      <c r="BQ364">
        <v>0</v>
      </c>
      <c r="BR364">
        <v>0</v>
      </c>
      <c r="BS364">
        <v>0</v>
      </c>
      <c r="BT364" t="s">
        <v>697</v>
      </c>
      <c r="BU364">
        <v>0</v>
      </c>
      <c r="BV364">
        <v>0</v>
      </c>
      <c r="BW364" t="s">
        <v>697</v>
      </c>
      <c r="BX364">
        <v>0</v>
      </c>
    </row>
    <row r="365" spans="1:76" x14ac:dyDescent="0.25">
      <c r="A365" t="s">
        <v>741</v>
      </c>
      <c r="B365" t="s">
        <v>201</v>
      </c>
      <c r="C365" t="s">
        <v>696</v>
      </c>
      <c r="D365" t="s">
        <v>247</v>
      </c>
      <c r="E365" t="s">
        <v>697</v>
      </c>
      <c r="F365" t="s">
        <v>683</v>
      </c>
      <c r="G365" t="s">
        <v>697</v>
      </c>
      <c r="H365" t="s">
        <v>184</v>
      </c>
      <c r="I365" t="s">
        <v>1570</v>
      </c>
      <c r="J365" t="s">
        <v>1570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697</v>
      </c>
      <c r="AC365" s="2">
        <v>-3.401639344262295</v>
      </c>
      <c r="AD365">
        <v>-0.75</v>
      </c>
      <c r="AE365">
        <v>0</v>
      </c>
      <c r="AF365">
        <v>0</v>
      </c>
      <c r="AG365">
        <v>0</v>
      </c>
      <c r="AH365">
        <v>0</v>
      </c>
      <c r="AI365" t="s">
        <v>697</v>
      </c>
      <c r="AJ365" t="s">
        <v>697</v>
      </c>
      <c r="AK365" t="s">
        <v>697</v>
      </c>
      <c r="AL365">
        <v>0</v>
      </c>
      <c r="AM365">
        <v>0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  <c r="AU365" t="s">
        <v>697</v>
      </c>
      <c r="AV365" t="s">
        <v>697</v>
      </c>
      <c r="AW365" t="s">
        <v>697</v>
      </c>
      <c r="AX365" t="s">
        <v>697</v>
      </c>
      <c r="AY365" t="s">
        <v>697</v>
      </c>
      <c r="AZ365" t="s">
        <v>697</v>
      </c>
      <c r="BA365" t="s">
        <v>1528</v>
      </c>
      <c r="BB365" t="s">
        <v>2034</v>
      </c>
      <c r="BC365">
        <v>4.1500000000000004</v>
      </c>
      <c r="BD365" t="s">
        <v>697</v>
      </c>
      <c r="BE365">
        <v>0</v>
      </c>
      <c r="BF365">
        <v>0</v>
      </c>
      <c r="BG365">
        <v>0</v>
      </c>
      <c r="BH365">
        <v>0</v>
      </c>
      <c r="BI365" t="s">
        <v>197</v>
      </c>
      <c r="BJ365" t="s">
        <v>697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697</v>
      </c>
      <c r="BQ365">
        <v>0</v>
      </c>
      <c r="BR365">
        <v>0</v>
      </c>
      <c r="BS365">
        <v>0</v>
      </c>
      <c r="BT365" t="s">
        <v>697</v>
      </c>
      <c r="BU365">
        <v>0</v>
      </c>
      <c r="BV365">
        <v>0</v>
      </c>
      <c r="BW365" t="s">
        <v>697</v>
      </c>
      <c r="BX365">
        <v>0</v>
      </c>
    </row>
    <row r="366" spans="1:76" x14ac:dyDescent="0.25">
      <c r="A366" t="s">
        <v>745</v>
      </c>
      <c r="B366" t="s">
        <v>191</v>
      </c>
      <c r="C366" t="s">
        <v>537</v>
      </c>
      <c r="D366" t="s">
        <v>668</v>
      </c>
      <c r="E366" t="s">
        <v>697</v>
      </c>
      <c r="F366" t="s">
        <v>469</v>
      </c>
      <c r="G366" t="s">
        <v>697</v>
      </c>
      <c r="H366" t="s">
        <v>184</v>
      </c>
      <c r="I366" t="s">
        <v>1570</v>
      </c>
      <c r="J366" t="s">
        <v>1570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697</v>
      </c>
      <c r="AC366" s="2">
        <v>-4.057377049180328</v>
      </c>
      <c r="AD366">
        <v>-0.89</v>
      </c>
      <c r="AE366">
        <v>0</v>
      </c>
      <c r="AF366">
        <v>0</v>
      </c>
      <c r="AG366">
        <v>0</v>
      </c>
      <c r="AH366">
        <v>0</v>
      </c>
      <c r="AI366" t="s">
        <v>697</v>
      </c>
      <c r="AJ366" t="s">
        <v>697</v>
      </c>
      <c r="AK366" t="s">
        <v>697</v>
      </c>
      <c r="AL366">
        <v>0</v>
      </c>
      <c r="AM366">
        <v>0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  <c r="AU366" t="s">
        <v>697</v>
      </c>
      <c r="AV366" t="s">
        <v>697</v>
      </c>
      <c r="AW366" t="s">
        <v>697</v>
      </c>
      <c r="AX366" t="s">
        <v>697</v>
      </c>
      <c r="AY366" t="s">
        <v>697</v>
      </c>
      <c r="AZ366" t="s">
        <v>697</v>
      </c>
      <c r="BA366" t="s">
        <v>1133</v>
      </c>
      <c r="BB366" t="s">
        <v>2035</v>
      </c>
      <c r="BC366">
        <v>4.95</v>
      </c>
      <c r="BD366" t="s">
        <v>697</v>
      </c>
      <c r="BE366">
        <v>0</v>
      </c>
      <c r="BF366">
        <v>0</v>
      </c>
      <c r="BG366">
        <v>0</v>
      </c>
      <c r="BH366">
        <v>0</v>
      </c>
      <c r="BI366" t="s">
        <v>197</v>
      </c>
      <c r="BJ366" t="s">
        <v>697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697</v>
      </c>
      <c r="BQ366">
        <v>0</v>
      </c>
      <c r="BR366">
        <v>0</v>
      </c>
      <c r="BS366">
        <v>0</v>
      </c>
      <c r="BT366" t="s">
        <v>697</v>
      </c>
      <c r="BU366">
        <v>0</v>
      </c>
      <c r="BV366">
        <v>0</v>
      </c>
      <c r="BW366" t="s">
        <v>697</v>
      </c>
      <c r="BX366">
        <v>0</v>
      </c>
    </row>
    <row r="367" spans="1:76" x14ac:dyDescent="0.25">
      <c r="A367" t="s">
        <v>745</v>
      </c>
      <c r="B367" t="s">
        <v>191</v>
      </c>
      <c r="C367" t="s">
        <v>537</v>
      </c>
      <c r="D367" t="s">
        <v>668</v>
      </c>
      <c r="E367" t="s">
        <v>697</v>
      </c>
      <c r="F367" t="s">
        <v>469</v>
      </c>
      <c r="G367" t="s">
        <v>697</v>
      </c>
      <c r="H367" t="s">
        <v>184</v>
      </c>
      <c r="I367" t="s">
        <v>1570</v>
      </c>
      <c r="J367" t="s">
        <v>1570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697</v>
      </c>
      <c r="AC367" s="2">
        <v>-1.6065573770491803</v>
      </c>
      <c r="AD367">
        <v>-0.35</v>
      </c>
      <c r="AE367">
        <v>0</v>
      </c>
      <c r="AF367">
        <v>0</v>
      </c>
      <c r="AG367">
        <v>0</v>
      </c>
      <c r="AH367">
        <v>0</v>
      </c>
      <c r="AI367" t="s">
        <v>697</v>
      </c>
      <c r="AJ367" t="s">
        <v>697</v>
      </c>
      <c r="AK367" t="s">
        <v>697</v>
      </c>
      <c r="AL367">
        <v>0</v>
      </c>
      <c r="AM367">
        <v>0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  <c r="AU367" t="s">
        <v>697</v>
      </c>
      <c r="AV367" t="s">
        <v>697</v>
      </c>
      <c r="AW367" t="s">
        <v>697</v>
      </c>
      <c r="AX367" t="s">
        <v>697</v>
      </c>
      <c r="AY367" t="s">
        <v>697</v>
      </c>
      <c r="AZ367" t="s">
        <v>697</v>
      </c>
      <c r="BA367" t="s">
        <v>933</v>
      </c>
      <c r="BB367" t="s">
        <v>2036</v>
      </c>
      <c r="BC367">
        <v>1.96</v>
      </c>
      <c r="BD367" t="s">
        <v>697</v>
      </c>
      <c r="BE367">
        <v>0</v>
      </c>
      <c r="BF367">
        <v>0</v>
      </c>
      <c r="BG367">
        <v>0</v>
      </c>
      <c r="BH367">
        <v>0</v>
      </c>
      <c r="BI367" t="s">
        <v>197</v>
      </c>
      <c r="BJ367" t="s">
        <v>697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697</v>
      </c>
      <c r="BQ367">
        <v>0</v>
      </c>
      <c r="BR367">
        <v>0</v>
      </c>
      <c r="BS367">
        <v>0</v>
      </c>
      <c r="BT367" t="s">
        <v>697</v>
      </c>
      <c r="BU367">
        <v>0</v>
      </c>
      <c r="BV367">
        <v>0</v>
      </c>
      <c r="BW367" t="s">
        <v>697</v>
      </c>
      <c r="BX367">
        <v>0</v>
      </c>
    </row>
    <row r="368" spans="1:76" x14ac:dyDescent="0.25">
      <c r="A368" t="s">
        <v>745</v>
      </c>
      <c r="B368" t="s">
        <v>191</v>
      </c>
      <c r="C368" t="s">
        <v>537</v>
      </c>
      <c r="D368" t="s">
        <v>668</v>
      </c>
      <c r="E368" t="s">
        <v>697</v>
      </c>
      <c r="F368" t="s">
        <v>469</v>
      </c>
      <c r="G368" t="s">
        <v>697</v>
      </c>
      <c r="H368" t="s">
        <v>184</v>
      </c>
      <c r="I368" t="s">
        <v>1570</v>
      </c>
      <c r="J368" t="s">
        <v>1570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697</v>
      </c>
      <c r="AC368" s="2">
        <v>-1.7868852459016393</v>
      </c>
      <c r="AD368">
        <v>-0.39</v>
      </c>
      <c r="AE368">
        <v>0</v>
      </c>
      <c r="AF368">
        <v>0</v>
      </c>
      <c r="AG368">
        <v>0</v>
      </c>
      <c r="AH368">
        <v>0</v>
      </c>
      <c r="AI368" t="s">
        <v>697</v>
      </c>
      <c r="AJ368" t="s">
        <v>697</v>
      </c>
      <c r="AK368" t="s">
        <v>697</v>
      </c>
      <c r="AL368">
        <v>0</v>
      </c>
      <c r="AM368">
        <v>0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  <c r="AU368" t="s">
        <v>697</v>
      </c>
      <c r="AV368" t="s">
        <v>697</v>
      </c>
      <c r="AW368" t="s">
        <v>697</v>
      </c>
      <c r="AX368" t="s">
        <v>697</v>
      </c>
      <c r="AY368" t="s">
        <v>697</v>
      </c>
      <c r="AZ368" t="s">
        <v>697</v>
      </c>
      <c r="BA368" t="s">
        <v>1086</v>
      </c>
      <c r="BB368" t="s">
        <v>2037</v>
      </c>
      <c r="BC368">
        <v>2.1800000000000002</v>
      </c>
      <c r="BD368" t="s">
        <v>697</v>
      </c>
      <c r="BE368">
        <v>0</v>
      </c>
      <c r="BF368">
        <v>0</v>
      </c>
      <c r="BG368">
        <v>0</v>
      </c>
      <c r="BH368">
        <v>0</v>
      </c>
      <c r="BI368" t="s">
        <v>197</v>
      </c>
      <c r="BJ368" t="s">
        <v>697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697</v>
      </c>
      <c r="BQ368">
        <v>0</v>
      </c>
      <c r="BR368">
        <v>0</v>
      </c>
      <c r="BS368">
        <v>0</v>
      </c>
      <c r="BT368" t="s">
        <v>697</v>
      </c>
      <c r="BU368">
        <v>0</v>
      </c>
      <c r="BV368">
        <v>0</v>
      </c>
      <c r="BW368" t="s">
        <v>697</v>
      </c>
      <c r="BX368">
        <v>0</v>
      </c>
    </row>
    <row r="369" spans="1:76" x14ac:dyDescent="0.25">
      <c r="A369" t="s">
        <v>736</v>
      </c>
      <c r="B369" t="s">
        <v>231</v>
      </c>
      <c r="C369" t="s">
        <v>256</v>
      </c>
      <c r="D369" t="s">
        <v>255</v>
      </c>
      <c r="E369" t="s">
        <v>697</v>
      </c>
      <c r="F369" t="s">
        <v>257</v>
      </c>
      <c r="G369" t="s">
        <v>697</v>
      </c>
      <c r="H369" t="s">
        <v>184</v>
      </c>
      <c r="I369" t="s">
        <v>1570</v>
      </c>
      <c r="J369" t="s">
        <v>1570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697</v>
      </c>
      <c r="AC369" s="2">
        <v>-0.82786885245901642</v>
      </c>
      <c r="AD369">
        <v>-0.18</v>
      </c>
      <c r="AE369">
        <v>0</v>
      </c>
      <c r="AF369">
        <v>0</v>
      </c>
      <c r="AG369">
        <v>0</v>
      </c>
      <c r="AH369">
        <v>0</v>
      </c>
      <c r="AI369" t="s">
        <v>697</v>
      </c>
      <c r="AJ369" t="s">
        <v>697</v>
      </c>
      <c r="AK369" t="s">
        <v>697</v>
      </c>
      <c r="AL369">
        <v>0</v>
      </c>
      <c r="AM369">
        <v>0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  <c r="AU369" t="s">
        <v>697</v>
      </c>
      <c r="AV369" t="s">
        <v>697</v>
      </c>
      <c r="AW369" t="s">
        <v>697</v>
      </c>
      <c r="AX369" t="s">
        <v>697</v>
      </c>
      <c r="AY369" t="s">
        <v>697</v>
      </c>
      <c r="AZ369" t="s">
        <v>697</v>
      </c>
      <c r="BA369" t="s">
        <v>934</v>
      </c>
      <c r="BB369" t="s">
        <v>2038</v>
      </c>
      <c r="BC369">
        <v>1.01</v>
      </c>
      <c r="BD369" t="s">
        <v>697</v>
      </c>
      <c r="BE369">
        <v>0</v>
      </c>
      <c r="BF369">
        <v>0</v>
      </c>
      <c r="BG369">
        <v>0</v>
      </c>
      <c r="BH369">
        <v>0</v>
      </c>
      <c r="BI369" t="s">
        <v>197</v>
      </c>
      <c r="BJ369" t="s">
        <v>697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697</v>
      </c>
      <c r="BQ369">
        <v>0</v>
      </c>
      <c r="BR369">
        <v>0</v>
      </c>
      <c r="BS369">
        <v>0</v>
      </c>
      <c r="BT369" t="s">
        <v>697</v>
      </c>
      <c r="BU369">
        <v>0</v>
      </c>
      <c r="BV369">
        <v>0</v>
      </c>
      <c r="BW369" t="s">
        <v>697</v>
      </c>
      <c r="BX369">
        <v>0</v>
      </c>
    </row>
    <row r="370" spans="1:76" x14ac:dyDescent="0.25">
      <c r="A370" t="s">
        <v>736</v>
      </c>
      <c r="B370" t="s">
        <v>231</v>
      </c>
      <c r="C370" t="s">
        <v>256</v>
      </c>
      <c r="D370" t="s">
        <v>255</v>
      </c>
      <c r="E370" t="s">
        <v>697</v>
      </c>
      <c r="F370" t="s">
        <v>257</v>
      </c>
      <c r="G370" t="s">
        <v>697</v>
      </c>
      <c r="H370" t="s">
        <v>184</v>
      </c>
      <c r="I370" t="s">
        <v>1570</v>
      </c>
      <c r="J370" t="s">
        <v>1570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697</v>
      </c>
      <c r="AC370" s="2">
        <v>-2.581967213114754</v>
      </c>
      <c r="AD370">
        <v>-0.56999999999999995</v>
      </c>
      <c r="AE370">
        <v>0</v>
      </c>
      <c r="AF370">
        <v>0</v>
      </c>
      <c r="AG370">
        <v>0</v>
      </c>
      <c r="AH370">
        <v>0</v>
      </c>
      <c r="AI370" t="s">
        <v>697</v>
      </c>
      <c r="AJ370" t="s">
        <v>697</v>
      </c>
      <c r="AK370" t="s">
        <v>697</v>
      </c>
      <c r="AL370">
        <v>0</v>
      </c>
      <c r="AM370">
        <v>0</v>
      </c>
      <c r="AN370" t="s">
        <v>697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  <c r="AU370" t="s">
        <v>697</v>
      </c>
      <c r="AV370" t="s">
        <v>697</v>
      </c>
      <c r="AW370" t="s">
        <v>697</v>
      </c>
      <c r="AX370" t="s">
        <v>697</v>
      </c>
      <c r="AY370" t="s">
        <v>697</v>
      </c>
      <c r="AZ370" t="s">
        <v>697</v>
      </c>
      <c r="BA370" t="s">
        <v>996</v>
      </c>
      <c r="BB370" t="s">
        <v>2039</v>
      </c>
      <c r="BC370">
        <v>3.15</v>
      </c>
      <c r="BD370" t="s">
        <v>697</v>
      </c>
      <c r="BE370">
        <v>0</v>
      </c>
      <c r="BF370">
        <v>0</v>
      </c>
      <c r="BG370">
        <v>0</v>
      </c>
      <c r="BH370">
        <v>0</v>
      </c>
      <c r="BI370" t="s">
        <v>197</v>
      </c>
      <c r="BJ370" t="s">
        <v>697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697</v>
      </c>
      <c r="BQ370">
        <v>0</v>
      </c>
      <c r="BR370">
        <v>0</v>
      </c>
      <c r="BS370">
        <v>0</v>
      </c>
      <c r="BT370" t="s">
        <v>697</v>
      </c>
      <c r="BU370">
        <v>0</v>
      </c>
      <c r="BV370">
        <v>0</v>
      </c>
      <c r="BW370" t="s">
        <v>697</v>
      </c>
      <c r="BX370">
        <v>0</v>
      </c>
    </row>
    <row r="371" spans="1:76" x14ac:dyDescent="0.25">
      <c r="A371" t="s">
        <v>736</v>
      </c>
      <c r="B371" t="s">
        <v>231</v>
      </c>
      <c r="C371" t="s">
        <v>256</v>
      </c>
      <c r="D371" t="s">
        <v>255</v>
      </c>
      <c r="E371" t="s">
        <v>697</v>
      </c>
      <c r="F371" t="s">
        <v>257</v>
      </c>
      <c r="G371" t="s">
        <v>697</v>
      </c>
      <c r="H371" t="s">
        <v>184</v>
      </c>
      <c r="I371" t="s">
        <v>1570</v>
      </c>
      <c r="J371" t="s">
        <v>1570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697</v>
      </c>
      <c r="AC371" s="2">
        <v>-4.3196721311475406</v>
      </c>
      <c r="AD371">
        <v>-0.95</v>
      </c>
      <c r="AE371">
        <v>0</v>
      </c>
      <c r="AF371">
        <v>0</v>
      </c>
      <c r="AG371">
        <v>0</v>
      </c>
      <c r="AH371">
        <v>0</v>
      </c>
      <c r="AI371" t="s">
        <v>697</v>
      </c>
      <c r="AJ371" t="s">
        <v>697</v>
      </c>
      <c r="AK371" t="s">
        <v>697</v>
      </c>
      <c r="AL371">
        <v>0</v>
      </c>
      <c r="AM371">
        <v>0</v>
      </c>
      <c r="AN371" t="s">
        <v>697</v>
      </c>
      <c r="AO371" t="s">
        <v>697</v>
      </c>
      <c r="AP371" t="s">
        <v>697</v>
      </c>
      <c r="AQ371" t="s">
        <v>697</v>
      </c>
      <c r="AR371" t="s">
        <v>697</v>
      </c>
      <c r="AS371" t="s">
        <v>697</v>
      </c>
      <c r="AT371" t="s">
        <v>697</v>
      </c>
      <c r="AU371" t="s">
        <v>697</v>
      </c>
      <c r="AV371" t="s">
        <v>697</v>
      </c>
      <c r="AW371" t="s">
        <v>697</v>
      </c>
      <c r="AX371" t="s">
        <v>697</v>
      </c>
      <c r="AY371" t="s">
        <v>697</v>
      </c>
      <c r="AZ371" t="s">
        <v>697</v>
      </c>
      <c r="BA371" t="s">
        <v>1147</v>
      </c>
      <c r="BB371" t="s">
        <v>2040</v>
      </c>
      <c r="BC371">
        <v>5.27</v>
      </c>
      <c r="BD371" t="s">
        <v>697</v>
      </c>
      <c r="BE371">
        <v>0</v>
      </c>
      <c r="BF371">
        <v>0</v>
      </c>
      <c r="BG371">
        <v>0</v>
      </c>
      <c r="BH371">
        <v>0</v>
      </c>
      <c r="BI371" t="s">
        <v>197</v>
      </c>
      <c r="BJ371" t="s">
        <v>697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697</v>
      </c>
      <c r="BQ371">
        <v>0</v>
      </c>
      <c r="BR371">
        <v>0</v>
      </c>
      <c r="BS371">
        <v>0</v>
      </c>
      <c r="BT371" t="s">
        <v>697</v>
      </c>
      <c r="BU371">
        <v>0</v>
      </c>
      <c r="BV371">
        <v>0</v>
      </c>
      <c r="BW371" t="s">
        <v>697</v>
      </c>
      <c r="BX371">
        <v>0</v>
      </c>
    </row>
    <row r="372" spans="1:76" x14ac:dyDescent="0.25">
      <c r="A372" t="s">
        <v>732</v>
      </c>
      <c r="B372" t="s">
        <v>231</v>
      </c>
      <c r="C372" t="s">
        <v>455</v>
      </c>
      <c r="D372" t="s">
        <v>255</v>
      </c>
      <c r="E372" t="s">
        <v>697</v>
      </c>
      <c r="F372" t="s">
        <v>456</v>
      </c>
      <c r="G372" t="s">
        <v>697</v>
      </c>
      <c r="H372" t="s">
        <v>184</v>
      </c>
      <c r="I372" t="s">
        <v>1570</v>
      </c>
      <c r="J372" t="s">
        <v>1570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697</v>
      </c>
      <c r="AC372" s="2">
        <v>-7.418032786885246</v>
      </c>
      <c r="AD372">
        <v>-1.63</v>
      </c>
      <c r="AE372">
        <v>0</v>
      </c>
      <c r="AF372">
        <v>0</v>
      </c>
      <c r="AG372">
        <v>0</v>
      </c>
      <c r="AH372">
        <v>0</v>
      </c>
      <c r="AI372" t="s">
        <v>697</v>
      </c>
      <c r="AJ372" t="s">
        <v>697</v>
      </c>
      <c r="AK372" t="s">
        <v>697</v>
      </c>
      <c r="AL372">
        <v>0</v>
      </c>
      <c r="AM372">
        <v>0</v>
      </c>
      <c r="AN372" t="s">
        <v>697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  <c r="AU372" t="s">
        <v>697</v>
      </c>
      <c r="AV372" t="s">
        <v>697</v>
      </c>
      <c r="AW372" t="s">
        <v>697</v>
      </c>
      <c r="AX372" t="s">
        <v>697</v>
      </c>
      <c r="AY372" t="s">
        <v>697</v>
      </c>
      <c r="AZ372" t="s">
        <v>697</v>
      </c>
      <c r="BA372" t="s">
        <v>1593</v>
      </c>
      <c r="BB372" t="s">
        <v>2041</v>
      </c>
      <c r="BC372">
        <v>9.0500000000000007</v>
      </c>
      <c r="BD372" t="s">
        <v>697</v>
      </c>
      <c r="BE372">
        <v>0</v>
      </c>
      <c r="BF372">
        <v>0</v>
      </c>
      <c r="BG372">
        <v>0</v>
      </c>
      <c r="BH372">
        <v>0</v>
      </c>
      <c r="BI372" t="s">
        <v>197</v>
      </c>
      <c r="BJ372" t="s">
        <v>697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697</v>
      </c>
      <c r="BQ372">
        <v>0</v>
      </c>
      <c r="BR372">
        <v>0</v>
      </c>
      <c r="BS372">
        <v>0</v>
      </c>
      <c r="BT372" t="s">
        <v>697</v>
      </c>
      <c r="BU372">
        <v>0</v>
      </c>
      <c r="BV372">
        <v>0</v>
      </c>
      <c r="BW372" t="s">
        <v>697</v>
      </c>
      <c r="BX372">
        <v>0</v>
      </c>
    </row>
    <row r="373" spans="1:76" x14ac:dyDescent="0.25">
      <c r="A373" t="s">
        <v>732</v>
      </c>
      <c r="B373" t="s">
        <v>231</v>
      </c>
      <c r="C373" t="s">
        <v>455</v>
      </c>
      <c r="D373" t="s">
        <v>255</v>
      </c>
      <c r="E373" t="s">
        <v>697</v>
      </c>
      <c r="F373" t="s">
        <v>456</v>
      </c>
      <c r="G373" t="s">
        <v>697</v>
      </c>
      <c r="H373" t="s">
        <v>184</v>
      </c>
      <c r="I373" t="s">
        <v>1570</v>
      </c>
      <c r="J373" t="s">
        <v>1570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697</v>
      </c>
      <c r="AC373" s="2">
        <v>-8.1885245901639347</v>
      </c>
      <c r="AD373">
        <v>-1.8</v>
      </c>
      <c r="AE373">
        <v>0</v>
      </c>
      <c r="AF373">
        <v>0</v>
      </c>
      <c r="AG373">
        <v>0</v>
      </c>
      <c r="AH373">
        <v>0</v>
      </c>
      <c r="AI373" t="s">
        <v>697</v>
      </c>
      <c r="AJ373" t="s">
        <v>697</v>
      </c>
      <c r="AK373" t="s">
        <v>697</v>
      </c>
      <c r="AL373">
        <v>0</v>
      </c>
      <c r="AM373">
        <v>0</v>
      </c>
      <c r="AN373" t="s">
        <v>697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  <c r="AU373" t="s">
        <v>697</v>
      </c>
      <c r="AV373" t="s">
        <v>697</v>
      </c>
      <c r="AW373" t="s">
        <v>697</v>
      </c>
      <c r="AX373" t="s">
        <v>697</v>
      </c>
      <c r="AY373" t="s">
        <v>697</v>
      </c>
      <c r="AZ373" t="s">
        <v>697</v>
      </c>
      <c r="BA373" t="s">
        <v>1590</v>
      </c>
      <c r="BB373" t="s">
        <v>2042</v>
      </c>
      <c r="BC373">
        <v>9.99</v>
      </c>
      <c r="BD373" t="s">
        <v>697</v>
      </c>
      <c r="BE373">
        <v>0</v>
      </c>
      <c r="BF373">
        <v>0</v>
      </c>
      <c r="BG373">
        <v>0</v>
      </c>
      <c r="BH373">
        <v>0</v>
      </c>
      <c r="BI373" t="s">
        <v>197</v>
      </c>
      <c r="BJ373" t="s">
        <v>697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697</v>
      </c>
      <c r="BQ373">
        <v>0</v>
      </c>
      <c r="BR373">
        <v>0</v>
      </c>
      <c r="BS373">
        <v>0</v>
      </c>
      <c r="BT373" t="s">
        <v>697</v>
      </c>
      <c r="BU373">
        <v>0</v>
      </c>
      <c r="BV373">
        <v>0</v>
      </c>
      <c r="BW373" t="s">
        <v>697</v>
      </c>
      <c r="BX373">
        <v>0</v>
      </c>
    </row>
    <row r="374" spans="1:76" x14ac:dyDescent="0.25">
      <c r="A374" t="s">
        <v>736</v>
      </c>
      <c r="B374" t="s">
        <v>231</v>
      </c>
      <c r="C374" t="s">
        <v>256</v>
      </c>
      <c r="D374" t="s">
        <v>255</v>
      </c>
      <c r="E374" t="s">
        <v>697</v>
      </c>
      <c r="F374" t="s">
        <v>257</v>
      </c>
      <c r="G374" t="s">
        <v>697</v>
      </c>
      <c r="H374" t="s">
        <v>184</v>
      </c>
      <c r="I374" t="s">
        <v>1570</v>
      </c>
      <c r="J374" t="s">
        <v>1570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697</v>
      </c>
      <c r="AC374" s="2">
        <v>-2.639344262295082</v>
      </c>
      <c r="AD374">
        <v>-0.57999999999999996</v>
      </c>
      <c r="AE374">
        <v>0</v>
      </c>
      <c r="AF374">
        <v>0</v>
      </c>
      <c r="AG374">
        <v>0</v>
      </c>
      <c r="AH374">
        <v>0</v>
      </c>
      <c r="AI374" t="s">
        <v>697</v>
      </c>
      <c r="AJ374" t="s">
        <v>697</v>
      </c>
      <c r="AK374" t="s">
        <v>697</v>
      </c>
      <c r="AL374">
        <v>0</v>
      </c>
      <c r="AM374">
        <v>0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  <c r="AU374" t="s">
        <v>697</v>
      </c>
      <c r="AV374" t="s">
        <v>697</v>
      </c>
      <c r="AW374" t="s">
        <v>697</v>
      </c>
      <c r="AX374" t="s">
        <v>697</v>
      </c>
      <c r="AY374" t="s">
        <v>697</v>
      </c>
      <c r="AZ374" t="s">
        <v>697</v>
      </c>
      <c r="BA374" t="s">
        <v>1257</v>
      </c>
      <c r="BB374" t="s">
        <v>2043</v>
      </c>
      <c r="BC374">
        <v>3.22</v>
      </c>
      <c r="BD374" t="s">
        <v>697</v>
      </c>
      <c r="BE374">
        <v>0</v>
      </c>
      <c r="BF374">
        <v>0</v>
      </c>
      <c r="BG374">
        <v>0</v>
      </c>
      <c r="BH374">
        <v>0</v>
      </c>
      <c r="BI374" t="s">
        <v>197</v>
      </c>
      <c r="BJ374" t="s">
        <v>697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697</v>
      </c>
      <c r="BQ374">
        <v>0</v>
      </c>
      <c r="BR374">
        <v>0</v>
      </c>
      <c r="BS374">
        <v>0</v>
      </c>
      <c r="BT374" t="s">
        <v>697</v>
      </c>
      <c r="BU374">
        <v>0</v>
      </c>
      <c r="BV374">
        <v>0</v>
      </c>
      <c r="BW374" t="s">
        <v>697</v>
      </c>
      <c r="BX374">
        <v>0</v>
      </c>
    </row>
    <row r="375" spans="1:76" x14ac:dyDescent="0.25">
      <c r="A375" t="s">
        <v>744</v>
      </c>
      <c r="B375" t="s">
        <v>201</v>
      </c>
      <c r="C375" t="s">
        <v>241</v>
      </c>
      <c r="D375" t="s">
        <v>242</v>
      </c>
      <c r="E375" t="s">
        <v>697</v>
      </c>
      <c r="F375" t="s">
        <v>243</v>
      </c>
      <c r="G375" t="s">
        <v>697</v>
      </c>
      <c r="H375" t="s">
        <v>184</v>
      </c>
      <c r="I375" t="s">
        <v>1570</v>
      </c>
      <c r="J375" t="s">
        <v>1570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697</v>
      </c>
      <c r="AC375" s="2">
        <v>-4.8360655737704921</v>
      </c>
      <c r="AD375">
        <v>-1.06</v>
      </c>
      <c r="AE375">
        <v>0</v>
      </c>
      <c r="AF375">
        <v>0</v>
      </c>
      <c r="AG375">
        <v>0</v>
      </c>
      <c r="AH375">
        <v>0</v>
      </c>
      <c r="AI375" t="s">
        <v>697</v>
      </c>
      <c r="AJ375" t="s">
        <v>697</v>
      </c>
      <c r="AK375" t="s">
        <v>697</v>
      </c>
      <c r="AL375">
        <v>0</v>
      </c>
      <c r="AM375">
        <v>0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  <c r="AU375" t="s">
        <v>697</v>
      </c>
      <c r="AV375" t="s">
        <v>697</v>
      </c>
      <c r="AW375" t="s">
        <v>697</v>
      </c>
      <c r="AX375" t="s">
        <v>697</v>
      </c>
      <c r="AY375" t="s">
        <v>697</v>
      </c>
      <c r="AZ375" t="s">
        <v>697</v>
      </c>
      <c r="BA375" t="s">
        <v>1170</v>
      </c>
      <c r="BB375" t="s">
        <v>2044</v>
      </c>
      <c r="BC375">
        <v>5.9</v>
      </c>
      <c r="BD375" t="s">
        <v>697</v>
      </c>
      <c r="BE375">
        <v>0</v>
      </c>
      <c r="BF375">
        <v>0</v>
      </c>
      <c r="BG375">
        <v>0</v>
      </c>
      <c r="BH375">
        <v>0</v>
      </c>
      <c r="BI375" t="s">
        <v>197</v>
      </c>
      <c r="BJ375" t="s">
        <v>697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697</v>
      </c>
      <c r="BQ375">
        <v>0</v>
      </c>
      <c r="BR375">
        <v>0</v>
      </c>
      <c r="BS375">
        <v>0</v>
      </c>
      <c r="BT375" t="s">
        <v>697</v>
      </c>
      <c r="BU375">
        <v>0</v>
      </c>
      <c r="BV375">
        <v>0</v>
      </c>
      <c r="BW375" t="s">
        <v>697</v>
      </c>
      <c r="BX375">
        <v>0</v>
      </c>
    </row>
    <row r="376" spans="1:76" x14ac:dyDescent="0.25">
      <c r="A376" t="s">
        <v>744</v>
      </c>
      <c r="B376" t="s">
        <v>201</v>
      </c>
      <c r="C376" t="s">
        <v>241</v>
      </c>
      <c r="D376" t="s">
        <v>242</v>
      </c>
      <c r="E376" t="s">
        <v>697</v>
      </c>
      <c r="F376" t="s">
        <v>243</v>
      </c>
      <c r="G376" t="s">
        <v>697</v>
      </c>
      <c r="H376" t="s">
        <v>184</v>
      </c>
      <c r="I376" t="s">
        <v>1570</v>
      </c>
      <c r="J376" t="s">
        <v>1570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697</v>
      </c>
      <c r="AC376" s="2">
        <v>-0.88524590163934425</v>
      </c>
      <c r="AD376">
        <v>-0.19</v>
      </c>
      <c r="AE376">
        <v>0</v>
      </c>
      <c r="AF376">
        <v>0</v>
      </c>
      <c r="AG376">
        <v>0</v>
      </c>
      <c r="AH376">
        <v>0</v>
      </c>
      <c r="AI376" t="s">
        <v>697</v>
      </c>
      <c r="AJ376" t="s">
        <v>697</v>
      </c>
      <c r="AK376" t="s">
        <v>697</v>
      </c>
      <c r="AL376">
        <v>0</v>
      </c>
      <c r="AM376">
        <v>0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  <c r="AU376" t="s">
        <v>697</v>
      </c>
      <c r="AV376" t="s">
        <v>697</v>
      </c>
      <c r="AW376" t="s">
        <v>697</v>
      </c>
      <c r="AX376" t="s">
        <v>697</v>
      </c>
      <c r="AY376" t="s">
        <v>697</v>
      </c>
      <c r="AZ376" t="s">
        <v>697</v>
      </c>
      <c r="BA376" t="s">
        <v>1151</v>
      </c>
      <c r="BB376" t="s">
        <v>2045</v>
      </c>
      <c r="BC376">
        <v>1.08</v>
      </c>
      <c r="BD376" t="s">
        <v>697</v>
      </c>
      <c r="BE376">
        <v>0</v>
      </c>
      <c r="BF376">
        <v>0</v>
      </c>
      <c r="BG376">
        <v>0</v>
      </c>
      <c r="BH376">
        <v>0</v>
      </c>
      <c r="BI376" t="s">
        <v>197</v>
      </c>
      <c r="BJ376" t="s">
        <v>697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697</v>
      </c>
      <c r="BQ376">
        <v>0</v>
      </c>
      <c r="BR376">
        <v>0</v>
      </c>
      <c r="BS376">
        <v>0</v>
      </c>
      <c r="BT376" t="s">
        <v>697</v>
      </c>
      <c r="BU376">
        <v>0</v>
      </c>
      <c r="BV376">
        <v>0</v>
      </c>
      <c r="BW376" t="s">
        <v>697</v>
      </c>
      <c r="BX376">
        <v>0</v>
      </c>
    </row>
    <row r="377" spans="1:76" x14ac:dyDescent="0.25">
      <c r="A377" t="s">
        <v>815</v>
      </c>
      <c r="B377" t="s">
        <v>191</v>
      </c>
      <c r="C377" t="s">
        <v>816</v>
      </c>
      <c r="D377" t="s">
        <v>274</v>
      </c>
      <c r="E377" t="s">
        <v>697</v>
      </c>
      <c r="F377" t="s">
        <v>680</v>
      </c>
      <c r="G377" t="s">
        <v>697</v>
      </c>
      <c r="H377" t="s">
        <v>184</v>
      </c>
      <c r="I377" t="s">
        <v>1570</v>
      </c>
      <c r="J377" t="s">
        <v>1570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697</v>
      </c>
      <c r="AC377" s="2">
        <v>-3.0901639344262297</v>
      </c>
      <c r="AD377">
        <v>-0.68</v>
      </c>
      <c r="AE377">
        <v>0</v>
      </c>
      <c r="AF377">
        <v>0</v>
      </c>
      <c r="AG377">
        <v>0</v>
      </c>
      <c r="AH377">
        <v>0</v>
      </c>
      <c r="AI377" t="s">
        <v>697</v>
      </c>
      <c r="AJ377" t="s">
        <v>697</v>
      </c>
      <c r="AK377" t="s">
        <v>697</v>
      </c>
      <c r="AL377">
        <v>0</v>
      </c>
      <c r="AM377">
        <v>0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  <c r="AU377" t="s">
        <v>697</v>
      </c>
      <c r="AV377" t="s">
        <v>697</v>
      </c>
      <c r="AW377" t="s">
        <v>697</v>
      </c>
      <c r="AX377" t="s">
        <v>697</v>
      </c>
      <c r="AY377" t="s">
        <v>697</v>
      </c>
      <c r="AZ377" t="s">
        <v>697</v>
      </c>
      <c r="BA377" t="s">
        <v>1023</v>
      </c>
      <c r="BB377" t="s">
        <v>2046</v>
      </c>
      <c r="BC377">
        <v>3.77</v>
      </c>
      <c r="BD377" t="s">
        <v>697</v>
      </c>
      <c r="BE377">
        <v>0</v>
      </c>
      <c r="BF377">
        <v>0</v>
      </c>
      <c r="BG377">
        <v>0</v>
      </c>
      <c r="BH377">
        <v>0</v>
      </c>
      <c r="BI377" t="s">
        <v>197</v>
      </c>
      <c r="BJ377" t="s">
        <v>697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697</v>
      </c>
      <c r="BQ377">
        <v>0</v>
      </c>
      <c r="BR377">
        <v>0</v>
      </c>
      <c r="BS377">
        <v>0</v>
      </c>
      <c r="BT377" t="s">
        <v>697</v>
      </c>
      <c r="BU377">
        <v>0</v>
      </c>
      <c r="BV377">
        <v>0</v>
      </c>
      <c r="BW377" t="s">
        <v>697</v>
      </c>
      <c r="BX377">
        <v>0</v>
      </c>
    </row>
    <row r="378" spans="1:76" x14ac:dyDescent="0.25">
      <c r="A378" t="s">
        <v>806</v>
      </c>
      <c r="B378" t="s">
        <v>201</v>
      </c>
      <c r="C378" t="s">
        <v>807</v>
      </c>
      <c r="D378" t="s">
        <v>670</v>
      </c>
      <c r="E378" t="s">
        <v>697</v>
      </c>
      <c r="F378" t="s">
        <v>679</v>
      </c>
      <c r="G378" t="s">
        <v>697</v>
      </c>
      <c r="H378" t="s">
        <v>184</v>
      </c>
      <c r="I378" t="s">
        <v>1570</v>
      </c>
      <c r="J378" t="s">
        <v>1570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697</v>
      </c>
      <c r="AC378" s="2">
        <v>-5.0655737704918034</v>
      </c>
      <c r="AD378">
        <v>-1.1100000000000001</v>
      </c>
      <c r="AE378">
        <v>0</v>
      </c>
      <c r="AF378">
        <v>0</v>
      </c>
      <c r="AG378">
        <v>0</v>
      </c>
      <c r="AH378">
        <v>0</v>
      </c>
      <c r="AI378" t="s">
        <v>697</v>
      </c>
      <c r="AJ378" t="s">
        <v>697</v>
      </c>
      <c r="AK378" t="s">
        <v>697</v>
      </c>
      <c r="AL378">
        <v>0</v>
      </c>
      <c r="AM378">
        <v>0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  <c r="AU378" t="s">
        <v>697</v>
      </c>
      <c r="AV378" t="s">
        <v>697</v>
      </c>
      <c r="AW378" t="s">
        <v>697</v>
      </c>
      <c r="AX378" t="s">
        <v>697</v>
      </c>
      <c r="AY378" t="s">
        <v>697</v>
      </c>
      <c r="AZ378" t="s">
        <v>697</v>
      </c>
      <c r="BA378" t="s">
        <v>1046</v>
      </c>
      <c r="BB378" t="s">
        <v>2047</v>
      </c>
      <c r="BC378">
        <v>6.18</v>
      </c>
      <c r="BD378" t="s">
        <v>697</v>
      </c>
      <c r="BE378">
        <v>0</v>
      </c>
      <c r="BF378">
        <v>0</v>
      </c>
      <c r="BG378">
        <v>0</v>
      </c>
      <c r="BH378">
        <v>0</v>
      </c>
      <c r="BI378" t="s">
        <v>197</v>
      </c>
      <c r="BJ378" t="s">
        <v>697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697</v>
      </c>
      <c r="BQ378">
        <v>0</v>
      </c>
      <c r="BR378">
        <v>0</v>
      </c>
      <c r="BS378">
        <v>0</v>
      </c>
      <c r="BT378" t="s">
        <v>697</v>
      </c>
      <c r="BU378">
        <v>0</v>
      </c>
      <c r="BV378">
        <v>0</v>
      </c>
      <c r="BW378" t="s">
        <v>697</v>
      </c>
      <c r="BX378">
        <v>0</v>
      </c>
    </row>
    <row r="379" spans="1:76" x14ac:dyDescent="0.25">
      <c r="A379" t="s">
        <v>806</v>
      </c>
      <c r="B379" t="s">
        <v>201</v>
      </c>
      <c r="C379" t="s">
        <v>807</v>
      </c>
      <c r="D379" t="s">
        <v>670</v>
      </c>
      <c r="E379" t="s">
        <v>697</v>
      </c>
      <c r="F379" t="s">
        <v>679</v>
      </c>
      <c r="G379" t="s">
        <v>697</v>
      </c>
      <c r="H379" t="s">
        <v>184</v>
      </c>
      <c r="I379" t="s">
        <v>1570</v>
      </c>
      <c r="J379" t="s">
        <v>1570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697</v>
      </c>
      <c r="AC379" s="2">
        <v>-1.9672131147540983</v>
      </c>
      <c r="AD379">
        <v>-0.43</v>
      </c>
      <c r="AE379">
        <v>0</v>
      </c>
      <c r="AF379">
        <v>0</v>
      </c>
      <c r="AG379">
        <v>0</v>
      </c>
      <c r="AH379">
        <v>0</v>
      </c>
      <c r="AI379" t="s">
        <v>697</v>
      </c>
      <c r="AJ379" t="s">
        <v>697</v>
      </c>
      <c r="AK379" t="s">
        <v>697</v>
      </c>
      <c r="AL379">
        <v>0</v>
      </c>
      <c r="AM379">
        <v>0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  <c r="AU379" t="s">
        <v>697</v>
      </c>
      <c r="AV379" t="s">
        <v>697</v>
      </c>
      <c r="AW379" t="s">
        <v>697</v>
      </c>
      <c r="AX379" t="s">
        <v>697</v>
      </c>
      <c r="AY379" t="s">
        <v>697</v>
      </c>
      <c r="AZ379" t="s">
        <v>697</v>
      </c>
      <c r="BA379" t="s">
        <v>1581</v>
      </c>
      <c r="BB379" t="s">
        <v>2048</v>
      </c>
      <c r="BC379">
        <v>2.4</v>
      </c>
      <c r="BD379" t="s">
        <v>697</v>
      </c>
      <c r="BE379">
        <v>0</v>
      </c>
      <c r="BF379">
        <v>0</v>
      </c>
      <c r="BG379">
        <v>0</v>
      </c>
      <c r="BH379">
        <v>0</v>
      </c>
      <c r="BI379" t="s">
        <v>197</v>
      </c>
      <c r="BJ379" t="s">
        <v>697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697</v>
      </c>
      <c r="BQ379">
        <v>0</v>
      </c>
      <c r="BR379">
        <v>0</v>
      </c>
      <c r="BS379">
        <v>0</v>
      </c>
      <c r="BT379" t="s">
        <v>697</v>
      </c>
      <c r="BU379">
        <v>0</v>
      </c>
      <c r="BV379">
        <v>0</v>
      </c>
      <c r="BW379" t="s">
        <v>697</v>
      </c>
      <c r="BX379">
        <v>0</v>
      </c>
    </row>
    <row r="380" spans="1:76" x14ac:dyDescent="0.25">
      <c r="A380" t="s">
        <v>809</v>
      </c>
      <c r="B380" t="s">
        <v>191</v>
      </c>
      <c r="C380" t="s">
        <v>810</v>
      </c>
      <c r="D380" t="s">
        <v>674</v>
      </c>
      <c r="E380" t="s">
        <v>697</v>
      </c>
      <c r="F380" t="s">
        <v>601</v>
      </c>
      <c r="G380" t="s">
        <v>697</v>
      </c>
      <c r="H380" t="s">
        <v>184</v>
      </c>
      <c r="I380" t="s">
        <v>1570</v>
      </c>
      <c r="J380" t="s">
        <v>1570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697</v>
      </c>
      <c r="AC380" s="2">
        <v>-3.5901639344262297</v>
      </c>
      <c r="AD380">
        <v>-0.79</v>
      </c>
      <c r="AE380">
        <v>0</v>
      </c>
      <c r="AF380">
        <v>0</v>
      </c>
      <c r="AG380">
        <v>0</v>
      </c>
      <c r="AH380">
        <v>0</v>
      </c>
      <c r="AI380" t="s">
        <v>697</v>
      </c>
      <c r="AJ380" t="s">
        <v>697</v>
      </c>
      <c r="AK380" t="s">
        <v>697</v>
      </c>
      <c r="AL380">
        <v>0</v>
      </c>
      <c r="AM380">
        <v>0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  <c r="AU380" t="s">
        <v>697</v>
      </c>
      <c r="AV380" t="s">
        <v>697</v>
      </c>
      <c r="AW380" t="s">
        <v>697</v>
      </c>
      <c r="AX380" t="s">
        <v>697</v>
      </c>
      <c r="AY380" t="s">
        <v>697</v>
      </c>
      <c r="AZ380" t="s">
        <v>697</v>
      </c>
      <c r="BA380" t="s">
        <v>1087</v>
      </c>
      <c r="BB380" t="s">
        <v>2049</v>
      </c>
      <c r="BC380">
        <v>4.38</v>
      </c>
      <c r="BD380" t="s">
        <v>697</v>
      </c>
      <c r="BE380">
        <v>0</v>
      </c>
      <c r="BF380">
        <v>0</v>
      </c>
      <c r="BG380">
        <v>0</v>
      </c>
      <c r="BH380">
        <v>0</v>
      </c>
      <c r="BI380" t="s">
        <v>197</v>
      </c>
      <c r="BJ380" t="s">
        <v>697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697</v>
      </c>
      <c r="BQ380">
        <v>0</v>
      </c>
      <c r="BR380">
        <v>0</v>
      </c>
      <c r="BS380">
        <v>0</v>
      </c>
      <c r="BT380" t="s">
        <v>697</v>
      </c>
      <c r="BU380">
        <v>0</v>
      </c>
      <c r="BV380">
        <v>0</v>
      </c>
      <c r="BW380" t="s">
        <v>697</v>
      </c>
      <c r="BX380">
        <v>0</v>
      </c>
    </row>
    <row r="381" spans="1:76" x14ac:dyDescent="0.25">
      <c r="A381" t="s">
        <v>752</v>
      </c>
      <c r="B381" t="s">
        <v>191</v>
      </c>
      <c r="C381" t="s">
        <v>753</v>
      </c>
      <c r="D381" t="s">
        <v>669</v>
      </c>
      <c r="E381" t="s">
        <v>697</v>
      </c>
      <c r="F381" t="s">
        <v>688</v>
      </c>
      <c r="G381" t="s">
        <v>697</v>
      </c>
      <c r="H381" t="s">
        <v>184</v>
      </c>
      <c r="I381" t="s">
        <v>1570</v>
      </c>
      <c r="J381" t="s">
        <v>1570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697</v>
      </c>
      <c r="AC381" s="2">
        <v>-1.9344262295081966</v>
      </c>
      <c r="AD381">
        <v>-0.43</v>
      </c>
      <c r="AE381">
        <v>0</v>
      </c>
      <c r="AF381">
        <v>0</v>
      </c>
      <c r="AG381">
        <v>0</v>
      </c>
      <c r="AH381">
        <v>0</v>
      </c>
      <c r="AI381" t="s">
        <v>697</v>
      </c>
      <c r="AJ381" t="s">
        <v>697</v>
      </c>
      <c r="AK381" t="s">
        <v>697</v>
      </c>
      <c r="AL381">
        <v>0</v>
      </c>
      <c r="AM381">
        <v>0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  <c r="AU381" t="s">
        <v>697</v>
      </c>
      <c r="AV381" t="s">
        <v>697</v>
      </c>
      <c r="AW381" t="s">
        <v>697</v>
      </c>
      <c r="AX381" t="s">
        <v>697</v>
      </c>
      <c r="AY381" t="s">
        <v>697</v>
      </c>
      <c r="AZ381" t="s">
        <v>697</v>
      </c>
      <c r="BA381" t="s">
        <v>935</v>
      </c>
      <c r="BB381" t="s">
        <v>2050</v>
      </c>
      <c r="BC381">
        <v>2.36</v>
      </c>
      <c r="BD381" t="s">
        <v>697</v>
      </c>
      <c r="BE381">
        <v>0</v>
      </c>
      <c r="BF381">
        <v>0</v>
      </c>
      <c r="BG381">
        <v>0</v>
      </c>
      <c r="BH381">
        <v>0</v>
      </c>
      <c r="BI381" t="s">
        <v>197</v>
      </c>
      <c r="BJ381" t="s">
        <v>697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697</v>
      </c>
      <c r="BQ381">
        <v>0</v>
      </c>
      <c r="BR381">
        <v>0</v>
      </c>
      <c r="BS381">
        <v>0</v>
      </c>
      <c r="BT381" t="s">
        <v>697</v>
      </c>
      <c r="BU381">
        <v>0</v>
      </c>
      <c r="BV381">
        <v>0</v>
      </c>
      <c r="BW381" t="s">
        <v>697</v>
      </c>
      <c r="BX381">
        <v>0</v>
      </c>
    </row>
    <row r="382" spans="1:76" x14ac:dyDescent="0.25">
      <c r="A382" t="s">
        <v>746</v>
      </c>
      <c r="B382" t="s">
        <v>201</v>
      </c>
      <c r="C382" t="s">
        <v>249</v>
      </c>
      <c r="D382" t="s">
        <v>250</v>
      </c>
      <c r="E382" t="s">
        <v>697</v>
      </c>
      <c r="F382" t="s">
        <v>251</v>
      </c>
      <c r="G382" t="s">
        <v>697</v>
      </c>
      <c r="H382" t="s">
        <v>184</v>
      </c>
      <c r="I382" t="s">
        <v>1570</v>
      </c>
      <c r="J382" t="s">
        <v>1570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697</v>
      </c>
      <c r="AC382" s="2">
        <v>-1.6885245901639343</v>
      </c>
      <c r="AD382">
        <v>-0.37</v>
      </c>
      <c r="AE382">
        <v>0</v>
      </c>
      <c r="AF382">
        <v>0</v>
      </c>
      <c r="AG382">
        <v>0</v>
      </c>
      <c r="AH382">
        <v>0</v>
      </c>
      <c r="AI382" t="s">
        <v>697</v>
      </c>
      <c r="AJ382" t="s">
        <v>697</v>
      </c>
      <c r="AK382" t="s">
        <v>697</v>
      </c>
      <c r="AL382">
        <v>0</v>
      </c>
      <c r="AM382">
        <v>0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  <c r="AU382" t="s">
        <v>697</v>
      </c>
      <c r="AV382" t="s">
        <v>697</v>
      </c>
      <c r="AW382" t="s">
        <v>697</v>
      </c>
      <c r="AX382" t="s">
        <v>697</v>
      </c>
      <c r="AY382" t="s">
        <v>697</v>
      </c>
      <c r="AZ382" t="s">
        <v>697</v>
      </c>
      <c r="BA382" t="s">
        <v>936</v>
      </c>
      <c r="BB382" t="s">
        <v>2051</v>
      </c>
      <c r="BC382">
        <v>2.06</v>
      </c>
      <c r="BD382" t="s">
        <v>697</v>
      </c>
      <c r="BE382">
        <v>0</v>
      </c>
      <c r="BF382">
        <v>0</v>
      </c>
      <c r="BG382">
        <v>0</v>
      </c>
      <c r="BH382">
        <v>0</v>
      </c>
      <c r="BI382" t="s">
        <v>197</v>
      </c>
      <c r="BJ382" t="s">
        <v>697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697</v>
      </c>
      <c r="BQ382">
        <v>0</v>
      </c>
      <c r="BR382">
        <v>0</v>
      </c>
      <c r="BS382">
        <v>0</v>
      </c>
      <c r="BT382" t="s">
        <v>697</v>
      </c>
      <c r="BU382">
        <v>0</v>
      </c>
      <c r="BV382">
        <v>0</v>
      </c>
      <c r="BW382" t="s">
        <v>697</v>
      </c>
      <c r="BX382">
        <v>0</v>
      </c>
    </row>
    <row r="383" spans="1:76" x14ac:dyDescent="0.25">
      <c r="A383" t="s">
        <v>746</v>
      </c>
      <c r="B383" t="s">
        <v>201</v>
      </c>
      <c r="C383" t="s">
        <v>249</v>
      </c>
      <c r="D383" t="s">
        <v>250</v>
      </c>
      <c r="E383" t="s">
        <v>697</v>
      </c>
      <c r="F383" t="s">
        <v>251</v>
      </c>
      <c r="G383" t="s">
        <v>697</v>
      </c>
      <c r="H383" t="s">
        <v>184</v>
      </c>
      <c r="I383" t="s">
        <v>1570</v>
      </c>
      <c r="J383" t="s">
        <v>1570</v>
      </c>
      <c r="K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697</v>
      </c>
      <c r="AC383" s="2">
        <v>-4.6229508196721314</v>
      </c>
      <c r="AD383">
        <v>-1.02</v>
      </c>
      <c r="AE383">
        <v>0</v>
      </c>
      <c r="AF383">
        <v>0</v>
      </c>
      <c r="AG383">
        <v>0</v>
      </c>
      <c r="AH383">
        <v>0</v>
      </c>
      <c r="AI383" t="s">
        <v>697</v>
      </c>
      <c r="AJ383" t="s">
        <v>697</v>
      </c>
      <c r="AK383" t="s">
        <v>697</v>
      </c>
      <c r="AL383">
        <v>0</v>
      </c>
      <c r="AM383">
        <v>0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  <c r="AU383" t="s">
        <v>697</v>
      </c>
      <c r="AV383" t="s">
        <v>697</v>
      </c>
      <c r="AW383" t="s">
        <v>697</v>
      </c>
      <c r="AX383" t="s">
        <v>697</v>
      </c>
      <c r="AY383" t="s">
        <v>697</v>
      </c>
      <c r="AZ383" t="s">
        <v>697</v>
      </c>
      <c r="BA383" t="s">
        <v>1171</v>
      </c>
      <c r="BB383" t="s">
        <v>2052</v>
      </c>
      <c r="BC383">
        <v>5.64</v>
      </c>
      <c r="BD383" t="s">
        <v>697</v>
      </c>
      <c r="BE383">
        <v>0</v>
      </c>
      <c r="BF383">
        <v>0</v>
      </c>
      <c r="BG383">
        <v>0</v>
      </c>
      <c r="BH383">
        <v>0</v>
      </c>
      <c r="BI383" t="s">
        <v>197</v>
      </c>
      <c r="BJ383" t="s">
        <v>697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697</v>
      </c>
      <c r="BQ383">
        <v>0</v>
      </c>
      <c r="BR383">
        <v>0</v>
      </c>
      <c r="BS383">
        <v>0</v>
      </c>
      <c r="BT383" t="s">
        <v>697</v>
      </c>
      <c r="BU383">
        <v>0</v>
      </c>
      <c r="BV383">
        <v>0</v>
      </c>
      <c r="BW383" t="s">
        <v>697</v>
      </c>
      <c r="BX383">
        <v>0</v>
      </c>
    </row>
    <row r="384" spans="1:76" x14ac:dyDescent="0.25">
      <c r="A384" t="s">
        <v>746</v>
      </c>
      <c r="B384" t="s">
        <v>201</v>
      </c>
      <c r="C384" t="s">
        <v>249</v>
      </c>
      <c r="D384" t="s">
        <v>250</v>
      </c>
      <c r="E384" t="s">
        <v>697</v>
      </c>
      <c r="F384" t="s">
        <v>251</v>
      </c>
      <c r="G384" t="s">
        <v>697</v>
      </c>
      <c r="H384" t="s">
        <v>184</v>
      </c>
      <c r="I384" t="s">
        <v>1570</v>
      </c>
      <c r="J384" t="s">
        <v>1570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697</v>
      </c>
      <c r="AC384" s="2">
        <v>-3.5081967213114753</v>
      </c>
      <c r="AD384">
        <v>-0.77</v>
      </c>
      <c r="AE384">
        <v>0</v>
      </c>
      <c r="AF384">
        <v>0</v>
      </c>
      <c r="AG384">
        <v>0</v>
      </c>
      <c r="AH384">
        <v>0</v>
      </c>
      <c r="AI384" t="s">
        <v>697</v>
      </c>
      <c r="AJ384" t="s">
        <v>697</v>
      </c>
      <c r="AK384" t="s">
        <v>697</v>
      </c>
      <c r="AL384">
        <v>0</v>
      </c>
      <c r="AM384">
        <v>0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697</v>
      </c>
      <c r="AT384" t="s">
        <v>697</v>
      </c>
      <c r="AU384" t="s">
        <v>697</v>
      </c>
      <c r="AV384" t="s">
        <v>697</v>
      </c>
      <c r="AW384" t="s">
        <v>697</v>
      </c>
      <c r="AX384" t="s">
        <v>697</v>
      </c>
      <c r="AY384" t="s">
        <v>697</v>
      </c>
      <c r="AZ384" t="s">
        <v>697</v>
      </c>
      <c r="BA384" t="s">
        <v>1088</v>
      </c>
      <c r="BB384" t="s">
        <v>2053</v>
      </c>
      <c r="BC384">
        <v>4.28</v>
      </c>
      <c r="BD384" t="s">
        <v>697</v>
      </c>
      <c r="BE384">
        <v>0</v>
      </c>
      <c r="BF384">
        <v>0</v>
      </c>
      <c r="BG384">
        <v>0</v>
      </c>
      <c r="BH384">
        <v>0</v>
      </c>
      <c r="BI384" t="s">
        <v>197</v>
      </c>
      <c r="BJ384" t="s">
        <v>697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697</v>
      </c>
      <c r="BQ384">
        <v>0</v>
      </c>
      <c r="BR384">
        <v>0</v>
      </c>
      <c r="BS384">
        <v>0</v>
      </c>
      <c r="BT384" t="s">
        <v>697</v>
      </c>
      <c r="BU384">
        <v>0</v>
      </c>
      <c r="BV384">
        <v>0</v>
      </c>
      <c r="BW384" t="s">
        <v>697</v>
      </c>
      <c r="BX384">
        <v>0</v>
      </c>
    </row>
    <row r="385" spans="1:76" x14ac:dyDescent="0.25">
      <c r="A385" t="s">
        <v>746</v>
      </c>
      <c r="B385" t="s">
        <v>201</v>
      </c>
      <c r="C385" t="s">
        <v>249</v>
      </c>
      <c r="D385" t="s">
        <v>250</v>
      </c>
      <c r="E385" t="s">
        <v>697</v>
      </c>
      <c r="F385" t="s">
        <v>251</v>
      </c>
      <c r="G385" t="s">
        <v>697</v>
      </c>
      <c r="H385" t="s">
        <v>184</v>
      </c>
      <c r="I385" t="s">
        <v>1570</v>
      </c>
      <c r="J385" t="s">
        <v>1570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697</v>
      </c>
      <c r="AC385" s="2">
        <v>-4.0245901639344259</v>
      </c>
      <c r="AD385">
        <v>-0.89</v>
      </c>
      <c r="AE385">
        <v>0</v>
      </c>
      <c r="AF385">
        <v>0</v>
      </c>
      <c r="AG385">
        <v>0</v>
      </c>
      <c r="AH385">
        <v>0</v>
      </c>
      <c r="AI385" t="s">
        <v>697</v>
      </c>
      <c r="AJ385" t="s">
        <v>697</v>
      </c>
      <c r="AK385" t="s">
        <v>697</v>
      </c>
      <c r="AL385">
        <v>0</v>
      </c>
      <c r="AM385">
        <v>0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  <c r="AU385" t="s">
        <v>697</v>
      </c>
      <c r="AV385" t="s">
        <v>697</v>
      </c>
      <c r="AW385" t="s">
        <v>697</v>
      </c>
      <c r="AX385" t="s">
        <v>697</v>
      </c>
      <c r="AY385" t="s">
        <v>697</v>
      </c>
      <c r="AZ385" t="s">
        <v>697</v>
      </c>
      <c r="BA385" t="s">
        <v>1410</v>
      </c>
      <c r="BB385" t="s">
        <v>2054</v>
      </c>
      <c r="BC385">
        <v>4.91</v>
      </c>
      <c r="BD385" t="s">
        <v>697</v>
      </c>
      <c r="BE385">
        <v>0</v>
      </c>
      <c r="BF385">
        <v>0</v>
      </c>
      <c r="BG385">
        <v>0</v>
      </c>
      <c r="BH385">
        <v>0</v>
      </c>
      <c r="BI385" t="s">
        <v>197</v>
      </c>
      <c r="BJ385" t="s">
        <v>697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697</v>
      </c>
      <c r="BQ385">
        <v>0</v>
      </c>
      <c r="BR385">
        <v>0</v>
      </c>
      <c r="BS385">
        <v>0</v>
      </c>
      <c r="BT385" t="s">
        <v>697</v>
      </c>
      <c r="BU385">
        <v>0</v>
      </c>
      <c r="BV385">
        <v>0</v>
      </c>
      <c r="BW385" t="s">
        <v>697</v>
      </c>
      <c r="BX385">
        <v>0</v>
      </c>
    </row>
    <row r="386" spans="1:76" x14ac:dyDescent="0.25">
      <c r="A386" t="s">
        <v>746</v>
      </c>
      <c r="B386" t="s">
        <v>201</v>
      </c>
      <c r="C386" t="s">
        <v>249</v>
      </c>
      <c r="D386" t="s">
        <v>250</v>
      </c>
      <c r="E386" t="s">
        <v>697</v>
      </c>
      <c r="F386" t="s">
        <v>251</v>
      </c>
      <c r="G386" t="s">
        <v>697</v>
      </c>
      <c r="H386" t="s">
        <v>184</v>
      </c>
      <c r="I386" t="s">
        <v>1570</v>
      </c>
      <c r="J386" t="s">
        <v>1570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697</v>
      </c>
      <c r="AC386" s="2">
        <v>-3.3114754098360657</v>
      </c>
      <c r="AD386">
        <v>-0.73</v>
      </c>
      <c r="AE386">
        <v>0</v>
      </c>
      <c r="AF386">
        <v>0</v>
      </c>
      <c r="AG386">
        <v>0</v>
      </c>
      <c r="AH386">
        <v>0</v>
      </c>
      <c r="AI386" t="s">
        <v>697</v>
      </c>
      <c r="AJ386" t="s">
        <v>697</v>
      </c>
      <c r="AK386" t="s">
        <v>697</v>
      </c>
      <c r="AL386">
        <v>0</v>
      </c>
      <c r="AM386">
        <v>0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  <c r="AU386" t="s">
        <v>697</v>
      </c>
      <c r="AV386" t="s">
        <v>697</v>
      </c>
      <c r="AW386" t="s">
        <v>697</v>
      </c>
      <c r="AX386" t="s">
        <v>697</v>
      </c>
      <c r="AY386" t="s">
        <v>697</v>
      </c>
      <c r="AZ386" t="s">
        <v>697</v>
      </c>
      <c r="BA386" t="s">
        <v>1531</v>
      </c>
      <c r="BB386" t="s">
        <v>2055</v>
      </c>
      <c r="BC386">
        <v>4.04</v>
      </c>
      <c r="BD386" t="s">
        <v>697</v>
      </c>
      <c r="BE386">
        <v>0</v>
      </c>
      <c r="BF386">
        <v>0</v>
      </c>
      <c r="BG386">
        <v>0</v>
      </c>
      <c r="BH386">
        <v>0</v>
      </c>
      <c r="BI386" t="s">
        <v>197</v>
      </c>
      <c r="BJ386" t="s">
        <v>697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697</v>
      </c>
      <c r="BQ386">
        <v>0</v>
      </c>
      <c r="BR386">
        <v>0</v>
      </c>
      <c r="BS386">
        <v>0</v>
      </c>
      <c r="BT386" t="s">
        <v>697</v>
      </c>
      <c r="BU386">
        <v>0</v>
      </c>
      <c r="BV386">
        <v>0</v>
      </c>
      <c r="BW386" t="s">
        <v>697</v>
      </c>
      <c r="BX386">
        <v>0</v>
      </c>
    </row>
    <row r="387" spans="1:76" x14ac:dyDescent="0.25">
      <c r="A387" t="s">
        <v>746</v>
      </c>
      <c r="B387" t="s">
        <v>201</v>
      </c>
      <c r="C387" t="s">
        <v>249</v>
      </c>
      <c r="D387" t="s">
        <v>250</v>
      </c>
      <c r="E387" t="s">
        <v>697</v>
      </c>
      <c r="F387" t="s">
        <v>251</v>
      </c>
      <c r="G387" t="s">
        <v>697</v>
      </c>
      <c r="H387" t="s">
        <v>184</v>
      </c>
      <c r="I387" t="s">
        <v>1570</v>
      </c>
      <c r="J387" t="s">
        <v>1570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697</v>
      </c>
      <c r="AC387" s="2">
        <v>-3.7131147540983607</v>
      </c>
      <c r="AD387">
        <v>-0.82</v>
      </c>
      <c r="AE387">
        <v>0</v>
      </c>
      <c r="AF387">
        <v>0</v>
      </c>
      <c r="AG387">
        <v>0</v>
      </c>
      <c r="AH387">
        <v>0</v>
      </c>
      <c r="AI387" t="s">
        <v>697</v>
      </c>
      <c r="AJ387" t="s">
        <v>697</v>
      </c>
      <c r="AK387" t="s">
        <v>697</v>
      </c>
      <c r="AL387">
        <v>0</v>
      </c>
      <c r="AM387">
        <v>0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  <c r="AU387" t="s">
        <v>697</v>
      </c>
      <c r="AV387" t="s">
        <v>697</v>
      </c>
      <c r="AW387" t="s">
        <v>697</v>
      </c>
      <c r="AX387" t="s">
        <v>697</v>
      </c>
      <c r="AY387" t="s">
        <v>697</v>
      </c>
      <c r="AZ387" t="s">
        <v>697</v>
      </c>
      <c r="BA387" t="s">
        <v>1333</v>
      </c>
      <c r="BB387" t="s">
        <v>2056</v>
      </c>
      <c r="BC387">
        <v>4.53</v>
      </c>
      <c r="BD387" t="s">
        <v>697</v>
      </c>
      <c r="BE387">
        <v>0</v>
      </c>
      <c r="BF387">
        <v>0</v>
      </c>
      <c r="BG387">
        <v>0</v>
      </c>
      <c r="BH387">
        <v>0</v>
      </c>
      <c r="BI387" t="s">
        <v>197</v>
      </c>
      <c r="BJ387" t="s">
        <v>697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697</v>
      </c>
      <c r="BQ387">
        <v>0</v>
      </c>
      <c r="BR387">
        <v>0</v>
      </c>
      <c r="BS387">
        <v>0</v>
      </c>
      <c r="BT387" t="s">
        <v>697</v>
      </c>
      <c r="BU387">
        <v>0</v>
      </c>
      <c r="BV387">
        <v>0</v>
      </c>
      <c r="BW387" t="s">
        <v>697</v>
      </c>
      <c r="BX387">
        <v>0</v>
      </c>
    </row>
    <row r="388" spans="1:76" x14ac:dyDescent="0.25">
      <c r="A388" t="s">
        <v>746</v>
      </c>
      <c r="B388" t="s">
        <v>201</v>
      </c>
      <c r="C388" t="s">
        <v>249</v>
      </c>
      <c r="D388" t="s">
        <v>250</v>
      </c>
      <c r="E388" t="s">
        <v>697</v>
      </c>
      <c r="F388" t="s">
        <v>251</v>
      </c>
      <c r="G388" t="s">
        <v>697</v>
      </c>
      <c r="H388" t="s">
        <v>184</v>
      </c>
      <c r="I388" t="s">
        <v>1570</v>
      </c>
      <c r="J388" t="s">
        <v>1570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697</v>
      </c>
      <c r="AC388" s="2">
        <v>-3.581967213114754</v>
      </c>
      <c r="AD388">
        <v>-0.79</v>
      </c>
      <c r="AE388">
        <v>0</v>
      </c>
      <c r="AF388">
        <v>0</v>
      </c>
      <c r="AG388">
        <v>0</v>
      </c>
      <c r="AH388">
        <v>0</v>
      </c>
      <c r="AI388" t="s">
        <v>697</v>
      </c>
      <c r="AJ388" t="s">
        <v>697</v>
      </c>
      <c r="AK388" t="s">
        <v>697</v>
      </c>
      <c r="AL388">
        <v>0</v>
      </c>
      <c r="AM388">
        <v>0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  <c r="AU388" t="s">
        <v>697</v>
      </c>
      <c r="AV388" t="s">
        <v>697</v>
      </c>
      <c r="AW388" t="s">
        <v>697</v>
      </c>
      <c r="AX388" t="s">
        <v>697</v>
      </c>
      <c r="AY388" t="s">
        <v>697</v>
      </c>
      <c r="AZ388" t="s">
        <v>697</v>
      </c>
      <c r="BA388" t="s">
        <v>1089</v>
      </c>
      <c r="BB388" t="s">
        <v>2057</v>
      </c>
      <c r="BC388">
        <v>4.37</v>
      </c>
      <c r="BD388" t="s">
        <v>697</v>
      </c>
      <c r="BE388">
        <v>0</v>
      </c>
      <c r="BF388">
        <v>0</v>
      </c>
      <c r="BG388">
        <v>0</v>
      </c>
      <c r="BH388">
        <v>0</v>
      </c>
      <c r="BI388" t="s">
        <v>197</v>
      </c>
      <c r="BJ388" t="s">
        <v>697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697</v>
      </c>
      <c r="BQ388">
        <v>0</v>
      </c>
      <c r="BR388">
        <v>0</v>
      </c>
      <c r="BS388">
        <v>0</v>
      </c>
      <c r="BT388" t="s">
        <v>697</v>
      </c>
      <c r="BU388">
        <v>0</v>
      </c>
      <c r="BV388">
        <v>0</v>
      </c>
      <c r="BW388" t="s">
        <v>697</v>
      </c>
      <c r="BX388">
        <v>0</v>
      </c>
    </row>
    <row r="389" spans="1:76" x14ac:dyDescent="0.25">
      <c r="A389" t="s">
        <v>804</v>
      </c>
      <c r="B389" t="s">
        <v>191</v>
      </c>
      <c r="C389" t="s">
        <v>805</v>
      </c>
      <c r="D389" t="s">
        <v>674</v>
      </c>
      <c r="E389" t="s">
        <v>697</v>
      </c>
      <c r="F389" t="s">
        <v>632</v>
      </c>
      <c r="G389" t="s">
        <v>697</v>
      </c>
      <c r="H389" t="s">
        <v>184</v>
      </c>
      <c r="I389" t="s">
        <v>1570</v>
      </c>
      <c r="J389" t="s">
        <v>1570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697</v>
      </c>
      <c r="AC389" s="2">
        <v>-10.524590163934427</v>
      </c>
      <c r="AD389">
        <v>-2.3199999999999998</v>
      </c>
      <c r="AE389">
        <v>0</v>
      </c>
      <c r="AF389">
        <v>0</v>
      </c>
      <c r="AG389">
        <v>0</v>
      </c>
      <c r="AH389">
        <v>0</v>
      </c>
      <c r="AI389" t="s">
        <v>697</v>
      </c>
      <c r="AJ389" t="s">
        <v>697</v>
      </c>
      <c r="AK389" t="s">
        <v>697</v>
      </c>
      <c r="AL389">
        <v>0</v>
      </c>
      <c r="AM389">
        <v>0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  <c r="AU389" t="s">
        <v>697</v>
      </c>
      <c r="AV389" t="s">
        <v>697</v>
      </c>
      <c r="AW389" t="s">
        <v>697</v>
      </c>
      <c r="AX389" t="s">
        <v>697</v>
      </c>
      <c r="AY389" t="s">
        <v>697</v>
      </c>
      <c r="AZ389" t="s">
        <v>697</v>
      </c>
      <c r="BA389" t="s">
        <v>1437</v>
      </c>
      <c r="BB389" t="s">
        <v>2058</v>
      </c>
      <c r="BC389">
        <v>12.84</v>
      </c>
      <c r="BD389" t="s">
        <v>697</v>
      </c>
      <c r="BE389">
        <v>0</v>
      </c>
      <c r="BF389">
        <v>0</v>
      </c>
      <c r="BG389">
        <v>0</v>
      </c>
      <c r="BH389">
        <v>0</v>
      </c>
      <c r="BI389" t="s">
        <v>197</v>
      </c>
      <c r="BJ389" t="s">
        <v>697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697</v>
      </c>
      <c r="BQ389">
        <v>0</v>
      </c>
      <c r="BR389">
        <v>0</v>
      </c>
      <c r="BS389">
        <v>0</v>
      </c>
      <c r="BT389" t="s">
        <v>697</v>
      </c>
      <c r="BU389">
        <v>0</v>
      </c>
      <c r="BV389">
        <v>0</v>
      </c>
      <c r="BW389" t="s">
        <v>697</v>
      </c>
      <c r="BX389">
        <v>0</v>
      </c>
    </row>
    <row r="390" spans="1:76" x14ac:dyDescent="0.25">
      <c r="A390" t="s">
        <v>738</v>
      </c>
      <c r="B390" t="s">
        <v>201</v>
      </c>
      <c r="C390" t="s">
        <v>634</v>
      </c>
      <c r="D390" t="s">
        <v>224</v>
      </c>
      <c r="E390" t="s">
        <v>697</v>
      </c>
      <c r="F390" t="s">
        <v>225</v>
      </c>
      <c r="G390" t="s">
        <v>697</v>
      </c>
      <c r="H390" t="s">
        <v>184</v>
      </c>
      <c r="I390" t="s">
        <v>1570</v>
      </c>
      <c r="J390" t="s">
        <v>1570</v>
      </c>
      <c r="K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697</v>
      </c>
      <c r="AC390" s="2">
        <v>-7.6229508196721314</v>
      </c>
      <c r="AD390">
        <v>-1.68</v>
      </c>
      <c r="AE390">
        <v>0</v>
      </c>
      <c r="AF390">
        <v>0</v>
      </c>
      <c r="AG390">
        <v>0</v>
      </c>
      <c r="AH390">
        <v>0</v>
      </c>
      <c r="AI390" t="s">
        <v>697</v>
      </c>
      <c r="AJ390" t="s">
        <v>697</v>
      </c>
      <c r="AK390" t="s">
        <v>697</v>
      </c>
      <c r="AL390">
        <v>0</v>
      </c>
      <c r="AM390">
        <v>0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  <c r="AU390" t="s">
        <v>697</v>
      </c>
      <c r="AV390" t="s">
        <v>697</v>
      </c>
      <c r="AW390" t="s">
        <v>697</v>
      </c>
      <c r="AX390" t="s">
        <v>697</v>
      </c>
      <c r="AY390" t="s">
        <v>697</v>
      </c>
      <c r="AZ390" t="s">
        <v>697</v>
      </c>
      <c r="BA390" t="s">
        <v>1123</v>
      </c>
      <c r="BB390" t="s">
        <v>2059</v>
      </c>
      <c r="BC390">
        <v>9.3000000000000007</v>
      </c>
      <c r="BD390" t="s">
        <v>697</v>
      </c>
      <c r="BE390">
        <v>0</v>
      </c>
      <c r="BF390">
        <v>0</v>
      </c>
      <c r="BG390">
        <v>0</v>
      </c>
      <c r="BH390">
        <v>0</v>
      </c>
      <c r="BI390" t="s">
        <v>197</v>
      </c>
      <c r="BJ390" t="s">
        <v>697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697</v>
      </c>
      <c r="BQ390">
        <v>0</v>
      </c>
      <c r="BR390">
        <v>0</v>
      </c>
      <c r="BS390">
        <v>0</v>
      </c>
      <c r="BT390" t="s">
        <v>697</v>
      </c>
      <c r="BU390">
        <v>0</v>
      </c>
      <c r="BV390">
        <v>0</v>
      </c>
      <c r="BW390" t="s">
        <v>697</v>
      </c>
      <c r="BX390">
        <v>0</v>
      </c>
    </row>
    <row r="391" spans="1:76" x14ac:dyDescent="0.25">
      <c r="A391" t="s">
        <v>738</v>
      </c>
      <c r="B391" t="s">
        <v>201</v>
      </c>
      <c r="C391" t="s">
        <v>634</v>
      </c>
      <c r="D391" t="s">
        <v>224</v>
      </c>
      <c r="E391" t="s">
        <v>697</v>
      </c>
      <c r="F391" t="s">
        <v>225</v>
      </c>
      <c r="G391" t="s">
        <v>697</v>
      </c>
      <c r="H391" t="s">
        <v>184</v>
      </c>
      <c r="I391" t="s">
        <v>1570</v>
      </c>
      <c r="J391" t="s">
        <v>1570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697</v>
      </c>
      <c r="AC391" s="2">
        <v>-6.860655737704918</v>
      </c>
      <c r="AD391">
        <v>-1.51</v>
      </c>
      <c r="AE391">
        <v>0</v>
      </c>
      <c r="AF391">
        <v>0</v>
      </c>
      <c r="AG391">
        <v>0</v>
      </c>
      <c r="AH391">
        <v>0</v>
      </c>
      <c r="AI391" t="s">
        <v>697</v>
      </c>
      <c r="AJ391" t="s">
        <v>697</v>
      </c>
      <c r="AK391" t="s">
        <v>697</v>
      </c>
      <c r="AL391">
        <v>0</v>
      </c>
      <c r="AM391">
        <v>0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  <c r="AU391" t="s">
        <v>697</v>
      </c>
      <c r="AV391" t="s">
        <v>697</v>
      </c>
      <c r="AW391" t="s">
        <v>697</v>
      </c>
      <c r="AX391" t="s">
        <v>697</v>
      </c>
      <c r="AY391" t="s">
        <v>697</v>
      </c>
      <c r="AZ391" t="s">
        <v>697</v>
      </c>
      <c r="BA391" t="s">
        <v>1225</v>
      </c>
      <c r="BB391" t="s">
        <v>2060</v>
      </c>
      <c r="BC391">
        <v>8.3699999999999992</v>
      </c>
      <c r="BD391" t="s">
        <v>697</v>
      </c>
      <c r="BE391">
        <v>0</v>
      </c>
      <c r="BF391">
        <v>0</v>
      </c>
      <c r="BG391">
        <v>0</v>
      </c>
      <c r="BH391">
        <v>0</v>
      </c>
      <c r="BI391" t="s">
        <v>197</v>
      </c>
      <c r="BJ391" t="s">
        <v>697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697</v>
      </c>
      <c r="BQ391">
        <v>0</v>
      </c>
      <c r="BR391">
        <v>0</v>
      </c>
      <c r="BS391">
        <v>0</v>
      </c>
      <c r="BT391" t="s">
        <v>697</v>
      </c>
      <c r="BU391">
        <v>0</v>
      </c>
      <c r="BV391">
        <v>0</v>
      </c>
      <c r="BW391" t="s">
        <v>697</v>
      </c>
      <c r="BX391">
        <v>0</v>
      </c>
    </row>
    <row r="392" spans="1:76" x14ac:dyDescent="0.25">
      <c r="A392" t="s">
        <v>738</v>
      </c>
      <c r="B392" t="s">
        <v>201</v>
      </c>
      <c r="C392" t="s">
        <v>634</v>
      </c>
      <c r="D392" t="s">
        <v>224</v>
      </c>
      <c r="E392" t="s">
        <v>697</v>
      </c>
      <c r="F392" t="s">
        <v>225</v>
      </c>
      <c r="G392" t="s">
        <v>697</v>
      </c>
      <c r="H392" t="s">
        <v>184</v>
      </c>
      <c r="I392" t="s">
        <v>1570</v>
      </c>
      <c r="J392" t="s">
        <v>1570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697</v>
      </c>
      <c r="AC392" s="2">
        <v>-3.942622950819672</v>
      </c>
      <c r="AD392">
        <v>-0.87</v>
      </c>
      <c r="AE392">
        <v>0</v>
      </c>
      <c r="AF392">
        <v>0</v>
      </c>
      <c r="AG392">
        <v>0</v>
      </c>
      <c r="AH392">
        <v>0</v>
      </c>
      <c r="AI392" t="s">
        <v>697</v>
      </c>
      <c r="AJ392" t="s">
        <v>697</v>
      </c>
      <c r="AK392" t="s">
        <v>697</v>
      </c>
      <c r="AL392">
        <v>0</v>
      </c>
      <c r="AM392">
        <v>0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  <c r="AU392" t="s">
        <v>697</v>
      </c>
      <c r="AV392" t="s">
        <v>697</v>
      </c>
      <c r="AW392" t="s">
        <v>697</v>
      </c>
      <c r="AX392" t="s">
        <v>697</v>
      </c>
      <c r="AY392" t="s">
        <v>697</v>
      </c>
      <c r="AZ392" t="s">
        <v>697</v>
      </c>
      <c r="BA392" t="s">
        <v>1717</v>
      </c>
      <c r="BB392" t="s">
        <v>2061</v>
      </c>
      <c r="BC392">
        <v>4.8099999999999996</v>
      </c>
      <c r="BD392" t="s">
        <v>697</v>
      </c>
      <c r="BE392">
        <v>0</v>
      </c>
      <c r="BF392">
        <v>0</v>
      </c>
      <c r="BG392">
        <v>0</v>
      </c>
      <c r="BH392">
        <v>0</v>
      </c>
      <c r="BI392" t="s">
        <v>197</v>
      </c>
      <c r="BJ392" t="s">
        <v>697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697</v>
      </c>
      <c r="BQ392">
        <v>0</v>
      </c>
      <c r="BR392">
        <v>0</v>
      </c>
      <c r="BS392">
        <v>0</v>
      </c>
      <c r="BT392" t="s">
        <v>697</v>
      </c>
      <c r="BU392">
        <v>0</v>
      </c>
      <c r="BV392">
        <v>0</v>
      </c>
      <c r="BW392" t="s">
        <v>697</v>
      </c>
      <c r="BX392">
        <v>0</v>
      </c>
    </row>
    <row r="393" spans="1:76" x14ac:dyDescent="0.25">
      <c r="A393" t="s">
        <v>738</v>
      </c>
      <c r="B393" t="s">
        <v>201</v>
      </c>
      <c r="C393" t="s">
        <v>634</v>
      </c>
      <c r="D393" t="s">
        <v>224</v>
      </c>
      <c r="E393" t="s">
        <v>697</v>
      </c>
      <c r="F393" t="s">
        <v>225</v>
      </c>
      <c r="G393" t="s">
        <v>697</v>
      </c>
      <c r="H393" t="s">
        <v>184</v>
      </c>
      <c r="I393" t="s">
        <v>1570</v>
      </c>
      <c r="J393" t="s">
        <v>1570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697</v>
      </c>
      <c r="AC393" s="2">
        <v>-2.6721311475409837</v>
      </c>
      <c r="AD393">
        <v>-0.59</v>
      </c>
      <c r="AE393">
        <v>0</v>
      </c>
      <c r="AF393">
        <v>0</v>
      </c>
      <c r="AG393">
        <v>0</v>
      </c>
      <c r="AH393">
        <v>0</v>
      </c>
      <c r="AI393" t="s">
        <v>697</v>
      </c>
      <c r="AJ393" t="s">
        <v>697</v>
      </c>
      <c r="AK393" t="s">
        <v>697</v>
      </c>
      <c r="AL393">
        <v>0</v>
      </c>
      <c r="AM393">
        <v>0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  <c r="AU393" t="s">
        <v>697</v>
      </c>
      <c r="AV393" t="s">
        <v>697</v>
      </c>
      <c r="AW393" t="s">
        <v>697</v>
      </c>
      <c r="AX393" t="s">
        <v>697</v>
      </c>
      <c r="AY393" t="s">
        <v>697</v>
      </c>
      <c r="AZ393" t="s">
        <v>697</v>
      </c>
      <c r="BA393" t="s">
        <v>937</v>
      </c>
      <c r="BB393" t="s">
        <v>2062</v>
      </c>
      <c r="BC393">
        <v>3.26</v>
      </c>
      <c r="BD393" t="s">
        <v>697</v>
      </c>
      <c r="BE393">
        <v>0</v>
      </c>
      <c r="BF393">
        <v>0</v>
      </c>
      <c r="BG393">
        <v>0</v>
      </c>
      <c r="BH393">
        <v>0</v>
      </c>
      <c r="BI393" t="s">
        <v>197</v>
      </c>
      <c r="BJ393" t="s">
        <v>697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697</v>
      </c>
      <c r="BQ393">
        <v>0</v>
      </c>
      <c r="BR393">
        <v>0</v>
      </c>
      <c r="BS393">
        <v>0</v>
      </c>
      <c r="BT393" t="s">
        <v>697</v>
      </c>
      <c r="BU393">
        <v>0</v>
      </c>
      <c r="BV393">
        <v>0</v>
      </c>
      <c r="BW393" t="s">
        <v>697</v>
      </c>
      <c r="BX393">
        <v>0</v>
      </c>
    </row>
    <row r="394" spans="1:76" x14ac:dyDescent="0.25">
      <c r="A394" t="s">
        <v>722</v>
      </c>
      <c r="B394" t="s">
        <v>191</v>
      </c>
      <c r="C394" t="s">
        <v>615</v>
      </c>
      <c r="D394" t="s">
        <v>798</v>
      </c>
      <c r="E394" t="s">
        <v>697</v>
      </c>
      <c r="F394" t="s">
        <v>616</v>
      </c>
      <c r="G394" t="s">
        <v>697</v>
      </c>
      <c r="H394" t="s">
        <v>184</v>
      </c>
      <c r="I394" t="s">
        <v>1570</v>
      </c>
      <c r="J394" t="s">
        <v>1570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697</v>
      </c>
      <c r="AC394" s="2">
        <v>-4.778688524590164</v>
      </c>
      <c r="AD394">
        <v>-1.05</v>
      </c>
      <c r="AE394">
        <v>0</v>
      </c>
      <c r="AF394">
        <v>0</v>
      </c>
      <c r="AG394">
        <v>0</v>
      </c>
      <c r="AH394">
        <v>0</v>
      </c>
      <c r="AI394" t="s">
        <v>697</v>
      </c>
      <c r="AJ394" t="s">
        <v>697</v>
      </c>
      <c r="AK394" t="s">
        <v>697</v>
      </c>
      <c r="AL394">
        <v>0</v>
      </c>
      <c r="AM394">
        <v>0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  <c r="AU394" t="s">
        <v>697</v>
      </c>
      <c r="AV394" t="s">
        <v>697</v>
      </c>
      <c r="AW394" t="s">
        <v>697</v>
      </c>
      <c r="AX394" t="s">
        <v>697</v>
      </c>
      <c r="AY394" t="s">
        <v>697</v>
      </c>
      <c r="AZ394" t="s">
        <v>697</v>
      </c>
      <c r="BA394" t="s">
        <v>1172</v>
      </c>
      <c r="BB394" t="s">
        <v>2063</v>
      </c>
      <c r="BC394">
        <v>5.83</v>
      </c>
      <c r="BD394" t="s">
        <v>697</v>
      </c>
      <c r="BE394">
        <v>0</v>
      </c>
      <c r="BF394">
        <v>0</v>
      </c>
      <c r="BG394">
        <v>0</v>
      </c>
      <c r="BH394">
        <v>0</v>
      </c>
      <c r="BI394" t="s">
        <v>197</v>
      </c>
      <c r="BJ394" t="s">
        <v>697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697</v>
      </c>
      <c r="BQ394">
        <v>0</v>
      </c>
      <c r="BR394">
        <v>0</v>
      </c>
      <c r="BS394">
        <v>0</v>
      </c>
      <c r="BT394" t="s">
        <v>697</v>
      </c>
      <c r="BU394">
        <v>0</v>
      </c>
      <c r="BV394">
        <v>0</v>
      </c>
      <c r="BW394" t="s">
        <v>697</v>
      </c>
      <c r="BX394">
        <v>0</v>
      </c>
    </row>
    <row r="395" spans="1:76" x14ac:dyDescent="0.25">
      <c r="A395" t="s">
        <v>726</v>
      </c>
      <c r="B395" t="s">
        <v>191</v>
      </c>
      <c r="C395" t="s">
        <v>539</v>
      </c>
      <c r="D395" t="s">
        <v>540</v>
      </c>
      <c r="E395" t="s">
        <v>697</v>
      </c>
      <c r="F395" t="s">
        <v>457</v>
      </c>
      <c r="G395" t="s">
        <v>697</v>
      </c>
      <c r="H395" t="s">
        <v>184</v>
      </c>
      <c r="I395" t="s">
        <v>1570</v>
      </c>
      <c r="J395" t="s">
        <v>1570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697</v>
      </c>
      <c r="AC395" s="2">
        <v>-8.4344262295081975</v>
      </c>
      <c r="AD395">
        <v>-1.86</v>
      </c>
      <c r="AE395">
        <v>0</v>
      </c>
      <c r="AF395">
        <v>0</v>
      </c>
      <c r="AG395">
        <v>0</v>
      </c>
      <c r="AH395">
        <v>0</v>
      </c>
      <c r="AI395" t="s">
        <v>697</v>
      </c>
      <c r="AJ395" t="s">
        <v>697</v>
      </c>
      <c r="AK395" t="s">
        <v>697</v>
      </c>
      <c r="AL395">
        <v>0</v>
      </c>
      <c r="AM395">
        <v>0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  <c r="AU395" t="s">
        <v>697</v>
      </c>
      <c r="AV395" t="s">
        <v>697</v>
      </c>
      <c r="AW395" t="s">
        <v>697</v>
      </c>
      <c r="AX395" t="s">
        <v>697</v>
      </c>
      <c r="AY395" t="s">
        <v>697</v>
      </c>
      <c r="AZ395" t="s">
        <v>697</v>
      </c>
      <c r="BA395" t="s">
        <v>913</v>
      </c>
      <c r="BB395" t="s">
        <v>2064</v>
      </c>
      <c r="BC395">
        <v>10.29</v>
      </c>
      <c r="BD395" t="s">
        <v>697</v>
      </c>
      <c r="BE395">
        <v>0</v>
      </c>
      <c r="BF395">
        <v>0</v>
      </c>
      <c r="BG395">
        <v>0</v>
      </c>
      <c r="BH395">
        <v>0</v>
      </c>
      <c r="BI395" t="s">
        <v>197</v>
      </c>
      <c r="BJ395" t="s">
        <v>697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697</v>
      </c>
      <c r="BQ395">
        <v>0</v>
      </c>
      <c r="BR395">
        <v>0</v>
      </c>
      <c r="BS395">
        <v>0</v>
      </c>
      <c r="BT395" t="s">
        <v>697</v>
      </c>
      <c r="BU395">
        <v>0</v>
      </c>
      <c r="BV395">
        <v>0</v>
      </c>
      <c r="BW395" t="s">
        <v>697</v>
      </c>
      <c r="BX395">
        <v>0</v>
      </c>
    </row>
    <row r="396" spans="1:76" x14ac:dyDescent="0.25">
      <c r="A396" t="s">
        <v>726</v>
      </c>
      <c r="B396" t="s">
        <v>191</v>
      </c>
      <c r="C396" t="s">
        <v>539</v>
      </c>
      <c r="D396" t="s">
        <v>540</v>
      </c>
      <c r="E396" t="s">
        <v>697</v>
      </c>
      <c r="F396" t="s">
        <v>457</v>
      </c>
      <c r="G396" t="s">
        <v>697</v>
      </c>
      <c r="H396" t="s">
        <v>184</v>
      </c>
      <c r="I396" t="s">
        <v>1570</v>
      </c>
      <c r="J396" t="s">
        <v>1570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697</v>
      </c>
      <c r="AC396" s="2">
        <v>-3.360655737704918</v>
      </c>
      <c r="AD396">
        <v>-0.74</v>
      </c>
      <c r="AE396">
        <v>0</v>
      </c>
      <c r="AF396">
        <v>0</v>
      </c>
      <c r="AG396">
        <v>0</v>
      </c>
      <c r="AH396">
        <v>0</v>
      </c>
      <c r="AI396" t="s">
        <v>697</v>
      </c>
      <c r="AJ396" t="s">
        <v>697</v>
      </c>
      <c r="AK396" t="s">
        <v>697</v>
      </c>
      <c r="AL396">
        <v>0</v>
      </c>
      <c r="AM396">
        <v>0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  <c r="AU396" t="s">
        <v>697</v>
      </c>
      <c r="AV396" t="s">
        <v>697</v>
      </c>
      <c r="AW396" t="s">
        <v>697</v>
      </c>
      <c r="AX396" t="s">
        <v>697</v>
      </c>
      <c r="AY396" t="s">
        <v>697</v>
      </c>
      <c r="AZ396" t="s">
        <v>697</v>
      </c>
      <c r="BA396" t="s">
        <v>1258</v>
      </c>
      <c r="BB396" t="s">
        <v>2065</v>
      </c>
      <c r="BC396">
        <v>4.0999999999999996</v>
      </c>
      <c r="BD396" t="s">
        <v>697</v>
      </c>
      <c r="BE396">
        <v>0</v>
      </c>
      <c r="BF396">
        <v>0</v>
      </c>
      <c r="BG396">
        <v>0</v>
      </c>
      <c r="BH396">
        <v>0</v>
      </c>
      <c r="BI396" t="s">
        <v>197</v>
      </c>
      <c r="BJ396" t="s">
        <v>697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697</v>
      </c>
      <c r="BQ396">
        <v>0</v>
      </c>
      <c r="BR396">
        <v>0</v>
      </c>
      <c r="BS396">
        <v>0</v>
      </c>
      <c r="BT396" t="s">
        <v>697</v>
      </c>
      <c r="BU396">
        <v>0</v>
      </c>
      <c r="BV396">
        <v>0</v>
      </c>
      <c r="BW396" t="s">
        <v>697</v>
      </c>
      <c r="BX396">
        <v>0</v>
      </c>
    </row>
    <row r="397" spans="1:76" x14ac:dyDescent="0.25">
      <c r="A397" t="s">
        <v>726</v>
      </c>
      <c r="B397" t="s">
        <v>191</v>
      </c>
      <c r="C397" t="s">
        <v>539</v>
      </c>
      <c r="D397" t="s">
        <v>540</v>
      </c>
      <c r="E397" t="s">
        <v>697</v>
      </c>
      <c r="F397" t="s">
        <v>457</v>
      </c>
      <c r="G397" t="s">
        <v>697</v>
      </c>
      <c r="H397" t="s">
        <v>184</v>
      </c>
      <c r="I397" t="s">
        <v>1570</v>
      </c>
      <c r="J397" t="s">
        <v>1570</v>
      </c>
      <c r="K397">
        <v>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697</v>
      </c>
      <c r="AC397" s="2">
        <v>-1.5081967213114753</v>
      </c>
      <c r="AD397">
        <v>-0.33</v>
      </c>
      <c r="AE397">
        <v>0</v>
      </c>
      <c r="AF397">
        <v>0</v>
      </c>
      <c r="AG397">
        <v>0</v>
      </c>
      <c r="AH397">
        <v>0</v>
      </c>
      <c r="AI397" t="s">
        <v>697</v>
      </c>
      <c r="AJ397" t="s">
        <v>697</v>
      </c>
      <c r="AK397" t="s">
        <v>697</v>
      </c>
      <c r="AL397">
        <v>0</v>
      </c>
      <c r="AM397">
        <v>0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  <c r="AU397" t="s">
        <v>697</v>
      </c>
      <c r="AV397" t="s">
        <v>697</v>
      </c>
      <c r="AW397" t="s">
        <v>697</v>
      </c>
      <c r="AX397" t="s">
        <v>697</v>
      </c>
      <c r="AY397" t="s">
        <v>697</v>
      </c>
      <c r="AZ397" t="s">
        <v>697</v>
      </c>
      <c r="BA397" t="s">
        <v>1259</v>
      </c>
      <c r="BB397" t="s">
        <v>2066</v>
      </c>
      <c r="BC397">
        <v>1.84</v>
      </c>
      <c r="BD397" t="s">
        <v>697</v>
      </c>
      <c r="BE397">
        <v>0</v>
      </c>
      <c r="BF397">
        <v>0</v>
      </c>
      <c r="BG397">
        <v>0</v>
      </c>
      <c r="BH397">
        <v>0</v>
      </c>
      <c r="BI397" t="s">
        <v>197</v>
      </c>
      <c r="BJ397" t="s">
        <v>697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697</v>
      </c>
      <c r="BQ397">
        <v>0</v>
      </c>
      <c r="BR397">
        <v>0</v>
      </c>
      <c r="BS397">
        <v>0</v>
      </c>
      <c r="BT397" t="s">
        <v>697</v>
      </c>
      <c r="BU397">
        <v>0</v>
      </c>
      <c r="BV397">
        <v>0</v>
      </c>
      <c r="BW397" t="s">
        <v>697</v>
      </c>
      <c r="BX397">
        <v>0</v>
      </c>
    </row>
    <row r="398" spans="1:76" x14ac:dyDescent="0.25">
      <c r="A398" t="s">
        <v>726</v>
      </c>
      <c r="B398" t="s">
        <v>191</v>
      </c>
      <c r="C398" t="s">
        <v>539</v>
      </c>
      <c r="D398" t="s">
        <v>540</v>
      </c>
      <c r="E398" t="s">
        <v>697</v>
      </c>
      <c r="F398" t="s">
        <v>457</v>
      </c>
      <c r="G398" t="s">
        <v>697</v>
      </c>
      <c r="H398" t="s">
        <v>184</v>
      </c>
      <c r="I398" t="s">
        <v>1570</v>
      </c>
      <c r="J398" t="s">
        <v>1570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697</v>
      </c>
      <c r="AC398" s="2">
        <v>-6.1147540983606561</v>
      </c>
      <c r="AD398">
        <v>-1.35</v>
      </c>
      <c r="AE398">
        <v>0</v>
      </c>
      <c r="AF398">
        <v>0</v>
      </c>
      <c r="AG398">
        <v>0</v>
      </c>
      <c r="AH398">
        <v>0</v>
      </c>
      <c r="AI398" t="s">
        <v>697</v>
      </c>
      <c r="AJ398" t="s">
        <v>697</v>
      </c>
      <c r="AK398" t="s">
        <v>697</v>
      </c>
      <c r="AL398">
        <v>0</v>
      </c>
      <c r="AM398">
        <v>0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  <c r="AU398" t="s">
        <v>697</v>
      </c>
      <c r="AV398" t="s">
        <v>697</v>
      </c>
      <c r="AW398" t="s">
        <v>697</v>
      </c>
      <c r="AX398" t="s">
        <v>697</v>
      </c>
      <c r="AY398" t="s">
        <v>697</v>
      </c>
      <c r="AZ398" t="s">
        <v>697</v>
      </c>
      <c r="BA398" t="s">
        <v>1116</v>
      </c>
      <c r="BB398" t="s">
        <v>2067</v>
      </c>
      <c r="BC398">
        <v>7.46</v>
      </c>
      <c r="BD398" t="s">
        <v>697</v>
      </c>
      <c r="BE398">
        <v>0</v>
      </c>
      <c r="BF398">
        <v>0</v>
      </c>
      <c r="BG398">
        <v>0</v>
      </c>
      <c r="BH398">
        <v>0</v>
      </c>
      <c r="BI398" t="s">
        <v>197</v>
      </c>
      <c r="BJ398" t="s">
        <v>697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697</v>
      </c>
      <c r="BQ398">
        <v>0</v>
      </c>
      <c r="BR398">
        <v>0</v>
      </c>
      <c r="BS398">
        <v>0</v>
      </c>
      <c r="BT398" t="s">
        <v>697</v>
      </c>
      <c r="BU398">
        <v>0</v>
      </c>
      <c r="BV398">
        <v>0</v>
      </c>
      <c r="BW398" t="s">
        <v>697</v>
      </c>
      <c r="BX398">
        <v>0</v>
      </c>
    </row>
    <row r="399" spans="1:76" x14ac:dyDescent="0.25">
      <c r="A399" t="s">
        <v>721</v>
      </c>
      <c r="B399" t="s">
        <v>191</v>
      </c>
      <c r="C399" t="s">
        <v>209</v>
      </c>
      <c r="D399" t="s">
        <v>796</v>
      </c>
      <c r="E399" t="s">
        <v>697</v>
      </c>
      <c r="F399" t="s">
        <v>210</v>
      </c>
      <c r="G399" t="s">
        <v>697</v>
      </c>
      <c r="H399" t="s">
        <v>184</v>
      </c>
      <c r="I399" t="s">
        <v>1570</v>
      </c>
      <c r="J399" t="s">
        <v>1570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697</v>
      </c>
      <c r="AC399" s="2">
        <v>-6.7049180327868854</v>
      </c>
      <c r="AD399">
        <v>-1.48</v>
      </c>
      <c r="AE399">
        <v>0</v>
      </c>
      <c r="AF399">
        <v>0</v>
      </c>
      <c r="AG399">
        <v>0</v>
      </c>
      <c r="AH399">
        <v>0</v>
      </c>
      <c r="AI399" t="s">
        <v>697</v>
      </c>
      <c r="AJ399" t="s">
        <v>697</v>
      </c>
      <c r="AK399" t="s">
        <v>697</v>
      </c>
      <c r="AL399">
        <v>0</v>
      </c>
      <c r="AM399">
        <v>0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  <c r="AU399" t="s">
        <v>697</v>
      </c>
      <c r="AV399" t="s">
        <v>697</v>
      </c>
      <c r="AW399" t="s">
        <v>697</v>
      </c>
      <c r="AX399" t="s">
        <v>697</v>
      </c>
      <c r="AY399" t="s">
        <v>697</v>
      </c>
      <c r="AZ399" t="s">
        <v>697</v>
      </c>
      <c r="BA399" t="s">
        <v>1325</v>
      </c>
      <c r="BB399" t="s">
        <v>2068</v>
      </c>
      <c r="BC399">
        <v>8.18</v>
      </c>
      <c r="BD399" t="s">
        <v>697</v>
      </c>
      <c r="BE399">
        <v>0</v>
      </c>
      <c r="BF399">
        <v>0</v>
      </c>
      <c r="BG399">
        <v>0</v>
      </c>
      <c r="BH399">
        <v>0</v>
      </c>
      <c r="BI399" t="s">
        <v>197</v>
      </c>
      <c r="BJ399" t="s">
        <v>697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697</v>
      </c>
      <c r="BQ399">
        <v>0</v>
      </c>
      <c r="BR399">
        <v>0</v>
      </c>
      <c r="BS399">
        <v>0</v>
      </c>
      <c r="BT399" t="s">
        <v>697</v>
      </c>
      <c r="BU399">
        <v>0</v>
      </c>
      <c r="BV399">
        <v>0</v>
      </c>
      <c r="BW399" t="s">
        <v>697</v>
      </c>
      <c r="BX399">
        <v>0</v>
      </c>
    </row>
    <row r="400" spans="1:76" x14ac:dyDescent="0.25">
      <c r="A400" t="s">
        <v>731</v>
      </c>
      <c r="B400" t="s">
        <v>201</v>
      </c>
      <c r="C400" t="s">
        <v>216</v>
      </c>
      <c r="D400" t="s">
        <v>217</v>
      </c>
      <c r="E400" t="s">
        <v>697</v>
      </c>
      <c r="F400" t="s">
        <v>218</v>
      </c>
      <c r="G400" t="s">
        <v>697</v>
      </c>
      <c r="H400" t="s">
        <v>184</v>
      </c>
      <c r="I400" t="s">
        <v>1570</v>
      </c>
      <c r="J400" t="s">
        <v>1570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697</v>
      </c>
      <c r="AC400" s="2">
        <v>-4.8032786885245899</v>
      </c>
      <c r="AD400">
        <v>-1.06</v>
      </c>
      <c r="AE400">
        <v>0</v>
      </c>
      <c r="AF400">
        <v>0</v>
      </c>
      <c r="AG400">
        <v>0</v>
      </c>
      <c r="AH400">
        <v>0</v>
      </c>
      <c r="AI400" t="s">
        <v>697</v>
      </c>
      <c r="AJ400" t="s">
        <v>697</v>
      </c>
      <c r="AK400" t="s">
        <v>697</v>
      </c>
      <c r="AL400">
        <v>0</v>
      </c>
      <c r="AM400">
        <v>0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  <c r="AU400" t="s">
        <v>697</v>
      </c>
      <c r="AV400" t="s">
        <v>697</v>
      </c>
      <c r="AW400" t="s">
        <v>697</v>
      </c>
      <c r="AX400" t="s">
        <v>697</v>
      </c>
      <c r="AY400" t="s">
        <v>697</v>
      </c>
      <c r="AZ400" t="s">
        <v>697</v>
      </c>
      <c r="BA400" t="s">
        <v>1375</v>
      </c>
      <c r="BB400" t="s">
        <v>2069</v>
      </c>
      <c r="BC400">
        <v>5.86</v>
      </c>
      <c r="BD400" t="s">
        <v>697</v>
      </c>
      <c r="BE400">
        <v>0</v>
      </c>
      <c r="BF400">
        <v>0</v>
      </c>
      <c r="BG400">
        <v>0</v>
      </c>
      <c r="BH400">
        <v>0</v>
      </c>
      <c r="BI400" t="s">
        <v>197</v>
      </c>
      <c r="BJ400" t="s">
        <v>697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697</v>
      </c>
      <c r="BQ400">
        <v>0</v>
      </c>
      <c r="BR400">
        <v>0</v>
      </c>
      <c r="BS400">
        <v>0</v>
      </c>
      <c r="BT400" t="s">
        <v>697</v>
      </c>
      <c r="BU400">
        <v>0</v>
      </c>
      <c r="BV400">
        <v>0</v>
      </c>
      <c r="BW400" t="s">
        <v>697</v>
      </c>
      <c r="BX400">
        <v>0</v>
      </c>
    </row>
    <row r="401" spans="1:76" x14ac:dyDescent="0.25">
      <c r="A401" t="s">
        <v>815</v>
      </c>
      <c r="B401" t="s">
        <v>191</v>
      </c>
      <c r="C401" t="s">
        <v>816</v>
      </c>
      <c r="D401" t="s">
        <v>274</v>
      </c>
      <c r="E401" t="s">
        <v>697</v>
      </c>
      <c r="F401" t="s">
        <v>680</v>
      </c>
      <c r="G401" t="s">
        <v>697</v>
      </c>
      <c r="H401" t="s">
        <v>184</v>
      </c>
      <c r="I401" t="s">
        <v>1570</v>
      </c>
      <c r="J401" t="s">
        <v>1570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697</v>
      </c>
      <c r="AC401" s="2">
        <v>-6.3524590163934427</v>
      </c>
      <c r="AD401">
        <v>-1.4</v>
      </c>
      <c r="AE401">
        <v>0</v>
      </c>
      <c r="AF401">
        <v>0</v>
      </c>
      <c r="AG401">
        <v>0</v>
      </c>
      <c r="AH401">
        <v>0</v>
      </c>
      <c r="AI401" t="s">
        <v>697</v>
      </c>
      <c r="AJ401" t="s">
        <v>697</v>
      </c>
      <c r="AK401" t="s">
        <v>697</v>
      </c>
      <c r="AL401">
        <v>0</v>
      </c>
      <c r="AM401">
        <v>0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  <c r="AU401" t="s">
        <v>697</v>
      </c>
      <c r="AV401" t="s">
        <v>697</v>
      </c>
      <c r="AW401" t="s">
        <v>697</v>
      </c>
      <c r="AX401" t="s">
        <v>697</v>
      </c>
      <c r="AY401" t="s">
        <v>697</v>
      </c>
      <c r="AZ401" t="s">
        <v>697</v>
      </c>
      <c r="BA401" t="s">
        <v>1411</v>
      </c>
      <c r="BB401" t="s">
        <v>2070</v>
      </c>
      <c r="BC401">
        <v>7.75</v>
      </c>
      <c r="BD401" t="s">
        <v>697</v>
      </c>
      <c r="BE401">
        <v>0</v>
      </c>
      <c r="BF401">
        <v>0</v>
      </c>
      <c r="BG401">
        <v>0</v>
      </c>
      <c r="BH401">
        <v>0</v>
      </c>
      <c r="BI401" t="s">
        <v>197</v>
      </c>
      <c r="BJ401" t="s">
        <v>697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697</v>
      </c>
      <c r="BQ401">
        <v>0</v>
      </c>
      <c r="BR401">
        <v>0</v>
      </c>
      <c r="BS401">
        <v>0</v>
      </c>
      <c r="BT401" t="s">
        <v>697</v>
      </c>
      <c r="BU401">
        <v>0</v>
      </c>
      <c r="BV401">
        <v>0</v>
      </c>
      <c r="BW401" t="s">
        <v>697</v>
      </c>
      <c r="BX401">
        <v>0</v>
      </c>
    </row>
    <row r="402" spans="1:76" x14ac:dyDescent="0.25">
      <c r="A402" t="s">
        <v>744</v>
      </c>
      <c r="B402" t="s">
        <v>201</v>
      </c>
      <c r="C402" t="s">
        <v>241</v>
      </c>
      <c r="D402" t="s">
        <v>242</v>
      </c>
      <c r="E402" t="s">
        <v>697</v>
      </c>
      <c r="F402" t="s">
        <v>243</v>
      </c>
      <c r="G402" t="s">
        <v>697</v>
      </c>
      <c r="H402" t="s">
        <v>184</v>
      </c>
      <c r="I402" t="s">
        <v>1570</v>
      </c>
      <c r="J402" t="s">
        <v>1570</v>
      </c>
      <c r="K402">
        <v>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697</v>
      </c>
      <c r="AC402" s="2">
        <v>-5.7622950819672134</v>
      </c>
      <c r="AD402">
        <v>-1.27</v>
      </c>
      <c r="AE402">
        <v>0</v>
      </c>
      <c r="AF402">
        <v>0</v>
      </c>
      <c r="AG402">
        <v>0</v>
      </c>
      <c r="AH402">
        <v>0</v>
      </c>
      <c r="AI402" t="s">
        <v>697</v>
      </c>
      <c r="AJ402" t="s">
        <v>697</v>
      </c>
      <c r="AK402" t="s">
        <v>697</v>
      </c>
      <c r="AL402">
        <v>0</v>
      </c>
      <c r="AM402">
        <v>0</v>
      </c>
      <c r="AN402" t="s">
        <v>697</v>
      </c>
      <c r="AO402" t="s">
        <v>697</v>
      </c>
      <c r="AP402" t="s">
        <v>697</v>
      </c>
      <c r="AQ402" t="s">
        <v>697</v>
      </c>
      <c r="AR402" t="s">
        <v>697</v>
      </c>
      <c r="AS402" t="s">
        <v>697</v>
      </c>
      <c r="AT402" t="s">
        <v>697</v>
      </c>
      <c r="AU402" t="s">
        <v>697</v>
      </c>
      <c r="AV402" t="s">
        <v>697</v>
      </c>
      <c r="AW402" t="s">
        <v>697</v>
      </c>
      <c r="AX402" t="s">
        <v>697</v>
      </c>
      <c r="AY402" t="s">
        <v>697</v>
      </c>
      <c r="AZ402" t="s">
        <v>697</v>
      </c>
      <c r="BA402" t="s">
        <v>2071</v>
      </c>
      <c r="BB402" t="s">
        <v>2072</v>
      </c>
      <c r="BC402">
        <v>7.03</v>
      </c>
      <c r="BD402" t="s">
        <v>697</v>
      </c>
      <c r="BE402">
        <v>0</v>
      </c>
      <c r="BF402">
        <v>0</v>
      </c>
      <c r="BG402">
        <v>0</v>
      </c>
      <c r="BH402">
        <v>0</v>
      </c>
      <c r="BI402" t="s">
        <v>197</v>
      </c>
      <c r="BJ402" t="s">
        <v>697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697</v>
      </c>
      <c r="BQ402">
        <v>0</v>
      </c>
      <c r="BR402">
        <v>0</v>
      </c>
      <c r="BS402">
        <v>0</v>
      </c>
      <c r="BT402" t="s">
        <v>697</v>
      </c>
      <c r="BU402">
        <v>0</v>
      </c>
      <c r="BV402">
        <v>0</v>
      </c>
      <c r="BW402" t="s">
        <v>697</v>
      </c>
      <c r="BX402">
        <v>0</v>
      </c>
    </row>
    <row r="403" spans="1:76" x14ac:dyDescent="0.25">
      <c r="A403" t="s">
        <v>744</v>
      </c>
      <c r="B403" t="s">
        <v>201</v>
      </c>
      <c r="C403" t="s">
        <v>241</v>
      </c>
      <c r="D403" t="s">
        <v>242</v>
      </c>
      <c r="E403" t="s">
        <v>697</v>
      </c>
      <c r="F403" t="s">
        <v>243</v>
      </c>
      <c r="G403" t="s">
        <v>697</v>
      </c>
      <c r="H403" t="s">
        <v>184</v>
      </c>
      <c r="I403" t="s">
        <v>1570</v>
      </c>
      <c r="J403" t="s">
        <v>1570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697</v>
      </c>
      <c r="AC403" s="2">
        <v>-2.680327868852459</v>
      </c>
      <c r="AD403">
        <v>-0.59</v>
      </c>
      <c r="AE403">
        <v>0</v>
      </c>
      <c r="AF403">
        <v>0</v>
      </c>
      <c r="AG403">
        <v>0</v>
      </c>
      <c r="AH403">
        <v>0</v>
      </c>
      <c r="AI403" t="s">
        <v>697</v>
      </c>
      <c r="AJ403" t="s">
        <v>697</v>
      </c>
      <c r="AK403" t="s">
        <v>697</v>
      </c>
      <c r="AL403">
        <v>0</v>
      </c>
      <c r="AM403">
        <v>0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  <c r="AU403" t="s">
        <v>697</v>
      </c>
      <c r="AV403" t="s">
        <v>697</v>
      </c>
      <c r="AW403" t="s">
        <v>697</v>
      </c>
      <c r="AX403" t="s">
        <v>697</v>
      </c>
      <c r="AY403" t="s">
        <v>697</v>
      </c>
      <c r="AZ403" t="s">
        <v>697</v>
      </c>
      <c r="BA403" t="s">
        <v>971</v>
      </c>
      <c r="BB403" t="s">
        <v>2073</v>
      </c>
      <c r="BC403">
        <v>3.27</v>
      </c>
      <c r="BD403" t="s">
        <v>697</v>
      </c>
      <c r="BE403">
        <v>0</v>
      </c>
      <c r="BF403">
        <v>0</v>
      </c>
      <c r="BG403">
        <v>0</v>
      </c>
      <c r="BH403">
        <v>0</v>
      </c>
      <c r="BI403" t="s">
        <v>197</v>
      </c>
      <c r="BJ403" t="s">
        <v>697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697</v>
      </c>
      <c r="BQ403">
        <v>0</v>
      </c>
      <c r="BR403">
        <v>0</v>
      </c>
      <c r="BS403">
        <v>0</v>
      </c>
      <c r="BT403" t="s">
        <v>697</v>
      </c>
      <c r="BU403">
        <v>0</v>
      </c>
      <c r="BV403">
        <v>0</v>
      </c>
      <c r="BW403" t="s">
        <v>697</v>
      </c>
      <c r="BX403">
        <v>0</v>
      </c>
    </row>
    <row r="404" spans="1:76" x14ac:dyDescent="0.25">
      <c r="A404" t="s">
        <v>744</v>
      </c>
      <c r="B404" t="s">
        <v>201</v>
      </c>
      <c r="C404" t="s">
        <v>241</v>
      </c>
      <c r="D404" t="s">
        <v>242</v>
      </c>
      <c r="E404" t="s">
        <v>697</v>
      </c>
      <c r="F404" t="s">
        <v>243</v>
      </c>
      <c r="G404" t="s">
        <v>697</v>
      </c>
      <c r="H404" t="s">
        <v>184</v>
      </c>
      <c r="I404" t="s">
        <v>1570</v>
      </c>
      <c r="J404" t="s">
        <v>1570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697</v>
      </c>
      <c r="AC404" s="2">
        <v>-5.581967213114754</v>
      </c>
      <c r="AD404">
        <v>-1.23</v>
      </c>
      <c r="AE404">
        <v>0</v>
      </c>
      <c r="AF404">
        <v>0</v>
      </c>
      <c r="AG404">
        <v>0</v>
      </c>
      <c r="AH404">
        <v>0</v>
      </c>
      <c r="AI404" t="s">
        <v>697</v>
      </c>
      <c r="AJ404" t="s">
        <v>697</v>
      </c>
      <c r="AK404" t="s">
        <v>697</v>
      </c>
      <c r="AL404">
        <v>0</v>
      </c>
      <c r="AM404">
        <v>0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  <c r="AU404" t="s">
        <v>697</v>
      </c>
      <c r="AV404" t="s">
        <v>697</v>
      </c>
      <c r="AW404" t="s">
        <v>697</v>
      </c>
      <c r="AX404" t="s">
        <v>697</v>
      </c>
      <c r="AY404" t="s">
        <v>697</v>
      </c>
      <c r="AZ404" t="s">
        <v>697</v>
      </c>
      <c r="BA404" t="s">
        <v>2074</v>
      </c>
      <c r="BB404" t="s">
        <v>2075</v>
      </c>
      <c r="BC404">
        <v>6.81</v>
      </c>
      <c r="BD404" t="s">
        <v>697</v>
      </c>
      <c r="BE404">
        <v>0</v>
      </c>
      <c r="BF404">
        <v>0</v>
      </c>
      <c r="BG404">
        <v>0</v>
      </c>
      <c r="BH404">
        <v>0</v>
      </c>
      <c r="BI404" t="s">
        <v>197</v>
      </c>
      <c r="BJ404" t="s">
        <v>697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697</v>
      </c>
      <c r="BQ404">
        <v>0</v>
      </c>
      <c r="BR404">
        <v>0</v>
      </c>
      <c r="BS404">
        <v>0</v>
      </c>
      <c r="BT404" t="s">
        <v>697</v>
      </c>
      <c r="BU404">
        <v>0</v>
      </c>
      <c r="BV404">
        <v>0</v>
      </c>
      <c r="BW404" t="s">
        <v>697</v>
      </c>
      <c r="BX404">
        <v>0</v>
      </c>
    </row>
    <row r="405" spans="1:76" x14ac:dyDescent="0.25">
      <c r="A405" t="s">
        <v>734</v>
      </c>
      <c r="B405" t="s">
        <v>201</v>
      </c>
      <c r="C405" t="s">
        <v>227</v>
      </c>
      <c r="D405" t="s">
        <v>228</v>
      </c>
      <c r="E405" t="s">
        <v>697</v>
      </c>
      <c r="F405" t="s">
        <v>229</v>
      </c>
      <c r="G405" t="s">
        <v>697</v>
      </c>
      <c r="H405" t="s">
        <v>184</v>
      </c>
      <c r="I405" t="s">
        <v>1570</v>
      </c>
      <c r="J405" t="s">
        <v>1570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697</v>
      </c>
      <c r="AC405" s="2">
        <v>-6.5163934426229506</v>
      </c>
      <c r="AD405">
        <v>-1.43</v>
      </c>
      <c r="AE405">
        <v>0</v>
      </c>
      <c r="AF405">
        <v>0</v>
      </c>
      <c r="AG405">
        <v>0</v>
      </c>
      <c r="AH405">
        <v>0</v>
      </c>
      <c r="AI405" t="s">
        <v>697</v>
      </c>
      <c r="AJ405" t="s">
        <v>697</v>
      </c>
      <c r="AK405" t="s">
        <v>697</v>
      </c>
      <c r="AL405">
        <v>0</v>
      </c>
      <c r="AM405">
        <v>0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  <c r="AU405" t="s">
        <v>697</v>
      </c>
      <c r="AV405" t="s">
        <v>697</v>
      </c>
      <c r="AW405" t="s">
        <v>697</v>
      </c>
      <c r="AX405" t="s">
        <v>697</v>
      </c>
      <c r="AY405" t="s">
        <v>697</v>
      </c>
      <c r="AZ405" t="s">
        <v>697</v>
      </c>
      <c r="BA405" t="s">
        <v>2076</v>
      </c>
      <c r="BB405" t="s">
        <v>2077</v>
      </c>
      <c r="BC405">
        <v>7.95</v>
      </c>
      <c r="BD405" t="s">
        <v>697</v>
      </c>
      <c r="BE405">
        <v>0</v>
      </c>
      <c r="BF405">
        <v>0</v>
      </c>
      <c r="BG405">
        <v>0</v>
      </c>
      <c r="BH405">
        <v>0</v>
      </c>
      <c r="BI405" t="s">
        <v>197</v>
      </c>
      <c r="BJ405" t="s">
        <v>697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697</v>
      </c>
      <c r="BQ405">
        <v>0</v>
      </c>
      <c r="BR405">
        <v>0</v>
      </c>
      <c r="BS405">
        <v>0</v>
      </c>
      <c r="BT405" t="s">
        <v>697</v>
      </c>
      <c r="BU405">
        <v>0</v>
      </c>
      <c r="BV405">
        <v>0</v>
      </c>
      <c r="BW405" t="s">
        <v>697</v>
      </c>
      <c r="BX405">
        <v>0</v>
      </c>
    </row>
    <row r="406" spans="1:76" x14ac:dyDescent="0.25">
      <c r="A406" t="s">
        <v>722</v>
      </c>
      <c r="B406" t="s">
        <v>191</v>
      </c>
      <c r="C406" t="s">
        <v>615</v>
      </c>
      <c r="D406" t="s">
        <v>798</v>
      </c>
      <c r="E406" t="s">
        <v>697</v>
      </c>
      <c r="F406" t="s">
        <v>616</v>
      </c>
      <c r="G406" t="s">
        <v>697</v>
      </c>
      <c r="H406" t="s">
        <v>184</v>
      </c>
      <c r="I406" t="s">
        <v>1570</v>
      </c>
      <c r="J406" t="s">
        <v>1570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697</v>
      </c>
      <c r="AC406" s="2">
        <v>-6.5409836065573774</v>
      </c>
      <c r="AD406">
        <v>-1.44</v>
      </c>
      <c r="AE406">
        <v>0</v>
      </c>
      <c r="AF406">
        <v>0</v>
      </c>
      <c r="AG406">
        <v>0</v>
      </c>
      <c r="AH406">
        <v>0</v>
      </c>
      <c r="AI406" t="s">
        <v>697</v>
      </c>
      <c r="AJ406" t="s">
        <v>697</v>
      </c>
      <c r="AK406" t="s">
        <v>697</v>
      </c>
      <c r="AL406">
        <v>0</v>
      </c>
      <c r="AM406">
        <v>0</v>
      </c>
      <c r="AN406" t="s">
        <v>697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  <c r="AU406" t="s">
        <v>697</v>
      </c>
      <c r="AV406" t="s">
        <v>697</v>
      </c>
      <c r="AW406" t="s">
        <v>697</v>
      </c>
      <c r="AX406" t="s">
        <v>697</v>
      </c>
      <c r="AY406" t="s">
        <v>697</v>
      </c>
      <c r="AZ406" t="s">
        <v>697</v>
      </c>
      <c r="BA406" t="s">
        <v>1100</v>
      </c>
      <c r="BB406" t="s">
        <v>2078</v>
      </c>
      <c r="BC406">
        <v>7.98</v>
      </c>
      <c r="BD406" t="s">
        <v>697</v>
      </c>
      <c r="BE406">
        <v>0</v>
      </c>
      <c r="BF406">
        <v>0</v>
      </c>
      <c r="BG406">
        <v>0</v>
      </c>
      <c r="BH406">
        <v>0</v>
      </c>
      <c r="BI406" t="s">
        <v>197</v>
      </c>
      <c r="BJ406" t="s">
        <v>697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697</v>
      </c>
      <c r="BQ406">
        <v>0</v>
      </c>
      <c r="BR406">
        <v>0</v>
      </c>
      <c r="BS406">
        <v>0</v>
      </c>
      <c r="BT406" t="s">
        <v>697</v>
      </c>
      <c r="BU406">
        <v>0</v>
      </c>
      <c r="BV406">
        <v>0</v>
      </c>
      <c r="BW406" t="s">
        <v>697</v>
      </c>
      <c r="BX406">
        <v>0</v>
      </c>
    </row>
    <row r="407" spans="1:76" x14ac:dyDescent="0.25">
      <c r="A407" t="s">
        <v>722</v>
      </c>
      <c r="B407" t="s">
        <v>191</v>
      </c>
      <c r="C407" t="s">
        <v>615</v>
      </c>
      <c r="D407" t="s">
        <v>798</v>
      </c>
      <c r="E407" t="s">
        <v>697</v>
      </c>
      <c r="F407" t="s">
        <v>616</v>
      </c>
      <c r="G407" t="s">
        <v>697</v>
      </c>
      <c r="H407" t="s">
        <v>184</v>
      </c>
      <c r="I407" t="s">
        <v>1570</v>
      </c>
      <c r="J407" t="s">
        <v>1570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697</v>
      </c>
      <c r="AC407" s="2">
        <v>-3.8442622950819674</v>
      </c>
      <c r="AD407">
        <v>-0.85</v>
      </c>
      <c r="AE407">
        <v>0</v>
      </c>
      <c r="AF407">
        <v>0</v>
      </c>
      <c r="AG407">
        <v>0</v>
      </c>
      <c r="AH407">
        <v>0</v>
      </c>
      <c r="AI407" t="s">
        <v>697</v>
      </c>
      <c r="AJ407" t="s">
        <v>697</v>
      </c>
      <c r="AK407" t="s">
        <v>697</v>
      </c>
      <c r="AL407">
        <v>0</v>
      </c>
      <c r="AM407">
        <v>0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  <c r="AU407" t="s">
        <v>697</v>
      </c>
      <c r="AV407" t="s">
        <v>697</v>
      </c>
      <c r="AW407" t="s">
        <v>697</v>
      </c>
      <c r="AX407" t="s">
        <v>697</v>
      </c>
      <c r="AY407" t="s">
        <v>697</v>
      </c>
      <c r="AZ407" t="s">
        <v>697</v>
      </c>
      <c r="BA407" t="s">
        <v>1533</v>
      </c>
      <c r="BB407" t="s">
        <v>2079</v>
      </c>
      <c r="BC407">
        <v>4.6900000000000004</v>
      </c>
      <c r="BD407" t="s">
        <v>697</v>
      </c>
      <c r="BE407">
        <v>0</v>
      </c>
      <c r="BF407">
        <v>0</v>
      </c>
      <c r="BG407">
        <v>0</v>
      </c>
      <c r="BH407">
        <v>0</v>
      </c>
      <c r="BI407" t="s">
        <v>197</v>
      </c>
      <c r="BJ407" t="s">
        <v>697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697</v>
      </c>
      <c r="BQ407">
        <v>0</v>
      </c>
      <c r="BR407">
        <v>0</v>
      </c>
      <c r="BS407">
        <v>0</v>
      </c>
      <c r="BT407" t="s">
        <v>697</v>
      </c>
      <c r="BU407">
        <v>0</v>
      </c>
      <c r="BV407">
        <v>0</v>
      </c>
      <c r="BW407" t="s">
        <v>697</v>
      </c>
      <c r="BX407">
        <v>0</v>
      </c>
    </row>
    <row r="408" spans="1:76" x14ac:dyDescent="0.25">
      <c r="A408" t="s">
        <v>722</v>
      </c>
      <c r="B408" t="s">
        <v>191</v>
      </c>
      <c r="C408" t="s">
        <v>615</v>
      </c>
      <c r="D408" t="s">
        <v>798</v>
      </c>
      <c r="E408" t="s">
        <v>697</v>
      </c>
      <c r="F408" t="s">
        <v>616</v>
      </c>
      <c r="G408" t="s">
        <v>697</v>
      </c>
      <c r="H408" t="s">
        <v>184</v>
      </c>
      <c r="I408" t="s">
        <v>1570</v>
      </c>
      <c r="J408" t="s">
        <v>1570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697</v>
      </c>
      <c r="AC408" s="2">
        <v>-1.5327868852459017</v>
      </c>
      <c r="AD408">
        <v>-0.34</v>
      </c>
      <c r="AE408">
        <v>0</v>
      </c>
      <c r="AF408">
        <v>0</v>
      </c>
      <c r="AG408">
        <v>0</v>
      </c>
      <c r="AH408">
        <v>0</v>
      </c>
      <c r="AI408" t="s">
        <v>697</v>
      </c>
      <c r="AJ408" t="s">
        <v>697</v>
      </c>
      <c r="AK408" t="s">
        <v>697</v>
      </c>
      <c r="AL408">
        <v>0</v>
      </c>
      <c r="AM408">
        <v>0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  <c r="AU408" t="s">
        <v>697</v>
      </c>
      <c r="AV408" t="s">
        <v>697</v>
      </c>
      <c r="AW408" t="s">
        <v>697</v>
      </c>
      <c r="AX408" t="s">
        <v>697</v>
      </c>
      <c r="AY408" t="s">
        <v>697</v>
      </c>
      <c r="AZ408" t="s">
        <v>697</v>
      </c>
      <c r="BA408" t="s">
        <v>2080</v>
      </c>
      <c r="BB408" t="s">
        <v>2081</v>
      </c>
      <c r="BC408">
        <v>1.87</v>
      </c>
      <c r="BD408" t="s">
        <v>697</v>
      </c>
      <c r="BE408">
        <v>0</v>
      </c>
      <c r="BF408">
        <v>0</v>
      </c>
      <c r="BG408">
        <v>0</v>
      </c>
      <c r="BH408">
        <v>0</v>
      </c>
      <c r="BI408" t="s">
        <v>197</v>
      </c>
      <c r="BJ408" t="s">
        <v>697</v>
      </c>
      <c r="BK408">
        <v>0</v>
      </c>
      <c r="BL408">
        <v>0</v>
      </c>
      <c r="BM408">
        <v>0</v>
      </c>
      <c r="BN408">
        <v>0</v>
      </c>
      <c r="BO408">
        <v>0</v>
      </c>
      <c r="BP408" t="s">
        <v>697</v>
      </c>
      <c r="BQ408">
        <v>0</v>
      </c>
      <c r="BR408">
        <v>0</v>
      </c>
      <c r="BS408">
        <v>0</v>
      </c>
      <c r="BT408" t="s">
        <v>697</v>
      </c>
      <c r="BU408">
        <v>0</v>
      </c>
      <c r="BV408">
        <v>0</v>
      </c>
      <c r="BW408" t="s">
        <v>697</v>
      </c>
      <c r="BX408">
        <v>0</v>
      </c>
    </row>
    <row r="409" spans="1:76" x14ac:dyDescent="0.25">
      <c r="A409" t="s">
        <v>722</v>
      </c>
      <c r="B409" t="s">
        <v>191</v>
      </c>
      <c r="C409" t="s">
        <v>615</v>
      </c>
      <c r="D409" t="s">
        <v>798</v>
      </c>
      <c r="E409" t="s">
        <v>697</v>
      </c>
      <c r="F409" t="s">
        <v>616</v>
      </c>
      <c r="G409" t="s">
        <v>697</v>
      </c>
      <c r="H409" t="s">
        <v>184</v>
      </c>
      <c r="I409" t="s">
        <v>1570</v>
      </c>
      <c r="J409" t="s">
        <v>1570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697</v>
      </c>
      <c r="AC409" s="2">
        <v>-1.1229508196721312</v>
      </c>
      <c r="AD409">
        <v>-0.25</v>
      </c>
      <c r="AE409">
        <v>0</v>
      </c>
      <c r="AF409">
        <v>0</v>
      </c>
      <c r="AG409">
        <v>0</v>
      </c>
      <c r="AH409">
        <v>0</v>
      </c>
      <c r="AI409" t="s">
        <v>697</v>
      </c>
      <c r="AJ409" t="s">
        <v>697</v>
      </c>
      <c r="AK409" t="s">
        <v>697</v>
      </c>
      <c r="AL409">
        <v>0</v>
      </c>
      <c r="AM409">
        <v>0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  <c r="AU409" t="s">
        <v>697</v>
      </c>
      <c r="AV409" t="s">
        <v>697</v>
      </c>
      <c r="AW409" t="s">
        <v>697</v>
      </c>
      <c r="AX409" t="s">
        <v>697</v>
      </c>
      <c r="AY409" t="s">
        <v>697</v>
      </c>
      <c r="AZ409" t="s">
        <v>697</v>
      </c>
      <c r="BA409" t="s">
        <v>1299</v>
      </c>
      <c r="BB409" t="s">
        <v>2082</v>
      </c>
      <c r="BC409">
        <v>1.37</v>
      </c>
      <c r="BD409" t="s">
        <v>697</v>
      </c>
      <c r="BE409">
        <v>0</v>
      </c>
      <c r="BF409">
        <v>0</v>
      </c>
      <c r="BG409">
        <v>0</v>
      </c>
      <c r="BH409">
        <v>0</v>
      </c>
      <c r="BI409" t="s">
        <v>197</v>
      </c>
      <c r="BJ409" t="s">
        <v>697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697</v>
      </c>
      <c r="BQ409">
        <v>0</v>
      </c>
      <c r="BR409">
        <v>0</v>
      </c>
      <c r="BS409">
        <v>0</v>
      </c>
      <c r="BT409" t="s">
        <v>697</v>
      </c>
      <c r="BU409">
        <v>0</v>
      </c>
      <c r="BV409">
        <v>0</v>
      </c>
      <c r="BW409" t="s">
        <v>697</v>
      </c>
      <c r="BX409">
        <v>0</v>
      </c>
    </row>
    <row r="410" spans="1:76" x14ac:dyDescent="0.25">
      <c r="A410" t="s">
        <v>721</v>
      </c>
      <c r="B410" t="s">
        <v>191</v>
      </c>
      <c r="C410" t="s">
        <v>209</v>
      </c>
      <c r="D410" t="s">
        <v>796</v>
      </c>
      <c r="E410" t="s">
        <v>697</v>
      </c>
      <c r="F410" t="s">
        <v>210</v>
      </c>
      <c r="G410" t="s">
        <v>697</v>
      </c>
      <c r="H410" t="s">
        <v>184</v>
      </c>
      <c r="I410" t="s">
        <v>1570</v>
      </c>
      <c r="J410" t="s">
        <v>1570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697</v>
      </c>
      <c r="AC410" s="2">
        <v>-4.360655737704918</v>
      </c>
      <c r="AD410">
        <v>-0.96</v>
      </c>
      <c r="AE410">
        <v>0</v>
      </c>
      <c r="AF410">
        <v>0</v>
      </c>
      <c r="AG410">
        <v>0</v>
      </c>
      <c r="AH410">
        <v>0</v>
      </c>
      <c r="AI410" t="s">
        <v>697</v>
      </c>
      <c r="AJ410" t="s">
        <v>697</v>
      </c>
      <c r="AK410" t="s">
        <v>697</v>
      </c>
      <c r="AL410">
        <v>0</v>
      </c>
      <c r="AM410">
        <v>0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  <c r="AU410" t="s">
        <v>697</v>
      </c>
      <c r="AV410" t="s">
        <v>697</v>
      </c>
      <c r="AW410" t="s">
        <v>697</v>
      </c>
      <c r="AX410" t="s">
        <v>697</v>
      </c>
      <c r="AY410" t="s">
        <v>697</v>
      </c>
      <c r="AZ410" t="s">
        <v>697</v>
      </c>
      <c r="BA410" t="s">
        <v>964</v>
      </c>
      <c r="BB410" t="s">
        <v>2083</v>
      </c>
      <c r="BC410">
        <v>5.32</v>
      </c>
      <c r="BD410" t="s">
        <v>697</v>
      </c>
      <c r="BE410">
        <v>0</v>
      </c>
      <c r="BF410">
        <v>0</v>
      </c>
      <c r="BG410">
        <v>0</v>
      </c>
      <c r="BH410">
        <v>0</v>
      </c>
      <c r="BI410" t="s">
        <v>197</v>
      </c>
      <c r="BJ410" t="s">
        <v>697</v>
      </c>
      <c r="BK410">
        <v>0</v>
      </c>
      <c r="BL410">
        <v>0</v>
      </c>
      <c r="BM410">
        <v>0</v>
      </c>
      <c r="BN410">
        <v>0</v>
      </c>
      <c r="BO410">
        <v>0</v>
      </c>
      <c r="BP410" t="s">
        <v>697</v>
      </c>
      <c r="BQ410">
        <v>0</v>
      </c>
      <c r="BR410">
        <v>0</v>
      </c>
      <c r="BS410">
        <v>0</v>
      </c>
      <c r="BT410" t="s">
        <v>697</v>
      </c>
      <c r="BU410">
        <v>0</v>
      </c>
      <c r="BV410">
        <v>0</v>
      </c>
      <c r="BW410" t="s">
        <v>697</v>
      </c>
      <c r="BX410">
        <v>0</v>
      </c>
    </row>
    <row r="411" spans="1:76" x14ac:dyDescent="0.25">
      <c r="A411" t="s">
        <v>721</v>
      </c>
      <c r="B411" t="s">
        <v>191</v>
      </c>
      <c r="C411" t="s">
        <v>209</v>
      </c>
      <c r="D411" t="s">
        <v>796</v>
      </c>
      <c r="E411" t="s">
        <v>697</v>
      </c>
      <c r="F411" t="s">
        <v>210</v>
      </c>
      <c r="G411" t="s">
        <v>697</v>
      </c>
      <c r="H411" t="s">
        <v>184</v>
      </c>
      <c r="I411" t="s">
        <v>1570</v>
      </c>
      <c r="J411" t="s">
        <v>1570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697</v>
      </c>
      <c r="AC411" s="2">
        <v>-1.5081967213114753</v>
      </c>
      <c r="AD411">
        <v>-0.33</v>
      </c>
      <c r="AE411">
        <v>0</v>
      </c>
      <c r="AF411">
        <v>0</v>
      </c>
      <c r="AG411">
        <v>0</v>
      </c>
      <c r="AH411">
        <v>0</v>
      </c>
      <c r="AI411" t="s">
        <v>697</v>
      </c>
      <c r="AJ411" t="s">
        <v>697</v>
      </c>
      <c r="AK411" t="s">
        <v>697</v>
      </c>
      <c r="AL411">
        <v>0</v>
      </c>
      <c r="AM411">
        <v>0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  <c r="AU411" t="s">
        <v>697</v>
      </c>
      <c r="AV411" t="s">
        <v>697</v>
      </c>
      <c r="AW411" t="s">
        <v>697</v>
      </c>
      <c r="AX411" t="s">
        <v>697</v>
      </c>
      <c r="AY411" t="s">
        <v>697</v>
      </c>
      <c r="AZ411" t="s">
        <v>697</v>
      </c>
      <c r="BA411" t="s">
        <v>997</v>
      </c>
      <c r="BB411" t="s">
        <v>2084</v>
      </c>
      <c r="BC411">
        <v>1.84</v>
      </c>
      <c r="BD411" t="s">
        <v>697</v>
      </c>
      <c r="BE411">
        <v>0</v>
      </c>
      <c r="BF411">
        <v>0</v>
      </c>
      <c r="BG411">
        <v>0</v>
      </c>
      <c r="BH411">
        <v>0</v>
      </c>
      <c r="BI411" t="s">
        <v>197</v>
      </c>
      <c r="BJ411" t="s">
        <v>697</v>
      </c>
      <c r="BK411">
        <v>0</v>
      </c>
      <c r="BL411">
        <v>0</v>
      </c>
      <c r="BM411">
        <v>0</v>
      </c>
      <c r="BN411">
        <v>0</v>
      </c>
      <c r="BO411">
        <v>0</v>
      </c>
      <c r="BP411" t="s">
        <v>697</v>
      </c>
      <c r="BQ411">
        <v>0</v>
      </c>
      <c r="BR411">
        <v>0</v>
      </c>
      <c r="BS411">
        <v>0</v>
      </c>
      <c r="BT411" t="s">
        <v>697</v>
      </c>
      <c r="BU411">
        <v>0</v>
      </c>
      <c r="BV411">
        <v>0</v>
      </c>
      <c r="BW411" t="s">
        <v>697</v>
      </c>
      <c r="BX411">
        <v>0</v>
      </c>
    </row>
    <row r="412" spans="1:76" x14ac:dyDescent="0.25">
      <c r="A412" t="s">
        <v>721</v>
      </c>
      <c r="B412" t="s">
        <v>191</v>
      </c>
      <c r="C412" t="s">
        <v>209</v>
      </c>
      <c r="D412" t="s">
        <v>796</v>
      </c>
      <c r="E412" t="s">
        <v>697</v>
      </c>
      <c r="F412" t="s">
        <v>210</v>
      </c>
      <c r="G412" t="s">
        <v>697</v>
      </c>
      <c r="H412" t="s">
        <v>184</v>
      </c>
      <c r="I412" t="s">
        <v>1570</v>
      </c>
      <c r="J412" t="s">
        <v>1570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697</v>
      </c>
      <c r="AC412" s="2">
        <v>-4.5901639344262293</v>
      </c>
      <c r="AD412">
        <v>-1.01</v>
      </c>
      <c r="AE412">
        <v>0</v>
      </c>
      <c r="AF412">
        <v>0</v>
      </c>
      <c r="AG412">
        <v>0</v>
      </c>
      <c r="AH412">
        <v>0</v>
      </c>
      <c r="AI412" t="s">
        <v>697</v>
      </c>
      <c r="AJ412" t="s">
        <v>697</v>
      </c>
      <c r="AK412" t="s">
        <v>697</v>
      </c>
      <c r="AL412">
        <v>0</v>
      </c>
      <c r="AM412">
        <v>0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  <c r="AU412" t="s">
        <v>697</v>
      </c>
      <c r="AV412" t="s">
        <v>697</v>
      </c>
      <c r="AW412" t="s">
        <v>697</v>
      </c>
      <c r="AX412" t="s">
        <v>697</v>
      </c>
      <c r="AY412" t="s">
        <v>697</v>
      </c>
      <c r="AZ412" t="s">
        <v>697</v>
      </c>
      <c r="BA412" t="s">
        <v>1294</v>
      </c>
      <c r="BB412" t="s">
        <v>2085</v>
      </c>
      <c r="BC412">
        <v>5.6</v>
      </c>
      <c r="BD412" t="s">
        <v>697</v>
      </c>
      <c r="BE412">
        <v>0</v>
      </c>
      <c r="BF412">
        <v>0</v>
      </c>
      <c r="BG412">
        <v>0</v>
      </c>
      <c r="BH412">
        <v>0</v>
      </c>
      <c r="BI412" t="s">
        <v>197</v>
      </c>
      <c r="BJ412" t="s">
        <v>697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697</v>
      </c>
      <c r="BQ412">
        <v>0</v>
      </c>
      <c r="BR412">
        <v>0</v>
      </c>
      <c r="BS412">
        <v>0</v>
      </c>
      <c r="BT412" t="s">
        <v>697</v>
      </c>
      <c r="BU412">
        <v>0</v>
      </c>
      <c r="BV412">
        <v>0</v>
      </c>
      <c r="BW412" t="s">
        <v>697</v>
      </c>
      <c r="BX412">
        <v>0</v>
      </c>
    </row>
    <row r="413" spans="1:76" x14ac:dyDescent="0.25">
      <c r="A413" t="s">
        <v>721</v>
      </c>
      <c r="B413" t="s">
        <v>191</v>
      </c>
      <c r="C413" t="s">
        <v>209</v>
      </c>
      <c r="D413" t="s">
        <v>796</v>
      </c>
      <c r="E413" t="s">
        <v>697</v>
      </c>
      <c r="F413" t="s">
        <v>210</v>
      </c>
      <c r="G413" t="s">
        <v>697</v>
      </c>
      <c r="H413" t="s">
        <v>184</v>
      </c>
      <c r="I413" t="s">
        <v>1570</v>
      </c>
      <c r="J413" t="s">
        <v>1570</v>
      </c>
      <c r="K413">
        <v>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697</v>
      </c>
      <c r="AC413" s="2">
        <v>-5.7868852459016393</v>
      </c>
      <c r="AD413">
        <v>-1.27</v>
      </c>
      <c r="AE413">
        <v>0</v>
      </c>
      <c r="AF413">
        <v>0</v>
      </c>
      <c r="AG413">
        <v>0</v>
      </c>
      <c r="AH413">
        <v>0</v>
      </c>
      <c r="AI413" t="s">
        <v>697</v>
      </c>
      <c r="AJ413" t="s">
        <v>697</v>
      </c>
      <c r="AK413" t="s">
        <v>697</v>
      </c>
      <c r="AL413">
        <v>0</v>
      </c>
      <c r="AM413">
        <v>0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  <c r="AU413" t="s">
        <v>697</v>
      </c>
      <c r="AV413" t="s">
        <v>697</v>
      </c>
      <c r="AW413" t="s">
        <v>697</v>
      </c>
      <c r="AX413" t="s">
        <v>697</v>
      </c>
      <c r="AY413" t="s">
        <v>697</v>
      </c>
      <c r="AZ413" t="s">
        <v>697</v>
      </c>
      <c r="BA413" t="s">
        <v>1448</v>
      </c>
      <c r="BB413" t="s">
        <v>2086</v>
      </c>
      <c r="BC413">
        <v>7.06</v>
      </c>
      <c r="BD413" t="s">
        <v>697</v>
      </c>
      <c r="BE413">
        <v>0</v>
      </c>
      <c r="BF413">
        <v>0</v>
      </c>
      <c r="BG413">
        <v>0</v>
      </c>
      <c r="BH413">
        <v>0</v>
      </c>
      <c r="BI413" t="s">
        <v>197</v>
      </c>
      <c r="BJ413" t="s">
        <v>697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697</v>
      </c>
      <c r="BQ413">
        <v>0</v>
      </c>
      <c r="BR413">
        <v>0</v>
      </c>
      <c r="BS413">
        <v>0</v>
      </c>
      <c r="BT413" t="s">
        <v>697</v>
      </c>
      <c r="BU413">
        <v>0</v>
      </c>
      <c r="BV413">
        <v>0</v>
      </c>
      <c r="BW413" t="s">
        <v>697</v>
      </c>
      <c r="BX413">
        <v>0</v>
      </c>
    </row>
    <row r="414" spans="1:76" x14ac:dyDescent="0.25">
      <c r="A414" t="s">
        <v>721</v>
      </c>
      <c r="B414" t="s">
        <v>191</v>
      </c>
      <c r="C414" t="s">
        <v>209</v>
      </c>
      <c r="D414" t="s">
        <v>796</v>
      </c>
      <c r="E414" t="s">
        <v>697</v>
      </c>
      <c r="F414" t="s">
        <v>210</v>
      </c>
      <c r="G414" t="s">
        <v>697</v>
      </c>
      <c r="H414" t="s">
        <v>184</v>
      </c>
      <c r="I414" t="s">
        <v>1570</v>
      </c>
      <c r="J414" t="s">
        <v>1570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697</v>
      </c>
      <c r="AC414" s="2">
        <v>-4.6229508196721314</v>
      </c>
      <c r="AD414">
        <v>-1.02</v>
      </c>
      <c r="AE414">
        <v>0</v>
      </c>
      <c r="AF414">
        <v>0</v>
      </c>
      <c r="AG414">
        <v>0</v>
      </c>
      <c r="AH414">
        <v>0</v>
      </c>
      <c r="AI414" t="s">
        <v>697</v>
      </c>
      <c r="AJ414" t="s">
        <v>697</v>
      </c>
      <c r="AK414" t="s">
        <v>697</v>
      </c>
      <c r="AL414">
        <v>0</v>
      </c>
      <c r="AM414">
        <v>0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  <c r="AU414" t="s">
        <v>697</v>
      </c>
      <c r="AV414" t="s">
        <v>697</v>
      </c>
      <c r="AW414" t="s">
        <v>697</v>
      </c>
      <c r="AX414" t="s">
        <v>697</v>
      </c>
      <c r="AY414" t="s">
        <v>697</v>
      </c>
      <c r="AZ414" t="s">
        <v>697</v>
      </c>
      <c r="BA414" t="s">
        <v>1534</v>
      </c>
      <c r="BB414" t="s">
        <v>2087</v>
      </c>
      <c r="BC414">
        <v>5.64</v>
      </c>
      <c r="BD414" t="s">
        <v>697</v>
      </c>
      <c r="BE414">
        <v>0</v>
      </c>
      <c r="BF414">
        <v>0</v>
      </c>
      <c r="BG414">
        <v>0</v>
      </c>
      <c r="BH414">
        <v>0</v>
      </c>
      <c r="BI414" t="s">
        <v>197</v>
      </c>
      <c r="BJ414" t="s">
        <v>697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697</v>
      </c>
      <c r="BQ414">
        <v>0</v>
      </c>
      <c r="BR414">
        <v>0</v>
      </c>
      <c r="BS414">
        <v>0</v>
      </c>
      <c r="BT414" t="s">
        <v>697</v>
      </c>
      <c r="BU414">
        <v>0</v>
      </c>
      <c r="BV414">
        <v>0</v>
      </c>
      <c r="BW414" t="s">
        <v>697</v>
      </c>
      <c r="BX414">
        <v>0</v>
      </c>
    </row>
    <row r="415" spans="1:76" x14ac:dyDescent="0.25">
      <c r="A415" t="s">
        <v>721</v>
      </c>
      <c r="B415" t="s">
        <v>191</v>
      </c>
      <c r="C415" t="s">
        <v>209</v>
      </c>
      <c r="D415" t="s">
        <v>796</v>
      </c>
      <c r="E415" t="s">
        <v>697</v>
      </c>
      <c r="F415" t="s">
        <v>210</v>
      </c>
      <c r="G415" t="s">
        <v>697</v>
      </c>
      <c r="H415" t="s">
        <v>184</v>
      </c>
      <c r="I415" t="s">
        <v>1570</v>
      </c>
      <c r="J415" t="s">
        <v>1570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697</v>
      </c>
      <c r="AC415" s="2">
        <v>-7.0081967213114753</v>
      </c>
      <c r="AD415">
        <v>-1.54</v>
      </c>
      <c r="AE415">
        <v>0</v>
      </c>
      <c r="AF415">
        <v>0</v>
      </c>
      <c r="AG415">
        <v>0</v>
      </c>
      <c r="AH415">
        <v>0</v>
      </c>
      <c r="AI415" t="s">
        <v>697</v>
      </c>
      <c r="AJ415" t="s">
        <v>697</v>
      </c>
      <c r="AK415" t="s">
        <v>697</v>
      </c>
      <c r="AL415">
        <v>0</v>
      </c>
      <c r="AM415">
        <v>0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  <c r="AU415" t="s">
        <v>697</v>
      </c>
      <c r="AV415" t="s">
        <v>697</v>
      </c>
      <c r="AW415" t="s">
        <v>697</v>
      </c>
      <c r="AX415" t="s">
        <v>697</v>
      </c>
      <c r="AY415" t="s">
        <v>697</v>
      </c>
      <c r="AZ415" t="s">
        <v>697</v>
      </c>
      <c r="BA415" t="s">
        <v>1745</v>
      </c>
      <c r="BB415" t="s">
        <v>2088</v>
      </c>
      <c r="BC415">
        <v>8.5500000000000007</v>
      </c>
      <c r="BD415" t="s">
        <v>697</v>
      </c>
      <c r="BE415">
        <v>0</v>
      </c>
      <c r="BF415">
        <v>0</v>
      </c>
      <c r="BG415">
        <v>0</v>
      </c>
      <c r="BH415">
        <v>0</v>
      </c>
      <c r="BI415" t="s">
        <v>197</v>
      </c>
      <c r="BJ415" t="s">
        <v>697</v>
      </c>
      <c r="BK415">
        <v>0</v>
      </c>
      <c r="BL415">
        <v>0</v>
      </c>
      <c r="BM415">
        <v>0</v>
      </c>
      <c r="BN415">
        <v>0</v>
      </c>
      <c r="BO415">
        <v>0</v>
      </c>
      <c r="BP415" t="s">
        <v>697</v>
      </c>
      <c r="BQ415">
        <v>0</v>
      </c>
      <c r="BR415">
        <v>0</v>
      </c>
      <c r="BS415">
        <v>0</v>
      </c>
      <c r="BT415" t="s">
        <v>697</v>
      </c>
      <c r="BU415">
        <v>0</v>
      </c>
      <c r="BV415">
        <v>0</v>
      </c>
      <c r="BW415" t="s">
        <v>697</v>
      </c>
      <c r="BX415">
        <v>0</v>
      </c>
    </row>
    <row r="416" spans="1:76" x14ac:dyDescent="0.25">
      <c r="A416" t="s">
        <v>721</v>
      </c>
      <c r="B416" t="s">
        <v>191</v>
      </c>
      <c r="C416" t="s">
        <v>209</v>
      </c>
      <c r="D416" t="s">
        <v>796</v>
      </c>
      <c r="E416" t="s">
        <v>697</v>
      </c>
      <c r="F416" t="s">
        <v>210</v>
      </c>
      <c r="G416" t="s">
        <v>697</v>
      </c>
      <c r="H416" t="s">
        <v>184</v>
      </c>
      <c r="I416" t="s">
        <v>1570</v>
      </c>
      <c r="J416" t="s">
        <v>1570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697</v>
      </c>
      <c r="AC416" s="2">
        <v>-9.7868852459016384</v>
      </c>
      <c r="AD416">
        <v>-2.15</v>
      </c>
      <c r="AE416">
        <v>0</v>
      </c>
      <c r="AF416">
        <v>0</v>
      </c>
      <c r="AG416">
        <v>0</v>
      </c>
      <c r="AH416">
        <v>0</v>
      </c>
      <c r="AI416" t="s">
        <v>697</v>
      </c>
      <c r="AJ416" t="s">
        <v>697</v>
      </c>
      <c r="AK416" t="s">
        <v>697</v>
      </c>
      <c r="AL416">
        <v>0</v>
      </c>
      <c r="AM416">
        <v>0</v>
      </c>
      <c r="AN416" t="s">
        <v>697</v>
      </c>
      <c r="AO416" t="s">
        <v>697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  <c r="AU416" t="s">
        <v>697</v>
      </c>
      <c r="AV416" t="s">
        <v>697</v>
      </c>
      <c r="AW416" t="s">
        <v>697</v>
      </c>
      <c r="AX416" t="s">
        <v>697</v>
      </c>
      <c r="AY416" t="s">
        <v>697</v>
      </c>
      <c r="AZ416" t="s">
        <v>697</v>
      </c>
      <c r="BA416" t="s">
        <v>2089</v>
      </c>
      <c r="BB416" t="s">
        <v>2090</v>
      </c>
      <c r="BC416">
        <v>11.94</v>
      </c>
      <c r="BD416" t="s">
        <v>697</v>
      </c>
      <c r="BE416">
        <v>0</v>
      </c>
      <c r="BF416">
        <v>0</v>
      </c>
      <c r="BG416">
        <v>0</v>
      </c>
      <c r="BH416">
        <v>0</v>
      </c>
      <c r="BI416" t="s">
        <v>197</v>
      </c>
      <c r="BJ416" t="s">
        <v>697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697</v>
      </c>
      <c r="BQ416">
        <v>0</v>
      </c>
      <c r="BR416">
        <v>0</v>
      </c>
      <c r="BS416">
        <v>0</v>
      </c>
      <c r="BT416" t="s">
        <v>697</v>
      </c>
      <c r="BU416">
        <v>0</v>
      </c>
      <c r="BV416">
        <v>0</v>
      </c>
      <c r="BW416" t="s">
        <v>697</v>
      </c>
      <c r="BX416">
        <v>0</v>
      </c>
    </row>
    <row r="417" spans="1:76" x14ac:dyDescent="0.25">
      <c r="A417" t="s">
        <v>824</v>
      </c>
      <c r="B417" t="s">
        <v>191</v>
      </c>
      <c r="C417" t="s">
        <v>825</v>
      </c>
      <c r="D417" t="s">
        <v>798</v>
      </c>
      <c r="E417" t="s">
        <v>697</v>
      </c>
      <c r="F417" t="s">
        <v>691</v>
      </c>
      <c r="G417" t="s">
        <v>697</v>
      </c>
      <c r="H417" t="s">
        <v>184</v>
      </c>
      <c r="I417" t="s">
        <v>1570</v>
      </c>
      <c r="J417" t="s">
        <v>1570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697</v>
      </c>
      <c r="AC417" s="2">
        <v>-9.6475409836065573</v>
      </c>
      <c r="AD417">
        <v>-2.12</v>
      </c>
      <c r="AE417">
        <v>0</v>
      </c>
      <c r="AF417">
        <v>0</v>
      </c>
      <c r="AG417">
        <v>0</v>
      </c>
      <c r="AH417">
        <v>0</v>
      </c>
      <c r="AI417" t="s">
        <v>697</v>
      </c>
      <c r="AJ417" t="s">
        <v>697</v>
      </c>
      <c r="AK417" t="s">
        <v>697</v>
      </c>
      <c r="AL417">
        <v>0</v>
      </c>
      <c r="AM417">
        <v>0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  <c r="AU417" t="s">
        <v>697</v>
      </c>
      <c r="AV417" t="s">
        <v>697</v>
      </c>
      <c r="AW417" t="s">
        <v>697</v>
      </c>
      <c r="AX417" t="s">
        <v>697</v>
      </c>
      <c r="AY417" t="s">
        <v>697</v>
      </c>
      <c r="AZ417" t="s">
        <v>697</v>
      </c>
      <c r="BA417" t="s">
        <v>1374</v>
      </c>
      <c r="BB417" t="s">
        <v>2091</v>
      </c>
      <c r="BC417">
        <v>11.77</v>
      </c>
      <c r="BD417" t="s">
        <v>697</v>
      </c>
      <c r="BE417">
        <v>0</v>
      </c>
      <c r="BF417">
        <v>0</v>
      </c>
      <c r="BG417">
        <v>0</v>
      </c>
      <c r="BH417">
        <v>0</v>
      </c>
      <c r="BI417" t="s">
        <v>197</v>
      </c>
      <c r="BJ417" t="s">
        <v>697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697</v>
      </c>
      <c r="BQ417">
        <v>0</v>
      </c>
      <c r="BR417">
        <v>0</v>
      </c>
      <c r="BS417">
        <v>0</v>
      </c>
      <c r="BT417" t="s">
        <v>697</v>
      </c>
      <c r="BU417">
        <v>0</v>
      </c>
      <c r="BV417">
        <v>0</v>
      </c>
      <c r="BW417" t="s">
        <v>697</v>
      </c>
      <c r="BX417">
        <v>0</v>
      </c>
    </row>
    <row r="418" spans="1:76" x14ac:dyDescent="0.25">
      <c r="A418" t="s">
        <v>824</v>
      </c>
      <c r="B418" t="s">
        <v>191</v>
      </c>
      <c r="C418" t="s">
        <v>825</v>
      </c>
      <c r="D418" t="s">
        <v>798</v>
      </c>
      <c r="E418" t="s">
        <v>697</v>
      </c>
      <c r="F418" t="s">
        <v>691</v>
      </c>
      <c r="G418" t="s">
        <v>697</v>
      </c>
      <c r="H418" t="s">
        <v>184</v>
      </c>
      <c r="I418" t="s">
        <v>1570</v>
      </c>
      <c r="J418" t="s">
        <v>1570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697</v>
      </c>
      <c r="AC418" s="2">
        <v>-5.8278688524590168</v>
      </c>
      <c r="AD418">
        <v>-1.28</v>
      </c>
      <c r="AE418">
        <v>0</v>
      </c>
      <c r="AF418">
        <v>0</v>
      </c>
      <c r="AG418">
        <v>0</v>
      </c>
      <c r="AH418">
        <v>0</v>
      </c>
      <c r="AI418" t="s">
        <v>697</v>
      </c>
      <c r="AJ418" t="s">
        <v>697</v>
      </c>
      <c r="AK418" t="s">
        <v>697</v>
      </c>
      <c r="AL418">
        <v>0</v>
      </c>
      <c r="AM418">
        <v>0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  <c r="AU418" t="s">
        <v>697</v>
      </c>
      <c r="AV418" t="s">
        <v>697</v>
      </c>
      <c r="AW418" t="s">
        <v>697</v>
      </c>
      <c r="AX418" t="s">
        <v>697</v>
      </c>
      <c r="AY418" t="s">
        <v>697</v>
      </c>
      <c r="AZ418" t="s">
        <v>697</v>
      </c>
      <c r="BA418" t="s">
        <v>2092</v>
      </c>
      <c r="BB418" t="s">
        <v>2093</v>
      </c>
      <c r="BC418">
        <v>7.11</v>
      </c>
      <c r="BD418" t="s">
        <v>697</v>
      </c>
      <c r="BE418">
        <v>0</v>
      </c>
      <c r="BF418">
        <v>0</v>
      </c>
      <c r="BG418">
        <v>0</v>
      </c>
      <c r="BH418">
        <v>0</v>
      </c>
      <c r="BI418" t="s">
        <v>197</v>
      </c>
      <c r="BJ418" t="s">
        <v>697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697</v>
      </c>
      <c r="BQ418">
        <v>0</v>
      </c>
      <c r="BR418">
        <v>0</v>
      </c>
      <c r="BS418">
        <v>0</v>
      </c>
      <c r="BT418" t="s">
        <v>697</v>
      </c>
      <c r="BU418">
        <v>0</v>
      </c>
      <c r="BV418">
        <v>0</v>
      </c>
      <c r="BW418" t="s">
        <v>697</v>
      </c>
      <c r="BX418">
        <v>0</v>
      </c>
    </row>
    <row r="419" spans="1:76" x14ac:dyDescent="0.25">
      <c r="A419" t="s">
        <v>728</v>
      </c>
      <c r="B419" t="s">
        <v>191</v>
      </c>
      <c r="C419" t="s">
        <v>211</v>
      </c>
      <c r="D419" t="s">
        <v>671</v>
      </c>
      <c r="E419" t="s">
        <v>697</v>
      </c>
      <c r="F419" t="s">
        <v>212</v>
      </c>
      <c r="G419" t="s">
        <v>697</v>
      </c>
      <c r="H419" t="s">
        <v>184</v>
      </c>
      <c r="I419" t="s">
        <v>1570</v>
      </c>
      <c r="J419" t="s">
        <v>1570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697</v>
      </c>
      <c r="AC419" s="2">
        <v>-6.2704918032786887</v>
      </c>
      <c r="AD419">
        <v>-1.38</v>
      </c>
      <c r="AE419">
        <v>0</v>
      </c>
      <c r="AF419">
        <v>0</v>
      </c>
      <c r="AG419">
        <v>0</v>
      </c>
      <c r="AH419">
        <v>0</v>
      </c>
      <c r="AI419" t="s">
        <v>697</v>
      </c>
      <c r="AJ419" t="s">
        <v>697</v>
      </c>
      <c r="AK419" t="s">
        <v>697</v>
      </c>
      <c r="AL419">
        <v>0</v>
      </c>
      <c r="AM419">
        <v>0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  <c r="AU419" t="s">
        <v>697</v>
      </c>
      <c r="AV419" t="s">
        <v>697</v>
      </c>
      <c r="AW419" t="s">
        <v>697</v>
      </c>
      <c r="AX419" t="s">
        <v>697</v>
      </c>
      <c r="AY419" t="s">
        <v>697</v>
      </c>
      <c r="AZ419" t="s">
        <v>697</v>
      </c>
      <c r="BA419" t="s">
        <v>1139</v>
      </c>
      <c r="BB419" t="s">
        <v>2094</v>
      </c>
      <c r="BC419">
        <v>7.65</v>
      </c>
      <c r="BD419" t="s">
        <v>697</v>
      </c>
      <c r="BE419">
        <v>0</v>
      </c>
      <c r="BF419">
        <v>0</v>
      </c>
      <c r="BG419">
        <v>0</v>
      </c>
      <c r="BH419">
        <v>0</v>
      </c>
      <c r="BI419" t="s">
        <v>197</v>
      </c>
      <c r="BJ419" t="s">
        <v>697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697</v>
      </c>
      <c r="BQ419">
        <v>0</v>
      </c>
      <c r="BR419">
        <v>0</v>
      </c>
      <c r="BS419">
        <v>0</v>
      </c>
      <c r="BT419" t="s">
        <v>697</v>
      </c>
      <c r="BU419">
        <v>0</v>
      </c>
      <c r="BV419">
        <v>0</v>
      </c>
      <c r="BW419" t="s">
        <v>697</v>
      </c>
      <c r="BX419">
        <v>0</v>
      </c>
    </row>
    <row r="420" spans="1:76" x14ac:dyDescent="0.25">
      <c r="A420" t="s">
        <v>733</v>
      </c>
      <c r="B420" t="s">
        <v>191</v>
      </c>
      <c r="C420" t="s">
        <v>205</v>
      </c>
      <c r="D420" t="s">
        <v>673</v>
      </c>
      <c r="E420" t="s">
        <v>697</v>
      </c>
      <c r="F420" t="s">
        <v>206</v>
      </c>
      <c r="G420" t="s">
        <v>697</v>
      </c>
      <c r="H420" t="s">
        <v>184</v>
      </c>
      <c r="I420" t="s">
        <v>1570</v>
      </c>
      <c r="J420" t="s">
        <v>1570</v>
      </c>
      <c r="K420">
        <v>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697</v>
      </c>
      <c r="AC420" s="2">
        <v>-1.6147540983606556</v>
      </c>
      <c r="AD420">
        <v>-0.36</v>
      </c>
      <c r="AE420">
        <v>0</v>
      </c>
      <c r="AF420">
        <v>0</v>
      </c>
      <c r="AG420">
        <v>0</v>
      </c>
      <c r="AH420">
        <v>0</v>
      </c>
      <c r="AI420" t="s">
        <v>697</v>
      </c>
      <c r="AJ420" t="s">
        <v>697</v>
      </c>
      <c r="AK420" t="s">
        <v>697</v>
      </c>
      <c r="AL420">
        <v>0</v>
      </c>
      <c r="AM420">
        <v>0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  <c r="AU420" t="s">
        <v>697</v>
      </c>
      <c r="AV420" t="s">
        <v>697</v>
      </c>
      <c r="AW420" t="s">
        <v>697</v>
      </c>
      <c r="AX420" t="s">
        <v>697</v>
      </c>
      <c r="AY420" t="s">
        <v>697</v>
      </c>
      <c r="AZ420" t="s">
        <v>697</v>
      </c>
      <c r="BA420" t="s">
        <v>2095</v>
      </c>
      <c r="BB420" t="s">
        <v>2096</v>
      </c>
      <c r="BC420">
        <v>1.97</v>
      </c>
      <c r="BD420" t="s">
        <v>697</v>
      </c>
      <c r="BE420">
        <v>0</v>
      </c>
      <c r="BF420">
        <v>0</v>
      </c>
      <c r="BG420">
        <v>0</v>
      </c>
      <c r="BH420">
        <v>0</v>
      </c>
      <c r="BI420" t="s">
        <v>197</v>
      </c>
      <c r="BJ420" t="s">
        <v>697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697</v>
      </c>
      <c r="BQ420">
        <v>0</v>
      </c>
      <c r="BR420">
        <v>0</v>
      </c>
      <c r="BS420">
        <v>0</v>
      </c>
      <c r="BT420" t="s">
        <v>697</v>
      </c>
      <c r="BU420">
        <v>0</v>
      </c>
      <c r="BV420">
        <v>0</v>
      </c>
      <c r="BW420" t="s">
        <v>697</v>
      </c>
      <c r="BX420">
        <v>0</v>
      </c>
    </row>
    <row r="421" spans="1:76" x14ac:dyDescent="0.25">
      <c r="A421" t="s">
        <v>741</v>
      </c>
      <c r="B421" t="s">
        <v>201</v>
      </c>
      <c r="C421" t="s">
        <v>696</v>
      </c>
      <c r="D421" t="s">
        <v>247</v>
      </c>
      <c r="E421" t="s">
        <v>697</v>
      </c>
      <c r="F421" t="s">
        <v>683</v>
      </c>
      <c r="G421" t="s">
        <v>697</v>
      </c>
      <c r="H421" t="s">
        <v>184</v>
      </c>
      <c r="I421" t="s">
        <v>1570</v>
      </c>
      <c r="J421" t="s">
        <v>1570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697</v>
      </c>
      <c r="AC421" s="2">
        <v>-6.7950819672131146</v>
      </c>
      <c r="AD421">
        <v>-1.49</v>
      </c>
      <c r="AE421">
        <v>0</v>
      </c>
      <c r="AF421">
        <v>0</v>
      </c>
      <c r="AG421">
        <v>0</v>
      </c>
      <c r="AH421">
        <v>0</v>
      </c>
      <c r="AI421" t="s">
        <v>697</v>
      </c>
      <c r="AJ421" t="s">
        <v>697</v>
      </c>
      <c r="AK421" t="s">
        <v>697</v>
      </c>
      <c r="AL421">
        <v>0</v>
      </c>
      <c r="AM421">
        <v>0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  <c r="AU421" t="s">
        <v>697</v>
      </c>
      <c r="AV421" t="s">
        <v>697</v>
      </c>
      <c r="AW421" t="s">
        <v>697</v>
      </c>
      <c r="AX421" t="s">
        <v>697</v>
      </c>
      <c r="AY421" t="s">
        <v>697</v>
      </c>
      <c r="AZ421" t="s">
        <v>697</v>
      </c>
      <c r="BA421" t="s">
        <v>998</v>
      </c>
      <c r="BB421" t="s">
        <v>2097</v>
      </c>
      <c r="BC421">
        <v>8.2899999999999991</v>
      </c>
      <c r="BD421" t="s">
        <v>697</v>
      </c>
      <c r="BE421">
        <v>0</v>
      </c>
      <c r="BF421">
        <v>0</v>
      </c>
      <c r="BG421">
        <v>0</v>
      </c>
      <c r="BH421">
        <v>0</v>
      </c>
      <c r="BI421" t="s">
        <v>197</v>
      </c>
      <c r="BJ421" t="s">
        <v>697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697</v>
      </c>
      <c r="BQ421">
        <v>0</v>
      </c>
      <c r="BR421">
        <v>0</v>
      </c>
      <c r="BS421">
        <v>0</v>
      </c>
      <c r="BT421" t="s">
        <v>697</v>
      </c>
      <c r="BU421">
        <v>0</v>
      </c>
      <c r="BV421">
        <v>0</v>
      </c>
      <c r="BW421" t="s">
        <v>697</v>
      </c>
      <c r="BX421">
        <v>0</v>
      </c>
    </row>
    <row r="422" spans="1:76" x14ac:dyDescent="0.25">
      <c r="A422" t="s">
        <v>741</v>
      </c>
      <c r="B422" t="s">
        <v>201</v>
      </c>
      <c r="C422" t="s">
        <v>696</v>
      </c>
      <c r="D422" t="s">
        <v>247</v>
      </c>
      <c r="E422" t="s">
        <v>697</v>
      </c>
      <c r="F422" t="s">
        <v>683</v>
      </c>
      <c r="G422" t="s">
        <v>697</v>
      </c>
      <c r="H422" t="s">
        <v>184</v>
      </c>
      <c r="I422" t="s">
        <v>1570</v>
      </c>
      <c r="J422" t="s">
        <v>1570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697</v>
      </c>
      <c r="AC422" s="2">
        <v>-6.3688524590163933</v>
      </c>
      <c r="AD422">
        <v>-1.4</v>
      </c>
      <c r="AE422">
        <v>0</v>
      </c>
      <c r="AF422">
        <v>0</v>
      </c>
      <c r="AG422">
        <v>0</v>
      </c>
      <c r="AH422">
        <v>0</v>
      </c>
      <c r="AI422" t="s">
        <v>697</v>
      </c>
      <c r="AJ422" t="s">
        <v>697</v>
      </c>
      <c r="AK422" t="s">
        <v>697</v>
      </c>
      <c r="AL422">
        <v>0</v>
      </c>
      <c r="AM422">
        <v>0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  <c r="AU422" t="s">
        <v>697</v>
      </c>
      <c r="AV422" t="s">
        <v>697</v>
      </c>
      <c r="AW422" t="s">
        <v>697</v>
      </c>
      <c r="AX422" t="s">
        <v>697</v>
      </c>
      <c r="AY422" t="s">
        <v>697</v>
      </c>
      <c r="AZ422" t="s">
        <v>697</v>
      </c>
      <c r="BA422" t="s">
        <v>1173</v>
      </c>
      <c r="BB422" t="s">
        <v>2098</v>
      </c>
      <c r="BC422">
        <v>7.77</v>
      </c>
      <c r="BD422" t="s">
        <v>697</v>
      </c>
      <c r="BE422">
        <v>0</v>
      </c>
      <c r="BF422">
        <v>0</v>
      </c>
      <c r="BG422">
        <v>0</v>
      </c>
      <c r="BH422">
        <v>0</v>
      </c>
      <c r="BI422" t="s">
        <v>197</v>
      </c>
      <c r="BJ422" t="s">
        <v>697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697</v>
      </c>
      <c r="BQ422">
        <v>0</v>
      </c>
      <c r="BR422">
        <v>0</v>
      </c>
      <c r="BS422">
        <v>0</v>
      </c>
      <c r="BT422" t="s">
        <v>697</v>
      </c>
      <c r="BU422">
        <v>0</v>
      </c>
      <c r="BV422">
        <v>0</v>
      </c>
      <c r="BW422" t="s">
        <v>697</v>
      </c>
      <c r="BX422">
        <v>0</v>
      </c>
    </row>
    <row r="423" spans="1:76" x14ac:dyDescent="0.25">
      <c r="A423" t="s">
        <v>741</v>
      </c>
      <c r="B423" t="s">
        <v>201</v>
      </c>
      <c r="C423" t="s">
        <v>696</v>
      </c>
      <c r="D423" t="s">
        <v>247</v>
      </c>
      <c r="E423" t="s">
        <v>697</v>
      </c>
      <c r="F423" t="s">
        <v>683</v>
      </c>
      <c r="G423" t="s">
        <v>697</v>
      </c>
      <c r="H423" t="s">
        <v>184</v>
      </c>
      <c r="I423" t="s">
        <v>1570</v>
      </c>
      <c r="J423" t="s">
        <v>1570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697</v>
      </c>
      <c r="AC423" s="2">
        <v>-2.6147540983606556</v>
      </c>
      <c r="AD423">
        <v>-0.57999999999999996</v>
      </c>
      <c r="AE423">
        <v>0</v>
      </c>
      <c r="AF423">
        <v>0</v>
      </c>
      <c r="AG423">
        <v>0</v>
      </c>
      <c r="AH423">
        <v>0</v>
      </c>
      <c r="AI423" t="s">
        <v>697</v>
      </c>
      <c r="AJ423" t="s">
        <v>697</v>
      </c>
      <c r="AK423" t="s">
        <v>697</v>
      </c>
      <c r="AL423">
        <v>0</v>
      </c>
      <c r="AM423">
        <v>0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  <c r="AU423" t="s">
        <v>697</v>
      </c>
      <c r="AV423" t="s">
        <v>697</v>
      </c>
      <c r="AW423" t="s">
        <v>697</v>
      </c>
      <c r="AX423" t="s">
        <v>697</v>
      </c>
      <c r="AY423" t="s">
        <v>697</v>
      </c>
      <c r="AZ423" t="s">
        <v>697</v>
      </c>
      <c r="BA423" t="s">
        <v>1415</v>
      </c>
      <c r="BB423" t="s">
        <v>2099</v>
      </c>
      <c r="BC423">
        <v>3.19</v>
      </c>
      <c r="BD423" t="s">
        <v>697</v>
      </c>
      <c r="BE423">
        <v>0</v>
      </c>
      <c r="BF423">
        <v>0</v>
      </c>
      <c r="BG423">
        <v>0</v>
      </c>
      <c r="BH423">
        <v>0</v>
      </c>
      <c r="BI423" t="s">
        <v>197</v>
      </c>
      <c r="BJ423" t="s">
        <v>697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697</v>
      </c>
      <c r="BQ423">
        <v>0</v>
      </c>
      <c r="BR423">
        <v>0</v>
      </c>
      <c r="BS423">
        <v>0</v>
      </c>
      <c r="BT423" t="s">
        <v>697</v>
      </c>
      <c r="BU423">
        <v>0</v>
      </c>
      <c r="BV423">
        <v>0</v>
      </c>
      <c r="BW423" t="s">
        <v>697</v>
      </c>
      <c r="BX423">
        <v>0</v>
      </c>
    </row>
    <row r="424" spans="1:76" x14ac:dyDescent="0.25">
      <c r="A424" t="s">
        <v>741</v>
      </c>
      <c r="B424" t="s">
        <v>201</v>
      </c>
      <c r="C424" t="s">
        <v>696</v>
      </c>
      <c r="D424" t="s">
        <v>247</v>
      </c>
      <c r="E424" t="s">
        <v>697</v>
      </c>
      <c r="F424" t="s">
        <v>683</v>
      </c>
      <c r="G424" t="s">
        <v>697</v>
      </c>
      <c r="H424" t="s">
        <v>184</v>
      </c>
      <c r="I424" t="s">
        <v>1570</v>
      </c>
      <c r="J424" t="s">
        <v>1570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697</v>
      </c>
      <c r="AC424" s="2">
        <v>-7.278688524590164</v>
      </c>
      <c r="AD424">
        <v>-1.6</v>
      </c>
      <c r="AE424">
        <v>0</v>
      </c>
      <c r="AF424">
        <v>0</v>
      </c>
      <c r="AG424">
        <v>0</v>
      </c>
      <c r="AH424">
        <v>0</v>
      </c>
      <c r="AI424" t="s">
        <v>697</v>
      </c>
      <c r="AJ424" t="s">
        <v>697</v>
      </c>
      <c r="AK424" t="s">
        <v>697</v>
      </c>
      <c r="AL424">
        <v>0</v>
      </c>
      <c r="AM424">
        <v>0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  <c r="AU424" t="s">
        <v>697</v>
      </c>
      <c r="AV424" t="s">
        <v>697</v>
      </c>
      <c r="AW424" t="s">
        <v>697</v>
      </c>
      <c r="AX424" t="s">
        <v>697</v>
      </c>
      <c r="AY424" t="s">
        <v>697</v>
      </c>
      <c r="AZ424" t="s">
        <v>697</v>
      </c>
      <c r="BA424" t="s">
        <v>1174</v>
      </c>
      <c r="BB424" t="s">
        <v>2100</v>
      </c>
      <c r="BC424">
        <v>8.8800000000000008</v>
      </c>
      <c r="BD424" t="s">
        <v>697</v>
      </c>
      <c r="BE424">
        <v>0</v>
      </c>
      <c r="BF424">
        <v>0</v>
      </c>
      <c r="BG424">
        <v>0</v>
      </c>
      <c r="BH424">
        <v>0</v>
      </c>
      <c r="BI424" t="s">
        <v>197</v>
      </c>
      <c r="BJ424" t="s">
        <v>697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697</v>
      </c>
      <c r="BQ424">
        <v>0</v>
      </c>
      <c r="BR424">
        <v>0</v>
      </c>
      <c r="BS424">
        <v>0</v>
      </c>
      <c r="BT424" t="s">
        <v>697</v>
      </c>
      <c r="BU424">
        <v>0</v>
      </c>
      <c r="BV424">
        <v>0</v>
      </c>
      <c r="BW424" t="s">
        <v>697</v>
      </c>
      <c r="BX424">
        <v>0</v>
      </c>
    </row>
    <row r="425" spans="1:76" x14ac:dyDescent="0.25">
      <c r="A425" t="s">
        <v>741</v>
      </c>
      <c r="B425" t="s">
        <v>201</v>
      </c>
      <c r="C425" t="s">
        <v>696</v>
      </c>
      <c r="D425" t="s">
        <v>247</v>
      </c>
      <c r="E425" t="s">
        <v>697</v>
      </c>
      <c r="F425" t="s">
        <v>683</v>
      </c>
      <c r="G425" t="s">
        <v>697</v>
      </c>
      <c r="H425" t="s">
        <v>184</v>
      </c>
      <c r="I425" t="s">
        <v>1570</v>
      </c>
      <c r="J425" t="s">
        <v>1570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697</v>
      </c>
      <c r="AC425" s="2">
        <v>-10.721311475409836</v>
      </c>
      <c r="AD425">
        <v>-2.36</v>
      </c>
      <c r="AE425">
        <v>0</v>
      </c>
      <c r="AF425">
        <v>0</v>
      </c>
      <c r="AG425">
        <v>0</v>
      </c>
      <c r="AH425">
        <v>0</v>
      </c>
      <c r="AI425" t="s">
        <v>697</v>
      </c>
      <c r="AJ425" t="s">
        <v>697</v>
      </c>
      <c r="AK425" t="s">
        <v>697</v>
      </c>
      <c r="AL425">
        <v>0</v>
      </c>
      <c r="AM425">
        <v>0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  <c r="AU425" t="s">
        <v>697</v>
      </c>
      <c r="AV425" t="s">
        <v>697</v>
      </c>
      <c r="AW425" t="s">
        <v>697</v>
      </c>
      <c r="AX425" t="s">
        <v>697</v>
      </c>
      <c r="AY425" t="s">
        <v>697</v>
      </c>
      <c r="AZ425" t="s">
        <v>697</v>
      </c>
      <c r="BA425" t="s">
        <v>1662</v>
      </c>
      <c r="BB425" t="s">
        <v>2101</v>
      </c>
      <c r="BC425">
        <v>13.08</v>
      </c>
      <c r="BD425" t="s">
        <v>697</v>
      </c>
      <c r="BE425">
        <v>0</v>
      </c>
      <c r="BF425">
        <v>0</v>
      </c>
      <c r="BG425">
        <v>0</v>
      </c>
      <c r="BH425">
        <v>0</v>
      </c>
      <c r="BI425" t="s">
        <v>197</v>
      </c>
      <c r="BJ425" t="s">
        <v>697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697</v>
      </c>
      <c r="BQ425">
        <v>0</v>
      </c>
      <c r="BR425">
        <v>0</v>
      </c>
      <c r="BS425">
        <v>0</v>
      </c>
      <c r="BT425" t="s">
        <v>697</v>
      </c>
      <c r="BU425">
        <v>0</v>
      </c>
      <c r="BV425">
        <v>0</v>
      </c>
      <c r="BW425" t="s">
        <v>697</v>
      </c>
      <c r="BX425">
        <v>0</v>
      </c>
    </row>
    <row r="426" spans="1:76" x14ac:dyDescent="0.25">
      <c r="A426" t="s">
        <v>741</v>
      </c>
      <c r="B426" t="s">
        <v>201</v>
      </c>
      <c r="C426" t="s">
        <v>696</v>
      </c>
      <c r="D426" t="s">
        <v>247</v>
      </c>
      <c r="E426" t="s">
        <v>697</v>
      </c>
      <c r="F426" t="s">
        <v>683</v>
      </c>
      <c r="G426" t="s">
        <v>697</v>
      </c>
      <c r="H426" t="s">
        <v>184</v>
      </c>
      <c r="I426" t="s">
        <v>1570</v>
      </c>
      <c r="J426" t="s">
        <v>1570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697</v>
      </c>
      <c r="AC426" s="2">
        <v>-2.9918032786885247</v>
      </c>
      <c r="AD426">
        <v>-0.66</v>
      </c>
      <c r="AE426">
        <v>0</v>
      </c>
      <c r="AF426">
        <v>0</v>
      </c>
      <c r="AG426">
        <v>0</v>
      </c>
      <c r="AH426">
        <v>0</v>
      </c>
      <c r="AI426" t="s">
        <v>697</v>
      </c>
      <c r="AJ426" t="s">
        <v>697</v>
      </c>
      <c r="AK426" t="s">
        <v>697</v>
      </c>
      <c r="AL426">
        <v>0</v>
      </c>
      <c r="AM426">
        <v>0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  <c r="AU426" t="s">
        <v>697</v>
      </c>
      <c r="AV426" t="s">
        <v>697</v>
      </c>
      <c r="AW426" t="s">
        <v>697</v>
      </c>
      <c r="AX426" t="s">
        <v>697</v>
      </c>
      <c r="AY426" t="s">
        <v>697</v>
      </c>
      <c r="AZ426" t="s">
        <v>697</v>
      </c>
      <c r="BA426" t="s">
        <v>1218</v>
      </c>
      <c r="BB426" t="s">
        <v>2102</v>
      </c>
      <c r="BC426">
        <v>3.65</v>
      </c>
      <c r="BD426" t="s">
        <v>697</v>
      </c>
      <c r="BE426">
        <v>0</v>
      </c>
      <c r="BF426">
        <v>0</v>
      </c>
      <c r="BG426">
        <v>0</v>
      </c>
      <c r="BH426">
        <v>0</v>
      </c>
      <c r="BI426" t="s">
        <v>197</v>
      </c>
      <c r="BJ426" t="s">
        <v>697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697</v>
      </c>
      <c r="BQ426">
        <v>0</v>
      </c>
      <c r="BR426">
        <v>0</v>
      </c>
      <c r="BS426">
        <v>0</v>
      </c>
      <c r="BT426" t="s">
        <v>697</v>
      </c>
      <c r="BU426">
        <v>0</v>
      </c>
      <c r="BV426">
        <v>0</v>
      </c>
      <c r="BW426" t="s">
        <v>697</v>
      </c>
      <c r="BX426">
        <v>0</v>
      </c>
    </row>
    <row r="427" spans="1:76" x14ac:dyDescent="0.25">
      <c r="A427" t="s">
        <v>741</v>
      </c>
      <c r="B427" t="s">
        <v>201</v>
      </c>
      <c r="C427" t="s">
        <v>696</v>
      </c>
      <c r="D427" t="s">
        <v>247</v>
      </c>
      <c r="E427" t="s">
        <v>697</v>
      </c>
      <c r="F427" t="s">
        <v>683</v>
      </c>
      <c r="G427" t="s">
        <v>697</v>
      </c>
      <c r="H427" t="s">
        <v>184</v>
      </c>
      <c r="I427" t="s">
        <v>1570</v>
      </c>
      <c r="J427" t="s">
        <v>1570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697</v>
      </c>
      <c r="AC427" s="2">
        <v>-6.7131147540983607</v>
      </c>
      <c r="AD427">
        <v>-1.48</v>
      </c>
      <c r="AE427">
        <v>0</v>
      </c>
      <c r="AF427">
        <v>0</v>
      </c>
      <c r="AG427">
        <v>0</v>
      </c>
      <c r="AH427">
        <v>0</v>
      </c>
      <c r="AI427" t="s">
        <v>697</v>
      </c>
      <c r="AJ427" t="s">
        <v>697</v>
      </c>
      <c r="AK427" t="s">
        <v>697</v>
      </c>
      <c r="AL427">
        <v>0</v>
      </c>
      <c r="AM427">
        <v>0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  <c r="AU427" t="s">
        <v>697</v>
      </c>
      <c r="AV427" t="s">
        <v>697</v>
      </c>
      <c r="AW427" t="s">
        <v>697</v>
      </c>
      <c r="AX427" t="s">
        <v>697</v>
      </c>
      <c r="AY427" t="s">
        <v>697</v>
      </c>
      <c r="AZ427" t="s">
        <v>697</v>
      </c>
      <c r="BA427" t="s">
        <v>1416</v>
      </c>
      <c r="BB427" t="s">
        <v>2103</v>
      </c>
      <c r="BC427">
        <v>8.19</v>
      </c>
      <c r="BD427" t="s">
        <v>697</v>
      </c>
      <c r="BE427">
        <v>0</v>
      </c>
      <c r="BF427">
        <v>0</v>
      </c>
      <c r="BG427">
        <v>0</v>
      </c>
      <c r="BH427">
        <v>0</v>
      </c>
      <c r="BI427" t="s">
        <v>197</v>
      </c>
      <c r="BJ427" t="s">
        <v>697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697</v>
      </c>
      <c r="BQ427">
        <v>0</v>
      </c>
      <c r="BR427">
        <v>0</v>
      </c>
      <c r="BS427">
        <v>0</v>
      </c>
      <c r="BT427" t="s">
        <v>697</v>
      </c>
      <c r="BU427">
        <v>0</v>
      </c>
      <c r="BV427">
        <v>0</v>
      </c>
      <c r="BW427" t="s">
        <v>697</v>
      </c>
      <c r="BX427">
        <v>0</v>
      </c>
    </row>
    <row r="428" spans="1:76" x14ac:dyDescent="0.25">
      <c r="A428" t="s">
        <v>741</v>
      </c>
      <c r="B428" t="s">
        <v>201</v>
      </c>
      <c r="C428" t="s">
        <v>696</v>
      </c>
      <c r="D428" t="s">
        <v>247</v>
      </c>
      <c r="E428" t="s">
        <v>697</v>
      </c>
      <c r="F428" t="s">
        <v>683</v>
      </c>
      <c r="G428" t="s">
        <v>697</v>
      </c>
      <c r="H428" t="s">
        <v>184</v>
      </c>
      <c r="I428" t="s">
        <v>1570</v>
      </c>
      <c r="J428" t="s">
        <v>1570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697</v>
      </c>
      <c r="AC428" s="2">
        <v>-1.0163934426229508</v>
      </c>
      <c r="AD428">
        <v>-0.22</v>
      </c>
      <c r="AE428">
        <v>0</v>
      </c>
      <c r="AF428">
        <v>0</v>
      </c>
      <c r="AG428">
        <v>0</v>
      </c>
      <c r="AH428">
        <v>0</v>
      </c>
      <c r="AI428" t="s">
        <v>697</v>
      </c>
      <c r="AJ428" t="s">
        <v>697</v>
      </c>
      <c r="AK428" t="s">
        <v>697</v>
      </c>
      <c r="AL428">
        <v>0</v>
      </c>
      <c r="AM428">
        <v>0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  <c r="AU428" t="s">
        <v>697</v>
      </c>
      <c r="AV428" t="s">
        <v>697</v>
      </c>
      <c r="AW428" t="s">
        <v>697</v>
      </c>
      <c r="AX428" t="s">
        <v>697</v>
      </c>
      <c r="AY428" t="s">
        <v>697</v>
      </c>
      <c r="AZ428" t="s">
        <v>697</v>
      </c>
      <c r="BA428" t="s">
        <v>1329</v>
      </c>
      <c r="BB428" t="s">
        <v>2104</v>
      </c>
      <c r="BC428">
        <v>1.24</v>
      </c>
      <c r="BD428" t="s">
        <v>697</v>
      </c>
      <c r="BE428">
        <v>0</v>
      </c>
      <c r="BF428">
        <v>0</v>
      </c>
      <c r="BG428">
        <v>0</v>
      </c>
      <c r="BH428">
        <v>0</v>
      </c>
      <c r="BI428" t="s">
        <v>197</v>
      </c>
      <c r="BJ428" t="s">
        <v>697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697</v>
      </c>
      <c r="BQ428">
        <v>0</v>
      </c>
      <c r="BR428">
        <v>0</v>
      </c>
      <c r="BS428">
        <v>0</v>
      </c>
      <c r="BT428" t="s">
        <v>697</v>
      </c>
      <c r="BU428">
        <v>0</v>
      </c>
      <c r="BV428">
        <v>0</v>
      </c>
      <c r="BW428" t="s">
        <v>697</v>
      </c>
      <c r="BX428">
        <v>0</v>
      </c>
    </row>
    <row r="429" spans="1:76" x14ac:dyDescent="0.25">
      <c r="A429" t="s">
        <v>741</v>
      </c>
      <c r="B429" t="s">
        <v>201</v>
      </c>
      <c r="C429" t="s">
        <v>696</v>
      </c>
      <c r="D429" t="s">
        <v>247</v>
      </c>
      <c r="E429" t="s">
        <v>697</v>
      </c>
      <c r="F429" t="s">
        <v>683</v>
      </c>
      <c r="G429" t="s">
        <v>697</v>
      </c>
      <c r="H429" t="s">
        <v>184</v>
      </c>
      <c r="I429" t="s">
        <v>1570</v>
      </c>
      <c r="J429" t="s">
        <v>1570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697</v>
      </c>
      <c r="AC429" s="2">
        <v>-4.7868852459016393</v>
      </c>
      <c r="AD429">
        <v>-1.05</v>
      </c>
      <c r="AE429">
        <v>0</v>
      </c>
      <c r="AF429">
        <v>0</v>
      </c>
      <c r="AG429">
        <v>0</v>
      </c>
      <c r="AH429">
        <v>0</v>
      </c>
      <c r="AI429" t="s">
        <v>697</v>
      </c>
      <c r="AJ429" t="s">
        <v>697</v>
      </c>
      <c r="AK429" t="s">
        <v>697</v>
      </c>
      <c r="AL429">
        <v>0</v>
      </c>
      <c r="AM429">
        <v>0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  <c r="AU429" t="s">
        <v>697</v>
      </c>
      <c r="AV429" t="s">
        <v>697</v>
      </c>
      <c r="AW429" t="s">
        <v>697</v>
      </c>
      <c r="AX429" t="s">
        <v>697</v>
      </c>
      <c r="AY429" t="s">
        <v>697</v>
      </c>
      <c r="AZ429" t="s">
        <v>697</v>
      </c>
      <c r="BA429" t="s">
        <v>1535</v>
      </c>
      <c r="BB429" t="s">
        <v>2105</v>
      </c>
      <c r="BC429">
        <v>5.84</v>
      </c>
      <c r="BD429" t="s">
        <v>697</v>
      </c>
      <c r="BE429">
        <v>0</v>
      </c>
      <c r="BF429">
        <v>0</v>
      </c>
      <c r="BG429">
        <v>0</v>
      </c>
      <c r="BH429">
        <v>0</v>
      </c>
      <c r="BI429" t="s">
        <v>197</v>
      </c>
      <c r="BJ429" t="s">
        <v>697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697</v>
      </c>
      <c r="BQ429">
        <v>0</v>
      </c>
      <c r="BR429">
        <v>0</v>
      </c>
      <c r="BS429">
        <v>0</v>
      </c>
      <c r="BT429" t="s">
        <v>697</v>
      </c>
      <c r="BU429">
        <v>0</v>
      </c>
      <c r="BV429">
        <v>0</v>
      </c>
      <c r="BW429" t="s">
        <v>697</v>
      </c>
      <c r="BX429">
        <v>0</v>
      </c>
    </row>
    <row r="430" spans="1:76" x14ac:dyDescent="0.25">
      <c r="A430" t="s">
        <v>723</v>
      </c>
      <c r="B430" t="s">
        <v>191</v>
      </c>
      <c r="C430" t="s">
        <v>544</v>
      </c>
      <c r="D430" t="s">
        <v>538</v>
      </c>
      <c r="E430" t="s">
        <v>697</v>
      </c>
      <c r="F430" t="s">
        <v>462</v>
      </c>
      <c r="G430" t="s">
        <v>697</v>
      </c>
      <c r="H430" t="s">
        <v>184</v>
      </c>
      <c r="I430" t="s">
        <v>1570</v>
      </c>
      <c r="J430" t="s">
        <v>1570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697</v>
      </c>
      <c r="AC430" s="2">
        <v>-5.4918032786885247</v>
      </c>
      <c r="AD430">
        <v>-1.21</v>
      </c>
      <c r="AE430">
        <v>0</v>
      </c>
      <c r="AF430">
        <v>0</v>
      </c>
      <c r="AG430">
        <v>0</v>
      </c>
      <c r="AH430">
        <v>0</v>
      </c>
      <c r="AI430" t="s">
        <v>697</v>
      </c>
      <c r="AJ430" t="s">
        <v>697</v>
      </c>
      <c r="AK430" t="s">
        <v>697</v>
      </c>
      <c r="AL430">
        <v>0</v>
      </c>
      <c r="AM430">
        <v>0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  <c r="AU430" t="s">
        <v>697</v>
      </c>
      <c r="AV430" t="s">
        <v>697</v>
      </c>
      <c r="AW430" t="s">
        <v>697</v>
      </c>
      <c r="AX430" t="s">
        <v>697</v>
      </c>
      <c r="AY430" t="s">
        <v>697</v>
      </c>
      <c r="AZ430" t="s">
        <v>697</v>
      </c>
      <c r="BA430" t="s">
        <v>1048</v>
      </c>
      <c r="BB430" t="s">
        <v>2106</v>
      </c>
      <c r="BC430">
        <v>6.7</v>
      </c>
      <c r="BD430" t="s">
        <v>697</v>
      </c>
      <c r="BE430">
        <v>0</v>
      </c>
      <c r="BF430">
        <v>0</v>
      </c>
      <c r="BG430">
        <v>0</v>
      </c>
      <c r="BH430">
        <v>0</v>
      </c>
      <c r="BI430" t="s">
        <v>197</v>
      </c>
      <c r="BJ430" t="s">
        <v>697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697</v>
      </c>
      <c r="BQ430">
        <v>0</v>
      </c>
      <c r="BR430">
        <v>0</v>
      </c>
      <c r="BS430">
        <v>0</v>
      </c>
      <c r="BT430" t="s">
        <v>697</v>
      </c>
      <c r="BU430">
        <v>0</v>
      </c>
      <c r="BV430">
        <v>0</v>
      </c>
      <c r="BW430" t="s">
        <v>697</v>
      </c>
      <c r="BX430">
        <v>0</v>
      </c>
    </row>
    <row r="431" spans="1:76" x14ac:dyDescent="0.25">
      <c r="A431" t="s">
        <v>721</v>
      </c>
      <c r="B431" t="s">
        <v>191</v>
      </c>
      <c r="C431" t="s">
        <v>209</v>
      </c>
      <c r="D431" t="s">
        <v>796</v>
      </c>
      <c r="E431" t="s">
        <v>697</v>
      </c>
      <c r="F431" t="s">
        <v>210</v>
      </c>
      <c r="G431" t="s">
        <v>697</v>
      </c>
      <c r="H431" t="s">
        <v>184</v>
      </c>
      <c r="I431" t="s">
        <v>1570</v>
      </c>
      <c r="J431" t="s">
        <v>1570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697</v>
      </c>
      <c r="AC431" s="2">
        <v>-2.139344262295082</v>
      </c>
      <c r="AD431">
        <v>-0.47</v>
      </c>
      <c r="AE431">
        <v>0</v>
      </c>
      <c r="AF431">
        <v>0</v>
      </c>
      <c r="AG431">
        <v>0</v>
      </c>
      <c r="AH431">
        <v>0</v>
      </c>
      <c r="AI431" t="s">
        <v>697</v>
      </c>
      <c r="AJ431" t="s">
        <v>697</v>
      </c>
      <c r="AK431" t="s">
        <v>697</v>
      </c>
      <c r="AL431">
        <v>0</v>
      </c>
      <c r="AM431">
        <v>0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  <c r="AU431" t="s">
        <v>697</v>
      </c>
      <c r="AV431" t="s">
        <v>697</v>
      </c>
      <c r="AW431" t="s">
        <v>697</v>
      </c>
      <c r="AX431" t="s">
        <v>697</v>
      </c>
      <c r="AY431" t="s">
        <v>697</v>
      </c>
      <c r="AZ431" t="s">
        <v>697</v>
      </c>
      <c r="BA431" t="s">
        <v>853</v>
      </c>
      <c r="BB431" t="s">
        <v>2107</v>
      </c>
      <c r="BC431">
        <v>2.61</v>
      </c>
      <c r="BD431" t="s">
        <v>697</v>
      </c>
      <c r="BE431">
        <v>0</v>
      </c>
      <c r="BF431">
        <v>0</v>
      </c>
      <c r="BG431">
        <v>0</v>
      </c>
      <c r="BH431">
        <v>0</v>
      </c>
      <c r="BI431" t="s">
        <v>197</v>
      </c>
      <c r="BJ431" t="s">
        <v>697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697</v>
      </c>
      <c r="BQ431">
        <v>0</v>
      </c>
      <c r="BR431">
        <v>0</v>
      </c>
      <c r="BS431">
        <v>0</v>
      </c>
      <c r="BT431" t="s">
        <v>697</v>
      </c>
      <c r="BU431">
        <v>0</v>
      </c>
      <c r="BV431">
        <v>0</v>
      </c>
      <c r="BW431" t="s">
        <v>697</v>
      </c>
      <c r="BX431">
        <v>0</v>
      </c>
    </row>
    <row r="432" spans="1:76" x14ac:dyDescent="0.25">
      <c r="A432" t="s">
        <v>758</v>
      </c>
      <c r="B432" t="s">
        <v>191</v>
      </c>
      <c r="C432" t="s">
        <v>759</v>
      </c>
      <c r="D432" t="s">
        <v>239</v>
      </c>
      <c r="E432" t="s">
        <v>697</v>
      </c>
      <c r="F432" t="s">
        <v>240</v>
      </c>
      <c r="G432" t="s">
        <v>697</v>
      </c>
      <c r="H432" t="s">
        <v>184</v>
      </c>
      <c r="I432" t="s">
        <v>1570</v>
      </c>
      <c r="J432" t="s">
        <v>1570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697</v>
      </c>
      <c r="AC432" s="2">
        <v>-3.4508196721311477</v>
      </c>
      <c r="AD432">
        <v>-0.76</v>
      </c>
      <c r="AE432">
        <v>0</v>
      </c>
      <c r="AF432">
        <v>0</v>
      </c>
      <c r="AG432">
        <v>0</v>
      </c>
      <c r="AH432">
        <v>0</v>
      </c>
      <c r="AI432" t="s">
        <v>697</v>
      </c>
      <c r="AJ432" t="s">
        <v>697</v>
      </c>
      <c r="AK432" t="s">
        <v>697</v>
      </c>
      <c r="AL432">
        <v>0</v>
      </c>
      <c r="AM432">
        <v>0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  <c r="AU432" t="s">
        <v>697</v>
      </c>
      <c r="AV432" t="s">
        <v>697</v>
      </c>
      <c r="AW432" t="s">
        <v>697</v>
      </c>
      <c r="AX432" t="s">
        <v>697</v>
      </c>
      <c r="AY432" t="s">
        <v>697</v>
      </c>
      <c r="AZ432" t="s">
        <v>697</v>
      </c>
      <c r="BA432" t="s">
        <v>1298</v>
      </c>
      <c r="BB432" t="s">
        <v>2108</v>
      </c>
      <c r="BC432">
        <v>4.21</v>
      </c>
      <c r="BD432" t="s">
        <v>697</v>
      </c>
      <c r="BE432">
        <v>0</v>
      </c>
      <c r="BF432">
        <v>0</v>
      </c>
      <c r="BG432">
        <v>0</v>
      </c>
      <c r="BH432">
        <v>0</v>
      </c>
      <c r="BI432" t="s">
        <v>197</v>
      </c>
      <c r="BJ432" t="s">
        <v>697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697</v>
      </c>
      <c r="BQ432">
        <v>0</v>
      </c>
      <c r="BR432">
        <v>0</v>
      </c>
      <c r="BS432">
        <v>0</v>
      </c>
      <c r="BT432" t="s">
        <v>697</v>
      </c>
      <c r="BU432">
        <v>0</v>
      </c>
      <c r="BV432">
        <v>0</v>
      </c>
      <c r="BW432" t="s">
        <v>697</v>
      </c>
      <c r="BX432">
        <v>0</v>
      </c>
    </row>
    <row r="433" spans="1:76" x14ac:dyDescent="0.25">
      <c r="A433" t="s">
        <v>745</v>
      </c>
      <c r="B433" t="s">
        <v>191</v>
      </c>
      <c r="C433" t="s">
        <v>537</v>
      </c>
      <c r="D433" t="s">
        <v>668</v>
      </c>
      <c r="E433" t="s">
        <v>697</v>
      </c>
      <c r="F433" t="s">
        <v>469</v>
      </c>
      <c r="G433" t="s">
        <v>697</v>
      </c>
      <c r="H433" t="s">
        <v>184</v>
      </c>
      <c r="I433" t="s">
        <v>1570</v>
      </c>
      <c r="J433" t="s">
        <v>1570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697</v>
      </c>
      <c r="AC433" s="2">
        <v>-0.13114754098360659</v>
      </c>
      <c r="AD433">
        <v>-0.03</v>
      </c>
      <c r="AE433">
        <v>0</v>
      </c>
      <c r="AF433">
        <v>0</v>
      </c>
      <c r="AG433">
        <v>0</v>
      </c>
      <c r="AH433">
        <v>0</v>
      </c>
      <c r="AI433" t="s">
        <v>697</v>
      </c>
      <c r="AJ433" t="s">
        <v>697</v>
      </c>
      <c r="AK433" t="s">
        <v>697</v>
      </c>
      <c r="AL433">
        <v>0</v>
      </c>
      <c r="AM433">
        <v>0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  <c r="AU433" t="s">
        <v>697</v>
      </c>
      <c r="AV433" t="s">
        <v>697</v>
      </c>
      <c r="AW433" t="s">
        <v>697</v>
      </c>
      <c r="AX433" t="s">
        <v>697</v>
      </c>
      <c r="AY433" t="s">
        <v>697</v>
      </c>
      <c r="AZ433" t="s">
        <v>697</v>
      </c>
      <c r="BA433" t="s">
        <v>1262</v>
      </c>
      <c r="BB433" t="s">
        <v>2109</v>
      </c>
      <c r="BC433">
        <v>0.16</v>
      </c>
      <c r="BD433" t="s">
        <v>697</v>
      </c>
      <c r="BE433">
        <v>0</v>
      </c>
      <c r="BF433">
        <v>0</v>
      </c>
      <c r="BG433">
        <v>0</v>
      </c>
      <c r="BH433">
        <v>0</v>
      </c>
      <c r="BI433" t="s">
        <v>197</v>
      </c>
      <c r="BJ433" t="s">
        <v>697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697</v>
      </c>
      <c r="BQ433">
        <v>0</v>
      </c>
      <c r="BR433">
        <v>0</v>
      </c>
      <c r="BS433">
        <v>0</v>
      </c>
      <c r="BT433" t="s">
        <v>697</v>
      </c>
      <c r="BU433">
        <v>0</v>
      </c>
      <c r="BV433">
        <v>0</v>
      </c>
      <c r="BW433" t="s">
        <v>697</v>
      </c>
      <c r="BX433">
        <v>0</v>
      </c>
    </row>
    <row r="434" spans="1:76" x14ac:dyDescent="0.25">
      <c r="A434" t="s">
        <v>745</v>
      </c>
      <c r="B434" t="s">
        <v>191</v>
      </c>
      <c r="C434" t="s">
        <v>537</v>
      </c>
      <c r="D434" t="s">
        <v>668</v>
      </c>
      <c r="E434" t="s">
        <v>697</v>
      </c>
      <c r="F434" t="s">
        <v>469</v>
      </c>
      <c r="G434" t="s">
        <v>697</v>
      </c>
      <c r="H434" t="s">
        <v>184</v>
      </c>
      <c r="I434" t="s">
        <v>1570</v>
      </c>
      <c r="J434" t="s">
        <v>1570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697</v>
      </c>
      <c r="AC434" s="2">
        <v>-4.5655737704918034</v>
      </c>
      <c r="AD434">
        <v>-1</v>
      </c>
      <c r="AE434">
        <v>0</v>
      </c>
      <c r="AF434">
        <v>0</v>
      </c>
      <c r="AG434">
        <v>0</v>
      </c>
      <c r="AH434">
        <v>0</v>
      </c>
      <c r="AI434" t="s">
        <v>697</v>
      </c>
      <c r="AJ434" t="s">
        <v>697</v>
      </c>
      <c r="AK434" t="s">
        <v>697</v>
      </c>
      <c r="AL434">
        <v>0</v>
      </c>
      <c r="AM434">
        <v>0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  <c r="AU434" t="s">
        <v>697</v>
      </c>
      <c r="AV434" t="s">
        <v>697</v>
      </c>
      <c r="AW434" t="s">
        <v>697</v>
      </c>
      <c r="AX434" t="s">
        <v>697</v>
      </c>
      <c r="AY434" t="s">
        <v>697</v>
      </c>
      <c r="AZ434" t="s">
        <v>697</v>
      </c>
      <c r="BA434" t="s">
        <v>999</v>
      </c>
      <c r="BB434" t="s">
        <v>2110</v>
      </c>
      <c r="BC434">
        <v>5.57</v>
      </c>
      <c r="BD434" t="s">
        <v>697</v>
      </c>
      <c r="BE434">
        <v>0</v>
      </c>
      <c r="BF434">
        <v>0</v>
      </c>
      <c r="BG434">
        <v>0</v>
      </c>
      <c r="BH434">
        <v>0</v>
      </c>
      <c r="BI434" t="s">
        <v>197</v>
      </c>
      <c r="BJ434" t="s">
        <v>697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697</v>
      </c>
      <c r="BQ434">
        <v>0</v>
      </c>
      <c r="BR434">
        <v>0</v>
      </c>
      <c r="BS434">
        <v>0</v>
      </c>
      <c r="BT434" t="s">
        <v>697</v>
      </c>
      <c r="BU434">
        <v>0</v>
      </c>
      <c r="BV434">
        <v>0</v>
      </c>
      <c r="BW434" t="s">
        <v>697</v>
      </c>
      <c r="BX434">
        <v>0</v>
      </c>
    </row>
    <row r="435" spans="1:76" x14ac:dyDescent="0.25">
      <c r="A435" t="s">
        <v>739</v>
      </c>
      <c r="B435" t="s">
        <v>191</v>
      </c>
      <c r="C435" t="s">
        <v>535</v>
      </c>
      <c r="D435" t="s">
        <v>536</v>
      </c>
      <c r="E435" t="s">
        <v>697</v>
      </c>
      <c r="F435" t="s">
        <v>253</v>
      </c>
      <c r="G435" t="s">
        <v>697</v>
      </c>
      <c r="H435" t="s">
        <v>184</v>
      </c>
      <c r="I435" t="s">
        <v>1570</v>
      </c>
      <c r="J435" t="s">
        <v>1570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697</v>
      </c>
      <c r="AC435" s="2">
        <v>-7.7540983606557381</v>
      </c>
      <c r="AD435">
        <v>-1.71</v>
      </c>
      <c r="AE435">
        <v>0</v>
      </c>
      <c r="AF435">
        <v>0</v>
      </c>
      <c r="AG435">
        <v>0</v>
      </c>
      <c r="AH435">
        <v>0</v>
      </c>
      <c r="AI435" t="s">
        <v>697</v>
      </c>
      <c r="AJ435" t="s">
        <v>697</v>
      </c>
      <c r="AK435" t="s">
        <v>697</v>
      </c>
      <c r="AL435">
        <v>0</v>
      </c>
      <c r="AM435">
        <v>0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  <c r="AU435" t="s">
        <v>697</v>
      </c>
      <c r="AV435" t="s">
        <v>697</v>
      </c>
      <c r="AW435" t="s">
        <v>697</v>
      </c>
      <c r="AX435" t="s">
        <v>697</v>
      </c>
      <c r="AY435" t="s">
        <v>697</v>
      </c>
      <c r="AZ435" t="s">
        <v>697</v>
      </c>
      <c r="BA435" t="s">
        <v>2111</v>
      </c>
      <c r="BB435" t="s">
        <v>2112</v>
      </c>
      <c r="BC435">
        <v>9.4600000000000009</v>
      </c>
      <c r="BD435" t="s">
        <v>697</v>
      </c>
      <c r="BE435">
        <v>0</v>
      </c>
      <c r="BF435">
        <v>0</v>
      </c>
      <c r="BG435">
        <v>0</v>
      </c>
      <c r="BH435">
        <v>0</v>
      </c>
      <c r="BI435" t="s">
        <v>197</v>
      </c>
      <c r="BJ435" t="s">
        <v>697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697</v>
      </c>
      <c r="BQ435">
        <v>0</v>
      </c>
      <c r="BR435">
        <v>0</v>
      </c>
      <c r="BS435">
        <v>0</v>
      </c>
      <c r="BT435" t="s">
        <v>697</v>
      </c>
      <c r="BU435">
        <v>0</v>
      </c>
      <c r="BV435">
        <v>0</v>
      </c>
      <c r="BW435" t="s">
        <v>697</v>
      </c>
      <c r="BX435">
        <v>0</v>
      </c>
    </row>
    <row r="436" spans="1:76" x14ac:dyDescent="0.25">
      <c r="A436" t="s">
        <v>752</v>
      </c>
      <c r="B436" t="s">
        <v>191</v>
      </c>
      <c r="C436" t="s">
        <v>753</v>
      </c>
      <c r="D436" t="s">
        <v>669</v>
      </c>
      <c r="E436" t="s">
        <v>697</v>
      </c>
      <c r="F436" t="s">
        <v>688</v>
      </c>
      <c r="G436" t="s">
        <v>697</v>
      </c>
      <c r="H436" t="s">
        <v>184</v>
      </c>
      <c r="I436" t="s">
        <v>1570</v>
      </c>
      <c r="J436" t="s">
        <v>1570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697</v>
      </c>
      <c r="AC436" s="2">
        <v>-2.8114754098360657</v>
      </c>
      <c r="AD436">
        <v>-0.62</v>
      </c>
      <c r="AE436">
        <v>0</v>
      </c>
      <c r="AF436">
        <v>0</v>
      </c>
      <c r="AG436">
        <v>0</v>
      </c>
      <c r="AH436">
        <v>0</v>
      </c>
      <c r="AI436" t="s">
        <v>697</v>
      </c>
      <c r="AJ436" t="s">
        <v>697</v>
      </c>
      <c r="AK436" t="s">
        <v>697</v>
      </c>
      <c r="AL436">
        <v>0</v>
      </c>
      <c r="AM436">
        <v>0</v>
      </c>
      <c r="AN436" t="s">
        <v>697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  <c r="AU436" t="s">
        <v>697</v>
      </c>
      <c r="AV436" t="s">
        <v>697</v>
      </c>
      <c r="AW436" t="s">
        <v>697</v>
      </c>
      <c r="AX436" t="s">
        <v>697</v>
      </c>
      <c r="AY436" t="s">
        <v>697</v>
      </c>
      <c r="AZ436" t="s">
        <v>697</v>
      </c>
      <c r="BA436" t="s">
        <v>1612</v>
      </c>
      <c r="BB436" t="s">
        <v>2113</v>
      </c>
      <c r="BC436">
        <v>3.43</v>
      </c>
      <c r="BD436" t="s">
        <v>697</v>
      </c>
      <c r="BE436">
        <v>0</v>
      </c>
      <c r="BF436">
        <v>0</v>
      </c>
      <c r="BG436">
        <v>0</v>
      </c>
      <c r="BH436">
        <v>0</v>
      </c>
      <c r="BI436" t="s">
        <v>197</v>
      </c>
      <c r="BJ436" t="s">
        <v>697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697</v>
      </c>
      <c r="BQ436">
        <v>0</v>
      </c>
      <c r="BR436">
        <v>0</v>
      </c>
      <c r="BS436">
        <v>0</v>
      </c>
      <c r="BT436" t="s">
        <v>697</v>
      </c>
      <c r="BU436">
        <v>0</v>
      </c>
      <c r="BV436">
        <v>0</v>
      </c>
      <c r="BW436" t="s">
        <v>697</v>
      </c>
      <c r="BX436">
        <v>0</v>
      </c>
    </row>
    <row r="437" spans="1:76" x14ac:dyDescent="0.25">
      <c r="A437" t="s">
        <v>723</v>
      </c>
      <c r="B437" t="s">
        <v>191</v>
      </c>
      <c r="C437" t="s">
        <v>544</v>
      </c>
      <c r="D437" t="s">
        <v>538</v>
      </c>
      <c r="E437" t="s">
        <v>697</v>
      </c>
      <c r="F437" t="s">
        <v>462</v>
      </c>
      <c r="G437" t="s">
        <v>697</v>
      </c>
      <c r="H437" t="s">
        <v>184</v>
      </c>
      <c r="I437" t="s">
        <v>1570</v>
      </c>
      <c r="J437" t="s">
        <v>1570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697</v>
      </c>
      <c r="AC437" s="2">
        <v>-2.7459016393442623</v>
      </c>
      <c r="AD437">
        <v>-0.6</v>
      </c>
      <c r="AE437">
        <v>0</v>
      </c>
      <c r="AF437">
        <v>0</v>
      </c>
      <c r="AG437">
        <v>0</v>
      </c>
      <c r="AH437">
        <v>0</v>
      </c>
      <c r="AI437" t="s">
        <v>697</v>
      </c>
      <c r="AJ437" t="s">
        <v>697</v>
      </c>
      <c r="AK437" t="s">
        <v>697</v>
      </c>
      <c r="AL437">
        <v>0</v>
      </c>
      <c r="AM437">
        <v>0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  <c r="AU437" t="s">
        <v>697</v>
      </c>
      <c r="AV437" t="s">
        <v>697</v>
      </c>
      <c r="AW437" t="s">
        <v>697</v>
      </c>
      <c r="AX437" t="s">
        <v>697</v>
      </c>
      <c r="AY437" t="s">
        <v>697</v>
      </c>
      <c r="AZ437" t="s">
        <v>697</v>
      </c>
      <c r="BA437" t="s">
        <v>938</v>
      </c>
      <c r="BB437" t="s">
        <v>2114</v>
      </c>
      <c r="BC437">
        <v>3.35</v>
      </c>
      <c r="BD437" t="s">
        <v>697</v>
      </c>
      <c r="BE437">
        <v>0</v>
      </c>
      <c r="BF437">
        <v>0</v>
      </c>
      <c r="BG437">
        <v>0</v>
      </c>
      <c r="BH437">
        <v>0</v>
      </c>
      <c r="BI437" t="s">
        <v>197</v>
      </c>
      <c r="BJ437" t="s">
        <v>697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697</v>
      </c>
      <c r="BQ437">
        <v>0</v>
      </c>
      <c r="BR437">
        <v>0</v>
      </c>
      <c r="BS437">
        <v>0</v>
      </c>
      <c r="BT437" t="s">
        <v>697</v>
      </c>
      <c r="BU437">
        <v>0</v>
      </c>
      <c r="BV437">
        <v>0</v>
      </c>
      <c r="BW437" t="s">
        <v>697</v>
      </c>
      <c r="BX437">
        <v>0</v>
      </c>
    </row>
    <row r="438" spans="1:76" x14ac:dyDescent="0.25">
      <c r="A438" t="s">
        <v>787</v>
      </c>
      <c r="B438" t="s">
        <v>191</v>
      </c>
      <c r="C438" t="s">
        <v>788</v>
      </c>
      <c r="D438" t="s">
        <v>538</v>
      </c>
      <c r="E438" t="s">
        <v>697</v>
      </c>
      <c r="F438" t="s">
        <v>692</v>
      </c>
      <c r="G438" t="s">
        <v>697</v>
      </c>
      <c r="H438" t="s">
        <v>184</v>
      </c>
      <c r="I438" t="s">
        <v>1570</v>
      </c>
      <c r="J438" t="s">
        <v>1570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697</v>
      </c>
      <c r="AC438" s="2">
        <v>-12.213114754098362</v>
      </c>
      <c r="AD438">
        <v>-2.69</v>
      </c>
      <c r="AE438">
        <v>0</v>
      </c>
      <c r="AF438">
        <v>0</v>
      </c>
      <c r="AG438">
        <v>0</v>
      </c>
      <c r="AH438">
        <v>0</v>
      </c>
      <c r="AI438" t="s">
        <v>697</v>
      </c>
      <c r="AJ438" t="s">
        <v>697</v>
      </c>
      <c r="AK438" t="s">
        <v>697</v>
      </c>
      <c r="AL438">
        <v>0</v>
      </c>
      <c r="AM438">
        <v>0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  <c r="AU438" t="s">
        <v>697</v>
      </c>
      <c r="AV438" t="s">
        <v>697</v>
      </c>
      <c r="AW438" t="s">
        <v>697</v>
      </c>
      <c r="AX438" t="s">
        <v>697</v>
      </c>
      <c r="AY438" t="s">
        <v>697</v>
      </c>
      <c r="AZ438" t="s">
        <v>697</v>
      </c>
      <c r="BA438" t="s">
        <v>1654</v>
      </c>
      <c r="BB438" t="s">
        <v>2115</v>
      </c>
      <c r="BC438">
        <v>14.9</v>
      </c>
      <c r="BD438" t="s">
        <v>697</v>
      </c>
      <c r="BE438">
        <v>0</v>
      </c>
      <c r="BF438">
        <v>0</v>
      </c>
      <c r="BG438">
        <v>0</v>
      </c>
      <c r="BH438">
        <v>0</v>
      </c>
      <c r="BI438" t="s">
        <v>197</v>
      </c>
      <c r="BJ438" t="s">
        <v>697</v>
      </c>
      <c r="BK438">
        <v>0</v>
      </c>
      <c r="BL438">
        <v>0</v>
      </c>
      <c r="BM438">
        <v>0</v>
      </c>
      <c r="BN438">
        <v>0</v>
      </c>
      <c r="BO438">
        <v>0</v>
      </c>
      <c r="BP438" t="s">
        <v>697</v>
      </c>
      <c r="BQ438">
        <v>0</v>
      </c>
      <c r="BR438">
        <v>0</v>
      </c>
      <c r="BS438">
        <v>0</v>
      </c>
      <c r="BT438" t="s">
        <v>697</v>
      </c>
      <c r="BU438">
        <v>0</v>
      </c>
      <c r="BV438">
        <v>0</v>
      </c>
      <c r="BW438" t="s">
        <v>697</v>
      </c>
      <c r="BX438">
        <v>0</v>
      </c>
    </row>
    <row r="439" spans="1:76" x14ac:dyDescent="0.25">
      <c r="A439" t="s">
        <v>749</v>
      </c>
      <c r="B439" t="s">
        <v>201</v>
      </c>
      <c r="C439" t="s">
        <v>703</v>
      </c>
      <c r="D439" t="s">
        <v>260</v>
      </c>
      <c r="E439" t="s">
        <v>697</v>
      </c>
      <c r="F439" t="s">
        <v>633</v>
      </c>
      <c r="G439" t="s">
        <v>697</v>
      </c>
      <c r="H439" t="s">
        <v>184</v>
      </c>
      <c r="I439" t="s">
        <v>1570</v>
      </c>
      <c r="J439" t="s">
        <v>1570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697</v>
      </c>
      <c r="AC439" s="2">
        <v>-1.1721311475409837</v>
      </c>
      <c r="AD439">
        <v>-0.26</v>
      </c>
      <c r="AE439">
        <v>0</v>
      </c>
      <c r="AF439">
        <v>0</v>
      </c>
      <c r="AG439">
        <v>0</v>
      </c>
      <c r="AH439">
        <v>0</v>
      </c>
      <c r="AI439" t="s">
        <v>697</v>
      </c>
      <c r="AJ439" t="s">
        <v>697</v>
      </c>
      <c r="AK439" t="s">
        <v>697</v>
      </c>
      <c r="AL439">
        <v>0</v>
      </c>
      <c r="AM439">
        <v>0</v>
      </c>
      <c r="AN439" t="s">
        <v>697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  <c r="AU439" t="s">
        <v>697</v>
      </c>
      <c r="AV439" t="s">
        <v>697</v>
      </c>
      <c r="AW439" t="s">
        <v>697</v>
      </c>
      <c r="AX439" t="s">
        <v>697</v>
      </c>
      <c r="AY439" t="s">
        <v>697</v>
      </c>
      <c r="AZ439" t="s">
        <v>697</v>
      </c>
      <c r="BA439" t="s">
        <v>885</v>
      </c>
      <c r="BB439" t="s">
        <v>2116</v>
      </c>
      <c r="BC439">
        <v>1.43</v>
      </c>
      <c r="BD439" t="s">
        <v>697</v>
      </c>
      <c r="BE439">
        <v>0</v>
      </c>
      <c r="BF439">
        <v>0</v>
      </c>
      <c r="BG439">
        <v>0</v>
      </c>
      <c r="BH439">
        <v>0</v>
      </c>
      <c r="BI439" t="s">
        <v>197</v>
      </c>
      <c r="BJ439" t="s">
        <v>697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697</v>
      </c>
      <c r="BQ439">
        <v>0</v>
      </c>
      <c r="BR439">
        <v>0</v>
      </c>
      <c r="BS439">
        <v>0</v>
      </c>
      <c r="BT439" t="s">
        <v>697</v>
      </c>
      <c r="BU439">
        <v>0</v>
      </c>
      <c r="BV439">
        <v>0</v>
      </c>
      <c r="BW439" t="s">
        <v>697</v>
      </c>
      <c r="BX439">
        <v>0</v>
      </c>
    </row>
    <row r="440" spans="1:76" x14ac:dyDescent="0.25">
      <c r="A440" t="s">
        <v>806</v>
      </c>
      <c r="B440" t="s">
        <v>201</v>
      </c>
      <c r="C440" t="s">
        <v>807</v>
      </c>
      <c r="D440" t="s">
        <v>670</v>
      </c>
      <c r="E440" t="s">
        <v>697</v>
      </c>
      <c r="F440" t="s">
        <v>679</v>
      </c>
      <c r="G440" t="s">
        <v>697</v>
      </c>
      <c r="H440" t="s">
        <v>184</v>
      </c>
      <c r="I440" t="s">
        <v>1570</v>
      </c>
      <c r="J440" t="s">
        <v>1570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697</v>
      </c>
      <c r="AC440" s="2">
        <v>-1.9918032786885247</v>
      </c>
      <c r="AD440">
        <v>-0.44</v>
      </c>
      <c r="AE440">
        <v>0</v>
      </c>
      <c r="AF440">
        <v>0</v>
      </c>
      <c r="AG440">
        <v>0</v>
      </c>
      <c r="AH440">
        <v>0</v>
      </c>
      <c r="AI440" t="s">
        <v>697</v>
      </c>
      <c r="AJ440" t="s">
        <v>697</v>
      </c>
      <c r="AK440" t="s">
        <v>697</v>
      </c>
      <c r="AL440">
        <v>0</v>
      </c>
      <c r="AM440">
        <v>0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  <c r="AU440" t="s">
        <v>697</v>
      </c>
      <c r="AV440" t="s">
        <v>697</v>
      </c>
      <c r="AW440" t="s">
        <v>697</v>
      </c>
      <c r="AX440" t="s">
        <v>697</v>
      </c>
      <c r="AY440" t="s">
        <v>697</v>
      </c>
      <c r="AZ440" t="s">
        <v>697</v>
      </c>
      <c r="BA440" t="s">
        <v>1330</v>
      </c>
      <c r="BB440" t="s">
        <v>2117</v>
      </c>
      <c r="BC440">
        <v>2.4300000000000002</v>
      </c>
      <c r="BD440" t="s">
        <v>697</v>
      </c>
      <c r="BE440">
        <v>0</v>
      </c>
      <c r="BF440">
        <v>0</v>
      </c>
      <c r="BG440">
        <v>0</v>
      </c>
      <c r="BH440">
        <v>0</v>
      </c>
      <c r="BI440" t="s">
        <v>197</v>
      </c>
      <c r="BJ440" t="s">
        <v>697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697</v>
      </c>
      <c r="BQ440">
        <v>0</v>
      </c>
      <c r="BR440">
        <v>0</v>
      </c>
      <c r="BS440">
        <v>0</v>
      </c>
      <c r="BT440" t="s">
        <v>697</v>
      </c>
      <c r="BU440">
        <v>0</v>
      </c>
      <c r="BV440">
        <v>0</v>
      </c>
      <c r="BW440" t="s">
        <v>697</v>
      </c>
      <c r="BX440">
        <v>0</v>
      </c>
    </row>
    <row r="441" spans="1:76" x14ac:dyDescent="0.25">
      <c r="A441" t="s">
        <v>734</v>
      </c>
      <c r="B441" t="s">
        <v>201</v>
      </c>
      <c r="C441" t="s">
        <v>227</v>
      </c>
      <c r="D441" t="s">
        <v>228</v>
      </c>
      <c r="E441" t="s">
        <v>697</v>
      </c>
      <c r="F441" t="s">
        <v>229</v>
      </c>
      <c r="G441" t="s">
        <v>697</v>
      </c>
      <c r="H441" t="s">
        <v>184</v>
      </c>
      <c r="I441" t="s">
        <v>1570</v>
      </c>
      <c r="J441" t="s">
        <v>1570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697</v>
      </c>
      <c r="AC441" s="2">
        <v>-9.9836065573770494</v>
      </c>
      <c r="AD441">
        <v>-2.2000000000000002</v>
      </c>
      <c r="AE441">
        <v>0</v>
      </c>
      <c r="AF441">
        <v>0</v>
      </c>
      <c r="AG441">
        <v>0</v>
      </c>
      <c r="AH441">
        <v>0</v>
      </c>
      <c r="AI441" t="s">
        <v>697</v>
      </c>
      <c r="AJ441" t="s">
        <v>697</v>
      </c>
      <c r="AK441" t="s">
        <v>697</v>
      </c>
      <c r="AL441">
        <v>0</v>
      </c>
      <c r="AM441">
        <v>0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  <c r="AU441" t="s">
        <v>697</v>
      </c>
      <c r="AV441" t="s">
        <v>697</v>
      </c>
      <c r="AW441" t="s">
        <v>697</v>
      </c>
      <c r="AX441" t="s">
        <v>697</v>
      </c>
      <c r="AY441" t="s">
        <v>697</v>
      </c>
      <c r="AZ441" t="s">
        <v>697</v>
      </c>
      <c r="BA441" t="s">
        <v>1047</v>
      </c>
      <c r="BB441" t="s">
        <v>2118</v>
      </c>
      <c r="BC441">
        <v>12.18</v>
      </c>
      <c r="BD441" t="s">
        <v>697</v>
      </c>
      <c r="BE441">
        <v>0</v>
      </c>
      <c r="BF441">
        <v>0</v>
      </c>
      <c r="BG441">
        <v>0</v>
      </c>
      <c r="BH441">
        <v>0</v>
      </c>
      <c r="BI441" t="s">
        <v>197</v>
      </c>
      <c r="BJ441" t="s">
        <v>697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697</v>
      </c>
      <c r="BQ441">
        <v>0</v>
      </c>
      <c r="BR441">
        <v>0</v>
      </c>
      <c r="BS441">
        <v>0</v>
      </c>
      <c r="BT441" t="s">
        <v>697</v>
      </c>
      <c r="BU441">
        <v>0</v>
      </c>
      <c r="BV441">
        <v>0</v>
      </c>
      <c r="BW441" t="s">
        <v>697</v>
      </c>
      <c r="BX441">
        <v>0</v>
      </c>
    </row>
    <row r="442" spans="1:76" x14ac:dyDescent="0.25">
      <c r="A442" t="s">
        <v>724</v>
      </c>
      <c r="B442" t="s">
        <v>201</v>
      </c>
      <c r="C442" t="s">
        <v>725</v>
      </c>
      <c r="D442" t="s">
        <v>670</v>
      </c>
      <c r="E442" t="s">
        <v>697</v>
      </c>
      <c r="F442" t="s">
        <v>644</v>
      </c>
      <c r="G442" t="s">
        <v>697</v>
      </c>
      <c r="H442" t="s">
        <v>184</v>
      </c>
      <c r="I442" t="s">
        <v>1570</v>
      </c>
      <c r="J442" t="s">
        <v>1570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697</v>
      </c>
      <c r="AC442" s="2">
        <v>-1.7377049180327868</v>
      </c>
      <c r="AD442">
        <v>-0.38</v>
      </c>
      <c r="AE442">
        <v>0</v>
      </c>
      <c r="AF442">
        <v>0</v>
      </c>
      <c r="AG442">
        <v>0</v>
      </c>
      <c r="AH442">
        <v>0</v>
      </c>
      <c r="AI442" t="s">
        <v>697</v>
      </c>
      <c r="AJ442" t="s">
        <v>697</v>
      </c>
      <c r="AK442" t="s">
        <v>697</v>
      </c>
      <c r="AL442">
        <v>0</v>
      </c>
      <c r="AM442">
        <v>0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  <c r="AU442" t="s">
        <v>697</v>
      </c>
      <c r="AV442" t="s">
        <v>697</v>
      </c>
      <c r="AW442" t="s">
        <v>697</v>
      </c>
      <c r="AX442" t="s">
        <v>697</v>
      </c>
      <c r="AY442" t="s">
        <v>697</v>
      </c>
      <c r="AZ442" t="s">
        <v>697</v>
      </c>
      <c r="BA442" t="s">
        <v>1092</v>
      </c>
      <c r="BB442" t="s">
        <v>2119</v>
      </c>
      <c r="BC442">
        <v>2.12</v>
      </c>
      <c r="BD442" t="s">
        <v>697</v>
      </c>
      <c r="BE442">
        <v>0</v>
      </c>
      <c r="BF442">
        <v>0</v>
      </c>
      <c r="BG442">
        <v>0</v>
      </c>
      <c r="BH442">
        <v>0</v>
      </c>
      <c r="BI442" t="s">
        <v>197</v>
      </c>
      <c r="BJ442" t="s">
        <v>697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697</v>
      </c>
      <c r="BQ442">
        <v>0</v>
      </c>
      <c r="BR442">
        <v>0</v>
      </c>
      <c r="BS442">
        <v>0</v>
      </c>
      <c r="BT442" t="s">
        <v>697</v>
      </c>
      <c r="BU442">
        <v>0</v>
      </c>
      <c r="BV442">
        <v>0</v>
      </c>
      <c r="BW442" t="s">
        <v>697</v>
      </c>
      <c r="BX442">
        <v>0</v>
      </c>
    </row>
    <row r="443" spans="1:76" x14ac:dyDescent="0.25">
      <c r="A443" t="s">
        <v>724</v>
      </c>
      <c r="B443" t="s">
        <v>201</v>
      </c>
      <c r="C443" t="s">
        <v>725</v>
      </c>
      <c r="D443" t="s">
        <v>670</v>
      </c>
      <c r="E443" t="s">
        <v>697</v>
      </c>
      <c r="F443" t="s">
        <v>644</v>
      </c>
      <c r="G443" t="s">
        <v>697</v>
      </c>
      <c r="H443" t="s">
        <v>184</v>
      </c>
      <c r="I443" t="s">
        <v>1570</v>
      </c>
      <c r="J443" t="s">
        <v>1570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697</v>
      </c>
      <c r="AC443" s="2">
        <v>-1.2868852459016393</v>
      </c>
      <c r="AD443">
        <v>-0.28000000000000003</v>
      </c>
      <c r="AE443">
        <v>0</v>
      </c>
      <c r="AF443">
        <v>0</v>
      </c>
      <c r="AG443">
        <v>0</v>
      </c>
      <c r="AH443">
        <v>0</v>
      </c>
      <c r="AI443" t="s">
        <v>697</v>
      </c>
      <c r="AJ443" t="s">
        <v>697</v>
      </c>
      <c r="AK443" t="s">
        <v>697</v>
      </c>
      <c r="AL443">
        <v>0</v>
      </c>
      <c r="AM443">
        <v>0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  <c r="AU443" t="s">
        <v>697</v>
      </c>
      <c r="AV443" t="s">
        <v>697</v>
      </c>
      <c r="AW443" t="s">
        <v>697</v>
      </c>
      <c r="AX443" t="s">
        <v>697</v>
      </c>
      <c r="AY443" t="s">
        <v>697</v>
      </c>
      <c r="AZ443" t="s">
        <v>697</v>
      </c>
      <c r="BA443" t="s">
        <v>1263</v>
      </c>
      <c r="BB443" t="s">
        <v>2120</v>
      </c>
      <c r="BC443">
        <v>1.57</v>
      </c>
      <c r="BD443" t="s">
        <v>697</v>
      </c>
      <c r="BE443">
        <v>0</v>
      </c>
      <c r="BF443">
        <v>0</v>
      </c>
      <c r="BG443">
        <v>0</v>
      </c>
      <c r="BH443">
        <v>0</v>
      </c>
      <c r="BI443" t="s">
        <v>197</v>
      </c>
      <c r="BJ443" t="s">
        <v>697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697</v>
      </c>
      <c r="BQ443">
        <v>0</v>
      </c>
      <c r="BR443">
        <v>0</v>
      </c>
      <c r="BS443">
        <v>0</v>
      </c>
      <c r="BT443" t="s">
        <v>697</v>
      </c>
      <c r="BU443">
        <v>0</v>
      </c>
      <c r="BV443">
        <v>0</v>
      </c>
      <c r="BW443" t="s">
        <v>697</v>
      </c>
      <c r="BX443">
        <v>0</v>
      </c>
    </row>
    <row r="444" spans="1:76" x14ac:dyDescent="0.25">
      <c r="A444" t="s">
        <v>724</v>
      </c>
      <c r="B444" t="s">
        <v>201</v>
      </c>
      <c r="C444" t="s">
        <v>725</v>
      </c>
      <c r="D444" t="s">
        <v>670</v>
      </c>
      <c r="E444" t="s">
        <v>697</v>
      </c>
      <c r="F444" t="s">
        <v>644</v>
      </c>
      <c r="G444" t="s">
        <v>697</v>
      </c>
      <c r="H444" t="s">
        <v>184</v>
      </c>
      <c r="I444" t="s">
        <v>1570</v>
      </c>
      <c r="J444" t="s">
        <v>1570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697</v>
      </c>
      <c r="AC444" s="2">
        <v>-0.55737704918032793</v>
      </c>
      <c r="AD444">
        <v>-0.12</v>
      </c>
      <c r="AE444">
        <v>0</v>
      </c>
      <c r="AF444">
        <v>0</v>
      </c>
      <c r="AG444">
        <v>0</v>
      </c>
      <c r="AH444">
        <v>0</v>
      </c>
      <c r="AI444" t="s">
        <v>697</v>
      </c>
      <c r="AJ444" t="s">
        <v>697</v>
      </c>
      <c r="AK444" t="s">
        <v>697</v>
      </c>
      <c r="AL444">
        <v>0</v>
      </c>
      <c r="AM444">
        <v>0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  <c r="AU444" t="s">
        <v>697</v>
      </c>
      <c r="AV444" t="s">
        <v>697</v>
      </c>
      <c r="AW444" t="s">
        <v>697</v>
      </c>
      <c r="AX444" t="s">
        <v>697</v>
      </c>
      <c r="AY444" t="s">
        <v>697</v>
      </c>
      <c r="AZ444" t="s">
        <v>697</v>
      </c>
      <c r="BA444" t="s">
        <v>1536</v>
      </c>
      <c r="BB444" t="s">
        <v>2121</v>
      </c>
      <c r="BC444">
        <v>0.68</v>
      </c>
      <c r="BD444" t="s">
        <v>697</v>
      </c>
      <c r="BE444">
        <v>0</v>
      </c>
      <c r="BF444">
        <v>0</v>
      </c>
      <c r="BG444">
        <v>0</v>
      </c>
      <c r="BH444">
        <v>0</v>
      </c>
      <c r="BI444" t="s">
        <v>197</v>
      </c>
      <c r="BJ444" t="s">
        <v>697</v>
      </c>
      <c r="BK444">
        <v>0</v>
      </c>
      <c r="BL444">
        <v>0</v>
      </c>
      <c r="BM444">
        <v>0</v>
      </c>
      <c r="BN444">
        <v>0</v>
      </c>
      <c r="BO444">
        <v>0</v>
      </c>
      <c r="BP444" t="s">
        <v>697</v>
      </c>
      <c r="BQ444">
        <v>0</v>
      </c>
      <c r="BR444">
        <v>0</v>
      </c>
      <c r="BS444">
        <v>0</v>
      </c>
      <c r="BT444" t="s">
        <v>697</v>
      </c>
      <c r="BU444">
        <v>0</v>
      </c>
      <c r="BV444">
        <v>0</v>
      </c>
      <c r="BW444" t="s">
        <v>697</v>
      </c>
      <c r="BX444">
        <v>0</v>
      </c>
    </row>
    <row r="445" spans="1:76" x14ac:dyDescent="0.25">
      <c r="A445" t="s">
        <v>724</v>
      </c>
      <c r="B445" t="s">
        <v>201</v>
      </c>
      <c r="C445" t="s">
        <v>725</v>
      </c>
      <c r="D445" t="s">
        <v>670</v>
      </c>
      <c r="E445" t="s">
        <v>697</v>
      </c>
      <c r="F445" t="s">
        <v>644</v>
      </c>
      <c r="G445" t="s">
        <v>697</v>
      </c>
      <c r="H445" t="s">
        <v>184</v>
      </c>
      <c r="I445" t="s">
        <v>1570</v>
      </c>
      <c r="J445" t="s">
        <v>1570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697</v>
      </c>
      <c r="AC445" s="2">
        <v>-5.6557377049180326</v>
      </c>
      <c r="AD445">
        <v>-1.24</v>
      </c>
      <c r="AE445">
        <v>0</v>
      </c>
      <c r="AF445">
        <v>0</v>
      </c>
      <c r="AG445">
        <v>0</v>
      </c>
      <c r="AH445">
        <v>0</v>
      </c>
      <c r="AI445" t="s">
        <v>697</v>
      </c>
      <c r="AJ445" t="s">
        <v>697</v>
      </c>
      <c r="AK445" t="s">
        <v>697</v>
      </c>
      <c r="AL445">
        <v>0</v>
      </c>
      <c r="AM445">
        <v>0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  <c r="AU445" t="s">
        <v>697</v>
      </c>
      <c r="AV445" t="s">
        <v>697</v>
      </c>
      <c r="AW445" t="s">
        <v>697</v>
      </c>
      <c r="AX445" t="s">
        <v>697</v>
      </c>
      <c r="AY445" t="s">
        <v>697</v>
      </c>
      <c r="AZ445" t="s">
        <v>697</v>
      </c>
      <c r="BA445" t="s">
        <v>2122</v>
      </c>
      <c r="BB445" t="s">
        <v>2123</v>
      </c>
      <c r="BC445">
        <v>6.9</v>
      </c>
      <c r="BD445" t="s">
        <v>697</v>
      </c>
      <c r="BE445">
        <v>0</v>
      </c>
      <c r="BF445">
        <v>0</v>
      </c>
      <c r="BG445">
        <v>0</v>
      </c>
      <c r="BH445">
        <v>0</v>
      </c>
      <c r="BI445" t="s">
        <v>197</v>
      </c>
      <c r="BJ445" t="s">
        <v>697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697</v>
      </c>
      <c r="BQ445">
        <v>0</v>
      </c>
      <c r="BR445">
        <v>0</v>
      </c>
      <c r="BS445">
        <v>0</v>
      </c>
      <c r="BT445" t="s">
        <v>697</v>
      </c>
      <c r="BU445">
        <v>0</v>
      </c>
      <c r="BV445">
        <v>0</v>
      </c>
      <c r="BW445" t="s">
        <v>697</v>
      </c>
      <c r="BX445">
        <v>0</v>
      </c>
    </row>
    <row r="446" spans="1:76" x14ac:dyDescent="0.25">
      <c r="A446" t="s">
        <v>724</v>
      </c>
      <c r="B446" t="s">
        <v>201</v>
      </c>
      <c r="C446" t="s">
        <v>725</v>
      </c>
      <c r="D446" t="s">
        <v>670</v>
      </c>
      <c r="E446" t="s">
        <v>697</v>
      </c>
      <c r="F446" t="s">
        <v>644</v>
      </c>
      <c r="G446" t="s">
        <v>697</v>
      </c>
      <c r="H446" t="s">
        <v>184</v>
      </c>
      <c r="I446" t="s">
        <v>1570</v>
      </c>
      <c r="J446" t="s">
        <v>1570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697</v>
      </c>
      <c r="AC446" s="2">
        <v>-1.6311475409836067</v>
      </c>
      <c r="AD446">
        <v>-0.36</v>
      </c>
      <c r="AE446">
        <v>0</v>
      </c>
      <c r="AF446">
        <v>0</v>
      </c>
      <c r="AG446">
        <v>0</v>
      </c>
      <c r="AH446">
        <v>0</v>
      </c>
      <c r="AI446" t="s">
        <v>697</v>
      </c>
      <c r="AJ446" t="s">
        <v>697</v>
      </c>
      <c r="AK446" t="s">
        <v>697</v>
      </c>
      <c r="AL446">
        <v>0</v>
      </c>
      <c r="AM446">
        <v>0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  <c r="AU446" t="s">
        <v>697</v>
      </c>
      <c r="AV446" t="s">
        <v>697</v>
      </c>
      <c r="AW446" t="s">
        <v>697</v>
      </c>
      <c r="AX446" t="s">
        <v>697</v>
      </c>
      <c r="AY446" t="s">
        <v>697</v>
      </c>
      <c r="AZ446" t="s">
        <v>697</v>
      </c>
      <c r="BA446" t="s">
        <v>939</v>
      </c>
      <c r="BB446" t="s">
        <v>2124</v>
      </c>
      <c r="BC446">
        <v>1.99</v>
      </c>
      <c r="BD446" t="s">
        <v>697</v>
      </c>
      <c r="BE446">
        <v>0</v>
      </c>
      <c r="BF446">
        <v>0</v>
      </c>
      <c r="BG446">
        <v>0</v>
      </c>
      <c r="BH446">
        <v>0</v>
      </c>
      <c r="BI446" t="s">
        <v>197</v>
      </c>
      <c r="BJ446" t="s">
        <v>697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697</v>
      </c>
      <c r="BQ446">
        <v>0</v>
      </c>
      <c r="BR446">
        <v>0</v>
      </c>
      <c r="BS446">
        <v>0</v>
      </c>
      <c r="BT446" t="s">
        <v>697</v>
      </c>
      <c r="BU446">
        <v>0</v>
      </c>
      <c r="BV446">
        <v>0</v>
      </c>
      <c r="BW446" t="s">
        <v>697</v>
      </c>
      <c r="BX446">
        <v>0</v>
      </c>
    </row>
    <row r="447" spans="1:76" x14ac:dyDescent="0.25">
      <c r="A447" t="s">
        <v>809</v>
      </c>
      <c r="B447" t="s">
        <v>191</v>
      </c>
      <c r="C447" t="s">
        <v>810</v>
      </c>
      <c r="D447" t="s">
        <v>674</v>
      </c>
      <c r="E447" t="s">
        <v>697</v>
      </c>
      <c r="F447" t="s">
        <v>601</v>
      </c>
      <c r="G447" t="s">
        <v>697</v>
      </c>
      <c r="H447" t="s">
        <v>184</v>
      </c>
      <c r="I447" t="s">
        <v>1570</v>
      </c>
      <c r="J447" t="s">
        <v>1570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697</v>
      </c>
      <c r="AC447" s="2">
        <v>-5.6557377049180326</v>
      </c>
      <c r="AD447">
        <v>-1.24</v>
      </c>
      <c r="AE447">
        <v>0</v>
      </c>
      <c r="AF447">
        <v>0</v>
      </c>
      <c r="AG447">
        <v>0</v>
      </c>
      <c r="AH447">
        <v>0</v>
      </c>
      <c r="AI447" t="s">
        <v>697</v>
      </c>
      <c r="AJ447" t="s">
        <v>697</v>
      </c>
      <c r="AK447" t="s">
        <v>697</v>
      </c>
      <c r="AL447">
        <v>0</v>
      </c>
      <c r="AM447">
        <v>0</v>
      </c>
      <c r="AN447" t="s">
        <v>697</v>
      </c>
      <c r="AO447" t="s">
        <v>697</v>
      </c>
      <c r="AP447" t="s">
        <v>697</v>
      </c>
      <c r="AQ447" t="s">
        <v>697</v>
      </c>
      <c r="AR447" t="s">
        <v>697</v>
      </c>
      <c r="AS447" t="s">
        <v>697</v>
      </c>
      <c r="AT447" t="s">
        <v>697</v>
      </c>
      <c r="AU447" t="s">
        <v>697</v>
      </c>
      <c r="AV447" t="s">
        <v>697</v>
      </c>
      <c r="AW447" t="s">
        <v>697</v>
      </c>
      <c r="AX447" t="s">
        <v>697</v>
      </c>
      <c r="AY447" t="s">
        <v>697</v>
      </c>
      <c r="AZ447" t="s">
        <v>697</v>
      </c>
      <c r="BA447" t="s">
        <v>2125</v>
      </c>
      <c r="BB447" t="s">
        <v>2126</v>
      </c>
      <c r="BC447">
        <v>6.9</v>
      </c>
      <c r="BD447" t="s">
        <v>697</v>
      </c>
      <c r="BE447">
        <v>0</v>
      </c>
      <c r="BF447">
        <v>0</v>
      </c>
      <c r="BG447">
        <v>0</v>
      </c>
      <c r="BH447">
        <v>0</v>
      </c>
      <c r="BI447" t="s">
        <v>197</v>
      </c>
      <c r="BJ447" t="s">
        <v>697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697</v>
      </c>
      <c r="BQ447">
        <v>0</v>
      </c>
      <c r="BR447">
        <v>0</v>
      </c>
      <c r="BS447">
        <v>0</v>
      </c>
      <c r="BT447" t="s">
        <v>697</v>
      </c>
      <c r="BU447">
        <v>0</v>
      </c>
      <c r="BV447">
        <v>0</v>
      </c>
      <c r="BW447" t="s">
        <v>697</v>
      </c>
      <c r="BX447">
        <v>0</v>
      </c>
    </row>
    <row r="448" spans="1:76" x14ac:dyDescent="0.25">
      <c r="A448" t="s">
        <v>724</v>
      </c>
      <c r="B448" t="s">
        <v>201</v>
      </c>
      <c r="C448" t="s">
        <v>725</v>
      </c>
      <c r="D448" t="s">
        <v>670</v>
      </c>
      <c r="E448" t="s">
        <v>697</v>
      </c>
      <c r="F448" t="s">
        <v>644</v>
      </c>
      <c r="G448" t="s">
        <v>697</v>
      </c>
      <c r="H448" t="s">
        <v>184</v>
      </c>
      <c r="I448" t="s">
        <v>1570</v>
      </c>
      <c r="J448" t="s">
        <v>1570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697</v>
      </c>
      <c r="AC448" s="2">
        <v>-1.139344262295082</v>
      </c>
      <c r="AD448">
        <v>-0.25</v>
      </c>
      <c r="AE448">
        <v>0</v>
      </c>
      <c r="AF448">
        <v>0</v>
      </c>
      <c r="AG448">
        <v>0</v>
      </c>
      <c r="AH448">
        <v>0</v>
      </c>
      <c r="AI448" t="s">
        <v>697</v>
      </c>
      <c r="AJ448" t="s">
        <v>697</v>
      </c>
      <c r="AK448" t="s">
        <v>697</v>
      </c>
      <c r="AL448">
        <v>0</v>
      </c>
      <c r="AM448">
        <v>0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  <c r="AU448" t="s">
        <v>697</v>
      </c>
      <c r="AV448" t="s">
        <v>697</v>
      </c>
      <c r="AW448" t="s">
        <v>697</v>
      </c>
      <c r="AX448" t="s">
        <v>697</v>
      </c>
      <c r="AY448" t="s">
        <v>697</v>
      </c>
      <c r="AZ448" t="s">
        <v>697</v>
      </c>
      <c r="BA448" t="s">
        <v>2127</v>
      </c>
      <c r="BB448" t="s">
        <v>2128</v>
      </c>
      <c r="BC448">
        <v>1.39</v>
      </c>
      <c r="BD448" t="s">
        <v>697</v>
      </c>
      <c r="BE448">
        <v>0</v>
      </c>
      <c r="BF448">
        <v>0</v>
      </c>
      <c r="BG448">
        <v>0</v>
      </c>
      <c r="BH448">
        <v>0</v>
      </c>
      <c r="BI448" t="s">
        <v>197</v>
      </c>
      <c r="BJ448" t="s">
        <v>697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697</v>
      </c>
      <c r="BQ448">
        <v>0</v>
      </c>
      <c r="BR448">
        <v>0</v>
      </c>
      <c r="BS448">
        <v>0</v>
      </c>
      <c r="BT448" t="s">
        <v>697</v>
      </c>
      <c r="BU448">
        <v>0</v>
      </c>
      <c r="BV448">
        <v>0</v>
      </c>
      <c r="BW448" t="s">
        <v>697</v>
      </c>
      <c r="BX448">
        <v>0</v>
      </c>
    </row>
    <row r="449" spans="1:76" x14ac:dyDescent="0.25">
      <c r="A449" t="s">
        <v>724</v>
      </c>
      <c r="B449" t="s">
        <v>201</v>
      </c>
      <c r="C449" t="s">
        <v>725</v>
      </c>
      <c r="D449" t="s">
        <v>670</v>
      </c>
      <c r="E449" t="s">
        <v>697</v>
      </c>
      <c r="F449" t="s">
        <v>644</v>
      </c>
      <c r="G449" t="s">
        <v>697</v>
      </c>
      <c r="H449" t="s">
        <v>184</v>
      </c>
      <c r="I449" t="s">
        <v>1570</v>
      </c>
      <c r="J449" t="s">
        <v>1570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697</v>
      </c>
      <c r="AC449" s="2">
        <v>-8.6967213114754092</v>
      </c>
      <c r="AD449">
        <v>-1.91</v>
      </c>
      <c r="AE449">
        <v>0</v>
      </c>
      <c r="AF449">
        <v>0</v>
      </c>
      <c r="AG449">
        <v>0</v>
      </c>
      <c r="AH449">
        <v>0</v>
      </c>
      <c r="AI449" t="s">
        <v>697</v>
      </c>
      <c r="AJ449" t="s">
        <v>697</v>
      </c>
      <c r="AK449" t="s">
        <v>697</v>
      </c>
      <c r="AL449">
        <v>0</v>
      </c>
      <c r="AM449">
        <v>0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  <c r="AU449" t="s">
        <v>697</v>
      </c>
      <c r="AV449" t="s">
        <v>697</v>
      </c>
      <c r="AW449" t="s">
        <v>697</v>
      </c>
      <c r="AX449" t="s">
        <v>697</v>
      </c>
      <c r="AY449" t="s">
        <v>697</v>
      </c>
      <c r="AZ449" t="s">
        <v>697</v>
      </c>
      <c r="BA449" t="s">
        <v>1696</v>
      </c>
      <c r="BB449" t="s">
        <v>2129</v>
      </c>
      <c r="BC449">
        <v>10.61</v>
      </c>
      <c r="BD449" t="s">
        <v>697</v>
      </c>
      <c r="BE449">
        <v>0</v>
      </c>
      <c r="BF449">
        <v>0</v>
      </c>
      <c r="BG449">
        <v>0</v>
      </c>
      <c r="BH449">
        <v>0</v>
      </c>
      <c r="BI449" t="s">
        <v>197</v>
      </c>
      <c r="BJ449" t="s">
        <v>697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697</v>
      </c>
      <c r="BQ449">
        <v>0</v>
      </c>
      <c r="BR449">
        <v>0</v>
      </c>
      <c r="BS449">
        <v>0</v>
      </c>
      <c r="BT449" t="s">
        <v>697</v>
      </c>
      <c r="BU449">
        <v>0</v>
      </c>
      <c r="BV449">
        <v>0</v>
      </c>
      <c r="BW449" t="s">
        <v>697</v>
      </c>
      <c r="BX449">
        <v>0</v>
      </c>
    </row>
    <row r="450" spans="1:76" x14ac:dyDescent="0.25">
      <c r="A450" t="s">
        <v>724</v>
      </c>
      <c r="B450" t="s">
        <v>201</v>
      </c>
      <c r="C450" t="s">
        <v>725</v>
      </c>
      <c r="D450" t="s">
        <v>670</v>
      </c>
      <c r="E450" t="s">
        <v>697</v>
      </c>
      <c r="F450" t="s">
        <v>644</v>
      </c>
      <c r="G450" t="s">
        <v>697</v>
      </c>
      <c r="H450" t="s">
        <v>184</v>
      </c>
      <c r="I450" t="s">
        <v>1570</v>
      </c>
      <c r="J450" t="s">
        <v>1570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697</v>
      </c>
      <c r="AC450" s="2">
        <v>-9.0737704918032787</v>
      </c>
      <c r="AD450">
        <v>-2</v>
      </c>
      <c r="AE450">
        <v>0</v>
      </c>
      <c r="AF450">
        <v>0</v>
      </c>
      <c r="AG450">
        <v>0</v>
      </c>
      <c r="AH450">
        <v>0</v>
      </c>
      <c r="AI450" t="s">
        <v>697</v>
      </c>
      <c r="AJ450" t="s">
        <v>697</v>
      </c>
      <c r="AK450" t="s">
        <v>697</v>
      </c>
      <c r="AL450">
        <v>0</v>
      </c>
      <c r="AM450">
        <v>0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  <c r="AU450" t="s">
        <v>697</v>
      </c>
      <c r="AV450" t="s">
        <v>697</v>
      </c>
      <c r="AW450" t="s">
        <v>697</v>
      </c>
      <c r="AX450" t="s">
        <v>697</v>
      </c>
      <c r="AY450" t="s">
        <v>697</v>
      </c>
      <c r="AZ450" t="s">
        <v>697</v>
      </c>
      <c r="BA450" t="s">
        <v>1699</v>
      </c>
      <c r="BB450" t="s">
        <v>2130</v>
      </c>
      <c r="BC450">
        <v>11.07</v>
      </c>
      <c r="BD450" t="s">
        <v>697</v>
      </c>
      <c r="BE450">
        <v>0</v>
      </c>
      <c r="BF450">
        <v>0</v>
      </c>
      <c r="BG450">
        <v>0</v>
      </c>
      <c r="BH450">
        <v>0</v>
      </c>
      <c r="BI450" t="s">
        <v>197</v>
      </c>
      <c r="BJ450" t="s">
        <v>697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697</v>
      </c>
      <c r="BQ450">
        <v>0</v>
      </c>
      <c r="BR450">
        <v>0</v>
      </c>
      <c r="BS450">
        <v>0</v>
      </c>
      <c r="BT450" t="s">
        <v>697</v>
      </c>
      <c r="BU450">
        <v>0</v>
      </c>
      <c r="BV450">
        <v>0</v>
      </c>
      <c r="BW450" t="s">
        <v>697</v>
      </c>
      <c r="BX450">
        <v>0</v>
      </c>
    </row>
    <row r="451" spans="1:76" x14ac:dyDescent="0.25">
      <c r="A451" t="s">
        <v>745</v>
      </c>
      <c r="B451" t="s">
        <v>191</v>
      </c>
      <c r="C451" t="s">
        <v>537</v>
      </c>
      <c r="D451" t="s">
        <v>668</v>
      </c>
      <c r="E451" t="s">
        <v>697</v>
      </c>
      <c r="F451" t="s">
        <v>469</v>
      </c>
      <c r="G451" t="s">
        <v>697</v>
      </c>
      <c r="H451" t="s">
        <v>184</v>
      </c>
      <c r="I451" t="s">
        <v>1570</v>
      </c>
      <c r="J451" t="s">
        <v>1570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697</v>
      </c>
      <c r="AC451" s="2">
        <v>-6.4918032786885247</v>
      </c>
      <c r="AD451">
        <v>-1.43</v>
      </c>
      <c r="AE451">
        <v>0</v>
      </c>
      <c r="AF451">
        <v>0</v>
      </c>
      <c r="AG451">
        <v>0</v>
      </c>
      <c r="AH451">
        <v>0</v>
      </c>
      <c r="AI451" t="s">
        <v>697</v>
      </c>
      <c r="AJ451" t="s">
        <v>697</v>
      </c>
      <c r="AK451" t="s">
        <v>697</v>
      </c>
      <c r="AL451">
        <v>0</v>
      </c>
      <c r="AM451">
        <v>0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  <c r="AU451" t="s">
        <v>697</v>
      </c>
      <c r="AV451" t="s">
        <v>697</v>
      </c>
      <c r="AW451" t="s">
        <v>697</v>
      </c>
      <c r="AX451" t="s">
        <v>697</v>
      </c>
      <c r="AY451" t="s">
        <v>697</v>
      </c>
      <c r="AZ451" t="s">
        <v>697</v>
      </c>
      <c r="BA451" t="s">
        <v>1418</v>
      </c>
      <c r="BB451" t="s">
        <v>2131</v>
      </c>
      <c r="BC451">
        <v>7.92</v>
      </c>
      <c r="BD451" t="s">
        <v>697</v>
      </c>
      <c r="BE451">
        <v>0</v>
      </c>
      <c r="BF451">
        <v>0</v>
      </c>
      <c r="BG451">
        <v>0</v>
      </c>
      <c r="BH451">
        <v>0</v>
      </c>
      <c r="BI451" t="s">
        <v>197</v>
      </c>
      <c r="BJ451" t="s">
        <v>697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697</v>
      </c>
      <c r="BQ451">
        <v>0</v>
      </c>
      <c r="BR451">
        <v>0</v>
      </c>
      <c r="BS451">
        <v>0</v>
      </c>
      <c r="BT451" t="s">
        <v>697</v>
      </c>
      <c r="BU451">
        <v>0</v>
      </c>
      <c r="BV451">
        <v>0</v>
      </c>
      <c r="BW451" t="s">
        <v>697</v>
      </c>
      <c r="BX451">
        <v>0</v>
      </c>
    </row>
    <row r="452" spans="1:76" x14ac:dyDescent="0.25">
      <c r="A452" t="s">
        <v>739</v>
      </c>
      <c r="B452" t="s">
        <v>191</v>
      </c>
      <c r="C452" t="s">
        <v>535</v>
      </c>
      <c r="D452" t="s">
        <v>536</v>
      </c>
      <c r="E452" t="s">
        <v>697</v>
      </c>
      <c r="F452" t="s">
        <v>253</v>
      </c>
      <c r="G452" t="s">
        <v>697</v>
      </c>
      <c r="H452" t="s">
        <v>184</v>
      </c>
      <c r="I452" t="s">
        <v>1570</v>
      </c>
      <c r="J452" t="s">
        <v>1570</v>
      </c>
      <c r="K452">
        <v>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697</v>
      </c>
      <c r="AC452" s="2">
        <v>-6.639344262295082</v>
      </c>
      <c r="AD452">
        <v>-1.46</v>
      </c>
      <c r="AE452">
        <v>0</v>
      </c>
      <c r="AF452">
        <v>0</v>
      </c>
      <c r="AG452">
        <v>0</v>
      </c>
      <c r="AH452">
        <v>0</v>
      </c>
      <c r="AI452" t="s">
        <v>697</v>
      </c>
      <c r="AJ452" t="s">
        <v>697</v>
      </c>
      <c r="AK452" t="s">
        <v>697</v>
      </c>
      <c r="AL452">
        <v>0</v>
      </c>
      <c r="AM452">
        <v>0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  <c r="AU452" t="s">
        <v>697</v>
      </c>
      <c r="AV452" t="s">
        <v>697</v>
      </c>
      <c r="AW452" t="s">
        <v>697</v>
      </c>
      <c r="AX452" t="s">
        <v>697</v>
      </c>
      <c r="AY452" t="s">
        <v>697</v>
      </c>
      <c r="AZ452" t="s">
        <v>697</v>
      </c>
      <c r="BA452" t="s">
        <v>2132</v>
      </c>
      <c r="BB452" t="s">
        <v>2133</v>
      </c>
      <c r="BC452">
        <v>8.1</v>
      </c>
      <c r="BD452" t="s">
        <v>697</v>
      </c>
      <c r="BE452">
        <v>0</v>
      </c>
      <c r="BF452">
        <v>0</v>
      </c>
      <c r="BG452">
        <v>0</v>
      </c>
      <c r="BH452">
        <v>0</v>
      </c>
      <c r="BI452" t="s">
        <v>197</v>
      </c>
      <c r="BJ452" t="s">
        <v>697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697</v>
      </c>
      <c r="BQ452">
        <v>0</v>
      </c>
      <c r="BR452">
        <v>0</v>
      </c>
      <c r="BS452">
        <v>0</v>
      </c>
      <c r="BT452" t="s">
        <v>697</v>
      </c>
      <c r="BU452">
        <v>0</v>
      </c>
      <c r="BV452">
        <v>0</v>
      </c>
      <c r="BW452" t="s">
        <v>697</v>
      </c>
      <c r="BX452">
        <v>0</v>
      </c>
    </row>
    <row r="453" spans="1:76" x14ac:dyDescent="0.25">
      <c r="A453" t="s">
        <v>741</v>
      </c>
      <c r="B453" t="s">
        <v>201</v>
      </c>
      <c r="C453" t="s">
        <v>696</v>
      </c>
      <c r="D453" t="s">
        <v>247</v>
      </c>
      <c r="E453" t="s">
        <v>697</v>
      </c>
      <c r="F453" t="s">
        <v>683</v>
      </c>
      <c r="G453" t="s">
        <v>697</v>
      </c>
      <c r="H453" t="s">
        <v>184</v>
      </c>
      <c r="I453" t="s">
        <v>1570</v>
      </c>
      <c r="J453" t="s">
        <v>1570</v>
      </c>
      <c r="K453">
        <v>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697</v>
      </c>
      <c r="AC453" s="2">
        <v>-7.3852459016393439</v>
      </c>
      <c r="AD453">
        <v>-1.62</v>
      </c>
      <c r="AE453">
        <v>0</v>
      </c>
      <c r="AF453">
        <v>0</v>
      </c>
      <c r="AG453">
        <v>0</v>
      </c>
      <c r="AH453">
        <v>0</v>
      </c>
      <c r="AI453" t="s">
        <v>697</v>
      </c>
      <c r="AJ453" t="s">
        <v>697</v>
      </c>
      <c r="AK453" t="s">
        <v>697</v>
      </c>
      <c r="AL453">
        <v>0</v>
      </c>
      <c r="AM453">
        <v>0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  <c r="AU453" t="s">
        <v>697</v>
      </c>
      <c r="AV453" t="s">
        <v>697</v>
      </c>
      <c r="AW453" t="s">
        <v>697</v>
      </c>
      <c r="AX453" t="s">
        <v>697</v>
      </c>
      <c r="AY453" t="s">
        <v>697</v>
      </c>
      <c r="AZ453" t="s">
        <v>697</v>
      </c>
      <c r="BA453" t="s">
        <v>1208</v>
      </c>
      <c r="BB453" t="s">
        <v>2134</v>
      </c>
      <c r="BC453">
        <v>9.01</v>
      </c>
      <c r="BD453" t="s">
        <v>697</v>
      </c>
      <c r="BE453">
        <v>0</v>
      </c>
      <c r="BF453">
        <v>0</v>
      </c>
      <c r="BG453">
        <v>0</v>
      </c>
      <c r="BH453">
        <v>0</v>
      </c>
      <c r="BI453" t="s">
        <v>197</v>
      </c>
      <c r="BJ453" t="s">
        <v>697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697</v>
      </c>
      <c r="BQ453">
        <v>0</v>
      </c>
      <c r="BR453">
        <v>0</v>
      </c>
      <c r="BS453">
        <v>0</v>
      </c>
      <c r="BT453" t="s">
        <v>697</v>
      </c>
      <c r="BU453">
        <v>0</v>
      </c>
      <c r="BV453">
        <v>0</v>
      </c>
      <c r="BW453" t="s">
        <v>697</v>
      </c>
      <c r="BX453">
        <v>0</v>
      </c>
    </row>
    <row r="454" spans="1:76" x14ac:dyDescent="0.25">
      <c r="A454" t="s">
        <v>741</v>
      </c>
      <c r="B454" t="s">
        <v>201</v>
      </c>
      <c r="C454" t="s">
        <v>696</v>
      </c>
      <c r="D454" t="s">
        <v>247</v>
      </c>
      <c r="E454" t="s">
        <v>697</v>
      </c>
      <c r="F454" t="s">
        <v>683</v>
      </c>
      <c r="G454" t="s">
        <v>697</v>
      </c>
      <c r="H454" t="s">
        <v>184</v>
      </c>
      <c r="I454" t="s">
        <v>1570</v>
      </c>
      <c r="J454" t="s">
        <v>1570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697</v>
      </c>
      <c r="AC454" s="2">
        <v>-2.6721311475409837</v>
      </c>
      <c r="AD454">
        <v>-0.59</v>
      </c>
      <c r="AE454">
        <v>0</v>
      </c>
      <c r="AF454">
        <v>0</v>
      </c>
      <c r="AG454">
        <v>0</v>
      </c>
      <c r="AH454">
        <v>0</v>
      </c>
      <c r="AI454" t="s">
        <v>697</v>
      </c>
      <c r="AJ454" t="s">
        <v>697</v>
      </c>
      <c r="AK454" t="s">
        <v>697</v>
      </c>
      <c r="AL454">
        <v>0</v>
      </c>
      <c r="AM454">
        <v>0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  <c r="AU454" t="s">
        <v>697</v>
      </c>
      <c r="AV454" t="s">
        <v>697</v>
      </c>
      <c r="AW454" t="s">
        <v>697</v>
      </c>
      <c r="AX454" t="s">
        <v>697</v>
      </c>
      <c r="AY454" t="s">
        <v>697</v>
      </c>
      <c r="AZ454" t="s">
        <v>697</v>
      </c>
      <c r="BA454" t="s">
        <v>1175</v>
      </c>
      <c r="BB454" t="s">
        <v>2135</v>
      </c>
      <c r="BC454">
        <v>3.26</v>
      </c>
      <c r="BD454" t="s">
        <v>697</v>
      </c>
      <c r="BE454">
        <v>0</v>
      </c>
      <c r="BF454">
        <v>0</v>
      </c>
      <c r="BG454">
        <v>0</v>
      </c>
      <c r="BH454">
        <v>0</v>
      </c>
      <c r="BI454" t="s">
        <v>197</v>
      </c>
      <c r="BJ454" t="s">
        <v>697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697</v>
      </c>
      <c r="BQ454">
        <v>0</v>
      </c>
      <c r="BR454">
        <v>0</v>
      </c>
      <c r="BS454">
        <v>0</v>
      </c>
      <c r="BT454" t="s">
        <v>697</v>
      </c>
      <c r="BU454">
        <v>0</v>
      </c>
      <c r="BV454">
        <v>0</v>
      </c>
      <c r="BW454" t="s">
        <v>697</v>
      </c>
      <c r="BX454">
        <v>0</v>
      </c>
    </row>
    <row r="455" spans="1:76" x14ac:dyDescent="0.25">
      <c r="A455" t="s">
        <v>741</v>
      </c>
      <c r="B455" t="s">
        <v>201</v>
      </c>
      <c r="C455" t="s">
        <v>696</v>
      </c>
      <c r="D455" t="s">
        <v>247</v>
      </c>
      <c r="E455" t="s">
        <v>697</v>
      </c>
      <c r="F455" t="s">
        <v>683</v>
      </c>
      <c r="G455" t="s">
        <v>697</v>
      </c>
      <c r="H455" t="s">
        <v>184</v>
      </c>
      <c r="I455" t="s">
        <v>1570</v>
      </c>
      <c r="J455" t="s">
        <v>1570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697</v>
      </c>
      <c r="AC455" s="2">
        <v>-5.4262295081967213</v>
      </c>
      <c r="AD455">
        <v>-1.19</v>
      </c>
      <c r="AE455">
        <v>0</v>
      </c>
      <c r="AF455">
        <v>0</v>
      </c>
      <c r="AG455">
        <v>0</v>
      </c>
      <c r="AH455">
        <v>0</v>
      </c>
      <c r="AI455" t="s">
        <v>697</v>
      </c>
      <c r="AJ455" t="s">
        <v>697</v>
      </c>
      <c r="AK455" t="s">
        <v>697</v>
      </c>
      <c r="AL455">
        <v>0</v>
      </c>
      <c r="AM455">
        <v>0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  <c r="AU455" t="s">
        <v>697</v>
      </c>
      <c r="AV455" t="s">
        <v>697</v>
      </c>
      <c r="AW455" t="s">
        <v>697</v>
      </c>
      <c r="AX455" t="s">
        <v>697</v>
      </c>
      <c r="AY455" t="s">
        <v>697</v>
      </c>
      <c r="AZ455" t="s">
        <v>697</v>
      </c>
      <c r="BA455" t="s">
        <v>1264</v>
      </c>
      <c r="BB455" t="s">
        <v>2136</v>
      </c>
      <c r="BC455">
        <v>6.62</v>
      </c>
      <c r="BD455" t="s">
        <v>697</v>
      </c>
      <c r="BE455">
        <v>0</v>
      </c>
      <c r="BF455">
        <v>0</v>
      </c>
      <c r="BG455">
        <v>0</v>
      </c>
      <c r="BH455">
        <v>0</v>
      </c>
      <c r="BI455" t="s">
        <v>197</v>
      </c>
      <c r="BJ455" t="s">
        <v>697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697</v>
      </c>
      <c r="BQ455">
        <v>0</v>
      </c>
      <c r="BR455">
        <v>0</v>
      </c>
      <c r="BS455">
        <v>0</v>
      </c>
      <c r="BT455" t="s">
        <v>697</v>
      </c>
      <c r="BU455">
        <v>0</v>
      </c>
      <c r="BV455">
        <v>0</v>
      </c>
      <c r="BW455" t="s">
        <v>697</v>
      </c>
      <c r="BX455">
        <v>0</v>
      </c>
    </row>
    <row r="456" spans="1:76" x14ac:dyDescent="0.25">
      <c r="A456" t="s">
        <v>741</v>
      </c>
      <c r="B456" t="s">
        <v>201</v>
      </c>
      <c r="C456" t="s">
        <v>696</v>
      </c>
      <c r="D456" t="s">
        <v>247</v>
      </c>
      <c r="E456" t="s">
        <v>697</v>
      </c>
      <c r="F456" t="s">
        <v>683</v>
      </c>
      <c r="G456" t="s">
        <v>697</v>
      </c>
      <c r="H456" t="s">
        <v>184</v>
      </c>
      <c r="I456" t="s">
        <v>1570</v>
      </c>
      <c r="J456" t="s">
        <v>1570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697</v>
      </c>
      <c r="AC456" s="2">
        <v>-6.6639344262295079</v>
      </c>
      <c r="AD456">
        <v>-1.47</v>
      </c>
      <c r="AE456">
        <v>0</v>
      </c>
      <c r="AF456">
        <v>0</v>
      </c>
      <c r="AG456">
        <v>0</v>
      </c>
      <c r="AH456">
        <v>0</v>
      </c>
      <c r="AI456" t="s">
        <v>697</v>
      </c>
      <c r="AJ456" t="s">
        <v>697</v>
      </c>
      <c r="AK456" t="s">
        <v>697</v>
      </c>
      <c r="AL456">
        <v>0</v>
      </c>
      <c r="AM456">
        <v>0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  <c r="AU456" t="s">
        <v>697</v>
      </c>
      <c r="AV456" t="s">
        <v>697</v>
      </c>
      <c r="AW456" t="s">
        <v>697</v>
      </c>
      <c r="AX456" t="s">
        <v>697</v>
      </c>
      <c r="AY456" t="s">
        <v>697</v>
      </c>
      <c r="AZ456" t="s">
        <v>697</v>
      </c>
      <c r="BA456" t="s">
        <v>1321</v>
      </c>
      <c r="BB456" t="s">
        <v>2137</v>
      </c>
      <c r="BC456">
        <v>8.1300000000000008</v>
      </c>
      <c r="BD456" t="s">
        <v>697</v>
      </c>
      <c r="BE456">
        <v>0</v>
      </c>
      <c r="BF456">
        <v>0</v>
      </c>
      <c r="BG456">
        <v>0</v>
      </c>
      <c r="BH456">
        <v>0</v>
      </c>
      <c r="BI456" t="s">
        <v>197</v>
      </c>
      <c r="BJ456" t="s">
        <v>697</v>
      </c>
      <c r="BK456">
        <v>0</v>
      </c>
      <c r="BL456">
        <v>0</v>
      </c>
      <c r="BM456">
        <v>0</v>
      </c>
      <c r="BN456">
        <v>0</v>
      </c>
      <c r="BO456">
        <v>0</v>
      </c>
      <c r="BP456" t="s">
        <v>697</v>
      </c>
      <c r="BQ456">
        <v>0</v>
      </c>
      <c r="BR456">
        <v>0</v>
      </c>
      <c r="BS456">
        <v>0</v>
      </c>
      <c r="BT456" t="s">
        <v>697</v>
      </c>
      <c r="BU456">
        <v>0</v>
      </c>
      <c r="BV456">
        <v>0</v>
      </c>
      <c r="BW456" t="s">
        <v>697</v>
      </c>
      <c r="BX456">
        <v>0</v>
      </c>
    </row>
    <row r="457" spans="1:76" x14ac:dyDescent="0.25">
      <c r="A457" t="s">
        <v>722</v>
      </c>
      <c r="B457" t="s">
        <v>191</v>
      </c>
      <c r="C457" t="s">
        <v>615</v>
      </c>
      <c r="D457" t="s">
        <v>798</v>
      </c>
      <c r="E457" t="s">
        <v>697</v>
      </c>
      <c r="F457" t="s">
        <v>616</v>
      </c>
      <c r="G457" t="s">
        <v>697</v>
      </c>
      <c r="H457" t="s">
        <v>184</v>
      </c>
      <c r="I457" t="s">
        <v>1570</v>
      </c>
      <c r="J457" t="s">
        <v>1570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697</v>
      </c>
      <c r="AC457" s="2">
        <v>-6.5081967213114753</v>
      </c>
      <c r="AD457">
        <v>-1.43</v>
      </c>
      <c r="AE457">
        <v>0</v>
      </c>
      <c r="AF457">
        <v>0</v>
      </c>
      <c r="AG457">
        <v>0</v>
      </c>
      <c r="AH457">
        <v>0</v>
      </c>
      <c r="AI457" t="s">
        <v>697</v>
      </c>
      <c r="AJ457" t="s">
        <v>697</v>
      </c>
      <c r="AK457" t="s">
        <v>697</v>
      </c>
      <c r="AL457">
        <v>0</v>
      </c>
      <c r="AM457">
        <v>0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  <c r="AU457" t="s">
        <v>697</v>
      </c>
      <c r="AV457" t="s">
        <v>697</v>
      </c>
      <c r="AW457" t="s">
        <v>697</v>
      </c>
      <c r="AX457" t="s">
        <v>697</v>
      </c>
      <c r="AY457" t="s">
        <v>697</v>
      </c>
      <c r="AZ457" t="s">
        <v>697</v>
      </c>
      <c r="BA457" t="s">
        <v>1420</v>
      </c>
      <c r="BB457" t="s">
        <v>2138</v>
      </c>
      <c r="BC457">
        <v>7.94</v>
      </c>
      <c r="BD457" t="s">
        <v>697</v>
      </c>
      <c r="BE457">
        <v>0</v>
      </c>
      <c r="BF457">
        <v>0</v>
      </c>
      <c r="BG457">
        <v>0</v>
      </c>
      <c r="BH457">
        <v>0</v>
      </c>
      <c r="BI457" t="s">
        <v>197</v>
      </c>
      <c r="BJ457" t="s">
        <v>697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697</v>
      </c>
      <c r="BQ457">
        <v>0</v>
      </c>
      <c r="BR457">
        <v>0</v>
      </c>
      <c r="BS457">
        <v>0</v>
      </c>
      <c r="BT457" t="s">
        <v>697</v>
      </c>
      <c r="BU457">
        <v>0</v>
      </c>
      <c r="BV457">
        <v>0</v>
      </c>
      <c r="BW457" t="s">
        <v>697</v>
      </c>
      <c r="BX457">
        <v>0</v>
      </c>
    </row>
    <row r="458" spans="1:76" x14ac:dyDescent="0.25">
      <c r="A458" t="s">
        <v>722</v>
      </c>
      <c r="B458" t="s">
        <v>191</v>
      </c>
      <c r="C458" t="s">
        <v>615</v>
      </c>
      <c r="D458" t="s">
        <v>798</v>
      </c>
      <c r="E458" t="s">
        <v>697</v>
      </c>
      <c r="F458" t="s">
        <v>616</v>
      </c>
      <c r="G458" t="s">
        <v>697</v>
      </c>
      <c r="H458" t="s">
        <v>184</v>
      </c>
      <c r="I458" t="s">
        <v>1570</v>
      </c>
      <c r="J458" t="s">
        <v>1570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697</v>
      </c>
      <c r="AC458" s="2">
        <v>-8.1475409836065573</v>
      </c>
      <c r="AD458">
        <v>-1.79</v>
      </c>
      <c r="AE458">
        <v>0</v>
      </c>
      <c r="AF458">
        <v>0</v>
      </c>
      <c r="AG458">
        <v>0</v>
      </c>
      <c r="AH458">
        <v>0</v>
      </c>
      <c r="AI458" t="s">
        <v>697</v>
      </c>
      <c r="AJ458" t="s">
        <v>697</v>
      </c>
      <c r="AK458" t="s">
        <v>697</v>
      </c>
      <c r="AL458">
        <v>0</v>
      </c>
      <c r="AM458">
        <v>0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  <c r="AU458" t="s">
        <v>697</v>
      </c>
      <c r="AV458" t="s">
        <v>697</v>
      </c>
      <c r="AW458" t="s">
        <v>697</v>
      </c>
      <c r="AX458" t="s">
        <v>697</v>
      </c>
      <c r="AY458" t="s">
        <v>697</v>
      </c>
      <c r="AZ458" t="s">
        <v>697</v>
      </c>
      <c r="BA458" t="s">
        <v>2139</v>
      </c>
      <c r="BB458" t="s">
        <v>2140</v>
      </c>
      <c r="BC458">
        <v>9.94</v>
      </c>
      <c r="BD458" t="s">
        <v>697</v>
      </c>
      <c r="BE458">
        <v>0</v>
      </c>
      <c r="BF458">
        <v>0</v>
      </c>
      <c r="BG458">
        <v>0</v>
      </c>
      <c r="BH458">
        <v>0</v>
      </c>
      <c r="BI458" t="s">
        <v>197</v>
      </c>
      <c r="BJ458" t="s">
        <v>697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697</v>
      </c>
      <c r="BQ458">
        <v>0</v>
      </c>
      <c r="BR458">
        <v>0</v>
      </c>
      <c r="BS458">
        <v>0</v>
      </c>
      <c r="BT458" t="s">
        <v>697</v>
      </c>
      <c r="BU458">
        <v>0</v>
      </c>
      <c r="BV458">
        <v>0</v>
      </c>
      <c r="BW458" t="s">
        <v>697</v>
      </c>
      <c r="BX458">
        <v>0</v>
      </c>
    </row>
    <row r="459" spans="1:76" x14ac:dyDescent="0.25">
      <c r="A459" t="s">
        <v>722</v>
      </c>
      <c r="B459" t="s">
        <v>191</v>
      </c>
      <c r="C459" t="s">
        <v>615</v>
      </c>
      <c r="D459" t="s">
        <v>798</v>
      </c>
      <c r="E459" t="s">
        <v>697</v>
      </c>
      <c r="F459" t="s">
        <v>616</v>
      </c>
      <c r="G459" t="s">
        <v>697</v>
      </c>
      <c r="H459" t="s">
        <v>184</v>
      </c>
      <c r="I459" t="s">
        <v>1570</v>
      </c>
      <c r="J459" t="s">
        <v>1570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697</v>
      </c>
      <c r="AC459" s="2">
        <v>-6.5</v>
      </c>
      <c r="AD459">
        <v>-1.43</v>
      </c>
      <c r="AE459">
        <v>0</v>
      </c>
      <c r="AF459">
        <v>0</v>
      </c>
      <c r="AG459">
        <v>0</v>
      </c>
      <c r="AH459">
        <v>0</v>
      </c>
      <c r="AI459" t="s">
        <v>697</v>
      </c>
      <c r="AJ459" t="s">
        <v>697</v>
      </c>
      <c r="AK459" t="s">
        <v>697</v>
      </c>
      <c r="AL459">
        <v>0</v>
      </c>
      <c r="AM459">
        <v>0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  <c r="AU459" t="s">
        <v>697</v>
      </c>
      <c r="AV459" t="s">
        <v>697</v>
      </c>
      <c r="AW459" t="s">
        <v>697</v>
      </c>
      <c r="AX459" t="s">
        <v>697</v>
      </c>
      <c r="AY459" t="s">
        <v>697</v>
      </c>
      <c r="AZ459" t="s">
        <v>697</v>
      </c>
      <c r="BA459" t="s">
        <v>2141</v>
      </c>
      <c r="BB459" t="s">
        <v>2142</v>
      </c>
      <c r="BC459">
        <v>7.93</v>
      </c>
      <c r="BD459" t="s">
        <v>697</v>
      </c>
      <c r="BE459">
        <v>0</v>
      </c>
      <c r="BF459">
        <v>0</v>
      </c>
      <c r="BG459">
        <v>0</v>
      </c>
      <c r="BH459">
        <v>0</v>
      </c>
      <c r="BI459" t="s">
        <v>197</v>
      </c>
      <c r="BJ459" t="s">
        <v>697</v>
      </c>
      <c r="BK459">
        <v>0</v>
      </c>
      <c r="BL459">
        <v>0</v>
      </c>
      <c r="BM459">
        <v>0</v>
      </c>
      <c r="BN459">
        <v>0</v>
      </c>
      <c r="BO459">
        <v>0</v>
      </c>
      <c r="BP459" t="s">
        <v>697</v>
      </c>
      <c r="BQ459">
        <v>0</v>
      </c>
      <c r="BR459">
        <v>0</v>
      </c>
      <c r="BS459">
        <v>0</v>
      </c>
      <c r="BT459" t="s">
        <v>697</v>
      </c>
      <c r="BU459">
        <v>0</v>
      </c>
      <c r="BV459">
        <v>0</v>
      </c>
      <c r="BW459" t="s">
        <v>697</v>
      </c>
      <c r="BX459">
        <v>0</v>
      </c>
    </row>
    <row r="460" spans="1:76" x14ac:dyDescent="0.25">
      <c r="A460" t="s">
        <v>722</v>
      </c>
      <c r="B460" t="s">
        <v>191</v>
      </c>
      <c r="C460" t="s">
        <v>615</v>
      </c>
      <c r="D460" t="s">
        <v>798</v>
      </c>
      <c r="E460" t="s">
        <v>697</v>
      </c>
      <c r="F460" t="s">
        <v>616</v>
      </c>
      <c r="G460" t="s">
        <v>697</v>
      </c>
      <c r="H460" t="s">
        <v>184</v>
      </c>
      <c r="I460" t="s">
        <v>1570</v>
      </c>
      <c r="J460" t="s">
        <v>1570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697</v>
      </c>
      <c r="AC460" s="2">
        <v>-9.7459016393442628</v>
      </c>
      <c r="AD460">
        <v>-2.14</v>
      </c>
      <c r="AE460">
        <v>0</v>
      </c>
      <c r="AF460">
        <v>0</v>
      </c>
      <c r="AG460">
        <v>0</v>
      </c>
      <c r="AH460">
        <v>0</v>
      </c>
      <c r="AI460" t="s">
        <v>697</v>
      </c>
      <c r="AJ460" t="s">
        <v>697</v>
      </c>
      <c r="AK460" t="s">
        <v>697</v>
      </c>
      <c r="AL460">
        <v>0</v>
      </c>
      <c r="AM460">
        <v>0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  <c r="AU460" t="s">
        <v>697</v>
      </c>
      <c r="AV460" t="s">
        <v>697</v>
      </c>
      <c r="AW460" t="s">
        <v>697</v>
      </c>
      <c r="AX460" t="s">
        <v>697</v>
      </c>
      <c r="AY460" t="s">
        <v>697</v>
      </c>
      <c r="AZ460" t="s">
        <v>697</v>
      </c>
      <c r="BA460" t="s">
        <v>1156</v>
      </c>
      <c r="BB460" t="s">
        <v>2143</v>
      </c>
      <c r="BC460">
        <v>11.89</v>
      </c>
      <c r="BD460" t="s">
        <v>697</v>
      </c>
      <c r="BE460">
        <v>0</v>
      </c>
      <c r="BF460">
        <v>0</v>
      </c>
      <c r="BG460">
        <v>0</v>
      </c>
      <c r="BH460">
        <v>0</v>
      </c>
      <c r="BI460" t="s">
        <v>197</v>
      </c>
      <c r="BJ460" t="s">
        <v>697</v>
      </c>
      <c r="BK460">
        <v>0</v>
      </c>
      <c r="BL460">
        <v>0</v>
      </c>
      <c r="BM460">
        <v>0</v>
      </c>
      <c r="BN460">
        <v>0</v>
      </c>
      <c r="BO460">
        <v>0</v>
      </c>
      <c r="BP460" t="s">
        <v>697</v>
      </c>
      <c r="BQ460">
        <v>0</v>
      </c>
      <c r="BR460">
        <v>0</v>
      </c>
      <c r="BS460">
        <v>0</v>
      </c>
      <c r="BT460" t="s">
        <v>697</v>
      </c>
      <c r="BU460">
        <v>0</v>
      </c>
      <c r="BV460">
        <v>0</v>
      </c>
      <c r="BW460" t="s">
        <v>697</v>
      </c>
      <c r="BX460">
        <v>0</v>
      </c>
    </row>
    <row r="461" spans="1:76" x14ac:dyDescent="0.25">
      <c r="A461" t="s">
        <v>726</v>
      </c>
      <c r="B461" t="s">
        <v>191</v>
      </c>
      <c r="C461" t="s">
        <v>539</v>
      </c>
      <c r="D461" t="s">
        <v>540</v>
      </c>
      <c r="E461" t="s">
        <v>697</v>
      </c>
      <c r="F461" t="s">
        <v>457</v>
      </c>
      <c r="G461" t="s">
        <v>697</v>
      </c>
      <c r="H461" t="s">
        <v>184</v>
      </c>
      <c r="I461" t="s">
        <v>1570</v>
      </c>
      <c r="J461" t="s">
        <v>1570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697</v>
      </c>
      <c r="AC461" s="2">
        <v>-10.163934426229508</v>
      </c>
      <c r="AD461">
        <v>-2.2400000000000002</v>
      </c>
      <c r="AE461">
        <v>0</v>
      </c>
      <c r="AF461">
        <v>0</v>
      </c>
      <c r="AG461">
        <v>0</v>
      </c>
      <c r="AH461">
        <v>0</v>
      </c>
      <c r="AI461" t="s">
        <v>697</v>
      </c>
      <c r="AJ461" t="s">
        <v>697</v>
      </c>
      <c r="AK461" t="s">
        <v>697</v>
      </c>
      <c r="AL461">
        <v>0</v>
      </c>
      <c r="AM461">
        <v>0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697</v>
      </c>
      <c r="AU461" t="s">
        <v>697</v>
      </c>
      <c r="AV461" t="s">
        <v>697</v>
      </c>
      <c r="AW461" t="s">
        <v>697</v>
      </c>
      <c r="AX461" t="s">
        <v>697</v>
      </c>
      <c r="AY461" t="s">
        <v>697</v>
      </c>
      <c r="AZ461" t="s">
        <v>697</v>
      </c>
      <c r="BA461" t="s">
        <v>886</v>
      </c>
      <c r="BB461" t="s">
        <v>2144</v>
      </c>
      <c r="BC461">
        <v>12.4</v>
      </c>
      <c r="BD461" t="s">
        <v>697</v>
      </c>
      <c r="BE461">
        <v>0</v>
      </c>
      <c r="BF461">
        <v>0</v>
      </c>
      <c r="BG461">
        <v>0</v>
      </c>
      <c r="BH461">
        <v>0</v>
      </c>
      <c r="BI461" t="s">
        <v>197</v>
      </c>
      <c r="BJ461" t="s">
        <v>697</v>
      </c>
      <c r="BK461">
        <v>0</v>
      </c>
      <c r="BL461">
        <v>0</v>
      </c>
      <c r="BM461">
        <v>0</v>
      </c>
      <c r="BN461">
        <v>0</v>
      </c>
      <c r="BO461">
        <v>0</v>
      </c>
      <c r="BP461" t="s">
        <v>697</v>
      </c>
      <c r="BQ461">
        <v>0</v>
      </c>
      <c r="BR461">
        <v>0</v>
      </c>
      <c r="BS461">
        <v>0</v>
      </c>
      <c r="BT461" t="s">
        <v>697</v>
      </c>
      <c r="BU461">
        <v>0</v>
      </c>
      <c r="BV461">
        <v>0</v>
      </c>
      <c r="BW461" t="s">
        <v>697</v>
      </c>
      <c r="BX461">
        <v>0</v>
      </c>
    </row>
    <row r="462" spans="1:76" x14ac:dyDescent="0.25">
      <c r="A462" t="s">
        <v>729</v>
      </c>
      <c r="B462" t="s">
        <v>191</v>
      </c>
      <c r="C462" t="s">
        <v>730</v>
      </c>
      <c r="D462" t="s">
        <v>797</v>
      </c>
      <c r="E462" t="s">
        <v>697</v>
      </c>
      <c r="F462" t="s">
        <v>690</v>
      </c>
      <c r="G462" t="s">
        <v>697</v>
      </c>
      <c r="H462" t="s">
        <v>184</v>
      </c>
      <c r="I462" t="s">
        <v>1570</v>
      </c>
      <c r="J462" t="s">
        <v>1570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697</v>
      </c>
      <c r="AC462" s="2">
        <v>-2.139344262295082</v>
      </c>
      <c r="AD462">
        <v>-0.47</v>
      </c>
      <c r="AE462">
        <v>0</v>
      </c>
      <c r="AF462">
        <v>0</v>
      </c>
      <c r="AG462">
        <v>0</v>
      </c>
      <c r="AH462">
        <v>0</v>
      </c>
      <c r="AI462" t="s">
        <v>697</v>
      </c>
      <c r="AJ462" t="s">
        <v>697</v>
      </c>
      <c r="AK462" t="s">
        <v>697</v>
      </c>
      <c r="AL462">
        <v>0</v>
      </c>
      <c r="AM462">
        <v>0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  <c r="AU462" t="s">
        <v>697</v>
      </c>
      <c r="AV462" t="s">
        <v>697</v>
      </c>
      <c r="AW462" t="s">
        <v>697</v>
      </c>
      <c r="AX462" t="s">
        <v>697</v>
      </c>
      <c r="AY462" t="s">
        <v>697</v>
      </c>
      <c r="AZ462" t="s">
        <v>697</v>
      </c>
      <c r="BA462" t="s">
        <v>1176</v>
      </c>
      <c r="BB462" t="s">
        <v>2145</v>
      </c>
      <c r="BC462">
        <v>2.61</v>
      </c>
      <c r="BD462" t="s">
        <v>697</v>
      </c>
      <c r="BE462">
        <v>0</v>
      </c>
      <c r="BF462">
        <v>0</v>
      </c>
      <c r="BG462">
        <v>0</v>
      </c>
      <c r="BH462">
        <v>0</v>
      </c>
      <c r="BI462" t="s">
        <v>197</v>
      </c>
      <c r="BJ462" t="s">
        <v>697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697</v>
      </c>
      <c r="BQ462">
        <v>0</v>
      </c>
      <c r="BR462">
        <v>0</v>
      </c>
      <c r="BS462">
        <v>0</v>
      </c>
      <c r="BT462" t="s">
        <v>697</v>
      </c>
      <c r="BU462">
        <v>0</v>
      </c>
      <c r="BV462">
        <v>0</v>
      </c>
      <c r="BW462" t="s">
        <v>697</v>
      </c>
      <c r="BX462">
        <v>0</v>
      </c>
    </row>
    <row r="463" spans="1:76" x14ac:dyDescent="0.25">
      <c r="A463" t="s">
        <v>729</v>
      </c>
      <c r="B463" t="s">
        <v>191</v>
      </c>
      <c r="C463" t="s">
        <v>730</v>
      </c>
      <c r="D463" t="s">
        <v>797</v>
      </c>
      <c r="E463" t="s">
        <v>697</v>
      </c>
      <c r="F463" t="s">
        <v>690</v>
      </c>
      <c r="G463" t="s">
        <v>697</v>
      </c>
      <c r="H463" t="s">
        <v>184</v>
      </c>
      <c r="I463" t="s">
        <v>1570</v>
      </c>
      <c r="J463" t="s">
        <v>1570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697</v>
      </c>
      <c r="AC463" s="2">
        <v>-4.1065573770491799</v>
      </c>
      <c r="AD463">
        <v>-0.9</v>
      </c>
      <c r="AE463">
        <v>0</v>
      </c>
      <c r="AF463">
        <v>0</v>
      </c>
      <c r="AG463">
        <v>0</v>
      </c>
      <c r="AH463">
        <v>0</v>
      </c>
      <c r="AI463" t="s">
        <v>697</v>
      </c>
      <c r="AJ463" t="s">
        <v>697</v>
      </c>
      <c r="AK463" t="s">
        <v>697</v>
      </c>
      <c r="AL463">
        <v>0</v>
      </c>
      <c r="AM463">
        <v>0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  <c r="AU463" t="s">
        <v>697</v>
      </c>
      <c r="AV463" t="s">
        <v>697</v>
      </c>
      <c r="AW463" t="s">
        <v>697</v>
      </c>
      <c r="AX463" t="s">
        <v>697</v>
      </c>
      <c r="AY463" t="s">
        <v>697</v>
      </c>
      <c r="AZ463" t="s">
        <v>697</v>
      </c>
      <c r="BA463" t="s">
        <v>940</v>
      </c>
      <c r="BB463" t="s">
        <v>2146</v>
      </c>
      <c r="BC463">
        <v>5.01</v>
      </c>
      <c r="BD463" t="s">
        <v>697</v>
      </c>
      <c r="BE463">
        <v>0</v>
      </c>
      <c r="BF463">
        <v>0</v>
      </c>
      <c r="BG463">
        <v>0</v>
      </c>
      <c r="BH463">
        <v>0</v>
      </c>
      <c r="BI463" t="s">
        <v>197</v>
      </c>
      <c r="BJ463" t="s">
        <v>697</v>
      </c>
      <c r="BK463">
        <v>0</v>
      </c>
      <c r="BL463">
        <v>0</v>
      </c>
      <c r="BM463">
        <v>0</v>
      </c>
      <c r="BN463">
        <v>0</v>
      </c>
      <c r="BO463">
        <v>0</v>
      </c>
      <c r="BP463" t="s">
        <v>697</v>
      </c>
      <c r="BQ463">
        <v>0</v>
      </c>
      <c r="BR463">
        <v>0</v>
      </c>
      <c r="BS463">
        <v>0</v>
      </c>
      <c r="BT463" t="s">
        <v>697</v>
      </c>
      <c r="BU463">
        <v>0</v>
      </c>
      <c r="BV463">
        <v>0</v>
      </c>
      <c r="BW463" t="s">
        <v>697</v>
      </c>
      <c r="BX463">
        <v>0</v>
      </c>
    </row>
    <row r="464" spans="1:76" x14ac:dyDescent="0.25">
      <c r="A464" t="s">
        <v>729</v>
      </c>
      <c r="B464" t="s">
        <v>191</v>
      </c>
      <c r="C464" t="s">
        <v>730</v>
      </c>
      <c r="D464" t="s">
        <v>797</v>
      </c>
      <c r="E464" t="s">
        <v>697</v>
      </c>
      <c r="F464" t="s">
        <v>690</v>
      </c>
      <c r="G464" t="s">
        <v>697</v>
      </c>
      <c r="H464" t="s">
        <v>184</v>
      </c>
      <c r="I464" t="s">
        <v>1570</v>
      </c>
      <c r="J464" t="s">
        <v>1570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697</v>
      </c>
      <c r="AC464" s="2">
        <v>-1.1147540983606556</v>
      </c>
      <c r="AD464">
        <v>-0.25</v>
      </c>
      <c r="AE464">
        <v>0</v>
      </c>
      <c r="AF464">
        <v>0</v>
      </c>
      <c r="AG464">
        <v>0</v>
      </c>
      <c r="AH464">
        <v>0</v>
      </c>
      <c r="AI464" t="s">
        <v>697</v>
      </c>
      <c r="AJ464" t="s">
        <v>697</v>
      </c>
      <c r="AK464" t="s">
        <v>697</v>
      </c>
      <c r="AL464">
        <v>0</v>
      </c>
      <c r="AM464">
        <v>0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697</v>
      </c>
      <c r="AU464" t="s">
        <v>697</v>
      </c>
      <c r="AV464" t="s">
        <v>697</v>
      </c>
      <c r="AW464" t="s">
        <v>697</v>
      </c>
      <c r="AX464" t="s">
        <v>697</v>
      </c>
      <c r="AY464" t="s">
        <v>697</v>
      </c>
      <c r="AZ464" t="s">
        <v>697</v>
      </c>
      <c r="BA464" t="s">
        <v>941</v>
      </c>
      <c r="BB464" t="s">
        <v>2147</v>
      </c>
      <c r="BC464">
        <v>1.36</v>
      </c>
      <c r="BD464" t="s">
        <v>697</v>
      </c>
      <c r="BE464">
        <v>0</v>
      </c>
      <c r="BF464">
        <v>0</v>
      </c>
      <c r="BG464">
        <v>0</v>
      </c>
      <c r="BH464">
        <v>0</v>
      </c>
      <c r="BI464" t="s">
        <v>197</v>
      </c>
      <c r="BJ464" t="s">
        <v>697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697</v>
      </c>
      <c r="BQ464">
        <v>0</v>
      </c>
      <c r="BR464">
        <v>0</v>
      </c>
      <c r="BS464">
        <v>0</v>
      </c>
      <c r="BT464" t="s">
        <v>697</v>
      </c>
      <c r="BU464">
        <v>0</v>
      </c>
      <c r="BV464">
        <v>0</v>
      </c>
      <c r="BW464" t="s">
        <v>697</v>
      </c>
      <c r="BX464">
        <v>0</v>
      </c>
    </row>
    <row r="465" spans="1:76" x14ac:dyDescent="0.25">
      <c r="A465" t="s">
        <v>729</v>
      </c>
      <c r="B465" t="s">
        <v>191</v>
      </c>
      <c r="C465" t="s">
        <v>730</v>
      </c>
      <c r="D465" t="s">
        <v>797</v>
      </c>
      <c r="E465" t="s">
        <v>697</v>
      </c>
      <c r="F465" t="s">
        <v>690</v>
      </c>
      <c r="G465" t="s">
        <v>697</v>
      </c>
      <c r="H465" t="s">
        <v>184</v>
      </c>
      <c r="I465" t="s">
        <v>1570</v>
      </c>
      <c r="J465" t="s">
        <v>1570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697</v>
      </c>
      <c r="AC465" s="2">
        <v>-1.7950819672131149</v>
      </c>
      <c r="AD465">
        <v>-0.39</v>
      </c>
      <c r="AE465">
        <v>0</v>
      </c>
      <c r="AF465">
        <v>0</v>
      </c>
      <c r="AG465">
        <v>0</v>
      </c>
      <c r="AH465">
        <v>0</v>
      </c>
      <c r="AI465" t="s">
        <v>697</v>
      </c>
      <c r="AJ465" t="s">
        <v>697</v>
      </c>
      <c r="AK465" t="s">
        <v>697</v>
      </c>
      <c r="AL465">
        <v>0</v>
      </c>
      <c r="AM465">
        <v>0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  <c r="AU465" t="s">
        <v>697</v>
      </c>
      <c r="AV465" t="s">
        <v>697</v>
      </c>
      <c r="AW465" t="s">
        <v>697</v>
      </c>
      <c r="AX465" t="s">
        <v>697</v>
      </c>
      <c r="AY465" t="s">
        <v>697</v>
      </c>
      <c r="AZ465" t="s">
        <v>697</v>
      </c>
      <c r="BA465" t="s">
        <v>891</v>
      </c>
      <c r="BB465" t="s">
        <v>2148</v>
      </c>
      <c r="BC465">
        <v>2.19</v>
      </c>
      <c r="BD465" t="s">
        <v>697</v>
      </c>
      <c r="BE465">
        <v>0</v>
      </c>
      <c r="BF465">
        <v>0</v>
      </c>
      <c r="BG465">
        <v>0</v>
      </c>
      <c r="BH465">
        <v>0</v>
      </c>
      <c r="BI465" t="s">
        <v>197</v>
      </c>
      <c r="BJ465" t="s">
        <v>697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697</v>
      </c>
      <c r="BQ465">
        <v>0</v>
      </c>
      <c r="BR465">
        <v>0</v>
      </c>
      <c r="BS465">
        <v>0</v>
      </c>
      <c r="BT465" t="s">
        <v>697</v>
      </c>
      <c r="BU465">
        <v>0</v>
      </c>
      <c r="BV465">
        <v>0</v>
      </c>
      <c r="BW465" t="s">
        <v>697</v>
      </c>
      <c r="BX465">
        <v>0</v>
      </c>
    </row>
    <row r="466" spans="1:76" x14ac:dyDescent="0.25">
      <c r="A466" t="s">
        <v>726</v>
      </c>
      <c r="B466" t="s">
        <v>191</v>
      </c>
      <c r="C466" t="s">
        <v>539</v>
      </c>
      <c r="D466" t="s">
        <v>540</v>
      </c>
      <c r="E466" t="s">
        <v>697</v>
      </c>
      <c r="F466" t="s">
        <v>457</v>
      </c>
      <c r="G466" t="s">
        <v>697</v>
      </c>
      <c r="H466" t="s">
        <v>184</v>
      </c>
      <c r="I466" t="s">
        <v>1570</v>
      </c>
      <c r="J466" t="s">
        <v>1570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697</v>
      </c>
      <c r="AC466" s="2">
        <v>-8.2622950819672134</v>
      </c>
      <c r="AD466">
        <v>-1.82</v>
      </c>
      <c r="AE466">
        <v>0</v>
      </c>
      <c r="AF466">
        <v>0</v>
      </c>
      <c r="AG466">
        <v>0</v>
      </c>
      <c r="AH466">
        <v>0</v>
      </c>
      <c r="AI466" t="s">
        <v>697</v>
      </c>
      <c r="AJ466" t="s">
        <v>697</v>
      </c>
      <c r="AK466" t="s">
        <v>697</v>
      </c>
      <c r="AL466">
        <v>0</v>
      </c>
      <c r="AM466">
        <v>0</v>
      </c>
      <c r="AN466" t="s">
        <v>697</v>
      </c>
      <c r="AO466" t="s">
        <v>697</v>
      </c>
      <c r="AP466" t="s">
        <v>697</v>
      </c>
      <c r="AQ466" t="s">
        <v>697</v>
      </c>
      <c r="AR466" t="s">
        <v>697</v>
      </c>
      <c r="AS466" t="s">
        <v>697</v>
      </c>
      <c r="AT466" t="s">
        <v>697</v>
      </c>
      <c r="AU466" t="s">
        <v>697</v>
      </c>
      <c r="AV466" t="s">
        <v>697</v>
      </c>
      <c r="AW466" t="s">
        <v>697</v>
      </c>
      <c r="AX466" t="s">
        <v>697</v>
      </c>
      <c r="AY466" t="s">
        <v>697</v>
      </c>
      <c r="AZ466" t="s">
        <v>697</v>
      </c>
      <c r="BA466" t="s">
        <v>1206</v>
      </c>
      <c r="BB466" t="s">
        <v>2149</v>
      </c>
      <c r="BC466">
        <v>10.08</v>
      </c>
      <c r="BD466" t="s">
        <v>697</v>
      </c>
      <c r="BE466">
        <v>0</v>
      </c>
      <c r="BF466">
        <v>0</v>
      </c>
      <c r="BG466">
        <v>0</v>
      </c>
      <c r="BH466">
        <v>0</v>
      </c>
      <c r="BI466" t="s">
        <v>197</v>
      </c>
      <c r="BJ466" t="s">
        <v>697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697</v>
      </c>
      <c r="BQ466">
        <v>0</v>
      </c>
      <c r="BR466">
        <v>0</v>
      </c>
      <c r="BS466">
        <v>0</v>
      </c>
      <c r="BT466" t="s">
        <v>697</v>
      </c>
      <c r="BU466">
        <v>0</v>
      </c>
      <c r="BV466">
        <v>0</v>
      </c>
      <c r="BW466" t="s">
        <v>697</v>
      </c>
      <c r="BX466">
        <v>0</v>
      </c>
    </row>
    <row r="467" spans="1:76" x14ac:dyDescent="0.25">
      <c r="A467" t="s">
        <v>726</v>
      </c>
      <c r="B467" t="s">
        <v>191</v>
      </c>
      <c r="C467" t="s">
        <v>539</v>
      </c>
      <c r="D467" t="s">
        <v>540</v>
      </c>
      <c r="E467" t="s">
        <v>697</v>
      </c>
      <c r="F467" t="s">
        <v>457</v>
      </c>
      <c r="G467" t="s">
        <v>697</v>
      </c>
      <c r="H467" t="s">
        <v>184</v>
      </c>
      <c r="I467" t="s">
        <v>1570</v>
      </c>
      <c r="J467" t="s">
        <v>1570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697</v>
      </c>
      <c r="AC467" s="2">
        <v>-2.3032786885245904</v>
      </c>
      <c r="AD467">
        <v>-0.51</v>
      </c>
      <c r="AE467">
        <v>0</v>
      </c>
      <c r="AF467">
        <v>0</v>
      </c>
      <c r="AG467">
        <v>0</v>
      </c>
      <c r="AH467">
        <v>0</v>
      </c>
      <c r="AI467" t="s">
        <v>697</v>
      </c>
      <c r="AJ467" t="s">
        <v>697</v>
      </c>
      <c r="AK467" t="s">
        <v>697</v>
      </c>
      <c r="AL467">
        <v>0</v>
      </c>
      <c r="AM467">
        <v>0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  <c r="AU467" t="s">
        <v>697</v>
      </c>
      <c r="AV467" t="s">
        <v>697</v>
      </c>
      <c r="AW467" t="s">
        <v>697</v>
      </c>
      <c r="AX467" t="s">
        <v>697</v>
      </c>
      <c r="AY467" t="s">
        <v>697</v>
      </c>
      <c r="AZ467" t="s">
        <v>697</v>
      </c>
      <c r="BA467" t="s">
        <v>1537</v>
      </c>
      <c r="BB467" t="s">
        <v>2150</v>
      </c>
      <c r="BC467">
        <v>2.81</v>
      </c>
      <c r="BD467" t="s">
        <v>697</v>
      </c>
      <c r="BE467">
        <v>0</v>
      </c>
      <c r="BF467">
        <v>0</v>
      </c>
      <c r="BG467">
        <v>0</v>
      </c>
      <c r="BH467">
        <v>0</v>
      </c>
      <c r="BI467" t="s">
        <v>197</v>
      </c>
      <c r="BJ467" t="s">
        <v>697</v>
      </c>
      <c r="BK467">
        <v>0</v>
      </c>
      <c r="BL467">
        <v>0</v>
      </c>
      <c r="BM467">
        <v>0</v>
      </c>
      <c r="BN467">
        <v>0</v>
      </c>
      <c r="BO467">
        <v>0</v>
      </c>
      <c r="BP467" t="s">
        <v>697</v>
      </c>
      <c r="BQ467">
        <v>0</v>
      </c>
      <c r="BR467">
        <v>0</v>
      </c>
      <c r="BS467">
        <v>0</v>
      </c>
      <c r="BT467" t="s">
        <v>697</v>
      </c>
      <c r="BU467">
        <v>0</v>
      </c>
      <c r="BV467">
        <v>0</v>
      </c>
      <c r="BW467" t="s">
        <v>697</v>
      </c>
      <c r="BX467">
        <v>0</v>
      </c>
    </row>
    <row r="468" spans="1:76" x14ac:dyDescent="0.25">
      <c r="A468" t="s">
        <v>726</v>
      </c>
      <c r="B468" t="s">
        <v>191</v>
      </c>
      <c r="C468" t="s">
        <v>539</v>
      </c>
      <c r="D468" t="s">
        <v>540</v>
      </c>
      <c r="E468" t="s">
        <v>697</v>
      </c>
      <c r="F468" t="s">
        <v>457</v>
      </c>
      <c r="G468" t="s">
        <v>697</v>
      </c>
      <c r="H468" t="s">
        <v>184</v>
      </c>
      <c r="I468" t="s">
        <v>1570</v>
      </c>
      <c r="J468" t="s">
        <v>1570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697</v>
      </c>
      <c r="AC468" s="2">
        <v>-6.0983606557377046</v>
      </c>
      <c r="AD468">
        <v>-1.34</v>
      </c>
      <c r="AE468">
        <v>0</v>
      </c>
      <c r="AF468">
        <v>0</v>
      </c>
      <c r="AG468">
        <v>0</v>
      </c>
      <c r="AH468">
        <v>0</v>
      </c>
      <c r="AI468" t="s">
        <v>697</v>
      </c>
      <c r="AJ468" t="s">
        <v>697</v>
      </c>
      <c r="AK468" t="s">
        <v>697</v>
      </c>
      <c r="AL468">
        <v>0</v>
      </c>
      <c r="AM468">
        <v>0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  <c r="AU468" t="s">
        <v>697</v>
      </c>
      <c r="AV468" t="s">
        <v>697</v>
      </c>
      <c r="AW468" t="s">
        <v>697</v>
      </c>
      <c r="AX468" t="s">
        <v>697</v>
      </c>
      <c r="AY468" t="s">
        <v>697</v>
      </c>
      <c r="AZ468" t="s">
        <v>697</v>
      </c>
      <c r="BA468" t="s">
        <v>2151</v>
      </c>
      <c r="BB468" t="s">
        <v>2152</v>
      </c>
      <c r="BC468">
        <v>7.44</v>
      </c>
      <c r="BD468" t="s">
        <v>697</v>
      </c>
      <c r="BE468">
        <v>0</v>
      </c>
      <c r="BF468">
        <v>0</v>
      </c>
      <c r="BG468">
        <v>0</v>
      </c>
      <c r="BH468">
        <v>0</v>
      </c>
      <c r="BI468" t="s">
        <v>197</v>
      </c>
      <c r="BJ468" t="s">
        <v>697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697</v>
      </c>
      <c r="BQ468">
        <v>0</v>
      </c>
      <c r="BR468">
        <v>0</v>
      </c>
      <c r="BS468">
        <v>0</v>
      </c>
      <c r="BT468" t="s">
        <v>697</v>
      </c>
      <c r="BU468">
        <v>0</v>
      </c>
      <c r="BV468">
        <v>0</v>
      </c>
      <c r="BW468" t="s">
        <v>697</v>
      </c>
      <c r="BX468">
        <v>0</v>
      </c>
    </row>
    <row r="469" spans="1:76" x14ac:dyDescent="0.25">
      <c r="A469" t="s">
        <v>726</v>
      </c>
      <c r="B469" t="s">
        <v>191</v>
      </c>
      <c r="C469" t="s">
        <v>539</v>
      </c>
      <c r="D469" t="s">
        <v>540</v>
      </c>
      <c r="E469" t="s">
        <v>697</v>
      </c>
      <c r="F469" t="s">
        <v>457</v>
      </c>
      <c r="G469" t="s">
        <v>697</v>
      </c>
      <c r="H469" t="s">
        <v>184</v>
      </c>
      <c r="I469" t="s">
        <v>1570</v>
      </c>
      <c r="J469" t="s">
        <v>1570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697</v>
      </c>
      <c r="AC469" s="2">
        <v>-8.2622950819672134</v>
      </c>
      <c r="AD469">
        <v>-1.82</v>
      </c>
      <c r="AE469">
        <v>0</v>
      </c>
      <c r="AF469">
        <v>0</v>
      </c>
      <c r="AG469">
        <v>0</v>
      </c>
      <c r="AH469">
        <v>0</v>
      </c>
      <c r="AI469" t="s">
        <v>697</v>
      </c>
      <c r="AJ469" t="s">
        <v>697</v>
      </c>
      <c r="AK469" t="s">
        <v>697</v>
      </c>
      <c r="AL469">
        <v>0</v>
      </c>
      <c r="AM469">
        <v>0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  <c r="AU469" t="s">
        <v>697</v>
      </c>
      <c r="AV469" t="s">
        <v>697</v>
      </c>
      <c r="AW469" t="s">
        <v>697</v>
      </c>
      <c r="AX469" t="s">
        <v>697</v>
      </c>
      <c r="AY469" t="s">
        <v>697</v>
      </c>
      <c r="AZ469" t="s">
        <v>697</v>
      </c>
      <c r="BA469" t="s">
        <v>2153</v>
      </c>
      <c r="BB469" t="s">
        <v>2154</v>
      </c>
      <c r="BC469">
        <v>10.08</v>
      </c>
      <c r="BD469" t="s">
        <v>697</v>
      </c>
      <c r="BE469">
        <v>0</v>
      </c>
      <c r="BF469">
        <v>0</v>
      </c>
      <c r="BG469">
        <v>0</v>
      </c>
      <c r="BH469">
        <v>0</v>
      </c>
      <c r="BI469" t="s">
        <v>197</v>
      </c>
      <c r="BJ469" t="s">
        <v>697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697</v>
      </c>
      <c r="BQ469">
        <v>0</v>
      </c>
      <c r="BR469">
        <v>0</v>
      </c>
      <c r="BS469">
        <v>0</v>
      </c>
      <c r="BT469" t="s">
        <v>697</v>
      </c>
      <c r="BU469">
        <v>0</v>
      </c>
      <c r="BV469">
        <v>0</v>
      </c>
      <c r="BW469" t="s">
        <v>697</v>
      </c>
      <c r="BX469">
        <v>0</v>
      </c>
    </row>
    <row r="470" spans="1:76" x14ac:dyDescent="0.25">
      <c r="A470" t="s">
        <v>721</v>
      </c>
      <c r="B470" t="s">
        <v>191</v>
      </c>
      <c r="C470" t="s">
        <v>209</v>
      </c>
      <c r="D470" t="s">
        <v>796</v>
      </c>
      <c r="E470" t="s">
        <v>697</v>
      </c>
      <c r="F470" t="s">
        <v>210</v>
      </c>
      <c r="G470" t="s">
        <v>697</v>
      </c>
      <c r="H470" t="s">
        <v>184</v>
      </c>
      <c r="I470" t="s">
        <v>1570</v>
      </c>
      <c r="J470" t="s">
        <v>1570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697</v>
      </c>
      <c r="AC470" s="2">
        <v>-2.8442622950819674</v>
      </c>
      <c r="AD470">
        <v>-0.63</v>
      </c>
      <c r="AE470">
        <v>0</v>
      </c>
      <c r="AF470">
        <v>0</v>
      </c>
      <c r="AG470">
        <v>0</v>
      </c>
      <c r="AH470">
        <v>0</v>
      </c>
      <c r="AI470" t="s">
        <v>697</v>
      </c>
      <c r="AJ470" t="s">
        <v>697</v>
      </c>
      <c r="AK470" t="s">
        <v>697</v>
      </c>
      <c r="AL470">
        <v>0</v>
      </c>
      <c r="AM470">
        <v>0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  <c r="AU470" t="s">
        <v>697</v>
      </c>
      <c r="AV470" t="s">
        <v>697</v>
      </c>
      <c r="AW470" t="s">
        <v>697</v>
      </c>
      <c r="AX470" t="s">
        <v>697</v>
      </c>
      <c r="AY470" t="s">
        <v>697</v>
      </c>
      <c r="AZ470" t="s">
        <v>697</v>
      </c>
      <c r="BA470" t="s">
        <v>914</v>
      </c>
      <c r="BB470" t="s">
        <v>2155</v>
      </c>
      <c r="BC470">
        <v>3.47</v>
      </c>
      <c r="BD470" t="s">
        <v>697</v>
      </c>
      <c r="BE470">
        <v>0</v>
      </c>
      <c r="BF470">
        <v>0</v>
      </c>
      <c r="BG470">
        <v>0</v>
      </c>
      <c r="BH470">
        <v>0</v>
      </c>
      <c r="BI470" t="s">
        <v>197</v>
      </c>
      <c r="BJ470" t="s">
        <v>697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697</v>
      </c>
      <c r="BQ470">
        <v>0</v>
      </c>
      <c r="BR470">
        <v>0</v>
      </c>
      <c r="BS470">
        <v>0</v>
      </c>
      <c r="BT470" t="s">
        <v>697</v>
      </c>
      <c r="BU470">
        <v>0</v>
      </c>
      <c r="BV470">
        <v>0</v>
      </c>
      <c r="BW470" t="s">
        <v>697</v>
      </c>
      <c r="BX470">
        <v>0</v>
      </c>
    </row>
    <row r="471" spans="1:76" x14ac:dyDescent="0.25">
      <c r="A471" t="s">
        <v>721</v>
      </c>
      <c r="B471" t="s">
        <v>191</v>
      </c>
      <c r="C471" t="s">
        <v>209</v>
      </c>
      <c r="D471" t="s">
        <v>796</v>
      </c>
      <c r="E471" t="s">
        <v>697</v>
      </c>
      <c r="F471" t="s">
        <v>210</v>
      </c>
      <c r="G471" t="s">
        <v>697</v>
      </c>
      <c r="H471" t="s">
        <v>184</v>
      </c>
      <c r="I471" t="s">
        <v>1570</v>
      </c>
      <c r="J471" t="s">
        <v>1570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697</v>
      </c>
      <c r="AC471" s="2">
        <v>-0.95081967213114749</v>
      </c>
      <c r="AD471">
        <v>-0.21</v>
      </c>
      <c r="AE471">
        <v>0</v>
      </c>
      <c r="AF471">
        <v>0</v>
      </c>
      <c r="AG471">
        <v>0</v>
      </c>
      <c r="AH471">
        <v>0</v>
      </c>
      <c r="AI471" t="s">
        <v>697</v>
      </c>
      <c r="AJ471" t="s">
        <v>697</v>
      </c>
      <c r="AK471" t="s">
        <v>697</v>
      </c>
      <c r="AL471">
        <v>0</v>
      </c>
      <c r="AM471">
        <v>0</v>
      </c>
      <c r="AN471" t="s">
        <v>697</v>
      </c>
      <c r="AO471" t="s">
        <v>697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  <c r="AU471" t="s">
        <v>697</v>
      </c>
      <c r="AV471" t="s">
        <v>697</v>
      </c>
      <c r="AW471" t="s">
        <v>697</v>
      </c>
      <c r="AX471" t="s">
        <v>697</v>
      </c>
      <c r="AY471" t="s">
        <v>697</v>
      </c>
      <c r="AZ471" t="s">
        <v>697</v>
      </c>
      <c r="BA471" t="s">
        <v>1266</v>
      </c>
      <c r="BB471" t="s">
        <v>2156</v>
      </c>
      <c r="BC471">
        <v>1.1599999999999999</v>
      </c>
      <c r="BD471" t="s">
        <v>697</v>
      </c>
      <c r="BE471">
        <v>0</v>
      </c>
      <c r="BF471">
        <v>0</v>
      </c>
      <c r="BG471">
        <v>0</v>
      </c>
      <c r="BH471">
        <v>0</v>
      </c>
      <c r="BI471" t="s">
        <v>197</v>
      </c>
      <c r="BJ471" t="s">
        <v>697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697</v>
      </c>
      <c r="BQ471">
        <v>0</v>
      </c>
      <c r="BR471">
        <v>0</v>
      </c>
      <c r="BS471">
        <v>0</v>
      </c>
      <c r="BT471" t="s">
        <v>697</v>
      </c>
      <c r="BU471">
        <v>0</v>
      </c>
      <c r="BV471">
        <v>0</v>
      </c>
      <c r="BW471" t="s">
        <v>697</v>
      </c>
      <c r="BX471">
        <v>0</v>
      </c>
    </row>
    <row r="472" spans="1:76" x14ac:dyDescent="0.25">
      <c r="A472" t="s">
        <v>736</v>
      </c>
      <c r="B472" t="s">
        <v>231</v>
      </c>
      <c r="C472" t="s">
        <v>256</v>
      </c>
      <c r="D472" t="s">
        <v>255</v>
      </c>
      <c r="E472" t="s">
        <v>697</v>
      </c>
      <c r="F472" t="s">
        <v>257</v>
      </c>
      <c r="G472" t="s">
        <v>697</v>
      </c>
      <c r="H472" t="s">
        <v>184</v>
      </c>
      <c r="I472" t="s">
        <v>1570</v>
      </c>
      <c r="J472" t="s">
        <v>1570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697</v>
      </c>
      <c r="AC472" s="2">
        <v>-3.401639344262295</v>
      </c>
      <c r="AD472">
        <v>-0.75</v>
      </c>
      <c r="AE472">
        <v>0</v>
      </c>
      <c r="AF472">
        <v>0</v>
      </c>
      <c r="AG472">
        <v>0</v>
      </c>
      <c r="AH472">
        <v>0</v>
      </c>
      <c r="AI472" t="s">
        <v>697</v>
      </c>
      <c r="AJ472" t="s">
        <v>697</v>
      </c>
      <c r="AK472" t="s">
        <v>697</v>
      </c>
      <c r="AL472">
        <v>0</v>
      </c>
      <c r="AM472">
        <v>0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  <c r="AU472" t="s">
        <v>697</v>
      </c>
      <c r="AV472" t="s">
        <v>697</v>
      </c>
      <c r="AW472" t="s">
        <v>697</v>
      </c>
      <c r="AX472" t="s">
        <v>697</v>
      </c>
      <c r="AY472" t="s">
        <v>697</v>
      </c>
      <c r="AZ472" t="s">
        <v>697</v>
      </c>
      <c r="BA472" t="s">
        <v>881</v>
      </c>
      <c r="BB472" t="s">
        <v>2157</v>
      </c>
      <c r="BC472">
        <v>4.1500000000000004</v>
      </c>
      <c r="BD472" t="s">
        <v>697</v>
      </c>
      <c r="BE472">
        <v>0</v>
      </c>
      <c r="BF472">
        <v>0</v>
      </c>
      <c r="BG472">
        <v>0</v>
      </c>
      <c r="BH472">
        <v>0</v>
      </c>
      <c r="BI472" t="s">
        <v>197</v>
      </c>
      <c r="BJ472" t="s">
        <v>697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697</v>
      </c>
      <c r="BQ472">
        <v>0</v>
      </c>
      <c r="BR472">
        <v>0</v>
      </c>
      <c r="BS472">
        <v>0</v>
      </c>
      <c r="BT472" t="s">
        <v>697</v>
      </c>
      <c r="BU472">
        <v>0</v>
      </c>
      <c r="BV472">
        <v>0</v>
      </c>
      <c r="BW472" t="s">
        <v>697</v>
      </c>
      <c r="BX472">
        <v>0</v>
      </c>
    </row>
    <row r="473" spans="1:76" x14ac:dyDescent="0.25">
      <c r="A473" t="s">
        <v>736</v>
      </c>
      <c r="B473" t="s">
        <v>231</v>
      </c>
      <c r="C473" t="s">
        <v>256</v>
      </c>
      <c r="D473" t="s">
        <v>255</v>
      </c>
      <c r="E473" t="s">
        <v>697</v>
      </c>
      <c r="F473" t="s">
        <v>257</v>
      </c>
      <c r="G473" t="s">
        <v>697</v>
      </c>
      <c r="H473" t="s">
        <v>184</v>
      </c>
      <c r="I473" t="s">
        <v>1570</v>
      </c>
      <c r="J473" t="s">
        <v>1570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697</v>
      </c>
      <c r="AC473" s="2">
        <v>-1.0163934426229508</v>
      </c>
      <c r="AD473">
        <v>-0.22</v>
      </c>
      <c r="AE473">
        <v>0</v>
      </c>
      <c r="AF473">
        <v>0</v>
      </c>
      <c r="AG473">
        <v>0</v>
      </c>
      <c r="AH473">
        <v>0</v>
      </c>
      <c r="AI473" t="s">
        <v>697</v>
      </c>
      <c r="AJ473" t="s">
        <v>697</v>
      </c>
      <c r="AK473" t="s">
        <v>697</v>
      </c>
      <c r="AL473">
        <v>0</v>
      </c>
      <c r="AM473">
        <v>0</v>
      </c>
      <c r="AN473" t="s">
        <v>697</v>
      </c>
      <c r="AO473" t="s">
        <v>697</v>
      </c>
      <c r="AP473" t="s">
        <v>697</v>
      </c>
      <c r="AQ473" t="s">
        <v>697</v>
      </c>
      <c r="AR473" t="s">
        <v>697</v>
      </c>
      <c r="AS473" t="s">
        <v>697</v>
      </c>
      <c r="AT473" t="s">
        <v>697</v>
      </c>
      <c r="AU473" t="s">
        <v>697</v>
      </c>
      <c r="AV473" t="s">
        <v>697</v>
      </c>
      <c r="AW473" t="s">
        <v>697</v>
      </c>
      <c r="AX473" t="s">
        <v>697</v>
      </c>
      <c r="AY473" t="s">
        <v>697</v>
      </c>
      <c r="AZ473" t="s">
        <v>697</v>
      </c>
      <c r="BA473" t="s">
        <v>2158</v>
      </c>
      <c r="BB473" t="s">
        <v>2159</v>
      </c>
      <c r="BC473">
        <v>1.24</v>
      </c>
      <c r="BD473" t="s">
        <v>697</v>
      </c>
      <c r="BE473">
        <v>0</v>
      </c>
      <c r="BF473">
        <v>0</v>
      </c>
      <c r="BG473">
        <v>0</v>
      </c>
      <c r="BH473">
        <v>0</v>
      </c>
      <c r="BI473" t="s">
        <v>197</v>
      </c>
      <c r="BJ473" t="s">
        <v>697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697</v>
      </c>
      <c r="BQ473">
        <v>0</v>
      </c>
      <c r="BR473">
        <v>0</v>
      </c>
      <c r="BS473">
        <v>0</v>
      </c>
      <c r="BT473" t="s">
        <v>697</v>
      </c>
      <c r="BU473">
        <v>0</v>
      </c>
      <c r="BV473">
        <v>0</v>
      </c>
      <c r="BW473" t="s">
        <v>697</v>
      </c>
      <c r="BX473">
        <v>0</v>
      </c>
    </row>
    <row r="474" spans="1:76" x14ac:dyDescent="0.25">
      <c r="A474" t="s">
        <v>748</v>
      </c>
      <c r="B474" t="s">
        <v>231</v>
      </c>
      <c r="C474" t="s">
        <v>665</v>
      </c>
      <c r="D474" t="s">
        <v>233</v>
      </c>
      <c r="E474" t="s">
        <v>697</v>
      </c>
      <c r="F474" t="s">
        <v>597</v>
      </c>
      <c r="G474" t="s">
        <v>697</v>
      </c>
      <c r="H474" t="s">
        <v>184</v>
      </c>
      <c r="I474" t="s">
        <v>1570</v>
      </c>
      <c r="J474" t="s">
        <v>1570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697</v>
      </c>
      <c r="AC474" s="2">
        <v>-9.8032786885245908</v>
      </c>
      <c r="AD474">
        <v>-2.16</v>
      </c>
      <c r="AE474">
        <v>0</v>
      </c>
      <c r="AF474">
        <v>0</v>
      </c>
      <c r="AG474">
        <v>0</v>
      </c>
      <c r="AH474">
        <v>0</v>
      </c>
      <c r="AI474" t="s">
        <v>697</v>
      </c>
      <c r="AJ474" t="s">
        <v>697</v>
      </c>
      <c r="AK474" t="s">
        <v>697</v>
      </c>
      <c r="AL474">
        <v>0</v>
      </c>
      <c r="AM474">
        <v>0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  <c r="AU474" t="s">
        <v>697</v>
      </c>
      <c r="AV474" t="s">
        <v>697</v>
      </c>
      <c r="AW474" t="s">
        <v>697</v>
      </c>
      <c r="AX474" t="s">
        <v>697</v>
      </c>
      <c r="AY474" t="s">
        <v>697</v>
      </c>
      <c r="AZ474" t="s">
        <v>697</v>
      </c>
      <c r="BA474" t="s">
        <v>1038</v>
      </c>
      <c r="BB474" t="s">
        <v>2160</v>
      </c>
      <c r="BC474">
        <v>11.96</v>
      </c>
      <c r="BD474" t="s">
        <v>697</v>
      </c>
      <c r="BE474">
        <v>0</v>
      </c>
      <c r="BF474">
        <v>0</v>
      </c>
      <c r="BG474">
        <v>0</v>
      </c>
      <c r="BH474">
        <v>0</v>
      </c>
      <c r="BI474" t="s">
        <v>197</v>
      </c>
      <c r="BJ474" t="s">
        <v>697</v>
      </c>
      <c r="BK474">
        <v>0</v>
      </c>
      <c r="BL474">
        <v>0</v>
      </c>
      <c r="BM474">
        <v>0</v>
      </c>
      <c r="BN474">
        <v>0</v>
      </c>
      <c r="BO474">
        <v>0</v>
      </c>
      <c r="BP474" t="s">
        <v>697</v>
      </c>
      <c r="BQ474">
        <v>0</v>
      </c>
      <c r="BR474">
        <v>0</v>
      </c>
      <c r="BS474">
        <v>0</v>
      </c>
      <c r="BT474" t="s">
        <v>697</v>
      </c>
      <c r="BU474">
        <v>0</v>
      </c>
      <c r="BV474">
        <v>0</v>
      </c>
      <c r="BW474" t="s">
        <v>697</v>
      </c>
      <c r="BX474">
        <v>0</v>
      </c>
    </row>
    <row r="475" spans="1:76" x14ac:dyDescent="0.25">
      <c r="A475" t="s">
        <v>748</v>
      </c>
      <c r="B475" t="s">
        <v>231</v>
      </c>
      <c r="C475" t="s">
        <v>665</v>
      </c>
      <c r="D475" t="s">
        <v>233</v>
      </c>
      <c r="E475" t="s">
        <v>697</v>
      </c>
      <c r="F475" t="s">
        <v>597</v>
      </c>
      <c r="G475" t="s">
        <v>697</v>
      </c>
      <c r="H475" t="s">
        <v>184</v>
      </c>
      <c r="I475" t="s">
        <v>1570</v>
      </c>
      <c r="J475" t="s">
        <v>1570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697</v>
      </c>
      <c r="AC475" s="2">
        <v>-7.0409836065573774</v>
      </c>
      <c r="AD475">
        <v>-1.55</v>
      </c>
      <c r="AE475">
        <v>0</v>
      </c>
      <c r="AF475">
        <v>0</v>
      </c>
      <c r="AG475">
        <v>0</v>
      </c>
      <c r="AH475">
        <v>0</v>
      </c>
      <c r="AI475" t="s">
        <v>697</v>
      </c>
      <c r="AJ475" t="s">
        <v>697</v>
      </c>
      <c r="AK475" t="s">
        <v>697</v>
      </c>
      <c r="AL475">
        <v>0</v>
      </c>
      <c r="AM475">
        <v>0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  <c r="AU475" t="s">
        <v>697</v>
      </c>
      <c r="AV475" t="s">
        <v>697</v>
      </c>
      <c r="AW475" t="s">
        <v>697</v>
      </c>
      <c r="AX475" t="s">
        <v>697</v>
      </c>
      <c r="AY475" t="s">
        <v>697</v>
      </c>
      <c r="AZ475" t="s">
        <v>697</v>
      </c>
      <c r="BA475" t="s">
        <v>2161</v>
      </c>
      <c r="BB475" t="s">
        <v>2162</v>
      </c>
      <c r="BC475">
        <v>8.59</v>
      </c>
      <c r="BD475" t="s">
        <v>697</v>
      </c>
      <c r="BE475">
        <v>0</v>
      </c>
      <c r="BF475">
        <v>0</v>
      </c>
      <c r="BG475">
        <v>0</v>
      </c>
      <c r="BH475">
        <v>0</v>
      </c>
      <c r="BI475" t="s">
        <v>197</v>
      </c>
      <c r="BJ475" t="s">
        <v>697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697</v>
      </c>
      <c r="BQ475">
        <v>0</v>
      </c>
      <c r="BR475">
        <v>0</v>
      </c>
      <c r="BS475">
        <v>0</v>
      </c>
      <c r="BT475" t="s">
        <v>697</v>
      </c>
      <c r="BU475">
        <v>0</v>
      </c>
      <c r="BV475">
        <v>0</v>
      </c>
      <c r="BW475" t="s">
        <v>697</v>
      </c>
      <c r="BX475">
        <v>0</v>
      </c>
    </row>
    <row r="476" spans="1:76" x14ac:dyDescent="0.25">
      <c r="A476" t="s">
        <v>748</v>
      </c>
      <c r="B476" t="s">
        <v>231</v>
      </c>
      <c r="C476" t="s">
        <v>665</v>
      </c>
      <c r="D476" t="s">
        <v>233</v>
      </c>
      <c r="E476" t="s">
        <v>697</v>
      </c>
      <c r="F476" t="s">
        <v>597</v>
      </c>
      <c r="G476" t="s">
        <v>697</v>
      </c>
      <c r="H476" t="s">
        <v>184</v>
      </c>
      <c r="I476" t="s">
        <v>1570</v>
      </c>
      <c r="J476" t="s">
        <v>1570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697</v>
      </c>
      <c r="AC476" s="2">
        <v>-5.8278688524590168</v>
      </c>
      <c r="AD476">
        <v>-1.28</v>
      </c>
      <c r="AE476">
        <v>0</v>
      </c>
      <c r="AF476">
        <v>0</v>
      </c>
      <c r="AG476">
        <v>0</v>
      </c>
      <c r="AH476">
        <v>0</v>
      </c>
      <c r="AI476" t="s">
        <v>697</v>
      </c>
      <c r="AJ476" t="s">
        <v>697</v>
      </c>
      <c r="AK476" t="s">
        <v>697</v>
      </c>
      <c r="AL476">
        <v>0</v>
      </c>
      <c r="AM476">
        <v>0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  <c r="AU476" t="s">
        <v>697</v>
      </c>
      <c r="AV476" t="s">
        <v>697</v>
      </c>
      <c r="AW476" t="s">
        <v>697</v>
      </c>
      <c r="AX476" t="s">
        <v>697</v>
      </c>
      <c r="AY476" t="s">
        <v>697</v>
      </c>
      <c r="AZ476" t="s">
        <v>697</v>
      </c>
      <c r="BA476" t="s">
        <v>2163</v>
      </c>
      <c r="BB476" t="s">
        <v>2164</v>
      </c>
      <c r="BC476">
        <v>7.11</v>
      </c>
      <c r="BD476" t="s">
        <v>697</v>
      </c>
      <c r="BE476">
        <v>0</v>
      </c>
      <c r="BF476">
        <v>0</v>
      </c>
      <c r="BG476">
        <v>0</v>
      </c>
      <c r="BH476">
        <v>0</v>
      </c>
      <c r="BI476" t="s">
        <v>197</v>
      </c>
      <c r="BJ476" t="s">
        <v>697</v>
      </c>
      <c r="BK476">
        <v>0</v>
      </c>
      <c r="BL476">
        <v>0</v>
      </c>
      <c r="BM476">
        <v>0</v>
      </c>
      <c r="BN476">
        <v>0</v>
      </c>
      <c r="BO476">
        <v>0</v>
      </c>
      <c r="BP476" t="s">
        <v>697</v>
      </c>
      <c r="BQ476">
        <v>0</v>
      </c>
      <c r="BR476">
        <v>0</v>
      </c>
      <c r="BS476">
        <v>0</v>
      </c>
      <c r="BT476" t="s">
        <v>697</v>
      </c>
      <c r="BU476">
        <v>0</v>
      </c>
      <c r="BV476">
        <v>0</v>
      </c>
      <c r="BW476" t="s">
        <v>697</v>
      </c>
      <c r="BX476">
        <v>0</v>
      </c>
    </row>
    <row r="477" spans="1:76" x14ac:dyDescent="0.25">
      <c r="A477" t="s">
        <v>742</v>
      </c>
      <c r="B477" t="s">
        <v>201</v>
      </c>
      <c r="C477" t="s">
        <v>244</v>
      </c>
      <c r="D477" t="s">
        <v>245</v>
      </c>
      <c r="E477" t="s">
        <v>697</v>
      </c>
      <c r="F477" t="s">
        <v>246</v>
      </c>
      <c r="G477" t="s">
        <v>697</v>
      </c>
      <c r="H477" t="s">
        <v>184</v>
      </c>
      <c r="I477" t="s">
        <v>1570</v>
      </c>
      <c r="J477" t="s">
        <v>1570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697</v>
      </c>
      <c r="AC477" s="2">
        <v>-6.3770491803278686</v>
      </c>
      <c r="AD477">
        <v>-1.4</v>
      </c>
      <c r="AE477">
        <v>0</v>
      </c>
      <c r="AF477">
        <v>0</v>
      </c>
      <c r="AG477">
        <v>0</v>
      </c>
      <c r="AH477">
        <v>0</v>
      </c>
      <c r="AI477" t="s">
        <v>697</v>
      </c>
      <c r="AJ477" t="s">
        <v>697</v>
      </c>
      <c r="AK477" t="s">
        <v>697</v>
      </c>
      <c r="AL477">
        <v>0</v>
      </c>
      <c r="AM477">
        <v>0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  <c r="AU477" t="s">
        <v>697</v>
      </c>
      <c r="AV477" t="s">
        <v>697</v>
      </c>
      <c r="AW477" t="s">
        <v>697</v>
      </c>
      <c r="AX477" t="s">
        <v>697</v>
      </c>
      <c r="AY477" t="s">
        <v>697</v>
      </c>
      <c r="AZ477" t="s">
        <v>697</v>
      </c>
      <c r="BA477" t="s">
        <v>2165</v>
      </c>
      <c r="BB477" t="s">
        <v>2166</v>
      </c>
      <c r="BC477">
        <v>7.78</v>
      </c>
      <c r="BD477" t="s">
        <v>697</v>
      </c>
      <c r="BE477">
        <v>0</v>
      </c>
      <c r="BF477">
        <v>0</v>
      </c>
      <c r="BG477">
        <v>0</v>
      </c>
      <c r="BH477">
        <v>0</v>
      </c>
      <c r="BI477" t="s">
        <v>197</v>
      </c>
      <c r="BJ477" t="s">
        <v>697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697</v>
      </c>
      <c r="BQ477">
        <v>0</v>
      </c>
      <c r="BR477">
        <v>0</v>
      </c>
      <c r="BS477">
        <v>0</v>
      </c>
      <c r="BT477" t="s">
        <v>697</v>
      </c>
      <c r="BU477">
        <v>0</v>
      </c>
      <c r="BV477">
        <v>0</v>
      </c>
      <c r="BW477" t="s">
        <v>697</v>
      </c>
      <c r="BX477">
        <v>0</v>
      </c>
    </row>
    <row r="478" spans="1:76" x14ac:dyDescent="0.25">
      <c r="A478" t="s">
        <v>815</v>
      </c>
      <c r="B478" t="s">
        <v>191</v>
      </c>
      <c r="C478" t="s">
        <v>816</v>
      </c>
      <c r="D478" t="s">
        <v>274</v>
      </c>
      <c r="E478" t="s">
        <v>697</v>
      </c>
      <c r="F478" t="s">
        <v>680</v>
      </c>
      <c r="G478" t="s">
        <v>697</v>
      </c>
      <c r="H478" t="s">
        <v>184</v>
      </c>
      <c r="I478" t="s">
        <v>1570</v>
      </c>
      <c r="J478" t="s">
        <v>1570</v>
      </c>
      <c r="K478">
        <v>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697</v>
      </c>
      <c r="AC478" s="2">
        <v>-5.8032786885245899</v>
      </c>
      <c r="AD478">
        <v>-1.28</v>
      </c>
      <c r="AE478">
        <v>0</v>
      </c>
      <c r="AF478">
        <v>0</v>
      </c>
      <c r="AG478">
        <v>0</v>
      </c>
      <c r="AH478">
        <v>0</v>
      </c>
      <c r="AI478" t="s">
        <v>697</v>
      </c>
      <c r="AJ478" t="s">
        <v>697</v>
      </c>
      <c r="AK478" t="s">
        <v>697</v>
      </c>
      <c r="AL478">
        <v>0</v>
      </c>
      <c r="AM478">
        <v>0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  <c r="AU478" t="s">
        <v>697</v>
      </c>
      <c r="AV478" t="s">
        <v>697</v>
      </c>
      <c r="AW478" t="s">
        <v>697</v>
      </c>
      <c r="AX478" t="s">
        <v>697</v>
      </c>
      <c r="AY478" t="s">
        <v>697</v>
      </c>
      <c r="AZ478" t="s">
        <v>697</v>
      </c>
      <c r="BA478" t="s">
        <v>2167</v>
      </c>
      <c r="BB478" t="s">
        <v>2168</v>
      </c>
      <c r="BC478">
        <v>7.08</v>
      </c>
      <c r="BD478" t="s">
        <v>697</v>
      </c>
      <c r="BE478">
        <v>0</v>
      </c>
      <c r="BF478">
        <v>0</v>
      </c>
      <c r="BG478">
        <v>0</v>
      </c>
      <c r="BH478">
        <v>0</v>
      </c>
      <c r="BI478" t="s">
        <v>197</v>
      </c>
      <c r="BJ478" t="s">
        <v>697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697</v>
      </c>
      <c r="BQ478">
        <v>0</v>
      </c>
      <c r="BR478">
        <v>0</v>
      </c>
      <c r="BS478">
        <v>0</v>
      </c>
      <c r="BT478" t="s">
        <v>697</v>
      </c>
      <c r="BU478">
        <v>0</v>
      </c>
      <c r="BV478">
        <v>0</v>
      </c>
      <c r="BW478" t="s">
        <v>697</v>
      </c>
      <c r="BX478">
        <v>0</v>
      </c>
    </row>
    <row r="479" spans="1:76" x14ac:dyDescent="0.25">
      <c r="A479" t="s">
        <v>744</v>
      </c>
      <c r="B479" t="s">
        <v>201</v>
      </c>
      <c r="C479" t="s">
        <v>241</v>
      </c>
      <c r="D479" t="s">
        <v>242</v>
      </c>
      <c r="E479" t="s">
        <v>697</v>
      </c>
      <c r="F479" t="s">
        <v>243</v>
      </c>
      <c r="G479" t="s">
        <v>697</v>
      </c>
      <c r="H479" t="s">
        <v>184</v>
      </c>
      <c r="I479" t="s">
        <v>1570</v>
      </c>
      <c r="J479" t="s">
        <v>1570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697</v>
      </c>
      <c r="AC479" s="2">
        <v>-7.3442622950819674</v>
      </c>
      <c r="AD479">
        <v>-1.62</v>
      </c>
      <c r="AE479">
        <v>0</v>
      </c>
      <c r="AF479">
        <v>0</v>
      </c>
      <c r="AG479">
        <v>0</v>
      </c>
      <c r="AH479">
        <v>0</v>
      </c>
      <c r="AI479" t="s">
        <v>697</v>
      </c>
      <c r="AJ479" t="s">
        <v>697</v>
      </c>
      <c r="AK479" t="s">
        <v>697</v>
      </c>
      <c r="AL479">
        <v>0</v>
      </c>
      <c r="AM479">
        <v>0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  <c r="AU479" t="s">
        <v>697</v>
      </c>
      <c r="AV479" t="s">
        <v>697</v>
      </c>
      <c r="AW479" t="s">
        <v>697</v>
      </c>
      <c r="AX479" t="s">
        <v>697</v>
      </c>
      <c r="AY479" t="s">
        <v>697</v>
      </c>
      <c r="AZ479" t="s">
        <v>697</v>
      </c>
      <c r="BA479" t="s">
        <v>1291</v>
      </c>
      <c r="BB479" t="s">
        <v>2169</v>
      </c>
      <c r="BC479">
        <v>8.9600000000000009</v>
      </c>
      <c r="BD479" t="s">
        <v>697</v>
      </c>
      <c r="BE479">
        <v>0</v>
      </c>
      <c r="BF479">
        <v>0</v>
      </c>
      <c r="BG479">
        <v>0</v>
      </c>
      <c r="BH479">
        <v>0</v>
      </c>
      <c r="BI479" t="s">
        <v>197</v>
      </c>
      <c r="BJ479" t="s">
        <v>697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697</v>
      </c>
      <c r="BQ479">
        <v>0</v>
      </c>
      <c r="BR479">
        <v>0</v>
      </c>
      <c r="BS479">
        <v>0</v>
      </c>
      <c r="BT479" t="s">
        <v>697</v>
      </c>
      <c r="BU479">
        <v>0</v>
      </c>
      <c r="BV479">
        <v>0</v>
      </c>
      <c r="BW479" t="s">
        <v>697</v>
      </c>
      <c r="BX479">
        <v>0</v>
      </c>
    </row>
    <row r="480" spans="1:76" x14ac:dyDescent="0.25">
      <c r="A480" t="s">
        <v>733</v>
      </c>
      <c r="B480" t="s">
        <v>191</v>
      </c>
      <c r="C480" t="s">
        <v>205</v>
      </c>
      <c r="D480" t="s">
        <v>673</v>
      </c>
      <c r="E480" t="s">
        <v>697</v>
      </c>
      <c r="F480" t="s">
        <v>206</v>
      </c>
      <c r="G480" t="s">
        <v>697</v>
      </c>
      <c r="H480" t="s">
        <v>184</v>
      </c>
      <c r="I480" t="s">
        <v>1570</v>
      </c>
      <c r="J480" t="s">
        <v>1570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697</v>
      </c>
      <c r="AC480" s="2">
        <v>-7.3524590163934427</v>
      </c>
      <c r="AD480">
        <v>-1.62</v>
      </c>
      <c r="AE480">
        <v>0</v>
      </c>
      <c r="AF480">
        <v>0</v>
      </c>
      <c r="AG480">
        <v>0</v>
      </c>
      <c r="AH480">
        <v>0</v>
      </c>
      <c r="AI480" t="s">
        <v>697</v>
      </c>
      <c r="AJ480" t="s">
        <v>697</v>
      </c>
      <c r="AK480" t="s">
        <v>697</v>
      </c>
      <c r="AL480">
        <v>0</v>
      </c>
      <c r="AM480">
        <v>0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  <c r="AU480" t="s">
        <v>697</v>
      </c>
      <c r="AV480" t="s">
        <v>697</v>
      </c>
      <c r="AW480" t="s">
        <v>697</v>
      </c>
      <c r="AX480" t="s">
        <v>697</v>
      </c>
      <c r="AY480" t="s">
        <v>697</v>
      </c>
      <c r="AZ480" t="s">
        <v>697</v>
      </c>
      <c r="BA480" t="s">
        <v>1000</v>
      </c>
      <c r="BB480" t="s">
        <v>2170</v>
      </c>
      <c r="BC480">
        <v>8.9700000000000006</v>
      </c>
      <c r="BD480" t="s">
        <v>697</v>
      </c>
      <c r="BE480">
        <v>0</v>
      </c>
      <c r="BF480">
        <v>0</v>
      </c>
      <c r="BG480">
        <v>0</v>
      </c>
      <c r="BH480">
        <v>0</v>
      </c>
      <c r="BI480" t="s">
        <v>197</v>
      </c>
      <c r="BJ480" t="s">
        <v>697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697</v>
      </c>
      <c r="BQ480">
        <v>0</v>
      </c>
      <c r="BR480">
        <v>0</v>
      </c>
      <c r="BS480">
        <v>0</v>
      </c>
      <c r="BT480" t="s">
        <v>697</v>
      </c>
      <c r="BU480">
        <v>0</v>
      </c>
      <c r="BV480">
        <v>0</v>
      </c>
      <c r="BW480" t="s">
        <v>697</v>
      </c>
      <c r="BX480">
        <v>0</v>
      </c>
    </row>
    <row r="481" spans="1:76" x14ac:dyDescent="0.25">
      <c r="A481" t="s">
        <v>735</v>
      </c>
      <c r="B481" t="s">
        <v>231</v>
      </c>
      <c r="C481" t="s">
        <v>232</v>
      </c>
      <c r="D481" t="s">
        <v>233</v>
      </c>
      <c r="E481" t="s">
        <v>697</v>
      </c>
      <c r="F481" t="s">
        <v>234</v>
      </c>
      <c r="G481" t="s">
        <v>697</v>
      </c>
      <c r="H481" t="s">
        <v>184</v>
      </c>
      <c r="I481" t="s">
        <v>1570</v>
      </c>
      <c r="J481" t="s">
        <v>1570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697</v>
      </c>
      <c r="AC481" s="2">
        <v>-1.6229508196721312</v>
      </c>
      <c r="AD481">
        <v>-0.36</v>
      </c>
      <c r="AE481">
        <v>0</v>
      </c>
      <c r="AF481">
        <v>0</v>
      </c>
      <c r="AG481">
        <v>0</v>
      </c>
      <c r="AH481">
        <v>0</v>
      </c>
      <c r="AI481" t="s">
        <v>697</v>
      </c>
      <c r="AJ481" t="s">
        <v>697</v>
      </c>
      <c r="AK481" t="s">
        <v>697</v>
      </c>
      <c r="AL481">
        <v>0</v>
      </c>
      <c r="AM481">
        <v>0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  <c r="AU481" t="s">
        <v>697</v>
      </c>
      <c r="AV481" t="s">
        <v>697</v>
      </c>
      <c r="AW481" t="s">
        <v>697</v>
      </c>
      <c r="AX481" t="s">
        <v>697</v>
      </c>
      <c r="AY481" t="s">
        <v>697</v>
      </c>
      <c r="AZ481" t="s">
        <v>697</v>
      </c>
      <c r="BA481" t="s">
        <v>1177</v>
      </c>
      <c r="BB481" t="s">
        <v>2171</v>
      </c>
      <c r="BC481">
        <v>1.98</v>
      </c>
      <c r="BD481" t="s">
        <v>697</v>
      </c>
      <c r="BE481">
        <v>0</v>
      </c>
      <c r="BF481">
        <v>0</v>
      </c>
      <c r="BG481">
        <v>0</v>
      </c>
      <c r="BH481">
        <v>0</v>
      </c>
      <c r="BI481" t="s">
        <v>197</v>
      </c>
      <c r="BJ481" t="s">
        <v>697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697</v>
      </c>
      <c r="BQ481">
        <v>0</v>
      </c>
      <c r="BR481">
        <v>0</v>
      </c>
      <c r="BS481">
        <v>0</v>
      </c>
      <c r="BT481" t="s">
        <v>697</v>
      </c>
      <c r="BU481">
        <v>0</v>
      </c>
      <c r="BV481">
        <v>0</v>
      </c>
      <c r="BW481" t="s">
        <v>697</v>
      </c>
      <c r="BX481">
        <v>0</v>
      </c>
    </row>
    <row r="482" spans="1:76" x14ac:dyDescent="0.25">
      <c r="A482" t="s">
        <v>744</v>
      </c>
      <c r="B482" t="s">
        <v>201</v>
      </c>
      <c r="C482" t="s">
        <v>241</v>
      </c>
      <c r="D482" t="s">
        <v>242</v>
      </c>
      <c r="E482" t="s">
        <v>697</v>
      </c>
      <c r="F482" t="s">
        <v>243</v>
      </c>
      <c r="G482" t="s">
        <v>697</v>
      </c>
      <c r="H482" t="s">
        <v>184</v>
      </c>
      <c r="I482" t="s">
        <v>1570</v>
      </c>
      <c r="J482" t="s">
        <v>1570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697</v>
      </c>
      <c r="AC482" s="2">
        <v>-7.081967213114754</v>
      </c>
      <c r="AD482">
        <v>-1.56</v>
      </c>
      <c r="AE482">
        <v>0</v>
      </c>
      <c r="AF482">
        <v>0</v>
      </c>
      <c r="AG482">
        <v>0</v>
      </c>
      <c r="AH482">
        <v>0</v>
      </c>
      <c r="AI482" t="s">
        <v>697</v>
      </c>
      <c r="AJ482" t="s">
        <v>697</v>
      </c>
      <c r="AK482" t="s">
        <v>697</v>
      </c>
      <c r="AL482">
        <v>0</v>
      </c>
      <c r="AM482">
        <v>0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  <c r="AU482" t="s">
        <v>697</v>
      </c>
      <c r="AV482" t="s">
        <v>697</v>
      </c>
      <c r="AW482" t="s">
        <v>697</v>
      </c>
      <c r="AX482" t="s">
        <v>697</v>
      </c>
      <c r="AY482" t="s">
        <v>697</v>
      </c>
      <c r="AZ482" t="s">
        <v>697</v>
      </c>
      <c r="BA482" t="s">
        <v>1423</v>
      </c>
      <c r="BB482" t="s">
        <v>2172</v>
      </c>
      <c r="BC482">
        <v>8.64</v>
      </c>
      <c r="BD482" t="s">
        <v>697</v>
      </c>
      <c r="BE482">
        <v>0</v>
      </c>
      <c r="BF482">
        <v>0</v>
      </c>
      <c r="BG482">
        <v>0</v>
      </c>
      <c r="BH482">
        <v>0</v>
      </c>
      <c r="BI482" t="s">
        <v>197</v>
      </c>
      <c r="BJ482" t="s">
        <v>697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697</v>
      </c>
      <c r="BQ482">
        <v>0</v>
      </c>
      <c r="BR482">
        <v>0</v>
      </c>
      <c r="BS482">
        <v>0</v>
      </c>
      <c r="BT482" t="s">
        <v>697</v>
      </c>
      <c r="BU482">
        <v>0</v>
      </c>
      <c r="BV482">
        <v>0</v>
      </c>
      <c r="BW482" t="s">
        <v>697</v>
      </c>
      <c r="BX482">
        <v>0</v>
      </c>
    </row>
    <row r="483" spans="1:76" x14ac:dyDescent="0.25">
      <c r="A483" t="s">
        <v>817</v>
      </c>
      <c r="B483" t="s">
        <v>191</v>
      </c>
      <c r="C483" t="s">
        <v>818</v>
      </c>
      <c r="D483" t="s">
        <v>414</v>
      </c>
      <c r="E483" t="s">
        <v>697</v>
      </c>
      <c r="F483" t="s">
        <v>408</v>
      </c>
      <c r="G483" t="s">
        <v>697</v>
      </c>
      <c r="H483" t="s">
        <v>184</v>
      </c>
      <c r="I483" t="s">
        <v>1570</v>
      </c>
      <c r="J483" t="s">
        <v>1570</v>
      </c>
      <c r="K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697</v>
      </c>
      <c r="AC483" s="2">
        <v>-6.4672131147540988</v>
      </c>
      <c r="AD483">
        <v>-1.42</v>
      </c>
      <c r="AE483">
        <v>0</v>
      </c>
      <c r="AF483">
        <v>0</v>
      </c>
      <c r="AG483">
        <v>0</v>
      </c>
      <c r="AH483">
        <v>0</v>
      </c>
      <c r="AI483" t="s">
        <v>697</v>
      </c>
      <c r="AJ483" t="s">
        <v>697</v>
      </c>
      <c r="AK483" t="s">
        <v>697</v>
      </c>
      <c r="AL483">
        <v>0</v>
      </c>
      <c r="AM483">
        <v>0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  <c r="AU483" t="s">
        <v>697</v>
      </c>
      <c r="AV483" t="s">
        <v>697</v>
      </c>
      <c r="AW483" t="s">
        <v>697</v>
      </c>
      <c r="AX483" t="s">
        <v>697</v>
      </c>
      <c r="AY483" t="s">
        <v>697</v>
      </c>
      <c r="AZ483" t="s">
        <v>697</v>
      </c>
      <c r="BA483" t="s">
        <v>1319</v>
      </c>
      <c r="BB483" t="s">
        <v>2173</v>
      </c>
      <c r="BC483">
        <v>7.89</v>
      </c>
      <c r="BD483" t="s">
        <v>697</v>
      </c>
      <c r="BE483">
        <v>0</v>
      </c>
      <c r="BF483">
        <v>0</v>
      </c>
      <c r="BG483">
        <v>0</v>
      </c>
      <c r="BH483">
        <v>0</v>
      </c>
      <c r="BI483" t="s">
        <v>197</v>
      </c>
      <c r="BJ483" t="s">
        <v>697</v>
      </c>
      <c r="BK483">
        <v>0</v>
      </c>
      <c r="BL483">
        <v>0</v>
      </c>
      <c r="BM483">
        <v>0</v>
      </c>
      <c r="BN483">
        <v>0</v>
      </c>
      <c r="BO483">
        <v>0</v>
      </c>
      <c r="BP483" t="s">
        <v>697</v>
      </c>
      <c r="BQ483">
        <v>0</v>
      </c>
      <c r="BR483">
        <v>0</v>
      </c>
      <c r="BS483">
        <v>0</v>
      </c>
      <c r="BT483" t="s">
        <v>697</v>
      </c>
      <c r="BU483">
        <v>0</v>
      </c>
      <c r="BV483">
        <v>0</v>
      </c>
      <c r="BW483" t="s">
        <v>697</v>
      </c>
      <c r="BX483">
        <v>0</v>
      </c>
    </row>
    <row r="484" spans="1:76" x14ac:dyDescent="0.25">
      <c r="A484" t="s">
        <v>729</v>
      </c>
      <c r="B484" t="s">
        <v>191</v>
      </c>
      <c r="C484" t="s">
        <v>730</v>
      </c>
      <c r="D484" t="s">
        <v>797</v>
      </c>
      <c r="E484" t="s">
        <v>697</v>
      </c>
      <c r="F484" t="s">
        <v>690</v>
      </c>
      <c r="G484" t="s">
        <v>697</v>
      </c>
      <c r="H484" t="s">
        <v>184</v>
      </c>
      <c r="I484" t="s">
        <v>1570</v>
      </c>
      <c r="J484" t="s">
        <v>1570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697</v>
      </c>
      <c r="AC484" s="2">
        <v>-4.0245901639344259</v>
      </c>
      <c r="AD484">
        <v>-0.89</v>
      </c>
      <c r="AE484">
        <v>0</v>
      </c>
      <c r="AF484">
        <v>0</v>
      </c>
      <c r="AG484">
        <v>0</v>
      </c>
      <c r="AH484">
        <v>0</v>
      </c>
      <c r="AI484" t="s">
        <v>697</v>
      </c>
      <c r="AJ484" t="s">
        <v>697</v>
      </c>
      <c r="AK484" t="s">
        <v>697</v>
      </c>
      <c r="AL484">
        <v>0</v>
      </c>
      <c r="AM484">
        <v>0</v>
      </c>
      <c r="AN484" t="s">
        <v>697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  <c r="AU484" t="s">
        <v>697</v>
      </c>
      <c r="AV484" t="s">
        <v>697</v>
      </c>
      <c r="AW484" t="s">
        <v>697</v>
      </c>
      <c r="AX484" t="s">
        <v>697</v>
      </c>
      <c r="AY484" t="s">
        <v>697</v>
      </c>
      <c r="AZ484" t="s">
        <v>697</v>
      </c>
      <c r="BA484" t="s">
        <v>1216</v>
      </c>
      <c r="BB484" t="s">
        <v>2174</v>
      </c>
      <c r="BC484">
        <v>4.91</v>
      </c>
      <c r="BD484" t="s">
        <v>697</v>
      </c>
      <c r="BE484">
        <v>0</v>
      </c>
      <c r="BF484">
        <v>0</v>
      </c>
      <c r="BG484">
        <v>0</v>
      </c>
      <c r="BH484">
        <v>0</v>
      </c>
      <c r="BI484" t="s">
        <v>197</v>
      </c>
      <c r="BJ484" t="s">
        <v>697</v>
      </c>
      <c r="BK484">
        <v>0</v>
      </c>
      <c r="BL484">
        <v>0</v>
      </c>
      <c r="BM484">
        <v>0</v>
      </c>
      <c r="BN484">
        <v>0</v>
      </c>
      <c r="BO484">
        <v>0</v>
      </c>
      <c r="BP484" t="s">
        <v>697</v>
      </c>
      <c r="BQ484">
        <v>0</v>
      </c>
      <c r="BR484">
        <v>0</v>
      </c>
      <c r="BS484">
        <v>0</v>
      </c>
      <c r="BT484" t="s">
        <v>697</v>
      </c>
      <c r="BU484">
        <v>0</v>
      </c>
      <c r="BV484">
        <v>0</v>
      </c>
      <c r="BW484" t="s">
        <v>697</v>
      </c>
      <c r="BX484">
        <v>0</v>
      </c>
    </row>
    <row r="485" spans="1:76" x14ac:dyDescent="0.25">
      <c r="A485" t="s">
        <v>729</v>
      </c>
      <c r="B485" t="s">
        <v>191</v>
      </c>
      <c r="C485" t="s">
        <v>730</v>
      </c>
      <c r="D485" t="s">
        <v>797</v>
      </c>
      <c r="E485" t="s">
        <v>697</v>
      </c>
      <c r="F485" t="s">
        <v>690</v>
      </c>
      <c r="G485" t="s">
        <v>697</v>
      </c>
      <c r="H485" t="s">
        <v>184</v>
      </c>
      <c r="I485" t="s">
        <v>1570</v>
      </c>
      <c r="J485" t="s">
        <v>1570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697</v>
      </c>
      <c r="AC485" s="2">
        <v>-2.622950819672131</v>
      </c>
      <c r="AD485">
        <v>-0.57999999999999996</v>
      </c>
      <c r="AE485">
        <v>0</v>
      </c>
      <c r="AF485">
        <v>0</v>
      </c>
      <c r="AG485">
        <v>0</v>
      </c>
      <c r="AH485">
        <v>0</v>
      </c>
      <c r="AI485" t="s">
        <v>697</v>
      </c>
      <c r="AJ485" t="s">
        <v>697</v>
      </c>
      <c r="AK485" t="s">
        <v>697</v>
      </c>
      <c r="AL485">
        <v>0</v>
      </c>
      <c r="AM485">
        <v>0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  <c r="AU485" t="s">
        <v>697</v>
      </c>
      <c r="AV485" t="s">
        <v>697</v>
      </c>
      <c r="AW485" t="s">
        <v>697</v>
      </c>
      <c r="AX485" t="s">
        <v>697</v>
      </c>
      <c r="AY485" t="s">
        <v>697</v>
      </c>
      <c r="AZ485" t="s">
        <v>697</v>
      </c>
      <c r="BA485" t="s">
        <v>1424</v>
      </c>
      <c r="BB485" t="s">
        <v>2175</v>
      </c>
      <c r="BC485">
        <v>3.2</v>
      </c>
      <c r="BD485" t="s">
        <v>697</v>
      </c>
      <c r="BE485">
        <v>0</v>
      </c>
      <c r="BF485">
        <v>0</v>
      </c>
      <c r="BG485">
        <v>0</v>
      </c>
      <c r="BH485">
        <v>0</v>
      </c>
      <c r="BI485" t="s">
        <v>197</v>
      </c>
      <c r="BJ485" t="s">
        <v>697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697</v>
      </c>
      <c r="BQ485">
        <v>0</v>
      </c>
      <c r="BR485">
        <v>0</v>
      </c>
      <c r="BS485">
        <v>0</v>
      </c>
      <c r="BT485" t="s">
        <v>697</v>
      </c>
      <c r="BU485">
        <v>0</v>
      </c>
      <c r="BV485">
        <v>0</v>
      </c>
      <c r="BW485" t="s">
        <v>697</v>
      </c>
      <c r="BX485">
        <v>0</v>
      </c>
    </row>
    <row r="486" spans="1:76" x14ac:dyDescent="0.25">
      <c r="A486" t="s">
        <v>809</v>
      </c>
      <c r="B486" t="s">
        <v>191</v>
      </c>
      <c r="C486" t="s">
        <v>810</v>
      </c>
      <c r="D486" t="s">
        <v>674</v>
      </c>
      <c r="E486" t="s">
        <v>697</v>
      </c>
      <c r="F486" t="s">
        <v>601</v>
      </c>
      <c r="G486" t="s">
        <v>697</v>
      </c>
      <c r="H486" t="s">
        <v>184</v>
      </c>
      <c r="I486" t="s">
        <v>1570</v>
      </c>
      <c r="J486" t="s">
        <v>1570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697</v>
      </c>
      <c r="AC486" s="2">
        <v>-9.3360655737704921</v>
      </c>
      <c r="AD486">
        <v>-2.0499999999999998</v>
      </c>
      <c r="AE486">
        <v>0</v>
      </c>
      <c r="AF486">
        <v>0</v>
      </c>
      <c r="AG486">
        <v>0</v>
      </c>
      <c r="AH486">
        <v>0</v>
      </c>
      <c r="AI486" t="s">
        <v>697</v>
      </c>
      <c r="AJ486" t="s">
        <v>697</v>
      </c>
      <c r="AK486" t="s">
        <v>697</v>
      </c>
      <c r="AL486">
        <v>0</v>
      </c>
      <c r="AM486">
        <v>0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  <c r="AU486" t="s">
        <v>697</v>
      </c>
      <c r="AV486" t="s">
        <v>697</v>
      </c>
      <c r="AW486" t="s">
        <v>697</v>
      </c>
      <c r="AX486" t="s">
        <v>697</v>
      </c>
      <c r="AY486" t="s">
        <v>697</v>
      </c>
      <c r="AZ486" t="s">
        <v>697</v>
      </c>
      <c r="BA486" t="s">
        <v>1178</v>
      </c>
      <c r="BB486" t="s">
        <v>2176</v>
      </c>
      <c r="BC486">
        <v>11.39</v>
      </c>
      <c r="BD486" t="s">
        <v>697</v>
      </c>
      <c r="BE486">
        <v>0</v>
      </c>
      <c r="BF486">
        <v>0</v>
      </c>
      <c r="BG486">
        <v>0</v>
      </c>
      <c r="BH486">
        <v>0</v>
      </c>
      <c r="BI486" t="s">
        <v>197</v>
      </c>
      <c r="BJ486" t="s">
        <v>697</v>
      </c>
      <c r="BK486">
        <v>0</v>
      </c>
      <c r="BL486">
        <v>0</v>
      </c>
      <c r="BM486">
        <v>0</v>
      </c>
      <c r="BN486">
        <v>0</v>
      </c>
      <c r="BO486">
        <v>0</v>
      </c>
      <c r="BP486" t="s">
        <v>697</v>
      </c>
      <c r="BQ486">
        <v>0</v>
      </c>
      <c r="BR486">
        <v>0</v>
      </c>
      <c r="BS486">
        <v>0</v>
      </c>
      <c r="BT486" t="s">
        <v>697</v>
      </c>
      <c r="BU486">
        <v>0</v>
      </c>
      <c r="BV486">
        <v>0</v>
      </c>
      <c r="BW486" t="s">
        <v>697</v>
      </c>
      <c r="BX486">
        <v>0</v>
      </c>
    </row>
    <row r="487" spans="1:76" x14ac:dyDescent="0.25">
      <c r="A487" t="s">
        <v>809</v>
      </c>
      <c r="B487" t="s">
        <v>191</v>
      </c>
      <c r="C487" t="s">
        <v>810</v>
      </c>
      <c r="D487" t="s">
        <v>674</v>
      </c>
      <c r="E487" t="s">
        <v>697</v>
      </c>
      <c r="F487" t="s">
        <v>601</v>
      </c>
      <c r="G487" t="s">
        <v>697</v>
      </c>
      <c r="H487" t="s">
        <v>184</v>
      </c>
      <c r="I487" t="s">
        <v>1570</v>
      </c>
      <c r="J487" t="s">
        <v>1570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697</v>
      </c>
      <c r="AC487" s="2">
        <v>-8.778688524590164</v>
      </c>
      <c r="AD487">
        <v>-1.93</v>
      </c>
      <c r="AE487">
        <v>0</v>
      </c>
      <c r="AF487">
        <v>0</v>
      </c>
      <c r="AG487">
        <v>0</v>
      </c>
      <c r="AH487">
        <v>0</v>
      </c>
      <c r="AI487" t="s">
        <v>697</v>
      </c>
      <c r="AJ487" t="s">
        <v>697</v>
      </c>
      <c r="AK487" t="s">
        <v>697</v>
      </c>
      <c r="AL487">
        <v>0</v>
      </c>
      <c r="AM487">
        <v>0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  <c r="AU487" t="s">
        <v>697</v>
      </c>
      <c r="AV487" t="s">
        <v>697</v>
      </c>
      <c r="AW487" t="s">
        <v>697</v>
      </c>
      <c r="AX487" t="s">
        <v>697</v>
      </c>
      <c r="AY487" t="s">
        <v>697</v>
      </c>
      <c r="AZ487" t="s">
        <v>697</v>
      </c>
      <c r="BA487" t="s">
        <v>2177</v>
      </c>
      <c r="BB487" t="s">
        <v>2178</v>
      </c>
      <c r="BC487">
        <v>10.71</v>
      </c>
      <c r="BD487" t="s">
        <v>697</v>
      </c>
      <c r="BE487">
        <v>0</v>
      </c>
      <c r="BF487">
        <v>0</v>
      </c>
      <c r="BG487">
        <v>0</v>
      </c>
      <c r="BH487">
        <v>0</v>
      </c>
      <c r="BI487" t="s">
        <v>197</v>
      </c>
      <c r="BJ487" t="s">
        <v>697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697</v>
      </c>
      <c r="BQ487">
        <v>0</v>
      </c>
      <c r="BR487">
        <v>0</v>
      </c>
      <c r="BS487">
        <v>0</v>
      </c>
      <c r="BT487" t="s">
        <v>697</v>
      </c>
      <c r="BU487">
        <v>0</v>
      </c>
      <c r="BV487">
        <v>0</v>
      </c>
      <c r="BW487" t="s">
        <v>697</v>
      </c>
      <c r="BX487">
        <v>0</v>
      </c>
    </row>
    <row r="488" spans="1:76" x14ac:dyDescent="0.25">
      <c r="A488" t="s">
        <v>809</v>
      </c>
      <c r="B488" t="s">
        <v>191</v>
      </c>
      <c r="C488" t="s">
        <v>810</v>
      </c>
      <c r="D488" t="s">
        <v>674</v>
      </c>
      <c r="E488" t="s">
        <v>697</v>
      </c>
      <c r="F488" t="s">
        <v>601</v>
      </c>
      <c r="G488" t="s">
        <v>697</v>
      </c>
      <c r="H488" t="s">
        <v>184</v>
      </c>
      <c r="I488" t="s">
        <v>1570</v>
      </c>
      <c r="J488" t="s">
        <v>1570</v>
      </c>
      <c r="K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697</v>
      </c>
      <c r="AC488" s="2">
        <v>-4.9836065573770494</v>
      </c>
      <c r="AD488">
        <v>-1.1000000000000001</v>
      </c>
      <c r="AE488">
        <v>0</v>
      </c>
      <c r="AF488">
        <v>0</v>
      </c>
      <c r="AG488">
        <v>0</v>
      </c>
      <c r="AH488">
        <v>0</v>
      </c>
      <c r="AI488" t="s">
        <v>697</v>
      </c>
      <c r="AJ488" t="s">
        <v>697</v>
      </c>
      <c r="AK488" t="s">
        <v>697</v>
      </c>
      <c r="AL488">
        <v>0</v>
      </c>
      <c r="AM488">
        <v>0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  <c r="AU488" t="s">
        <v>697</v>
      </c>
      <c r="AV488" t="s">
        <v>697</v>
      </c>
      <c r="AW488" t="s">
        <v>697</v>
      </c>
      <c r="AX488" t="s">
        <v>697</v>
      </c>
      <c r="AY488" t="s">
        <v>697</v>
      </c>
      <c r="AZ488" t="s">
        <v>697</v>
      </c>
      <c r="BA488" t="s">
        <v>1539</v>
      </c>
      <c r="BB488" t="s">
        <v>2179</v>
      </c>
      <c r="BC488">
        <v>6.08</v>
      </c>
      <c r="BD488" t="s">
        <v>697</v>
      </c>
      <c r="BE488">
        <v>0</v>
      </c>
      <c r="BF488">
        <v>0</v>
      </c>
      <c r="BG488">
        <v>0</v>
      </c>
      <c r="BH488">
        <v>0</v>
      </c>
      <c r="BI488" t="s">
        <v>197</v>
      </c>
      <c r="BJ488" t="s">
        <v>697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697</v>
      </c>
      <c r="BQ488">
        <v>0</v>
      </c>
      <c r="BR488">
        <v>0</v>
      </c>
      <c r="BS488">
        <v>0</v>
      </c>
      <c r="BT488" t="s">
        <v>697</v>
      </c>
      <c r="BU488">
        <v>0</v>
      </c>
      <c r="BV488">
        <v>0</v>
      </c>
      <c r="BW488" t="s">
        <v>697</v>
      </c>
      <c r="BX488">
        <v>0</v>
      </c>
    </row>
    <row r="489" spans="1:76" x14ac:dyDescent="0.25">
      <c r="A489" t="s">
        <v>804</v>
      </c>
      <c r="B489" t="s">
        <v>191</v>
      </c>
      <c r="C489" t="s">
        <v>805</v>
      </c>
      <c r="D489" t="s">
        <v>674</v>
      </c>
      <c r="E489" t="s">
        <v>697</v>
      </c>
      <c r="F489" t="s">
        <v>632</v>
      </c>
      <c r="G489" t="s">
        <v>697</v>
      </c>
      <c r="H489" t="s">
        <v>184</v>
      </c>
      <c r="I489" t="s">
        <v>1570</v>
      </c>
      <c r="J489" t="s">
        <v>1570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697</v>
      </c>
      <c r="AC489" s="2">
        <v>-9.8852459016393439</v>
      </c>
      <c r="AD489">
        <v>-2.17</v>
      </c>
      <c r="AE489">
        <v>0</v>
      </c>
      <c r="AF489">
        <v>0</v>
      </c>
      <c r="AG489">
        <v>0</v>
      </c>
      <c r="AH489">
        <v>0</v>
      </c>
      <c r="AI489" t="s">
        <v>697</v>
      </c>
      <c r="AJ489" t="s">
        <v>697</v>
      </c>
      <c r="AK489" t="s">
        <v>697</v>
      </c>
      <c r="AL489">
        <v>0</v>
      </c>
      <c r="AM489">
        <v>0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  <c r="AU489" t="s">
        <v>697</v>
      </c>
      <c r="AV489" t="s">
        <v>697</v>
      </c>
      <c r="AW489" t="s">
        <v>697</v>
      </c>
      <c r="AX489" t="s">
        <v>697</v>
      </c>
      <c r="AY489" t="s">
        <v>697</v>
      </c>
      <c r="AZ489" t="s">
        <v>697</v>
      </c>
      <c r="BA489" t="s">
        <v>1025</v>
      </c>
      <c r="BB489" t="s">
        <v>2180</v>
      </c>
      <c r="BC489">
        <v>12.06</v>
      </c>
      <c r="BD489" t="s">
        <v>697</v>
      </c>
      <c r="BE489">
        <v>0</v>
      </c>
      <c r="BF489">
        <v>0</v>
      </c>
      <c r="BG489">
        <v>0</v>
      </c>
      <c r="BH489">
        <v>0</v>
      </c>
      <c r="BI489" t="s">
        <v>197</v>
      </c>
      <c r="BJ489" t="s">
        <v>697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697</v>
      </c>
      <c r="BQ489">
        <v>0</v>
      </c>
      <c r="BR489">
        <v>0</v>
      </c>
      <c r="BS489">
        <v>0</v>
      </c>
      <c r="BT489" t="s">
        <v>697</v>
      </c>
      <c r="BU489">
        <v>0</v>
      </c>
      <c r="BV489">
        <v>0</v>
      </c>
      <c r="BW489" t="s">
        <v>697</v>
      </c>
      <c r="BX489">
        <v>0</v>
      </c>
    </row>
    <row r="490" spans="1:76" x14ac:dyDescent="0.25">
      <c r="A490" t="s">
        <v>791</v>
      </c>
      <c r="B490" t="s">
        <v>191</v>
      </c>
      <c r="C490" t="s">
        <v>792</v>
      </c>
      <c r="D490" t="s">
        <v>675</v>
      </c>
      <c r="E490" t="s">
        <v>697</v>
      </c>
      <c r="F490" t="s">
        <v>624</v>
      </c>
      <c r="G490" t="s">
        <v>697</v>
      </c>
      <c r="H490" t="s">
        <v>184</v>
      </c>
      <c r="I490" t="s">
        <v>1570</v>
      </c>
      <c r="J490" t="s">
        <v>1570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697</v>
      </c>
      <c r="AC490" s="2">
        <v>-3.8442622950819674</v>
      </c>
      <c r="AD490">
        <v>-0.85</v>
      </c>
      <c r="AE490">
        <v>0</v>
      </c>
      <c r="AF490">
        <v>0</v>
      </c>
      <c r="AG490">
        <v>0</v>
      </c>
      <c r="AH490">
        <v>0</v>
      </c>
      <c r="AI490" t="s">
        <v>697</v>
      </c>
      <c r="AJ490" t="s">
        <v>697</v>
      </c>
      <c r="AK490" t="s">
        <v>697</v>
      </c>
      <c r="AL490">
        <v>0</v>
      </c>
      <c r="AM490">
        <v>0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  <c r="AU490" t="s">
        <v>697</v>
      </c>
      <c r="AV490" t="s">
        <v>697</v>
      </c>
      <c r="AW490" t="s">
        <v>697</v>
      </c>
      <c r="AX490" t="s">
        <v>697</v>
      </c>
      <c r="AY490" t="s">
        <v>697</v>
      </c>
      <c r="AZ490" t="s">
        <v>697</v>
      </c>
      <c r="BA490" t="s">
        <v>1001</v>
      </c>
      <c r="BB490" t="s">
        <v>2181</v>
      </c>
      <c r="BC490">
        <v>4.6900000000000004</v>
      </c>
      <c r="BD490" t="s">
        <v>697</v>
      </c>
      <c r="BE490">
        <v>0</v>
      </c>
      <c r="BF490">
        <v>0</v>
      </c>
      <c r="BG490">
        <v>0</v>
      </c>
      <c r="BH490">
        <v>0</v>
      </c>
      <c r="BI490" t="s">
        <v>197</v>
      </c>
      <c r="BJ490" t="s">
        <v>697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697</v>
      </c>
      <c r="BQ490">
        <v>0</v>
      </c>
      <c r="BR490">
        <v>0</v>
      </c>
      <c r="BS490">
        <v>0</v>
      </c>
      <c r="BT490" t="s">
        <v>697</v>
      </c>
      <c r="BU490">
        <v>0</v>
      </c>
      <c r="BV490">
        <v>0</v>
      </c>
      <c r="BW490" t="s">
        <v>697</v>
      </c>
      <c r="BX490">
        <v>0</v>
      </c>
    </row>
    <row r="491" spans="1:76" x14ac:dyDescent="0.25">
      <c r="A491" t="s">
        <v>791</v>
      </c>
      <c r="B491" t="s">
        <v>191</v>
      </c>
      <c r="C491" t="s">
        <v>792</v>
      </c>
      <c r="D491" t="s">
        <v>675</v>
      </c>
      <c r="E491" t="s">
        <v>697</v>
      </c>
      <c r="F491" t="s">
        <v>624</v>
      </c>
      <c r="G491" t="s">
        <v>697</v>
      </c>
      <c r="H491" t="s">
        <v>184</v>
      </c>
      <c r="I491" t="s">
        <v>1570</v>
      </c>
      <c r="J491" t="s">
        <v>1570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697</v>
      </c>
      <c r="AC491" s="2">
        <v>-5.860655737704918</v>
      </c>
      <c r="AD491">
        <v>-1.29</v>
      </c>
      <c r="AE491">
        <v>0</v>
      </c>
      <c r="AF491">
        <v>0</v>
      </c>
      <c r="AG491">
        <v>0</v>
      </c>
      <c r="AH491">
        <v>0</v>
      </c>
      <c r="AI491" t="s">
        <v>697</v>
      </c>
      <c r="AJ491" t="s">
        <v>697</v>
      </c>
      <c r="AK491" t="s">
        <v>697</v>
      </c>
      <c r="AL491">
        <v>0</v>
      </c>
      <c r="AM491">
        <v>0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  <c r="AU491" t="s">
        <v>697</v>
      </c>
      <c r="AV491" t="s">
        <v>697</v>
      </c>
      <c r="AW491" t="s">
        <v>697</v>
      </c>
      <c r="AX491" t="s">
        <v>697</v>
      </c>
      <c r="AY491" t="s">
        <v>697</v>
      </c>
      <c r="AZ491" t="s">
        <v>697</v>
      </c>
      <c r="BA491" t="s">
        <v>1094</v>
      </c>
      <c r="BB491" t="s">
        <v>2182</v>
      </c>
      <c r="BC491">
        <v>7.15</v>
      </c>
      <c r="BD491" t="s">
        <v>697</v>
      </c>
      <c r="BE491">
        <v>0</v>
      </c>
      <c r="BF491">
        <v>0</v>
      </c>
      <c r="BG491">
        <v>0</v>
      </c>
      <c r="BH491">
        <v>0</v>
      </c>
      <c r="BI491" t="s">
        <v>197</v>
      </c>
      <c r="BJ491" t="s">
        <v>697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697</v>
      </c>
      <c r="BQ491">
        <v>0</v>
      </c>
      <c r="BR491">
        <v>0</v>
      </c>
      <c r="BS491">
        <v>0</v>
      </c>
      <c r="BT491" t="s">
        <v>697</v>
      </c>
      <c r="BU491">
        <v>0</v>
      </c>
      <c r="BV491">
        <v>0</v>
      </c>
      <c r="BW491" t="s">
        <v>697</v>
      </c>
      <c r="BX491">
        <v>0</v>
      </c>
    </row>
    <row r="492" spans="1:76" x14ac:dyDescent="0.25">
      <c r="A492" t="s">
        <v>791</v>
      </c>
      <c r="B492" t="s">
        <v>191</v>
      </c>
      <c r="C492" t="s">
        <v>792</v>
      </c>
      <c r="D492" t="s">
        <v>675</v>
      </c>
      <c r="E492" t="s">
        <v>697</v>
      </c>
      <c r="F492" t="s">
        <v>624</v>
      </c>
      <c r="G492" t="s">
        <v>697</v>
      </c>
      <c r="H492" t="s">
        <v>184</v>
      </c>
      <c r="I492" t="s">
        <v>1570</v>
      </c>
      <c r="J492" t="s">
        <v>1570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697</v>
      </c>
      <c r="AC492" s="2">
        <v>-2.0327868852459017</v>
      </c>
      <c r="AD492">
        <v>-0.45</v>
      </c>
      <c r="AE492">
        <v>0</v>
      </c>
      <c r="AF492">
        <v>0</v>
      </c>
      <c r="AG492">
        <v>0</v>
      </c>
      <c r="AH492">
        <v>0</v>
      </c>
      <c r="AI492" t="s">
        <v>697</v>
      </c>
      <c r="AJ492" t="s">
        <v>697</v>
      </c>
      <c r="AK492" t="s">
        <v>697</v>
      </c>
      <c r="AL492">
        <v>0</v>
      </c>
      <c r="AM492">
        <v>0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  <c r="AU492" t="s">
        <v>697</v>
      </c>
      <c r="AV492" t="s">
        <v>697</v>
      </c>
      <c r="AW492" t="s">
        <v>697</v>
      </c>
      <c r="AX492" t="s">
        <v>697</v>
      </c>
      <c r="AY492" t="s">
        <v>697</v>
      </c>
      <c r="AZ492" t="s">
        <v>697</v>
      </c>
      <c r="BA492" t="s">
        <v>1269</v>
      </c>
      <c r="BB492" t="s">
        <v>2183</v>
      </c>
      <c r="BC492">
        <v>2.48</v>
      </c>
      <c r="BD492" t="s">
        <v>697</v>
      </c>
      <c r="BE492">
        <v>0</v>
      </c>
      <c r="BF492">
        <v>0</v>
      </c>
      <c r="BG492">
        <v>0</v>
      </c>
      <c r="BH492">
        <v>0</v>
      </c>
      <c r="BI492" t="s">
        <v>197</v>
      </c>
      <c r="BJ492" t="s">
        <v>697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697</v>
      </c>
      <c r="BQ492">
        <v>0</v>
      </c>
      <c r="BR492">
        <v>0</v>
      </c>
      <c r="BS492">
        <v>0</v>
      </c>
      <c r="BT492" t="s">
        <v>697</v>
      </c>
      <c r="BU492">
        <v>0</v>
      </c>
      <c r="BV492">
        <v>0</v>
      </c>
      <c r="BW492" t="s">
        <v>697</v>
      </c>
      <c r="BX492">
        <v>0</v>
      </c>
    </row>
    <row r="493" spans="1:76" x14ac:dyDescent="0.25">
      <c r="A493" t="s">
        <v>791</v>
      </c>
      <c r="B493" t="s">
        <v>191</v>
      </c>
      <c r="C493" t="s">
        <v>792</v>
      </c>
      <c r="D493" t="s">
        <v>675</v>
      </c>
      <c r="E493" t="s">
        <v>697</v>
      </c>
      <c r="F493" t="s">
        <v>624</v>
      </c>
      <c r="G493" t="s">
        <v>697</v>
      </c>
      <c r="H493" t="s">
        <v>184</v>
      </c>
      <c r="I493" t="s">
        <v>1570</v>
      </c>
      <c r="J493" t="s">
        <v>1570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697</v>
      </c>
      <c r="AC493" s="2">
        <v>-11.918032786885245</v>
      </c>
      <c r="AD493">
        <v>-2.62</v>
      </c>
      <c r="AE493">
        <v>0</v>
      </c>
      <c r="AF493">
        <v>0</v>
      </c>
      <c r="AG493">
        <v>0</v>
      </c>
      <c r="AH493">
        <v>0</v>
      </c>
      <c r="AI493" t="s">
        <v>697</v>
      </c>
      <c r="AJ493" t="s">
        <v>697</v>
      </c>
      <c r="AK493" t="s">
        <v>697</v>
      </c>
      <c r="AL493">
        <v>0</v>
      </c>
      <c r="AM493">
        <v>0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  <c r="AU493" t="s">
        <v>697</v>
      </c>
      <c r="AV493" t="s">
        <v>697</v>
      </c>
      <c r="AW493" t="s">
        <v>697</v>
      </c>
      <c r="AX493" t="s">
        <v>697</v>
      </c>
      <c r="AY493" t="s">
        <v>697</v>
      </c>
      <c r="AZ493" t="s">
        <v>697</v>
      </c>
      <c r="BA493" t="s">
        <v>2184</v>
      </c>
      <c r="BB493" t="s">
        <v>2185</v>
      </c>
      <c r="BC493">
        <v>14.54</v>
      </c>
      <c r="BD493" t="s">
        <v>697</v>
      </c>
      <c r="BE493">
        <v>0</v>
      </c>
      <c r="BF493">
        <v>0</v>
      </c>
      <c r="BG493">
        <v>0</v>
      </c>
      <c r="BH493">
        <v>0</v>
      </c>
      <c r="BI493" t="s">
        <v>197</v>
      </c>
      <c r="BJ493" t="s">
        <v>697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697</v>
      </c>
      <c r="BQ493">
        <v>0</v>
      </c>
      <c r="BR493">
        <v>0</v>
      </c>
      <c r="BS493">
        <v>0</v>
      </c>
      <c r="BT493" t="s">
        <v>697</v>
      </c>
      <c r="BU493">
        <v>0</v>
      </c>
      <c r="BV493">
        <v>0</v>
      </c>
      <c r="BW493" t="s">
        <v>697</v>
      </c>
      <c r="BX493">
        <v>0</v>
      </c>
    </row>
    <row r="494" spans="1:76" x14ac:dyDescent="0.25">
      <c r="A494" t="s">
        <v>791</v>
      </c>
      <c r="B494" t="s">
        <v>191</v>
      </c>
      <c r="C494" t="s">
        <v>792</v>
      </c>
      <c r="D494" t="s">
        <v>675</v>
      </c>
      <c r="E494" t="s">
        <v>697</v>
      </c>
      <c r="F494" t="s">
        <v>624</v>
      </c>
      <c r="G494" t="s">
        <v>697</v>
      </c>
      <c r="H494" t="s">
        <v>184</v>
      </c>
      <c r="I494" t="s">
        <v>1570</v>
      </c>
      <c r="J494" t="s">
        <v>1570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697</v>
      </c>
      <c r="AC494" s="2">
        <v>-8.442622950819672</v>
      </c>
      <c r="AD494">
        <v>-1.86</v>
      </c>
      <c r="AE494">
        <v>0</v>
      </c>
      <c r="AF494">
        <v>0</v>
      </c>
      <c r="AG494">
        <v>0</v>
      </c>
      <c r="AH494">
        <v>0</v>
      </c>
      <c r="AI494" t="s">
        <v>697</v>
      </c>
      <c r="AJ494" t="s">
        <v>697</v>
      </c>
      <c r="AK494" t="s">
        <v>697</v>
      </c>
      <c r="AL494">
        <v>0</v>
      </c>
      <c r="AM494">
        <v>0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  <c r="AU494" t="s">
        <v>697</v>
      </c>
      <c r="AV494" t="s">
        <v>697</v>
      </c>
      <c r="AW494" t="s">
        <v>697</v>
      </c>
      <c r="AX494" t="s">
        <v>697</v>
      </c>
      <c r="AY494" t="s">
        <v>697</v>
      </c>
      <c r="AZ494" t="s">
        <v>697</v>
      </c>
      <c r="BA494" t="s">
        <v>1425</v>
      </c>
      <c r="BB494" t="s">
        <v>2186</v>
      </c>
      <c r="BC494">
        <v>10.3</v>
      </c>
      <c r="BD494" t="s">
        <v>697</v>
      </c>
      <c r="BE494">
        <v>0</v>
      </c>
      <c r="BF494">
        <v>0</v>
      </c>
      <c r="BG494">
        <v>0</v>
      </c>
      <c r="BH494">
        <v>0</v>
      </c>
      <c r="BI494" t="s">
        <v>197</v>
      </c>
      <c r="BJ494" t="s">
        <v>697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697</v>
      </c>
      <c r="BQ494">
        <v>0</v>
      </c>
      <c r="BR494">
        <v>0</v>
      </c>
      <c r="BS494">
        <v>0</v>
      </c>
      <c r="BT494" t="s">
        <v>697</v>
      </c>
      <c r="BU494">
        <v>0</v>
      </c>
      <c r="BV494">
        <v>0</v>
      </c>
      <c r="BW494" t="s">
        <v>697</v>
      </c>
      <c r="BX494">
        <v>0</v>
      </c>
    </row>
    <row r="495" spans="1:76" x14ac:dyDescent="0.25">
      <c r="A495" t="s">
        <v>791</v>
      </c>
      <c r="B495" t="s">
        <v>191</v>
      </c>
      <c r="C495" t="s">
        <v>792</v>
      </c>
      <c r="D495" t="s">
        <v>675</v>
      </c>
      <c r="E495" t="s">
        <v>697</v>
      </c>
      <c r="F495" t="s">
        <v>624</v>
      </c>
      <c r="G495" t="s">
        <v>697</v>
      </c>
      <c r="H495" t="s">
        <v>184</v>
      </c>
      <c r="I495" t="s">
        <v>1570</v>
      </c>
      <c r="J495" t="s">
        <v>1570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697</v>
      </c>
      <c r="AC495" s="2">
        <v>-2.237704918032787</v>
      </c>
      <c r="AD495">
        <v>-0.49</v>
      </c>
      <c r="AE495">
        <v>0</v>
      </c>
      <c r="AF495">
        <v>0</v>
      </c>
      <c r="AG495">
        <v>0</v>
      </c>
      <c r="AH495">
        <v>0</v>
      </c>
      <c r="AI495" t="s">
        <v>697</v>
      </c>
      <c r="AJ495" t="s">
        <v>697</v>
      </c>
      <c r="AK495" t="s">
        <v>697</v>
      </c>
      <c r="AL495">
        <v>0</v>
      </c>
      <c r="AM495">
        <v>0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  <c r="AU495" t="s">
        <v>697</v>
      </c>
      <c r="AV495" t="s">
        <v>697</v>
      </c>
      <c r="AW495" t="s">
        <v>697</v>
      </c>
      <c r="AX495" t="s">
        <v>697</v>
      </c>
      <c r="AY495" t="s">
        <v>697</v>
      </c>
      <c r="AZ495" t="s">
        <v>697</v>
      </c>
      <c r="BA495" t="s">
        <v>1426</v>
      </c>
      <c r="BB495" t="s">
        <v>2187</v>
      </c>
      <c r="BC495">
        <v>2.73</v>
      </c>
      <c r="BD495" t="s">
        <v>697</v>
      </c>
      <c r="BE495">
        <v>0</v>
      </c>
      <c r="BF495">
        <v>0</v>
      </c>
      <c r="BG495">
        <v>0</v>
      </c>
      <c r="BH495">
        <v>0</v>
      </c>
      <c r="BI495" t="s">
        <v>197</v>
      </c>
      <c r="BJ495" t="s">
        <v>697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697</v>
      </c>
      <c r="BQ495">
        <v>0</v>
      </c>
      <c r="BR495">
        <v>0</v>
      </c>
      <c r="BS495">
        <v>0</v>
      </c>
      <c r="BT495" t="s">
        <v>697</v>
      </c>
      <c r="BU495">
        <v>0</v>
      </c>
      <c r="BV495">
        <v>0</v>
      </c>
      <c r="BW495" t="s">
        <v>697</v>
      </c>
      <c r="BX495">
        <v>0</v>
      </c>
    </row>
    <row r="496" spans="1:76" x14ac:dyDescent="0.25">
      <c r="A496" t="s">
        <v>791</v>
      </c>
      <c r="B496" t="s">
        <v>191</v>
      </c>
      <c r="C496" t="s">
        <v>792</v>
      </c>
      <c r="D496" t="s">
        <v>675</v>
      </c>
      <c r="E496" t="s">
        <v>697</v>
      </c>
      <c r="F496" t="s">
        <v>624</v>
      </c>
      <c r="G496" t="s">
        <v>697</v>
      </c>
      <c r="H496" t="s">
        <v>184</v>
      </c>
      <c r="I496" t="s">
        <v>1570</v>
      </c>
      <c r="J496" t="s">
        <v>1570</v>
      </c>
      <c r="K496">
        <v>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697</v>
      </c>
      <c r="AC496" s="2">
        <v>-8.7540983606557372</v>
      </c>
      <c r="AD496">
        <v>-1.93</v>
      </c>
      <c r="AE496">
        <v>0</v>
      </c>
      <c r="AF496">
        <v>0</v>
      </c>
      <c r="AG496">
        <v>0</v>
      </c>
      <c r="AH496">
        <v>0</v>
      </c>
      <c r="AI496" t="s">
        <v>697</v>
      </c>
      <c r="AJ496" t="s">
        <v>697</v>
      </c>
      <c r="AK496" t="s">
        <v>697</v>
      </c>
      <c r="AL496">
        <v>0</v>
      </c>
      <c r="AM496">
        <v>0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  <c r="AU496" t="s">
        <v>697</v>
      </c>
      <c r="AV496" t="s">
        <v>697</v>
      </c>
      <c r="AW496" t="s">
        <v>697</v>
      </c>
      <c r="AX496" t="s">
        <v>697</v>
      </c>
      <c r="AY496" t="s">
        <v>697</v>
      </c>
      <c r="AZ496" t="s">
        <v>697</v>
      </c>
      <c r="BA496" t="s">
        <v>2188</v>
      </c>
      <c r="BB496" t="s">
        <v>2189</v>
      </c>
      <c r="BC496">
        <v>10.68</v>
      </c>
      <c r="BD496" t="s">
        <v>697</v>
      </c>
      <c r="BE496">
        <v>0</v>
      </c>
      <c r="BF496">
        <v>0</v>
      </c>
      <c r="BG496">
        <v>0</v>
      </c>
      <c r="BH496">
        <v>0</v>
      </c>
      <c r="BI496" t="s">
        <v>197</v>
      </c>
      <c r="BJ496" t="s">
        <v>697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697</v>
      </c>
      <c r="BQ496">
        <v>0</v>
      </c>
      <c r="BR496">
        <v>0</v>
      </c>
      <c r="BS496">
        <v>0</v>
      </c>
      <c r="BT496" t="s">
        <v>697</v>
      </c>
      <c r="BU496">
        <v>0</v>
      </c>
      <c r="BV496">
        <v>0</v>
      </c>
      <c r="BW496" t="s">
        <v>697</v>
      </c>
      <c r="BX496">
        <v>0</v>
      </c>
    </row>
    <row r="497" spans="1:76" x14ac:dyDescent="0.25">
      <c r="A497" t="s">
        <v>720</v>
      </c>
      <c r="B497" t="s">
        <v>191</v>
      </c>
      <c r="C497" t="s">
        <v>541</v>
      </c>
      <c r="D497" t="s">
        <v>536</v>
      </c>
      <c r="E497" t="s">
        <v>697</v>
      </c>
      <c r="F497" t="s">
        <v>222</v>
      </c>
      <c r="G497" t="s">
        <v>697</v>
      </c>
      <c r="H497" t="s">
        <v>184</v>
      </c>
      <c r="I497" t="s">
        <v>1570</v>
      </c>
      <c r="J497" t="s">
        <v>1570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697</v>
      </c>
      <c r="AC497" s="2">
        <v>-4.3688524590163933</v>
      </c>
      <c r="AD497">
        <v>-0.96</v>
      </c>
      <c r="AE497">
        <v>0</v>
      </c>
      <c r="AF497">
        <v>0</v>
      </c>
      <c r="AG497">
        <v>0</v>
      </c>
      <c r="AH497">
        <v>0</v>
      </c>
      <c r="AI497" t="s">
        <v>697</v>
      </c>
      <c r="AJ497" t="s">
        <v>697</v>
      </c>
      <c r="AK497" t="s">
        <v>697</v>
      </c>
      <c r="AL497">
        <v>0</v>
      </c>
      <c r="AM497">
        <v>0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  <c r="AU497" t="s">
        <v>697</v>
      </c>
      <c r="AV497" t="s">
        <v>697</v>
      </c>
      <c r="AW497" t="s">
        <v>697</v>
      </c>
      <c r="AX497" t="s">
        <v>697</v>
      </c>
      <c r="AY497" t="s">
        <v>697</v>
      </c>
      <c r="AZ497" t="s">
        <v>697</v>
      </c>
      <c r="BA497" t="s">
        <v>1270</v>
      </c>
      <c r="BB497" t="s">
        <v>2190</v>
      </c>
      <c r="BC497">
        <v>5.33</v>
      </c>
      <c r="BD497" t="s">
        <v>697</v>
      </c>
      <c r="BE497">
        <v>0</v>
      </c>
      <c r="BF497">
        <v>0</v>
      </c>
      <c r="BG497">
        <v>0</v>
      </c>
      <c r="BH497">
        <v>0</v>
      </c>
      <c r="BI497" t="s">
        <v>197</v>
      </c>
      <c r="BJ497" t="s">
        <v>697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697</v>
      </c>
      <c r="BQ497">
        <v>0</v>
      </c>
      <c r="BR497">
        <v>0</v>
      </c>
      <c r="BS497">
        <v>0</v>
      </c>
      <c r="BT497" t="s">
        <v>697</v>
      </c>
      <c r="BU497">
        <v>0</v>
      </c>
      <c r="BV497">
        <v>0</v>
      </c>
      <c r="BW497" t="s">
        <v>697</v>
      </c>
      <c r="BX497">
        <v>0</v>
      </c>
    </row>
    <row r="498" spans="1:76" x14ac:dyDescent="0.25">
      <c r="A498" t="s">
        <v>720</v>
      </c>
      <c r="B498" t="s">
        <v>191</v>
      </c>
      <c r="C498" t="s">
        <v>541</v>
      </c>
      <c r="D498" t="s">
        <v>536</v>
      </c>
      <c r="E498" t="s">
        <v>697</v>
      </c>
      <c r="F498" t="s">
        <v>222</v>
      </c>
      <c r="G498" t="s">
        <v>697</v>
      </c>
      <c r="H498" t="s">
        <v>184</v>
      </c>
      <c r="I498" t="s">
        <v>1570</v>
      </c>
      <c r="J498" t="s">
        <v>1570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697</v>
      </c>
      <c r="AC498" s="2">
        <v>-10.040983606557377</v>
      </c>
      <c r="AD498">
        <v>-2.21</v>
      </c>
      <c r="AE498">
        <v>0</v>
      </c>
      <c r="AF498">
        <v>0</v>
      </c>
      <c r="AG498">
        <v>0</v>
      </c>
      <c r="AH498">
        <v>0</v>
      </c>
      <c r="AI498" t="s">
        <v>697</v>
      </c>
      <c r="AJ498" t="s">
        <v>697</v>
      </c>
      <c r="AK498" t="s">
        <v>697</v>
      </c>
      <c r="AL498">
        <v>0</v>
      </c>
      <c r="AM498">
        <v>0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  <c r="AU498" t="s">
        <v>697</v>
      </c>
      <c r="AV498" t="s">
        <v>697</v>
      </c>
      <c r="AW498" t="s">
        <v>697</v>
      </c>
      <c r="AX498" t="s">
        <v>697</v>
      </c>
      <c r="AY498" t="s">
        <v>697</v>
      </c>
      <c r="AZ498" t="s">
        <v>697</v>
      </c>
      <c r="BA498" t="s">
        <v>2191</v>
      </c>
      <c r="BB498" t="s">
        <v>2192</v>
      </c>
      <c r="BC498">
        <v>12.25</v>
      </c>
      <c r="BD498" t="s">
        <v>697</v>
      </c>
      <c r="BE498">
        <v>0</v>
      </c>
      <c r="BF498">
        <v>0</v>
      </c>
      <c r="BG498">
        <v>0</v>
      </c>
      <c r="BH498">
        <v>0</v>
      </c>
      <c r="BI498" t="s">
        <v>197</v>
      </c>
      <c r="BJ498" t="s">
        <v>697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697</v>
      </c>
      <c r="BQ498">
        <v>0</v>
      </c>
      <c r="BR498">
        <v>0</v>
      </c>
      <c r="BS498">
        <v>0</v>
      </c>
      <c r="BT498" t="s">
        <v>697</v>
      </c>
      <c r="BU498">
        <v>0</v>
      </c>
      <c r="BV498">
        <v>0</v>
      </c>
      <c r="BW498" t="s">
        <v>697</v>
      </c>
      <c r="BX498">
        <v>0</v>
      </c>
    </row>
    <row r="499" spans="1:76" x14ac:dyDescent="0.25">
      <c r="A499" t="s">
        <v>720</v>
      </c>
      <c r="B499" t="s">
        <v>191</v>
      </c>
      <c r="C499" t="s">
        <v>541</v>
      </c>
      <c r="D499" t="s">
        <v>536</v>
      </c>
      <c r="E499" t="s">
        <v>697</v>
      </c>
      <c r="F499" t="s">
        <v>222</v>
      </c>
      <c r="G499" t="s">
        <v>697</v>
      </c>
      <c r="H499" t="s">
        <v>184</v>
      </c>
      <c r="I499" t="s">
        <v>1570</v>
      </c>
      <c r="J499" t="s">
        <v>1570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697</v>
      </c>
      <c r="AC499" s="2">
        <v>-8.4344262295081975</v>
      </c>
      <c r="AD499">
        <v>-1.86</v>
      </c>
      <c r="AE499">
        <v>0</v>
      </c>
      <c r="AF499">
        <v>0</v>
      </c>
      <c r="AG499">
        <v>0</v>
      </c>
      <c r="AH499">
        <v>0</v>
      </c>
      <c r="AI499" t="s">
        <v>697</v>
      </c>
      <c r="AJ499" t="s">
        <v>697</v>
      </c>
      <c r="AK499" t="s">
        <v>697</v>
      </c>
      <c r="AL499">
        <v>0</v>
      </c>
      <c r="AM499">
        <v>0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  <c r="AU499" t="s">
        <v>697</v>
      </c>
      <c r="AV499" t="s">
        <v>697</v>
      </c>
      <c r="AW499" t="s">
        <v>697</v>
      </c>
      <c r="AX499" t="s">
        <v>697</v>
      </c>
      <c r="AY499" t="s">
        <v>697</v>
      </c>
      <c r="AZ499" t="s">
        <v>697</v>
      </c>
      <c r="BA499" t="s">
        <v>1363</v>
      </c>
      <c r="BB499" t="s">
        <v>2193</v>
      </c>
      <c r="BC499">
        <v>10.29</v>
      </c>
      <c r="BD499" t="s">
        <v>697</v>
      </c>
      <c r="BE499">
        <v>0</v>
      </c>
      <c r="BF499">
        <v>0</v>
      </c>
      <c r="BG499">
        <v>0</v>
      </c>
      <c r="BH499">
        <v>0</v>
      </c>
      <c r="BI499" t="s">
        <v>197</v>
      </c>
      <c r="BJ499" t="s">
        <v>697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697</v>
      </c>
      <c r="BQ499">
        <v>0</v>
      </c>
      <c r="BR499">
        <v>0</v>
      </c>
      <c r="BS499">
        <v>0</v>
      </c>
      <c r="BT499" t="s">
        <v>697</v>
      </c>
      <c r="BU499">
        <v>0</v>
      </c>
      <c r="BV499">
        <v>0</v>
      </c>
      <c r="BW499" t="s">
        <v>697</v>
      </c>
      <c r="BX499">
        <v>0</v>
      </c>
    </row>
    <row r="500" spans="1:76" x14ac:dyDescent="0.25">
      <c r="A500" t="s">
        <v>720</v>
      </c>
      <c r="B500" t="s">
        <v>191</v>
      </c>
      <c r="C500" t="s">
        <v>541</v>
      </c>
      <c r="D500" t="s">
        <v>536</v>
      </c>
      <c r="E500" t="s">
        <v>697</v>
      </c>
      <c r="F500" t="s">
        <v>222</v>
      </c>
      <c r="G500" t="s">
        <v>697</v>
      </c>
      <c r="H500" t="s">
        <v>184</v>
      </c>
      <c r="I500" t="s">
        <v>1570</v>
      </c>
      <c r="J500" t="s">
        <v>1570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697</v>
      </c>
      <c r="AC500" s="2">
        <v>-7.9590163934426226</v>
      </c>
      <c r="AD500">
        <v>-1.75</v>
      </c>
      <c r="AE500">
        <v>0</v>
      </c>
      <c r="AF500">
        <v>0</v>
      </c>
      <c r="AG500">
        <v>0</v>
      </c>
      <c r="AH500">
        <v>0</v>
      </c>
      <c r="AI500" t="s">
        <v>697</v>
      </c>
      <c r="AJ500" t="s">
        <v>697</v>
      </c>
      <c r="AK500" t="s">
        <v>697</v>
      </c>
      <c r="AL500">
        <v>0</v>
      </c>
      <c r="AM500">
        <v>0</v>
      </c>
      <c r="AN500" t="s">
        <v>697</v>
      </c>
      <c r="AO500" t="s">
        <v>697</v>
      </c>
      <c r="AP500" t="s">
        <v>697</v>
      </c>
      <c r="AQ500" t="s">
        <v>697</v>
      </c>
      <c r="AR500" t="s">
        <v>697</v>
      </c>
      <c r="AS500" t="s">
        <v>697</v>
      </c>
      <c r="AT500" t="s">
        <v>697</v>
      </c>
      <c r="AU500" t="s">
        <v>697</v>
      </c>
      <c r="AV500" t="s">
        <v>697</v>
      </c>
      <c r="AW500" t="s">
        <v>697</v>
      </c>
      <c r="AX500" t="s">
        <v>697</v>
      </c>
      <c r="AY500" t="s">
        <v>697</v>
      </c>
      <c r="AZ500" t="s">
        <v>697</v>
      </c>
      <c r="BA500" t="s">
        <v>2194</v>
      </c>
      <c r="BB500" t="s">
        <v>2195</v>
      </c>
      <c r="BC500">
        <v>9.7100000000000009</v>
      </c>
      <c r="BD500" t="s">
        <v>697</v>
      </c>
      <c r="BE500">
        <v>0</v>
      </c>
      <c r="BF500">
        <v>0</v>
      </c>
      <c r="BG500">
        <v>0</v>
      </c>
      <c r="BH500">
        <v>0</v>
      </c>
      <c r="BI500" t="s">
        <v>197</v>
      </c>
      <c r="BJ500" t="s">
        <v>697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697</v>
      </c>
      <c r="BQ500">
        <v>0</v>
      </c>
      <c r="BR500">
        <v>0</v>
      </c>
      <c r="BS500">
        <v>0</v>
      </c>
      <c r="BT500" t="s">
        <v>697</v>
      </c>
      <c r="BU500">
        <v>0</v>
      </c>
      <c r="BV500">
        <v>0</v>
      </c>
      <c r="BW500" t="s">
        <v>697</v>
      </c>
      <c r="BX500">
        <v>0</v>
      </c>
    </row>
    <row r="501" spans="1:76" x14ac:dyDescent="0.25">
      <c r="A501" t="s">
        <v>720</v>
      </c>
      <c r="B501" t="s">
        <v>191</v>
      </c>
      <c r="C501" t="s">
        <v>541</v>
      </c>
      <c r="D501" t="s">
        <v>536</v>
      </c>
      <c r="E501" t="s">
        <v>697</v>
      </c>
      <c r="F501" t="s">
        <v>222</v>
      </c>
      <c r="G501" t="s">
        <v>697</v>
      </c>
      <c r="H501" t="s">
        <v>184</v>
      </c>
      <c r="I501" t="s">
        <v>1570</v>
      </c>
      <c r="J501" t="s">
        <v>1570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697</v>
      </c>
      <c r="AC501" s="2">
        <v>-3.3852459016393444</v>
      </c>
      <c r="AD501">
        <v>-0.74</v>
      </c>
      <c r="AE501">
        <v>0</v>
      </c>
      <c r="AF501">
        <v>0</v>
      </c>
      <c r="AG501">
        <v>0</v>
      </c>
      <c r="AH501">
        <v>0</v>
      </c>
      <c r="AI501" t="s">
        <v>697</v>
      </c>
      <c r="AJ501" t="s">
        <v>697</v>
      </c>
      <c r="AK501" t="s">
        <v>697</v>
      </c>
      <c r="AL501">
        <v>0</v>
      </c>
      <c r="AM501">
        <v>0</v>
      </c>
      <c r="AN501" t="s">
        <v>697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  <c r="AU501" t="s">
        <v>697</v>
      </c>
      <c r="AV501" t="s">
        <v>697</v>
      </c>
      <c r="AW501" t="s">
        <v>697</v>
      </c>
      <c r="AX501" t="s">
        <v>697</v>
      </c>
      <c r="AY501" t="s">
        <v>697</v>
      </c>
      <c r="AZ501" t="s">
        <v>697</v>
      </c>
      <c r="BA501" t="s">
        <v>1540</v>
      </c>
      <c r="BB501" t="s">
        <v>2196</v>
      </c>
      <c r="BC501">
        <v>4.13</v>
      </c>
      <c r="BD501" t="s">
        <v>697</v>
      </c>
      <c r="BE501">
        <v>0</v>
      </c>
      <c r="BF501">
        <v>0</v>
      </c>
      <c r="BG501">
        <v>0</v>
      </c>
      <c r="BH501">
        <v>0</v>
      </c>
      <c r="BI501" t="s">
        <v>197</v>
      </c>
      <c r="BJ501" t="s">
        <v>697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697</v>
      </c>
      <c r="BQ501">
        <v>0</v>
      </c>
      <c r="BR501">
        <v>0</v>
      </c>
      <c r="BS501">
        <v>0</v>
      </c>
      <c r="BT501" t="s">
        <v>697</v>
      </c>
      <c r="BU501">
        <v>0</v>
      </c>
      <c r="BV501">
        <v>0</v>
      </c>
      <c r="BW501" t="s">
        <v>697</v>
      </c>
      <c r="BX501">
        <v>0</v>
      </c>
    </row>
    <row r="502" spans="1:76" x14ac:dyDescent="0.25">
      <c r="A502" t="s">
        <v>720</v>
      </c>
      <c r="B502" t="s">
        <v>191</v>
      </c>
      <c r="C502" t="s">
        <v>541</v>
      </c>
      <c r="D502" t="s">
        <v>536</v>
      </c>
      <c r="E502" t="s">
        <v>697</v>
      </c>
      <c r="F502" t="s">
        <v>222</v>
      </c>
      <c r="G502" t="s">
        <v>697</v>
      </c>
      <c r="H502" t="s">
        <v>184</v>
      </c>
      <c r="I502" t="s">
        <v>1570</v>
      </c>
      <c r="J502" t="s">
        <v>1570</v>
      </c>
      <c r="K502">
        <v>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697</v>
      </c>
      <c r="AC502" s="2">
        <v>-8.7704918032786878</v>
      </c>
      <c r="AD502">
        <v>-1.93</v>
      </c>
      <c r="AE502">
        <v>0</v>
      </c>
      <c r="AF502">
        <v>0</v>
      </c>
      <c r="AG502">
        <v>0</v>
      </c>
      <c r="AH502">
        <v>0</v>
      </c>
      <c r="AI502" t="s">
        <v>697</v>
      </c>
      <c r="AJ502" t="s">
        <v>697</v>
      </c>
      <c r="AK502" t="s">
        <v>697</v>
      </c>
      <c r="AL502">
        <v>0</v>
      </c>
      <c r="AM502">
        <v>0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  <c r="AU502" t="s">
        <v>697</v>
      </c>
      <c r="AV502" t="s">
        <v>697</v>
      </c>
      <c r="AW502" t="s">
        <v>697</v>
      </c>
      <c r="AX502" t="s">
        <v>697</v>
      </c>
      <c r="AY502" t="s">
        <v>697</v>
      </c>
      <c r="AZ502" t="s">
        <v>697</v>
      </c>
      <c r="BA502" t="s">
        <v>2197</v>
      </c>
      <c r="BB502" t="s">
        <v>2198</v>
      </c>
      <c r="BC502">
        <v>10.7</v>
      </c>
      <c r="BD502" t="s">
        <v>697</v>
      </c>
      <c r="BE502">
        <v>0</v>
      </c>
      <c r="BF502">
        <v>0</v>
      </c>
      <c r="BG502">
        <v>0</v>
      </c>
      <c r="BH502">
        <v>0</v>
      </c>
      <c r="BI502" t="s">
        <v>197</v>
      </c>
      <c r="BJ502" t="s">
        <v>697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697</v>
      </c>
      <c r="BQ502">
        <v>0</v>
      </c>
      <c r="BR502">
        <v>0</v>
      </c>
      <c r="BS502">
        <v>0</v>
      </c>
      <c r="BT502" t="s">
        <v>697</v>
      </c>
      <c r="BU502">
        <v>0</v>
      </c>
      <c r="BV502">
        <v>0</v>
      </c>
      <c r="BW502" t="s">
        <v>697</v>
      </c>
      <c r="BX502">
        <v>0</v>
      </c>
    </row>
    <row r="503" spans="1:76" x14ac:dyDescent="0.25">
      <c r="A503" t="s">
        <v>720</v>
      </c>
      <c r="B503" t="s">
        <v>191</v>
      </c>
      <c r="C503" t="s">
        <v>541</v>
      </c>
      <c r="D503" t="s">
        <v>536</v>
      </c>
      <c r="E503" t="s">
        <v>697</v>
      </c>
      <c r="F503" t="s">
        <v>222</v>
      </c>
      <c r="G503" t="s">
        <v>697</v>
      </c>
      <c r="H503" t="s">
        <v>184</v>
      </c>
      <c r="I503" t="s">
        <v>1570</v>
      </c>
      <c r="J503" t="s">
        <v>1570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697</v>
      </c>
      <c r="AC503" s="2">
        <v>-8.4016393442622945</v>
      </c>
      <c r="AD503">
        <v>-1.85</v>
      </c>
      <c r="AE503">
        <v>0</v>
      </c>
      <c r="AF503">
        <v>0</v>
      </c>
      <c r="AG503">
        <v>0</v>
      </c>
      <c r="AH503">
        <v>0</v>
      </c>
      <c r="AI503" t="s">
        <v>697</v>
      </c>
      <c r="AJ503" t="s">
        <v>697</v>
      </c>
      <c r="AK503" t="s">
        <v>697</v>
      </c>
      <c r="AL503">
        <v>0</v>
      </c>
      <c r="AM503">
        <v>0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  <c r="AU503" t="s">
        <v>697</v>
      </c>
      <c r="AV503" t="s">
        <v>697</v>
      </c>
      <c r="AW503" t="s">
        <v>697</v>
      </c>
      <c r="AX503" t="s">
        <v>697</v>
      </c>
      <c r="AY503" t="s">
        <v>697</v>
      </c>
      <c r="AZ503" t="s">
        <v>697</v>
      </c>
      <c r="BA503" t="s">
        <v>1095</v>
      </c>
      <c r="BB503" t="s">
        <v>2199</v>
      </c>
      <c r="BC503">
        <v>10.25</v>
      </c>
      <c r="BD503" t="s">
        <v>697</v>
      </c>
      <c r="BE503">
        <v>0</v>
      </c>
      <c r="BF503">
        <v>0</v>
      </c>
      <c r="BG503">
        <v>0</v>
      </c>
      <c r="BH503">
        <v>0</v>
      </c>
      <c r="BI503" t="s">
        <v>197</v>
      </c>
      <c r="BJ503" t="s">
        <v>697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697</v>
      </c>
      <c r="BQ503">
        <v>0</v>
      </c>
      <c r="BR503">
        <v>0</v>
      </c>
      <c r="BS503">
        <v>0</v>
      </c>
      <c r="BT503" t="s">
        <v>697</v>
      </c>
      <c r="BU503">
        <v>0</v>
      </c>
      <c r="BV503">
        <v>0</v>
      </c>
      <c r="BW503" t="s">
        <v>697</v>
      </c>
      <c r="BX503">
        <v>0</v>
      </c>
    </row>
    <row r="504" spans="1:76" x14ac:dyDescent="0.25">
      <c r="A504" t="s">
        <v>720</v>
      </c>
      <c r="B504" t="s">
        <v>191</v>
      </c>
      <c r="C504" t="s">
        <v>541</v>
      </c>
      <c r="D504" t="s">
        <v>536</v>
      </c>
      <c r="E504" t="s">
        <v>697</v>
      </c>
      <c r="F504" t="s">
        <v>222</v>
      </c>
      <c r="G504" t="s">
        <v>697</v>
      </c>
      <c r="H504" t="s">
        <v>184</v>
      </c>
      <c r="I504" t="s">
        <v>1570</v>
      </c>
      <c r="J504" t="s">
        <v>1570</v>
      </c>
      <c r="K504">
        <v>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697</v>
      </c>
      <c r="AC504" s="2">
        <v>-12.983606557377049</v>
      </c>
      <c r="AD504">
        <v>-2.86</v>
      </c>
      <c r="AE504">
        <v>0</v>
      </c>
      <c r="AF504">
        <v>0</v>
      </c>
      <c r="AG504">
        <v>0</v>
      </c>
      <c r="AH504">
        <v>0</v>
      </c>
      <c r="AI504" t="s">
        <v>697</v>
      </c>
      <c r="AJ504" t="s">
        <v>697</v>
      </c>
      <c r="AK504" t="s">
        <v>697</v>
      </c>
      <c r="AL504">
        <v>0</v>
      </c>
      <c r="AM504">
        <v>0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  <c r="AU504" t="s">
        <v>697</v>
      </c>
      <c r="AV504" t="s">
        <v>697</v>
      </c>
      <c r="AW504" t="s">
        <v>697</v>
      </c>
      <c r="AX504" t="s">
        <v>697</v>
      </c>
      <c r="AY504" t="s">
        <v>697</v>
      </c>
      <c r="AZ504" t="s">
        <v>697</v>
      </c>
      <c r="BA504" t="s">
        <v>1120</v>
      </c>
      <c r="BB504" t="s">
        <v>2200</v>
      </c>
      <c r="BC504">
        <v>15.84</v>
      </c>
      <c r="BD504" t="s">
        <v>697</v>
      </c>
      <c r="BE504">
        <v>0</v>
      </c>
      <c r="BF504">
        <v>0</v>
      </c>
      <c r="BG504">
        <v>0</v>
      </c>
      <c r="BH504">
        <v>0</v>
      </c>
      <c r="BI504" t="s">
        <v>197</v>
      </c>
      <c r="BJ504" t="s">
        <v>697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697</v>
      </c>
      <c r="BQ504">
        <v>0</v>
      </c>
      <c r="BR504">
        <v>0</v>
      </c>
      <c r="BS504">
        <v>0</v>
      </c>
      <c r="BT504" t="s">
        <v>697</v>
      </c>
      <c r="BU504">
        <v>0</v>
      </c>
      <c r="BV504">
        <v>0</v>
      </c>
      <c r="BW504" t="s">
        <v>697</v>
      </c>
      <c r="BX504">
        <v>0</v>
      </c>
    </row>
    <row r="505" spans="1:76" x14ac:dyDescent="0.25">
      <c r="A505" t="s">
        <v>720</v>
      </c>
      <c r="B505" t="s">
        <v>191</v>
      </c>
      <c r="C505" t="s">
        <v>541</v>
      </c>
      <c r="D505" t="s">
        <v>536</v>
      </c>
      <c r="E505" t="s">
        <v>697</v>
      </c>
      <c r="F505" t="s">
        <v>222</v>
      </c>
      <c r="G505" t="s">
        <v>697</v>
      </c>
      <c r="H505" t="s">
        <v>184</v>
      </c>
      <c r="I505" t="s">
        <v>1570</v>
      </c>
      <c r="J505" t="s">
        <v>1570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697</v>
      </c>
      <c r="AC505" s="2">
        <v>-7.8852459016393439</v>
      </c>
      <c r="AD505">
        <v>-1.73</v>
      </c>
      <c r="AE505">
        <v>0</v>
      </c>
      <c r="AF505">
        <v>0</v>
      </c>
      <c r="AG505">
        <v>0</v>
      </c>
      <c r="AH505">
        <v>0</v>
      </c>
      <c r="AI505" t="s">
        <v>697</v>
      </c>
      <c r="AJ505" t="s">
        <v>697</v>
      </c>
      <c r="AK505" t="s">
        <v>697</v>
      </c>
      <c r="AL505">
        <v>0</v>
      </c>
      <c r="AM505">
        <v>0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  <c r="AU505" t="s">
        <v>697</v>
      </c>
      <c r="AV505" t="s">
        <v>697</v>
      </c>
      <c r="AW505" t="s">
        <v>697</v>
      </c>
      <c r="AX505" t="s">
        <v>697</v>
      </c>
      <c r="AY505" t="s">
        <v>697</v>
      </c>
      <c r="AZ505" t="s">
        <v>697</v>
      </c>
      <c r="BA505" t="s">
        <v>1180</v>
      </c>
      <c r="BB505" t="s">
        <v>2201</v>
      </c>
      <c r="BC505">
        <v>9.6199999999999992</v>
      </c>
      <c r="BD505" t="s">
        <v>697</v>
      </c>
      <c r="BE505">
        <v>0</v>
      </c>
      <c r="BF505">
        <v>0</v>
      </c>
      <c r="BG505">
        <v>0</v>
      </c>
      <c r="BH505">
        <v>0</v>
      </c>
      <c r="BI505" t="s">
        <v>197</v>
      </c>
      <c r="BJ505" t="s">
        <v>697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697</v>
      </c>
      <c r="BQ505">
        <v>0</v>
      </c>
      <c r="BR505">
        <v>0</v>
      </c>
      <c r="BS505">
        <v>0</v>
      </c>
      <c r="BT505" t="s">
        <v>697</v>
      </c>
      <c r="BU505">
        <v>0</v>
      </c>
      <c r="BV505">
        <v>0</v>
      </c>
      <c r="BW505" t="s">
        <v>697</v>
      </c>
      <c r="BX505">
        <v>0</v>
      </c>
    </row>
    <row r="506" spans="1:76" x14ac:dyDescent="0.25">
      <c r="A506" t="s">
        <v>720</v>
      </c>
      <c r="B506" t="s">
        <v>191</v>
      </c>
      <c r="C506" t="s">
        <v>541</v>
      </c>
      <c r="D506" t="s">
        <v>536</v>
      </c>
      <c r="E506" t="s">
        <v>697</v>
      </c>
      <c r="F506" t="s">
        <v>222</v>
      </c>
      <c r="G506" t="s">
        <v>697</v>
      </c>
      <c r="H506" t="s">
        <v>184</v>
      </c>
      <c r="I506" t="s">
        <v>1570</v>
      </c>
      <c r="J506" t="s">
        <v>1570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697</v>
      </c>
      <c r="AC506" s="2">
        <v>-1.4262295081967213</v>
      </c>
      <c r="AD506">
        <v>-0.31</v>
      </c>
      <c r="AE506">
        <v>0</v>
      </c>
      <c r="AF506">
        <v>0</v>
      </c>
      <c r="AG506">
        <v>0</v>
      </c>
      <c r="AH506">
        <v>0</v>
      </c>
      <c r="AI506" t="s">
        <v>697</v>
      </c>
      <c r="AJ506" t="s">
        <v>697</v>
      </c>
      <c r="AK506" t="s">
        <v>697</v>
      </c>
      <c r="AL506">
        <v>0</v>
      </c>
      <c r="AM506">
        <v>0</v>
      </c>
      <c r="AN506" t="s">
        <v>697</v>
      </c>
      <c r="AO506" t="s">
        <v>697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  <c r="AU506" t="s">
        <v>697</v>
      </c>
      <c r="AV506" t="s">
        <v>697</v>
      </c>
      <c r="AW506" t="s">
        <v>697</v>
      </c>
      <c r="AX506" t="s">
        <v>697</v>
      </c>
      <c r="AY506" t="s">
        <v>697</v>
      </c>
      <c r="AZ506" t="s">
        <v>697</v>
      </c>
      <c r="BA506" t="s">
        <v>1283</v>
      </c>
      <c r="BB506" t="s">
        <v>2202</v>
      </c>
      <c r="BC506">
        <v>1.74</v>
      </c>
      <c r="BD506" t="s">
        <v>697</v>
      </c>
      <c r="BE506">
        <v>0</v>
      </c>
      <c r="BF506">
        <v>0</v>
      </c>
      <c r="BG506">
        <v>0</v>
      </c>
      <c r="BH506">
        <v>0</v>
      </c>
      <c r="BI506" t="s">
        <v>197</v>
      </c>
      <c r="BJ506" t="s">
        <v>697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697</v>
      </c>
      <c r="BQ506">
        <v>0</v>
      </c>
      <c r="BR506">
        <v>0</v>
      </c>
      <c r="BS506">
        <v>0</v>
      </c>
      <c r="BT506" t="s">
        <v>697</v>
      </c>
      <c r="BU506">
        <v>0</v>
      </c>
      <c r="BV506">
        <v>0</v>
      </c>
      <c r="BW506" t="s">
        <v>697</v>
      </c>
      <c r="BX506">
        <v>0</v>
      </c>
    </row>
    <row r="507" spans="1:76" x14ac:dyDescent="0.25">
      <c r="A507" t="s">
        <v>720</v>
      </c>
      <c r="B507" t="s">
        <v>191</v>
      </c>
      <c r="C507" t="s">
        <v>541</v>
      </c>
      <c r="D507" t="s">
        <v>536</v>
      </c>
      <c r="E507" t="s">
        <v>697</v>
      </c>
      <c r="F507" t="s">
        <v>222</v>
      </c>
      <c r="G507" t="s">
        <v>697</v>
      </c>
      <c r="H507" t="s">
        <v>184</v>
      </c>
      <c r="I507" t="s">
        <v>1570</v>
      </c>
      <c r="J507" t="s">
        <v>1570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697</v>
      </c>
      <c r="AC507" s="2">
        <v>-12.040983606557377</v>
      </c>
      <c r="AD507">
        <v>-2.65</v>
      </c>
      <c r="AE507">
        <v>0</v>
      </c>
      <c r="AF507">
        <v>0</v>
      </c>
      <c r="AG507">
        <v>0</v>
      </c>
      <c r="AH507">
        <v>0</v>
      </c>
      <c r="AI507" t="s">
        <v>697</v>
      </c>
      <c r="AJ507" t="s">
        <v>697</v>
      </c>
      <c r="AK507" t="s">
        <v>697</v>
      </c>
      <c r="AL507">
        <v>0</v>
      </c>
      <c r="AM507">
        <v>0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  <c r="AU507" t="s">
        <v>697</v>
      </c>
      <c r="AV507" t="s">
        <v>697</v>
      </c>
      <c r="AW507" t="s">
        <v>697</v>
      </c>
      <c r="AX507" t="s">
        <v>697</v>
      </c>
      <c r="AY507" t="s">
        <v>697</v>
      </c>
      <c r="AZ507" t="s">
        <v>697</v>
      </c>
      <c r="BA507" t="s">
        <v>2203</v>
      </c>
      <c r="BB507" t="s">
        <v>2204</v>
      </c>
      <c r="BC507">
        <v>14.69</v>
      </c>
      <c r="BD507" t="s">
        <v>697</v>
      </c>
      <c r="BE507">
        <v>0</v>
      </c>
      <c r="BF507">
        <v>0</v>
      </c>
      <c r="BG507">
        <v>0</v>
      </c>
      <c r="BH507">
        <v>0</v>
      </c>
      <c r="BI507" t="s">
        <v>197</v>
      </c>
      <c r="BJ507" t="s">
        <v>697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697</v>
      </c>
      <c r="BQ507">
        <v>0</v>
      </c>
      <c r="BR507">
        <v>0</v>
      </c>
      <c r="BS507">
        <v>0</v>
      </c>
      <c r="BT507" t="s">
        <v>697</v>
      </c>
      <c r="BU507">
        <v>0</v>
      </c>
      <c r="BV507">
        <v>0</v>
      </c>
      <c r="BW507" t="s">
        <v>697</v>
      </c>
      <c r="BX507">
        <v>0</v>
      </c>
    </row>
    <row r="508" spans="1:76" x14ac:dyDescent="0.25">
      <c r="A508" t="s">
        <v>745</v>
      </c>
      <c r="B508" t="s">
        <v>191</v>
      </c>
      <c r="C508" t="s">
        <v>537</v>
      </c>
      <c r="D508" t="s">
        <v>668</v>
      </c>
      <c r="E508" t="s">
        <v>697</v>
      </c>
      <c r="F508" t="s">
        <v>469</v>
      </c>
      <c r="G508" t="s">
        <v>697</v>
      </c>
      <c r="H508" t="s">
        <v>184</v>
      </c>
      <c r="I508" t="s">
        <v>1570</v>
      </c>
      <c r="J508" t="s">
        <v>1570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697</v>
      </c>
      <c r="AC508" s="2">
        <v>-10.549180327868852</v>
      </c>
      <c r="AD508">
        <v>-2.3199999999999998</v>
      </c>
      <c r="AE508">
        <v>0</v>
      </c>
      <c r="AF508">
        <v>0</v>
      </c>
      <c r="AG508">
        <v>0</v>
      </c>
      <c r="AH508">
        <v>0</v>
      </c>
      <c r="AI508" t="s">
        <v>697</v>
      </c>
      <c r="AJ508" t="s">
        <v>697</v>
      </c>
      <c r="AK508" t="s">
        <v>697</v>
      </c>
      <c r="AL508">
        <v>0</v>
      </c>
      <c r="AM508">
        <v>0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  <c r="AU508" t="s">
        <v>697</v>
      </c>
      <c r="AV508" t="s">
        <v>697</v>
      </c>
      <c r="AW508" t="s">
        <v>697</v>
      </c>
      <c r="AX508" t="s">
        <v>697</v>
      </c>
      <c r="AY508" t="s">
        <v>697</v>
      </c>
      <c r="AZ508" t="s">
        <v>697</v>
      </c>
      <c r="BA508" t="s">
        <v>1494</v>
      </c>
      <c r="BB508" t="s">
        <v>2205</v>
      </c>
      <c r="BC508">
        <v>12.87</v>
      </c>
      <c r="BD508" t="s">
        <v>697</v>
      </c>
      <c r="BE508">
        <v>0</v>
      </c>
      <c r="BF508">
        <v>0</v>
      </c>
      <c r="BG508">
        <v>0</v>
      </c>
      <c r="BH508">
        <v>0</v>
      </c>
      <c r="BI508" t="s">
        <v>197</v>
      </c>
      <c r="BJ508" t="s">
        <v>697</v>
      </c>
      <c r="BK508">
        <v>0</v>
      </c>
      <c r="BL508">
        <v>0</v>
      </c>
      <c r="BM508">
        <v>0</v>
      </c>
      <c r="BN508">
        <v>0</v>
      </c>
      <c r="BO508">
        <v>0</v>
      </c>
      <c r="BP508" t="s">
        <v>697</v>
      </c>
      <c r="BQ508">
        <v>0</v>
      </c>
      <c r="BR508">
        <v>0</v>
      </c>
      <c r="BS508">
        <v>0</v>
      </c>
      <c r="BT508" t="s">
        <v>697</v>
      </c>
      <c r="BU508">
        <v>0</v>
      </c>
      <c r="BV508">
        <v>0</v>
      </c>
      <c r="BW508" t="s">
        <v>697</v>
      </c>
      <c r="BX508">
        <v>0</v>
      </c>
    </row>
    <row r="509" spans="1:76" x14ac:dyDescent="0.25">
      <c r="A509" t="s">
        <v>739</v>
      </c>
      <c r="B509" t="s">
        <v>191</v>
      </c>
      <c r="C509" t="s">
        <v>535</v>
      </c>
      <c r="D509" t="s">
        <v>536</v>
      </c>
      <c r="E509" t="s">
        <v>697</v>
      </c>
      <c r="F509" t="s">
        <v>253</v>
      </c>
      <c r="G509" t="s">
        <v>697</v>
      </c>
      <c r="H509" t="s">
        <v>184</v>
      </c>
      <c r="I509" t="s">
        <v>1570</v>
      </c>
      <c r="J509" t="s">
        <v>1570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697</v>
      </c>
      <c r="AC509" s="2">
        <v>-10.745901639344263</v>
      </c>
      <c r="AD509">
        <v>-2.36</v>
      </c>
      <c r="AE509">
        <v>0</v>
      </c>
      <c r="AF509">
        <v>0</v>
      </c>
      <c r="AG509">
        <v>0</v>
      </c>
      <c r="AH509">
        <v>0</v>
      </c>
      <c r="AI509" t="s">
        <v>697</v>
      </c>
      <c r="AJ509" t="s">
        <v>697</v>
      </c>
      <c r="AK509" t="s">
        <v>697</v>
      </c>
      <c r="AL509">
        <v>0</v>
      </c>
      <c r="AM509">
        <v>0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  <c r="AU509" t="s">
        <v>697</v>
      </c>
      <c r="AV509" t="s">
        <v>697</v>
      </c>
      <c r="AW509" t="s">
        <v>697</v>
      </c>
      <c r="AX509" t="s">
        <v>697</v>
      </c>
      <c r="AY509" t="s">
        <v>697</v>
      </c>
      <c r="AZ509" t="s">
        <v>697</v>
      </c>
      <c r="BA509" t="s">
        <v>1096</v>
      </c>
      <c r="BB509" t="s">
        <v>2206</v>
      </c>
      <c r="BC509">
        <v>13.11</v>
      </c>
      <c r="BD509" t="s">
        <v>697</v>
      </c>
      <c r="BE509">
        <v>0</v>
      </c>
      <c r="BF509">
        <v>0</v>
      </c>
      <c r="BG509">
        <v>0</v>
      </c>
      <c r="BH509">
        <v>0</v>
      </c>
      <c r="BI509" t="s">
        <v>197</v>
      </c>
      <c r="BJ509" t="s">
        <v>697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697</v>
      </c>
      <c r="BQ509">
        <v>0</v>
      </c>
      <c r="BR509">
        <v>0</v>
      </c>
      <c r="BS509">
        <v>0</v>
      </c>
      <c r="BT509" t="s">
        <v>697</v>
      </c>
      <c r="BU509">
        <v>0</v>
      </c>
      <c r="BV509">
        <v>0</v>
      </c>
      <c r="BW509" t="s">
        <v>697</v>
      </c>
      <c r="BX509">
        <v>0</v>
      </c>
    </row>
    <row r="510" spans="1:76" x14ac:dyDescent="0.25">
      <c r="A510" t="s">
        <v>739</v>
      </c>
      <c r="B510" t="s">
        <v>191</v>
      </c>
      <c r="C510" t="s">
        <v>535</v>
      </c>
      <c r="D510" t="s">
        <v>536</v>
      </c>
      <c r="E510" t="s">
        <v>697</v>
      </c>
      <c r="F510" t="s">
        <v>253</v>
      </c>
      <c r="G510" t="s">
        <v>697</v>
      </c>
      <c r="H510" t="s">
        <v>184</v>
      </c>
      <c r="I510" t="s">
        <v>1570</v>
      </c>
      <c r="J510" t="s">
        <v>1570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697</v>
      </c>
      <c r="AC510" s="2">
        <v>-10.262295081967213</v>
      </c>
      <c r="AD510">
        <v>-2.2599999999999998</v>
      </c>
      <c r="AE510">
        <v>0</v>
      </c>
      <c r="AF510">
        <v>0</v>
      </c>
      <c r="AG510">
        <v>0</v>
      </c>
      <c r="AH510">
        <v>0</v>
      </c>
      <c r="AI510" t="s">
        <v>697</v>
      </c>
      <c r="AJ510" t="s">
        <v>697</v>
      </c>
      <c r="AK510" t="s">
        <v>697</v>
      </c>
      <c r="AL510">
        <v>0</v>
      </c>
      <c r="AM510">
        <v>0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  <c r="AU510" t="s">
        <v>697</v>
      </c>
      <c r="AV510" t="s">
        <v>697</v>
      </c>
      <c r="AW510" t="s">
        <v>697</v>
      </c>
      <c r="AX510" t="s">
        <v>697</v>
      </c>
      <c r="AY510" t="s">
        <v>697</v>
      </c>
      <c r="AZ510" t="s">
        <v>697</v>
      </c>
      <c r="BA510" t="s">
        <v>1097</v>
      </c>
      <c r="BB510" t="s">
        <v>2207</v>
      </c>
      <c r="BC510">
        <v>12.52</v>
      </c>
      <c r="BD510" t="s">
        <v>697</v>
      </c>
      <c r="BE510">
        <v>0</v>
      </c>
      <c r="BF510">
        <v>0</v>
      </c>
      <c r="BG510">
        <v>0</v>
      </c>
      <c r="BH510">
        <v>0</v>
      </c>
      <c r="BI510" t="s">
        <v>197</v>
      </c>
      <c r="BJ510" t="s">
        <v>697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697</v>
      </c>
      <c r="BQ510">
        <v>0</v>
      </c>
      <c r="BR510">
        <v>0</v>
      </c>
      <c r="BS510">
        <v>0</v>
      </c>
      <c r="BT510" t="s">
        <v>697</v>
      </c>
      <c r="BU510">
        <v>0</v>
      </c>
      <c r="BV510">
        <v>0</v>
      </c>
      <c r="BW510" t="s">
        <v>697</v>
      </c>
      <c r="BX510">
        <v>0</v>
      </c>
    </row>
    <row r="511" spans="1:76" x14ac:dyDescent="0.25">
      <c r="A511" t="s">
        <v>739</v>
      </c>
      <c r="B511" t="s">
        <v>191</v>
      </c>
      <c r="C511" t="s">
        <v>535</v>
      </c>
      <c r="D511" t="s">
        <v>536</v>
      </c>
      <c r="E511" t="s">
        <v>697</v>
      </c>
      <c r="F511" t="s">
        <v>253</v>
      </c>
      <c r="G511" t="s">
        <v>697</v>
      </c>
      <c r="H511" t="s">
        <v>184</v>
      </c>
      <c r="I511" t="s">
        <v>1570</v>
      </c>
      <c r="J511" t="s">
        <v>1570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697</v>
      </c>
      <c r="AC511" s="2">
        <v>-1.1065573770491803</v>
      </c>
      <c r="AD511">
        <v>-0.24</v>
      </c>
      <c r="AE511">
        <v>0</v>
      </c>
      <c r="AF511">
        <v>0</v>
      </c>
      <c r="AG511">
        <v>0</v>
      </c>
      <c r="AH511">
        <v>0</v>
      </c>
      <c r="AI511" t="s">
        <v>697</v>
      </c>
      <c r="AJ511" t="s">
        <v>697</v>
      </c>
      <c r="AK511" t="s">
        <v>697</v>
      </c>
      <c r="AL511">
        <v>0</v>
      </c>
      <c r="AM511">
        <v>0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  <c r="AU511" t="s">
        <v>697</v>
      </c>
      <c r="AV511" t="s">
        <v>697</v>
      </c>
      <c r="AW511" t="s">
        <v>697</v>
      </c>
      <c r="AX511" t="s">
        <v>697</v>
      </c>
      <c r="AY511" t="s">
        <v>697</v>
      </c>
      <c r="AZ511" t="s">
        <v>697</v>
      </c>
      <c r="BA511" t="s">
        <v>1181</v>
      </c>
      <c r="BB511" t="s">
        <v>2208</v>
      </c>
      <c r="BC511">
        <v>1.35</v>
      </c>
      <c r="BD511" t="s">
        <v>697</v>
      </c>
      <c r="BE511">
        <v>0</v>
      </c>
      <c r="BF511">
        <v>0</v>
      </c>
      <c r="BG511">
        <v>0</v>
      </c>
      <c r="BH511">
        <v>0</v>
      </c>
      <c r="BI511" t="s">
        <v>197</v>
      </c>
      <c r="BJ511" t="s">
        <v>697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697</v>
      </c>
      <c r="BQ511">
        <v>0</v>
      </c>
      <c r="BR511">
        <v>0</v>
      </c>
      <c r="BS511">
        <v>0</v>
      </c>
      <c r="BT511" t="s">
        <v>697</v>
      </c>
      <c r="BU511">
        <v>0</v>
      </c>
      <c r="BV511">
        <v>0</v>
      </c>
      <c r="BW511" t="s">
        <v>697</v>
      </c>
      <c r="BX511">
        <v>0</v>
      </c>
    </row>
    <row r="512" spans="1:76" x14ac:dyDescent="0.25">
      <c r="A512" t="s">
        <v>739</v>
      </c>
      <c r="B512" t="s">
        <v>191</v>
      </c>
      <c r="C512" t="s">
        <v>535</v>
      </c>
      <c r="D512" t="s">
        <v>536</v>
      </c>
      <c r="E512" t="s">
        <v>697</v>
      </c>
      <c r="F512" t="s">
        <v>253</v>
      </c>
      <c r="G512" t="s">
        <v>697</v>
      </c>
      <c r="H512" t="s">
        <v>184</v>
      </c>
      <c r="I512" t="s">
        <v>1570</v>
      </c>
      <c r="J512" t="s">
        <v>1570</v>
      </c>
      <c r="K512">
        <v>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697</v>
      </c>
      <c r="AC512" s="2">
        <v>-11.049180327868852</v>
      </c>
      <c r="AD512">
        <v>-2.4300000000000002</v>
      </c>
      <c r="AE512">
        <v>0</v>
      </c>
      <c r="AF512">
        <v>0</v>
      </c>
      <c r="AG512">
        <v>0</v>
      </c>
      <c r="AH512">
        <v>0</v>
      </c>
      <c r="AI512" t="s">
        <v>697</v>
      </c>
      <c r="AJ512" t="s">
        <v>697</v>
      </c>
      <c r="AK512" t="s">
        <v>697</v>
      </c>
      <c r="AL512">
        <v>0</v>
      </c>
      <c r="AM512">
        <v>0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  <c r="AU512" t="s">
        <v>697</v>
      </c>
      <c r="AV512" t="s">
        <v>697</v>
      </c>
      <c r="AW512" t="s">
        <v>697</v>
      </c>
      <c r="AX512" t="s">
        <v>697</v>
      </c>
      <c r="AY512" t="s">
        <v>697</v>
      </c>
      <c r="AZ512" t="s">
        <v>697</v>
      </c>
      <c r="BA512" t="s">
        <v>1287</v>
      </c>
      <c r="BB512" t="s">
        <v>2209</v>
      </c>
      <c r="BC512">
        <v>13.48</v>
      </c>
      <c r="BD512" t="s">
        <v>697</v>
      </c>
      <c r="BE512">
        <v>0</v>
      </c>
      <c r="BF512">
        <v>0</v>
      </c>
      <c r="BG512">
        <v>0</v>
      </c>
      <c r="BH512">
        <v>0</v>
      </c>
      <c r="BI512" t="s">
        <v>197</v>
      </c>
      <c r="BJ512" t="s">
        <v>697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697</v>
      </c>
      <c r="BQ512">
        <v>0</v>
      </c>
      <c r="BR512">
        <v>0</v>
      </c>
      <c r="BS512">
        <v>0</v>
      </c>
      <c r="BT512" t="s">
        <v>697</v>
      </c>
      <c r="BU512">
        <v>0</v>
      </c>
      <c r="BV512">
        <v>0</v>
      </c>
      <c r="BW512" t="s">
        <v>697</v>
      </c>
      <c r="BX512">
        <v>0</v>
      </c>
    </row>
    <row r="513" spans="1:76" x14ac:dyDescent="0.25">
      <c r="A513" t="s">
        <v>739</v>
      </c>
      <c r="B513" t="s">
        <v>191</v>
      </c>
      <c r="C513" t="s">
        <v>535</v>
      </c>
      <c r="D513" t="s">
        <v>536</v>
      </c>
      <c r="E513" t="s">
        <v>697</v>
      </c>
      <c r="F513" t="s">
        <v>253</v>
      </c>
      <c r="G513" t="s">
        <v>697</v>
      </c>
      <c r="H513" t="s">
        <v>184</v>
      </c>
      <c r="I513" t="s">
        <v>1570</v>
      </c>
      <c r="J513" t="s">
        <v>1570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697</v>
      </c>
      <c r="AC513" s="2">
        <v>-2</v>
      </c>
      <c r="AD513">
        <v>-0.44</v>
      </c>
      <c r="AE513">
        <v>0</v>
      </c>
      <c r="AF513">
        <v>0</v>
      </c>
      <c r="AG513">
        <v>0</v>
      </c>
      <c r="AH513">
        <v>0</v>
      </c>
      <c r="AI513" t="s">
        <v>697</v>
      </c>
      <c r="AJ513" t="s">
        <v>697</v>
      </c>
      <c r="AK513" t="s">
        <v>697</v>
      </c>
      <c r="AL513">
        <v>0</v>
      </c>
      <c r="AM513">
        <v>0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  <c r="AU513" t="s">
        <v>697</v>
      </c>
      <c r="AV513" t="s">
        <v>697</v>
      </c>
      <c r="AW513" t="s">
        <v>697</v>
      </c>
      <c r="AX513" t="s">
        <v>697</v>
      </c>
      <c r="AY513" t="s">
        <v>697</v>
      </c>
      <c r="AZ513" t="s">
        <v>697</v>
      </c>
      <c r="BA513" t="s">
        <v>1045</v>
      </c>
      <c r="BB513" t="s">
        <v>2210</v>
      </c>
      <c r="BC513">
        <v>2.44</v>
      </c>
      <c r="BD513" t="s">
        <v>697</v>
      </c>
      <c r="BE513">
        <v>0</v>
      </c>
      <c r="BF513">
        <v>0</v>
      </c>
      <c r="BG513">
        <v>0</v>
      </c>
      <c r="BH513">
        <v>0</v>
      </c>
      <c r="BI513" t="s">
        <v>197</v>
      </c>
      <c r="BJ513" t="s">
        <v>697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697</v>
      </c>
      <c r="BQ513">
        <v>0</v>
      </c>
      <c r="BR513">
        <v>0</v>
      </c>
      <c r="BS513">
        <v>0</v>
      </c>
      <c r="BT513" t="s">
        <v>697</v>
      </c>
      <c r="BU513">
        <v>0</v>
      </c>
      <c r="BV513">
        <v>0</v>
      </c>
      <c r="BW513" t="s">
        <v>697</v>
      </c>
      <c r="BX513">
        <v>0</v>
      </c>
    </row>
    <row r="514" spans="1:76" x14ac:dyDescent="0.25">
      <c r="A514" t="s">
        <v>739</v>
      </c>
      <c r="B514" t="s">
        <v>191</v>
      </c>
      <c r="C514" t="s">
        <v>535</v>
      </c>
      <c r="D514" t="s">
        <v>536</v>
      </c>
      <c r="E514" t="s">
        <v>697</v>
      </c>
      <c r="F514" t="s">
        <v>253</v>
      </c>
      <c r="G514" t="s">
        <v>697</v>
      </c>
      <c r="H514" t="s">
        <v>184</v>
      </c>
      <c r="I514" t="s">
        <v>1570</v>
      </c>
      <c r="J514" t="s">
        <v>1570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697</v>
      </c>
      <c r="AC514" s="2">
        <v>-1.7786885245901638</v>
      </c>
      <c r="AD514">
        <v>-0.39</v>
      </c>
      <c r="AE514">
        <v>0</v>
      </c>
      <c r="AF514">
        <v>0</v>
      </c>
      <c r="AG514">
        <v>0</v>
      </c>
      <c r="AH514">
        <v>0</v>
      </c>
      <c r="AI514" t="s">
        <v>697</v>
      </c>
      <c r="AJ514" t="s">
        <v>697</v>
      </c>
      <c r="AK514" t="s">
        <v>697</v>
      </c>
      <c r="AL514">
        <v>0</v>
      </c>
      <c r="AM514">
        <v>0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  <c r="AU514" t="s">
        <v>697</v>
      </c>
      <c r="AV514" t="s">
        <v>697</v>
      </c>
      <c r="AW514" t="s">
        <v>697</v>
      </c>
      <c r="AX514" t="s">
        <v>697</v>
      </c>
      <c r="AY514" t="s">
        <v>697</v>
      </c>
      <c r="AZ514" t="s">
        <v>697</v>
      </c>
      <c r="BA514" t="s">
        <v>1469</v>
      </c>
      <c r="BB514" t="s">
        <v>2211</v>
      </c>
      <c r="BC514">
        <v>2.17</v>
      </c>
      <c r="BD514" t="s">
        <v>697</v>
      </c>
      <c r="BE514">
        <v>0</v>
      </c>
      <c r="BF514">
        <v>0</v>
      </c>
      <c r="BG514">
        <v>0</v>
      </c>
      <c r="BH514">
        <v>0</v>
      </c>
      <c r="BI514" t="s">
        <v>197</v>
      </c>
      <c r="BJ514" t="s">
        <v>697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697</v>
      </c>
      <c r="BQ514">
        <v>0</v>
      </c>
      <c r="BR514">
        <v>0</v>
      </c>
      <c r="BS514">
        <v>0</v>
      </c>
      <c r="BT514" t="s">
        <v>697</v>
      </c>
      <c r="BU514">
        <v>0</v>
      </c>
      <c r="BV514">
        <v>0</v>
      </c>
      <c r="BW514" t="s">
        <v>697</v>
      </c>
      <c r="BX514">
        <v>0</v>
      </c>
    </row>
    <row r="515" spans="1:76" x14ac:dyDescent="0.25">
      <c r="A515" t="s">
        <v>732</v>
      </c>
      <c r="B515" t="s">
        <v>231</v>
      </c>
      <c r="C515" t="s">
        <v>455</v>
      </c>
      <c r="D515" t="s">
        <v>255</v>
      </c>
      <c r="E515" t="s">
        <v>697</v>
      </c>
      <c r="F515" t="s">
        <v>456</v>
      </c>
      <c r="G515" t="s">
        <v>697</v>
      </c>
      <c r="H515" t="s">
        <v>184</v>
      </c>
      <c r="I515" t="s">
        <v>1570</v>
      </c>
      <c r="J515" t="s">
        <v>1570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697</v>
      </c>
      <c r="AC515" s="2">
        <v>-3.9672131147540983</v>
      </c>
      <c r="AD515">
        <v>-0.87</v>
      </c>
      <c r="AE515">
        <v>0</v>
      </c>
      <c r="AF515">
        <v>0</v>
      </c>
      <c r="AG515">
        <v>0</v>
      </c>
      <c r="AH515">
        <v>0</v>
      </c>
      <c r="AI515" t="s">
        <v>697</v>
      </c>
      <c r="AJ515" t="s">
        <v>697</v>
      </c>
      <c r="AK515" t="s">
        <v>697</v>
      </c>
      <c r="AL515">
        <v>0</v>
      </c>
      <c r="AM515">
        <v>0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  <c r="AU515" t="s">
        <v>697</v>
      </c>
      <c r="AV515" t="s">
        <v>697</v>
      </c>
      <c r="AW515" t="s">
        <v>697</v>
      </c>
      <c r="AX515" t="s">
        <v>697</v>
      </c>
      <c r="AY515" t="s">
        <v>697</v>
      </c>
      <c r="AZ515" t="s">
        <v>697</v>
      </c>
      <c r="BA515" t="s">
        <v>1543</v>
      </c>
      <c r="BB515" t="s">
        <v>2212</v>
      </c>
      <c r="BC515">
        <v>4.84</v>
      </c>
      <c r="BD515" t="s">
        <v>697</v>
      </c>
      <c r="BE515">
        <v>0</v>
      </c>
      <c r="BF515">
        <v>0</v>
      </c>
      <c r="BG515">
        <v>0</v>
      </c>
      <c r="BH515">
        <v>0</v>
      </c>
      <c r="BI515" t="s">
        <v>197</v>
      </c>
      <c r="BJ515" t="s">
        <v>697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697</v>
      </c>
      <c r="BQ515">
        <v>0</v>
      </c>
      <c r="BR515">
        <v>0</v>
      </c>
      <c r="BS515">
        <v>0</v>
      </c>
      <c r="BT515" t="s">
        <v>697</v>
      </c>
      <c r="BU515">
        <v>0</v>
      </c>
      <c r="BV515">
        <v>0</v>
      </c>
      <c r="BW515" t="s">
        <v>697</v>
      </c>
      <c r="BX515">
        <v>0</v>
      </c>
    </row>
    <row r="516" spans="1:76" x14ac:dyDescent="0.25">
      <c r="A516" t="s">
        <v>732</v>
      </c>
      <c r="B516" t="s">
        <v>231</v>
      </c>
      <c r="C516" t="s">
        <v>455</v>
      </c>
      <c r="D516" t="s">
        <v>255</v>
      </c>
      <c r="E516" t="s">
        <v>697</v>
      </c>
      <c r="F516" t="s">
        <v>456</v>
      </c>
      <c r="G516" t="s">
        <v>697</v>
      </c>
      <c r="H516" t="s">
        <v>184</v>
      </c>
      <c r="I516" t="s">
        <v>1570</v>
      </c>
      <c r="J516" t="s">
        <v>1570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697</v>
      </c>
      <c r="AC516" s="2">
        <v>-3.0491803278688523</v>
      </c>
      <c r="AD516">
        <v>-0.67</v>
      </c>
      <c r="AE516">
        <v>0</v>
      </c>
      <c r="AF516">
        <v>0</v>
      </c>
      <c r="AG516">
        <v>0</v>
      </c>
      <c r="AH516">
        <v>0</v>
      </c>
      <c r="AI516" t="s">
        <v>697</v>
      </c>
      <c r="AJ516" t="s">
        <v>697</v>
      </c>
      <c r="AK516" t="s">
        <v>697</v>
      </c>
      <c r="AL516">
        <v>0</v>
      </c>
      <c r="AM516">
        <v>0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  <c r="AU516" t="s">
        <v>697</v>
      </c>
      <c r="AV516" t="s">
        <v>697</v>
      </c>
      <c r="AW516" t="s">
        <v>697</v>
      </c>
      <c r="AX516" t="s">
        <v>697</v>
      </c>
      <c r="AY516" t="s">
        <v>697</v>
      </c>
      <c r="AZ516" t="s">
        <v>697</v>
      </c>
      <c r="BA516" t="s">
        <v>1544</v>
      </c>
      <c r="BB516" t="s">
        <v>2213</v>
      </c>
      <c r="BC516">
        <v>3.72</v>
      </c>
      <c r="BD516" t="s">
        <v>697</v>
      </c>
      <c r="BE516">
        <v>0</v>
      </c>
      <c r="BF516">
        <v>0</v>
      </c>
      <c r="BG516">
        <v>0</v>
      </c>
      <c r="BH516">
        <v>0</v>
      </c>
      <c r="BI516" t="s">
        <v>197</v>
      </c>
      <c r="BJ516" t="s">
        <v>697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697</v>
      </c>
      <c r="BQ516">
        <v>0</v>
      </c>
      <c r="BR516">
        <v>0</v>
      </c>
      <c r="BS516">
        <v>0</v>
      </c>
      <c r="BT516" t="s">
        <v>697</v>
      </c>
      <c r="BU516">
        <v>0</v>
      </c>
      <c r="BV516">
        <v>0</v>
      </c>
      <c r="BW516" t="s">
        <v>697</v>
      </c>
      <c r="BX516">
        <v>0</v>
      </c>
    </row>
    <row r="517" spans="1:76" x14ac:dyDescent="0.25">
      <c r="A517" t="s">
        <v>732</v>
      </c>
      <c r="B517" t="s">
        <v>231</v>
      </c>
      <c r="C517" t="s">
        <v>455</v>
      </c>
      <c r="D517" t="s">
        <v>255</v>
      </c>
      <c r="E517" t="s">
        <v>697</v>
      </c>
      <c r="F517" t="s">
        <v>456</v>
      </c>
      <c r="G517" t="s">
        <v>697</v>
      </c>
      <c r="H517" t="s">
        <v>184</v>
      </c>
      <c r="I517" t="s">
        <v>1570</v>
      </c>
      <c r="J517" t="s">
        <v>1570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697</v>
      </c>
      <c r="AC517" s="2">
        <v>-9.5245901639344268</v>
      </c>
      <c r="AD517">
        <v>-2.1</v>
      </c>
      <c r="AE517">
        <v>0</v>
      </c>
      <c r="AF517">
        <v>0</v>
      </c>
      <c r="AG517">
        <v>0</v>
      </c>
      <c r="AH517">
        <v>0</v>
      </c>
      <c r="AI517" t="s">
        <v>697</v>
      </c>
      <c r="AJ517" t="s">
        <v>697</v>
      </c>
      <c r="AK517" t="s">
        <v>697</v>
      </c>
      <c r="AL517">
        <v>0</v>
      </c>
      <c r="AM517">
        <v>0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  <c r="AU517" t="s">
        <v>697</v>
      </c>
      <c r="AV517" t="s">
        <v>697</v>
      </c>
      <c r="AW517" t="s">
        <v>697</v>
      </c>
      <c r="AX517" t="s">
        <v>697</v>
      </c>
      <c r="AY517" t="s">
        <v>697</v>
      </c>
      <c r="AZ517" t="s">
        <v>697</v>
      </c>
      <c r="BA517" t="s">
        <v>1224</v>
      </c>
      <c r="BB517" t="s">
        <v>2214</v>
      </c>
      <c r="BC517">
        <v>11.62</v>
      </c>
      <c r="BD517" t="s">
        <v>697</v>
      </c>
      <c r="BE517">
        <v>0</v>
      </c>
      <c r="BF517">
        <v>0</v>
      </c>
      <c r="BG517">
        <v>0</v>
      </c>
      <c r="BH517">
        <v>0</v>
      </c>
      <c r="BI517" t="s">
        <v>197</v>
      </c>
      <c r="BJ517" t="s">
        <v>697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697</v>
      </c>
      <c r="BQ517">
        <v>0</v>
      </c>
      <c r="BR517">
        <v>0</v>
      </c>
      <c r="BS517">
        <v>0</v>
      </c>
      <c r="BT517" t="s">
        <v>697</v>
      </c>
      <c r="BU517">
        <v>0</v>
      </c>
      <c r="BV517">
        <v>0</v>
      </c>
      <c r="BW517" t="s">
        <v>697</v>
      </c>
      <c r="BX517">
        <v>0</v>
      </c>
    </row>
    <row r="518" spans="1:76" x14ac:dyDescent="0.25">
      <c r="A518" t="s">
        <v>732</v>
      </c>
      <c r="B518" t="s">
        <v>231</v>
      </c>
      <c r="C518" t="s">
        <v>455</v>
      </c>
      <c r="D518" t="s">
        <v>255</v>
      </c>
      <c r="E518" t="s">
        <v>697</v>
      </c>
      <c r="F518" t="s">
        <v>456</v>
      </c>
      <c r="G518" t="s">
        <v>697</v>
      </c>
      <c r="H518" t="s">
        <v>184</v>
      </c>
      <c r="I518" t="s">
        <v>1570</v>
      </c>
      <c r="J518" t="s">
        <v>1570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697</v>
      </c>
      <c r="AC518" s="2">
        <v>-3.6885245901639343</v>
      </c>
      <c r="AD518">
        <v>-0.81</v>
      </c>
      <c r="AE518">
        <v>0</v>
      </c>
      <c r="AF518">
        <v>0</v>
      </c>
      <c r="AG518">
        <v>0</v>
      </c>
      <c r="AH518">
        <v>0</v>
      </c>
      <c r="AI518" t="s">
        <v>697</v>
      </c>
      <c r="AJ518" t="s">
        <v>697</v>
      </c>
      <c r="AK518" t="s">
        <v>697</v>
      </c>
      <c r="AL518">
        <v>0</v>
      </c>
      <c r="AM518">
        <v>0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  <c r="AU518" t="s">
        <v>697</v>
      </c>
      <c r="AV518" t="s">
        <v>697</v>
      </c>
      <c r="AW518" t="s">
        <v>697</v>
      </c>
      <c r="AX518" t="s">
        <v>697</v>
      </c>
      <c r="AY518" t="s">
        <v>697</v>
      </c>
      <c r="AZ518" t="s">
        <v>697</v>
      </c>
      <c r="BA518" t="s">
        <v>1182</v>
      </c>
      <c r="BB518" t="s">
        <v>2215</v>
      </c>
      <c r="BC518">
        <v>4.5</v>
      </c>
      <c r="BD518" t="s">
        <v>697</v>
      </c>
      <c r="BE518">
        <v>0</v>
      </c>
      <c r="BF518">
        <v>0</v>
      </c>
      <c r="BG518">
        <v>0</v>
      </c>
      <c r="BH518">
        <v>0</v>
      </c>
      <c r="BI518" t="s">
        <v>197</v>
      </c>
      <c r="BJ518" t="s">
        <v>697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697</v>
      </c>
      <c r="BQ518">
        <v>0</v>
      </c>
      <c r="BR518">
        <v>0</v>
      </c>
      <c r="BS518">
        <v>0</v>
      </c>
      <c r="BT518" t="s">
        <v>697</v>
      </c>
      <c r="BU518">
        <v>0</v>
      </c>
      <c r="BV518">
        <v>0</v>
      </c>
      <c r="BW518" t="s">
        <v>697</v>
      </c>
      <c r="BX518">
        <v>0</v>
      </c>
    </row>
    <row r="519" spans="1:76" x14ac:dyDescent="0.25">
      <c r="A519" t="s">
        <v>732</v>
      </c>
      <c r="B519" t="s">
        <v>231</v>
      </c>
      <c r="C519" t="s">
        <v>455</v>
      </c>
      <c r="D519" t="s">
        <v>255</v>
      </c>
      <c r="E519" t="s">
        <v>697</v>
      </c>
      <c r="F519" t="s">
        <v>456</v>
      </c>
      <c r="G519" t="s">
        <v>697</v>
      </c>
      <c r="H519" t="s">
        <v>184</v>
      </c>
      <c r="I519" t="s">
        <v>1570</v>
      </c>
      <c r="J519" t="s">
        <v>1570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697</v>
      </c>
      <c r="AC519" s="2">
        <v>-9.8032786885245908</v>
      </c>
      <c r="AD519">
        <v>-2.16</v>
      </c>
      <c r="AE519">
        <v>0</v>
      </c>
      <c r="AF519">
        <v>0</v>
      </c>
      <c r="AG519">
        <v>0</v>
      </c>
      <c r="AH519">
        <v>0</v>
      </c>
      <c r="AI519" t="s">
        <v>697</v>
      </c>
      <c r="AJ519" t="s">
        <v>697</v>
      </c>
      <c r="AK519" t="s">
        <v>697</v>
      </c>
      <c r="AL519">
        <v>0</v>
      </c>
      <c r="AM519">
        <v>0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  <c r="AU519" t="s">
        <v>697</v>
      </c>
      <c r="AV519" t="s">
        <v>697</v>
      </c>
      <c r="AW519" t="s">
        <v>697</v>
      </c>
      <c r="AX519" t="s">
        <v>697</v>
      </c>
      <c r="AY519" t="s">
        <v>697</v>
      </c>
      <c r="AZ519" t="s">
        <v>697</v>
      </c>
      <c r="BA519" t="s">
        <v>2216</v>
      </c>
      <c r="BB519" t="s">
        <v>2217</v>
      </c>
      <c r="BC519">
        <v>11.96</v>
      </c>
      <c r="BD519" t="s">
        <v>697</v>
      </c>
      <c r="BE519">
        <v>0</v>
      </c>
      <c r="BF519">
        <v>0</v>
      </c>
      <c r="BG519">
        <v>0</v>
      </c>
      <c r="BH519">
        <v>0</v>
      </c>
      <c r="BI519" t="s">
        <v>197</v>
      </c>
      <c r="BJ519" t="s">
        <v>697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697</v>
      </c>
      <c r="BQ519">
        <v>0</v>
      </c>
      <c r="BR519">
        <v>0</v>
      </c>
      <c r="BS519">
        <v>0</v>
      </c>
      <c r="BT519" t="s">
        <v>697</v>
      </c>
      <c r="BU519">
        <v>0</v>
      </c>
      <c r="BV519">
        <v>0</v>
      </c>
      <c r="BW519" t="s">
        <v>697</v>
      </c>
      <c r="BX519">
        <v>0</v>
      </c>
    </row>
    <row r="520" spans="1:76" x14ac:dyDescent="0.25">
      <c r="A520" t="s">
        <v>732</v>
      </c>
      <c r="B520" t="s">
        <v>231</v>
      </c>
      <c r="C520" t="s">
        <v>455</v>
      </c>
      <c r="D520" t="s">
        <v>255</v>
      </c>
      <c r="E520" t="s">
        <v>697</v>
      </c>
      <c r="F520" t="s">
        <v>456</v>
      </c>
      <c r="G520" t="s">
        <v>697</v>
      </c>
      <c r="H520" t="s">
        <v>184</v>
      </c>
      <c r="I520" t="s">
        <v>1570</v>
      </c>
      <c r="J520" t="s">
        <v>1570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697</v>
      </c>
      <c r="AC520" s="2">
        <v>-1.1557377049180328</v>
      </c>
      <c r="AD520">
        <v>-0.25</v>
      </c>
      <c r="AE520">
        <v>0</v>
      </c>
      <c r="AF520">
        <v>0</v>
      </c>
      <c r="AG520">
        <v>0</v>
      </c>
      <c r="AH520">
        <v>0</v>
      </c>
      <c r="AI520" t="s">
        <v>697</v>
      </c>
      <c r="AJ520" t="s">
        <v>697</v>
      </c>
      <c r="AK520" t="s">
        <v>697</v>
      </c>
      <c r="AL520">
        <v>0</v>
      </c>
      <c r="AM520">
        <v>0</v>
      </c>
      <c r="AN520" t="s">
        <v>697</v>
      </c>
      <c r="AO520" t="s">
        <v>697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  <c r="AU520" t="s">
        <v>697</v>
      </c>
      <c r="AV520" t="s">
        <v>697</v>
      </c>
      <c r="AW520" t="s">
        <v>697</v>
      </c>
      <c r="AX520" t="s">
        <v>697</v>
      </c>
      <c r="AY520" t="s">
        <v>697</v>
      </c>
      <c r="AZ520" t="s">
        <v>697</v>
      </c>
      <c r="BA520" t="s">
        <v>1271</v>
      </c>
      <c r="BB520" t="s">
        <v>2218</v>
      </c>
      <c r="BC520">
        <v>1.41</v>
      </c>
      <c r="BD520" t="s">
        <v>697</v>
      </c>
      <c r="BE520">
        <v>0</v>
      </c>
      <c r="BF520">
        <v>0</v>
      </c>
      <c r="BG520">
        <v>0</v>
      </c>
      <c r="BH520">
        <v>0</v>
      </c>
      <c r="BI520" t="s">
        <v>197</v>
      </c>
      <c r="BJ520" t="s">
        <v>697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697</v>
      </c>
      <c r="BQ520">
        <v>0</v>
      </c>
      <c r="BR520">
        <v>0</v>
      </c>
      <c r="BS520">
        <v>0</v>
      </c>
      <c r="BT520" t="s">
        <v>697</v>
      </c>
      <c r="BU520">
        <v>0</v>
      </c>
      <c r="BV520">
        <v>0</v>
      </c>
      <c r="BW520" t="s">
        <v>697</v>
      </c>
      <c r="BX520">
        <v>0</v>
      </c>
    </row>
    <row r="521" spans="1:76" x14ac:dyDescent="0.25">
      <c r="A521" t="s">
        <v>732</v>
      </c>
      <c r="B521" t="s">
        <v>231</v>
      </c>
      <c r="C521" t="s">
        <v>455</v>
      </c>
      <c r="D521" t="s">
        <v>255</v>
      </c>
      <c r="E521" t="s">
        <v>697</v>
      </c>
      <c r="F521" t="s">
        <v>456</v>
      </c>
      <c r="G521" t="s">
        <v>697</v>
      </c>
      <c r="H521" t="s">
        <v>184</v>
      </c>
      <c r="I521" t="s">
        <v>1570</v>
      </c>
      <c r="J521" t="s">
        <v>1570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697</v>
      </c>
      <c r="AC521" s="2">
        <v>-8.3524590163934427</v>
      </c>
      <c r="AD521">
        <v>-1.84</v>
      </c>
      <c r="AE521">
        <v>0</v>
      </c>
      <c r="AF521">
        <v>0</v>
      </c>
      <c r="AG521">
        <v>0</v>
      </c>
      <c r="AH521">
        <v>0</v>
      </c>
      <c r="AI521" t="s">
        <v>697</v>
      </c>
      <c r="AJ521" t="s">
        <v>697</v>
      </c>
      <c r="AK521" t="s">
        <v>697</v>
      </c>
      <c r="AL521">
        <v>0</v>
      </c>
      <c r="AM521">
        <v>0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  <c r="AU521" t="s">
        <v>697</v>
      </c>
      <c r="AV521" t="s">
        <v>697</v>
      </c>
      <c r="AW521" t="s">
        <v>697</v>
      </c>
      <c r="AX521" t="s">
        <v>697</v>
      </c>
      <c r="AY521" t="s">
        <v>697</v>
      </c>
      <c r="AZ521" t="s">
        <v>697</v>
      </c>
      <c r="BA521" t="s">
        <v>2219</v>
      </c>
      <c r="BB521" t="s">
        <v>2220</v>
      </c>
      <c r="BC521">
        <v>10.19</v>
      </c>
      <c r="BD521" t="s">
        <v>697</v>
      </c>
      <c r="BE521">
        <v>0</v>
      </c>
      <c r="BF521">
        <v>0</v>
      </c>
      <c r="BG521">
        <v>0</v>
      </c>
      <c r="BH521">
        <v>0</v>
      </c>
      <c r="BI521" t="s">
        <v>197</v>
      </c>
      <c r="BJ521" t="s">
        <v>697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697</v>
      </c>
      <c r="BQ521">
        <v>0</v>
      </c>
      <c r="BR521">
        <v>0</v>
      </c>
      <c r="BS521">
        <v>0</v>
      </c>
      <c r="BT521" t="s">
        <v>697</v>
      </c>
      <c r="BU521">
        <v>0</v>
      </c>
      <c r="BV521">
        <v>0</v>
      </c>
      <c r="BW521" t="s">
        <v>697</v>
      </c>
      <c r="BX521">
        <v>0</v>
      </c>
    </row>
    <row r="522" spans="1:76" x14ac:dyDescent="0.25">
      <c r="A522" t="s">
        <v>721</v>
      </c>
      <c r="B522" t="s">
        <v>191</v>
      </c>
      <c r="C522" t="s">
        <v>209</v>
      </c>
      <c r="D522" t="s">
        <v>796</v>
      </c>
      <c r="E522" t="s">
        <v>697</v>
      </c>
      <c r="F522" t="s">
        <v>210</v>
      </c>
      <c r="G522" t="s">
        <v>697</v>
      </c>
      <c r="H522" t="s">
        <v>184</v>
      </c>
      <c r="I522" t="s">
        <v>1570</v>
      </c>
      <c r="J522" t="s">
        <v>1570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697</v>
      </c>
      <c r="AC522" s="2">
        <v>-8.9836065573770494</v>
      </c>
      <c r="AD522">
        <v>-1.98</v>
      </c>
      <c r="AE522">
        <v>0</v>
      </c>
      <c r="AF522">
        <v>0</v>
      </c>
      <c r="AG522">
        <v>0</v>
      </c>
      <c r="AH522">
        <v>0</v>
      </c>
      <c r="AI522" t="s">
        <v>697</v>
      </c>
      <c r="AJ522" t="s">
        <v>697</v>
      </c>
      <c r="AK522" t="s">
        <v>697</v>
      </c>
      <c r="AL522">
        <v>0</v>
      </c>
      <c r="AM522">
        <v>0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  <c r="AU522" t="s">
        <v>697</v>
      </c>
      <c r="AV522" t="s">
        <v>697</v>
      </c>
      <c r="AW522" t="s">
        <v>697</v>
      </c>
      <c r="AX522" t="s">
        <v>697</v>
      </c>
      <c r="AY522" t="s">
        <v>697</v>
      </c>
      <c r="AZ522" t="s">
        <v>697</v>
      </c>
      <c r="BA522" t="s">
        <v>2221</v>
      </c>
      <c r="BB522" t="s">
        <v>2222</v>
      </c>
      <c r="BC522">
        <v>10.96</v>
      </c>
      <c r="BD522" t="s">
        <v>697</v>
      </c>
      <c r="BE522">
        <v>0</v>
      </c>
      <c r="BF522">
        <v>0</v>
      </c>
      <c r="BG522">
        <v>0</v>
      </c>
      <c r="BH522">
        <v>0</v>
      </c>
      <c r="BI522" t="s">
        <v>197</v>
      </c>
      <c r="BJ522" t="s">
        <v>697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697</v>
      </c>
      <c r="BQ522">
        <v>0</v>
      </c>
      <c r="BR522">
        <v>0</v>
      </c>
      <c r="BS522">
        <v>0</v>
      </c>
      <c r="BT522" t="s">
        <v>697</v>
      </c>
      <c r="BU522">
        <v>0</v>
      </c>
      <c r="BV522">
        <v>0</v>
      </c>
      <c r="BW522" t="s">
        <v>697</v>
      </c>
      <c r="BX522">
        <v>0</v>
      </c>
    </row>
    <row r="523" spans="1:76" x14ac:dyDescent="0.25">
      <c r="A523" t="s">
        <v>1272</v>
      </c>
      <c r="B523" t="s">
        <v>191</v>
      </c>
      <c r="C523" t="s">
        <v>1273</v>
      </c>
      <c r="D523" t="s">
        <v>870</v>
      </c>
      <c r="E523" t="s">
        <v>697</v>
      </c>
      <c r="F523" t="s">
        <v>1274</v>
      </c>
      <c r="G523" t="s">
        <v>697</v>
      </c>
      <c r="H523" t="s">
        <v>184</v>
      </c>
      <c r="I523" t="s">
        <v>1570</v>
      </c>
      <c r="J523" t="s">
        <v>1570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697</v>
      </c>
      <c r="AC523" s="2">
        <v>-10.60655737704918</v>
      </c>
      <c r="AD523">
        <v>-2.33</v>
      </c>
      <c r="AE523">
        <v>0</v>
      </c>
      <c r="AF523">
        <v>0</v>
      </c>
      <c r="AG523">
        <v>0</v>
      </c>
      <c r="AH523">
        <v>0</v>
      </c>
      <c r="AI523" t="s">
        <v>697</v>
      </c>
      <c r="AJ523" t="s">
        <v>697</v>
      </c>
      <c r="AK523" t="s">
        <v>697</v>
      </c>
      <c r="AL523">
        <v>0</v>
      </c>
      <c r="AM523">
        <v>0</v>
      </c>
      <c r="AN523" t="s">
        <v>697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  <c r="AU523" t="s">
        <v>697</v>
      </c>
      <c r="AV523" t="s">
        <v>697</v>
      </c>
      <c r="AW523" t="s">
        <v>697</v>
      </c>
      <c r="AX523" t="s">
        <v>697</v>
      </c>
      <c r="AY523" t="s">
        <v>697</v>
      </c>
      <c r="AZ523" t="s">
        <v>697</v>
      </c>
      <c r="BA523" t="s">
        <v>1275</v>
      </c>
      <c r="BB523" t="s">
        <v>2223</v>
      </c>
      <c r="BC523">
        <v>12.94</v>
      </c>
      <c r="BD523" t="s">
        <v>697</v>
      </c>
      <c r="BE523">
        <v>0</v>
      </c>
      <c r="BF523">
        <v>0</v>
      </c>
      <c r="BG523">
        <v>0</v>
      </c>
      <c r="BH523">
        <v>0</v>
      </c>
      <c r="BI523" t="s">
        <v>197</v>
      </c>
      <c r="BJ523" t="s">
        <v>697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697</v>
      </c>
      <c r="BQ523">
        <v>0</v>
      </c>
      <c r="BR523">
        <v>0</v>
      </c>
      <c r="BS523">
        <v>0</v>
      </c>
      <c r="BT523" t="s">
        <v>697</v>
      </c>
      <c r="BU523">
        <v>0</v>
      </c>
      <c r="BV523">
        <v>0</v>
      </c>
      <c r="BW523" t="s">
        <v>697</v>
      </c>
      <c r="BX523">
        <v>0</v>
      </c>
    </row>
    <row r="524" spans="1:76" x14ac:dyDescent="0.25">
      <c r="A524" t="s">
        <v>1272</v>
      </c>
      <c r="B524" t="s">
        <v>191</v>
      </c>
      <c r="C524" t="s">
        <v>1273</v>
      </c>
      <c r="D524" t="s">
        <v>870</v>
      </c>
      <c r="E524" t="s">
        <v>697</v>
      </c>
      <c r="F524" t="s">
        <v>1274</v>
      </c>
      <c r="G524" t="s">
        <v>697</v>
      </c>
      <c r="H524" t="s">
        <v>184</v>
      </c>
      <c r="I524" t="s">
        <v>1570</v>
      </c>
      <c r="J524" t="s">
        <v>1570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697</v>
      </c>
      <c r="AC524" s="2">
        <v>-8.0081967213114762</v>
      </c>
      <c r="AD524">
        <v>-1.76</v>
      </c>
      <c r="AE524">
        <v>0</v>
      </c>
      <c r="AF524">
        <v>0</v>
      </c>
      <c r="AG524">
        <v>0</v>
      </c>
      <c r="AH524">
        <v>0</v>
      </c>
      <c r="AI524" t="s">
        <v>697</v>
      </c>
      <c r="AJ524" t="s">
        <v>697</v>
      </c>
      <c r="AK524" t="s">
        <v>697</v>
      </c>
      <c r="AL524">
        <v>0</v>
      </c>
      <c r="AM524">
        <v>0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  <c r="AU524" t="s">
        <v>697</v>
      </c>
      <c r="AV524" t="s">
        <v>697</v>
      </c>
      <c r="AW524" t="s">
        <v>697</v>
      </c>
      <c r="AX524" t="s">
        <v>697</v>
      </c>
      <c r="AY524" t="s">
        <v>697</v>
      </c>
      <c r="AZ524" t="s">
        <v>697</v>
      </c>
      <c r="BA524" t="s">
        <v>1430</v>
      </c>
      <c r="BB524" t="s">
        <v>2224</v>
      </c>
      <c r="BC524">
        <v>9.77</v>
      </c>
      <c r="BD524" t="s">
        <v>697</v>
      </c>
      <c r="BE524">
        <v>0</v>
      </c>
      <c r="BF524">
        <v>0</v>
      </c>
      <c r="BG524">
        <v>0</v>
      </c>
      <c r="BH524">
        <v>0</v>
      </c>
      <c r="BI524" t="s">
        <v>197</v>
      </c>
      <c r="BJ524" t="s">
        <v>697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697</v>
      </c>
      <c r="BQ524">
        <v>0</v>
      </c>
      <c r="BR524">
        <v>0</v>
      </c>
      <c r="BS524">
        <v>0</v>
      </c>
      <c r="BT524" t="s">
        <v>697</v>
      </c>
      <c r="BU524">
        <v>0</v>
      </c>
      <c r="BV524">
        <v>0</v>
      </c>
      <c r="BW524" t="s">
        <v>697</v>
      </c>
      <c r="BX524">
        <v>0</v>
      </c>
    </row>
    <row r="525" spans="1:76" x14ac:dyDescent="0.25">
      <c r="A525" t="s">
        <v>1272</v>
      </c>
      <c r="B525" t="s">
        <v>191</v>
      </c>
      <c r="C525" t="s">
        <v>1273</v>
      </c>
      <c r="D525" t="s">
        <v>870</v>
      </c>
      <c r="E525" t="s">
        <v>697</v>
      </c>
      <c r="F525" t="s">
        <v>1274</v>
      </c>
      <c r="G525" t="s">
        <v>697</v>
      </c>
      <c r="H525" t="s">
        <v>184</v>
      </c>
      <c r="I525" t="s">
        <v>1570</v>
      </c>
      <c r="J525" t="s">
        <v>1570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697</v>
      </c>
      <c r="AC525" s="2">
        <v>-3.459016393442623</v>
      </c>
      <c r="AD525">
        <v>-0.76</v>
      </c>
      <c r="AE525">
        <v>0</v>
      </c>
      <c r="AF525">
        <v>0</v>
      </c>
      <c r="AG525">
        <v>0</v>
      </c>
      <c r="AH525">
        <v>0</v>
      </c>
      <c r="AI525" t="s">
        <v>697</v>
      </c>
      <c r="AJ525" t="s">
        <v>697</v>
      </c>
      <c r="AK525" t="s">
        <v>697</v>
      </c>
      <c r="AL525">
        <v>0</v>
      </c>
      <c r="AM525">
        <v>0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  <c r="AU525" t="s">
        <v>697</v>
      </c>
      <c r="AV525" t="s">
        <v>697</v>
      </c>
      <c r="AW525" t="s">
        <v>697</v>
      </c>
      <c r="AX525" t="s">
        <v>697</v>
      </c>
      <c r="AY525" t="s">
        <v>697</v>
      </c>
      <c r="AZ525" t="s">
        <v>697</v>
      </c>
      <c r="BA525" t="s">
        <v>1546</v>
      </c>
      <c r="BB525" t="s">
        <v>2225</v>
      </c>
      <c r="BC525">
        <v>4.22</v>
      </c>
      <c r="BD525" t="s">
        <v>697</v>
      </c>
      <c r="BE525">
        <v>0</v>
      </c>
      <c r="BF525">
        <v>0</v>
      </c>
      <c r="BG525">
        <v>0</v>
      </c>
      <c r="BH525">
        <v>0</v>
      </c>
      <c r="BI525" t="s">
        <v>197</v>
      </c>
      <c r="BJ525" t="s">
        <v>697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697</v>
      </c>
      <c r="BQ525">
        <v>0</v>
      </c>
      <c r="BR525">
        <v>0</v>
      </c>
      <c r="BS525">
        <v>0</v>
      </c>
      <c r="BT525" t="s">
        <v>697</v>
      </c>
      <c r="BU525">
        <v>0</v>
      </c>
      <c r="BV525">
        <v>0</v>
      </c>
      <c r="BW525" t="s">
        <v>697</v>
      </c>
      <c r="BX525">
        <v>0</v>
      </c>
    </row>
    <row r="526" spans="1:76" x14ac:dyDescent="0.25">
      <c r="A526" t="s">
        <v>726</v>
      </c>
      <c r="B526" t="s">
        <v>191</v>
      </c>
      <c r="C526" t="s">
        <v>539</v>
      </c>
      <c r="D526" t="s">
        <v>540</v>
      </c>
      <c r="E526" t="s">
        <v>697</v>
      </c>
      <c r="F526" t="s">
        <v>457</v>
      </c>
      <c r="G526" t="s">
        <v>697</v>
      </c>
      <c r="H526" t="s">
        <v>184</v>
      </c>
      <c r="I526" t="s">
        <v>1570</v>
      </c>
      <c r="J526" t="s">
        <v>1570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697</v>
      </c>
      <c r="AC526" s="2">
        <v>-4.6721311475409832</v>
      </c>
      <c r="AD526">
        <v>-1.03</v>
      </c>
      <c r="AE526">
        <v>0</v>
      </c>
      <c r="AF526">
        <v>0</v>
      </c>
      <c r="AG526">
        <v>0</v>
      </c>
      <c r="AH526">
        <v>0</v>
      </c>
      <c r="AI526" t="s">
        <v>697</v>
      </c>
      <c r="AJ526" t="s">
        <v>697</v>
      </c>
      <c r="AK526" t="s">
        <v>697</v>
      </c>
      <c r="AL526">
        <v>0</v>
      </c>
      <c r="AM526">
        <v>0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  <c r="AU526" t="s">
        <v>697</v>
      </c>
      <c r="AV526" t="s">
        <v>697</v>
      </c>
      <c r="AW526" t="s">
        <v>697</v>
      </c>
      <c r="AX526" t="s">
        <v>697</v>
      </c>
      <c r="AY526" t="s">
        <v>697</v>
      </c>
      <c r="AZ526" t="s">
        <v>697</v>
      </c>
      <c r="BA526" t="s">
        <v>1547</v>
      </c>
      <c r="BB526" t="s">
        <v>2226</v>
      </c>
      <c r="BC526">
        <v>5.7</v>
      </c>
      <c r="BD526" t="s">
        <v>697</v>
      </c>
      <c r="BE526">
        <v>0</v>
      </c>
      <c r="BF526">
        <v>0</v>
      </c>
      <c r="BG526">
        <v>0</v>
      </c>
      <c r="BH526">
        <v>0</v>
      </c>
      <c r="BI526" t="s">
        <v>197</v>
      </c>
      <c r="BJ526" t="s">
        <v>697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697</v>
      </c>
      <c r="BQ526">
        <v>0</v>
      </c>
      <c r="BR526">
        <v>0</v>
      </c>
      <c r="BS526">
        <v>0</v>
      </c>
      <c r="BT526" t="s">
        <v>697</v>
      </c>
      <c r="BU526">
        <v>0</v>
      </c>
      <c r="BV526">
        <v>0</v>
      </c>
      <c r="BW526" t="s">
        <v>697</v>
      </c>
      <c r="BX526">
        <v>0</v>
      </c>
    </row>
    <row r="527" spans="1:76" x14ac:dyDescent="0.25">
      <c r="A527" t="s">
        <v>726</v>
      </c>
      <c r="B527" t="s">
        <v>191</v>
      </c>
      <c r="C527" t="s">
        <v>539</v>
      </c>
      <c r="D527" t="s">
        <v>540</v>
      </c>
      <c r="E527" t="s">
        <v>697</v>
      </c>
      <c r="F527" t="s">
        <v>457</v>
      </c>
      <c r="G527" t="s">
        <v>697</v>
      </c>
      <c r="H527" t="s">
        <v>184</v>
      </c>
      <c r="I527" t="s">
        <v>1570</v>
      </c>
      <c r="J527" t="s">
        <v>1570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697</v>
      </c>
      <c r="AC527" s="2">
        <v>-2.8278688524590163</v>
      </c>
      <c r="AD527">
        <v>-0.62</v>
      </c>
      <c r="AE527">
        <v>0</v>
      </c>
      <c r="AF527">
        <v>0</v>
      </c>
      <c r="AG527">
        <v>0</v>
      </c>
      <c r="AH527">
        <v>0</v>
      </c>
      <c r="AI527" t="s">
        <v>697</v>
      </c>
      <c r="AJ527" t="s">
        <v>697</v>
      </c>
      <c r="AK527" t="s">
        <v>697</v>
      </c>
      <c r="AL527">
        <v>0</v>
      </c>
      <c r="AM527">
        <v>0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  <c r="AU527" t="s">
        <v>697</v>
      </c>
      <c r="AV527" t="s">
        <v>697</v>
      </c>
      <c r="AW527" t="s">
        <v>697</v>
      </c>
      <c r="AX527" t="s">
        <v>697</v>
      </c>
      <c r="AY527" t="s">
        <v>697</v>
      </c>
      <c r="AZ527" t="s">
        <v>697</v>
      </c>
      <c r="BA527" t="s">
        <v>1276</v>
      </c>
      <c r="BB527" t="s">
        <v>2227</v>
      </c>
      <c r="BC527">
        <v>3.45</v>
      </c>
      <c r="BD527" t="s">
        <v>697</v>
      </c>
      <c r="BE527">
        <v>0</v>
      </c>
      <c r="BF527">
        <v>0</v>
      </c>
      <c r="BG527">
        <v>0</v>
      </c>
      <c r="BH527">
        <v>0</v>
      </c>
      <c r="BI527" t="s">
        <v>197</v>
      </c>
      <c r="BJ527" t="s">
        <v>697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697</v>
      </c>
      <c r="BQ527">
        <v>0</v>
      </c>
      <c r="BR527">
        <v>0</v>
      </c>
      <c r="BS527">
        <v>0</v>
      </c>
      <c r="BT527" t="s">
        <v>697</v>
      </c>
      <c r="BU527">
        <v>0</v>
      </c>
      <c r="BV527">
        <v>0</v>
      </c>
      <c r="BW527" t="s">
        <v>697</v>
      </c>
      <c r="BX527">
        <v>0</v>
      </c>
    </row>
    <row r="528" spans="1:76" x14ac:dyDescent="0.25">
      <c r="A528" t="s">
        <v>966</v>
      </c>
      <c r="B528" t="s">
        <v>967</v>
      </c>
      <c r="C528" t="s">
        <v>968</v>
      </c>
      <c r="D528" t="s">
        <v>969</v>
      </c>
      <c r="E528" t="s">
        <v>697</v>
      </c>
      <c r="F528" t="s">
        <v>697</v>
      </c>
      <c r="G528" t="s">
        <v>697</v>
      </c>
      <c r="H528" t="s">
        <v>184</v>
      </c>
      <c r="I528" t="s">
        <v>1570</v>
      </c>
      <c r="J528" t="s">
        <v>1570</v>
      </c>
      <c r="K528">
        <v>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697</v>
      </c>
      <c r="AC528" s="2">
        <v>-3.1721311475409837</v>
      </c>
      <c r="AD528">
        <v>-0.7</v>
      </c>
      <c r="AE528">
        <v>0</v>
      </c>
      <c r="AF528">
        <v>0</v>
      </c>
      <c r="AG528">
        <v>0</v>
      </c>
      <c r="AH528">
        <v>0</v>
      </c>
      <c r="AI528" t="s">
        <v>697</v>
      </c>
      <c r="AJ528" t="s">
        <v>697</v>
      </c>
      <c r="AK528" t="s">
        <v>697</v>
      </c>
      <c r="AL528">
        <v>0</v>
      </c>
      <c r="AM528">
        <v>0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  <c r="AU528" t="s">
        <v>697</v>
      </c>
      <c r="AV528" t="s">
        <v>697</v>
      </c>
      <c r="AW528" t="s">
        <v>697</v>
      </c>
      <c r="AX528" t="s">
        <v>697</v>
      </c>
      <c r="AY528" t="s">
        <v>697</v>
      </c>
      <c r="AZ528" t="s">
        <v>697</v>
      </c>
      <c r="BA528" t="s">
        <v>970</v>
      </c>
      <c r="BB528" t="s">
        <v>2228</v>
      </c>
      <c r="BC528">
        <v>3.87</v>
      </c>
      <c r="BD528" t="s">
        <v>697</v>
      </c>
      <c r="BE528">
        <v>0</v>
      </c>
      <c r="BF528">
        <v>0</v>
      </c>
      <c r="BG528">
        <v>0</v>
      </c>
      <c r="BH528">
        <v>0</v>
      </c>
      <c r="BI528" t="s">
        <v>197</v>
      </c>
      <c r="BJ528" t="s">
        <v>697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697</v>
      </c>
      <c r="BQ528">
        <v>0</v>
      </c>
      <c r="BR528">
        <v>0</v>
      </c>
      <c r="BS528">
        <v>0</v>
      </c>
      <c r="BT528" t="s">
        <v>697</v>
      </c>
      <c r="BU528">
        <v>0</v>
      </c>
      <c r="BV528">
        <v>0</v>
      </c>
      <c r="BW528" t="s">
        <v>697</v>
      </c>
      <c r="BX528">
        <v>0</v>
      </c>
    </row>
    <row r="529" spans="1:76" x14ac:dyDescent="0.25">
      <c r="A529" t="s">
        <v>1288</v>
      </c>
      <c r="B529" t="s">
        <v>201</v>
      </c>
      <c r="C529" t="s">
        <v>1289</v>
      </c>
      <c r="D529" t="s">
        <v>283</v>
      </c>
      <c r="E529" t="s">
        <v>697</v>
      </c>
      <c r="F529" t="s">
        <v>463</v>
      </c>
      <c r="G529" t="s">
        <v>697</v>
      </c>
      <c r="H529" t="s">
        <v>184</v>
      </c>
      <c r="I529" t="s">
        <v>1570</v>
      </c>
      <c r="J529" t="s">
        <v>1570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697</v>
      </c>
      <c r="AC529" s="2">
        <v>-7.1803278688524594</v>
      </c>
      <c r="AD529">
        <v>-1.58</v>
      </c>
      <c r="AE529">
        <v>0</v>
      </c>
      <c r="AF529">
        <v>0</v>
      </c>
      <c r="AG529">
        <v>0</v>
      </c>
      <c r="AH529">
        <v>0</v>
      </c>
      <c r="AI529" t="s">
        <v>697</v>
      </c>
      <c r="AJ529" t="s">
        <v>697</v>
      </c>
      <c r="AK529" t="s">
        <v>697</v>
      </c>
      <c r="AL529">
        <v>0</v>
      </c>
      <c r="AM529">
        <v>0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  <c r="AU529" t="s">
        <v>697</v>
      </c>
      <c r="AV529" t="s">
        <v>697</v>
      </c>
      <c r="AW529" t="s">
        <v>697</v>
      </c>
      <c r="AX529" t="s">
        <v>697</v>
      </c>
      <c r="AY529" t="s">
        <v>697</v>
      </c>
      <c r="AZ529" t="s">
        <v>697</v>
      </c>
      <c r="BA529" t="s">
        <v>2229</v>
      </c>
      <c r="BB529" t="s">
        <v>2230</v>
      </c>
      <c r="BC529">
        <v>8.76</v>
      </c>
      <c r="BD529" t="s">
        <v>697</v>
      </c>
      <c r="BE529">
        <v>0</v>
      </c>
      <c r="BF529">
        <v>0</v>
      </c>
      <c r="BG529">
        <v>0</v>
      </c>
      <c r="BH529">
        <v>0</v>
      </c>
      <c r="BI529" t="s">
        <v>197</v>
      </c>
      <c r="BJ529" t="s">
        <v>697</v>
      </c>
      <c r="BK529">
        <v>0</v>
      </c>
      <c r="BL529">
        <v>0</v>
      </c>
      <c r="BM529">
        <v>0</v>
      </c>
      <c r="BN529">
        <v>0</v>
      </c>
      <c r="BO529">
        <v>0</v>
      </c>
      <c r="BP529" t="s">
        <v>697</v>
      </c>
      <c r="BQ529">
        <v>0</v>
      </c>
      <c r="BR529">
        <v>0</v>
      </c>
      <c r="BS529">
        <v>0</v>
      </c>
      <c r="BT529" t="s">
        <v>697</v>
      </c>
      <c r="BU529">
        <v>0</v>
      </c>
      <c r="BV529">
        <v>0</v>
      </c>
      <c r="BW529" t="s">
        <v>697</v>
      </c>
      <c r="BX529">
        <v>0</v>
      </c>
    </row>
    <row r="530" spans="1:76" x14ac:dyDescent="0.25">
      <c r="A530" t="s">
        <v>726</v>
      </c>
      <c r="B530" t="s">
        <v>191</v>
      </c>
      <c r="C530" t="s">
        <v>539</v>
      </c>
      <c r="D530" t="s">
        <v>540</v>
      </c>
      <c r="E530" t="s">
        <v>697</v>
      </c>
      <c r="F530" t="s">
        <v>457</v>
      </c>
      <c r="G530" t="s">
        <v>697</v>
      </c>
      <c r="H530" t="s">
        <v>184</v>
      </c>
      <c r="I530" t="s">
        <v>1570</v>
      </c>
      <c r="J530" t="s">
        <v>1570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697</v>
      </c>
      <c r="AC530" s="2">
        <v>-8.1475409836065573</v>
      </c>
      <c r="AD530">
        <v>-1.79</v>
      </c>
      <c r="AE530">
        <v>0</v>
      </c>
      <c r="AF530">
        <v>0</v>
      </c>
      <c r="AG530">
        <v>0</v>
      </c>
      <c r="AH530">
        <v>0</v>
      </c>
      <c r="AI530" t="s">
        <v>697</v>
      </c>
      <c r="AJ530" t="s">
        <v>697</v>
      </c>
      <c r="AK530" t="s">
        <v>697</v>
      </c>
      <c r="AL530">
        <v>0</v>
      </c>
      <c r="AM530">
        <v>0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  <c r="AU530" t="s">
        <v>697</v>
      </c>
      <c r="AV530" t="s">
        <v>697</v>
      </c>
      <c r="AW530" t="s">
        <v>697</v>
      </c>
      <c r="AX530" t="s">
        <v>697</v>
      </c>
      <c r="AY530" t="s">
        <v>697</v>
      </c>
      <c r="AZ530" t="s">
        <v>697</v>
      </c>
      <c r="BA530" t="s">
        <v>1277</v>
      </c>
      <c r="BB530" t="s">
        <v>2231</v>
      </c>
      <c r="BC530">
        <v>9.94</v>
      </c>
      <c r="BD530" t="s">
        <v>697</v>
      </c>
      <c r="BE530">
        <v>0</v>
      </c>
      <c r="BF530">
        <v>0</v>
      </c>
      <c r="BG530">
        <v>0</v>
      </c>
      <c r="BH530">
        <v>0</v>
      </c>
      <c r="BI530" t="s">
        <v>197</v>
      </c>
      <c r="BJ530" t="s">
        <v>697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697</v>
      </c>
      <c r="BQ530">
        <v>0</v>
      </c>
      <c r="BR530">
        <v>0</v>
      </c>
      <c r="BS530">
        <v>0</v>
      </c>
      <c r="BT530" t="s">
        <v>697</v>
      </c>
      <c r="BU530">
        <v>0</v>
      </c>
      <c r="BV530">
        <v>0</v>
      </c>
      <c r="BW530" t="s">
        <v>697</v>
      </c>
      <c r="BX530">
        <v>0</v>
      </c>
    </row>
    <row r="531" spans="1:76" x14ac:dyDescent="0.25">
      <c r="A531" t="s">
        <v>736</v>
      </c>
      <c r="B531" t="s">
        <v>231</v>
      </c>
      <c r="C531" t="s">
        <v>256</v>
      </c>
      <c r="D531" t="s">
        <v>255</v>
      </c>
      <c r="E531" t="s">
        <v>697</v>
      </c>
      <c r="F531" t="s">
        <v>257</v>
      </c>
      <c r="G531" t="s">
        <v>697</v>
      </c>
      <c r="H531" t="s">
        <v>184</v>
      </c>
      <c r="I531" t="s">
        <v>1570</v>
      </c>
      <c r="J531" t="s">
        <v>1570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697</v>
      </c>
      <c r="AC531" s="2">
        <v>-4.4672131147540988</v>
      </c>
      <c r="AD531">
        <v>-0.98</v>
      </c>
      <c r="AE531">
        <v>0</v>
      </c>
      <c r="AF531">
        <v>0</v>
      </c>
      <c r="AG531">
        <v>0</v>
      </c>
      <c r="AH531">
        <v>0</v>
      </c>
      <c r="AI531" t="s">
        <v>697</v>
      </c>
      <c r="AJ531" t="s">
        <v>697</v>
      </c>
      <c r="AK531" t="s">
        <v>697</v>
      </c>
      <c r="AL531">
        <v>0</v>
      </c>
      <c r="AM531">
        <v>0</v>
      </c>
      <c r="AN531" t="s">
        <v>697</v>
      </c>
      <c r="AO531" t="s">
        <v>697</v>
      </c>
      <c r="AP531" t="s">
        <v>697</v>
      </c>
      <c r="AQ531" t="s">
        <v>697</v>
      </c>
      <c r="AR531" t="s">
        <v>697</v>
      </c>
      <c r="AS531" t="s">
        <v>697</v>
      </c>
      <c r="AT531" t="s">
        <v>697</v>
      </c>
      <c r="AU531" t="s">
        <v>697</v>
      </c>
      <c r="AV531" t="s">
        <v>697</v>
      </c>
      <c r="AW531" t="s">
        <v>697</v>
      </c>
      <c r="AX531" t="s">
        <v>697</v>
      </c>
      <c r="AY531" t="s">
        <v>697</v>
      </c>
      <c r="AZ531" t="s">
        <v>697</v>
      </c>
      <c r="BA531" t="s">
        <v>1002</v>
      </c>
      <c r="BB531" t="s">
        <v>2232</v>
      </c>
      <c r="BC531">
        <v>5.45</v>
      </c>
      <c r="BD531" t="s">
        <v>697</v>
      </c>
      <c r="BE531">
        <v>0</v>
      </c>
      <c r="BF531">
        <v>0</v>
      </c>
      <c r="BG531">
        <v>0</v>
      </c>
      <c r="BH531">
        <v>0</v>
      </c>
      <c r="BI531" t="s">
        <v>197</v>
      </c>
      <c r="BJ531" t="s">
        <v>697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697</v>
      </c>
      <c r="BQ531">
        <v>0</v>
      </c>
      <c r="BR531">
        <v>0</v>
      </c>
      <c r="BS531">
        <v>0</v>
      </c>
      <c r="BT531" t="s">
        <v>697</v>
      </c>
      <c r="BU531">
        <v>0</v>
      </c>
      <c r="BV531">
        <v>0</v>
      </c>
      <c r="BW531" t="s">
        <v>697</v>
      </c>
      <c r="BX531">
        <v>0</v>
      </c>
    </row>
    <row r="532" spans="1:76" x14ac:dyDescent="0.25">
      <c r="A532" t="s">
        <v>736</v>
      </c>
      <c r="B532" t="s">
        <v>231</v>
      </c>
      <c r="C532" t="s">
        <v>256</v>
      </c>
      <c r="D532" t="s">
        <v>255</v>
      </c>
      <c r="E532" t="s">
        <v>697</v>
      </c>
      <c r="F532" t="s">
        <v>257</v>
      </c>
      <c r="G532" t="s">
        <v>697</v>
      </c>
      <c r="H532" t="s">
        <v>184</v>
      </c>
      <c r="I532" t="s">
        <v>1570</v>
      </c>
      <c r="J532" t="s">
        <v>1570</v>
      </c>
      <c r="K532">
        <v>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697</v>
      </c>
      <c r="AC532" s="2">
        <v>-7.7868852459016393</v>
      </c>
      <c r="AD532">
        <v>-1.71</v>
      </c>
      <c r="AE532">
        <v>0</v>
      </c>
      <c r="AF532">
        <v>0</v>
      </c>
      <c r="AG532">
        <v>0</v>
      </c>
      <c r="AH532">
        <v>0</v>
      </c>
      <c r="AI532" t="s">
        <v>697</v>
      </c>
      <c r="AJ532" t="s">
        <v>697</v>
      </c>
      <c r="AK532" t="s">
        <v>697</v>
      </c>
      <c r="AL532">
        <v>0</v>
      </c>
      <c r="AM532">
        <v>0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  <c r="AU532" t="s">
        <v>697</v>
      </c>
      <c r="AV532" t="s">
        <v>697</v>
      </c>
      <c r="AW532" t="s">
        <v>697</v>
      </c>
      <c r="AX532" t="s">
        <v>697</v>
      </c>
      <c r="AY532" t="s">
        <v>697</v>
      </c>
      <c r="AZ532" t="s">
        <v>697</v>
      </c>
      <c r="BA532" t="s">
        <v>1278</v>
      </c>
      <c r="BB532" t="s">
        <v>2233</v>
      </c>
      <c r="BC532">
        <v>9.5</v>
      </c>
      <c r="BD532" t="s">
        <v>697</v>
      </c>
      <c r="BE532">
        <v>0</v>
      </c>
      <c r="BF532">
        <v>0</v>
      </c>
      <c r="BG532">
        <v>0</v>
      </c>
      <c r="BH532">
        <v>0</v>
      </c>
      <c r="BI532" t="s">
        <v>197</v>
      </c>
      <c r="BJ532" t="s">
        <v>697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697</v>
      </c>
      <c r="BQ532">
        <v>0</v>
      </c>
      <c r="BR532">
        <v>0</v>
      </c>
      <c r="BS532">
        <v>0</v>
      </c>
      <c r="BT532" t="s">
        <v>697</v>
      </c>
      <c r="BU532">
        <v>0</v>
      </c>
      <c r="BV532">
        <v>0</v>
      </c>
      <c r="BW532" t="s">
        <v>697</v>
      </c>
      <c r="BX532">
        <v>0</v>
      </c>
    </row>
    <row r="533" spans="1:76" x14ac:dyDescent="0.25">
      <c r="A533" t="s">
        <v>736</v>
      </c>
      <c r="B533" t="s">
        <v>231</v>
      </c>
      <c r="C533" t="s">
        <v>256</v>
      </c>
      <c r="D533" t="s">
        <v>255</v>
      </c>
      <c r="E533" t="s">
        <v>697</v>
      </c>
      <c r="F533" t="s">
        <v>257</v>
      </c>
      <c r="G533" t="s">
        <v>697</v>
      </c>
      <c r="H533" t="s">
        <v>184</v>
      </c>
      <c r="I533" t="s">
        <v>1570</v>
      </c>
      <c r="J533" t="s">
        <v>1570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697</v>
      </c>
      <c r="AC533" s="2">
        <v>-9.9016393442622945</v>
      </c>
      <c r="AD533">
        <v>-2.1800000000000002</v>
      </c>
      <c r="AE533">
        <v>0</v>
      </c>
      <c r="AF533">
        <v>0</v>
      </c>
      <c r="AG533">
        <v>0</v>
      </c>
      <c r="AH533">
        <v>0</v>
      </c>
      <c r="AI533" t="s">
        <v>697</v>
      </c>
      <c r="AJ533" t="s">
        <v>697</v>
      </c>
      <c r="AK533" t="s">
        <v>697</v>
      </c>
      <c r="AL533">
        <v>0</v>
      </c>
      <c r="AM533">
        <v>0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  <c r="AU533" t="s">
        <v>697</v>
      </c>
      <c r="AV533" t="s">
        <v>697</v>
      </c>
      <c r="AW533" t="s">
        <v>697</v>
      </c>
      <c r="AX533" t="s">
        <v>697</v>
      </c>
      <c r="AY533" t="s">
        <v>697</v>
      </c>
      <c r="AZ533" t="s">
        <v>697</v>
      </c>
      <c r="BA533" t="s">
        <v>1098</v>
      </c>
      <c r="BB533" t="s">
        <v>2234</v>
      </c>
      <c r="BC533">
        <v>12.08</v>
      </c>
      <c r="BD533" t="s">
        <v>697</v>
      </c>
      <c r="BE533">
        <v>0</v>
      </c>
      <c r="BF533">
        <v>0</v>
      </c>
      <c r="BG533">
        <v>0</v>
      </c>
      <c r="BH533">
        <v>0</v>
      </c>
      <c r="BI533" t="s">
        <v>197</v>
      </c>
      <c r="BJ533" t="s">
        <v>697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697</v>
      </c>
      <c r="BQ533">
        <v>0</v>
      </c>
      <c r="BR533">
        <v>0</v>
      </c>
      <c r="BS533">
        <v>0</v>
      </c>
      <c r="BT533" t="s">
        <v>697</v>
      </c>
      <c r="BU533">
        <v>0</v>
      </c>
      <c r="BV533">
        <v>0</v>
      </c>
      <c r="BW533" t="s">
        <v>697</v>
      </c>
      <c r="BX533">
        <v>0</v>
      </c>
    </row>
    <row r="534" spans="1:76" x14ac:dyDescent="0.25">
      <c r="A534" t="s">
        <v>736</v>
      </c>
      <c r="B534" t="s">
        <v>231</v>
      </c>
      <c r="C534" t="s">
        <v>256</v>
      </c>
      <c r="D534" t="s">
        <v>255</v>
      </c>
      <c r="E534" t="s">
        <v>697</v>
      </c>
      <c r="F534" t="s">
        <v>257</v>
      </c>
      <c r="G534" t="s">
        <v>697</v>
      </c>
      <c r="H534" t="s">
        <v>184</v>
      </c>
      <c r="I534" t="s">
        <v>1570</v>
      </c>
      <c r="J534" t="s">
        <v>1570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697</v>
      </c>
      <c r="AC534" s="2">
        <v>-8.8360655737704921</v>
      </c>
      <c r="AD534">
        <v>-1.94</v>
      </c>
      <c r="AE534">
        <v>0</v>
      </c>
      <c r="AF534">
        <v>0</v>
      </c>
      <c r="AG534">
        <v>0</v>
      </c>
      <c r="AH534">
        <v>0</v>
      </c>
      <c r="AI534" t="s">
        <v>697</v>
      </c>
      <c r="AJ534" t="s">
        <v>697</v>
      </c>
      <c r="AK534" t="s">
        <v>697</v>
      </c>
      <c r="AL534">
        <v>0</v>
      </c>
      <c r="AM534">
        <v>0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  <c r="AU534" t="s">
        <v>697</v>
      </c>
      <c r="AV534" t="s">
        <v>697</v>
      </c>
      <c r="AW534" t="s">
        <v>697</v>
      </c>
      <c r="AX534" t="s">
        <v>697</v>
      </c>
      <c r="AY534" t="s">
        <v>697</v>
      </c>
      <c r="AZ534" t="s">
        <v>697</v>
      </c>
      <c r="BA534" t="s">
        <v>1431</v>
      </c>
      <c r="BB534" t="s">
        <v>2235</v>
      </c>
      <c r="BC534">
        <v>10.78</v>
      </c>
      <c r="BD534" t="s">
        <v>697</v>
      </c>
      <c r="BE534">
        <v>0</v>
      </c>
      <c r="BF534">
        <v>0</v>
      </c>
      <c r="BG534">
        <v>0</v>
      </c>
      <c r="BH534">
        <v>0</v>
      </c>
      <c r="BI534" t="s">
        <v>197</v>
      </c>
      <c r="BJ534" t="s">
        <v>697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697</v>
      </c>
      <c r="BQ534">
        <v>0</v>
      </c>
      <c r="BR534">
        <v>0</v>
      </c>
      <c r="BS534">
        <v>0</v>
      </c>
      <c r="BT534" t="s">
        <v>697</v>
      </c>
      <c r="BU534">
        <v>0</v>
      </c>
      <c r="BV534">
        <v>0</v>
      </c>
      <c r="BW534" t="s">
        <v>697</v>
      </c>
      <c r="BX534">
        <v>0</v>
      </c>
    </row>
    <row r="535" spans="1:76" x14ac:dyDescent="0.25">
      <c r="A535" t="s">
        <v>736</v>
      </c>
      <c r="B535" t="s">
        <v>231</v>
      </c>
      <c r="C535" t="s">
        <v>256</v>
      </c>
      <c r="D535" t="s">
        <v>255</v>
      </c>
      <c r="E535" t="s">
        <v>697</v>
      </c>
      <c r="F535" t="s">
        <v>257</v>
      </c>
      <c r="G535" t="s">
        <v>697</v>
      </c>
      <c r="H535" t="s">
        <v>184</v>
      </c>
      <c r="I535" t="s">
        <v>1570</v>
      </c>
      <c r="J535" t="s">
        <v>1570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697</v>
      </c>
      <c r="AC535" s="2">
        <v>-7.7049180327868854</v>
      </c>
      <c r="AD535">
        <v>-1.7</v>
      </c>
      <c r="AE535">
        <v>0</v>
      </c>
      <c r="AF535">
        <v>0</v>
      </c>
      <c r="AG535">
        <v>0</v>
      </c>
      <c r="AH535">
        <v>0</v>
      </c>
      <c r="AI535" t="s">
        <v>697</v>
      </c>
      <c r="AJ535" t="s">
        <v>697</v>
      </c>
      <c r="AK535" t="s">
        <v>697</v>
      </c>
      <c r="AL535">
        <v>0</v>
      </c>
      <c r="AM535">
        <v>0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  <c r="AU535" t="s">
        <v>697</v>
      </c>
      <c r="AV535" t="s">
        <v>697</v>
      </c>
      <c r="AW535" t="s">
        <v>697</v>
      </c>
      <c r="AX535" t="s">
        <v>697</v>
      </c>
      <c r="AY535" t="s">
        <v>697</v>
      </c>
      <c r="AZ535" t="s">
        <v>697</v>
      </c>
      <c r="BA535" t="s">
        <v>2236</v>
      </c>
      <c r="BB535" t="s">
        <v>2237</v>
      </c>
      <c r="BC535">
        <v>9.4</v>
      </c>
      <c r="BD535" t="s">
        <v>697</v>
      </c>
      <c r="BE535">
        <v>0</v>
      </c>
      <c r="BF535">
        <v>0</v>
      </c>
      <c r="BG535">
        <v>0</v>
      </c>
      <c r="BH535">
        <v>0</v>
      </c>
      <c r="BI535" t="s">
        <v>197</v>
      </c>
      <c r="BJ535" t="s">
        <v>697</v>
      </c>
      <c r="BK535">
        <v>0</v>
      </c>
      <c r="BL535">
        <v>0</v>
      </c>
      <c r="BM535">
        <v>0</v>
      </c>
      <c r="BN535">
        <v>0</v>
      </c>
      <c r="BO535">
        <v>0</v>
      </c>
      <c r="BP535" t="s">
        <v>697</v>
      </c>
      <c r="BQ535">
        <v>0</v>
      </c>
      <c r="BR535">
        <v>0</v>
      </c>
      <c r="BS535">
        <v>0</v>
      </c>
      <c r="BT535" t="s">
        <v>697</v>
      </c>
      <c r="BU535">
        <v>0</v>
      </c>
      <c r="BV535">
        <v>0</v>
      </c>
      <c r="BW535" t="s">
        <v>697</v>
      </c>
      <c r="BX535">
        <v>0</v>
      </c>
    </row>
    <row r="536" spans="1:76" x14ac:dyDescent="0.25">
      <c r="A536" t="s">
        <v>736</v>
      </c>
      <c r="B536" t="s">
        <v>231</v>
      </c>
      <c r="C536" t="s">
        <v>256</v>
      </c>
      <c r="D536" t="s">
        <v>255</v>
      </c>
      <c r="E536" t="s">
        <v>697</v>
      </c>
      <c r="F536" t="s">
        <v>257</v>
      </c>
      <c r="G536" t="s">
        <v>697</v>
      </c>
      <c r="H536" t="s">
        <v>184</v>
      </c>
      <c r="I536" t="s">
        <v>1570</v>
      </c>
      <c r="J536" t="s">
        <v>1570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697</v>
      </c>
      <c r="AC536" s="2">
        <v>-8.5901639344262293</v>
      </c>
      <c r="AD536">
        <v>-1.89</v>
      </c>
      <c r="AE536">
        <v>0</v>
      </c>
      <c r="AF536">
        <v>0</v>
      </c>
      <c r="AG536">
        <v>0</v>
      </c>
      <c r="AH536">
        <v>0</v>
      </c>
      <c r="AI536" t="s">
        <v>697</v>
      </c>
      <c r="AJ536" t="s">
        <v>697</v>
      </c>
      <c r="AK536" t="s">
        <v>697</v>
      </c>
      <c r="AL536">
        <v>0</v>
      </c>
      <c r="AM536">
        <v>0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  <c r="AU536" t="s">
        <v>697</v>
      </c>
      <c r="AV536" t="s">
        <v>697</v>
      </c>
      <c r="AW536" t="s">
        <v>697</v>
      </c>
      <c r="AX536" t="s">
        <v>697</v>
      </c>
      <c r="AY536" t="s">
        <v>697</v>
      </c>
      <c r="AZ536" t="s">
        <v>697</v>
      </c>
      <c r="BA536" t="s">
        <v>2238</v>
      </c>
      <c r="BB536" t="s">
        <v>2239</v>
      </c>
      <c r="BC536">
        <v>10.48</v>
      </c>
      <c r="BD536" t="s">
        <v>697</v>
      </c>
      <c r="BE536">
        <v>0</v>
      </c>
      <c r="BF536">
        <v>0</v>
      </c>
      <c r="BG536">
        <v>0</v>
      </c>
      <c r="BH536">
        <v>0</v>
      </c>
      <c r="BI536" t="s">
        <v>197</v>
      </c>
      <c r="BJ536" t="s">
        <v>697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697</v>
      </c>
      <c r="BQ536">
        <v>0</v>
      </c>
      <c r="BR536">
        <v>0</v>
      </c>
      <c r="BS536">
        <v>0</v>
      </c>
      <c r="BT536" t="s">
        <v>697</v>
      </c>
      <c r="BU536">
        <v>0</v>
      </c>
      <c r="BV536">
        <v>0</v>
      </c>
      <c r="BW536" t="s">
        <v>697</v>
      </c>
      <c r="BX536">
        <v>0</v>
      </c>
    </row>
    <row r="537" spans="1:76" x14ac:dyDescent="0.25">
      <c r="A537" t="s">
        <v>736</v>
      </c>
      <c r="B537" t="s">
        <v>231</v>
      </c>
      <c r="C537" t="s">
        <v>256</v>
      </c>
      <c r="D537" t="s">
        <v>255</v>
      </c>
      <c r="E537" t="s">
        <v>697</v>
      </c>
      <c r="F537" t="s">
        <v>257</v>
      </c>
      <c r="G537" t="s">
        <v>697</v>
      </c>
      <c r="H537" t="s">
        <v>184</v>
      </c>
      <c r="I537" t="s">
        <v>1570</v>
      </c>
      <c r="J537" t="s">
        <v>1570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697</v>
      </c>
      <c r="AC537" s="2">
        <v>-13.114754098360656</v>
      </c>
      <c r="AD537">
        <v>-2.89</v>
      </c>
      <c r="AE537">
        <v>0</v>
      </c>
      <c r="AF537">
        <v>0</v>
      </c>
      <c r="AG537">
        <v>0</v>
      </c>
      <c r="AH537">
        <v>0</v>
      </c>
      <c r="AI537" t="s">
        <v>697</v>
      </c>
      <c r="AJ537" t="s">
        <v>697</v>
      </c>
      <c r="AK537" t="s">
        <v>697</v>
      </c>
      <c r="AL537">
        <v>0</v>
      </c>
      <c r="AM537">
        <v>0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  <c r="AU537" t="s">
        <v>697</v>
      </c>
      <c r="AV537" t="s">
        <v>697</v>
      </c>
      <c r="AW537" t="s">
        <v>697</v>
      </c>
      <c r="AX537" t="s">
        <v>697</v>
      </c>
      <c r="AY537" t="s">
        <v>697</v>
      </c>
      <c r="AZ537" t="s">
        <v>697</v>
      </c>
      <c r="BA537" t="s">
        <v>1111</v>
      </c>
      <c r="BB537" t="s">
        <v>2240</v>
      </c>
      <c r="BC537">
        <v>16</v>
      </c>
      <c r="BD537" t="s">
        <v>697</v>
      </c>
      <c r="BE537">
        <v>0</v>
      </c>
      <c r="BF537">
        <v>0</v>
      </c>
      <c r="BG537">
        <v>0</v>
      </c>
      <c r="BH537">
        <v>0</v>
      </c>
      <c r="BI537" t="s">
        <v>197</v>
      </c>
      <c r="BJ537" t="s">
        <v>697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697</v>
      </c>
      <c r="BQ537">
        <v>0</v>
      </c>
      <c r="BR537">
        <v>0</v>
      </c>
      <c r="BS537">
        <v>0</v>
      </c>
      <c r="BT537" t="s">
        <v>697</v>
      </c>
      <c r="BU537">
        <v>0</v>
      </c>
      <c r="BV537">
        <v>0</v>
      </c>
      <c r="BW537" t="s">
        <v>697</v>
      </c>
      <c r="BX537">
        <v>0</v>
      </c>
    </row>
    <row r="538" spans="1:76" x14ac:dyDescent="0.25">
      <c r="A538" t="s">
        <v>752</v>
      </c>
      <c r="B538" t="s">
        <v>191</v>
      </c>
      <c r="C538" t="s">
        <v>753</v>
      </c>
      <c r="D538" t="s">
        <v>669</v>
      </c>
      <c r="E538" t="s">
        <v>697</v>
      </c>
      <c r="F538" t="s">
        <v>688</v>
      </c>
      <c r="G538" t="s">
        <v>697</v>
      </c>
      <c r="H538" t="s">
        <v>184</v>
      </c>
      <c r="I538" t="s">
        <v>1570</v>
      </c>
      <c r="J538" t="s">
        <v>1570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697</v>
      </c>
      <c r="AC538" s="2">
        <v>-8.1475409836065573</v>
      </c>
      <c r="AD538">
        <v>-1.79</v>
      </c>
      <c r="AE538">
        <v>0</v>
      </c>
      <c r="AF538">
        <v>0</v>
      </c>
      <c r="AG538">
        <v>0</v>
      </c>
      <c r="AH538">
        <v>0</v>
      </c>
      <c r="AI538" t="s">
        <v>697</v>
      </c>
      <c r="AJ538" t="s">
        <v>697</v>
      </c>
      <c r="AK538" t="s">
        <v>697</v>
      </c>
      <c r="AL538">
        <v>0</v>
      </c>
      <c r="AM538">
        <v>0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  <c r="AU538" t="s">
        <v>697</v>
      </c>
      <c r="AV538" t="s">
        <v>697</v>
      </c>
      <c r="AW538" t="s">
        <v>697</v>
      </c>
      <c r="AX538" t="s">
        <v>697</v>
      </c>
      <c r="AY538" t="s">
        <v>697</v>
      </c>
      <c r="AZ538" t="s">
        <v>697</v>
      </c>
      <c r="BA538" t="s">
        <v>2241</v>
      </c>
      <c r="BB538" t="s">
        <v>2242</v>
      </c>
      <c r="BC538">
        <v>9.94</v>
      </c>
      <c r="BD538" t="s">
        <v>697</v>
      </c>
      <c r="BE538">
        <v>0</v>
      </c>
      <c r="BF538">
        <v>0</v>
      </c>
      <c r="BG538">
        <v>0</v>
      </c>
      <c r="BH538">
        <v>0</v>
      </c>
      <c r="BI538" t="s">
        <v>197</v>
      </c>
      <c r="BJ538" t="s">
        <v>697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697</v>
      </c>
      <c r="BQ538">
        <v>0</v>
      </c>
      <c r="BR538">
        <v>0</v>
      </c>
      <c r="BS538">
        <v>0</v>
      </c>
      <c r="BT538" t="s">
        <v>697</v>
      </c>
      <c r="BU538">
        <v>0</v>
      </c>
      <c r="BV538">
        <v>0</v>
      </c>
      <c r="BW538" t="s">
        <v>697</v>
      </c>
      <c r="BX538">
        <v>0</v>
      </c>
    </row>
    <row r="539" spans="1:76" x14ac:dyDescent="0.25">
      <c r="A539" t="s">
        <v>839</v>
      </c>
      <c r="B539" t="s">
        <v>191</v>
      </c>
      <c r="C539" t="s">
        <v>840</v>
      </c>
      <c r="D539" t="s">
        <v>669</v>
      </c>
      <c r="E539" t="s">
        <v>697</v>
      </c>
      <c r="F539" t="s">
        <v>687</v>
      </c>
      <c r="G539" t="s">
        <v>697</v>
      </c>
      <c r="H539" t="s">
        <v>184</v>
      </c>
      <c r="I539" t="s">
        <v>1570</v>
      </c>
      <c r="J539" t="s">
        <v>1570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697</v>
      </c>
      <c r="AC539" s="2">
        <v>-11.073770491803279</v>
      </c>
      <c r="AD539">
        <v>-2.44</v>
      </c>
      <c r="AE539">
        <v>0</v>
      </c>
      <c r="AF539">
        <v>0</v>
      </c>
      <c r="AG539">
        <v>0</v>
      </c>
      <c r="AH539">
        <v>0</v>
      </c>
      <c r="AI539" t="s">
        <v>697</v>
      </c>
      <c r="AJ539" t="s">
        <v>697</v>
      </c>
      <c r="AK539" t="s">
        <v>697</v>
      </c>
      <c r="AL539">
        <v>0</v>
      </c>
      <c r="AM539">
        <v>0</v>
      </c>
      <c r="AN539" t="s">
        <v>697</v>
      </c>
      <c r="AO539" t="s">
        <v>697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  <c r="AU539" t="s">
        <v>697</v>
      </c>
      <c r="AV539" t="s">
        <v>697</v>
      </c>
      <c r="AW539" t="s">
        <v>697</v>
      </c>
      <c r="AX539" t="s">
        <v>697</v>
      </c>
      <c r="AY539" t="s">
        <v>697</v>
      </c>
      <c r="AZ539" t="s">
        <v>697</v>
      </c>
      <c r="BA539" t="s">
        <v>1035</v>
      </c>
      <c r="BB539" t="s">
        <v>2243</v>
      </c>
      <c r="BC539">
        <v>13.51</v>
      </c>
      <c r="BD539" t="s">
        <v>697</v>
      </c>
      <c r="BE539">
        <v>0</v>
      </c>
      <c r="BF539">
        <v>0</v>
      </c>
      <c r="BG539">
        <v>0</v>
      </c>
      <c r="BH539">
        <v>0</v>
      </c>
      <c r="BI539" t="s">
        <v>197</v>
      </c>
      <c r="BJ539" t="s">
        <v>697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697</v>
      </c>
      <c r="BQ539">
        <v>0</v>
      </c>
      <c r="BR539">
        <v>0</v>
      </c>
      <c r="BS539">
        <v>0</v>
      </c>
      <c r="BT539" t="s">
        <v>697</v>
      </c>
      <c r="BU539">
        <v>0</v>
      </c>
      <c r="BV539">
        <v>0</v>
      </c>
      <c r="BW539" t="s">
        <v>697</v>
      </c>
      <c r="BX539">
        <v>0</v>
      </c>
    </row>
    <row r="540" spans="1:76" x14ac:dyDescent="0.25">
      <c r="A540" t="s">
        <v>748</v>
      </c>
      <c r="B540" t="s">
        <v>231</v>
      </c>
      <c r="C540" t="s">
        <v>665</v>
      </c>
      <c r="D540" t="s">
        <v>233</v>
      </c>
      <c r="E540" t="s">
        <v>697</v>
      </c>
      <c r="F540" t="s">
        <v>597</v>
      </c>
      <c r="G540" t="s">
        <v>697</v>
      </c>
      <c r="H540" t="s">
        <v>184</v>
      </c>
      <c r="I540" t="s">
        <v>1570</v>
      </c>
      <c r="J540" t="s">
        <v>1570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697</v>
      </c>
      <c r="AC540" s="2">
        <v>-13.204918032786885</v>
      </c>
      <c r="AD540">
        <v>-2.91</v>
      </c>
      <c r="AE540">
        <v>0</v>
      </c>
      <c r="AF540">
        <v>0</v>
      </c>
      <c r="AG540">
        <v>0</v>
      </c>
      <c r="AH540">
        <v>0</v>
      </c>
      <c r="AI540" t="s">
        <v>697</v>
      </c>
      <c r="AJ540" t="s">
        <v>697</v>
      </c>
      <c r="AK540" t="s">
        <v>697</v>
      </c>
      <c r="AL540">
        <v>0</v>
      </c>
      <c r="AM540">
        <v>0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  <c r="AU540" t="s">
        <v>697</v>
      </c>
      <c r="AV540" t="s">
        <v>697</v>
      </c>
      <c r="AW540" t="s">
        <v>697</v>
      </c>
      <c r="AX540" t="s">
        <v>697</v>
      </c>
      <c r="AY540" t="s">
        <v>697</v>
      </c>
      <c r="AZ540" t="s">
        <v>697</v>
      </c>
      <c r="BA540" t="s">
        <v>1030</v>
      </c>
      <c r="BB540" t="s">
        <v>2244</v>
      </c>
      <c r="BC540">
        <v>16.11</v>
      </c>
      <c r="BD540" t="s">
        <v>697</v>
      </c>
      <c r="BE540">
        <v>0</v>
      </c>
      <c r="BF540">
        <v>0</v>
      </c>
      <c r="BG540">
        <v>0</v>
      </c>
      <c r="BH540">
        <v>0</v>
      </c>
      <c r="BI540" t="s">
        <v>197</v>
      </c>
      <c r="BJ540" t="s">
        <v>697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697</v>
      </c>
      <c r="BQ540">
        <v>0</v>
      </c>
      <c r="BR540">
        <v>0</v>
      </c>
      <c r="BS540">
        <v>0</v>
      </c>
      <c r="BT540" t="s">
        <v>697</v>
      </c>
      <c r="BU540">
        <v>0</v>
      </c>
      <c r="BV540">
        <v>0</v>
      </c>
      <c r="BW540" t="s">
        <v>697</v>
      </c>
      <c r="BX540">
        <v>0</v>
      </c>
    </row>
    <row r="541" spans="1:76" x14ac:dyDescent="0.25">
      <c r="A541" t="s">
        <v>735</v>
      </c>
      <c r="B541" t="s">
        <v>231</v>
      </c>
      <c r="C541" t="s">
        <v>232</v>
      </c>
      <c r="D541" t="s">
        <v>233</v>
      </c>
      <c r="E541" t="s">
        <v>697</v>
      </c>
      <c r="F541" t="s">
        <v>234</v>
      </c>
      <c r="G541" t="s">
        <v>697</v>
      </c>
      <c r="H541" t="s">
        <v>184</v>
      </c>
      <c r="I541" t="s">
        <v>1570</v>
      </c>
      <c r="J541" t="s">
        <v>1570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697</v>
      </c>
      <c r="AC541" s="2">
        <v>-14.131147540983607</v>
      </c>
      <c r="AD541">
        <v>-3.11</v>
      </c>
      <c r="AE541">
        <v>0</v>
      </c>
      <c r="AF541">
        <v>0</v>
      </c>
      <c r="AG541">
        <v>0</v>
      </c>
      <c r="AH541">
        <v>0</v>
      </c>
      <c r="AI541" t="s">
        <v>697</v>
      </c>
      <c r="AJ541" t="s">
        <v>697</v>
      </c>
      <c r="AK541" t="s">
        <v>697</v>
      </c>
      <c r="AL541">
        <v>0</v>
      </c>
      <c r="AM541">
        <v>0</v>
      </c>
      <c r="AN541" t="s">
        <v>697</v>
      </c>
      <c r="AO541" t="s">
        <v>697</v>
      </c>
      <c r="AP541" t="s">
        <v>697</v>
      </c>
      <c r="AQ541" t="s">
        <v>697</v>
      </c>
      <c r="AR541" t="s">
        <v>697</v>
      </c>
      <c r="AS541" t="s">
        <v>697</v>
      </c>
      <c r="AT541" t="s">
        <v>697</v>
      </c>
      <c r="AU541" t="s">
        <v>697</v>
      </c>
      <c r="AV541" t="s">
        <v>697</v>
      </c>
      <c r="AW541" t="s">
        <v>697</v>
      </c>
      <c r="AX541" t="s">
        <v>697</v>
      </c>
      <c r="AY541" t="s">
        <v>697</v>
      </c>
      <c r="AZ541" t="s">
        <v>697</v>
      </c>
      <c r="BA541" t="s">
        <v>1028</v>
      </c>
      <c r="BB541" t="s">
        <v>2245</v>
      </c>
      <c r="BC541">
        <v>17.239999999999998</v>
      </c>
      <c r="BD541" t="s">
        <v>697</v>
      </c>
      <c r="BE541">
        <v>0</v>
      </c>
      <c r="BF541">
        <v>0</v>
      </c>
      <c r="BG541">
        <v>0</v>
      </c>
      <c r="BH541">
        <v>0</v>
      </c>
      <c r="BI541" t="s">
        <v>197</v>
      </c>
      <c r="BJ541" t="s">
        <v>697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697</v>
      </c>
      <c r="BQ541">
        <v>0</v>
      </c>
      <c r="BR541">
        <v>0</v>
      </c>
      <c r="BS541">
        <v>0</v>
      </c>
      <c r="BT541" t="s">
        <v>697</v>
      </c>
      <c r="BU541">
        <v>0</v>
      </c>
      <c r="BV541">
        <v>0</v>
      </c>
      <c r="BW541" t="s">
        <v>697</v>
      </c>
      <c r="BX541">
        <v>0</v>
      </c>
    </row>
    <row r="542" spans="1:76" x14ac:dyDescent="0.25">
      <c r="A542" t="s">
        <v>748</v>
      </c>
      <c r="B542" t="s">
        <v>231</v>
      </c>
      <c r="C542" t="s">
        <v>665</v>
      </c>
      <c r="D542" t="s">
        <v>233</v>
      </c>
      <c r="E542" t="s">
        <v>697</v>
      </c>
      <c r="F542" t="s">
        <v>597</v>
      </c>
      <c r="G542" t="s">
        <v>697</v>
      </c>
      <c r="H542" t="s">
        <v>184</v>
      </c>
      <c r="I542" t="s">
        <v>1570</v>
      </c>
      <c r="J542" t="s">
        <v>1570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697</v>
      </c>
      <c r="AC542" s="2">
        <v>-8.8606557377049189</v>
      </c>
      <c r="AD542">
        <v>-1.95</v>
      </c>
      <c r="AE542">
        <v>0</v>
      </c>
      <c r="AF542">
        <v>0</v>
      </c>
      <c r="AG542">
        <v>0</v>
      </c>
      <c r="AH542">
        <v>0</v>
      </c>
      <c r="AI542" t="s">
        <v>697</v>
      </c>
      <c r="AJ542" t="s">
        <v>697</v>
      </c>
      <c r="AK542" t="s">
        <v>697</v>
      </c>
      <c r="AL542">
        <v>0</v>
      </c>
      <c r="AM542">
        <v>0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  <c r="AU542" t="s">
        <v>697</v>
      </c>
      <c r="AV542" t="s">
        <v>697</v>
      </c>
      <c r="AW542" t="s">
        <v>697</v>
      </c>
      <c r="AX542" t="s">
        <v>697</v>
      </c>
      <c r="AY542" t="s">
        <v>697</v>
      </c>
      <c r="AZ542" t="s">
        <v>697</v>
      </c>
      <c r="BA542" t="s">
        <v>1484</v>
      </c>
      <c r="BB542" t="s">
        <v>2246</v>
      </c>
      <c r="BC542">
        <v>10.81</v>
      </c>
      <c r="BD542" t="s">
        <v>697</v>
      </c>
      <c r="BE542">
        <v>0</v>
      </c>
      <c r="BF542">
        <v>0</v>
      </c>
      <c r="BG542">
        <v>0</v>
      </c>
      <c r="BH542">
        <v>0</v>
      </c>
      <c r="BI542" t="s">
        <v>197</v>
      </c>
      <c r="BJ542" t="s">
        <v>697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697</v>
      </c>
      <c r="BQ542">
        <v>0</v>
      </c>
      <c r="BR542">
        <v>0</v>
      </c>
      <c r="BS542">
        <v>0</v>
      </c>
      <c r="BT542" t="s">
        <v>697</v>
      </c>
      <c r="BU542">
        <v>0</v>
      </c>
      <c r="BV542">
        <v>0</v>
      </c>
      <c r="BW542" t="s">
        <v>697</v>
      </c>
      <c r="BX542">
        <v>0</v>
      </c>
    </row>
    <row r="543" spans="1:76" x14ac:dyDescent="0.25">
      <c r="A543" t="s">
        <v>735</v>
      </c>
      <c r="B543" t="s">
        <v>231</v>
      </c>
      <c r="C543" t="s">
        <v>232</v>
      </c>
      <c r="D543" t="s">
        <v>233</v>
      </c>
      <c r="E543" t="s">
        <v>697</v>
      </c>
      <c r="F543" t="s">
        <v>234</v>
      </c>
      <c r="G543" t="s">
        <v>697</v>
      </c>
      <c r="H543" t="s">
        <v>184</v>
      </c>
      <c r="I543" t="s">
        <v>1570</v>
      </c>
      <c r="J543" t="s">
        <v>1570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697</v>
      </c>
      <c r="AC543" s="2">
        <v>-7.3770491803278686</v>
      </c>
      <c r="AD543">
        <v>-1.62</v>
      </c>
      <c r="AE543">
        <v>0</v>
      </c>
      <c r="AF543">
        <v>0</v>
      </c>
      <c r="AG543">
        <v>0</v>
      </c>
      <c r="AH543">
        <v>0</v>
      </c>
      <c r="AI543" t="s">
        <v>697</v>
      </c>
      <c r="AJ543" t="s">
        <v>697</v>
      </c>
      <c r="AK543" t="s">
        <v>697</v>
      </c>
      <c r="AL543">
        <v>0</v>
      </c>
      <c r="AM543">
        <v>0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  <c r="AU543" t="s">
        <v>697</v>
      </c>
      <c r="AV543" t="s">
        <v>697</v>
      </c>
      <c r="AW543" t="s">
        <v>697</v>
      </c>
      <c r="AX543" t="s">
        <v>697</v>
      </c>
      <c r="AY543" t="s">
        <v>697</v>
      </c>
      <c r="AZ543" t="s">
        <v>697</v>
      </c>
      <c r="BA543" t="s">
        <v>2247</v>
      </c>
      <c r="BB543" t="s">
        <v>2248</v>
      </c>
      <c r="BC543">
        <v>9</v>
      </c>
      <c r="BD543" t="s">
        <v>697</v>
      </c>
      <c r="BE543">
        <v>0</v>
      </c>
      <c r="BF543">
        <v>0</v>
      </c>
      <c r="BG543">
        <v>0</v>
      </c>
      <c r="BH543">
        <v>0</v>
      </c>
      <c r="BI543" t="s">
        <v>197</v>
      </c>
      <c r="BJ543" t="s">
        <v>697</v>
      </c>
      <c r="BK543">
        <v>0</v>
      </c>
      <c r="BL543">
        <v>0</v>
      </c>
      <c r="BM543">
        <v>0</v>
      </c>
      <c r="BN543">
        <v>0</v>
      </c>
      <c r="BO543">
        <v>0</v>
      </c>
      <c r="BP543" t="s">
        <v>697</v>
      </c>
      <c r="BQ543">
        <v>0</v>
      </c>
      <c r="BR543">
        <v>0</v>
      </c>
      <c r="BS543">
        <v>0</v>
      </c>
      <c r="BT543" t="s">
        <v>697</v>
      </c>
      <c r="BU543">
        <v>0</v>
      </c>
      <c r="BV543">
        <v>0</v>
      </c>
      <c r="BW543" t="s">
        <v>697</v>
      </c>
      <c r="BX543">
        <v>0</v>
      </c>
    </row>
    <row r="544" spans="1:76" x14ac:dyDescent="0.25">
      <c r="A544" t="s">
        <v>735</v>
      </c>
      <c r="B544" t="s">
        <v>231</v>
      </c>
      <c r="C544" t="s">
        <v>232</v>
      </c>
      <c r="D544" t="s">
        <v>233</v>
      </c>
      <c r="E544" t="s">
        <v>697</v>
      </c>
      <c r="F544" t="s">
        <v>234</v>
      </c>
      <c r="G544" t="s">
        <v>697</v>
      </c>
      <c r="H544" t="s">
        <v>184</v>
      </c>
      <c r="I544" t="s">
        <v>1570</v>
      </c>
      <c r="J544" t="s">
        <v>1570</v>
      </c>
      <c r="K544">
        <v>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697</v>
      </c>
      <c r="AC544" s="2">
        <v>-10.696721311475409</v>
      </c>
      <c r="AD544">
        <v>-2.35</v>
      </c>
      <c r="AE544">
        <v>0</v>
      </c>
      <c r="AF544">
        <v>0</v>
      </c>
      <c r="AG544">
        <v>0</v>
      </c>
      <c r="AH544">
        <v>0</v>
      </c>
      <c r="AI544" t="s">
        <v>697</v>
      </c>
      <c r="AJ544" t="s">
        <v>697</v>
      </c>
      <c r="AK544" t="s">
        <v>697</v>
      </c>
      <c r="AL544">
        <v>0</v>
      </c>
      <c r="AM544">
        <v>0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  <c r="AU544" t="s">
        <v>697</v>
      </c>
      <c r="AV544" t="s">
        <v>697</v>
      </c>
      <c r="AW544" t="s">
        <v>697</v>
      </c>
      <c r="AX544" t="s">
        <v>697</v>
      </c>
      <c r="AY544" t="s">
        <v>697</v>
      </c>
      <c r="AZ544" t="s">
        <v>697</v>
      </c>
      <c r="BA544" t="s">
        <v>2249</v>
      </c>
      <c r="BB544" t="s">
        <v>2250</v>
      </c>
      <c r="BC544">
        <v>13.05</v>
      </c>
      <c r="BD544" t="s">
        <v>697</v>
      </c>
      <c r="BE544">
        <v>0</v>
      </c>
      <c r="BF544">
        <v>0</v>
      </c>
      <c r="BG544">
        <v>0</v>
      </c>
      <c r="BH544">
        <v>0</v>
      </c>
      <c r="BI544" t="s">
        <v>197</v>
      </c>
      <c r="BJ544" t="s">
        <v>697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697</v>
      </c>
      <c r="BQ544">
        <v>0</v>
      </c>
      <c r="BR544">
        <v>0</v>
      </c>
      <c r="BS544">
        <v>0</v>
      </c>
      <c r="BT544" t="s">
        <v>697</v>
      </c>
      <c r="BU544">
        <v>0</v>
      </c>
      <c r="BV544">
        <v>0</v>
      </c>
      <c r="BW544" t="s">
        <v>697</v>
      </c>
      <c r="BX544">
        <v>0</v>
      </c>
    </row>
    <row r="545" spans="1:76" x14ac:dyDescent="0.25">
      <c r="A545" t="s">
        <v>735</v>
      </c>
      <c r="B545" t="s">
        <v>231</v>
      </c>
      <c r="C545" t="s">
        <v>232</v>
      </c>
      <c r="D545" t="s">
        <v>233</v>
      </c>
      <c r="E545" t="s">
        <v>697</v>
      </c>
      <c r="F545" t="s">
        <v>234</v>
      </c>
      <c r="G545" t="s">
        <v>697</v>
      </c>
      <c r="H545" t="s">
        <v>184</v>
      </c>
      <c r="I545" t="s">
        <v>1570</v>
      </c>
      <c r="J545" t="s">
        <v>1570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697</v>
      </c>
      <c r="AC545" s="2">
        <v>-8.6393442622950811</v>
      </c>
      <c r="AD545">
        <v>-1.9</v>
      </c>
      <c r="AE545">
        <v>0</v>
      </c>
      <c r="AF545">
        <v>0</v>
      </c>
      <c r="AG545">
        <v>0</v>
      </c>
      <c r="AH545">
        <v>0</v>
      </c>
      <c r="AI545" t="s">
        <v>697</v>
      </c>
      <c r="AJ545" t="s">
        <v>697</v>
      </c>
      <c r="AK545" t="s">
        <v>697</v>
      </c>
      <c r="AL545">
        <v>0</v>
      </c>
      <c r="AM545">
        <v>0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  <c r="AU545" t="s">
        <v>697</v>
      </c>
      <c r="AV545" t="s">
        <v>697</v>
      </c>
      <c r="AW545" t="s">
        <v>697</v>
      </c>
      <c r="AX545" t="s">
        <v>697</v>
      </c>
      <c r="AY545" t="s">
        <v>697</v>
      </c>
      <c r="AZ545" t="s">
        <v>697</v>
      </c>
      <c r="BA545" t="s">
        <v>1326</v>
      </c>
      <c r="BB545" t="s">
        <v>2251</v>
      </c>
      <c r="BC545">
        <v>10.54</v>
      </c>
      <c r="BD545" t="s">
        <v>697</v>
      </c>
      <c r="BE545">
        <v>0</v>
      </c>
      <c r="BF545">
        <v>0</v>
      </c>
      <c r="BG545">
        <v>0</v>
      </c>
      <c r="BH545">
        <v>0</v>
      </c>
      <c r="BI545" t="s">
        <v>197</v>
      </c>
      <c r="BJ545" t="s">
        <v>697</v>
      </c>
      <c r="BK545">
        <v>0</v>
      </c>
      <c r="BL545">
        <v>0</v>
      </c>
      <c r="BM545">
        <v>0</v>
      </c>
      <c r="BN545">
        <v>0</v>
      </c>
      <c r="BO545">
        <v>0</v>
      </c>
      <c r="BP545" t="s">
        <v>697</v>
      </c>
      <c r="BQ545">
        <v>0</v>
      </c>
      <c r="BR545">
        <v>0</v>
      </c>
      <c r="BS545">
        <v>0</v>
      </c>
      <c r="BT545" t="s">
        <v>697</v>
      </c>
      <c r="BU545">
        <v>0</v>
      </c>
      <c r="BV545">
        <v>0</v>
      </c>
      <c r="BW545" t="s">
        <v>697</v>
      </c>
      <c r="BX545">
        <v>0</v>
      </c>
    </row>
    <row r="546" spans="1:76" x14ac:dyDescent="0.25">
      <c r="A546" t="s">
        <v>787</v>
      </c>
      <c r="B546" t="s">
        <v>191</v>
      </c>
      <c r="C546" t="s">
        <v>788</v>
      </c>
      <c r="D546" t="s">
        <v>538</v>
      </c>
      <c r="E546" t="s">
        <v>697</v>
      </c>
      <c r="F546" t="s">
        <v>692</v>
      </c>
      <c r="G546" t="s">
        <v>697</v>
      </c>
      <c r="H546" t="s">
        <v>184</v>
      </c>
      <c r="I546" t="s">
        <v>1570</v>
      </c>
      <c r="J546" t="s">
        <v>1570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697</v>
      </c>
      <c r="AC546" s="2">
        <v>-15.491803278688524</v>
      </c>
      <c r="AD546">
        <v>-3.41</v>
      </c>
      <c r="AE546">
        <v>0</v>
      </c>
      <c r="AF546">
        <v>0</v>
      </c>
      <c r="AG546">
        <v>0</v>
      </c>
      <c r="AH546">
        <v>0</v>
      </c>
      <c r="AI546" t="s">
        <v>697</v>
      </c>
      <c r="AJ546" t="s">
        <v>697</v>
      </c>
      <c r="AK546" t="s">
        <v>697</v>
      </c>
      <c r="AL546">
        <v>0</v>
      </c>
      <c r="AM546">
        <v>0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  <c r="AU546" t="s">
        <v>697</v>
      </c>
      <c r="AV546" t="s">
        <v>697</v>
      </c>
      <c r="AW546" t="s">
        <v>697</v>
      </c>
      <c r="AX546" t="s">
        <v>697</v>
      </c>
      <c r="AY546" t="s">
        <v>697</v>
      </c>
      <c r="AZ546" t="s">
        <v>697</v>
      </c>
      <c r="BA546" t="s">
        <v>1121</v>
      </c>
      <c r="BB546" t="s">
        <v>2252</v>
      </c>
      <c r="BC546">
        <v>18.899999999999999</v>
      </c>
      <c r="BD546" t="s">
        <v>697</v>
      </c>
      <c r="BE546">
        <v>0</v>
      </c>
      <c r="BF546">
        <v>0</v>
      </c>
      <c r="BG546">
        <v>0</v>
      </c>
      <c r="BH546">
        <v>0</v>
      </c>
      <c r="BI546" t="s">
        <v>197</v>
      </c>
      <c r="BJ546" t="s">
        <v>697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697</v>
      </c>
      <c r="BQ546">
        <v>0</v>
      </c>
      <c r="BR546">
        <v>0</v>
      </c>
      <c r="BS546">
        <v>0</v>
      </c>
      <c r="BT546" t="s">
        <v>697</v>
      </c>
      <c r="BU546">
        <v>0</v>
      </c>
      <c r="BV546">
        <v>0</v>
      </c>
      <c r="BW546" t="s">
        <v>697</v>
      </c>
      <c r="BX546">
        <v>0</v>
      </c>
    </row>
    <row r="547" spans="1:76" x14ac:dyDescent="0.25">
      <c r="A547" t="s">
        <v>731</v>
      </c>
      <c r="B547" t="s">
        <v>201</v>
      </c>
      <c r="C547" t="s">
        <v>216</v>
      </c>
      <c r="D547" t="s">
        <v>217</v>
      </c>
      <c r="E547" t="s">
        <v>697</v>
      </c>
      <c r="F547" t="s">
        <v>218</v>
      </c>
      <c r="G547" t="s">
        <v>697</v>
      </c>
      <c r="H547" t="s">
        <v>184</v>
      </c>
      <c r="I547" t="s">
        <v>1570</v>
      </c>
      <c r="J547" t="s">
        <v>1570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697</v>
      </c>
      <c r="AC547" s="2">
        <v>-2.5901639344262297</v>
      </c>
      <c r="AD547">
        <v>-0.56999999999999995</v>
      </c>
      <c r="AE547">
        <v>0</v>
      </c>
      <c r="AF547">
        <v>0</v>
      </c>
      <c r="AG547">
        <v>0</v>
      </c>
      <c r="AH547">
        <v>0</v>
      </c>
      <c r="AI547" t="s">
        <v>697</v>
      </c>
      <c r="AJ547" t="s">
        <v>697</v>
      </c>
      <c r="AK547" t="s">
        <v>697</v>
      </c>
      <c r="AL547">
        <v>0</v>
      </c>
      <c r="AM547">
        <v>0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  <c r="AU547" t="s">
        <v>697</v>
      </c>
      <c r="AV547" t="s">
        <v>697</v>
      </c>
      <c r="AW547" t="s">
        <v>697</v>
      </c>
      <c r="AX547" t="s">
        <v>697</v>
      </c>
      <c r="AY547" t="s">
        <v>697</v>
      </c>
      <c r="AZ547" t="s">
        <v>697</v>
      </c>
      <c r="BA547" t="s">
        <v>1454</v>
      </c>
      <c r="BB547" t="s">
        <v>2253</v>
      </c>
      <c r="BC547">
        <v>3.16</v>
      </c>
      <c r="BD547" t="s">
        <v>697</v>
      </c>
      <c r="BE547">
        <v>0</v>
      </c>
      <c r="BF547">
        <v>0</v>
      </c>
      <c r="BG547">
        <v>0</v>
      </c>
      <c r="BH547">
        <v>0</v>
      </c>
      <c r="BI547" t="s">
        <v>197</v>
      </c>
      <c r="BJ547" t="s">
        <v>697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697</v>
      </c>
      <c r="BQ547">
        <v>0</v>
      </c>
      <c r="BR547">
        <v>0</v>
      </c>
      <c r="BS547">
        <v>0</v>
      </c>
      <c r="BT547" t="s">
        <v>697</v>
      </c>
      <c r="BU547">
        <v>0</v>
      </c>
      <c r="BV547">
        <v>0</v>
      </c>
      <c r="BW547" t="s">
        <v>697</v>
      </c>
      <c r="BX547">
        <v>0</v>
      </c>
    </row>
    <row r="548" spans="1:76" x14ac:dyDescent="0.25">
      <c r="A548" t="s">
        <v>731</v>
      </c>
      <c r="B548" t="s">
        <v>201</v>
      </c>
      <c r="C548" t="s">
        <v>216</v>
      </c>
      <c r="D548" t="s">
        <v>217</v>
      </c>
      <c r="E548" t="s">
        <v>697</v>
      </c>
      <c r="F548" t="s">
        <v>218</v>
      </c>
      <c r="G548" t="s">
        <v>697</v>
      </c>
      <c r="H548" t="s">
        <v>184</v>
      </c>
      <c r="I548" t="s">
        <v>1570</v>
      </c>
      <c r="J548" t="s">
        <v>1570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697</v>
      </c>
      <c r="AC548" s="2">
        <v>-4.9672131147540988</v>
      </c>
      <c r="AD548">
        <v>-1.0900000000000001</v>
      </c>
      <c r="AE548">
        <v>0</v>
      </c>
      <c r="AF548">
        <v>0</v>
      </c>
      <c r="AG548">
        <v>0</v>
      </c>
      <c r="AH548">
        <v>0</v>
      </c>
      <c r="AI548" t="s">
        <v>697</v>
      </c>
      <c r="AJ548" t="s">
        <v>697</v>
      </c>
      <c r="AK548" t="s">
        <v>697</v>
      </c>
      <c r="AL548">
        <v>0</v>
      </c>
      <c r="AM548">
        <v>0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  <c r="AU548" t="s">
        <v>697</v>
      </c>
      <c r="AV548" t="s">
        <v>697</v>
      </c>
      <c r="AW548" t="s">
        <v>697</v>
      </c>
      <c r="AX548" t="s">
        <v>697</v>
      </c>
      <c r="AY548" t="s">
        <v>697</v>
      </c>
      <c r="AZ548" t="s">
        <v>697</v>
      </c>
      <c r="BA548" t="s">
        <v>2254</v>
      </c>
      <c r="BB548" t="s">
        <v>2255</v>
      </c>
      <c r="BC548">
        <v>6.06</v>
      </c>
      <c r="BD548" t="s">
        <v>697</v>
      </c>
      <c r="BE548">
        <v>0</v>
      </c>
      <c r="BF548">
        <v>0</v>
      </c>
      <c r="BG548">
        <v>0</v>
      </c>
      <c r="BH548">
        <v>0</v>
      </c>
      <c r="BI548" t="s">
        <v>197</v>
      </c>
      <c r="BJ548" t="s">
        <v>697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697</v>
      </c>
      <c r="BQ548">
        <v>0</v>
      </c>
      <c r="BR548">
        <v>0</v>
      </c>
      <c r="BS548">
        <v>0</v>
      </c>
      <c r="BT548" t="s">
        <v>697</v>
      </c>
      <c r="BU548">
        <v>0</v>
      </c>
      <c r="BV548">
        <v>0</v>
      </c>
      <c r="BW548" t="s">
        <v>697</v>
      </c>
      <c r="BX548">
        <v>0</v>
      </c>
    </row>
    <row r="549" spans="1:76" x14ac:dyDescent="0.25">
      <c r="A549" t="s">
        <v>740</v>
      </c>
      <c r="B549" t="s">
        <v>191</v>
      </c>
      <c r="C549" t="s">
        <v>702</v>
      </c>
      <c r="D549" t="s">
        <v>669</v>
      </c>
      <c r="E549" t="s">
        <v>697</v>
      </c>
      <c r="F549" t="s">
        <v>666</v>
      </c>
      <c r="G549" t="s">
        <v>697</v>
      </c>
      <c r="H549" t="s">
        <v>184</v>
      </c>
      <c r="I549" t="s">
        <v>1570</v>
      </c>
      <c r="J549" t="s">
        <v>1570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697</v>
      </c>
      <c r="AC549" s="2">
        <v>-4.3852459016393439</v>
      </c>
      <c r="AD549">
        <v>-0.96</v>
      </c>
      <c r="AE549">
        <v>0</v>
      </c>
      <c r="AF549">
        <v>0</v>
      </c>
      <c r="AG549">
        <v>0</v>
      </c>
      <c r="AH549">
        <v>0</v>
      </c>
      <c r="AI549" t="s">
        <v>697</v>
      </c>
      <c r="AJ549" t="s">
        <v>697</v>
      </c>
      <c r="AK549" t="s">
        <v>697</v>
      </c>
      <c r="AL549">
        <v>0</v>
      </c>
      <c r="AM549">
        <v>0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  <c r="AU549" t="s">
        <v>697</v>
      </c>
      <c r="AV549" t="s">
        <v>697</v>
      </c>
      <c r="AW549" t="s">
        <v>697</v>
      </c>
      <c r="AX549" t="s">
        <v>697</v>
      </c>
      <c r="AY549" t="s">
        <v>697</v>
      </c>
      <c r="AZ549" t="s">
        <v>697</v>
      </c>
      <c r="BA549" t="s">
        <v>1434</v>
      </c>
      <c r="BB549" t="s">
        <v>2256</v>
      </c>
      <c r="BC549">
        <v>5.35</v>
      </c>
      <c r="BD549" t="s">
        <v>697</v>
      </c>
      <c r="BE549">
        <v>0</v>
      </c>
      <c r="BF549">
        <v>0</v>
      </c>
      <c r="BG549">
        <v>0</v>
      </c>
      <c r="BH549">
        <v>0</v>
      </c>
      <c r="BI549" t="s">
        <v>197</v>
      </c>
      <c r="BJ549" t="s">
        <v>697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697</v>
      </c>
      <c r="BQ549">
        <v>0</v>
      </c>
      <c r="BR549">
        <v>0</v>
      </c>
      <c r="BS549">
        <v>0</v>
      </c>
      <c r="BT549" t="s">
        <v>697</v>
      </c>
      <c r="BU549">
        <v>0</v>
      </c>
      <c r="BV549">
        <v>0</v>
      </c>
      <c r="BW549" t="s">
        <v>697</v>
      </c>
      <c r="BX549">
        <v>0</v>
      </c>
    </row>
    <row r="550" spans="1:76" x14ac:dyDescent="0.25">
      <c r="A550" t="s">
        <v>817</v>
      </c>
      <c r="B550" t="s">
        <v>191</v>
      </c>
      <c r="C550" t="s">
        <v>818</v>
      </c>
      <c r="D550" t="s">
        <v>414</v>
      </c>
      <c r="E550" t="s">
        <v>697</v>
      </c>
      <c r="F550" t="s">
        <v>408</v>
      </c>
      <c r="G550" t="s">
        <v>697</v>
      </c>
      <c r="H550" t="s">
        <v>184</v>
      </c>
      <c r="I550" t="s">
        <v>1570</v>
      </c>
      <c r="J550" t="s">
        <v>1570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697</v>
      </c>
      <c r="AC550" s="2">
        <v>-1.8770491803278688</v>
      </c>
      <c r="AD550">
        <v>-0.41</v>
      </c>
      <c r="AE550">
        <v>0</v>
      </c>
      <c r="AF550">
        <v>0</v>
      </c>
      <c r="AG550">
        <v>0</v>
      </c>
      <c r="AH550">
        <v>0</v>
      </c>
      <c r="AI550" t="s">
        <v>697</v>
      </c>
      <c r="AJ550" t="s">
        <v>697</v>
      </c>
      <c r="AK550" t="s">
        <v>697</v>
      </c>
      <c r="AL550">
        <v>0</v>
      </c>
      <c r="AM550">
        <v>0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  <c r="AU550" t="s">
        <v>697</v>
      </c>
      <c r="AV550" t="s">
        <v>697</v>
      </c>
      <c r="AW550" t="s">
        <v>697</v>
      </c>
      <c r="AX550" t="s">
        <v>697</v>
      </c>
      <c r="AY550" t="s">
        <v>697</v>
      </c>
      <c r="AZ550" t="s">
        <v>697</v>
      </c>
      <c r="BA550" t="s">
        <v>1549</v>
      </c>
      <c r="BB550" t="s">
        <v>2257</v>
      </c>
      <c r="BC550">
        <v>2.29</v>
      </c>
      <c r="BD550" t="s">
        <v>697</v>
      </c>
      <c r="BE550">
        <v>0</v>
      </c>
      <c r="BF550">
        <v>0</v>
      </c>
      <c r="BG550">
        <v>0</v>
      </c>
      <c r="BH550">
        <v>0</v>
      </c>
      <c r="BI550" t="s">
        <v>197</v>
      </c>
      <c r="BJ550" t="s">
        <v>697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697</v>
      </c>
      <c r="BQ550">
        <v>0</v>
      </c>
      <c r="BR550">
        <v>0</v>
      </c>
      <c r="BS550">
        <v>0</v>
      </c>
      <c r="BT550" t="s">
        <v>697</v>
      </c>
      <c r="BU550">
        <v>0</v>
      </c>
      <c r="BV550">
        <v>0</v>
      </c>
      <c r="BW550" t="s">
        <v>697</v>
      </c>
      <c r="BX550">
        <v>0</v>
      </c>
    </row>
    <row r="551" spans="1:76" x14ac:dyDescent="0.25">
      <c r="A551" t="s">
        <v>966</v>
      </c>
      <c r="B551" t="s">
        <v>967</v>
      </c>
      <c r="C551" t="s">
        <v>968</v>
      </c>
      <c r="D551" t="s">
        <v>969</v>
      </c>
      <c r="E551" t="s">
        <v>697</v>
      </c>
      <c r="F551" t="s">
        <v>697</v>
      </c>
      <c r="G551" t="s">
        <v>697</v>
      </c>
      <c r="H551" t="s">
        <v>184</v>
      </c>
      <c r="I551" t="s">
        <v>1570</v>
      </c>
      <c r="J551" t="s">
        <v>1570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697</v>
      </c>
      <c r="AC551" s="2">
        <v>-1.180327868852459</v>
      </c>
      <c r="AD551">
        <v>-0.26</v>
      </c>
      <c r="AE551">
        <v>0</v>
      </c>
      <c r="AF551">
        <v>0</v>
      </c>
      <c r="AG551">
        <v>0</v>
      </c>
      <c r="AH551">
        <v>0</v>
      </c>
      <c r="AI551" t="s">
        <v>697</v>
      </c>
      <c r="AJ551" t="s">
        <v>697</v>
      </c>
      <c r="AK551" t="s">
        <v>697</v>
      </c>
      <c r="AL551">
        <v>0</v>
      </c>
      <c r="AM551">
        <v>0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  <c r="AU551" t="s">
        <v>697</v>
      </c>
      <c r="AV551" t="s">
        <v>697</v>
      </c>
      <c r="AW551" t="s">
        <v>697</v>
      </c>
      <c r="AX551" t="s">
        <v>697</v>
      </c>
      <c r="AY551" t="s">
        <v>697</v>
      </c>
      <c r="AZ551" t="s">
        <v>697</v>
      </c>
      <c r="BA551" t="s">
        <v>1183</v>
      </c>
      <c r="BB551" t="s">
        <v>2258</v>
      </c>
      <c r="BC551">
        <v>1.44</v>
      </c>
      <c r="BD551" t="s">
        <v>697</v>
      </c>
      <c r="BE551">
        <v>0</v>
      </c>
      <c r="BF551">
        <v>0</v>
      </c>
      <c r="BG551">
        <v>0</v>
      </c>
      <c r="BH551">
        <v>0</v>
      </c>
      <c r="BI551" t="s">
        <v>197</v>
      </c>
      <c r="BJ551" t="s">
        <v>697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697</v>
      </c>
      <c r="BQ551">
        <v>0</v>
      </c>
      <c r="BR551">
        <v>0</v>
      </c>
      <c r="BS551">
        <v>0</v>
      </c>
      <c r="BT551" t="s">
        <v>697</v>
      </c>
      <c r="BU551">
        <v>0</v>
      </c>
      <c r="BV551">
        <v>0</v>
      </c>
      <c r="BW551" t="s">
        <v>697</v>
      </c>
      <c r="BX551">
        <v>0</v>
      </c>
    </row>
    <row r="552" spans="1:76" x14ac:dyDescent="0.25">
      <c r="A552" t="s">
        <v>1288</v>
      </c>
      <c r="B552" t="s">
        <v>201</v>
      </c>
      <c r="C552" t="s">
        <v>1289</v>
      </c>
      <c r="D552" t="s">
        <v>283</v>
      </c>
      <c r="E552" t="s">
        <v>697</v>
      </c>
      <c r="F552" t="s">
        <v>463</v>
      </c>
      <c r="G552" t="s">
        <v>697</v>
      </c>
      <c r="H552" t="s">
        <v>184</v>
      </c>
      <c r="I552" t="s">
        <v>1570</v>
      </c>
      <c r="J552" t="s">
        <v>1570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697</v>
      </c>
      <c r="AC552" s="2">
        <v>-0.55737704918032793</v>
      </c>
      <c r="AD552">
        <v>-0.12</v>
      </c>
      <c r="AE552">
        <v>0</v>
      </c>
      <c r="AF552">
        <v>0</v>
      </c>
      <c r="AG552">
        <v>0</v>
      </c>
      <c r="AH552">
        <v>0</v>
      </c>
      <c r="AI552" t="s">
        <v>697</v>
      </c>
      <c r="AJ552" t="s">
        <v>697</v>
      </c>
      <c r="AK552" t="s">
        <v>697</v>
      </c>
      <c r="AL552">
        <v>0</v>
      </c>
      <c r="AM552">
        <v>0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  <c r="AU552" t="s">
        <v>697</v>
      </c>
      <c r="AV552" t="s">
        <v>697</v>
      </c>
      <c r="AW552" t="s">
        <v>697</v>
      </c>
      <c r="AX552" t="s">
        <v>697</v>
      </c>
      <c r="AY552" t="s">
        <v>697</v>
      </c>
      <c r="AZ552" t="s">
        <v>697</v>
      </c>
      <c r="BA552" t="s">
        <v>1290</v>
      </c>
      <c r="BB552" t="s">
        <v>2259</v>
      </c>
      <c r="BC552">
        <v>0.68</v>
      </c>
      <c r="BD552" t="s">
        <v>697</v>
      </c>
      <c r="BE552">
        <v>0</v>
      </c>
      <c r="BF552">
        <v>0</v>
      </c>
      <c r="BG552">
        <v>0</v>
      </c>
      <c r="BH552">
        <v>0</v>
      </c>
      <c r="BI552" t="s">
        <v>197</v>
      </c>
      <c r="BJ552" t="s">
        <v>697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697</v>
      </c>
      <c r="BQ552">
        <v>0</v>
      </c>
      <c r="BR552">
        <v>0</v>
      </c>
      <c r="BS552">
        <v>0</v>
      </c>
      <c r="BT552" t="s">
        <v>697</v>
      </c>
      <c r="BU552">
        <v>0</v>
      </c>
      <c r="BV552">
        <v>0</v>
      </c>
      <c r="BW552" t="s">
        <v>697</v>
      </c>
      <c r="BX552">
        <v>0</v>
      </c>
    </row>
    <row r="553" spans="1:76" x14ac:dyDescent="0.25">
      <c r="A553" t="s">
        <v>745</v>
      </c>
      <c r="B553" t="s">
        <v>191</v>
      </c>
      <c r="C553" t="s">
        <v>537</v>
      </c>
      <c r="D553" t="s">
        <v>668</v>
      </c>
      <c r="E553" t="s">
        <v>697</v>
      </c>
      <c r="F553" t="s">
        <v>469</v>
      </c>
      <c r="G553" t="s">
        <v>697</v>
      </c>
      <c r="H553" t="s">
        <v>184</v>
      </c>
      <c r="I553" t="s">
        <v>1570</v>
      </c>
      <c r="J553" t="s">
        <v>1570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697</v>
      </c>
      <c r="AC553" s="2">
        <v>-0.61475409836065575</v>
      </c>
      <c r="AD553">
        <v>-0.14000000000000001</v>
      </c>
      <c r="AE553">
        <v>0</v>
      </c>
      <c r="AF553">
        <v>0</v>
      </c>
      <c r="AG553">
        <v>0</v>
      </c>
      <c r="AH553">
        <v>0</v>
      </c>
      <c r="AI553" t="s">
        <v>697</v>
      </c>
      <c r="AJ553" t="s">
        <v>697</v>
      </c>
      <c r="AK553" t="s">
        <v>697</v>
      </c>
      <c r="AL553">
        <v>0</v>
      </c>
      <c r="AM553">
        <v>0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  <c r="AU553" t="s">
        <v>697</v>
      </c>
      <c r="AV553" t="s">
        <v>697</v>
      </c>
      <c r="AW553" t="s">
        <v>697</v>
      </c>
      <c r="AX553" t="s">
        <v>697</v>
      </c>
      <c r="AY553" t="s">
        <v>697</v>
      </c>
      <c r="AZ553" t="s">
        <v>697</v>
      </c>
      <c r="BA553" t="s">
        <v>1279</v>
      </c>
      <c r="BB553" t="s">
        <v>2260</v>
      </c>
      <c r="BC553">
        <v>0.75</v>
      </c>
      <c r="BD553" t="s">
        <v>697</v>
      </c>
      <c r="BE553">
        <v>0</v>
      </c>
      <c r="BF553">
        <v>0</v>
      </c>
      <c r="BG553">
        <v>0</v>
      </c>
      <c r="BH553">
        <v>0</v>
      </c>
      <c r="BI553" t="s">
        <v>197</v>
      </c>
      <c r="BJ553" t="s">
        <v>697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697</v>
      </c>
      <c r="BQ553">
        <v>0</v>
      </c>
      <c r="BR553">
        <v>0</v>
      </c>
      <c r="BS553">
        <v>0</v>
      </c>
      <c r="BT553" t="s">
        <v>697</v>
      </c>
      <c r="BU553">
        <v>0</v>
      </c>
      <c r="BV553">
        <v>0</v>
      </c>
      <c r="BW553" t="s">
        <v>697</v>
      </c>
      <c r="BX553">
        <v>0</v>
      </c>
    </row>
    <row r="554" spans="1:76" x14ac:dyDescent="0.25">
      <c r="A554" t="s">
        <v>738</v>
      </c>
      <c r="B554" t="s">
        <v>201</v>
      </c>
      <c r="C554" t="s">
        <v>634</v>
      </c>
      <c r="D554" t="s">
        <v>224</v>
      </c>
      <c r="E554" t="s">
        <v>697</v>
      </c>
      <c r="F554" t="s">
        <v>225</v>
      </c>
      <c r="G554" t="s">
        <v>697</v>
      </c>
      <c r="H554" t="s">
        <v>184</v>
      </c>
      <c r="I554" t="s">
        <v>1570</v>
      </c>
      <c r="J554" t="s">
        <v>1570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697</v>
      </c>
      <c r="AC554" s="2">
        <v>-1.5901639344262295</v>
      </c>
      <c r="AD554">
        <v>-0.35</v>
      </c>
      <c r="AE554">
        <v>0</v>
      </c>
      <c r="AF554">
        <v>0</v>
      </c>
      <c r="AG554">
        <v>0</v>
      </c>
      <c r="AH554">
        <v>0</v>
      </c>
      <c r="AI554" t="s">
        <v>697</v>
      </c>
      <c r="AJ554" t="s">
        <v>697</v>
      </c>
      <c r="AK554" t="s">
        <v>697</v>
      </c>
      <c r="AL554">
        <v>0</v>
      </c>
      <c r="AM554">
        <v>0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  <c r="AU554" t="s">
        <v>697</v>
      </c>
      <c r="AV554" t="s">
        <v>697</v>
      </c>
      <c r="AW554" t="s">
        <v>697</v>
      </c>
      <c r="AX554" t="s">
        <v>697</v>
      </c>
      <c r="AY554" t="s">
        <v>697</v>
      </c>
      <c r="AZ554" t="s">
        <v>697</v>
      </c>
      <c r="BA554" t="s">
        <v>1280</v>
      </c>
      <c r="BB554" t="s">
        <v>2261</v>
      </c>
      <c r="BC554">
        <v>1.94</v>
      </c>
      <c r="BD554" t="s">
        <v>697</v>
      </c>
      <c r="BE554">
        <v>0</v>
      </c>
      <c r="BF554">
        <v>0</v>
      </c>
      <c r="BG554">
        <v>0</v>
      </c>
      <c r="BH554">
        <v>0</v>
      </c>
      <c r="BI554" t="s">
        <v>197</v>
      </c>
      <c r="BJ554" t="s">
        <v>697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697</v>
      </c>
      <c r="BQ554">
        <v>0</v>
      </c>
      <c r="BR554">
        <v>0</v>
      </c>
      <c r="BS554">
        <v>0</v>
      </c>
      <c r="BT554" t="s">
        <v>697</v>
      </c>
      <c r="BU554">
        <v>0</v>
      </c>
      <c r="BV554">
        <v>0</v>
      </c>
      <c r="BW554" t="s">
        <v>697</v>
      </c>
      <c r="BX554">
        <v>0</v>
      </c>
    </row>
    <row r="555" spans="1:76" x14ac:dyDescent="0.25">
      <c r="A555" t="s">
        <v>726</v>
      </c>
      <c r="B555" t="s">
        <v>191</v>
      </c>
      <c r="C555" t="s">
        <v>539</v>
      </c>
      <c r="D555" t="s">
        <v>540</v>
      </c>
      <c r="E555" t="s">
        <v>697</v>
      </c>
      <c r="F555" t="s">
        <v>457</v>
      </c>
      <c r="G555" t="s">
        <v>697</v>
      </c>
      <c r="H555" t="s">
        <v>184</v>
      </c>
      <c r="I555" t="s">
        <v>1570</v>
      </c>
      <c r="J555" t="s">
        <v>1570</v>
      </c>
      <c r="K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697</v>
      </c>
      <c r="AC555" s="2">
        <v>-6.5245901639344259</v>
      </c>
      <c r="AD555">
        <v>-1.44</v>
      </c>
      <c r="AE555">
        <v>0</v>
      </c>
      <c r="AF555">
        <v>0</v>
      </c>
      <c r="AG555">
        <v>0</v>
      </c>
      <c r="AH555">
        <v>0</v>
      </c>
      <c r="AI555" t="s">
        <v>697</v>
      </c>
      <c r="AJ555" t="s">
        <v>697</v>
      </c>
      <c r="AK555" t="s">
        <v>697</v>
      </c>
      <c r="AL555">
        <v>0</v>
      </c>
      <c r="AM555">
        <v>0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  <c r="AU555" t="s">
        <v>697</v>
      </c>
      <c r="AV555" t="s">
        <v>697</v>
      </c>
      <c r="AW555" t="s">
        <v>697</v>
      </c>
      <c r="AX555" t="s">
        <v>697</v>
      </c>
      <c r="AY555" t="s">
        <v>697</v>
      </c>
      <c r="AZ555" t="s">
        <v>697</v>
      </c>
      <c r="BA555" t="s">
        <v>1215</v>
      </c>
      <c r="BB555" t="s">
        <v>2262</v>
      </c>
      <c r="BC555">
        <v>7.96</v>
      </c>
      <c r="BD555" t="s">
        <v>697</v>
      </c>
      <c r="BE555">
        <v>0</v>
      </c>
      <c r="BF555">
        <v>0</v>
      </c>
      <c r="BG555">
        <v>0</v>
      </c>
      <c r="BH555">
        <v>0</v>
      </c>
      <c r="BI555" t="s">
        <v>197</v>
      </c>
      <c r="BJ555" t="s">
        <v>697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697</v>
      </c>
      <c r="BQ555">
        <v>0</v>
      </c>
      <c r="BR555">
        <v>0</v>
      </c>
      <c r="BS555">
        <v>0</v>
      </c>
      <c r="BT555" t="s">
        <v>697</v>
      </c>
      <c r="BU555">
        <v>0</v>
      </c>
      <c r="BV555">
        <v>0</v>
      </c>
      <c r="BW555" t="s">
        <v>697</v>
      </c>
      <c r="BX555">
        <v>0</v>
      </c>
    </row>
    <row r="556" spans="1:76" x14ac:dyDescent="0.25">
      <c r="A556" t="s">
        <v>192</v>
      </c>
      <c r="B556" t="s">
        <v>697</v>
      </c>
      <c r="C556" t="s">
        <v>697</v>
      </c>
      <c r="D556" t="s">
        <v>697</v>
      </c>
      <c r="E556" t="s">
        <v>697</v>
      </c>
      <c r="F556" t="s">
        <v>697</v>
      </c>
      <c r="G556" t="s">
        <v>697</v>
      </c>
      <c r="H556" t="s">
        <v>186</v>
      </c>
      <c r="I556" t="s">
        <v>1570</v>
      </c>
      <c r="J556" t="s">
        <v>1570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697</v>
      </c>
      <c r="AC556" s="2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697</v>
      </c>
      <c r="AJ556" t="s">
        <v>697</v>
      </c>
      <c r="AK556" t="s">
        <v>697</v>
      </c>
      <c r="AL556">
        <v>0</v>
      </c>
      <c r="AM556">
        <v>0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  <c r="AU556" t="s">
        <v>697</v>
      </c>
      <c r="AV556" t="s">
        <v>697</v>
      </c>
      <c r="AW556" t="s">
        <v>697</v>
      </c>
      <c r="AX556" t="s">
        <v>697</v>
      </c>
      <c r="AY556" t="s">
        <v>697</v>
      </c>
      <c r="AZ556" t="s">
        <v>697</v>
      </c>
      <c r="BA556" t="s">
        <v>697</v>
      </c>
      <c r="BB556" t="s">
        <v>2263</v>
      </c>
      <c r="BC556">
        <v>0</v>
      </c>
      <c r="BD556" t="s">
        <v>697</v>
      </c>
      <c r="BE556">
        <v>733.29</v>
      </c>
      <c r="BF556">
        <v>0</v>
      </c>
      <c r="BG556">
        <v>0</v>
      </c>
      <c r="BH556">
        <v>0</v>
      </c>
      <c r="BI556" t="s">
        <v>197</v>
      </c>
      <c r="BJ556" t="s">
        <v>697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697</v>
      </c>
      <c r="BQ556">
        <v>0</v>
      </c>
      <c r="BR556">
        <v>0</v>
      </c>
      <c r="BS556">
        <v>0</v>
      </c>
      <c r="BT556" t="s">
        <v>697</v>
      </c>
      <c r="BU556">
        <v>0</v>
      </c>
      <c r="BV556">
        <v>0</v>
      </c>
      <c r="BW556" t="s">
        <v>697</v>
      </c>
      <c r="BX556">
        <v>0</v>
      </c>
    </row>
    <row r="557" spans="1:76" x14ac:dyDescent="0.25">
      <c r="A557" t="s">
        <v>734</v>
      </c>
      <c r="B557" t="s">
        <v>201</v>
      </c>
      <c r="C557" t="s">
        <v>227</v>
      </c>
      <c r="D557" t="s">
        <v>228</v>
      </c>
      <c r="E557" t="s">
        <v>192</v>
      </c>
      <c r="F557" t="s">
        <v>229</v>
      </c>
      <c r="G557" t="s">
        <v>697</v>
      </c>
      <c r="H557" t="s">
        <v>89</v>
      </c>
      <c r="I557" t="s">
        <v>1033</v>
      </c>
      <c r="J557" t="s">
        <v>2264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697</v>
      </c>
      <c r="AC557" s="2">
        <v>0</v>
      </c>
      <c r="AD557">
        <v>0</v>
      </c>
      <c r="AE557">
        <v>0</v>
      </c>
      <c r="AF557">
        <v>1</v>
      </c>
      <c r="AG557">
        <v>0</v>
      </c>
      <c r="AH557">
        <v>61.77</v>
      </c>
      <c r="AI557" t="s">
        <v>700</v>
      </c>
      <c r="AJ557" t="s">
        <v>704</v>
      </c>
      <c r="AK557" t="s">
        <v>697</v>
      </c>
      <c r="AL557">
        <v>0</v>
      </c>
      <c r="AM557">
        <v>0</v>
      </c>
      <c r="AN557" t="s">
        <v>194</v>
      </c>
      <c r="AO557" t="s">
        <v>697</v>
      </c>
      <c r="AP557" t="s">
        <v>697</v>
      </c>
      <c r="AQ557" t="s">
        <v>2265</v>
      </c>
      <c r="AR557" t="s">
        <v>2266</v>
      </c>
      <c r="AS557" t="s">
        <v>697</v>
      </c>
      <c r="AT557" t="s">
        <v>697</v>
      </c>
      <c r="AU557" t="s">
        <v>223</v>
      </c>
      <c r="AV557" t="s">
        <v>236</v>
      </c>
      <c r="AW557" t="s">
        <v>196</v>
      </c>
      <c r="AX557" t="s">
        <v>697</v>
      </c>
      <c r="AY557" t="s">
        <v>697</v>
      </c>
      <c r="AZ557" t="s">
        <v>697</v>
      </c>
      <c r="BA557" t="s">
        <v>2076</v>
      </c>
      <c r="BB557" t="s">
        <v>2267</v>
      </c>
      <c r="BC557">
        <v>0</v>
      </c>
      <c r="BD557" t="s">
        <v>697</v>
      </c>
      <c r="BE557">
        <v>0</v>
      </c>
      <c r="BF557">
        <v>0</v>
      </c>
      <c r="BG557">
        <v>0</v>
      </c>
      <c r="BH557">
        <v>1.95</v>
      </c>
      <c r="BI557" t="s">
        <v>197</v>
      </c>
      <c r="BJ557" t="s">
        <v>192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2268</v>
      </c>
      <c r="BQ557">
        <v>0</v>
      </c>
      <c r="BR557">
        <v>0</v>
      </c>
      <c r="BS557">
        <v>0</v>
      </c>
      <c r="BT557" t="s">
        <v>880</v>
      </c>
      <c r="BU557">
        <v>0</v>
      </c>
      <c r="BV557">
        <v>0</v>
      </c>
      <c r="BW557" t="s">
        <v>697</v>
      </c>
      <c r="BX557">
        <v>0</v>
      </c>
    </row>
    <row r="558" spans="1:76" x14ac:dyDescent="0.25">
      <c r="A558" t="s">
        <v>734</v>
      </c>
      <c r="B558" t="s">
        <v>201</v>
      </c>
      <c r="C558" t="s">
        <v>227</v>
      </c>
      <c r="D558" t="s">
        <v>228</v>
      </c>
      <c r="E558" t="s">
        <v>192</v>
      </c>
      <c r="F558" t="s">
        <v>229</v>
      </c>
      <c r="G558" t="s">
        <v>198</v>
      </c>
      <c r="H558" t="s">
        <v>198</v>
      </c>
      <c r="I558" t="s">
        <v>1033</v>
      </c>
      <c r="J558" t="s">
        <v>2264</v>
      </c>
      <c r="K558">
        <v>1</v>
      </c>
      <c r="L558">
        <v>449.11</v>
      </c>
      <c r="M558">
        <v>284</v>
      </c>
      <c r="N558">
        <v>0</v>
      </c>
      <c r="O558">
        <v>0</v>
      </c>
      <c r="P558">
        <v>0</v>
      </c>
      <c r="Q558">
        <v>449.11</v>
      </c>
      <c r="R558">
        <v>0</v>
      </c>
      <c r="S558">
        <v>0</v>
      </c>
      <c r="T558">
        <v>36.76</v>
      </c>
      <c r="U558">
        <v>29.5</v>
      </c>
      <c r="V558">
        <v>24.18</v>
      </c>
      <c r="W558">
        <v>-12.58</v>
      </c>
      <c r="X558">
        <v>-26.75</v>
      </c>
      <c r="Y558">
        <v>9.2189999999999994</v>
      </c>
      <c r="Z558">
        <v>8.52</v>
      </c>
      <c r="AA558">
        <v>3</v>
      </c>
      <c r="AB558" t="s">
        <v>199</v>
      </c>
      <c r="AC558" s="2">
        <v>-34.302459016393442</v>
      </c>
      <c r="AD558">
        <v>-7.55</v>
      </c>
      <c r="AE558">
        <v>308.11</v>
      </c>
      <c r="AF558">
        <v>0</v>
      </c>
      <c r="AG558">
        <v>0</v>
      </c>
      <c r="AH558">
        <v>0</v>
      </c>
      <c r="AI558" t="s">
        <v>697</v>
      </c>
      <c r="AJ558" t="s">
        <v>697</v>
      </c>
      <c r="AK558" t="s">
        <v>697</v>
      </c>
      <c r="AL558">
        <v>0</v>
      </c>
      <c r="AM558">
        <v>0</v>
      </c>
      <c r="AN558" t="s">
        <v>697</v>
      </c>
      <c r="AO558" t="s">
        <v>697</v>
      </c>
      <c r="AP558" t="s">
        <v>215</v>
      </c>
      <c r="AQ558" t="s">
        <v>2265</v>
      </c>
      <c r="AR558" t="s">
        <v>2266</v>
      </c>
      <c r="AS558" t="s">
        <v>697</v>
      </c>
      <c r="AT558" t="s">
        <v>697</v>
      </c>
      <c r="AU558" t="s">
        <v>223</v>
      </c>
      <c r="AV558" t="s">
        <v>236</v>
      </c>
      <c r="AW558" t="s">
        <v>196</v>
      </c>
      <c r="AX558" t="s">
        <v>697</v>
      </c>
      <c r="AY558" t="s">
        <v>697</v>
      </c>
      <c r="AZ558" t="s">
        <v>697</v>
      </c>
      <c r="BA558" t="s">
        <v>2076</v>
      </c>
      <c r="BB558" t="s">
        <v>2267</v>
      </c>
      <c r="BC558">
        <v>0</v>
      </c>
      <c r="BD558" t="s">
        <v>697</v>
      </c>
      <c r="BE558">
        <v>0</v>
      </c>
      <c r="BF558">
        <v>0</v>
      </c>
      <c r="BG558">
        <v>0</v>
      </c>
      <c r="BH558">
        <v>0</v>
      </c>
      <c r="BI558" t="s">
        <v>197</v>
      </c>
      <c r="BJ558" t="s">
        <v>697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2268</v>
      </c>
      <c r="BQ558">
        <v>0</v>
      </c>
      <c r="BR558">
        <v>0</v>
      </c>
      <c r="BS558">
        <v>0</v>
      </c>
      <c r="BT558" t="s">
        <v>697</v>
      </c>
      <c r="BU558">
        <v>0</v>
      </c>
      <c r="BV558">
        <v>0</v>
      </c>
      <c r="BW558" t="s">
        <v>697</v>
      </c>
      <c r="BX558">
        <v>0</v>
      </c>
    </row>
    <row r="559" spans="1:76" x14ac:dyDescent="0.25">
      <c r="A559" t="s">
        <v>724</v>
      </c>
      <c r="B559" t="s">
        <v>201</v>
      </c>
      <c r="C559" t="s">
        <v>725</v>
      </c>
      <c r="D559" t="s">
        <v>670</v>
      </c>
      <c r="E559" t="s">
        <v>192</v>
      </c>
      <c r="F559" t="s">
        <v>644</v>
      </c>
      <c r="G559" t="s">
        <v>697</v>
      </c>
      <c r="H559" t="s">
        <v>89</v>
      </c>
      <c r="I559" t="s">
        <v>1131</v>
      </c>
      <c r="J559" t="s">
        <v>2264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697</v>
      </c>
      <c r="AC559" s="2">
        <v>0</v>
      </c>
      <c r="AD559">
        <v>0</v>
      </c>
      <c r="AE559">
        <v>0</v>
      </c>
      <c r="AF559">
        <v>1</v>
      </c>
      <c r="AG559">
        <v>0</v>
      </c>
      <c r="AH559">
        <v>51.48</v>
      </c>
      <c r="AI559" t="s">
        <v>604</v>
      </c>
      <c r="AJ559" t="s">
        <v>614</v>
      </c>
      <c r="AK559" t="s">
        <v>697</v>
      </c>
      <c r="AL559">
        <v>0</v>
      </c>
      <c r="AM559">
        <v>0</v>
      </c>
      <c r="AN559" t="s">
        <v>194</v>
      </c>
      <c r="AO559" t="s">
        <v>697</v>
      </c>
      <c r="AP559" t="s">
        <v>697</v>
      </c>
      <c r="AQ559" t="s">
        <v>2269</v>
      </c>
      <c r="AR559" t="s">
        <v>2270</v>
      </c>
      <c r="AS559" t="s">
        <v>697</v>
      </c>
      <c r="AT559" t="s">
        <v>697</v>
      </c>
      <c r="AU559" t="s">
        <v>602</v>
      </c>
      <c r="AV559" t="s">
        <v>236</v>
      </c>
      <c r="AW559" t="s">
        <v>196</v>
      </c>
      <c r="AX559" t="s">
        <v>697</v>
      </c>
      <c r="AY559" t="s">
        <v>697</v>
      </c>
      <c r="AZ559" t="s">
        <v>697</v>
      </c>
      <c r="BA559" t="s">
        <v>1930</v>
      </c>
      <c r="BB559" t="s">
        <v>2271</v>
      </c>
      <c r="BC559">
        <v>0</v>
      </c>
      <c r="BD559" t="s">
        <v>697</v>
      </c>
      <c r="BE559">
        <v>0</v>
      </c>
      <c r="BF559">
        <v>0</v>
      </c>
      <c r="BG559">
        <v>0</v>
      </c>
      <c r="BH559">
        <v>2</v>
      </c>
      <c r="BI559" t="s">
        <v>197</v>
      </c>
      <c r="BJ559" t="s">
        <v>192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2272</v>
      </c>
      <c r="BQ559">
        <v>0</v>
      </c>
      <c r="BR559">
        <v>0</v>
      </c>
      <c r="BS559">
        <v>0</v>
      </c>
      <c r="BT559" t="s">
        <v>880</v>
      </c>
      <c r="BU559">
        <v>0</v>
      </c>
      <c r="BV559">
        <v>0</v>
      </c>
      <c r="BW559" t="s">
        <v>697</v>
      </c>
      <c r="BX559">
        <v>0</v>
      </c>
    </row>
    <row r="560" spans="1:76" x14ac:dyDescent="0.25">
      <c r="A560" t="s">
        <v>724</v>
      </c>
      <c r="B560" t="s">
        <v>201</v>
      </c>
      <c r="C560" t="s">
        <v>725</v>
      </c>
      <c r="D560" t="s">
        <v>670</v>
      </c>
      <c r="E560" t="s">
        <v>192</v>
      </c>
      <c r="F560" t="s">
        <v>644</v>
      </c>
      <c r="G560" t="s">
        <v>198</v>
      </c>
      <c r="H560" t="s">
        <v>198</v>
      </c>
      <c r="I560" t="s">
        <v>1131</v>
      </c>
      <c r="J560" t="s">
        <v>2264</v>
      </c>
      <c r="K560">
        <v>1</v>
      </c>
      <c r="L560">
        <v>559</v>
      </c>
      <c r="M560">
        <v>340</v>
      </c>
      <c r="N560">
        <v>0</v>
      </c>
      <c r="O560">
        <v>0</v>
      </c>
      <c r="P560">
        <v>0</v>
      </c>
      <c r="Q560">
        <v>559</v>
      </c>
      <c r="R560">
        <v>0</v>
      </c>
      <c r="S560">
        <v>0</v>
      </c>
      <c r="T560">
        <v>39.18</v>
      </c>
      <c r="U560">
        <v>29.5</v>
      </c>
      <c r="V560">
        <v>24.18</v>
      </c>
      <c r="W560">
        <v>-15</v>
      </c>
      <c r="X560">
        <v>-44.34</v>
      </c>
      <c r="Y560">
        <v>0</v>
      </c>
      <c r="Z560">
        <v>11.05</v>
      </c>
      <c r="AA560">
        <v>3.25</v>
      </c>
      <c r="AB560" t="s">
        <v>199</v>
      </c>
      <c r="AC560" s="2">
        <v>-44.344262295081968</v>
      </c>
      <c r="AD560">
        <v>-9.76</v>
      </c>
      <c r="AE560">
        <v>383.05</v>
      </c>
      <c r="AF560">
        <v>0</v>
      </c>
      <c r="AG560">
        <v>0</v>
      </c>
      <c r="AH560">
        <v>0</v>
      </c>
      <c r="AI560" t="s">
        <v>697</v>
      </c>
      <c r="AJ560" t="s">
        <v>697</v>
      </c>
      <c r="AK560" t="s">
        <v>697</v>
      </c>
      <c r="AL560">
        <v>0</v>
      </c>
      <c r="AM560">
        <v>0</v>
      </c>
      <c r="AN560" t="s">
        <v>697</v>
      </c>
      <c r="AO560" t="s">
        <v>697</v>
      </c>
      <c r="AP560" t="s">
        <v>215</v>
      </c>
      <c r="AQ560" t="s">
        <v>2269</v>
      </c>
      <c r="AR560" t="s">
        <v>2270</v>
      </c>
      <c r="AS560" t="s">
        <v>697</v>
      </c>
      <c r="AT560" t="s">
        <v>697</v>
      </c>
      <c r="AU560" t="s">
        <v>602</v>
      </c>
      <c r="AV560" t="s">
        <v>236</v>
      </c>
      <c r="AW560" t="s">
        <v>196</v>
      </c>
      <c r="AX560" t="s">
        <v>697</v>
      </c>
      <c r="AY560" t="s">
        <v>697</v>
      </c>
      <c r="AZ560" t="s">
        <v>697</v>
      </c>
      <c r="BA560" t="s">
        <v>1930</v>
      </c>
      <c r="BB560" t="s">
        <v>2271</v>
      </c>
      <c r="BC560">
        <v>0</v>
      </c>
      <c r="BD560" t="s">
        <v>697</v>
      </c>
      <c r="BE560">
        <v>0</v>
      </c>
      <c r="BF560">
        <v>0</v>
      </c>
      <c r="BG560">
        <v>0</v>
      </c>
      <c r="BH560">
        <v>0</v>
      </c>
      <c r="BI560" t="s">
        <v>197</v>
      </c>
      <c r="BJ560" t="s">
        <v>697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2272</v>
      </c>
      <c r="BQ560">
        <v>0</v>
      </c>
      <c r="BR560">
        <v>0</v>
      </c>
      <c r="BS560">
        <v>0</v>
      </c>
      <c r="BT560" t="s">
        <v>697</v>
      </c>
      <c r="BU560">
        <v>0</v>
      </c>
      <c r="BV560">
        <v>0</v>
      </c>
      <c r="BW560" t="s">
        <v>697</v>
      </c>
      <c r="BX560">
        <v>0</v>
      </c>
    </row>
    <row r="561" spans="1:76" x14ac:dyDescent="0.25">
      <c r="A561" t="s">
        <v>724</v>
      </c>
      <c r="B561" t="s">
        <v>201</v>
      </c>
      <c r="C561" t="s">
        <v>725</v>
      </c>
      <c r="D561" t="s">
        <v>670</v>
      </c>
      <c r="E561" t="s">
        <v>192</v>
      </c>
      <c r="F561" t="s">
        <v>644</v>
      </c>
      <c r="G561" t="s">
        <v>697</v>
      </c>
      <c r="H561" t="s">
        <v>89</v>
      </c>
      <c r="I561" t="s">
        <v>1318</v>
      </c>
      <c r="J561" t="s">
        <v>2264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697</v>
      </c>
      <c r="AC561" s="2">
        <v>0</v>
      </c>
      <c r="AD561">
        <v>0</v>
      </c>
      <c r="AE561">
        <v>0</v>
      </c>
      <c r="AF561">
        <v>1</v>
      </c>
      <c r="AG561">
        <v>0</v>
      </c>
      <c r="AH561">
        <v>38.61</v>
      </c>
      <c r="AI561" t="s">
        <v>451</v>
      </c>
      <c r="AJ561" t="s">
        <v>454</v>
      </c>
      <c r="AK561" t="s">
        <v>697</v>
      </c>
      <c r="AL561">
        <v>0</v>
      </c>
      <c r="AM561">
        <v>0</v>
      </c>
      <c r="AN561" t="s">
        <v>194</v>
      </c>
      <c r="AO561" t="s">
        <v>697</v>
      </c>
      <c r="AP561" t="s">
        <v>697</v>
      </c>
      <c r="AQ561" t="s">
        <v>2273</v>
      </c>
      <c r="AR561" t="s">
        <v>2274</v>
      </c>
      <c r="AS561" t="s">
        <v>697</v>
      </c>
      <c r="AT561" t="s">
        <v>697</v>
      </c>
      <c r="AU561" t="s">
        <v>207</v>
      </c>
      <c r="AV561" t="s">
        <v>236</v>
      </c>
      <c r="AW561" t="s">
        <v>196</v>
      </c>
      <c r="AX561" t="s">
        <v>697</v>
      </c>
      <c r="AY561" t="s">
        <v>697</v>
      </c>
      <c r="AZ561" t="s">
        <v>697</v>
      </c>
      <c r="BA561" t="s">
        <v>1502</v>
      </c>
      <c r="BB561" t="s">
        <v>2275</v>
      </c>
      <c r="BC561">
        <v>0</v>
      </c>
      <c r="BD561" t="s">
        <v>697</v>
      </c>
      <c r="BE561">
        <v>0</v>
      </c>
      <c r="BF561">
        <v>0</v>
      </c>
      <c r="BG561">
        <v>0</v>
      </c>
      <c r="BH561">
        <v>1.5</v>
      </c>
      <c r="BI561" t="s">
        <v>197</v>
      </c>
      <c r="BJ561" t="s">
        <v>192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2276</v>
      </c>
      <c r="BQ561">
        <v>0</v>
      </c>
      <c r="BR561">
        <v>0</v>
      </c>
      <c r="BS561">
        <v>0</v>
      </c>
      <c r="BT561" t="s">
        <v>880</v>
      </c>
      <c r="BU561">
        <v>0</v>
      </c>
      <c r="BV561">
        <v>0</v>
      </c>
      <c r="BW561" t="s">
        <v>697</v>
      </c>
      <c r="BX561">
        <v>0</v>
      </c>
    </row>
    <row r="562" spans="1:76" x14ac:dyDescent="0.25">
      <c r="A562" t="s">
        <v>724</v>
      </c>
      <c r="B562" t="s">
        <v>201</v>
      </c>
      <c r="C562" t="s">
        <v>725</v>
      </c>
      <c r="D562" t="s">
        <v>670</v>
      </c>
      <c r="E562" t="s">
        <v>192</v>
      </c>
      <c r="F562" t="s">
        <v>644</v>
      </c>
      <c r="G562" t="s">
        <v>198</v>
      </c>
      <c r="H562" t="s">
        <v>198</v>
      </c>
      <c r="I562" t="s">
        <v>1318</v>
      </c>
      <c r="J562" t="s">
        <v>2264</v>
      </c>
      <c r="K562">
        <v>1</v>
      </c>
      <c r="L562">
        <v>549</v>
      </c>
      <c r="M562">
        <v>336</v>
      </c>
      <c r="N562">
        <v>0</v>
      </c>
      <c r="O562">
        <v>0</v>
      </c>
      <c r="P562">
        <v>0</v>
      </c>
      <c r="Q562">
        <v>549</v>
      </c>
      <c r="R562">
        <v>0</v>
      </c>
      <c r="S562">
        <v>0</v>
      </c>
      <c r="T562">
        <v>38.799999999999997</v>
      </c>
      <c r="U562">
        <v>29.5</v>
      </c>
      <c r="V562">
        <v>24.18</v>
      </c>
      <c r="W562">
        <v>-14.62</v>
      </c>
      <c r="X562">
        <v>-41.84</v>
      </c>
      <c r="Y562">
        <v>4.8499999999999996</v>
      </c>
      <c r="Z562">
        <v>13.32</v>
      </c>
      <c r="AA562">
        <v>3.96</v>
      </c>
      <c r="AB562" t="s">
        <v>199</v>
      </c>
      <c r="AC562" s="2">
        <v>-45.819672131147541</v>
      </c>
      <c r="AD562">
        <v>-10.08</v>
      </c>
      <c r="AE562">
        <v>373.73</v>
      </c>
      <c r="AF562">
        <v>0</v>
      </c>
      <c r="AG562">
        <v>0</v>
      </c>
      <c r="AH562">
        <v>0</v>
      </c>
      <c r="AI562" t="s">
        <v>697</v>
      </c>
      <c r="AJ562" t="s">
        <v>697</v>
      </c>
      <c r="AK562" t="s">
        <v>697</v>
      </c>
      <c r="AL562">
        <v>0</v>
      </c>
      <c r="AM562">
        <v>0</v>
      </c>
      <c r="AN562" t="s">
        <v>697</v>
      </c>
      <c r="AO562" t="s">
        <v>697</v>
      </c>
      <c r="AP562" t="s">
        <v>415</v>
      </c>
      <c r="AQ562" t="s">
        <v>2273</v>
      </c>
      <c r="AR562" t="s">
        <v>2274</v>
      </c>
      <c r="AS562" t="s">
        <v>697</v>
      </c>
      <c r="AT562" t="s">
        <v>697</v>
      </c>
      <c r="AU562" t="s">
        <v>207</v>
      </c>
      <c r="AV562" t="s">
        <v>236</v>
      </c>
      <c r="AW562" t="s">
        <v>196</v>
      </c>
      <c r="AX562" t="s">
        <v>697</v>
      </c>
      <c r="AY562" t="s">
        <v>697</v>
      </c>
      <c r="AZ562" t="s">
        <v>697</v>
      </c>
      <c r="BA562" t="s">
        <v>1502</v>
      </c>
      <c r="BB562" t="s">
        <v>2275</v>
      </c>
      <c r="BC562">
        <v>0</v>
      </c>
      <c r="BD562" t="s">
        <v>697</v>
      </c>
      <c r="BE562">
        <v>0</v>
      </c>
      <c r="BF562">
        <v>0</v>
      </c>
      <c r="BG562">
        <v>0</v>
      </c>
      <c r="BH562">
        <v>0</v>
      </c>
      <c r="BI562" t="s">
        <v>197</v>
      </c>
      <c r="BJ562" t="s">
        <v>697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2276</v>
      </c>
      <c r="BQ562">
        <v>0</v>
      </c>
      <c r="BR562">
        <v>0</v>
      </c>
      <c r="BS562">
        <v>0</v>
      </c>
      <c r="BT562" t="s">
        <v>697</v>
      </c>
      <c r="BU562">
        <v>0</v>
      </c>
      <c r="BV562">
        <v>0</v>
      </c>
      <c r="BW562" t="s">
        <v>697</v>
      </c>
      <c r="BX562">
        <v>0</v>
      </c>
    </row>
    <row r="563" spans="1:76" x14ac:dyDescent="0.25">
      <c r="A563" t="s">
        <v>731</v>
      </c>
      <c r="B563" t="s">
        <v>201</v>
      </c>
      <c r="C563" t="s">
        <v>216</v>
      </c>
      <c r="D563" t="s">
        <v>217</v>
      </c>
      <c r="E563" t="s">
        <v>192</v>
      </c>
      <c r="F563" t="s">
        <v>218</v>
      </c>
      <c r="G563" t="s">
        <v>697</v>
      </c>
      <c r="H563" t="s">
        <v>89</v>
      </c>
      <c r="I563" t="s">
        <v>887</v>
      </c>
      <c r="J563" t="s">
        <v>2264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697</v>
      </c>
      <c r="AC563" s="2">
        <v>0</v>
      </c>
      <c r="AD563">
        <v>0</v>
      </c>
      <c r="AE563">
        <v>0</v>
      </c>
      <c r="AF563">
        <v>1</v>
      </c>
      <c r="AG563">
        <v>0</v>
      </c>
      <c r="AH563">
        <v>50.68</v>
      </c>
      <c r="AI563" t="s">
        <v>614</v>
      </c>
      <c r="AJ563" t="s">
        <v>682</v>
      </c>
      <c r="AK563" t="s">
        <v>697</v>
      </c>
      <c r="AL563">
        <v>0</v>
      </c>
      <c r="AM563">
        <v>0</v>
      </c>
      <c r="AN563" t="s">
        <v>235</v>
      </c>
      <c r="AO563" t="s">
        <v>697</v>
      </c>
      <c r="AP563" t="s">
        <v>697</v>
      </c>
      <c r="AQ563" t="s">
        <v>2277</v>
      </c>
      <c r="AR563" t="s">
        <v>2278</v>
      </c>
      <c r="AS563" t="s">
        <v>697</v>
      </c>
      <c r="AT563" t="s">
        <v>697</v>
      </c>
      <c r="AU563" t="s">
        <v>213</v>
      </c>
      <c r="AV563" t="s">
        <v>236</v>
      </c>
      <c r="AW563" t="s">
        <v>196</v>
      </c>
      <c r="AX563" t="s">
        <v>697</v>
      </c>
      <c r="AY563" t="s">
        <v>697</v>
      </c>
      <c r="AZ563" t="s">
        <v>697</v>
      </c>
      <c r="BA563" t="s">
        <v>899</v>
      </c>
      <c r="BB563" t="s">
        <v>923</v>
      </c>
      <c r="BC563">
        <v>0</v>
      </c>
      <c r="BD563" t="s">
        <v>697</v>
      </c>
      <c r="BE563">
        <v>0</v>
      </c>
      <c r="BF563">
        <v>0</v>
      </c>
      <c r="BG563">
        <v>0</v>
      </c>
      <c r="BH563">
        <v>1.6</v>
      </c>
      <c r="BI563" t="s">
        <v>197</v>
      </c>
      <c r="BJ563" t="s">
        <v>192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2279</v>
      </c>
      <c r="BQ563">
        <v>0</v>
      </c>
      <c r="BR563">
        <v>0</v>
      </c>
      <c r="BS563">
        <v>0</v>
      </c>
      <c r="BT563" t="s">
        <v>880</v>
      </c>
      <c r="BU563">
        <v>0</v>
      </c>
      <c r="BV563">
        <v>0</v>
      </c>
      <c r="BW563" t="s">
        <v>697</v>
      </c>
      <c r="BX563">
        <v>0</v>
      </c>
    </row>
    <row r="564" spans="1:76" x14ac:dyDescent="0.25">
      <c r="A564" t="s">
        <v>731</v>
      </c>
      <c r="B564" t="s">
        <v>201</v>
      </c>
      <c r="C564" t="s">
        <v>216</v>
      </c>
      <c r="D564" t="s">
        <v>217</v>
      </c>
      <c r="E564" t="s">
        <v>192</v>
      </c>
      <c r="F564" t="s">
        <v>218</v>
      </c>
      <c r="G564" t="s">
        <v>697</v>
      </c>
      <c r="H564" t="s">
        <v>89</v>
      </c>
      <c r="I564" t="s">
        <v>887</v>
      </c>
      <c r="J564" t="s">
        <v>2264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697</v>
      </c>
      <c r="AC564" s="2">
        <v>0</v>
      </c>
      <c r="AD564">
        <v>0</v>
      </c>
      <c r="AE564">
        <v>0</v>
      </c>
      <c r="AF564">
        <v>0</v>
      </c>
      <c r="AG564">
        <v>1</v>
      </c>
      <c r="AH564">
        <v>50</v>
      </c>
      <c r="AI564" t="s">
        <v>614</v>
      </c>
      <c r="AJ564" t="s">
        <v>682</v>
      </c>
      <c r="AK564" t="s">
        <v>697</v>
      </c>
      <c r="AL564">
        <v>0</v>
      </c>
      <c r="AM564">
        <v>0</v>
      </c>
      <c r="AN564" t="s">
        <v>237</v>
      </c>
      <c r="AO564" t="s">
        <v>697</v>
      </c>
      <c r="AP564" t="s">
        <v>697</v>
      </c>
      <c r="AQ564" t="s">
        <v>2277</v>
      </c>
      <c r="AR564" t="s">
        <v>2278</v>
      </c>
      <c r="AS564" t="s">
        <v>697</v>
      </c>
      <c r="AT564" t="s">
        <v>697</v>
      </c>
      <c r="AU564" t="s">
        <v>213</v>
      </c>
      <c r="AV564" t="s">
        <v>236</v>
      </c>
      <c r="AW564" t="s">
        <v>196</v>
      </c>
      <c r="AX564" t="s">
        <v>697</v>
      </c>
      <c r="AY564" t="s">
        <v>697</v>
      </c>
      <c r="AZ564" t="s">
        <v>697</v>
      </c>
      <c r="BA564" t="s">
        <v>899</v>
      </c>
      <c r="BB564" t="s">
        <v>923</v>
      </c>
      <c r="BC564">
        <v>0</v>
      </c>
      <c r="BD564" t="s">
        <v>697</v>
      </c>
      <c r="BE564">
        <v>0</v>
      </c>
      <c r="BF564">
        <v>0</v>
      </c>
      <c r="BG564">
        <v>0</v>
      </c>
      <c r="BH564">
        <v>1.6</v>
      </c>
      <c r="BI564" t="s">
        <v>197</v>
      </c>
      <c r="BJ564" t="s">
        <v>192</v>
      </c>
      <c r="BK564">
        <v>0</v>
      </c>
      <c r="BL564">
        <v>0</v>
      </c>
      <c r="BM564">
        <v>0</v>
      </c>
      <c r="BN564">
        <v>0</v>
      </c>
      <c r="BO564">
        <v>0</v>
      </c>
      <c r="BP564" t="s">
        <v>2279</v>
      </c>
      <c r="BQ564">
        <v>0</v>
      </c>
      <c r="BR564">
        <v>0</v>
      </c>
      <c r="BS564">
        <v>0</v>
      </c>
      <c r="BT564" t="s">
        <v>880</v>
      </c>
      <c r="BU564">
        <v>0</v>
      </c>
      <c r="BV564">
        <v>0</v>
      </c>
      <c r="BW564" t="s">
        <v>697</v>
      </c>
      <c r="BX564">
        <v>0</v>
      </c>
    </row>
    <row r="565" spans="1:76" x14ac:dyDescent="0.25">
      <c r="A565" t="s">
        <v>817</v>
      </c>
      <c r="B565" t="s">
        <v>191</v>
      </c>
      <c r="C565" t="s">
        <v>818</v>
      </c>
      <c r="D565" t="s">
        <v>414</v>
      </c>
      <c r="E565" t="s">
        <v>192</v>
      </c>
      <c r="F565" t="s">
        <v>408</v>
      </c>
      <c r="G565" t="s">
        <v>697</v>
      </c>
      <c r="H565" t="s">
        <v>89</v>
      </c>
      <c r="I565" t="s">
        <v>1570</v>
      </c>
      <c r="J565" t="s">
        <v>2264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697</v>
      </c>
      <c r="AC565" s="2">
        <v>0</v>
      </c>
      <c r="AD565">
        <v>0</v>
      </c>
      <c r="AE565">
        <v>0</v>
      </c>
      <c r="AF565">
        <v>1</v>
      </c>
      <c r="AG565">
        <v>0</v>
      </c>
      <c r="AH565">
        <v>27.02</v>
      </c>
      <c r="AI565" t="s">
        <v>894</v>
      </c>
      <c r="AJ565" t="s">
        <v>1011</v>
      </c>
      <c r="AK565" t="s">
        <v>697</v>
      </c>
      <c r="AL565">
        <v>0</v>
      </c>
      <c r="AM565">
        <v>0</v>
      </c>
      <c r="AN565" t="s">
        <v>194</v>
      </c>
      <c r="AO565" t="s">
        <v>697</v>
      </c>
      <c r="AP565" t="s">
        <v>697</v>
      </c>
      <c r="AQ565" t="s">
        <v>2280</v>
      </c>
      <c r="AR565" t="s">
        <v>2281</v>
      </c>
      <c r="AS565" t="s">
        <v>697</v>
      </c>
      <c r="AT565" t="s">
        <v>697</v>
      </c>
      <c r="AU565" t="s">
        <v>395</v>
      </c>
      <c r="AV565" t="s">
        <v>236</v>
      </c>
      <c r="AW565" t="s">
        <v>196</v>
      </c>
      <c r="AX565" t="s">
        <v>697</v>
      </c>
      <c r="AY565" t="s">
        <v>697</v>
      </c>
      <c r="AZ565" t="s">
        <v>697</v>
      </c>
      <c r="BA565" t="s">
        <v>2282</v>
      </c>
      <c r="BB565" t="s">
        <v>2283</v>
      </c>
      <c r="BC565">
        <v>0</v>
      </c>
      <c r="BD565" t="s">
        <v>697</v>
      </c>
      <c r="BE565">
        <v>0</v>
      </c>
      <c r="BF565">
        <v>0</v>
      </c>
      <c r="BG565">
        <v>0</v>
      </c>
      <c r="BH565">
        <v>1.05</v>
      </c>
      <c r="BI565" t="s">
        <v>197</v>
      </c>
      <c r="BJ565" t="s">
        <v>192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2284</v>
      </c>
      <c r="BQ565">
        <v>0</v>
      </c>
      <c r="BR565">
        <v>0</v>
      </c>
      <c r="BS565">
        <v>0</v>
      </c>
      <c r="BT565" t="s">
        <v>880</v>
      </c>
      <c r="BU565">
        <v>0</v>
      </c>
      <c r="BV565">
        <v>0</v>
      </c>
      <c r="BW565" t="s">
        <v>697</v>
      </c>
      <c r="BX565">
        <v>0</v>
      </c>
    </row>
    <row r="566" spans="1:76" x14ac:dyDescent="0.25">
      <c r="A566" t="s">
        <v>817</v>
      </c>
      <c r="B566" t="s">
        <v>191</v>
      </c>
      <c r="C566" t="s">
        <v>818</v>
      </c>
      <c r="D566" t="s">
        <v>414</v>
      </c>
      <c r="E566" t="s">
        <v>192</v>
      </c>
      <c r="F566" t="s">
        <v>408</v>
      </c>
      <c r="G566" t="s">
        <v>198</v>
      </c>
      <c r="H566" t="s">
        <v>198</v>
      </c>
      <c r="I566" t="s">
        <v>1570</v>
      </c>
      <c r="J566" t="s">
        <v>2264</v>
      </c>
      <c r="K566">
        <v>1</v>
      </c>
      <c r="L566">
        <v>811</v>
      </c>
      <c r="M566">
        <v>513</v>
      </c>
      <c r="N566">
        <v>0</v>
      </c>
      <c r="O566">
        <v>0</v>
      </c>
      <c r="P566">
        <v>0</v>
      </c>
      <c r="Q566">
        <v>811</v>
      </c>
      <c r="R566">
        <v>0</v>
      </c>
      <c r="S566">
        <v>0</v>
      </c>
      <c r="T566">
        <v>36.74</v>
      </c>
      <c r="U566">
        <v>27.5</v>
      </c>
      <c r="V566">
        <v>22.54</v>
      </c>
      <c r="W566">
        <v>-14.2</v>
      </c>
      <c r="X566">
        <v>-61.46</v>
      </c>
      <c r="Y566">
        <v>14.776999999999999</v>
      </c>
      <c r="Z566">
        <v>2.0499999999999998</v>
      </c>
      <c r="AA566">
        <v>0.4</v>
      </c>
      <c r="AB566" t="s">
        <v>199</v>
      </c>
      <c r="AC566" s="2">
        <v>-73.571311475409843</v>
      </c>
      <c r="AD566">
        <v>-16.190000000000001</v>
      </c>
      <c r="AE566">
        <v>585.92999999999995</v>
      </c>
      <c r="AF566">
        <v>0</v>
      </c>
      <c r="AG566">
        <v>0</v>
      </c>
      <c r="AH566">
        <v>0</v>
      </c>
      <c r="AI566" t="s">
        <v>697</v>
      </c>
      <c r="AJ566" t="s">
        <v>697</v>
      </c>
      <c r="AK566" t="s">
        <v>697</v>
      </c>
      <c r="AL566">
        <v>0</v>
      </c>
      <c r="AM566">
        <v>0</v>
      </c>
      <c r="AN566" t="s">
        <v>697</v>
      </c>
      <c r="AO566" t="s">
        <v>697</v>
      </c>
      <c r="AP566" t="s">
        <v>415</v>
      </c>
      <c r="AQ566" t="s">
        <v>2280</v>
      </c>
      <c r="AR566" t="s">
        <v>2281</v>
      </c>
      <c r="AS566" t="s">
        <v>697</v>
      </c>
      <c r="AT566" t="s">
        <v>697</v>
      </c>
      <c r="AU566" t="s">
        <v>395</v>
      </c>
      <c r="AV566" t="s">
        <v>236</v>
      </c>
      <c r="AW566" t="s">
        <v>196</v>
      </c>
      <c r="AX566" t="s">
        <v>697</v>
      </c>
      <c r="AY566" t="s">
        <v>697</v>
      </c>
      <c r="AZ566" t="s">
        <v>697</v>
      </c>
      <c r="BA566" t="s">
        <v>2282</v>
      </c>
      <c r="BB566" t="s">
        <v>2283</v>
      </c>
      <c r="BC566">
        <v>0</v>
      </c>
      <c r="BD566" t="s">
        <v>697</v>
      </c>
      <c r="BE566">
        <v>0</v>
      </c>
      <c r="BF566">
        <v>0</v>
      </c>
      <c r="BG566">
        <v>0</v>
      </c>
      <c r="BH566">
        <v>0</v>
      </c>
      <c r="BI566" t="s">
        <v>197</v>
      </c>
      <c r="BJ566" t="s">
        <v>697</v>
      </c>
      <c r="BK566">
        <v>0</v>
      </c>
      <c r="BL566">
        <v>0</v>
      </c>
      <c r="BM566">
        <v>0</v>
      </c>
      <c r="BN566">
        <v>0</v>
      </c>
      <c r="BO566">
        <v>0</v>
      </c>
      <c r="BP566" t="s">
        <v>2284</v>
      </c>
      <c r="BQ566">
        <v>0</v>
      </c>
      <c r="BR566">
        <v>0</v>
      </c>
      <c r="BS566">
        <v>0</v>
      </c>
      <c r="BT566" t="s">
        <v>697</v>
      </c>
      <c r="BU566">
        <v>0</v>
      </c>
      <c r="BV566">
        <v>0</v>
      </c>
      <c r="BW566" t="s">
        <v>697</v>
      </c>
      <c r="BX566">
        <v>0</v>
      </c>
    </row>
    <row r="567" spans="1:76" x14ac:dyDescent="0.25">
      <c r="A567" t="s">
        <v>817</v>
      </c>
      <c r="B567" t="s">
        <v>191</v>
      </c>
      <c r="C567" t="s">
        <v>818</v>
      </c>
      <c r="D567" t="s">
        <v>414</v>
      </c>
      <c r="E567" t="s">
        <v>192</v>
      </c>
      <c r="F567" t="s">
        <v>408</v>
      </c>
      <c r="G567" t="s">
        <v>697</v>
      </c>
      <c r="H567" t="s">
        <v>89</v>
      </c>
      <c r="I567" t="s">
        <v>1110</v>
      </c>
      <c r="J567" t="s">
        <v>2264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697</v>
      </c>
      <c r="AC567" s="2">
        <v>0</v>
      </c>
      <c r="AD567">
        <v>0</v>
      </c>
      <c r="AE567">
        <v>0</v>
      </c>
      <c r="AF567">
        <v>1</v>
      </c>
      <c r="AG567">
        <v>0</v>
      </c>
      <c r="AH567">
        <v>41.18</v>
      </c>
      <c r="AI567" t="s">
        <v>614</v>
      </c>
      <c r="AJ567" t="s">
        <v>682</v>
      </c>
      <c r="AK567" t="s">
        <v>697</v>
      </c>
      <c r="AL567">
        <v>0</v>
      </c>
      <c r="AM567">
        <v>0</v>
      </c>
      <c r="AN567" t="s">
        <v>194</v>
      </c>
      <c r="AO567" t="s">
        <v>697</v>
      </c>
      <c r="AP567" t="s">
        <v>697</v>
      </c>
      <c r="AQ567" t="s">
        <v>2285</v>
      </c>
      <c r="AR567" t="s">
        <v>2286</v>
      </c>
      <c r="AS567" t="s">
        <v>697</v>
      </c>
      <c r="AT567" t="s">
        <v>697</v>
      </c>
      <c r="AU567" t="s">
        <v>213</v>
      </c>
      <c r="AV567" t="s">
        <v>236</v>
      </c>
      <c r="AW567" t="s">
        <v>196</v>
      </c>
      <c r="AX567" t="s">
        <v>697</v>
      </c>
      <c r="AY567" t="s">
        <v>697</v>
      </c>
      <c r="AZ567" t="s">
        <v>697</v>
      </c>
      <c r="BA567" t="s">
        <v>1236</v>
      </c>
      <c r="BB567" t="s">
        <v>1237</v>
      </c>
      <c r="BC567">
        <v>0</v>
      </c>
      <c r="BD567" t="s">
        <v>697</v>
      </c>
      <c r="BE567">
        <v>0</v>
      </c>
      <c r="BF567">
        <v>0</v>
      </c>
      <c r="BG567">
        <v>0</v>
      </c>
      <c r="BH567">
        <v>1.6</v>
      </c>
      <c r="BI567" t="s">
        <v>197</v>
      </c>
      <c r="BJ567" t="s">
        <v>192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2287</v>
      </c>
      <c r="BQ567">
        <v>0</v>
      </c>
      <c r="BR567">
        <v>0</v>
      </c>
      <c r="BS567">
        <v>0</v>
      </c>
      <c r="BT567" t="s">
        <v>880</v>
      </c>
      <c r="BU567">
        <v>0</v>
      </c>
      <c r="BV567">
        <v>0</v>
      </c>
      <c r="BW567" t="s">
        <v>697</v>
      </c>
      <c r="BX567">
        <v>0</v>
      </c>
    </row>
    <row r="568" spans="1:76" x14ac:dyDescent="0.25">
      <c r="A568" t="s">
        <v>817</v>
      </c>
      <c r="B568" t="s">
        <v>191</v>
      </c>
      <c r="C568" t="s">
        <v>818</v>
      </c>
      <c r="D568" t="s">
        <v>414</v>
      </c>
      <c r="E568" t="s">
        <v>192</v>
      </c>
      <c r="F568" t="s">
        <v>408</v>
      </c>
      <c r="G568" t="s">
        <v>198</v>
      </c>
      <c r="H568" t="s">
        <v>198</v>
      </c>
      <c r="I568" t="s">
        <v>1110</v>
      </c>
      <c r="J568" t="s">
        <v>2264</v>
      </c>
      <c r="K568">
        <v>1</v>
      </c>
      <c r="L568">
        <v>826</v>
      </c>
      <c r="M568">
        <v>532</v>
      </c>
      <c r="N568">
        <v>0</v>
      </c>
      <c r="O568">
        <v>0</v>
      </c>
      <c r="P568">
        <v>0</v>
      </c>
      <c r="Q568">
        <v>826</v>
      </c>
      <c r="R568">
        <v>0</v>
      </c>
      <c r="S568">
        <v>0</v>
      </c>
      <c r="T568">
        <v>35.590000000000003</v>
      </c>
      <c r="U568">
        <v>27.5</v>
      </c>
      <c r="V568">
        <v>22.54</v>
      </c>
      <c r="W568">
        <v>-13.05</v>
      </c>
      <c r="X568">
        <v>-54.8</v>
      </c>
      <c r="Y568">
        <v>22.28</v>
      </c>
      <c r="Z568">
        <v>17.29</v>
      </c>
      <c r="AA568">
        <v>3.25</v>
      </c>
      <c r="AB568" t="s">
        <v>199</v>
      </c>
      <c r="AC568" s="2">
        <v>-73.057377049180332</v>
      </c>
      <c r="AD568">
        <v>-16.07</v>
      </c>
      <c r="AE568">
        <v>581.55999999999995</v>
      </c>
      <c r="AF568">
        <v>0</v>
      </c>
      <c r="AG568">
        <v>0</v>
      </c>
      <c r="AH568">
        <v>0</v>
      </c>
      <c r="AI568" t="s">
        <v>697</v>
      </c>
      <c r="AJ568" t="s">
        <v>697</v>
      </c>
      <c r="AK568" t="s">
        <v>697</v>
      </c>
      <c r="AL568">
        <v>0</v>
      </c>
      <c r="AM568">
        <v>0</v>
      </c>
      <c r="AN568" t="s">
        <v>697</v>
      </c>
      <c r="AO568" t="s">
        <v>697</v>
      </c>
      <c r="AP568" t="s">
        <v>215</v>
      </c>
      <c r="AQ568" t="s">
        <v>2285</v>
      </c>
      <c r="AR568" t="s">
        <v>2286</v>
      </c>
      <c r="AS568" t="s">
        <v>697</v>
      </c>
      <c r="AT568" t="s">
        <v>697</v>
      </c>
      <c r="AU568" t="s">
        <v>213</v>
      </c>
      <c r="AV568" t="s">
        <v>236</v>
      </c>
      <c r="AW568" t="s">
        <v>196</v>
      </c>
      <c r="AX568" t="s">
        <v>697</v>
      </c>
      <c r="AY568" t="s">
        <v>697</v>
      </c>
      <c r="AZ568" t="s">
        <v>697</v>
      </c>
      <c r="BA568" t="s">
        <v>1236</v>
      </c>
      <c r="BB568" t="s">
        <v>1237</v>
      </c>
      <c r="BC568">
        <v>0</v>
      </c>
      <c r="BD568" t="s">
        <v>697</v>
      </c>
      <c r="BE568">
        <v>0</v>
      </c>
      <c r="BF568">
        <v>0</v>
      </c>
      <c r="BG568">
        <v>0</v>
      </c>
      <c r="BH568">
        <v>0</v>
      </c>
      <c r="BI568" t="s">
        <v>197</v>
      </c>
      <c r="BJ568" t="s">
        <v>697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2287</v>
      </c>
      <c r="BQ568">
        <v>0</v>
      </c>
      <c r="BR568">
        <v>0</v>
      </c>
      <c r="BS568">
        <v>0</v>
      </c>
      <c r="BT568" t="s">
        <v>697</v>
      </c>
      <c r="BU568">
        <v>0</v>
      </c>
      <c r="BV568">
        <v>0</v>
      </c>
      <c r="BW568" t="s">
        <v>697</v>
      </c>
      <c r="BX568">
        <v>0</v>
      </c>
    </row>
    <row r="569" spans="1:76" x14ac:dyDescent="0.25">
      <c r="A569" t="s">
        <v>724</v>
      </c>
      <c r="B569" t="s">
        <v>201</v>
      </c>
      <c r="C569" t="s">
        <v>725</v>
      </c>
      <c r="D569" t="s">
        <v>670</v>
      </c>
      <c r="E569" t="s">
        <v>192</v>
      </c>
      <c r="F569" t="s">
        <v>644</v>
      </c>
      <c r="G569" t="s">
        <v>697</v>
      </c>
      <c r="H569" t="s">
        <v>89</v>
      </c>
      <c r="I569" t="s">
        <v>1184</v>
      </c>
      <c r="J569" t="s">
        <v>2264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697</v>
      </c>
      <c r="AC569" s="2">
        <v>0</v>
      </c>
      <c r="AD569">
        <v>0</v>
      </c>
      <c r="AE569">
        <v>0</v>
      </c>
      <c r="AF569">
        <v>1</v>
      </c>
      <c r="AG569">
        <v>0</v>
      </c>
      <c r="AH569">
        <v>33.46</v>
      </c>
      <c r="AI569" t="s">
        <v>1112</v>
      </c>
      <c r="AJ569" t="s">
        <v>1113</v>
      </c>
      <c r="AK569" t="s">
        <v>697</v>
      </c>
      <c r="AL569">
        <v>0</v>
      </c>
      <c r="AM569">
        <v>0</v>
      </c>
      <c r="AN569" t="s">
        <v>194</v>
      </c>
      <c r="AO569" t="s">
        <v>697</v>
      </c>
      <c r="AP569" t="s">
        <v>697</v>
      </c>
      <c r="AQ569" t="s">
        <v>2288</v>
      </c>
      <c r="AR569" t="s">
        <v>2289</v>
      </c>
      <c r="AS569" t="s">
        <v>697</v>
      </c>
      <c r="AT569" t="s">
        <v>697</v>
      </c>
      <c r="AU569" t="s">
        <v>395</v>
      </c>
      <c r="AV569" t="s">
        <v>236</v>
      </c>
      <c r="AW569" t="s">
        <v>196</v>
      </c>
      <c r="AX569" t="s">
        <v>697</v>
      </c>
      <c r="AY569" t="s">
        <v>697</v>
      </c>
      <c r="AZ569" t="s">
        <v>697</v>
      </c>
      <c r="BA569" t="s">
        <v>1249</v>
      </c>
      <c r="BB569" t="s">
        <v>1489</v>
      </c>
      <c r="BC569">
        <v>0</v>
      </c>
      <c r="BD569" t="s">
        <v>697</v>
      </c>
      <c r="BE569">
        <v>0</v>
      </c>
      <c r="BF569">
        <v>0</v>
      </c>
      <c r="BG569">
        <v>0</v>
      </c>
      <c r="BH569">
        <v>1.3</v>
      </c>
      <c r="BI569" t="s">
        <v>197</v>
      </c>
      <c r="BJ569" t="s">
        <v>192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2290</v>
      </c>
      <c r="BQ569">
        <v>0</v>
      </c>
      <c r="BR569">
        <v>0</v>
      </c>
      <c r="BS569">
        <v>0</v>
      </c>
      <c r="BT569" t="s">
        <v>880</v>
      </c>
      <c r="BU569">
        <v>0</v>
      </c>
      <c r="BV569">
        <v>0</v>
      </c>
      <c r="BW569" t="s">
        <v>697</v>
      </c>
      <c r="BX569">
        <v>0</v>
      </c>
    </row>
    <row r="570" spans="1:76" x14ac:dyDescent="0.25">
      <c r="A570" t="s">
        <v>724</v>
      </c>
      <c r="B570" t="s">
        <v>201</v>
      </c>
      <c r="C570" t="s">
        <v>725</v>
      </c>
      <c r="D570" t="s">
        <v>670</v>
      </c>
      <c r="E570" t="s">
        <v>192</v>
      </c>
      <c r="F570" t="s">
        <v>644</v>
      </c>
      <c r="G570" t="s">
        <v>198</v>
      </c>
      <c r="H570" t="s">
        <v>198</v>
      </c>
      <c r="I570" t="s">
        <v>1184</v>
      </c>
      <c r="J570" t="s">
        <v>2264</v>
      </c>
      <c r="K570">
        <v>1</v>
      </c>
      <c r="L570">
        <v>559</v>
      </c>
      <c r="M570">
        <v>370</v>
      </c>
      <c r="N570">
        <v>0</v>
      </c>
      <c r="O570">
        <v>0</v>
      </c>
      <c r="P570">
        <v>0</v>
      </c>
      <c r="Q570">
        <v>559</v>
      </c>
      <c r="R570">
        <v>0</v>
      </c>
      <c r="S570">
        <v>0</v>
      </c>
      <c r="T570">
        <v>33.81</v>
      </c>
      <c r="U570">
        <v>29.5</v>
      </c>
      <c r="V570">
        <v>24.18</v>
      </c>
      <c r="W570">
        <v>-9.6300000000000008</v>
      </c>
      <c r="X570">
        <v>-19.75</v>
      </c>
      <c r="Y570">
        <v>10.502000000000001</v>
      </c>
      <c r="Z570">
        <v>14.66</v>
      </c>
      <c r="AA570">
        <v>3.96</v>
      </c>
      <c r="AB570" t="s">
        <v>199</v>
      </c>
      <c r="AC570" s="2">
        <v>-28.362295081967215</v>
      </c>
      <c r="AD570">
        <v>-6.24</v>
      </c>
      <c r="AE570">
        <v>379.44</v>
      </c>
      <c r="AF570">
        <v>0</v>
      </c>
      <c r="AG570">
        <v>0</v>
      </c>
      <c r="AH570">
        <v>0</v>
      </c>
      <c r="AI570" t="s">
        <v>697</v>
      </c>
      <c r="AJ570" t="s">
        <v>697</v>
      </c>
      <c r="AK570" t="s">
        <v>697</v>
      </c>
      <c r="AL570">
        <v>0</v>
      </c>
      <c r="AM570">
        <v>0</v>
      </c>
      <c r="AN570" t="s">
        <v>697</v>
      </c>
      <c r="AO570" t="s">
        <v>697</v>
      </c>
      <c r="AP570" t="s">
        <v>415</v>
      </c>
      <c r="AQ570" t="s">
        <v>2288</v>
      </c>
      <c r="AR570" t="s">
        <v>2289</v>
      </c>
      <c r="AS570" t="s">
        <v>697</v>
      </c>
      <c r="AT570" t="s">
        <v>697</v>
      </c>
      <c r="AU570" t="s">
        <v>395</v>
      </c>
      <c r="AV570" t="s">
        <v>236</v>
      </c>
      <c r="AW570" t="s">
        <v>196</v>
      </c>
      <c r="AX570" t="s">
        <v>697</v>
      </c>
      <c r="AY570" t="s">
        <v>697</v>
      </c>
      <c r="AZ570" t="s">
        <v>697</v>
      </c>
      <c r="BA570" t="s">
        <v>1249</v>
      </c>
      <c r="BB570" t="s">
        <v>1489</v>
      </c>
      <c r="BC570">
        <v>0</v>
      </c>
      <c r="BD570" t="s">
        <v>697</v>
      </c>
      <c r="BE570">
        <v>0</v>
      </c>
      <c r="BF570">
        <v>0</v>
      </c>
      <c r="BG570">
        <v>0</v>
      </c>
      <c r="BH570">
        <v>0</v>
      </c>
      <c r="BI570" t="s">
        <v>197</v>
      </c>
      <c r="BJ570" t="s">
        <v>697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2290</v>
      </c>
      <c r="BQ570">
        <v>0</v>
      </c>
      <c r="BR570">
        <v>0</v>
      </c>
      <c r="BS570">
        <v>0</v>
      </c>
      <c r="BT570" t="s">
        <v>697</v>
      </c>
      <c r="BU570">
        <v>0</v>
      </c>
      <c r="BV570">
        <v>0</v>
      </c>
      <c r="BW570" t="s">
        <v>697</v>
      </c>
      <c r="BX570">
        <v>0</v>
      </c>
    </row>
    <row r="571" spans="1:76" x14ac:dyDescent="0.25">
      <c r="A571" t="s">
        <v>720</v>
      </c>
      <c r="B571" t="s">
        <v>191</v>
      </c>
      <c r="C571" t="s">
        <v>541</v>
      </c>
      <c r="D571" t="s">
        <v>536</v>
      </c>
      <c r="E571" t="s">
        <v>192</v>
      </c>
      <c r="F571" t="s">
        <v>222</v>
      </c>
      <c r="G571" t="s">
        <v>697</v>
      </c>
      <c r="H571" t="s">
        <v>89</v>
      </c>
      <c r="I571" t="s">
        <v>1203</v>
      </c>
      <c r="J571" t="s">
        <v>2264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697</v>
      </c>
      <c r="AC571" s="2">
        <v>0</v>
      </c>
      <c r="AD571">
        <v>0</v>
      </c>
      <c r="AE571">
        <v>0</v>
      </c>
      <c r="AF571">
        <v>1</v>
      </c>
      <c r="AG571">
        <v>0</v>
      </c>
      <c r="AH571">
        <v>45.04</v>
      </c>
      <c r="AI571" t="s">
        <v>894</v>
      </c>
      <c r="AJ571" t="s">
        <v>1011</v>
      </c>
      <c r="AK571" t="s">
        <v>697</v>
      </c>
      <c r="AL571">
        <v>0</v>
      </c>
      <c r="AM571">
        <v>0</v>
      </c>
      <c r="AN571" t="s">
        <v>194</v>
      </c>
      <c r="AO571" t="s">
        <v>697</v>
      </c>
      <c r="AP571" t="s">
        <v>697</v>
      </c>
      <c r="AQ571" t="s">
        <v>2291</v>
      </c>
      <c r="AR571" t="s">
        <v>2292</v>
      </c>
      <c r="AS571" t="s">
        <v>697</v>
      </c>
      <c r="AT571" t="s">
        <v>697</v>
      </c>
      <c r="AU571" t="s">
        <v>213</v>
      </c>
      <c r="AV571" t="s">
        <v>236</v>
      </c>
      <c r="AW571" t="s">
        <v>196</v>
      </c>
      <c r="AX571" t="s">
        <v>697</v>
      </c>
      <c r="AY571" t="s">
        <v>697</v>
      </c>
      <c r="AZ571" t="s">
        <v>697</v>
      </c>
      <c r="BA571" t="s">
        <v>2191</v>
      </c>
      <c r="BB571" t="s">
        <v>2293</v>
      </c>
      <c r="BC571">
        <v>0</v>
      </c>
      <c r="BD571" t="s">
        <v>697</v>
      </c>
      <c r="BE571">
        <v>0</v>
      </c>
      <c r="BF571">
        <v>0</v>
      </c>
      <c r="BG571">
        <v>0</v>
      </c>
      <c r="BH571">
        <v>1.75</v>
      </c>
      <c r="BI571" t="s">
        <v>197</v>
      </c>
      <c r="BJ571" t="s">
        <v>192</v>
      </c>
      <c r="BK571">
        <v>0</v>
      </c>
      <c r="BL571">
        <v>0</v>
      </c>
      <c r="BM571">
        <v>0</v>
      </c>
      <c r="BN571">
        <v>0</v>
      </c>
      <c r="BO571">
        <v>0</v>
      </c>
      <c r="BP571" t="s">
        <v>2294</v>
      </c>
      <c r="BQ571">
        <v>0</v>
      </c>
      <c r="BR571">
        <v>0</v>
      </c>
      <c r="BS571">
        <v>0</v>
      </c>
      <c r="BT571" t="s">
        <v>880</v>
      </c>
      <c r="BU571">
        <v>0</v>
      </c>
      <c r="BV571">
        <v>0</v>
      </c>
      <c r="BW571" t="s">
        <v>697</v>
      </c>
      <c r="BX571">
        <v>0</v>
      </c>
    </row>
    <row r="572" spans="1:76" x14ac:dyDescent="0.25">
      <c r="A572" t="s">
        <v>720</v>
      </c>
      <c r="B572" t="s">
        <v>191</v>
      </c>
      <c r="C572" t="s">
        <v>541</v>
      </c>
      <c r="D572" t="s">
        <v>536</v>
      </c>
      <c r="E572" t="s">
        <v>192</v>
      </c>
      <c r="F572" t="s">
        <v>222</v>
      </c>
      <c r="G572" t="s">
        <v>198</v>
      </c>
      <c r="H572" t="s">
        <v>198</v>
      </c>
      <c r="I572" t="s">
        <v>1203</v>
      </c>
      <c r="J572" t="s">
        <v>2264</v>
      </c>
      <c r="K572">
        <v>1</v>
      </c>
      <c r="L572">
        <v>698</v>
      </c>
      <c r="M572">
        <v>465</v>
      </c>
      <c r="N572">
        <v>0</v>
      </c>
      <c r="O572">
        <v>0</v>
      </c>
      <c r="P572">
        <v>0</v>
      </c>
      <c r="Q572">
        <v>698</v>
      </c>
      <c r="R572">
        <v>0</v>
      </c>
      <c r="S572">
        <v>0</v>
      </c>
      <c r="T572">
        <v>33.380000000000003</v>
      </c>
      <c r="U572">
        <v>31.5</v>
      </c>
      <c r="V572">
        <v>25.82</v>
      </c>
      <c r="W572">
        <v>-7.56</v>
      </c>
      <c r="X572">
        <v>-10.76</v>
      </c>
      <c r="Y572">
        <v>14.743</v>
      </c>
      <c r="Z572">
        <v>15.11</v>
      </c>
      <c r="AA572">
        <v>3.25</v>
      </c>
      <c r="AB572" t="s">
        <v>199</v>
      </c>
      <c r="AC572" s="2">
        <v>-22.84672131147541</v>
      </c>
      <c r="AD572">
        <v>-5.03</v>
      </c>
      <c r="AE572">
        <v>463.02</v>
      </c>
      <c r="AF572">
        <v>0</v>
      </c>
      <c r="AG572">
        <v>0</v>
      </c>
      <c r="AH572">
        <v>0</v>
      </c>
      <c r="AI572" t="s">
        <v>697</v>
      </c>
      <c r="AJ572" t="s">
        <v>697</v>
      </c>
      <c r="AK572" t="s">
        <v>697</v>
      </c>
      <c r="AL572">
        <v>0</v>
      </c>
      <c r="AM572">
        <v>0</v>
      </c>
      <c r="AN572" t="s">
        <v>697</v>
      </c>
      <c r="AO572" t="s">
        <v>697</v>
      </c>
      <c r="AP572" t="s">
        <v>215</v>
      </c>
      <c r="AQ572" t="s">
        <v>2291</v>
      </c>
      <c r="AR572" t="s">
        <v>2292</v>
      </c>
      <c r="AS572" t="s">
        <v>697</v>
      </c>
      <c r="AT572" t="s">
        <v>697</v>
      </c>
      <c r="AU572" t="s">
        <v>213</v>
      </c>
      <c r="AV572" t="s">
        <v>236</v>
      </c>
      <c r="AW572" t="s">
        <v>196</v>
      </c>
      <c r="AX572" t="s">
        <v>697</v>
      </c>
      <c r="AY572" t="s">
        <v>697</v>
      </c>
      <c r="AZ572" t="s">
        <v>697</v>
      </c>
      <c r="BA572" t="s">
        <v>2191</v>
      </c>
      <c r="BB572" t="s">
        <v>2293</v>
      </c>
      <c r="BC572">
        <v>0</v>
      </c>
      <c r="BD572" t="s">
        <v>697</v>
      </c>
      <c r="BE572">
        <v>0</v>
      </c>
      <c r="BF572">
        <v>0</v>
      </c>
      <c r="BG572">
        <v>0</v>
      </c>
      <c r="BH572">
        <v>0</v>
      </c>
      <c r="BI572" t="s">
        <v>197</v>
      </c>
      <c r="BJ572" t="s">
        <v>697</v>
      </c>
      <c r="BK572">
        <v>0</v>
      </c>
      <c r="BL572">
        <v>0</v>
      </c>
      <c r="BM572">
        <v>0</v>
      </c>
      <c r="BN572">
        <v>0</v>
      </c>
      <c r="BO572">
        <v>0</v>
      </c>
      <c r="BP572" t="s">
        <v>2294</v>
      </c>
      <c r="BQ572">
        <v>0</v>
      </c>
      <c r="BR572">
        <v>0</v>
      </c>
      <c r="BS572">
        <v>0</v>
      </c>
      <c r="BT572" t="s">
        <v>697</v>
      </c>
      <c r="BU572">
        <v>0</v>
      </c>
      <c r="BV572">
        <v>0</v>
      </c>
      <c r="BW572" t="s">
        <v>697</v>
      </c>
      <c r="BX572">
        <v>0</v>
      </c>
    </row>
    <row r="573" spans="1:76" x14ac:dyDescent="0.25">
      <c r="A573" t="s">
        <v>721</v>
      </c>
      <c r="B573" t="s">
        <v>191</v>
      </c>
      <c r="C573" t="s">
        <v>209</v>
      </c>
      <c r="D573" t="s">
        <v>796</v>
      </c>
      <c r="E573" t="s">
        <v>192</v>
      </c>
      <c r="F573" t="s">
        <v>210</v>
      </c>
      <c r="G573" t="s">
        <v>697</v>
      </c>
      <c r="H573" t="s">
        <v>89</v>
      </c>
      <c r="I573" t="s">
        <v>1570</v>
      </c>
      <c r="J573" t="s">
        <v>2264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697</v>
      </c>
      <c r="AC573" s="2">
        <v>0</v>
      </c>
      <c r="AD573">
        <v>0</v>
      </c>
      <c r="AE573">
        <v>0</v>
      </c>
      <c r="AF573">
        <v>1</v>
      </c>
      <c r="AG573">
        <v>0</v>
      </c>
      <c r="AH573">
        <v>61.77</v>
      </c>
      <c r="AI573" t="s">
        <v>700</v>
      </c>
      <c r="AJ573" t="s">
        <v>704</v>
      </c>
      <c r="AK573" t="s">
        <v>697</v>
      </c>
      <c r="AL573">
        <v>0</v>
      </c>
      <c r="AM573">
        <v>0</v>
      </c>
      <c r="AN573" t="s">
        <v>194</v>
      </c>
      <c r="AO573" t="s">
        <v>697</v>
      </c>
      <c r="AP573" t="s">
        <v>697</v>
      </c>
      <c r="AQ573" t="s">
        <v>2295</v>
      </c>
      <c r="AR573" t="s">
        <v>2296</v>
      </c>
      <c r="AS573" t="s">
        <v>697</v>
      </c>
      <c r="AT573" t="s">
        <v>697</v>
      </c>
      <c r="AU573" t="s">
        <v>223</v>
      </c>
      <c r="AV573" t="s">
        <v>236</v>
      </c>
      <c r="AW573" t="s">
        <v>196</v>
      </c>
      <c r="AX573" t="s">
        <v>697</v>
      </c>
      <c r="AY573" t="s">
        <v>697</v>
      </c>
      <c r="AZ573" t="s">
        <v>697</v>
      </c>
      <c r="BA573" t="s">
        <v>2297</v>
      </c>
      <c r="BB573" t="s">
        <v>2298</v>
      </c>
      <c r="BC573">
        <v>0</v>
      </c>
      <c r="BD573" t="s">
        <v>697</v>
      </c>
      <c r="BE573">
        <v>0</v>
      </c>
      <c r="BF573">
        <v>0</v>
      </c>
      <c r="BG573">
        <v>0</v>
      </c>
      <c r="BH573">
        <v>1.95</v>
      </c>
      <c r="BI573" t="s">
        <v>197</v>
      </c>
      <c r="BJ573" t="s">
        <v>192</v>
      </c>
      <c r="BK573">
        <v>0</v>
      </c>
      <c r="BL573">
        <v>0</v>
      </c>
      <c r="BM573">
        <v>0</v>
      </c>
      <c r="BN573">
        <v>0</v>
      </c>
      <c r="BO573">
        <v>0</v>
      </c>
      <c r="BP573" t="s">
        <v>2299</v>
      </c>
      <c r="BQ573">
        <v>0</v>
      </c>
      <c r="BR573">
        <v>0</v>
      </c>
      <c r="BS573">
        <v>0</v>
      </c>
      <c r="BT573" t="s">
        <v>880</v>
      </c>
      <c r="BU573">
        <v>0</v>
      </c>
      <c r="BV573">
        <v>0</v>
      </c>
      <c r="BW573" t="s">
        <v>697</v>
      </c>
      <c r="BX573">
        <v>0</v>
      </c>
    </row>
    <row r="574" spans="1:76" x14ac:dyDescent="0.25">
      <c r="A574" t="s">
        <v>721</v>
      </c>
      <c r="B574" t="s">
        <v>191</v>
      </c>
      <c r="C574" t="s">
        <v>209</v>
      </c>
      <c r="D574" t="s">
        <v>796</v>
      </c>
      <c r="E574" t="s">
        <v>192</v>
      </c>
      <c r="F574" t="s">
        <v>210</v>
      </c>
      <c r="G574" t="s">
        <v>198</v>
      </c>
      <c r="H574" t="s">
        <v>198</v>
      </c>
      <c r="I574" t="s">
        <v>1570</v>
      </c>
      <c r="J574" t="s">
        <v>2264</v>
      </c>
      <c r="K574">
        <v>1</v>
      </c>
      <c r="L574">
        <v>730</v>
      </c>
      <c r="M574">
        <v>488</v>
      </c>
      <c r="N574">
        <v>0</v>
      </c>
      <c r="O574">
        <v>0</v>
      </c>
      <c r="P574">
        <v>0</v>
      </c>
      <c r="Q574">
        <v>730</v>
      </c>
      <c r="R574">
        <v>0</v>
      </c>
      <c r="S574">
        <v>0</v>
      </c>
      <c r="T574">
        <v>33.15</v>
      </c>
      <c r="U574">
        <v>27.5</v>
      </c>
      <c r="V574">
        <v>22.54</v>
      </c>
      <c r="W574">
        <v>-10.61</v>
      </c>
      <c r="X574">
        <v>-33.81</v>
      </c>
      <c r="Y574">
        <v>26.602</v>
      </c>
      <c r="Z574">
        <v>15.86</v>
      </c>
      <c r="AA574">
        <v>3.25</v>
      </c>
      <c r="AB574" t="s">
        <v>199</v>
      </c>
      <c r="AC574" s="2">
        <v>-55.61639344262295</v>
      </c>
      <c r="AD574">
        <v>-12.24</v>
      </c>
      <c r="AE574">
        <v>513.39</v>
      </c>
      <c r="AF574">
        <v>0</v>
      </c>
      <c r="AG574">
        <v>0</v>
      </c>
      <c r="AH574">
        <v>0</v>
      </c>
      <c r="AI574" t="s">
        <v>697</v>
      </c>
      <c r="AJ574" t="s">
        <v>697</v>
      </c>
      <c r="AK574" t="s">
        <v>697</v>
      </c>
      <c r="AL574">
        <v>0</v>
      </c>
      <c r="AM574">
        <v>0</v>
      </c>
      <c r="AN574" t="s">
        <v>697</v>
      </c>
      <c r="AO574" t="s">
        <v>697</v>
      </c>
      <c r="AP574" t="s">
        <v>215</v>
      </c>
      <c r="AQ574" t="s">
        <v>2295</v>
      </c>
      <c r="AR574" t="s">
        <v>2296</v>
      </c>
      <c r="AS574" t="s">
        <v>697</v>
      </c>
      <c r="AT574" t="s">
        <v>697</v>
      </c>
      <c r="AU574" t="s">
        <v>223</v>
      </c>
      <c r="AV574" t="s">
        <v>236</v>
      </c>
      <c r="AW574" t="s">
        <v>196</v>
      </c>
      <c r="AX574" t="s">
        <v>697</v>
      </c>
      <c r="AY574" t="s">
        <v>697</v>
      </c>
      <c r="AZ574" t="s">
        <v>697</v>
      </c>
      <c r="BA574" t="s">
        <v>2297</v>
      </c>
      <c r="BB574" t="s">
        <v>2298</v>
      </c>
      <c r="BC574">
        <v>0</v>
      </c>
      <c r="BD574" t="s">
        <v>697</v>
      </c>
      <c r="BE574">
        <v>0</v>
      </c>
      <c r="BF574">
        <v>0</v>
      </c>
      <c r="BG574">
        <v>0</v>
      </c>
      <c r="BH574">
        <v>0</v>
      </c>
      <c r="BI574" t="s">
        <v>197</v>
      </c>
      <c r="BJ574" t="s">
        <v>697</v>
      </c>
      <c r="BK574">
        <v>0</v>
      </c>
      <c r="BL574">
        <v>0</v>
      </c>
      <c r="BM574">
        <v>0</v>
      </c>
      <c r="BN574">
        <v>0</v>
      </c>
      <c r="BO574">
        <v>0</v>
      </c>
      <c r="BP574" t="s">
        <v>2299</v>
      </c>
      <c r="BQ574">
        <v>0</v>
      </c>
      <c r="BR574">
        <v>0</v>
      </c>
      <c r="BS574">
        <v>0</v>
      </c>
      <c r="BT574" t="s">
        <v>697</v>
      </c>
      <c r="BU574">
        <v>0</v>
      </c>
      <c r="BV574">
        <v>0</v>
      </c>
      <c r="BW574" t="s">
        <v>697</v>
      </c>
      <c r="BX574">
        <v>0</v>
      </c>
    </row>
    <row r="575" spans="1:76" x14ac:dyDescent="0.25">
      <c r="A575" t="s">
        <v>719</v>
      </c>
      <c r="B575" t="s">
        <v>191</v>
      </c>
      <c r="C575" t="s">
        <v>681</v>
      </c>
      <c r="D575" t="s">
        <v>669</v>
      </c>
      <c r="E575" t="s">
        <v>192</v>
      </c>
      <c r="F575" t="s">
        <v>622</v>
      </c>
      <c r="G575" t="s">
        <v>697</v>
      </c>
      <c r="H575" t="s">
        <v>89</v>
      </c>
      <c r="I575" t="s">
        <v>1033</v>
      </c>
      <c r="J575" t="s">
        <v>2264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697</v>
      </c>
      <c r="AC575" s="2">
        <v>0</v>
      </c>
      <c r="AD575">
        <v>0</v>
      </c>
      <c r="AE575">
        <v>0</v>
      </c>
      <c r="AF575">
        <v>1</v>
      </c>
      <c r="AG575">
        <v>0</v>
      </c>
      <c r="AH575">
        <v>41.58</v>
      </c>
      <c r="AI575" t="s">
        <v>611</v>
      </c>
      <c r="AJ575" t="s">
        <v>623</v>
      </c>
      <c r="AK575" t="s">
        <v>697</v>
      </c>
      <c r="AL575">
        <v>0</v>
      </c>
      <c r="AM575">
        <v>0</v>
      </c>
      <c r="AN575" t="s">
        <v>235</v>
      </c>
      <c r="AO575" t="s">
        <v>697</v>
      </c>
      <c r="AP575" t="s">
        <v>697</v>
      </c>
      <c r="AQ575" t="s">
        <v>2300</v>
      </c>
      <c r="AR575" t="s">
        <v>2301</v>
      </c>
      <c r="AS575" t="s">
        <v>697</v>
      </c>
      <c r="AT575" t="s">
        <v>697</v>
      </c>
      <c r="AU575" t="s">
        <v>2302</v>
      </c>
      <c r="AV575" t="s">
        <v>236</v>
      </c>
      <c r="AW575" t="s">
        <v>196</v>
      </c>
      <c r="AX575" t="s">
        <v>697</v>
      </c>
      <c r="AY575" t="s">
        <v>697</v>
      </c>
      <c r="AZ575" t="s">
        <v>697</v>
      </c>
      <c r="BA575" t="s">
        <v>865</v>
      </c>
      <c r="BB575" t="s">
        <v>1231</v>
      </c>
      <c r="BC575">
        <v>0</v>
      </c>
      <c r="BD575" t="s">
        <v>697</v>
      </c>
      <c r="BE575">
        <v>0</v>
      </c>
      <c r="BF575">
        <v>0</v>
      </c>
      <c r="BG575">
        <v>0</v>
      </c>
      <c r="BH575">
        <v>1.4</v>
      </c>
      <c r="BI575" t="s">
        <v>197</v>
      </c>
      <c r="BJ575" t="s">
        <v>192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2303</v>
      </c>
      <c r="BQ575">
        <v>0</v>
      </c>
      <c r="BR575">
        <v>0</v>
      </c>
      <c r="BS575">
        <v>0</v>
      </c>
      <c r="BT575" t="s">
        <v>880</v>
      </c>
      <c r="BU575">
        <v>0</v>
      </c>
      <c r="BV575">
        <v>0</v>
      </c>
      <c r="BW575" t="s">
        <v>697</v>
      </c>
      <c r="BX575">
        <v>0</v>
      </c>
    </row>
    <row r="576" spans="1:76" x14ac:dyDescent="0.25">
      <c r="A576" t="s">
        <v>719</v>
      </c>
      <c r="B576" t="s">
        <v>191</v>
      </c>
      <c r="C576" t="s">
        <v>681</v>
      </c>
      <c r="D576" t="s">
        <v>669</v>
      </c>
      <c r="E576" t="s">
        <v>192</v>
      </c>
      <c r="F576" t="s">
        <v>622</v>
      </c>
      <c r="G576" t="s">
        <v>697</v>
      </c>
      <c r="H576" t="s">
        <v>89</v>
      </c>
      <c r="I576" t="s">
        <v>1033</v>
      </c>
      <c r="J576" t="s">
        <v>2264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697</v>
      </c>
      <c r="AC576" s="2">
        <v>0</v>
      </c>
      <c r="AD576">
        <v>0</v>
      </c>
      <c r="AE576">
        <v>0</v>
      </c>
      <c r="AF576">
        <v>0</v>
      </c>
      <c r="AG576">
        <v>1</v>
      </c>
      <c r="AH576">
        <v>50</v>
      </c>
      <c r="AI576" t="s">
        <v>611</v>
      </c>
      <c r="AJ576" t="s">
        <v>623</v>
      </c>
      <c r="AK576" t="s">
        <v>697</v>
      </c>
      <c r="AL576">
        <v>0</v>
      </c>
      <c r="AM576">
        <v>0</v>
      </c>
      <c r="AN576" t="s">
        <v>237</v>
      </c>
      <c r="AO576" t="s">
        <v>697</v>
      </c>
      <c r="AP576" t="s">
        <v>697</v>
      </c>
      <c r="AQ576" t="s">
        <v>2300</v>
      </c>
      <c r="AR576" t="s">
        <v>2301</v>
      </c>
      <c r="AS576" t="s">
        <v>697</v>
      </c>
      <c r="AT576" t="s">
        <v>697</v>
      </c>
      <c r="AU576" t="s">
        <v>2302</v>
      </c>
      <c r="AV576" t="s">
        <v>236</v>
      </c>
      <c r="AW576" t="s">
        <v>196</v>
      </c>
      <c r="AX576" t="s">
        <v>697</v>
      </c>
      <c r="AY576" t="s">
        <v>697</v>
      </c>
      <c r="AZ576" t="s">
        <v>697</v>
      </c>
      <c r="BA576" t="s">
        <v>865</v>
      </c>
      <c r="BB576" t="s">
        <v>1231</v>
      </c>
      <c r="BC576">
        <v>0</v>
      </c>
      <c r="BD576" t="s">
        <v>697</v>
      </c>
      <c r="BE576">
        <v>0</v>
      </c>
      <c r="BF576">
        <v>0</v>
      </c>
      <c r="BG576">
        <v>0</v>
      </c>
      <c r="BH576">
        <v>1.4</v>
      </c>
      <c r="BI576" t="s">
        <v>197</v>
      </c>
      <c r="BJ576" t="s">
        <v>192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2303</v>
      </c>
      <c r="BQ576">
        <v>0</v>
      </c>
      <c r="BR576">
        <v>0</v>
      </c>
      <c r="BS576">
        <v>0</v>
      </c>
      <c r="BT576" t="s">
        <v>880</v>
      </c>
      <c r="BU576">
        <v>0</v>
      </c>
      <c r="BV576">
        <v>0</v>
      </c>
      <c r="BW576" t="s">
        <v>697</v>
      </c>
      <c r="BX576">
        <v>0</v>
      </c>
    </row>
    <row r="577" spans="1:76" x14ac:dyDescent="0.25">
      <c r="A577" t="s">
        <v>744</v>
      </c>
      <c r="B577" t="s">
        <v>201</v>
      </c>
      <c r="C577" t="s">
        <v>241</v>
      </c>
      <c r="D577" t="s">
        <v>242</v>
      </c>
      <c r="E577" t="s">
        <v>192</v>
      </c>
      <c r="F577" t="s">
        <v>243</v>
      </c>
      <c r="G577" t="s">
        <v>697</v>
      </c>
      <c r="H577" t="s">
        <v>89</v>
      </c>
      <c r="I577" t="s">
        <v>1435</v>
      </c>
      <c r="J577" t="s">
        <v>2264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697</v>
      </c>
      <c r="AC577" s="2">
        <v>0</v>
      </c>
      <c r="AD577">
        <v>0</v>
      </c>
      <c r="AE577">
        <v>0</v>
      </c>
      <c r="AF577">
        <v>1</v>
      </c>
      <c r="AG577">
        <v>0</v>
      </c>
      <c r="AH577">
        <v>61.77</v>
      </c>
      <c r="AI577" t="s">
        <v>700</v>
      </c>
      <c r="AJ577" t="s">
        <v>704</v>
      </c>
      <c r="AK577" t="s">
        <v>697</v>
      </c>
      <c r="AL577">
        <v>0</v>
      </c>
      <c r="AM577">
        <v>0</v>
      </c>
      <c r="AN577" t="s">
        <v>194</v>
      </c>
      <c r="AO577" t="s">
        <v>697</v>
      </c>
      <c r="AP577" t="s">
        <v>697</v>
      </c>
      <c r="AQ577" t="s">
        <v>2304</v>
      </c>
      <c r="AR577" t="s">
        <v>2305</v>
      </c>
      <c r="AS577" t="s">
        <v>697</v>
      </c>
      <c r="AT577" t="s">
        <v>697</v>
      </c>
      <c r="AU577" t="s">
        <v>223</v>
      </c>
      <c r="AV577" t="s">
        <v>236</v>
      </c>
      <c r="AW577" t="s">
        <v>196</v>
      </c>
      <c r="AX577" t="s">
        <v>697</v>
      </c>
      <c r="AY577" t="s">
        <v>697</v>
      </c>
      <c r="AZ577" t="s">
        <v>697</v>
      </c>
      <c r="BA577" t="s">
        <v>2074</v>
      </c>
      <c r="BB577" t="s">
        <v>2306</v>
      </c>
      <c r="BC577">
        <v>0</v>
      </c>
      <c r="BD577" t="s">
        <v>697</v>
      </c>
      <c r="BE577">
        <v>0</v>
      </c>
      <c r="BF577">
        <v>0</v>
      </c>
      <c r="BG577">
        <v>0</v>
      </c>
      <c r="BH577">
        <v>1.95</v>
      </c>
      <c r="BI577" t="s">
        <v>197</v>
      </c>
      <c r="BJ577" t="s">
        <v>192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2307</v>
      </c>
      <c r="BQ577">
        <v>0</v>
      </c>
      <c r="BR577">
        <v>0</v>
      </c>
      <c r="BS577">
        <v>0</v>
      </c>
      <c r="BT577" t="s">
        <v>880</v>
      </c>
      <c r="BU577">
        <v>0</v>
      </c>
      <c r="BV577">
        <v>0</v>
      </c>
      <c r="BW577" t="s">
        <v>697</v>
      </c>
      <c r="BX577">
        <v>0</v>
      </c>
    </row>
    <row r="578" spans="1:76" x14ac:dyDescent="0.25">
      <c r="A578" t="s">
        <v>744</v>
      </c>
      <c r="B578" t="s">
        <v>201</v>
      </c>
      <c r="C578" t="s">
        <v>241</v>
      </c>
      <c r="D578" t="s">
        <v>242</v>
      </c>
      <c r="E578" t="s">
        <v>192</v>
      </c>
      <c r="F578" t="s">
        <v>243</v>
      </c>
      <c r="G578" t="s">
        <v>198</v>
      </c>
      <c r="H578" t="s">
        <v>198</v>
      </c>
      <c r="I578" t="s">
        <v>1435</v>
      </c>
      <c r="J578" t="s">
        <v>2264</v>
      </c>
      <c r="K578">
        <v>1</v>
      </c>
      <c r="L578">
        <v>731</v>
      </c>
      <c r="M578">
        <v>448</v>
      </c>
      <c r="N578">
        <v>0</v>
      </c>
      <c r="O578">
        <v>0</v>
      </c>
      <c r="P578">
        <v>0</v>
      </c>
      <c r="Q578">
        <v>731</v>
      </c>
      <c r="R578">
        <v>0</v>
      </c>
      <c r="S578">
        <v>0</v>
      </c>
      <c r="T578">
        <v>38.71</v>
      </c>
      <c r="U578">
        <v>29.5</v>
      </c>
      <c r="V578">
        <v>24.18</v>
      </c>
      <c r="W578">
        <v>-14.53</v>
      </c>
      <c r="X578">
        <v>-55.21</v>
      </c>
      <c r="Y578">
        <v>12.329000000000001</v>
      </c>
      <c r="Z578">
        <v>14.56</v>
      </c>
      <c r="AA578">
        <v>3.25</v>
      </c>
      <c r="AB578" t="s">
        <v>199</v>
      </c>
      <c r="AC578" s="2">
        <v>-65.318852459016398</v>
      </c>
      <c r="AD578">
        <v>-14.37</v>
      </c>
      <c r="AE578">
        <v>500.8</v>
      </c>
      <c r="AF578">
        <v>0</v>
      </c>
      <c r="AG578">
        <v>0</v>
      </c>
      <c r="AH578">
        <v>0</v>
      </c>
      <c r="AI578" t="s">
        <v>697</v>
      </c>
      <c r="AJ578" t="s">
        <v>697</v>
      </c>
      <c r="AK578" t="s">
        <v>697</v>
      </c>
      <c r="AL578">
        <v>0</v>
      </c>
      <c r="AM578">
        <v>0</v>
      </c>
      <c r="AN578" t="s">
        <v>697</v>
      </c>
      <c r="AO578" t="s">
        <v>697</v>
      </c>
      <c r="AP578" t="s">
        <v>215</v>
      </c>
      <c r="AQ578" t="s">
        <v>2304</v>
      </c>
      <c r="AR578" t="s">
        <v>2305</v>
      </c>
      <c r="AS578" t="s">
        <v>697</v>
      </c>
      <c r="AT578" t="s">
        <v>697</v>
      </c>
      <c r="AU578" t="s">
        <v>223</v>
      </c>
      <c r="AV578" t="s">
        <v>236</v>
      </c>
      <c r="AW578" t="s">
        <v>196</v>
      </c>
      <c r="AX578" t="s">
        <v>697</v>
      </c>
      <c r="AY578" t="s">
        <v>697</v>
      </c>
      <c r="AZ578" t="s">
        <v>697</v>
      </c>
      <c r="BA578" t="s">
        <v>2074</v>
      </c>
      <c r="BB578" t="s">
        <v>2306</v>
      </c>
      <c r="BC578">
        <v>0</v>
      </c>
      <c r="BD578" t="s">
        <v>697</v>
      </c>
      <c r="BE578">
        <v>0</v>
      </c>
      <c r="BF578">
        <v>0</v>
      </c>
      <c r="BG578">
        <v>0</v>
      </c>
      <c r="BH578">
        <v>0</v>
      </c>
      <c r="BI578" t="s">
        <v>197</v>
      </c>
      <c r="BJ578" t="s">
        <v>697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2307</v>
      </c>
      <c r="BQ578">
        <v>0</v>
      </c>
      <c r="BR578">
        <v>0</v>
      </c>
      <c r="BS578">
        <v>0</v>
      </c>
      <c r="BT578" t="s">
        <v>697</v>
      </c>
      <c r="BU578">
        <v>0</v>
      </c>
      <c r="BV578">
        <v>0</v>
      </c>
      <c r="BW578" t="s">
        <v>697</v>
      </c>
      <c r="BX578">
        <v>0</v>
      </c>
    </row>
    <row r="579" spans="1:76" x14ac:dyDescent="0.25">
      <c r="A579" t="s">
        <v>735</v>
      </c>
      <c r="B579" t="s">
        <v>231</v>
      </c>
      <c r="C579" t="s">
        <v>232</v>
      </c>
      <c r="D579" t="s">
        <v>233</v>
      </c>
      <c r="E579" t="s">
        <v>192</v>
      </c>
      <c r="F579" t="s">
        <v>234</v>
      </c>
      <c r="G579" t="s">
        <v>697</v>
      </c>
      <c r="H579" t="s">
        <v>89</v>
      </c>
      <c r="I579" t="s">
        <v>1318</v>
      </c>
      <c r="J579" t="s">
        <v>2264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697</v>
      </c>
      <c r="AC579" s="2">
        <v>0</v>
      </c>
      <c r="AD579">
        <v>0</v>
      </c>
      <c r="AE579">
        <v>0</v>
      </c>
      <c r="AF579">
        <v>1</v>
      </c>
      <c r="AG579">
        <v>0</v>
      </c>
      <c r="AH579">
        <v>50.68</v>
      </c>
      <c r="AI579" t="s">
        <v>410</v>
      </c>
      <c r="AJ579" t="s">
        <v>411</v>
      </c>
      <c r="AK579" t="s">
        <v>697</v>
      </c>
      <c r="AL579">
        <v>0</v>
      </c>
      <c r="AM579">
        <v>0</v>
      </c>
      <c r="AN579" t="s">
        <v>235</v>
      </c>
      <c r="AO579" t="s">
        <v>697</v>
      </c>
      <c r="AP579" t="s">
        <v>697</v>
      </c>
      <c r="AQ579" t="s">
        <v>2308</v>
      </c>
      <c r="AR579" t="s">
        <v>2309</v>
      </c>
      <c r="AS579" t="s">
        <v>697</v>
      </c>
      <c r="AT579" t="s">
        <v>697</v>
      </c>
      <c r="AU579" t="s">
        <v>219</v>
      </c>
      <c r="AV579" t="s">
        <v>236</v>
      </c>
      <c r="AW579" t="s">
        <v>196</v>
      </c>
      <c r="AX579" t="s">
        <v>697</v>
      </c>
      <c r="AY579" t="s">
        <v>697</v>
      </c>
      <c r="AZ579" t="s">
        <v>697</v>
      </c>
      <c r="BA579" t="s">
        <v>1504</v>
      </c>
      <c r="BB579" t="s">
        <v>2310</v>
      </c>
      <c r="BC579">
        <v>0</v>
      </c>
      <c r="BD579" t="s">
        <v>697</v>
      </c>
      <c r="BE579">
        <v>0</v>
      </c>
      <c r="BF579">
        <v>0</v>
      </c>
      <c r="BG579">
        <v>0</v>
      </c>
      <c r="BH579">
        <v>1.6</v>
      </c>
      <c r="BI579" t="s">
        <v>197</v>
      </c>
      <c r="BJ579" t="s">
        <v>192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2311</v>
      </c>
      <c r="BQ579">
        <v>0</v>
      </c>
      <c r="BR579">
        <v>0</v>
      </c>
      <c r="BS579">
        <v>0</v>
      </c>
      <c r="BT579" t="s">
        <v>880</v>
      </c>
      <c r="BU579">
        <v>0</v>
      </c>
      <c r="BV579">
        <v>0</v>
      </c>
      <c r="BW579" t="s">
        <v>697</v>
      </c>
      <c r="BX579">
        <v>0</v>
      </c>
    </row>
    <row r="580" spans="1:76" x14ac:dyDescent="0.25">
      <c r="A580" t="s">
        <v>735</v>
      </c>
      <c r="B580" t="s">
        <v>231</v>
      </c>
      <c r="C580" t="s">
        <v>232</v>
      </c>
      <c r="D580" t="s">
        <v>233</v>
      </c>
      <c r="E580" t="s">
        <v>192</v>
      </c>
      <c r="F580" t="s">
        <v>234</v>
      </c>
      <c r="G580" t="s">
        <v>697</v>
      </c>
      <c r="H580" t="s">
        <v>89</v>
      </c>
      <c r="I580" t="s">
        <v>1318</v>
      </c>
      <c r="J580" t="s">
        <v>2264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697</v>
      </c>
      <c r="AC580" s="2">
        <v>0</v>
      </c>
      <c r="AD580">
        <v>0</v>
      </c>
      <c r="AE580">
        <v>0</v>
      </c>
      <c r="AF580">
        <v>0</v>
      </c>
      <c r="AG580">
        <v>1</v>
      </c>
      <c r="AH580">
        <v>50</v>
      </c>
      <c r="AI580" t="s">
        <v>410</v>
      </c>
      <c r="AJ580" t="s">
        <v>411</v>
      </c>
      <c r="AK580" t="s">
        <v>697</v>
      </c>
      <c r="AL580">
        <v>0</v>
      </c>
      <c r="AM580">
        <v>0</v>
      </c>
      <c r="AN580" t="s">
        <v>237</v>
      </c>
      <c r="AO580" t="s">
        <v>697</v>
      </c>
      <c r="AP580" t="s">
        <v>697</v>
      </c>
      <c r="AQ580" t="s">
        <v>2308</v>
      </c>
      <c r="AR580" t="s">
        <v>2309</v>
      </c>
      <c r="AS580" t="s">
        <v>697</v>
      </c>
      <c r="AT580" t="s">
        <v>697</v>
      </c>
      <c r="AU580" t="s">
        <v>219</v>
      </c>
      <c r="AV580" t="s">
        <v>236</v>
      </c>
      <c r="AW580" t="s">
        <v>196</v>
      </c>
      <c r="AX580" t="s">
        <v>697</v>
      </c>
      <c r="AY580" t="s">
        <v>697</v>
      </c>
      <c r="AZ580" t="s">
        <v>697</v>
      </c>
      <c r="BA580" t="s">
        <v>1504</v>
      </c>
      <c r="BB580" t="s">
        <v>2310</v>
      </c>
      <c r="BC580">
        <v>0</v>
      </c>
      <c r="BD580" t="s">
        <v>697</v>
      </c>
      <c r="BE580">
        <v>0</v>
      </c>
      <c r="BF580">
        <v>0</v>
      </c>
      <c r="BG580">
        <v>0</v>
      </c>
      <c r="BH580">
        <v>1.6</v>
      </c>
      <c r="BI580" t="s">
        <v>197</v>
      </c>
      <c r="BJ580" t="s">
        <v>192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2311</v>
      </c>
      <c r="BQ580">
        <v>0</v>
      </c>
      <c r="BR580">
        <v>0</v>
      </c>
      <c r="BS580">
        <v>0</v>
      </c>
      <c r="BT580" t="s">
        <v>880</v>
      </c>
      <c r="BU580">
        <v>0</v>
      </c>
      <c r="BV580">
        <v>0</v>
      </c>
      <c r="BW580" t="s">
        <v>697</v>
      </c>
      <c r="BX580">
        <v>0</v>
      </c>
    </row>
    <row r="581" spans="1:76" x14ac:dyDescent="0.25">
      <c r="A581" t="s">
        <v>732</v>
      </c>
      <c r="B581" t="s">
        <v>231</v>
      </c>
      <c r="C581" t="s">
        <v>455</v>
      </c>
      <c r="D581" t="s">
        <v>255</v>
      </c>
      <c r="E581" t="s">
        <v>192</v>
      </c>
      <c r="F581" t="s">
        <v>456</v>
      </c>
      <c r="G581" t="s">
        <v>697</v>
      </c>
      <c r="H581" t="s">
        <v>89</v>
      </c>
      <c r="I581" t="s">
        <v>1318</v>
      </c>
      <c r="J581" t="s">
        <v>2264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697</v>
      </c>
      <c r="AC581" s="2">
        <v>0</v>
      </c>
      <c r="AD581">
        <v>0</v>
      </c>
      <c r="AE581">
        <v>0</v>
      </c>
      <c r="AF581">
        <v>1</v>
      </c>
      <c r="AG581">
        <v>0</v>
      </c>
      <c r="AH581">
        <v>47.52</v>
      </c>
      <c r="AI581" t="s">
        <v>701</v>
      </c>
      <c r="AJ581" t="s">
        <v>743</v>
      </c>
      <c r="AK581" t="s">
        <v>697</v>
      </c>
      <c r="AL581">
        <v>0</v>
      </c>
      <c r="AM581">
        <v>0</v>
      </c>
      <c r="AN581" t="s">
        <v>235</v>
      </c>
      <c r="AO581" t="s">
        <v>697</v>
      </c>
      <c r="AP581" t="s">
        <v>697</v>
      </c>
      <c r="AQ581" t="s">
        <v>2308</v>
      </c>
      <c r="AR581" t="s">
        <v>2309</v>
      </c>
      <c r="AS581" t="s">
        <v>697</v>
      </c>
      <c r="AT581" t="s">
        <v>697</v>
      </c>
      <c r="AU581" t="s">
        <v>219</v>
      </c>
      <c r="AV581" t="s">
        <v>236</v>
      </c>
      <c r="AW581" t="s">
        <v>196</v>
      </c>
      <c r="AX581" t="s">
        <v>697</v>
      </c>
      <c r="AY581" t="s">
        <v>697</v>
      </c>
      <c r="AZ581" t="s">
        <v>697</v>
      </c>
      <c r="BA581" t="s">
        <v>1529</v>
      </c>
      <c r="BB581" t="s">
        <v>2312</v>
      </c>
      <c r="BC581">
        <v>0</v>
      </c>
      <c r="BD581" t="s">
        <v>697</v>
      </c>
      <c r="BE581">
        <v>0</v>
      </c>
      <c r="BF581">
        <v>0</v>
      </c>
      <c r="BG581">
        <v>0</v>
      </c>
      <c r="BH581">
        <v>1.6</v>
      </c>
      <c r="BI581" t="s">
        <v>197</v>
      </c>
      <c r="BJ581" t="s">
        <v>192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2313</v>
      </c>
      <c r="BQ581">
        <v>0</v>
      </c>
      <c r="BR581">
        <v>0</v>
      </c>
      <c r="BS581">
        <v>0</v>
      </c>
      <c r="BT581" t="s">
        <v>880</v>
      </c>
      <c r="BU581">
        <v>0</v>
      </c>
      <c r="BV581">
        <v>0</v>
      </c>
      <c r="BW581" t="s">
        <v>697</v>
      </c>
      <c r="BX581">
        <v>0</v>
      </c>
    </row>
    <row r="582" spans="1:76" x14ac:dyDescent="0.25">
      <c r="A582" t="s">
        <v>732</v>
      </c>
      <c r="B582" t="s">
        <v>231</v>
      </c>
      <c r="C582" t="s">
        <v>455</v>
      </c>
      <c r="D582" t="s">
        <v>255</v>
      </c>
      <c r="E582" t="s">
        <v>192</v>
      </c>
      <c r="F582" t="s">
        <v>456</v>
      </c>
      <c r="G582" t="s">
        <v>697</v>
      </c>
      <c r="H582" t="s">
        <v>89</v>
      </c>
      <c r="I582" t="s">
        <v>1318</v>
      </c>
      <c r="J582" t="s">
        <v>2264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697</v>
      </c>
      <c r="AC582" s="2">
        <v>0</v>
      </c>
      <c r="AD582">
        <v>0</v>
      </c>
      <c r="AE582">
        <v>0</v>
      </c>
      <c r="AF582">
        <v>0</v>
      </c>
      <c r="AG582">
        <v>1</v>
      </c>
      <c r="AH582">
        <v>50</v>
      </c>
      <c r="AI582" t="s">
        <v>701</v>
      </c>
      <c r="AJ582" t="s">
        <v>743</v>
      </c>
      <c r="AK582" t="s">
        <v>697</v>
      </c>
      <c r="AL582">
        <v>0</v>
      </c>
      <c r="AM582">
        <v>0</v>
      </c>
      <c r="AN582" t="s">
        <v>237</v>
      </c>
      <c r="AO582" t="s">
        <v>697</v>
      </c>
      <c r="AP582" t="s">
        <v>697</v>
      </c>
      <c r="AQ582" t="s">
        <v>2308</v>
      </c>
      <c r="AR582" t="s">
        <v>2309</v>
      </c>
      <c r="AS582" t="s">
        <v>697</v>
      </c>
      <c r="AT582" t="s">
        <v>697</v>
      </c>
      <c r="AU582" t="s">
        <v>219</v>
      </c>
      <c r="AV582" t="s">
        <v>236</v>
      </c>
      <c r="AW582" t="s">
        <v>196</v>
      </c>
      <c r="AX582" t="s">
        <v>697</v>
      </c>
      <c r="AY582" t="s">
        <v>697</v>
      </c>
      <c r="AZ582" t="s">
        <v>697</v>
      </c>
      <c r="BA582" t="s">
        <v>1529</v>
      </c>
      <c r="BB582" t="s">
        <v>2312</v>
      </c>
      <c r="BC582">
        <v>0</v>
      </c>
      <c r="BD582" t="s">
        <v>697</v>
      </c>
      <c r="BE582">
        <v>0</v>
      </c>
      <c r="BF582">
        <v>0</v>
      </c>
      <c r="BG582">
        <v>0</v>
      </c>
      <c r="BH582">
        <v>1.6</v>
      </c>
      <c r="BI582" t="s">
        <v>197</v>
      </c>
      <c r="BJ582" t="s">
        <v>192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2313</v>
      </c>
      <c r="BQ582">
        <v>0</v>
      </c>
      <c r="BR582">
        <v>0</v>
      </c>
      <c r="BS582">
        <v>0</v>
      </c>
      <c r="BT582" t="s">
        <v>880</v>
      </c>
      <c r="BU582">
        <v>0</v>
      </c>
      <c r="BV582">
        <v>0</v>
      </c>
      <c r="BW582" t="s">
        <v>697</v>
      </c>
      <c r="BX582">
        <v>0</v>
      </c>
    </row>
    <row r="583" spans="1:76" x14ac:dyDescent="0.25">
      <c r="A583" t="s">
        <v>732</v>
      </c>
      <c r="B583" t="s">
        <v>231</v>
      </c>
      <c r="C583" t="s">
        <v>455</v>
      </c>
      <c r="D583" t="s">
        <v>255</v>
      </c>
      <c r="E583" t="s">
        <v>192</v>
      </c>
      <c r="F583" t="s">
        <v>456</v>
      </c>
      <c r="G583" t="s">
        <v>697</v>
      </c>
      <c r="H583" t="s">
        <v>89</v>
      </c>
      <c r="I583" t="s">
        <v>1318</v>
      </c>
      <c r="J583" t="s">
        <v>2264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697</v>
      </c>
      <c r="AC583" s="2">
        <v>0</v>
      </c>
      <c r="AD583">
        <v>0</v>
      </c>
      <c r="AE583">
        <v>0</v>
      </c>
      <c r="AF583">
        <v>1</v>
      </c>
      <c r="AG583">
        <v>0</v>
      </c>
      <c r="AH583">
        <v>65.34</v>
      </c>
      <c r="AI583" t="s">
        <v>452</v>
      </c>
      <c r="AJ583" t="s">
        <v>453</v>
      </c>
      <c r="AK583" t="s">
        <v>697</v>
      </c>
      <c r="AL583">
        <v>0</v>
      </c>
      <c r="AM583">
        <v>0</v>
      </c>
      <c r="AN583" t="s">
        <v>194</v>
      </c>
      <c r="AO583" t="s">
        <v>697</v>
      </c>
      <c r="AP583" t="s">
        <v>697</v>
      </c>
      <c r="AQ583" t="s">
        <v>2314</v>
      </c>
      <c r="AR583" t="s">
        <v>2315</v>
      </c>
      <c r="AS583" t="s">
        <v>697</v>
      </c>
      <c r="AT583" t="s">
        <v>697</v>
      </c>
      <c r="AU583" t="s">
        <v>195</v>
      </c>
      <c r="AV583" t="s">
        <v>236</v>
      </c>
      <c r="AW583" t="s">
        <v>196</v>
      </c>
      <c r="AX583" t="s">
        <v>697</v>
      </c>
      <c r="AY583" t="s">
        <v>697</v>
      </c>
      <c r="AZ583" t="s">
        <v>697</v>
      </c>
      <c r="BA583" t="s">
        <v>2316</v>
      </c>
      <c r="BB583" t="s">
        <v>2317</v>
      </c>
      <c r="BC583">
        <v>0</v>
      </c>
      <c r="BD583" t="s">
        <v>697</v>
      </c>
      <c r="BE583">
        <v>0</v>
      </c>
      <c r="BF583">
        <v>0</v>
      </c>
      <c r="BG583">
        <v>0</v>
      </c>
      <c r="BH583">
        <v>2.2000000000000002</v>
      </c>
      <c r="BI583" t="s">
        <v>197</v>
      </c>
      <c r="BJ583" t="s">
        <v>192</v>
      </c>
      <c r="BK583">
        <v>0</v>
      </c>
      <c r="BL583">
        <v>0</v>
      </c>
      <c r="BM583">
        <v>0</v>
      </c>
      <c r="BN583">
        <v>0</v>
      </c>
      <c r="BO583">
        <v>0</v>
      </c>
      <c r="BP583" t="s">
        <v>2318</v>
      </c>
      <c r="BQ583">
        <v>0</v>
      </c>
      <c r="BR583">
        <v>0</v>
      </c>
      <c r="BS583">
        <v>0</v>
      </c>
      <c r="BT583" t="s">
        <v>880</v>
      </c>
      <c r="BU583">
        <v>0</v>
      </c>
      <c r="BV583">
        <v>0</v>
      </c>
      <c r="BW583" t="s">
        <v>697</v>
      </c>
      <c r="BX583">
        <v>0</v>
      </c>
    </row>
    <row r="584" spans="1:76" x14ac:dyDescent="0.25">
      <c r="A584" t="s">
        <v>732</v>
      </c>
      <c r="B584" t="s">
        <v>231</v>
      </c>
      <c r="C584" t="s">
        <v>455</v>
      </c>
      <c r="D584" t="s">
        <v>255</v>
      </c>
      <c r="E584" t="s">
        <v>192</v>
      </c>
      <c r="F584" t="s">
        <v>456</v>
      </c>
      <c r="G584" t="s">
        <v>198</v>
      </c>
      <c r="H584" t="s">
        <v>198</v>
      </c>
      <c r="I584" t="s">
        <v>1318</v>
      </c>
      <c r="J584" t="s">
        <v>2264</v>
      </c>
      <c r="K584">
        <v>1</v>
      </c>
      <c r="L584">
        <v>777</v>
      </c>
      <c r="M584">
        <v>565</v>
      </c>
      <c r="N584">
        <v>0</v>
      </c>
      <c r="O584">
        <v>0</v>
      </c>
      <c r="P584">
        <v>0</v>
      </c>
      <c r="Q584">
        <v>777</v>
      </c>
      <c r="R584">
        <v>0</v>
      </c>
      <c r="S584">
        <v>0</v>
      </c>
      <c r="T584">
        <v>27.28</v>
      </c>
      <c r="U584">
        <v>21.5</v>
      </c>
      <c r="V584">
        <v>17.62</v>
      </c>
      <c r="W584">
        <v>-9.66</v>
      </c>
      <c r="X584">
        <v>-36.840000000000003</v>
      </c>
      <c r="Y584">
        <v>16.803000000000001</v>
      </c>
      <c r="Z584">
        <v>18.36</v>
      </c>
      <c r="AA584">
        <v>3.25</v>
      </c>
      <c r="AB584" t="s">
        <v>199</v>
      </c>
      <c r="AC584" s="2">
        <v>-50.617213114754101</v>
      </c>
      <c r="AD584">
        <v>-11.14</v>
      </c>
      <c r="AE584">
        <v>591.59</v>
      </c>
      <c r="AF584">
        <v>0</v>
      </c>
      <c r="AG584">
        <v>0</v>
      </c>
      <c r="AH584">
        <v>0</v>
      </c>
      <c r="AI584" t="s">
        <v>697</v>
      </c>
      <c r="AJ584" t="s">
        <v>697</v>
      </c>
      <c r="AK584" t="s">
        <v>697</v>
      </c>
      <c r="AL584">
        <v>0</v>
      </c>
      <c r="AM584">
        <v>0</v>
      </c>
      <c r="AN584" t="s">
        <v>697</v>
      </c>
      <c r="AO584" t="s">
        <v>697</v>
      </c>
      <c r="AP584" t="s">
        <v>215</v>
      </c>
      <c r="AQ584" t="s">
        <v>2314</v>
      </c>
      <c r="AR584" t="s">
        <v>2315</v>
      </c>
      <c r="AS584" t="s">
        <v>697</v>
      </c>
      <c r="AT584" t="s">
        <v>697</v>
      </c>
      <c r="AU584" t="s">
        <v>195</v>
      </c>
      <c r="AV584" t="s">
        <v>236</v>
      </c>
      <c r="AW584" t="s">
        <v>196</v>
      </c>
      <c r="AX584" t="s">
        <v>697</v>
      </c>
      <c r="AY584" t="s">
        <v>697</v>
      </c>
      <c r="AZ584" t="s">
        <v>697</v>
      </c>
      <c r="BA584" t="s">
        <v>2316</v>
      </c>
      <c r="BB584" t="s">
        <v>2317</v>
      </c>
      <c r="BC584">
        <v>0</v>
      </c>
      <c r="BD584" t="s">
        <v>697</v>
      </c>
      <c r="BE584">
        <v>0</v>
      </c>
      <c r="BF584">
        <v>0</v>
      </c>
      <c r="BG584">
        <v>0</v>
      </c>
      <c r="BH584">
        <v>0</v>
      </c>
      <c r="BI584" t="s">
        <v>197</v>
      </c>
      <c r="BJ584" t="s">
        <v>697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2318</v>
      </c>
      <c r="BQ584">
        <v>0</v>
      </c>
      <c r="BR584">
        <v>0</v>
      </c>
      <c r="BS584">
        <v>0</v>
      </c>
      <c r="BT584" t="s">
        <v>697</v>
      </c>
      <c r="BU584">
        <v>0</v>
      </c>
      <c r="BV584">
        <v>0</v>
      </c>
      <c r="BW584" t="s">
        <v>697</v>
      </c>
      <c r="BX584">
        <v>0</v>
      </c>
    </row>
    <row r="585" spans="1:76" x14ac:dyDescent="0.25">
      <c r="A585" t="s">
        <v>748</v>
      </c>
      <c r="B585" t="s">
        <v>231</v>
      </c>
      <c r="C585" t="s">
        <v>665</v>
      </c>
      <c r="D585" t="s">
        <v>233</v>
      </c>
      <c r="E585" t="s">
        <v>192</v>
      </c>
      <c r="F585" t="s">
        <v>597</v>
      </c>
      <c r="G585" t="s">
        <v>697</v>
      </c>
      <c r="H585" t="s">
        <v>89</v>
      </c>
      <c r="I585" t="s">
        <v>1281</v>
      </c>
      <c r="J585" t="s">
        <v>2264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697</v>
      </c>
      <c r="AC585" s="2">
        <v>0</v>
      </c>
      <c r="AD585">
        <v>0</v>
      </c>
      <c r="AE585">
        <v>0</v>
      </c>
      <c r="AF585">
        <v>1</v>
      </c>
      <c r="AG585">
        <v>0</v>
      </c>
      <c r="AH585">
        <v>64.59</v>
      </c>
      <c r="AI585" t="s">
        <v>698</v>
      </c>
      <c r="AJ585" t="s">
        <v>705</v>
      </c>
      <c r="AK585" t="s">
        <v>697</v>
      </c>
      <c r="AL585">
        <v>0</v>
      </c>
      <c r="AM585">
        <v>0</v>
      </c>
      <c r="AN585" t="s">
        <v>194</v>
      </c>
      <c r="AO585" t="s">
        <v>697</v>
      </c>
      <c r="AP585" t="s">
        <v>697</v>
      </c>
      <c r="AQ585" t="s">
        <v>2319</v>
      </c>
      <c r="AR585" t="s">
        <v>2320</v>
      </c>
      <c r="AS585" t="s">
        <v>697</v>
      </c>
      <c r="AT585" t="s">
        <v>697</v>
      </c>
      <c r="AU585" t="s">
        <v>706</v>
      </c>
      <c r="AV585" t="s">
        <v>236</v>
      </c>
      <c r="AW585" t="s">
        <v>196</v>
      </c>
      <c r="AX585" t="s">
        <v>697</v>
      </c>
      <c r="AY585" t="s">
        <v>697</v>
      </c>
      <c r="AZ585" t="s">
        <v>697</v>
      </c>
      <c r="BA585" t="s">
        <v>1422</v>
      </c>
      <c r="BB585" t="s">
        <v>2321</v>
      </c>
      <c r="BC585">
        <v>0</v>
      </c>
      <c r="BD585" t="s">
        <v>697</v>
      </c>
      <c r="BE585">
        <v>0</v>
      </c>
      <c r="BF585">
        <v>0</v>
      </c>
      <c r="BG585">
        <v>0</v>
      </c>
      <c r="BH585">
        <v>2.25</v>
      </c>
      <c r="BI585" t="s">
        <v>197</v>
      </c>
      <c r="BJ585" t="s">
        <v>192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2322</v>
      </c>
      <c r="BQ585">
        <v>0</v>
      </c>
      <c r="BR585">
        <v>0</v>
      </c>
      <c r="BS585">
        <v>0</v>
      </c>
      <c r="BT585" t="s">
        <v>880</v>
      </c>
      <c r="BU585">
        <v>0</v>
      </c>
      <c r="BV585">
        <v>0</v>
      </c>
      <c r="BW585" t="s">
        <v>697</v>
      </c>
      <c r="BX585">
        <v>0</v>
      </c>
    </row>
    <row r="586" spans="1:76" x14ac:dyDescent="0.25">
      <c r="A586" t="s">
        <v>748</v>
      </c>
      <c r="B586" t="s">
        <v>231</v>
      </c>
      <c r="C586" t="s">
        <v>665</v>
      </c>
      <c r="D586" t="s">
        <v>233</v>
      </c>
      <c r="E586" t="s">
        <v>192</v>
      </c>
      <c r="F586" t="s">
        <v>597</v>
      </c>
      <c r="G586" t="s">
        <v>198</v>
      </c>
      <c r="H586" t="s">
        <v>198</v>
      </c>
      <c r="I586" t="s">
        <v>1281</v>
      </c>
      <c r="J586" t="s">
        <v>2264</v>
      </c>
      <c r="K586">
        <v>1</v>
      </c>
      <c r="L586">
        <v>460</v>
      </c>
      <c r="M586">
        <v>334</v>
      </c>
      <c r="N586">
        <v>0</v>
      </c>
      <c r="O586">
        <v>0</v>
      </c>
      <c r="P586">
        <v>0</v>
      </c>
      <c r="Q586">
        <v>460</v>
      </c>
      <c r="R586">
        <v>0</v>
      </c>
      <c r="S586">
        <v>0</v>
      </c>
      <c r="T586">
        <v>27.39</v>
      </c>
      <c r="U586">
        <v>21.5</v>
      </c>
      <c r="V586">
        <v>17.62</v>
      </c>
      <c r="W586">
        <v>-9.77</v>
      </c>
      <c r="X586">
        <v>-22.21</v>
      </c>
      <c r="Y586">
        <v>11.429</v>
      </c>
      <c r="Z586">
        <v>10.86</v>
      </c>
      <c r="AA586">
        <v>3.25</v>
      </c>
      <c r="AB586" t="s">
        <v>199</v>
      </c>
      <c r="AC586" s="2">
        <v>-31.581147540983608</v>
      </c>
      <c r="AD586">
        <v>-6.95</v>
      </c>
      <c r="AE586">
        <v>350.24</v>
      </c>
      <c r="AF586">
        <v>0</v>
      </c>
      <c r="AG586">
        <v>0</v>
      </c>
      <c r="AH586">
        <v>0</v>
      </c>
      <c r="AI586" t="s">
        <v>697</v>
      </c>
      <c r="AJ586" t="s">
        <v>697</v>
      </c>
      <c r="AK586" t="s">
        <v>697</v>
      </c>
      <c r="AL586">
        <v>0</v>
      </c>
      <c r="AM586">
        <v>0</v>
      </c>
      <c r="AN586" t="s">
        <v>697</v>
      </c>
      <c r="AO586" t="s">
        <v>697</v>
      </c>
      <c r="AP586" t="s">
        <v>215</v>
      </c>
      <c r="AQ586" t="s">
        <v>2319</v>
      </c>
      <c r="AR586" t="s">
        <v>2320</v>
      </c>
      <c r="AS586" t="s">
        <v>697</v>
      </c>
      <c r="AT586" t="s">
        <v>697</v>
      </c>
      <c r="AU586" t="s">
        <v>706</v>
      </c>
      <c r="AV586" t="s">
        <v>236</v>
      </c>
      <c r="AW586" t="s">
        <v>196</v>
      </c>
      <c r="AX586" t="s">
        <v>697</v>
      </c>
      <c r="AY586" t="s">
        <v>697</v>
      </c>
      <c r="AZ586" t="s">
        <v>697</v>
      </c>
      <c r="BA586" t="s">
        <v>1422</v>
      </c>
      <c r="BB586" t="s">
        <v>2321</v>
      </c>
      <c r="BC586">
        <v>0</v>
      </c>
      <c r="BD586" t="s">
        <v>697</v>
      </c>
      <c r="BE586">
        <v>0</v>
      </c>
      <c r="BF586">
        <v>0</v>
      </c>
      <c r="BG586">
        <v>0</v>
      </c>
      <c r="BH586">
        <v>0</v>
      </c>
      <c r="BI586" t="s">
        <v>197</v>
      </c>
      <c r="BJ586" t="s">
        <v>697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2322</v>
      </c>
      <c r="BQ586">
        <v>0</v>
      </c>
      <c r="BR586">
        <v>0</v>
      </c>
      <c r="BS586">
        <v>0</v>
      </c>
      <c r="BT586" t="s">
        <v>697</v>
      </c>
      <c r="BU586">
        <v>0</v>
      </c>
      <c r="BV586">
        <v>0</v>
      </c>
      <c r="BW586" t="s">
        <v>697</v>
      </c>
      <c r="BX586">
        <v>0</v>
      </c>
    </row>
    <row r="587" spans="1:76" x14ac:dyDescent="0.25">
      <c r="A587" t="s">
        <v>806</v>
      </c>
      <c r="B587" t="s">
        <v>201</v>
      </c>
      <c r="C587" t="s">
        <v>807</v>
      </c>
      <c r="D587" t="s">
        <v>670</v>
      </c>
      <c r="E587" t="s">
        <v>192</v>
      </c>
      <c r="F587" t="s">
        <v>679</v>
      </c>
      <c r="G587" t="s">
        <v>697</v>
      </c>
      <c r="H587" t="s">
        <v>89</v>
      </c>
      <c r="I587" t="s">
        <v>1435</v>
      </c>
      <c r="J587" t="s">
        <v>2264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697</v>
      </c>
      <c r="AC587" s="2">
        <v>0</v>
      </c>
      <c r="AD587">
        <v>0</v>
      </c>
      <c r="AE587">
        <v>0</v>
      </c>
      <c r="AF587">
        <v>1</v>
      </c>
      <c r="AG587">
        <v>0</v>
      </c>
      <c r="AH587">
        <v>51.48</v>
      </c>
      <c r="AI587" t="s">
        <v>604</v>
      </c>
      <c r="AJ587" t="s">
        <v>614</v>
      </c>
      <c r="AK587" t="s">
        <v>697</v>
      </c>
      <c r="AL587">
        <v>0</v>
      </c>
      <c r="AM587">
        <v>0</v>
      </c>
      <c r="AN587" t="s">
        <v>194</v>
      </c>
      <c r="AO587" t="s">
        <v>697</v>
      </c>
      <c r="AP587" t="s">
        <v>697</v>
      </c>
      <c r="AQ587" t="s">
        <v>2323</v>
      </c>
      <c r="AR587" t="s">
        <v>2324</v>
      </c>
      <c r="AS587" t="s">
        <v>697</v>
      </c>
      <c r="AT587" t="s">
        <v>697</v>
      </c>
      <c r="AU587" t="s">
        <v>602</v>
      </c>
      <c r="AV587" t="s">
        <v>236</v>
      </c>
      <c r="AW587" t="s">
        <v>196</v>
      </c>
      <c r="AX587" t="s">
        <v>697</v>
      </c>
      <c r="AY587" t="s">
        <v>697</v>
      </c>
      <c r="AZ587" t="s">
        <v>697</v>
      </c>
      <c r="BA587" t="s">
        <v>1933</v>
      </c>
      <c r="BB587" t="s">
        <v>2325</v>
      </c>
      <c r="BC587">
        <v>0</v>
      </c>
      <c r="BD587" t="s">
        <v>697</v>
      </c>
      <c r="BE587">
        <v>0</v>
      </c>
      <c r="BF587">
        <v>0</v>
      </c>
      <c r="BG587">
        <v>0</v>
      </c>
      <c r="BH587">
        <v>2</v>
      </c>
      <c r="BI587" t="s">
        <v>197</v>
      </c>
      <c r="BJ587" t="s">
        <v>192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2326</v>
      </c>
      <c r="BQ587">
        <v>0</v>
      </c>
      <c r="BR587">
        <v>0</v>
      </c>
      <c r="BS587">
        <v>0</v>
      </c>
      <c r="BT587" t="s">
        <v>880</v>
      </c>
      <c r="BU587">
        <v>0</v>
      </c>
      <c r="BV587">
        <v>0</v>
      </c>
      <c r="BW587" t="s">
        <v>697</v>
      </c>
      <c r="BX587">
        <v>0</v>
      </c>
    </row>
    <row r="588" spans="1:76" x14ac:dyDescent="0.25">
      <c r="A588" t="s">
        <v>806</v>
      </c>
      <c r="B588" t="s">
        <v>201</v>
      </c>
      <c r="C588" t="s">
        <v>807</v>
      </c>
      <c r="D588" t="s">
        <v>670</v>
      </c>
      <c r="E588" t="s">
        <v>192</v>
      </c>
      <c r="F588" t="s">
        <v>679</v>
      </c>
      <c r="G588" t="s">
        <v>198</v>
      </c>
      <c r="H588" t="s">
        <v>198</v>
      </c>
      <c r="I588" t="s">
        <v>1435</v>
      </c>
      <c r="J588" t="s">
        <v>2264</v>
      </c>
      <c r="K588">
        <v>1</v>
      </c>
      <c r="L588">
        <v>549</v>
      </c>
      <c r="M588">
        <v>312</v>
      </c>
      <c r="N588">
        <v>0</v>
      </c>
      <c r="O588">
        <v>0</v>
      </c>
      <c r="P588">
        <v>0</v>
      </c>
      <c r="Q588">
        <v>549</v>
      </c>
      <c r="R588">
        <v>0</v>
      </c>
      <c r="S588">
        <v>0</v>
      </c>
      <c r="T588">
        <v>43.17</v>
      </c>
      <c r="U588">
        <v>29.5</v>
      </c>
      <c r="V588">
        <v>24.18</v>
      </c>
      <c r="W588">
        <v>-18.989999999999998</v>
      </c>
      <c r="X588">
        <v>-61.52</v>
      </c>
      <c r="Y588">
        <v>9.5719999999999992</v>
      </c>
      <c r="Z588">
        <v>10.14</v>
      </c>
      <c r="AA588">
        <v>3.25</v>
      </c>
      <c r="AB588" t="s">
        <v>199</v>
      </c>
      <c r="AC588" s="2">
        <v>-69.362295081967218</v>
      </c>
      <c r="AD588">
        <v>-15.26</v>
      </c>
      <c r="AE588">
        <v>376.91</v>
      </c>
      <c r="AF588">
        <v>0</v>
      </c>
      <c r="AG588">
        <v>0</v>
      </c>
      <c r="AH588">
        <v>0</v>
      </c>
      <c r="AI588" t="s">
        <v>697</v>
      </c>
      <c r="AJ588" t="s">
        <v>697</v>
      </c>
      <c r="AK588" t="s">
        <v>697</v>
      </c>
      <c r="AL588">
        <v>0</v>
      </c>
      <c r="AM588">
        <v>0</v>
      </c>
      <c r="AN588" t="s">
        <v>697</v>
      </c>
      <c r="AO588" t="s">
        <v>697</v>
      </c>
      <c r="AP588" t="s">
        <v>215</v>
      </c>
      <c r="AQ588" t="s">
        <v>2323</v>
      </c>
      <c r="AR588" t="s">
        <v>2324</v>
      </c>
      <c r="AS588" t="s">
        <v>697</v>
      </c>
      <c r="AT588" t="s">
        <v>697</v>
      </c>
      <c r="AU588" t="s">
        <v>602</v>
      </c>
      <c r="AV588" t="s">
        <v>236</v>
      </c>
      <c r="AW588" t="s">
        <v>196</v>
      </c>
      <c r="AX588" t="s">
        <v>697</v>
      </c>
      <c r="AY588" t="s">
        <v>697</v>
      </c>
      <c r="AZ588" t="s">
        <v>697</v>
      </c>
      <c r="BA588" t="s">
        <v>1933</v>
      </c>
      <c r="BB588" t="s">
        <v>2325</v>
      </c>
      <c r="BC588">
        <v>0</v>
      </c>
      <c r="BD588" t="s">
        <v>697</v>
      </c>
      <c r="BE588">
        <v>0</v>
      </c>
      <c r="BF588">
        <v>0</v>
      </c>
      <c r="BG588">
        <v>0</v>
      </c>
      <c r="BH588">
        <v>0</v>
      </c>
      <c r="BI588" t="s">
        <v>197</v>
      </c>
      <c r="BJ588" t="s">
        <v>697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2326</v>
      </c>
      <c r="BQ588">
        <v>0</v>
      </c>
      <c r="BR588">
        <v>0</v>
      </c>
      <c r="BS588">
        <v>0</v>
      </c>
      <c r="BT588" t="s">
        <v>697</v>
      </c>
      <c r="BU588">
        <v>0</v>
      </c>
      <c r="BV588">
        <v>0</v>
      </c>
      <c r="BW588" t="s">
        <v>697</v>
      </c>
      <c r="BX588">
        <v>0</v>
      </c>
    </row>
    <row r="589" spans="1:76" x14ac:dyDescent="0.25">
      <c r="A589" t="s">
        <v>721</v>
      </c>
      <c r="B589" t="s">
        <v>191</v>
      </c>
      <c r="C589" t="s">
        <v>209</v>
      </c>
      <c r="D589" t="s">
        <v>796</v>
      </c>
      <c r="E589" t="s">
        <v>192</v>
      </c>
      <c r="F589" t="s">
        <v>210</v>
      </c>
      <c r="G589" t="s">
        <v>697</v>
      </c>
      <c r="H589" t="s">
        <v>89</v>
      </c>
      <c r="I589" t="s">
        <v>1570</v>
      </c>
      <c r="J589" t="s">
        <v>2264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697</v>
      </c>
      <c r="AC589" s="2">
        <v>0</v>
      </c>
      <c r="AD589">
        <v>0</v>
      </c>
      <c r="AE589">
        <v>0</v>
      </c>
      <c r="AF589">
        <v>1</v>
      </c>
      <c r="AG589">
        <v>0</v>
      </c>
      <c r="AH589">
        <v>69.69</v>
      </c>
      <c r="AI589" t="s">
        <v>850</v>
      </c>
      <c r="AJ589" t="s">
        <v>855</v>
      </c>
      <c r="AK589" t="s">
        <v>697</v>
      </c>
      <c r="AL589">
        <v>0</v>
      </c>
      <c r="AM589">
        <v>0</v>
      </c>
      <c r="AN589" t="s">
        <v>194</v>
      </c>
      <c r="AO589" t="s">
        <v>697</v>
      </c>
      <c r="AP589" t="s">
        <v>697</v>
      </c>
      <c r="AQ589" t="s">
        <v>2327</v>
      </c>
      <c r="AR589" t="s">
        <v>2328</v>
      </c>
      <c r="AS589" t="s">
        <v>697</v>
      </c>
      <c r="AT589" t="s">
        <v>697</v>
      </c>
      <c r="AU589" t="s">
        <v>856</v>
      </c>
      <c r="AV589" t="s">
        <v>236</v>
      </c>
      <c r="AW589" t="s">
        <v>196</v>
      </c>
      <c r="AX589" t="s">
        <v>697</v>
      </c>
      <c r="AY589" t="s">
        <v>697</v>
      </c>
      <c r="AZ589" t="s">
        <v>697</v>
      </c>
      <c r="BA589" t="s">
        <v>2329</v>
      </c>
      <c r="BB589" t="s">
        <v>2330</v>
      </c>
      <c r="BC589">
        <v>0</v>
      </c>
      <c r="BD589" t="s">
        <v>697</v>
      </c>
      <c r="BE589">
        <v>0</v>
      </c>
      <c r="BF589">
        <v>0</v>
      </c>
      <c r="BG589">
        <v>0</v>
      </c>
      <c r="BH589">
        <v>2.2000000000000002</v>
      </c>
      <c r="BI589" t="s">
        <v>197</v>
      </c>
      <c r="BJ589" t="s">
        <v>192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2331</v>
      </c>
      <c r="BQ589">
        <v>0</v>
      </c>
      <c r="BR589">
        <v>0</v>
      </c>
      <c r="BS589">
        <v>0</v>
      </c>
      <c r="BT589" t="s">
        <v>880</v>
      </c>
      <c r="BU589">
        <v>0</v>
      </c>
      <c r="BV589">
        <v>0</v>
      </c>
      <c r="BW589" t="s">
        <v>697</v>
      </c>
      <c r="BX589">
        <v>0</v>
      </c>
    </row>
    <row r="590" spans="1:76" x14ac:dyDescent="0.25">
      <c r="A590" t="s">
        <v>721</v>
      </c>
      <c r="B590" t="s">
        <v>191</v>
      </c>
      <c r="C590" t="s">
        <v>209</v>
      </c>
      <c r="D590" t="s">
        <v>796</v>
      </c>
      <c r="E590" t="s">
        <v>192</v>
      </c>
      <c r="F590" t="s">
        <v>210</v>
      </c>
      <c r="G590" t="s">
        <v>198</v>
      </c>
      <c r="H590" t="s">
        <v>198</v>
      </c>
      <c r="I590" t="s">
        <v>1570</v>
      </c>
      <c r="J590" t="s">
        <v>2264</v>
      </c>
      <c r="K590">
        <v>1</v>
      </c>
      <c r="L590">
        <v>730</v>
      </c>
      <c r="M590">
        <v>488</v>
      </c>
      <c r="N590">
        <v>0</v>
      </c>
      <c r="O590">
        <v>0</v>
      </c>
      <c r="P590">
        <v>0</v>
      </c>
      <c r="Q590">
        <v>730</v>
      </c>
      <c r="R590">
        <v>0</v>
      </c>
      <c r="S590">
        <v>0</v>
      </c>
      <c r="T590">
        <v>33.15</v>
      </c>
      <c r="U590">
        <v>27.5</v>
      </c>
      <c r="V590">
        <v>22.54</v>
      </c>
      <c r="W590">
        <v>-10.61</v>
      </c>
      <c r="X590">
        <v>-33.81</v>
      </c>
      <c r="Y590">
        <v>5.1100000000000003</v>
      </c>
      <c r="Z590">
        <v>15.86</v>
      </c>
      <c r="AA590">
        <v>3.25</v>
      </c>
      <c r="AB590" t="s">
        <v>199</v>
      </c>
      <c r="AC590" s="2">
        <v>-38</v>
      </c>
      <c r="AD590">
        <v>-8.36</v>
      </c>
      <c r="AE590">
        <v>513.39</v>
      </c>
      <c r="AF590">
        <v>0</v>
      </c>
      <c r="AG590">
        <v>0</v>
      </c>
      <c r="AH590">
        <v>0</v>
      </c>
      <c r="AI590" t="s">
        <v>697</v>
      </c>
      <c r="AJ590" t="s">
        <v>697</v>
      </c>
      <c r="AK590" t="s">
        <v>697</v>
      </c>
      <c r="AL590">
        <v>0</v>
      </c>
      <c r="AM590">
        <v>0</v>
      </c>
      <c r="AN590" t="s">
        <v>697</v>
      </c>
      <c r="AO590" t="s">
        <v>697</v>
      </c>
      <c r="AP590" t="s">
        <v>215</v>
      </c>
      <c r="AQ590" t="s">
        <v>2327</v>
      </c>
      <c r="AR590" t="s">
        <v>2328</v>
      </c>
      <c r="AS590" t="s">
        <v>697</v>
      </c>
      <c r="AT590" t="s">
        <v>697</v>
      </c>
      <c r="AU590" t="s">
        <v>856</v>
      </c>
      <c r="AV590" t="s">
        <v>236</v>
      </c>
      <c r="AW590" t="s">
        <v>196</v>
      </c>
      <c r="AX590" t="s">
        <v>697</v>
      </c>
      <c r="AY590" t="s">
        <v>697</v>
      </c>
      <c r="AZ590" t="s">
        <v>697</v>
      </c>
      <c r="BA590" t="s">
        <v>2329</v>
      </c>
      <c r="BB590" t="s">
        <v>2330</v>
      </c>
      <c r="BC590">
        <v>0</v>
      </c>
      <c r="BD590" t="s">
        <v>697</v>
      </c>
      <c r="BE590">
        <v>0</v>
      </c>
      <c r="BF590">
        <v>0</v>
      </c>
      <c r="BG590">
        <v>0</v>
      </c>
      <c r="BH590">
        <v>0</v>
      </c>
      <c r="BI590" t="s">
        <v>197</v>
      </c>
      <c r="BJ590" t="s">
        <v>697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2331</v>
      </c>
      <c r="BQ590">
        <v>0</v>
      </c>
      <c r="BR590">
        <v>0</v>
      </c>
      <c r="BS590">
        <v>0</v>
      </c>
      <c r="BT590" t="s">
        <v>697</v>
      </c>
      <c r="BU590">
        <v>0</v>
      </c>
      <c r="BV590">
        <v>0</v>
      </c>
      <c r="BW590" t="s">
        <v>697</v>
      </c>
      <c r="BX590">
        <v>0</v>
      </c>
    </row>
    <row r="591" spans="1:76" x14ac:dyDescent="0.25">
      <c r="A591" t="s">
        <v>719</v>
      </c>
      <c r="B591" t="s">
        <v>191</v>
      </c>
      <c r="C591" t="s">
        <v>681</v>
      </c>
      <c r="D591" t="s">
        <v>669</v>
      </c>
      <c r="E591" t="s">
        <v>192</v>
      </c>
      <c r="F591" t="s">
        <v>622</v>
      </c>
      <c r="G591" t="s">
        <v>697</v>
      </c>
      <c r="H591" t="s">
        <v>89</v>
      </c>
      <c r="I591" t="s">
        <v>915</v>
      </c>
      <c r="J591" t="s">
        <v>2264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697</v>
      </c>
      <c r="AC591" s="2">
        <v>0</v>
      </c>
      <c r="AD591">
        <v>0</v>
      </c>
      <c r="AE591">
        <v>0</v>
      </c>
      <c r="AF591">
        <v>1</v>
      </c>
      <c r="AG591">
        <v>0</v>
      </c>
      <c r="AH591">
        <v>51.97</v>
      </c>
      <c r="AI591" t="s">
        <v>894</v>
      </c>
      <c r="AJ591" t="s">
        <v>1011</v>
      </c>
      <c r="AK591" t="s">
        <v>697</v>
      </c>
      <c r="AL591">
        <v>0</v>
      </c>
      <c r="AM591">
        <v>0</v>
      </c>
      <c r="AN591" t="s">
        <v>194</v>
      </c>
      <c r="AO591" t="s">
        <v>697</v>
      </c>
      <c r="AP591" t="s">
        <v>697</v>
      </c>
      <c r="AQ591" t="s">
        <v>2332</v>
      </c>
      <c r="AR591" t="s">
        <v>2333</v>
      </c>
      <c r="AS591" t="s">
        <v>697</v>
      </c>
      <c r="AT591" t="s">
        <v>697</v>
      </c>
      <c r="AU591" t="s">
        <v>213</v>
      </c>
      <c r="AV591" t="s">
        <v>236</v>
      </c>
      <c r="AW591" t="s">
        <v>196</v>
      </c>
      <c r="AX591" t="s">
        <v>697</v>
      </c>
      <c r="AY591" t="s">
        <v>697</v>
      </c>
      <c r="AZ591" t="s">
        <v>697</v>
      </c>
      <c r="BA591" t="s">
        <v>1003</v>
      </c>
      <c r="BB591" t="s">
        <v>1055</v>
      </c>
      <c r="BC591">
        <v>0</v>
      </c>
      <c r="BD591" t="s">
        <v>697</v>
      </c>
      <c r="BE591">
        <v>0</v>
      </c>
      <c r="BF591">
        <v>0</v>
      </c>
      <c r="BG591">
        <v>0</v>
      </c>
      <c r="BH591">
        <v>1.75</v>
      </c>
      <c r="BI591" t="s">
        <v>197</v>
      </c>
      <c r="BJ591" t="s">
        <v>192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2334</v>
      </c>
      <c r="BQ591">
        <v>0</v>
      </c>
      <c r="BR591">
        <v>0</v>
      </c>
      <c r="BS591">
        <v>0</v>
      </c>
      <c r="BT591" t="s">
        <v>880</v>
      </c>
      <c r="BU591">
        <v>0</v>
      </c>
      <c r="BV591">
        <v>0</v>
      </c>
      <c r="BW591" t="s">
        <v>697</v>
      </c>
      <c r="BX591">
        <v>0</v>
      </c>
    </row>
    <row r="592" spans="1:76" x14ac:dyDescent="0.25">
      <c r="A592" t="s">
        <v>719</v>
      </c>
      <c r="B592" t="s">
        <v>191</v>
      </c>
      <c r="C592" t="s">
        <v>681</v>
      </c>
      <c r="D592" t="s">
        <v>669</v>
      </c>
      <c r="E592" t="s">
        <v>192</v>
      </c>
      <c r="F592" t="s">
        <v>622</v>
      </c>
      <c r="G592" t="s">
        <v>198</v>
      </c>
      <c r="H592" t="s">
        <v>198</v>
      </c>
      <c r="I592" t="s">
        <v>915</v>
      </c>
      <c r="J592" t="s">
        <v>2264</v>
      </c>
      <c r="K592">
        <v>1</v>
      </c>
      <c r="L592">
        <v>553</v>
      </c>
      <c r="M592">
        <v>367</v>
      </c>
      <c r="N592">
        <v>0</v>
      </c>
      <c r="O592">
        <v>0</v>
      </c>
      <c r="P592">
        <v>0</v>
      </c>
      <c r="Q592">
        <v>553</v>
      </c>
      <c r="R592">
        <v>0</v>
      </c>
      <c r="S592">
        <v>0</v>
      </c>
      <c r="T592">
        <v>33.630000000000003</v>
      </c>
      <c r="U592">
        <v>31.5</v>
      </c>
      <c r="V592">
        <v>25.82</v>
      </c>
      <c r="W592">
        <v>-7.81</v>
      </c>
      <c r="X592">
        <v>-9.68</v>
      </c>
      <c r="Y592">
        <v>11.675000000000001</v>
      </c>
      <c r="Z592">
        <v>11.01</v>
      </c>
      <c r="AA592">
        <v>3</v>
      </c>
      <c r="AB592" t="s">
        <v>199</v>
      </c>
      <c r="AC592" s="2">
        <v>-19.25</v>
      </c>
      <c r="AD592">
        <v>-4.24</v>
      </c>
      <c r="AE592">
        <v>367.8</v>
      </c>
      <c r="AF592">
        <v>0</v>
      </c>
      <c r="AG592">
        <v>0</v>
      </c>
      <c r="AH592">
        <v>0</v>
      </c>
      <c r="AI592" t="s">
        <v>697</v>
      </c>
      <c r="AJ592" t="s">
        <v>697</v>
      </c>
      <c r="AK592" t="s">
        <v>697</v>
      </c>
      <c r="AL592">
        <v>0</v>
      </c>
      <c r="AM592">
        <v>0</v>
      </c>
      <c r="AN592" t="s">
        <v>697</v>
      </c>
      <c r="AO592" t="s">
        <v>697</v>
      </c>
      <c r="AP592" t="s">
        <v>215</v>
      </c>
      <c r="AQ592" t="s">
        <v>2332</v>
      </c>
      <c r="AR592" t="s">
        <v>2333</v>
      </c>
      <c r="AS592" t="s">
        <v>697</v>
      </c>
      <c r="AT592" t="s">
        <v>697</v>
      </c>
      <c r="AU592" t="s">
        <v>213</v>
      </c>
      <c r="AV592" t="s">
        <v>236</v>
      </c>
      <c r="AW592" t="s">
        <v>196</v>
      </c>
      <c r="AX592" t="s">
        <v>697</v>
      </c>
      <c r="AY592" t="s">
        <v>697</v>
      </c>
      <c r="AZ592" t="s">
        <v>697</v>
      </c>
      <c r="BA592" t="s">
        <v>1003</v>
      </c>
      <c r="BB592" t="s">
        <v>1055</v>
      </c>
      <c r="BC592">
        <v>0</v>
      </c>
      <c r="BD592" t="s">
        <v>697</v>
      </c>
      <c r="BE592">
        <v>0</v>
      </c>
      <c r="BF592">
        <v>0</v>
      </c>
      <c r="BG592">
        <v>0</v>
      </c>
      <c r="BH592">
        <v>0</v>
      </c>
      <c r="BI592" t="s">
        <v>197</v>
      </c>
      <c r="BJ592" t="s">
        <v>697</v>
      </c>
      <c r="BK592">
        <v>0</v>
      </c>
      <c r="BL592">
        <v>0</v>
      </c>
      <c r="BM592">
        <v>0</v>
      </c>
      <c r="BN592">
        <v>0</v>
      </c>
      <c r="BO592">
        <v>0</v>
      </c>
      <c r="BP592" t="s">
        <v>2334</v>
      </c>
      <c r="BQ592">
        <v>0</v>
      </c>
      <c r="BR592">
        <v>0</v>
      </c>
      <c r="BS592">
        <v>0</v>
      </c>
      <c r="BT592" t="s">
        <v>697</v>
      </c>
      <c r="BU592">
        <v>0</v>
      </c>
      <c r="BV592">
        <v>0</v>
      </c>
      <c r="BW592" t="s">
        <v>697</v>
      </c>
      <c r="BX592">
        <v>0</v>
      </c>
    </row>
    <row r="593" spans="1:76" x14ac:dyDescent="0.25">
      <c r="A593" t="s">
        <v>722</v>
      </c>
      <c r="B593" t="s">
        <v>191</v>
      </c>
      <c r="C593" t="s">
        <v>615</v>
      </c>
      <c r="D593" t="s">
        <v>798</v>
      </c>
      <c r="E593" t="s">
        <v>192</v>
      </c>
      <c r="F593" t="s">
        <v>616</v>
      </c>
      <c r="G593" t="s">
        <v>697</v>
      </c>
      <c r="H593" t="s">
        <v>89</v>
      </c>
      <c r="I593" t="s">
        <v>1318</v>
      </c>
      <c r="J593" t="s">
        <v>2264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697</v>
      </c>
      <c r="AC593" s="2">
        <v>0</v>
      </c>
      <c r="AD593">
        <v>0</v>
      </c>
      <c r="AE593">
        <v>0</v>
      </c>
      <c r="AF593">
        <v>1</v>
      </c>
      <c r="AG593">
        <v>0</v>
      </c>
      <c r="AH593">
        <v>61.77</v>
      </c>
      <c r="AI593" t="s">
        <v>700</v>
      </c>
      <c r="AJ593" t="s">
        <v>704</v>
      </c>
      <c r="AK593" t="s">
        <v>697</v>
      </c>
      <c r="AL593">
        <v>0</v>
      </c>
      <c r="AM593">
        <v>0</v>
      </c>
      <c r="AN593" t="s">
        <v>194</v>
      </c>
      <c r="AO593" t="s">
        <v>697</v>
      </c>
      <c r="AP593" t="s">
        <v>697</v>
      </c>
      <c r="AQ593" t="s">
        <v>2335</v>
      </c>
      <c r="AR593" t="s">
        <v>2336</v>
      </c>
      <c r="AS593" t="s">
        <v>697</v>
      </c>
      <c r="AT593" t="s">
        <v>697</v>
      </c>
      <c r="AU593" t="s">
        <v>223</v>
      </c>
      <c r="AV593" t="s">
        <v>236</v>
      </c>
      <c r="AW593" t="s">
        <v>196</v>
      </c>
      <c r="AX593" t="s">
        <v>697</v>
      </c>
      <c r="AY593" t="s">
        <v>697</v>
      </c>
      <c r="AZ593" t="s">
        <v>697</v>
      </c>
      <c r="BA593" t="s">
        <v>1533</v>
      </c>
      <c r="BB593" t="s">
        <v>2337</v>
      </c>
      <c r="BC593">
        <v>0</v>
      </c>
      <c r="BD593" t="s">
        <v>697</v>
      </c>
      <c r="BE593">
        <v>0</v>
      </c>
      <c r="BF593">
        <v>0</v>
      </c>
      <c r="BG593">
        <v>0</v>
      </c>
      <c r="BH593">
        <v>1.95</v>
      </c>
      <c r="BI593" t="s">
        <v>197</v>
      </c>
      <c r="BJ593" t="s">
        <v>192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2338</v>
      </c>
      <c r="BQ593">
        <v>0</v>
      </c>
      <c r="BR593">
        <v>0</v>
      </c>
      <c r="BS593">
        <v>0</v>
      </c>
      <c r="BT593" t="s">
        <v>880</v>
      </c>
      <c r="BU593">
        <v>0</v>
      </c>
      <c r="BV593">
        <v>0</v>
      </c>
      <c r="BW593" t="s">
        <v>697</v>
      </c>
      <c r="BX593">
        <v>0</v>
      </c>
    </row>
    <row r="594" spans="1:76" x14ac:dyDescent="0.25">
      <c r="A594" t="s">
        <v>722</v>
      </c>
      <c r="B594" t="s">
        <v>191</v>
      </c>
      <c r="C594" t="s">
        <v>615</v>
      </c>
      <c r="D594" t="s">
        <v>798</v>
      </c>
      <c r="E594" t="s">
        <v>192</v>
      </c>
      <c r="F594" t="s">
        <v>616</v>
      </c>
      <c r="G594" t="s">
        <v>198</v>
      </c>
      <c r="H594" t="s">
        <v>198</v>
      </c>
      <c r="I594" t="s">
        <v>1318</v>
      </c>
      <c r="J594" t="s">
        <v>2264</v>
      </c>
      <c r="K594">
        <v>1</v>
      </c>
      <c r="L594">
        <v>717</v>
      </c>
      <c r="M594">
        <v>480</v>
      </c>
      <c r="N594">
        <v>0</v>
      </c>
      <c r="O594">
        <v>0</v>
      </c>
      <c r="P594">
        <v>0</v>
      </c>
      <c r="Q594">
        <v>717</v>
      </c>
      <c r="R594">
        <v>0</v>
      </c>
      <c r="S594">
        <v>0</v>
      </c>
      <c r="T594">
        <v>33.049999999999997</v>
      </c>
      <c r="U594">
        <v>27.5</v>
      </c>
      <c r="V594">
        <v>22.54</v>
      </c>
      <c r="W594">
        <v>-10.51</v>
      </c>
      <c r="X594">
        <v>-32.65</v>
      </c>
      <c r="Y594">
        <v>18.555</v>
      </c>
      <c r="Z594">
        <v>15.6</v>
      </c>
      <c r="AA594">
        <v>3.25</v>
      </c>
      <c r="AB594" t="s">
        <v>199</v>
      </c>
      <c r="AC594" s="2">
        <v>-47.856557377049178</v>
      </c>
      <c r="AD594">
        <v>-10.53</v>
      </c>
      <c r="AE594">
        <v>504.23</v>
      </c>
      <c r="AF594">
        <v>0</v>
      </c>
      <c r="AG594">
        <v>0</v>
      </c>
      <c r="AH594">
        <v>0</v>
      </c>
      <c r="AI594" t="s">
        <v>697</v>
      </c>
      <c r="AJ594" t="s">
        <v>697</v>
      </c>
      <c r="AK594" t="s">
        <v>697</v>
      </c>
      <c r="AL594">
        <v>0</v>
      </c>
      <c r="AM594">
        <v>0</v>
      </c>
      <c r="AN594" t="s">
        <v>697</v>
      </c>
      <c r="AO594" t="s">
        <v>697</v>
      </c>
      <c r="AP594" t="s">
        <v>215</v>
      </c>
      <c r="AQ594" t="s">
        <v>2335</v>
      </c>
      <c r="AR594" t="s">
        <v>2336</v>
      </c>
      <c r="AS594" t="s">
        <v>697</v>
      </c>
      <c r="AT594" t="s">
        <v>697</v>
      </c>
      <c r="AU594" t="s">
        <v>223</v>
      </c>
      <c r="AV594" t="s">
        <v>236</v>
      </c>
      <c r="AW594" t="s">
        <v>196</v>
      </c>
      <c r="AX594" t="s">
        <v>697</v>
      </c>
      <c r="AY594" t="s">
        <v>697</v>
      </c>
      <c r="AZ594" t="s">
        <v>697</v>
      </c>
      <c r="BA594" t="s">
        <v>1533</v>
      </c>
      <c r="BB594" t="s">
        <v>2337</v>
      </c>
      <c r="BC594">
        <v>0</v>
      </c>
      <c r="BD594" t="s">
        <v>697</v>
      </c>
      <c r="BE594">
        <v>0</v>
      </c>
      <c r="BF594">
        <v>0</v>
      </c>
      <c r="BG594">
        <v>0</v>
      </c>
      <c r="BH594">
        <v>0</v>
      </c>
      <c r="BI594" t="s">
        <v>197</v>
      </c>
      <c r="BJ594" t="s">
        <v>697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2338</v>
      </c>
      <c r="BQ594">
        <v>0</v>
      </c>
      <c r="BR594">
        <v>0</v>
      </c>
      <c r="BS594">
        <v>0</v>
      </c>
      <c r="BT594" t="s">
        <v>697</v>
      </c>
      <c r="BU594">
        <v>0</v>
      </c>
      <c r="BV594">
        <v>0</v>
      </c>
      <c r="BW594" t="s">
        <v>697</v>
      </c>
      <c r="BX594">
        <v>0</v>
      </c>
    </row>
    <row r="595" spans="1:76" x14ac:dyDescent="0.25">
      <c r="A595" t="s">
        <v>809</v>
      </c>
      <c r="B595" t="s">
        <v>191</v>
      </c>
      <c r="C595" t="s">
        <v>810</v>
      </c>
      <c r="D595" t="s">
        <v>674</v>
      </c>
      <c r="E595" t="s">
        <v>192</v>
      </c>
      <c r="F595" t="s">
        <v>601</v>
      </c>
      <c r="G595" t="s">
        <v>697</v>
      </c>
      <c r="H595" t="s">
        <v>89</v>
      </c>
      <c r="I595" t="s">
        <v>1435</v>
      </c>
      <c r="J595" t="s">
        <v>2264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697</v>
      </c>
      <c r="AC595" s="2">
        <v>0</v>
      </c>
      <c r="AD595">
        <v>0</v>
      </c>
      <c r="AE595">
        <v>0</v>
      </c>
      <c r="AF595">
        <v>1</v>
      </c>
      <c r="AG595">
        <v>0</v>
      </c>
      <c r="AH595">
        <v>55.44</v>
      </c>
      <c r="AI595" t="s">
        <v>894</v>
      </c>
      <c r="AJ595" t="s">
        <v>1011</v>
      </c>
      <c r="AK595" t="s">
        <v>697</v>
      </c>
      <c r="AL595">
        <v>0</v>
      </c>
      <c r="AM595">
        <v>0</v>
      </c>
      <c r="AN595" t="s">
        <v>194</v>
      </c>
      <c r="AO595" t="s">
        <v>697</v>
      </c>
      <c r="AP595" t="s">
        <v>697</v>
      </c>
      <c r="AQ595" t="s">
        <v>2339</v>
      </c>
      <c r="AR595" t="s">
        <v>2340</v>
      </c>
      <c r="AS595" t="s">
        <v>697</v>
      </c>
      <c r="AT595" t="s">
        <v>697</v>
      </c>
      <c r="AU595" t="s">
        <v>213</v>
      </c>
      <c r="AV595" t="s">
        <v>236</v>
      </c>
      <c r="AW595" t="s">
        <v>196</v>
      </c>
      <c r="AX595" t="s">
        <v>697</v>
      </c>
      <c r="AY595" t="s">
        <v>697</v>
      </c>
      <c r="AZ595" t="s">
        <v>697</v>
      </c>
      <c r="BA595" t="s">
        <v>2177</v>
      </c>
      <c r="BB595" t="s">
        <v>2341</v>
      </c>
      <c r="BC595">
        <v>0</v>
      </c>
      <c r="BD595" t="s">
        <v>697</v>
      </c>
      <c r="BE595">
        <v>0</v>
      </c>
      <c r="BF595">
        <v>0</v>
      </c>
      <c r="BG595">
        <v>0</v>
      </c>
      <c r="BH595">
        <v>1.75</v>
      </c>
      <c r="BI595" t="s">
        <v>197</v>
      </c>
      <c r="BJ595" t="s">
        <v>192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2342</v>
      </c>
      <c r="BQ595">
        <v>0</v>
      </c>
      <c r="BR595">
        <v>0</v>
      </c>
      <c r="BS595">
        <v>0</v>
      </c>
      <c r="BT595" t="s">
        <v>880</v>
      </c>
      <c r="BU595">
        <v>0</v>
      </c>
      <c r="BV595">
        <v>0</v>
      </c>
      <c r="BW595" t="s">
        <v>697</v>
      </c>
      <c r="BX595">
        <v>0</v>
      </c>
    </row>
    <row r="596" spans="1:76" x14ac:dyDescent="0.25">
      <c r="A596" t="s">
        <v>809</v>
      </c>
      <c r="B596" t="s">
        <v>191</v>
      </c>
      <c r="C596" t="s">
        <v>810</v>
      </c>
      <c r="D596" t="s">
        <v>674</v>
      </c>
      <c r="E596" t="s">
        <v>192</v>
      </c>
      <c r="F596" t="s">
        <v>601</v>
      </c>
      <c r="G596" t="s">
        <v>198</v>
      </c>
      <c r="H596" t="s">
        <v>198</v>
      </c>
      <c r="I596" t="s">
        <v>1435</v>
      </c>
      <c r="J596" t="s">
        <v>2264</v>
      </c>
      <c r="K596">
        <v>1</v>
      </c>
      <c r="L596">
        <v>619</v>
      </c>
      <c r="M596">
        <v>430</v>
      </c>
      <c r="N596">
        <v>0</v>
      </c>
      <c r="O596">
        <v>0</v>
      </c>
      <c r="P596">
        <v>0</v>
      </c>
      <c r="Q596">
        <v>619</v>
      </c>
      <c r="R596">
        <v>0</v>
      </c>
      <c r="S596">
        <v>0</v>
      </c>
      <c r="T596">
        <v>30.53</v>
      </c>
      <c r="U596">
        <v>31.5</v>
      </c>
      <c r="V596">
        <v>25.82</v>
      </c>
      <c r="W596">
        <v>-4.71</v>
      </c>
      <c r="X596">
        <v>4.9000000000000004</v>
      </c>
      <c r="Y596">
        <v>11.289</v>
      </c>
      <c r="Z596">
        <v>13.98</v>
      </c>
      <c r="AA596">
        <v>3.25</v>
      </c>
      <c r="AB596" t="s">
        <v>199</v>
      </c>
      <c r="AC596" s="2">
        <v>-4.3516393442622947</v>
      </c>
      <c r="AD596">
        <v>-0.96</v>
      </c>
      <c r="AE596">
        <v>410.04</v>
      </c>
      <c r="AF596">
        <v>0</v>
      </c>
      <c r="AG596">
        <v>0</v>
      </c>
      <c r="AH596">
        <v>0</v>
      </c>
      <c r="AI596" t="s">
        <v>697</v>
      </c>
      <c r="AJ596" t="s">
        <v>697</v>
      </c>
      <c r="AK596" t="s">
        <v>697</v>
      </c>
      <c r="AL596">
        <v>0</v>
      </c>
      <c r="AM596">
        <v>0</v>
      </c>
      <c r="AN596" t="s">
        <v>697</v>
      </c>
      <c r="AO596" t="s">
        <v>697</v>
      </c>
      <c r="AP596" t="s">
        <v>215</v>
      </c>
      <c r="AQ596" t="s">
        <v>2339</v>
      </c>
      <c r="AR596" t="s">
        <v>2340</v>
      </c>
      <c r="AS596" t="s">
        <v>697</v>
      </c>
      <c r="AT596" t="s">
        <v>697</v>
      </c>
      <c r="AU596" t="s">
        <v>213</v>
      </c>
      <c r="AV596" t="s">
        <v>236</v>
      </c>
      <c r="AW596" t="s">
        <v>196</v>
      </c>
      <c r="AX596" t="s">
        <v>697</v>
      </c>
      <c r="AY596" t="s">
        <v>697</v>
      </c>
      <c r="AZ596" t="s">
        <v>697</v>
      </c>
      <c r="BA596" t="s">
        <v>2177</v>
      </c>
      <c r="BB596" t="s">
        <v>2341</v>
      </c>
      <c r="BC596">
        <v>0</v>
      </c>
      <c r="BD596" t="s">
        <v>697</v>
      </c>
      <c r="BE596">
        <v>0</v>
      </c>
      <c r="BF596">
        <v>0</v>
      </c>
      <c r="BG596">
        <v>0</v>
      </c>
      <c r="BH596">
        <v>0</v>
      </c>
      <c r="BI596" t="s">
        <v>197</v>
      </c>
      <c r="BJ596" t="s">
        <v>697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2342</v>
      </c>
      <c r="BQ596">
        <v>0</v>
      </c>
      <c r="BR596">
        <v>0</v>
      </c>
      <c r="BS596">
        <v>0</v>
      </c>
      <c r="BT596" t="s">
        <v>697</v>
      </c>
      <c r="BU596">
        <v>0</v>
      </c>
      <c r="BV596">
        <v>0</v>
      </c>
      <c r="BW596" t="s">
        <v>697</v>
      </c>
      <c r="BX596">
        <v>0</v>
      </c>
    </row>
    <row r="597" spans="1:76" x14ac:dyDescent="0.25">
      <c r="A597" t="s">
        <v>728</v>
      </c>
      <c r="B597" t="s">
        <v>191</v>
      </c>
      <c r="C597" t="s">
        <v>211</v>
      </c>
      <c r="D597" t="s">
        <v>671</v>
      </c>
      <c r="E597" t="s">
        <v>192</v>
      </c>
      <c r="F597" t="s">
        <v>212</v>
      </c>
      <c r="G597" t="s">
        <v>697</v>
      </c>
      <c r="H597" t="s">
        <v>89</v>
      </c>
      <c r="I597" t="s">
        <v>1570</v>
      </c>
      <c r="J597" t="s">
        <v>2264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697</v>
      </c>
      <c r="AC597" s="2">
        <v>0</v>
      </c>
      <c r="AD597">
        <v>0</v>
      </c>
      <c r="AE597">
        <v>0</v>
      </c>
      <c r="AF597">
        <v>1</v>
      </c>
      <c r="AG597">
        <v>0</v>
      </c>
      <c r="AH597">
        <v>47.52</v>
      </c>
      <c r="AI597" t="s">
        <v>410</v>
      </c>
      <c r="AJ597" t="s">
        <v>411</v>
      </c>
      <c r="AK597" t="s">
        <v>697</v>
      </c>
      <c r="AL597">
        <v>0</v>
      </c>
      <c r="AM597">
        <v>0</v>
      </c>
      <c r="AN597" t="s">
        <v>194</v>
      </c>
      <c r="AO597" t="s">
        <v>697</v>
      </c>
      <c r="AP597" t="s">
        <v>697</v>
      </c>
      <c r="AQ597" t="s">
        <v>2343</v>
      </c>
      <c r="AR597" t="s">
        <v>2344</v>
      </c>
      <c r="AS597" t="s">
        <v>697</v>
      </c>
      <c r="AT597" t="s">
        <v>697</v>
      </c>
      <c r="AU597" t="s">
        <v>219</v>
      </c>
      <c r="AV597" t="s">
        <v>236</v>
      </c>
      <c r="AW597" t="s">
        <v>196</v>
      </c>
      <c r="AX597" t="s">
        <v>697</v>
      </c>
      <c r="AY597" t="s">
        <v>697</v>
      </c>
      <c r="AZ597" t="s">
        <v>697</v>
      </c>
      <c r="BA597" t="s">
        <v>2345</v>
      </c>
      <c r="BB597" t="s">
        <v>2346</v>
      </c>
      <c r="BC597">
        <v>0</v>
      </c>
      <c r="BD597" t="s">
        <v>697</v>
      </c>
      <c r="BE597">
        <v>0</v>
      </c>
      <c r="BF597">
        <v>0</v>
      </c>
      <c r="BG597">
        <v>0</v>
      </c>
      <c r="BH597">
        <v>1.6</v>
      </c>
      <c r="BI597" t="s">
        <v>197</v>
      </c>
      <c r="BJ597" t="s">
        <v>192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2347</v>
      </c>
      <c r="BQ597">
        <v>0</v>
      </c>
      <c r="BR597">
        <v>0</v>
      </c>
      <c r="BS597">
        <v>0</v>
      </c>
      <c r="BT597" t="s">
        <v>880</v>
      </c>
      <c r="BU597">
        <v>0</v>
      </c>
      <c r="BV597">
        <v>0</v>
      </c>
      <c r="BW597" t="s">
        <v>697</v>
      </c>
      <c r="BX597">
        <v>0</v>
      </c>
    </row>
    <row r="598" spans="1:76" x14ac:dyDescent="0.25">
      <c r="A598" t="s">
        <v>728</v>
      </c>
      <c r="B598" t="s">
        <v>191</v>
      </c>
      <c r="C598" t="s">
        <v>211</v>
      </c>
      <c r="D598" t="s">
        <v>671</v>
      </c>
      <c r="E598" t="s">
        <v>192</v>
      </c>
      <c r="F598" t="s">
        <v>212</v>
      </c>
      <c r="G598" t="s">
        <v>198</v>
      </c>
      <c r="H598" t="s">
        <v>198</v>
      </c>
      <c r="I598" t="s">
        <v>1570</v>
      </c>
      <c r="J598" t="s">
        <v>2264</v>
      </c>
      <c r="K598">
        <v>1</v>
      </c>
      <c r="L598">
        <v>944</v>
      </c>
      <c r="M598">
        <v>594</v>
      </c>
      <c r="N598">
        <v>0</v>
      </c>
      <c r="O598">
        <v>0</v>
      </c>
      <c r="P598">
        <v>0</v>
      </c>
      <c r="Q598">
        <v>944</v>
      </c>
      <c r="R598">
        <v>0</v>
      </c>
      <c r="S598">
        <v>0</v>
      </c>
      <c r="T598">
        <v>37.08</v>
      </c>
      <c r="U598">
        <v>32.5</v>
      </c>
      <c r="V598">
        <v>26.64</v>
      </c>
      <c r="W598">
        <v>-10.44</v>
      </c>
      <c r="X598">
        <v>-35.409999999999997</v>
      </c>
      <c r="Y598">
        <v>4.24</v>
      </c>
      <c r="Z598">
        <v>19.3</v>
      </c>
      <c r="AA598">
        <v>3.25</v>
      </c>
      <c r="AB598" t="s">
        <v>199</v>
      </c>
      <c r="AC598" s="2">
        <v>-38.885245901639344</v>
      </c>
      <c r="AD598">
        <v>-8.5500000000000007</v>
      </c>
      <c r="AE598">
        <v>617.9</v>
      </c>
      <c r="AF598">
        <v>0</v>
      </c>
      <c r="AG598">
        <v>0</v>
      </c>
      <c r="AH598">
        <v>0</v>
      </c>
      <c r="AI598" t="s">
        <v>697</v>
      </c>
      <c r="AJ598" t="s">
        <v>697</v>
      </c>
      <c r="AK598" t="s">
        <v>697</v>
      </c>
      <c r="AL598">
        <v>0</v>
      </c>
      <c r="AM598">
        <v>0</v>
      </c>
      <c r="AN598" t="s">
        <v>697</v>
      </c>
      <c r="AO598" t="s">
        <v>697</v>
      </c>
      <c r="AP598" t="s">
        <v>215</v>
      </c>
      <c r="AQ598" t="s">
        <v>2343</v>
      </c>
      <c r="AR598" t="s">
        <v>2344</v>
      </c>
      <c r="AS598" t="s">
        <v>697</v>
      </c>
      <c r="AT598" t="s">
        <v>697</v>
      </c>
      <c r="AU598" t="s">
        <v>219</v>
      </c>
      <c r="AV598" t="s">
        <v>236</v>
      </c>
      <c r="AW598" t="s">
        <v>196</v>
      </c>
      <c r="AX598" t="s">
        <v>697</v>
      </c>
      <c r="AY598" t="s">
        <v>697</v>
      </c>
      <c r="AZ598" t="s">
        <v>697</v>
      </c>
      <c r="BA598" t="s">
        <v>2345</v>
      </c>
      <c r="BB598" t="s">
        <v>2346</v>
      </c>
      <c r="BC598">
        <v>0</v>
      </c>
      <c r="BD598" t="s">
        <v>697</v>
      </c>
      <c r="BE598">
        <v>0</v>
      </c>
      <c r="BF598">
        <v>0</v>
      </c>
      <c r="BG598">
        <v>0</v>
      </c>
      <c r="BH598">
        <v>0</v>
      </c>
      <c r="BI598" t="s">
        <v>197</v>
      </c>
      <c r="BJ598" t="s">
        <v>697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2347</v>
      </c>
      <c r="BQ598">
        <v>0</v>
      </c>
      <c r="BR598">
        <v>0</v>
      </c>
      <c r="BS598">
        <v>0</v>
      </c>
      <c r="BT598" t="s">
        <v>697</v>
      </c>
      <c r="BU598">
        <v>0</v>
      </c>
      <c r="BV598">
        <v>0</v>
      </c>
      <c r="BW598" t="s">
        <v>697</v>
      </c>
      <c r="BX598">
        <v>0</v>
      </c>
    </row>
    <row r="599" spans="1:76" x14ac:dyDescent="0.25">
      <c r="A599" t="s">
        <v>746</v>
      </c>
      <c r="B599" t="s">
        <v>201</v>
      </c>
      <c r="C599" t="s">
        <v>249</v>
      </c>
      <c r="D599" t="s">
        <v>250</v>
      </c>
      <c r="E599" t="s">
        <v>192</v>
      </c>
      <c r="F599" t="s">
        <v>251</v>
      </c>
      <c r="G599" t="s">
        <v>697</v>
      </c>
      <c r="H599" t="s">
        <v>89</v>
      </c>
      <c r="I599" t="s">
        <v>1184</v>
      </c>
      <c r="J599" t="s">
        <v>2264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697</v>
      </c>
      <c r="AC599" s="2">
        <v>0</v>
      </c>
      <c r="AD599">
        <v>0</v>
      </c>
      <c r="AE599">
        <v>0</v>
      </c>
      <c r="AF599">
        <v>1</v>
      </c>
      <c r="AG599">
        <v>0</v>
      </c>
      <c r="AH599">
        <v>47.52</v>
      </c>
      <c r="AI599" t="s">
        <v>701</v>
      </c>
      <c r="AJ599" t="s">
        <v>743</v>
      </c>
      <c r="AK599" t="s">
        <v>697</v>
      </c>
      <c r="AL599">
        <v>0</v>
      </c>
      <c r="AM599">
        <v>0</v>
      </c>
      <c r="AN599" t="s">
        <v>194</v>
      </c>
      <c r="AO599" t="s">
        <v>697</v>
      </c>
      <c r="AP599" t="s">
        <v>697</v>
      </c>
      <c r="AQ599" t="s">
        <v>2348</v>
      </c>
      <c r="AR599" t="s">
        <v>2349</v>
      </c>
      <c r="AS599" t="s">
        <v>697</v>
      </c>
      <c r="AT599" t="s">
        <v>697</v>
      </c>
      <c r="AU599" t="s">
        <v>219</v>
      </c>
      <c r="AV599" t="s">
        <v>236</v>
      </c>
      <c r="AW599" t="s">
        <v>196</v>
      </c>
      <c r="AX599" t="s">
        <v>697</v>
      </c>
      <c r="AY599" t="s">
        <v>697</v>
      </c>
      <c r="AZ599" t="s">
        <v>697</v>
      </c>
      <c r="BA599" t="s">
        <v>1122</v>
      </c>
      <c r="BB599" t="s">
        <v>1480</v>
      </c>
      <c r="BC599">
        <v>0</v>
      </c>
      <c r="BD599" t="s">
        <v>697</v>
      </c>
      <c r="BE599">
        <v>0</v>
      </c>
      <c r="BF599">
        <v>0</v>
      </c>
      <c r="BG599">
        <v>0</v>
      </c>
      <c r="BH599">
        <v>1.6</v>
      </c>
      <c r="BI599" t="s">
        <v>197</v>
      </c>
      <c r="BJ599" t="s">
        <v>192</v>
      </c>
      <c r="BK599">
        <v>0</v>
      </c>
      <c r="BL599">
        <v>0</v>
      </c>
      <c r="BM599">
        <v>0</v>
      </c>
      <c r="BN599">
        <v>0</v>
      </c>
      <c r="BO599">
        <v>0</v>
      </c>
      <c r="BP599" t="s">
        <v>2350</v>
      </c>
      <c r="BQ599">
        <v>0</v>
      </c>
      <c r="BR599">
        <v>0</v>
      </c>
      <c r="BS599">
        <v>0</v>
      </c>
      <c r="BT599" t="s">
        <v>880</v>
      </c>
      <c r="BU599">
        <v>0</v>
      </c>
      <c r="BV599">
        <v>0</v>
      </c>
      <c r="BW599" t="s">
        <v>697</v>
      </c>
      <c r="BX599">
        <v>0</v>
      </c>
    </row>
    <row r="600" spans="1:76" x14ac:dyDescent="0.25">
      <c r="A600" t="s">
        <v>746</v>
      </c>
      <c r="B600" t="s">
        <v>201</v>
      </c>
      <c r="C600" t="s">
        <v>249</v>
      </c>
      <c r="D600" t="s">
        <v>250</v>
      </c>
      <c r="E600" t="s">
        <v>192</v>
      </c>
      <c r="F600" t="s">
        <v>251</v>
      </c>
      <c r="G600" t="s">
        <v>198</v>
      </c>
      <c r="H600" t="s">
        <v>198</v>
      </c>
      <c r="I600" t="s">
        <v>1184</v>
      </c>
      <c r="J600" t="s">
        <v>2264</v>
      </c>
      <c r="K600">
        <v>1</v>
      </c>
      <c r="L600">
        <v>588</v>
      </c>
      <c r="M600">
        <v>389</v>
      </c>
      <c r="N600">
        <v>0</v>
      </c>
      <c r="O600">
        <v>0</v>
      </c>
      <c r="P600">
        <v>0</v>
      </c>
      <c r="Q600">
        <v>588</v>
      </c>
      <c r="R600">
        <v>0</v>
      </c>
      <c r="S600">
        <v>0</v>
      </c>
      <c r="T600">
        <v>33.840000000000003</v>
      </c>
      <c r="U600">
        <v>29.5</v>
      </c>
      <c r="V600">
        <v>24.18</v>
      </c>
      <c r="W600">
        <v>-9.66</v>
      </c>
      <c r="X600">
        <v>-20.93</v>
      </c>
      <c r="Y600">
        <v>12.882999999999999</v>
      </c>
      <c r="Z600">
        <v>15.42</v>
      </c>
      <c r="AA600">
        <v>3.96</v>
      </c>
      <c r="AB600" t="s">
        <v>199</v>
      </c>
      <c r="AC600" s="2">
        <v>-31.494262295081967</v>
      </c>
      <c r="AD600">
        <v>-6.93</v>
      </c>
      <c r="AE600">
        <v>399.12</v>
      </c>
      <c r="AF600">
        <v>0</v>
      </c>
      <c r="AG600">
        <v>0</v>
      </c>
      <c r="AH600">
        <v>0</v>
      </c>
      <c r="AI600" t="s">
        <v>697</v>
      </c>
      <c r="AJ600" t="s">
        <v>697</v>
      </c>
      <c r="AK600" t="s">
        <v>697</v>
      </c>
      <c r="AL600">
        <v>0</v>
      </c>
      <c r="AM600">
        <v>0</v>
      </c>
      <c r="AN600" t="s">
        <v>697</v>
      </c>
      <c r="AO600" t="s">
        <v>697</v>
      </c>
      <c r="AP600" t="s">
        <v>415</v>
      </c>
      <c r="AQ600" t="s">
        <v>2348</v>
      </c>
      <c r="AR600" t="s">
        <v>2349</v>
      </c>
      <c r="AS600" t="s">
        <v>697</v>
      </c>
      <c r="AT600" t="s">
        <v>697</v>
      </c>
      <c r="AU600" t="s">
        <v>219</v>
      </c>
      <c r="AV600" t="s">
        <v>236</v>
      </c>
      <c r="AW600" t="s">
        <v>196</v>
      </c>
      <c r="AX600" t="s">
        <v>697</v>
      </c>
      <c r="AY600" t="s">
        <v>697</v>
      </c>
      <c r="AZ600" t="s">
        <v>697</v>
      </c>
      <c r="BA600" t="s">
        <v>1122</v>
      </c>
      <c r="BB600" t="s">
        <v>1480</v>
      </c>
      <c r="BC600">
        <v>0</v>
      </c>
      <c r="BD600" t="s">
        <v>697</v>
      </c>
      <c r="BE600">
        <v>0</v>
      </c>
      <c r="BF600">
        <v>0</v>
      </c>
      <c r="BG600">
        <v>0</v>
      </c>
      <c r="BH600">
        <v>0</v>
      </c>
      <c r="BI600" t="s">
        <v>197</v>
      </c>
      <c r="BJ600" t="s">
        <v>697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2350</v>
      </c>
      <c r="BQ600">
        <v>0</v>
      </c>
      <c r="BR600">
        <v>0</v>
      </c>
      <c r="BS600">
        <v>0</v>
      </c>
      <c r="BT600" t="s">
        <v>697</v>
      </c>
      <c r="BU600">
        <v>0</v>
      </c>
      <c r="BV600">
        <v>0</v>
      </c>
      <c r="BW600" t="s">
        <v>697</v>
      </c>
      <c r="BX600">
        <v>0</v>
      </c>
    </row>
    <row r="601" spans="1:76" x14ac:dyDescent="0.25">
      <c r="A601" t="s">
        <v>791</v>
      </c>
      <c r="B601" t="s">
        <v>191</v>
      </c>
      <c r="C601" t="s">
        <v>792</v>
      </c>
      <c r="D601" t="s">
        <v>675</v>
      </c>
      <c r="E601" t="s">
        <v>192</v>
      </c>
      <c r="F601" t="s">
        <v>624</v>
      </c>
      <c r="G601" t="s">
        <v>697</v>
      </c>
      <c r="H601" t="s">
        <v>89</v>
      </c>
      <c r="I601" t="s">
        <v>1281</v>
      </c>
      <c r="J601" t="s">
        <v>2264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697</v>
      </c>
      <c r="AC601" s="2">
        <v>0</v>
      </c>
      <c r="AD601">
        <v>0</v>
      </c>
      <c r="AE601">
        <v>0</v>
      </c>
      <c r="AF601">
        <v>1</v>
      </c>
      <c r="AG601">
        <v>0</v>
      </c>
      <c r="AH601">
        <v>50.24</v>
      </c>
      <c r="AI601" t="s">
        <v>894</v>
      </c>
      <c r="AJ601" t="s">
        <v>1011</v>
      </c>
      <c r="AK601" t="s">
        <v>697</v>
      </c>
      <c r="AL601">
        <v>0</v>
      </c>
      <c r="AM601">
        <v>0</v>
      </c>
      <c r="AN601" t="s">
        <v>194</v>
      </c>
      <c r="AO601" t="s">
        <v>697</v>
      </c>
      <c r="AP601" t="s">
        <v>697</v>
      </c>
      <c r="AQ601" t="s">
        <v>2351</v>
      </c>
      <c r="AR601" t="s">
        <v>2352</v>
      </c>
      <c r="AS601" t="s">
        <v>697</v>
      </c>
      <c r="AT601" t="s">
        <v>697</v>
      </c>
      <c r="AU601" t="s">
        <v>213</v>
      </c>
      <c r="AV601" t="s">
        <v>236</v>
      </c>
      <c r="AW601" t="s">
        <v>196</v>
      </c>
      <c r="AX601" t="s">
        <v>697</v>
      </c>
      <c r="AY601" t="s">
        <v>697</v>
      </c>
      <c r="AZ601" t="s">
        <v>697</v>
      </c>
      <c r="BA601" t="s">
        <v>1426</v>
      </c>
      <c r="BB601" t="s">
        <v>2353</v>
      </c>
      <c r="BC601">
        <v>0</v>
      </c>
      <c r="BD601" t="s">
        <v>697</v>
      </c>
      <c r="BE601">
        <v>0</v>
      </c>
      <c r="BF601">
        <v>0</v>
      </c>
      <c r="BG601">
        <v>0</v>
      </c>
      <c r="BH601">
        <v>1.75</v>
      </c>
      <c r="BI601" t="s">
        <v>197</v>
      </c>
      <c r="BJ601" t="s">
        <v>192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2354</v>
      </c>
      <c r="BQ601">
        <v>0</v>
      </c>
      <c r="BR601">
        <v>0</v>
      </c>
      <c r="BS601">
        <v>0</v>
      </c>
      <c r="BT601" t="s">
        <v>880</v>
      </c>
      <c r="BU601">
        <v>0</v>
      </c>
      <c r="BV601">
        <v>0</v>
      </c>
      <c r="BW601" t="s">
        <v>697</v>
      </c>
      <c r="BX601">
        <v>0</v>
      </c>
    </row>
    <row r="602" spans="1:76" x14ac:dyDescent="0.25">
      <c r="A602" t="s">
        <v>791</v>
      </c>
      <c r="B602" t="s">
        <v>191</v>
      </c>
      <c r="C602" t="s">
        <v>792</v>
      </c>
      <c r="D602" t="s">
        <v>675</v>
      </c>
      <c r="E602" t="s">
        <v>192</v>
      </c>
      <c r="F602" t="s">
        <v>624</v>
      </c>
      <c r="G602" t="s">
        <v>198</v>
      </c>
      <c r="H602" t="s">
        <v>198</v>
      </c>
      <c r="I602" t="s">
        <v>1281</v>
      </c>
      <c r="J602" t="s">
        <v>2264</v>
      </c>
      <c r="K602">
        <v>1</v>
      </c>
      <c r="L602">
        <v>698</v>
      </c>
      <c r="M602">
        <v>485</v>
      </c>
      <c r="N602">
        <v>0</v>
      </c>
      <c r="O602">
        <v>0</v>
      </c>
      <c r="P602">
        <v>0</v>
      </c>
      <c r="Q602">
        <v>698</v>
      </c>
      <c r="R602">
        <v>0</v>
      </c>
      <c r="S602">
        <v>0</v>
      </c>
      <c r="T602">
        <v>30.52</v>
      </c>
      <c r="U602">
        <v>31.5</v>
      </c>
      <c r="V602">
        <v>25.82</v>
      </c>
      <c r="W602">
        <v>-4.7</v>
      </c>
      <c r="X602">
        <v>5.63</v>
      </c>
      <c r="Y602">
        <v>13.443</v>
      </c>
      <c r="Z602">
        <v>15.76</v>
      </c>
      <c r="AA602">
        <v>3.25</v>
      </c>
      <c r="AB602" t="s">
        <v>199</v>
      </c>
      <c r="AC602" s="2">
        <v>-5.3877049180327869</v>
      </c>
      <c r="AD602">
        <v>-1.19</v>
      </c>
      <c r="AE602">
        <v>462.37</v>
      </c>
      <c r="AF602">
        <v>0</v>
      </c>
      <c r="AG602">
        <v>0</v>
      </c>
      <c r="AH602">
        <v>0</v>
      </c>
      <c r="AI602" t="s">
        <v>697</v>
      </c>
      <c r="AJ602" t="s">
        <v>697</v>
      </c>
      <c r="AK602" t="s">
        <v>697</v>
      </c>
      <c r="AL602">
        <v>0</v>
      </c>
      <c r="AM602">
        <v>0</v>
      </c>
      <c r="AN602" t="s">
        <v>697</v>
      </c>
      <c r="AO602" t="s">
        <v>697</v>
      </c>
      <c r="AP602" t="s">
        <v>215</v>
      </c>
      <c r="AQ602" t="s">
        <v>2351</v>
      </c>
      <c r="AR602" t="s">
        <v>2352</v>
      </c>
      <c r="AS602" t="s">
        <v>697</v>
      </c>
      <c r="AT602" t="s">
        <v>697</v>
      </c>
      <c r="AU602" t="s">
        <v>213</v>
      </c>
      <c r="AV602" t="s">
        <v>236</v>
      </c>
      <c r="AW602" t="s">
        <v>196</v>
      </c>
      <c r="AX602" t="s">
        <v>697</v>
      </c>
      <c r="AY602" t="s">
        <v>697</v>
      </c>
      <c r="AZ602" t="s">
        <v>697</v>
      </c>
      <c r="BA602" t="s">
        <v>1426</v>
      </c>
      <c r="BB602" t="s">
        <v>2353</v>
      </c>
      <c r="BC602">
        <v>0</v>
      </c>
      <c r="BD602" t="s">
        <v>697</v>
      </c>
      <c r="BE602">
        <v>0</v>
      </c>
      <c r="BF602">
        <v>0</v>
      </c>
      <c r="BG602">
        <v>0</v>
      </c>
      <c r="BH602">
        <v>0</v>
      </c>
      <c r="BI602" t="s">
        <v>197</v>
      </c>
      <c r="BJ602" t="s">
        <v>697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2354</v>
      </c>
      <c r="BQ602">
        <v>0</v>
      </c>
      <c r="BR602">
        <v>0</v>
      </c>
      <c r="BS602">
        <v>0</v>
      </c>
      <c r="BT602" t="s">
        <v>697</v>
      </c>
      <c r="BU602">
        <v>0</v>
      </c>
      <c r="BV602">
        <v>0</v>
      </c>
      <c r="BW602" t="s">
        <v>697</v>
      </c>
      <c r="BX602">
        <v>0</v>
      </c>
    </row>
    <row r="603" spans="1:76" x14ac:dyDescent="0.25">
      <c r="A603" t="s">
        <v>734</v>
      </c>
      <c r="B603" t="s">
        <v>201</v>
      </c>
      <c r="C603" t="s">
        <v>227</v>
      </c>
      <c r="D603" t="s">
        <v>228</v>
      </c>
      <c r="E603" t="s">
        <v>192</v>
      </c>
      <c r="F603" t="s">
        <v>229</v>
      </c>
      <c r="G603" t="s">
        <v>697</v>
      </c>
      <c r="H603" t="s">
        <v>89</v>
      </c>
      <c r="I603" t="s">
        <v>1570</v>
      </c>
      <c r="J603" t="s">
        <v>2264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697</v>
      </c>
      <c r="AC603" s="2">
        <v>0</v>
      </c>
      <c r="AD603">
        <v>0</v>
      </c>
      <c r="AE603">
        <v>0</v>
      </c>
      <c r="AF603">
        <v>1</v>
      </c>
      <c r="AG603">
        <v>0</v>
      </c>
      <c r="AH603">
        <v>61.77</v>
      </c>
      <c r="AI603" t="s">
        <v>700</v>
      </c>
      <c r="AJ603" t="s">
        <v>704</v>
      </c>
      <c r="AK603" t="s">
        <v>697</v>
      </c>
      <c r="AL603">
        <v>0</v>
      </c>
      <c r="AM603">
        <v>0</v>
      </c>
      <c r="AN603" t="s">
        <v>194</v>
      </c>
      <c r="AO603" t="s">
        <v>697</v>
      </c>
      <c r="AP603" t="s">
        <v>697</v>
      </c>
      <c r="AQ603" t="s">
        <v>2355</v>
      </c>
      <c r="AR603" t="s">
        <v>2356</v>
      </c>
      <c r="AS603" t="s">
        <v>697</v>
      </c>
      <c r="AT603" t="s">
        <v>697</v>
      </c>
      <c r="AU603" t="s">
        <v>223</v>
      </c>
      <c r="AV603" t="s">
        <v>236</v>
      </c>
      <c r="AW603" t="s">
        <v>196</v>
      </c>
      <c r="AX603" t="s">
        <v>697</v>
      </c>
      <c r="AY603" t="s">
        <v>697</v>
      </c>
      <c r="AZ603" t="s">
        <v>697</v>
      </c>
      <c r="BA603" t="s">
        <v>2357</v>
      </c>
      <c r="BB603" t="s">
        <v>2358</v>
      </c>
      <c r="BC603">
        <v>0</v>
      </c>
      <c r="BD603" t="s">
        <v>697</v>
      </c>
      <c r="BE603">
        <v>0</v>
      </c>
      <c r="BF603">
        <v>0</v>
      </c>
      <c r="BG603">
        <v>0</v>
      </c>
      <c r="BH603">
        <v>1.95</v>
      </c>
      <c r="BI603" t="s">
        <v>197</v>
      </c>
      <c r="BJ603" t="s">
        <v>192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2359</v>
      </c>
      <c r="BQ603">
        <v>0</v>
      </c>
      <c r="BR603">
        <v>0</v>
      </c>
      <c r="BS603">
        <v>0</v>
      </c>
      <c r="BT603" t="s">
        <v>880</v>
      </c>
      <c r="BU603">
        <v>0</v>
      </c>
      <c r="BV603">
        <v>0</v>
      </c>
      <c r="BW603" t="s">
        <v>697</v>
      </c>
      <c r="BX603">
        <v>0</v>
      </c>
    </row>
    <row r="604" spans="1:76" x14ac:dyDescent="0.25">
      <c r="A604" t="s">
        <v>734</v>
      </c>
      <c r="B604" t="s">
        <v>201</v>
      </c>
      <c r="C604" t="s">
        <v>227</v>
      </c>
      <c r="D604" t="s">
        <v>228</v>
      </c>
      <c r="E604" t="s">
        <v>192</v>
      </c>
      <c r="F604" t="s">
        <v>229</v>
      </c>
      <c r="G604" t="s">
        <v>198</v>
      </c>
      <c r="H604" t="s">
        <v>198</v>
      </c>
      <c r="I604" t="s">
        <v>1570</v>
      </c>
      <c r="J604" t="s">
        <v>2264</v>
      </c>
      <c r="K604">
        <v>1</v>
      </c>
      <c r="L604">
        <v>455</v>
      </c>
      <c r="M604">
        <v>269</v>
      </c>
      <c r="N604">
        <v>0</v>
      </c>
      <c r="O604">
        <v>0</v>
      </c>
      <c r="P604">
        <v>0</v>
      </c>
      <c r="Q604">
        <v>455</v>
      </c>
      <c r="R604">
        <v>0</v>
      </c>
      <c r="S604">
        <v>0</v>
      </c>
      <c r="T604">
        <v>40.880000000000003</v>
      </c>
      <c r="U604">
        <v>29.5</v>
      </c>
      <c r="V604">
        <v>24.18</v>
      </c>
      <c r="W604">
        <v>-16.7</v>
      </c>
      <c r="X604">
        <v>-42.44</v>
      </c>
      <c r="Y604">
        <v>0</v>
      </c>
      <c r="Z604">
        <v>10.66</v>
      </c>
      <c r="AA604">
        <v>3.96</v>
      </c>
      <c r="AB604" t="s">
        <v>199</v>
      </c>
      <c r="AC604" s="2">
        <v>-42.442622950819676</v>
      </c>
      <c r="AD604">
        <v>-9.34</v>
      </c>
      <c r="AE604">
        <v>310.12</v>
      </c>
      <c r="AF604">
        <v>0</v>
      </c>
      <c r="AG604">
        <v>0</v>
      </c>
      <c r="AH604">
        <v>0</v>
      </c>
      <c r="AI604" t="s">
        <v>697</v>
      </c>
      <c r="AJ604" t="s">
        <v>697</v>
      </c>
      <c r="AK604" t="s">
        <v>697</v>
      </c>
      <c r="AL604">
        <v>0</v>
      </c>
      <c r="AM604">
        <v>0</v>
      </c>
      <c r="AN604" t="s">
        <v>697</v>
      </c>
      <c r="AO604" t="s">
        <v>697</v>
      </c>
      <c r="AP604" t="s">
        <v>415</v>
      </c>
      <c r="AQ604" t="s">
        <v>2355</v>
      </c>
      <c r="AR604" t="s">
        <v>2356</v>
      </c>
      <c r="AS604" t="s">
        <v>697</v>
      </c>
      <c r="AT604" t="s">
        <v>697</v>
      </c>
      <c r="AU604" t="s">
        <v>223</v>
      </c>
      <c r="AV604" t="s">
        <v>236</v>
      </c>
      <c r="AW604" t="s">
        <v>196</v>
      </c>
      <c r="AX604" t="s">
        <v>697</v>
      </c>
      <c r="AY604" t="s">
        <v>697</v>
      </c>
      <c r="AZ604" t="s">
        <v>697</v>
      </c>
      <c r="BA604" t="s">
        <v>2357</v>
      </c>
      <c r="BB604" t="s">
        <v>2358</v>
      </c>
      <c r="BC604">
        <v>0</v>
      </c>
      <c r="BD604" t="s">
        <v>697</v>
      </c>
      <c r="BE604">
        <v>0</v>
      </c>
      <c r="BF604">
        <v>0</v>
      </c>
      <c r="BG604">
        <v>0</v>
      </c>
      <c r="BH604">
        <v>0</v>
      </c>
      <c r="BI604" t="s">
        <v>197</v>
      </c>
      <c r="BJ604" t="s">
        <v>697</v>
      </c>
      <c r="BK604">
        <v>0</v>
      </c>
      <c r="BL604">
        <v>0</v>
      </c>
      <c r="BM604">
        <v>0</v>
      </c>
      <c r="BN604">
        <v>0</v>
      </c>
      <c r="BO604">
        <v>0</v>
      </c>
      <c r="BP604" t="s">
        <v>2359</v>
      </c>
      <c r="BQ604">
        <v>0</v>
      </c>
      <c r="BR604">
        <v>0</v>
      </c>
      <c r="BS604">
        <v>0</v>
      </c>
      <c r="BT604" t="s">
        <v>697</v>
      </c>
      <c r="BU604">
        <v>0</v>
      </c>
      <c r="BV604">
        <v>0</v>
      </c>
      <c r="BW604" t="s">
        <v>697</v>
      </c>
      <c r="BX604">
        <v>0</v>
      </c>
    </row>
    <row r="605" spans="1:76" x14ac:dyDescent="0.25">
      <c r="A605" t="s">
        <v>1521</v>
      </c>
      <c r="B605" t="s">
        <v>191</v>
      </c>
      <c r="C605" t="s">
        <v>1522</v>
      </c>
      <c r="D605" t="s">
        <v>538</v>
      </c>
      <c r="E605" t="s">
        <v>192</v>
      </c>
      <c r="F605" t="s">
        <v>603</v>
      </c>
      <c r="G605" t="s">
        <v>697</v>
      </c>
      <c r="H605" t="s">
        <v>89</v>
      </c>
      <c r="I605" t="s">
        <v>1318</v>
      </c>
      <c r="J605" t="s">
        <v>2264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697</v>
      </c>
      <c r="AC605" s="2">
        <v>0</v>
      </c>
      <c r="AD605">
        <v>0</v>
      </c>
      <c r="AE605">
        <v>0</v>
      </c>
      <c r="AF605">
        <v>1</v>
      </c>
      <c r="AG605">
        <v>0</v>
      </c>
      <c r="AH605">
        <v>82.34</v>
      </c>
      <c r="AI605" t="s">
        <v>614</v>
      </c>
      <c r="AJ605" t="s">
        <v>682</v>
      </c>
      <c r="AK605" t="s">
        <v>697</v>
      </c>
      <c r="AL605">
        <v>0</v>
      </c>
      <c r="AM605">
        <v>0</v>
      </c>
      <c r="AN605" t="s">
        <v>194</v>
      </c>
      <c r="AO605" t="s">
        <v>697</v>
      </c>
      <c r="AP605" t="s">
        <v>697</v>
      </c>
      <c r="AQ605" t="s">
        <v>2360</v>
      </c>
      <c r="AR605" t="s">
        <v>2361</v>
      </c>
      <c r="AS605" t="s">
        <v>697</v>
      </c>
      <c r="AT605" t="s">
        <v>697</v>
      </c>
      <c r="AU605" t="s">
        <v>213</v>
      </c>
      <c r="AV605" t="s">
        <v>236</v>
      </c>
      <c r="AW605" t="s">
        <v>196</v>
      </c>
      <c r="AX605" t="s">
        <v>697</v>
      </c>
      <c r="AY605" t="s">
        <v>697</v>
      </c>
      <c r="AZ605" t="s">
        <v>697</v>
      </c>
      <c r="BA605" t="s">
        <v>1523</v>
      </c>
      <c r="BB605" t="s">
        <v>2362</v>
      </c>
      <c r="BC605">
        <v>0</v>
      </c>
      <c r="BD605" t="s">
        <v>697</v>
      </c>
      <c r="BE605">
        <v>0</v>
      </c>
      <c r="BF605">
        <v>0</v>
      </c>
      <c r="BG605">
        <v>0</v>
      </c>
      <c r="BH605">
        <v>1.6</v>
      </c>
      <c r="BI605" t="s">
        <v>197</v>
      </c>
      <c r="BJ605" t="s">
        <v>192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2363</v>
      </c>
      <c r="BQ605">
        <v>0</v>
      </c>
      <c r="BR605">
        <v>0</v>
      </c>
      <c r="BS605">
        <v>0</v>
      </c>
      <c r="BT605" t="s">
        <v>880</v>
      </c>
      <c r="BU605">
        <v>0</v>
      </c>
      <c r="BV605">
        <v>0</v>
      </c>
      <c r="BW605" t="s">
        <v>697</v>
      </c>
      <c r="BX605">
        <v>0</v>
      </c>
    </row>
    <row r="606" spans="1:76" x14ac:dyDescent="0.25">
      <c r="A606" t="s">
        <v>1521</v>
      </c>
      <c r="B606" t="s">
        <v>191</v>
      </c>
      <c r="C606" t="s">
        <v>1522</v>
      </c>
      <c r="D606" t="s">
        <v>538</v>
      </c>
      <c r="E606" t="s">
        <v>192</v>
      </c>
      <c r="F606" t="s">
        <v>603</v>
      </c>
      <c r="G606" t="s">
        <v>198</v>
      </c>
      <c r="H606" t="s">
        <v>198</v>
      </c>
      <c r="I606" t="s">
        <v>1318</v>
      </c>
      <c r="J606" t="s">
        <v>2264</v>
      </c>
      <c r="K606">
        <v>1</v>
      </c>
      <c r="L606">
        <v>987</v>
      </c>
      <c r="M606">
        <v>701</v>
      </c>
      <c r="N606">
        <v>0</v>
      </c>
      <c r="O606">
        <v>0</v>
      </c>
      <c r="P606">
        <v>0</v>
      </c>
      <c r="Q606">
        <v>987</v>
      </c>
      <c r="R606">
        <v>0</v>
      </c>
      <c r="S606">
        <v>0</v>
      </c>
      <c r="T606">
        <v>28.98</v>
      </c>
      <c r="U606">
        <v>27.5</v>
      </c>
      <c r="V606">
        <v>22.54</v>
      </c>
      <c r="W606">
        <v>-6.44</v>
      </c>
      <c r="X606">
        <v>-11.95</v>
      </c>
      <c r="Y606">
        <v>27.509</v>
      </c>
      <c r="Z606">
        <v>27.79</v>
      </c>
      <c r="AA606">
        <v>3.96</v>
      </c>
      <c r="AB606" t="s">
        <v>199</v>
      </c>
      <c r="AC606" s="2">
        <v>-34.499180327868849</v>
      </c>
      <c r="AD606">
        <v>-7.59</v>
      </c>
      <c r="AE606">
        <v>687.79</v>
      </c>
      <c r="AF606">
        <v>0</v>
      </c>
      <c r="AG606">
        <v>0</v>
      </c>
      <c r="AH606">
        <v>0</v>
      </c>
      <c r="AI606" t="s">
        <v>697</v>
      </c>
      <c r="AJ606" t="s">
        <v>697</v>
      </c>
      <c r="AK606" t="s">
        <v>697</v>
      </c>
      <c r="AL606">
        <v>0</v>
      </c>
      <c r="AM606">
        <v>0</v>
      </c>
      <c r="AN606" t="s">
        <v>697</v>
      </c>
      <c r="AO606" t="s">
        <v>697</v>
      </c>
      <c r="AP606" t="s">
        <v>415</v>
      </c>
      <c r="AQ606" t="s">
        <v>2360</v>
      </c>
      <c r="AR606" t="s">
        <v>2361</v>
      </c>
      <c r="AS606" t="s">
        <v>697</v>
      </c>
      <c r="AT606" t="s">
        <v>697</v>
      </c>
      <c r="AU606" t="s">
        <v>213</v>
      </c>
      <c r="AV606" t="s">
        <v>236</v>
      </c>
      <c r="AW606" t="s">
        <v>196</v>
      </c>
      <c r="AX606" t="s">
        <v>697</v>
      </c>
      <c r="AY606" t="s">
        <v>697</v>
      </c>
      <c r="AZ606" t="s">
        <v>697</v>
      </c>
      <c r="BA606" t="s">
        <v>1523</v>
      </c>
      <c r="BB606" t="s">
        <v>2362</v>
      </c>
      <c r="BC606">
        <v>0</v>
      </c>
      <c r="BD606" t="s">
        <v>697</v>
      </c>
      <c r="BE606">
        <v>0</v>
      </c>
      <c r="BF606">
        <v>0</v>
      </c>
      <c r="BG606">
        <v>0</v>
      </c>
      <c r="BH606">
        <v>0</v>
      </c>
      <c r="BI606" t="s">
        <v>197</v>
      </c>
      <c r="BJ606" t="s">
        <v>697</v>
      </c>
      <c r="BK606">
        <v>0</v>
      </c>
      <c r="BL606">
        <v>0</v>
      </c>
      <c r="BM606">
        <v>0</v>
      </c>
      <c r="BN606">
        <v>0</v>
      </c>
      <c r="BO606">
        <v>0</v>
      </c>
      <c r="BP606" t="s">
        <v>2363</v>
      </c>
      <c r="BQ606">
        <v>0</v>
      </c>
      <c r="BR606">
        <v>0</v>
      </c>
      <c r="BS606">
        <v>0</v>
      </c>
      <c r="BT606" t="s">
        <v>697</v>
      </c>
      <c r="BU606">
        <v>0</v>
      </c>
      <c r="BV606">
        <v>0</v>
      </c>
      <c r="BW606" t="s">
        <v>697</v>
      </c>
      <c r="BX606">
        <v>0</v>
      </c>
    </row>
    <row r="607" spans="1:76" x14ac:dyDescent="0.25">
      <c r="A607" t="s">
        <v>806</v>
      </c>
      <c r="B607" t="s">
        <v>201</v>
      </c>
      <c r="C607" t="s">
        <v>807</v>
      </c>
      <c r="D607" t="s">
        <v>670</v>
      </c>
      <c r="E607" t="s">
        <v>192</v>
      </c>
      <c r="F607" t="s">
        <v>679</v>
      </c>
      <c r="G607" t="s">
        <v>697</v>
      </c>
      <c r="H607" t="s">
        <v>89</v>
      </c>
      <c r="I607" t="s">
        <v>1184</v>
      </c>
      <c r="J607" t="s">
        <v>2264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697</v>
      </c>
      <c r="AC607" s="2">
        <v>0</v>
      </c>
      <c r="AD607">
        <v>0</v>
      </c>
      <c r="AE607">
        <v>0</v>
      </c>
      <c r="AF607">
        <v>1</v>
      </c>
      <c r="AG607">
        <v>0</v>
      </c>
      <c r="AH607">
        <v>30.88</v>
      </c>
      <c r="AI607" t="s">
        <v>611</v>
      </c>
      <c r="AJ607" t="s">
        <v>623</v>
      </c>
      <c r="AK607" t="s">
        <v>697</v>
      </c>
      <c r="AL607">
        <v>0</v>
      </c>
      <c r="AM607">
        <v>0</v>
      </c>
      <c r="AN607" t="s">
        <v>194</v>
      </c>
      <c r="AO607" t="s">
        <v>697</v>
      </c>
      <c r="AP607" t="s">
        <v>697</v>
      </c>
      <c r="AQ607" t="s">
        <v>2364</v>
      </c>
      <c r="AR607" t="s">
        <v>2365</v>
      </c>
      <c r="AS607" t="s">
        <v>697</v>
      </c>
      <c r="AT607" t="s">
        <v>697</v>
      </c>
      <c r="AU607" t="s">
        <v>612</v>
      </c>
      <c r="AV607" t="s">
        <v>236</v>
      </c>
      <c r="AW607" t="s">
        <v>196</v>
      </c>
      <c r="AX607" t="s">
        <v>697</v>
      </c>
      <c r="AY607" t="s">
        <v>697</v>
      </c>
      <c r="AZ607" t="s">
        <v>697</v>
      </c>
      <c r="BA607" t="s">
        <v>1492</v>
      </c>
      <c r="BB607" t="s">
        <v>1493</v>
      </c>
      <c r="BC607">
        <v>0</v>
      </c>
      <c r="BD607" t="s">
        <v>697</v>
      </c>
      <c r="BE607">
        <v>0</v>
      </c>
      <c r="BF607">
        <v>0</v>
      </c>
      <c r="BG607">
        <v>0</v>
      </c>
      <c r="BH607">
        <v>1.2</v>
      </c>
      <c r="BI607" t="s">
        <v>197</v>
      </c>
      <c r="BJ607" t="s">
        <v>192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2366</v>
      </c>
      <c r="BQ607">
        <v>0</v>
      </c>
      <c r="BR607">
        <v>0</v>
      </c>
      <c r="BS607">
        <v>0</v>
      </c>
      <c r="BT607" t="s">
        <v>880</v>
      </c>
      <c r="BU607">
        <v>0</v>
      </c>
      <c r="BV607">
        <v>0</v>
      </c>
      <c r="BW607" t="s">
        <v>697</v>
      </c>
      <c r="BX607">
        <v>0</v>
      </c>
    </row>
    <row r="608" spans="1:76" x14ac:dyDescent="0.25">
      <c r="A608" t="s">
        <v>806</v>
      </c>
      <c r="B608" t="s">
        <v>201</v>
      </c>
      <c r="C608" t="s">
        <v>807</v>
      </c>
      <c r="D608" t="s">
        <v>670</v>
      </c>
      <c r="E608" t="s">
        <v>192</v>
      </c>
      <c r="F608" t="s">
        <v>679</v>
      </c>
      <c r="G608" t="s">
        <v>198</v>
      </c>
      <c r="H608" t="s">
        <v>198</v>
      </c>
      <c r="I608" t="s">
        <v>1184</v>
      </c>
      <c r="J608" t="s">
        <v>2264</v>
      </c>
      <c r="K608">
        <v>1</v>
      </c>
      <c r="L608">
        <v>549</v>
      </c>
      <c r="M608">
        <v>343</v>
      </c>
      <c r="N608">
        <v>0</v>
      </c>
      <c r="O608">
        <v>0</v>
      </c>
      <c r="P608">
        <v>0</v>
      </c>
      <c r="Q608">
        <v>549</v>
      </c>
      <c r="R608">
        <v>0</v>
      </c>
      <c r="S608">
        <v>0</v>
      </c>
      <c r="T608">
        <v>37.520000000000003</v>
      </c>
      <c r="U608">
        <v>29.5</v>
      </c>
      <c r="V608">
        <v>24.18</v>
      </c>
      <c r="W608">
        <v>-13.34</v>
      </c>
      <c r="X608">
        <v>-36.11</v>
      </c>
      <c r="Y608">
        <v>9.141</v>
      </c>
      <c r="Z608">
        <v>11.15</v>
      </c>
      <c r="AA608">
        <v>3.25</v>
      </c>
      <c r="AB608" t="s">
        <v>199</v>
      </c>
      <c r="AC608" s="2">
        <v>-43.599180327868851</v>
      </c>
      <c r="AD608">
        <v>-9.59</v>
      </c>
      <c r="AE608">
        <v>375.9</v>
      </c>
      <c r="AF608">
        <v>0</v>
      </c>
      <c r="AG608">
        <v>0</v>
      </c>
      <c r="AH608">
        <v>0</v>
      </c>
      <c r="AI608" t="s">
        <v>697</v>
      </c>
      <c r="AJ608" t="s">
        <v>697</v>
      </c>
      <c r="AK608" t="s">
        <v>697</v>
      </c>
      <c r="AL608">
        <v>0</v>
      </c>
      <c r="AM608">
        <v>0</v>
      </c>
      <c r="AN608" t="s">
        <v>697</v>
      </c>
      <c r="AO608" t="s">
        <v>697</v>
      </c>
      <c r="AP608" t="s">
        <v>215</v>
      </c>
      <c r="AQ608" t="s">
        <v>2364</v>
      </c>
      <c r="AR608" t="s">
        <v>2365</v>
      </c>
      <c r="AS608" t="s">
        <v>697</v>
      </c>
      <c r="AT608" t="s">
        <v>697</v>
      </c>
      <c r="AU608" t="s">
        <v>612</v>
      </c>
      <c r="AV608" t="s">
        <v>236</v>
      </c>
      <c r="AW608" t="s">
        <v>196</v>
      </c>
      <c r="AX608" t="s">
        <v>697</v>
      </c>
      <c r="AY608" t="s">
        <v>697</v>
      </c>
      <c r="AZ608" t="s">
        <v>697</v>
      </c>
      <c r="BA608" t="s">
        <v>1492</v>
      </c>
      <c r="BB608" t="s">
        <v>1493</v>
      </c>
      <c r="BC608">
        <v>0</v>
      </c>
      <c r="BD608" t="s">
        <v>697</v>
      </c>
      <c r="BE608">
        <v>0</v>
      </c>
      <c r="BF608">
        <v>0</v>
      </c>
      <c r="BG608">
        <v>0</v>
      </c>
      <c r="BH608">
        <v>0</v>
      </c>
      <c r="BI608" t="s">
        <v>197</v>
      </c>
      <c r="BJ608" t="s">
        <v>697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2366</v>
      </c>
      <c r="BQ608">
        <v>0</v>
      </c>
      <c r="BR608">
        <v>0</v>
      </c>
      <c r="BS608">
        <v>0</v>
      </c>
      <c r="BT608" t="s">
        <v>697</v>
      </c>
      <c r="BU608">
        <v>0</v>
      </c>
      <c r="BV608">
        <v>0</v>
      </c>
      <c r="BW608" t="s">
        <v>697</v>
      </c>
      <c r="BX608">
        <v>0</v>
      </c>
    </row>
    <row r="609" spans="1:76" x14ac:dyDescent="0.25">
      <c r="A609" t="s">
        <v>806</v>
      </c>
      <c r="B609" t="s">
        <v>201</v>
      </c>
      <c r="C609" t="s">
        <v>807</v>
      </c>
      <c r="D609" t="s">
        <v>670</v>
      </c>
      <c r="E609" t="s">
        <v>192</v>
      </c>
      <c r="F609" t="s">
        <v>679</v>
      </c>
      <c r="G609" t="s">
        <v>697</v>
      </c>
      <c r="H609" t="s">
        <v>89</v>
      </c>
      <c r="I609" t="s">
        <v>1281</v>
      </c>
      <c r="J609" t="s">
        <v>2264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697</v>
      </c>
      <c r="AC609" s="2">
        <v>0</v>
      </c>
      <c r="AD609">
        <v>0</v>
      </c>
      <c r="AE609">
        <v>0</v>
      </c>
      <c r="AF609">
        <v>1</v>
      </c>
      <c r="AG609">
        <v>0</v>
      </c>
      <c r="AH609">
        <v>50.19</v>
      </c>
      <c r="AI609" t="s">
        <v>467</v>
      </c>
      <c r="AJ609" t="s">
        <v>468</v>
      </c>
      <c r="AK609" t="s">
        <v>697</v>
      </c>
      <c r="AL609">
        <v>0</v>
      </c>
      <c r="AM609">
        <v>0</v>
      </c>
      <c r="AN609" t="s">
        <v>235</v>
      </c>
      <c r="AO609" t="s">
        <v>697</v>
      </c>
      <c r="AP609" t="s">
        <v>697</v>
      </c>
      <c r="AQ609" t="s">
        <v>2367</v>
      </c>
      <c r="AR609" t="s">
        <v>2368</v>
      </c>
      <c r="AS609" t="s">
        <v>697</v>
      </c>
      <c r="AT609" t="s">
        <v>697</v>
      </c>
      <c r="AU609" t="s">
        <v>223</v>
      </c>
      <c r="AV609" t="s">
        <v>236</v>
      </c>
      <c r="AW609" t="s">
        <v>196</v>
      </c>
      <c r="AX609" t="s">
        <v>697</v>
      </c>
      <c r="AY609" t="s">
        <v>697</v>
      </c>
      <c r="AZ609" t="s">
        <v>697</v>
      </c>
      <c r="BA609" t="s">
        <v>1507</v>
      </c>
      <c r="BB609" t="s">
        <v>2369</v>
      </c>
      <c r="BC609">
        <v>0</v>
      </c>
      <c r="BD609" t="s">
        <v>697</v>
      </c>
      <c r="BE609">
        <v>0</v>
      </c>
      <c r="BF609">
        <v>0</v>
      </c>
      <c r="BG609">
        <v>0</v>
      </c>
      <c r="BH609">
        <v>1.95</v>
      </c>
      <c r="BI609" t="s">
        <v>197</v>
      </c>
      <c r="BJ609" t="s">
        <v>192</v>
      </c>
      <c r="BK609">
        <v>0</v>
      </c>
      <c r="BL609">
        <v>0</v>
      </c>
      <c r="BM609">
        <v>0</v>
      </c>
      <c r="BN609">
        <v>0</v>
      </c>
      <c r="BO609">
        <v>0</v>
      </c>
      <c r="BP609" t="s">
        <v>2370</v>
      </c>
      <c r="BQ609">
        <v>0</v>
      </c>
      <c r="BR609">
        <v>0</v>
      </c>
      <c r="BS609">
        <v>0</v>
      </c>
      <c r="BT609" t="s">
        <v>880</v>
      </c>
      <c r="BU609">
        <v>0</v>
      </c>
      <c r="BV609">
        <v>0</v>
      </c>
      <c r="BW609" t="s">
        <v>697</v>
      </c>
      <c r="BX609">
        <v>0</v>
      </c>
    </row>
    <row r="610" spans="1:76" x14ac:dyDescent="0.25">
      <c r="A610" t="s">
        <v>806</v>
      </c>
      <c r="B610" t="s">
        <v>201</v>
      </c>
      <c r="C610" t="s">
        <v>807</v>
      </c>
      <c r="D610" t="s">
        <v>670</v>
      </c>
      <c r="E610" t="s">
        <v>192</v>
      </c>
      <c r="F610" t="s">
        <v>679</v>
      </c>
      <c r="G610" t="s">
        <v>697</v>
      </c>
      <c r="H610" t="s">
        <v>89</v>
      </c>
      <c r="I610" t="s">
        <v>1281</v>
      </c>
      <c r="J610" t="s">
        <v>2264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697</v>
      </c>
      <c r="AC610" s="2">
        <v>0</v>
      </c>
      <c r="AD610">
        <v>0</v>
      </c>
      <c r="AE610">
        <v>0</v>
      </c>
      <c r="AF610">
        <v>0</v>
      </c>
      <c r="AG610">
        <v>1</v>
      </c>
      <c r="AH610">
        <v>50</v>
      </c>
      <c r="AI610" t="s">
        <v>467</v>
      </c>
      <c r="AJ610" t="s">
        <v>468</v>
      </c>
      <c r="AK610" t="s">
        <v>697</v>
      </c>
      <c r="AL610">
        <v>0</v>
      </c>
      <c r="AM610">
        <v>0</v>
      </c>
      <c r="AN610" t="s">
        <v>237</v>
      </c>
      <c r="AO610" t="s">
        <v>697</v>
      </c>
      <c r="AP610" t="s">
        <v>697</v>
      </c>
      <c r="AQ610" t="s">
        <v>2367</v>
      </c>
      <c r="AR610" t="s">
        <v>2368</v>
      </c>
      <c r="AS610" t="s">
        <v>697</v>
      </c>
      <c r="AT610" t="s">
        <v>697</v>
      </c>
      <c r="AU610" t="s">
        <v>223</v>
      </c>
      <c r="AV610" t="s">
        <v>236</v>
      </c>
      <c r="AW610" t="s">
        <v>196</v>
      </c>
      <c r="AX610" t="s">
        <v>697</v>
      </c>
      <c r="AY610" t="s">
        <v>697</v>
      </c>
      <c r="AZ610" t="s">
        <v>697</v>
      </c>
      <c r="BA610" t="s">
        <v>1507</v>
      </c>
      <c r="BB610" t="s">
        <v>2369</v>
      </c>
      <c r="BC610">
        <v>0</v>
      </c>
      <c r="BD610" t="s">
        <v>697</v>
      </c>
      <c r="BE610">
        <v>0</v>
      </c>
      <c r="BF610">
        <v>0</v>
      </c>
      <c r="BG610">
        <v>0</v>
      </c>
      <c r="BH610">
        <v>1.95</v>
      </c>
      <c r="BI610" t="s">
        <v>197</v>
      </c>
      <c r="BJ610" t="s">
        <v>192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2370</v>
      </c>
      <c r="BQ610">
        <v>0</v>
      </c>
      <c r="BR610">
        <v>0</v>
      </c>
      <c r="BS610">
        <v>0</v>
      </c>
      <c r="BT610" t="s">
        <v>880</v>
      </c>
      <c r="BU610">
        <v>0</v>
      </c>
      <c r="BV610">
        <v>0</v>
      </c>
      <c r="BW610" t="s">
        <v>697</v>
      </c>
      <c r="BX610">
        <v>0</v>
      </c>
    </row>
    <row r="611" spans="1:76" x14ac:dyDescent="0.25">
      <c r="A611" t="s">
        <v>729</v>
      </c>
      <c r="B611" t="s">
        <v>191</v>
      </c>
      <c r="C611" t="s">
        <v>730</v>
      </c>
      <c r="D611" t="s">
        <v>797</v>
      </c>
      <c r="E611" t="s">
        <v>192</v>
      </c>
      <c r="F611" t="s">
        <v>690</v>
      </c>
      <c r="G611" t="s">
        <v>697</v>
      </c>
      <c r="H611" t="s">
        <v>89</v>
      </c>
      <c r="I611" t="s">
        <v>1318</v>
      </c>
      <c r="J611" t="s">
        <v>2264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697</v>
      </c>
      <c r="AC611" s="2">
        <v>0</v>
      </c>
      <c r="AD611">
        <v>0</v>
      </c>
      <c r="AE611">
        <v>0</v>
      </c>
      <c r="AF611">
        <v>1</v>
      </c>
      <c r="AG611">
        <v>0</v>
      </c>
      <c r="AH611">
        <v>61.77</v>
      </c>
      <c r="AI611" t="s">
        <v>700</v>
      </c>
      <c r="AJ611" t="s">
        <v>704</v>
      </c>
      <c r="AK611" t="s">
        <v>697</v>
      </c>
      <c r="AL611">
        <v>0</v>
      </c>
      <c r="AM611">
        <v>0</v>
      </c>
      <c r="AN611" t="s">
        <v>194</v>
      </c>
      <c r="AO611" t="s">
        <v>697</v>
      </c>
      <c r="AP611" t="s">
        <v>697</v>
      </c>
      <c r="AQ611" t="s">
        <v>2371</v>
      </c>
      <c r="AR611" t="s">
        <v>2372</v>
      </c>
      <c r="AS611" t="s">
        <v>697</v>
      </c>
      <c r="AT611" t="s">
        <v>697</v>
      </c>
      <c r="AU611" t="s">
        <v>223</v>
      </c>
      <c r="AV611" t="s">
        <v>236</v>
      </c>
      <c r="AW611" t="s">
        <v>196</v>
      </c>
      <c r="AX611" t="s">
        <v>697</v>
      </c>
      <c r="AY611" t="s">
        <v>697</v>
      </c>
      <c r="AZ611" t="s">
        <v>697</v>
      </c>
      <c r="BA611" t="s">
        <v>1511</v>
      </c>
      <c r="BB611" t="s">
        <v>2373</v>
      </c>
      <c r="BC611">
        <v>0</v>
      </c>
      <c r="BD611" t="s">
        <v>697</v>
      </c>
      <c r="BE611">
        <v>0</v>
      </c>
      <c r="BF611">
        <v>0</v>
      </c>
      <c r="BG611">
        <v>0</v>
      </c>
      <c r="BH611">
        <v>1.95</v>
      </c>
      <c r="BI611" t="s">
        <v>197</v>
      </c>
      <c r="BJ611" t="s">
        <v>192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2374</v>
      </c>
      <c r="BQ611">
        <v>0</v>
      </c>
      <c r="BR611">
        <v>0</v>
      </c>
      <c r="BS611">
        <v>0</v>
      </c>
      <c r="BT611" t="s">
        <v>880</v>
      </c>
      <c r="BU611">
        <v>0</v>
      </c>
      <c r="BV611">
        <v>0</v>
      </c>
      <c r="BW611" t="s">
        <v>697</v>
      </c>
      <c r="BX611">
        <v>0</v>
      </c>
    </row>
    <row r="612" spans="1:76" x14ac:dyDescent="0.25">
      <c r="A612" t="s">
        <v>729</v>
      </c>
      <c r="B612" t="s">
        <v>191</v>
      </c>
      <c r="C612" t="s">
        <v>730</v>
      </c>
      <c r="D612" t="s">
        <v>797</v>
      </c>
      <c r="E612" t="s">
        <v>192</v>
      </c>
      <c r="F612" t="s">
        <v>690</v>
      </c>
      <c r="G612" t="s">
        <v>198</v>
      </c>
      <c r="H612" t="s">
        <v>198</v>
      </c>
      <c r="I612" t="s">
        <v>1318</v>
      </c>
      <c r="J612" t="s">
        <v>2264</v>
      </c>
      <c r="K612">
        <v>1</v>
      </c>
      <c r="L612">
        <v>717</v>
      </c>
      <c r="M612">
        <v>509</v>
      </c>
      <c r="N612">
        <v>0</v>
      </c>
      <c r="O612">
        <v>0</v>
      </c>
      <c r="P612">
        <v>0</v>
      </c>
      <c r="Q612">
        <v>717</v>
      </c>
      <c r="R612">
        <v>0</v>
      </c>
      <c r="S612">
        <v>0</v>
      </c>
      <c r="T612">
        <v>29.01</v>
      </c>
      <c r="U612">
        <v>27.5</v>
      </c>
      <c r="V612">
        <v>22.54</v>
      </c>
      <c r="W612">
        <v>-6.47</v>
      </c>
      <c r="X612">
        <v>-8.8800000000000008</v>
      </c>
      <c r="Y612">
        <v>15.637</v>
      </c>
      <c r="Z612">
        <v>3.23</v>
      </c>
      <c r="AA612">
        <v>0.63</v>
      </c>
      <c r="AB612" t="s">
        <v>199</v>
      </c>
      <c r="AC612" s="2">
        <v>-21.694262295081966</v>
      </c>
      <c r="AD612">
        <v>-4.7699999999999996</v>
      </c>
      <c r="AE612">
        <v>516.6</v>
      </c>
      <c r="AF612">
        <v>0</v>
      </c>
      <c r="AG612">
        <v>0</v>
      </c>
      <c r="AH612">
        <v>0</v>
      </c>
      <c r="AI612" t="s">
        <v>697</v>
      </c>
      <c r="AJ612" t="s">
        <v>697</v>
      </c>
      <c r="AK612" t="s">
        <v>697</v>
      </c>
      <c r="AL612">
        <v>0</v>
      </c>
      <c r="AM612">
        <v>0</v>
      </c>
      <c r="AN612" t="s">
        <v>697</v>
      </c>
      <c r="AO612" t="s">
        <v>697</v>
      </c>
      <c r="AP612" t="s">
        <v>248</v>
      </c>
      <c r="AQ612" t="s">
        <v>2371</v>
      </c>
      <c r="AR612" t="s">
        <v>2372</v>
      </c>
      <c r="AS612" t="s">
        <v>697</v>
      </c>
      <c r="AT612" t="s">
        <v>697</v>
      </c>
      <c r="AU612" t="s">
        <v>223</v>
      </c>
      <c r="AV612" t="s">
        <v>236</v>
      </c>
      <c r="AW612" t="s">
        <v>196</v>
      </c>
      <c r="AX612" t="s">
        <v>697</v>
      </c>
      <c r="AY612" t="s">
        <v>697</v>
      </c>
      <c r="AZ612" t="s">
        <v>697</v>
      </c>
      <c r="BA612" t="s">
        <v>1511</v>
      </c>
      <c r="BB612" t="s">
        <v>2373</v>
      </c>
      <c r="BC612">
        <v>0</v>
      </c>
      <c r="BD612" t="s">
        <v>697</v>
      </c>
      <c r="BE612">
        <v>0</v>
      </c>
      <c r="BF612">
        <v>0</v>
      </c>
      <c r="BG612">
        <v>0</v>
      </c>
      <c r="BH612">
        <v>0</v>
      </c>
      <c r="BI612" t="s">
        <v>197</v>
      </c>
      <c r="BJ612" t="s">
        <v>697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2374</v>
      </c>
      <c r="BQ612">
        <v>0</v>
      </c>
      <c r="BR612">
        <v>0</v>
      </c>
      <c r="BS612">
        <v>0</v>
      </c>
      <c r="BT612" t="s">
        <v>697</v>
      </c>
      <c r="BU612">
        <v>0</v>
      </c>
      <c r="BV612">
        <v>0</v>
      </c>
      <c r="BW612" t="s">
        <v>697</v>
      </c>
      <c r="BX612">
        <v>0</v>
      </c>
    </row>
    <row r="613" spans="1:76" x14ac:dyDescent="0.25">
      <c r="A613" t="s">
        <v>735</v>
      </c>
      <c r="B613" t="s">
        <v>231</v>
      </c>
      <c r="C613" t="s">
        <v>232</v>
      </c>
      <c r="D613" t="s">
        <v>233</v>
      </c>
      <c r="E613" t="s">
        <v>192</v>
      </c>
      <c r="F613" t="s">
        <v>234</v>
      </c>
      <c r="G613" t="s">
        <v>697</v>
      </c>
      <c r="H613" t="s">
        <v>89</v>
      </c>
      <c r="I613" t="s">
        <v>1435</v>
      </c>
      <c r="J613" t="s">
        <v>2264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697</v>
      </c>
      <c r="AC613" s="2">
        <v>0</v>
      </c>
      <c r="AD613">
        <v>0</v>
      </c>
      <c r="AE613">
        <v>0</v>
      </c>
      <c r="AF613">
        <v>1</v>
      </c>
      <c r="AG613">
        <v>0</v>
      </c>
      <c r="AH613">
        <v>47.52</v>
      </c>
      <c r="AI613" t="s">
        <v>451</v>
      </c>
      <c r="AJ613" t="s">
        <v>454</v>
      </c>
      <c r="AK613" t="s">
        <v>697</v>
      </c>
      <c r="AL613">
        <v>0</v>
      </c>
      <c r="AM613">
        <v>0</v>
      </c>
      <c r="AN613" t="s">
        <v>194</v>
      </c>
      <c r="AO613" t="s">
        <v>697</v>
      </c>
      <c r="AP613" t="s">
        <v>697</v>
      </c>
      <c r="AQ613" t="s">
        <v>2375</v>
      </c>
      <c r="AR613" t="s">
        <v>2376</v>
      </c>
      <c r="AS613" t="s">
        <v>697</v>
      </c>
      <c r="AT613" t="s">
        <v>697</v>
      </c>
      <c r="AU613" t="s">
        <v>207</v>
      </c>
      <c r="AV613" t="s">
        <v>236</v>
      </c>
      <c r="AW613" t="s">
        <v>196</v>
      </c>
      <c r="AX613" t="s">
        <v>697</v>
      </c>
      <c r="AY613" t="s">
        <v>697</v>
      </c>
      <c r="AZ613" t="s">
        <v>697</v>
      </c>
      <c r="BA613" t="s">
        <v>2377</v>
      </c>
      <c r="BB613" t="s">
        <v>2378</v>
      </c>
      <c r="BC613">
        <v>0</v>
      </c>
      <c r="BD613" t="s">
        <v>697</v>
      </c>
      <c r="BE613">
        <v>0</v>
      </c>
      <c r="BF613">
        <v>0</v>
      </c>
      <c r="BG613">
        <v>0</v>
      </c>
      <c r="BH613">
        <v>1.5</v>
      </c>
      <c r="BI613" t="s">
        <v>197</v>
      </c>
      <c r="BJ613" t="s">
        <v>192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2379</v>
      </c>
      <c r="BQ613">
        <v>0</v>
      </c>
      <c r="BR613">
        <v>0</v>
      </c>
      <c r="BS613">
        <v>0</v>
      </c>
      <c r="BT613" t="s">
        <v>880</v>
      </c>
      <c r="BU613">
        <v>0</v>
      </c>
      <c r="BV613">
        <v>0</v>
      </c>
      <c r="BW613" t="s">
        <v>697</v>
      </c>
      <c r="BX613">
        <v>0</v>
      </c>
    </row>
    <row r="614" spans="1:76" x14ac:dyDescent="0.25">
      <c r="A614" t="s">
        <v>735</v>
      </c>
      <c r="B614" t="s">
        <v>231</v>
      </c>
      <c r="C614" t="s">
        <v>232</v>
      </c>
      <c r="D614" t="s">
        <v>233</v>
      </c>
      <c r="E614" t="s">
        <v>192</v>
      </c>
      <c r="F614" t="s">
        <v>234</v>
      </c>
      <c r="G614" t="s">
        <v>198</v>
      </c>
      <c r="H614" t="s">
        <v>198</v>
      </c>
      <c r="I614" t="s">
        <v>1435</v>
      </c>
      <c r="J614" t="s">
        <v>2264</v>
      </c>
      <c r="K614">
        <v>1</v>
      </c>
      <c r="L614">
        <v>460</v>
      </c>
      <c r="M614">
        <v>348</v>
      </c>
      <c r="N614">
        <v>0</v>
      </c>
      <c r="O614">
        <v>0</v>
      </c>
      <c r="P614">
        <v>0</v>
      </c>
      <c r="Q614">
        <v>460</v>
      </c>
      <c r="R614">
        <v>0</v>
      </c>
      <c r="S614">
        <v>0</v>
      </c>
      <c r="T614">
        <v>24.35</v>
      </c>
      <c r="U614">
        <v>21.5</v>
      </c>
      <c r="V614">
        <v>17.62</v>
      </c>
      <c r="W614">
        <v>-6.73</v>
      </c>
      <c r="X614">
        <v>-10.74</v>
      </c>
      <c r="Y614">
        <v>9.0500000000000007</v>
      </c>
      <c r="Z614">
        <v>11.31</v>
      </c>
      <c r="AA614">
        <v>3.25</v>
      </c>
      <c r="AB614" t="s">
        <v>199</v>
      </c>
      <c r="AC614" s="2">
        <v>-18.155737704918032</v>
      </c>
      <c r="AD614">
        <v>-3.99</v>
      </c>
      <c r="AE614">
        <v>349.79</v>
      </c>
      <c r="AF614">
        <v>0</v>
      </c>
      <c r="AG614">
        <v>0</v>
      </c>
      <c r="AH614">
        <v>0</v>
      </c>
      <c r="AI614" t="s">
        <v>697</v>
      </c>
      <c r="AJ614" t="s">
        <v>697</v>
      </c>
      <c r="AK614" t="s">
        <v>697</v>
      </c>
      <c r="AL614">
        <v>0</v>
      </c>
      <c r="AM614">
        <v>0</v>
      </c>
      <c r="AN614" t="s">
        <v>697</v>
      </c>
      <c r="AO614" t="s">
        <v>697</v>
      </c>
      <c r="AP614" t="s">
        <v>215</v>
      </c>
      <c r="AQ614" t="s">
        <v>2375</v>
      </c>
      <c r="AR614" t="s">
        <v>2376</v>
      </c>
      <c r="AS614" t="s">
        <v>697</v>
      </c>
      <c r="AT614" t="s">
        <v>697</v>
      </c>
      <c r="AU614" t="s">
        <v>207</v>
      </c>
      <c r="AV614" t="s">
        <v>236</v>
      </c>
      <c r="AW614" t="s">
        <v>196</v>
      </c>
      <c r="AX614" t="s">
        <v>697</v>
      </c>
      <c r="AY614" t="s">
        <v>697</v>
      </c>
      <c r="AZ614" t="s">
        <v>697</v>
      </c>
      <c r="BA614" t="s">
        <v>2377</v>
      </c>
      <c r="BB614" t="s">
        <v>2378</v>
      </c>
      <c r="BC614">
        <v>0</v>
      </c>
      <c r="BD614" t="s">
        <v>697</v>
      </c>
      <c r="BE614">
        <v>0</v>
      </c>
      <c r="BF614">
        <v>0</v>
      </c>
      <c r="BG614">
        <v>0</v>
      </c>
      <c r="BH614">
        <v>0</v>
      </c>
      <c r="BI614" t="s">
        <v>197</v>
      </c>
      <c r="BJ614" t="s">
        <v>697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2379</v>
      </c>
      <c r="BQ614">
        <v>0</v>
      </c>
      <c r="BR614">
        <v>0</v>
      </c>
      <c r="BS614">
        <v>0</v>
      </c>
      <c r="BT614" t="s">
        <v>697</v>
      </c>
      <c r="BU614">
        <v>0</v>
      </c>
      <c r="BV614">
        <v>0</v>
      </c>
      <c r="BW614" t="s">
        <v>697</v>
      </c>
      <c r="BX614">
        <v>0</v>
      </c>
    </row>
    <row r="615" spans="1:76" x14ac:dyDescent="0.25">
      <c r="A615" t="s">
        <v>735</v>
      </c>
      <c r="B615" t="s">
        <v>231</v>
      </c>
      <c r="C615" t="s">
        <v>232</v>
      </c>
      <c r="D615" t="s">
        <v>233</v>
      </c>
      <c r="E615" t="s">
        <v>192</v>
      </c>
      <c r="F615" t="s">
        <v>234</v>
      </c>
      <c r="G615" t="s">
        <v>697</v>
      </c>
      <c r="H615" t="s">
        <v>89</v>
      </c>
      <c r="I615" t="s">
        <v>1570</v>
      </c>
      <c r="J615" t="s">
        <v>2264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697</v>
      </c>
      <c r="AC615" s="2">
        <v>0</v>
      </c>
      <c r="AD615">
        <v>0</v>
      </c>
      <c r="AE615">
        <v>0</v>
      </c>
      <c r="AF615">
        <v>1</v>
      </c>
      <c r="AG615">
        <v>0</v>
      </c>
      <c r="AH615">
        <v>47.52</v>
      </c>
      <c r="AI615" t="s">
        <v>451</v>
      </c>
      <c r="AJ615" t="s">
        <v>454</v>
      </c>
      <c r="AK615" t="s">
        <v>697</v>
      </c>
      <c r="AL615">
        <v>0</v>
      </c>
      <c r="AM615">
        <v>0</v>
      </c>
      <c r="AN615" t="s">
        <v>194</v>
      </c>
      <c r="AO615" t="s">
        <v>697</v>
      </c>
      <c r="AP615" t="s">
        <v>697</v>
      </c>
      <c r="AQ615" t="s">
        <v>917</v>
      </c>
      <c r="AR615" t="s">
        <v>918</v>
      </c>
      <c r="AS615" t="s">
        <v>697</v>
      </c>
      <c r="AT615" t="s">
        <v>697</v>
      </c>
      <c r="AU615" t="s">
        <v>207</v>
      </c>
      <c r="AV615" t="s">
        <v>236</v>
      </c>
      <c r="AW615" t="s">
        <v>196</v>
      </c>
      <c r="AX615" t="s">
        <v>697</v>
      </c>
      <c r="AY615" t="s">
        <v>697</v>
      </c>
      <c r="AZ615" t="s">
        <v>697</v>
      </c>
      <c r="BA615" t="s">
        <v>2380</v>
      </c>
      <c r="BB615" t="s">
        <v>2381</v>
      </c>
      <c r="BC615">
        <v>0</v>
      </c>
      <c r="BD615" t="s">
        <v>697</v>
      </c>
      <c r="BE615">
        <v>0</v>
      </c>
      <c r="BF615">
        <v>0</v>
      </c>
      <c r="BG615">
        <v>0</v>
      </c>
      <c r="BH615">
        <v>1.5</v>
      </c>
      <c r="BI615" t="s">
        <v>197</v>
      </c>
      <c r="BJ615" t="s">
        <v>192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2382</v>
      </c>
      <c r="BQ615">
        <v>0</v>
      </c>
      <c r="BR615">
        <v>0</v>
      </c>
      <c r="BS615">
        <v>0</v>
      </c>
      <c r="BT615" t="s">
        <v>880</v>
      </c>
      <c r="BU615">
        <v>0</v>
      </c>
      <c r="BV615">
        <v>0</v>
      </c>
      <c r="BW615" t="s">
        <v>697</v>
      </c>
      <c r="BX615">
        <v>0</v>
      </c>
    </row>
    <row r="616" spans="1:76" x14ac:dyDescent="0.25">
      <c r="A616" t="s">
        <v>735</v>
      </c>
      <c r="B616" t="s">
        <v>231</v>
      </c>
      <c r="C616" t="s">
        <v>232</v>
      </c>
      <c r="D616" t="s">
        <v>233</v>
      </c>
      <c r="E616" t="s">
        <v>192</v>
      </c>
      <c r="F616" t="s">
        <v>234</v>
      </c>
      <c r="G616" t="s">
        <v>198</v>
      </c>
      <c r="H616" t="s">
        <v>198</v>
      </c>
      <c r="I616" t="s">
        <v>1570</v>
      </c>
      <c r="J616" t="s">
        <v>2264</v>
      </c>
      <c r="K616">
        <v>1</v>
      </c>
      <c r="L616">
        <v>460</v>
      </c>
      <c r="M616">
        <v>350</v>
      </c>
      <c r="N616">
        <v>0</v>
      </c>
      <c r="O616">
        <v>0</v>
      </c>
      <c r="P616">
        <v>0</v>
      </c>
      <c r="Q616">
        <v>460</v>
      </c>
      <c r="R616">
        <v>0</v>
      </c>
      <c r="S616">
        <v>0</v>
      </c>
      <c r="T616">
        <v>23.91</v>
      </c>
      <c r="U616">
        <v>21.5</v>
      </c>
      <c r="V616">
        <v>17.62</v>
      </c>
      <c r="W616">
        <v>-6.29</v>
      </c>
      <c r="X616">
        <v>-9.1</v>
      </c>
      <c r="Y616">
        <v>11.284000000000001</v>
      </c>
      <c r="Z616">
        <v>13.88</v>
      </c>
      <c r="AA616">
        <v>3.97</v>
      </c>
      <c r="AB616" t="s">
        <v>199</v>
      </c>
      <c r="AC616" s="2">
        <v>-18.347540983606557</v>
      </c>
      <c r="AD616">
        <v>-4.04</v>
      </c>
      <c r="AE616">
        <v>347.22</v>
      </c>
      <c r="AF616">
        <v>0</v>
      </c>
      <c r="AG616">
        <v>0</v>
      </c>
      <c r="AH616">
        <v>0</v>
      </c>
      <c r="AI616" t="s">
        <v>697</v>
      </c>
      <c r="AJ616" t="s">
        <v>697</v>
      </c>
      <c r="AK616" t="s">
        <v>697</v>
      </c>
      <c r="AL616">
        <v>0</v>
      </c>
      <c r="AM616">
        <v>0</v>
      </c>
      <c r="AN616" t="s">
        <v>697</v>
      </c>
      <c r="AO616" t="s">
        <v>697</v>
      </c>
      <c r="AP616" t="s">
        <v>415</v>
      </c>
      <c r="AQ616" t="s">
        <v>917</v>
      </c>
      <c r="AR616" t="s">
        <v>918</v>
      </c>
      <c r="AS616" t="s">
        <v>697</v>
      </c>
      <c r="AT616" t="s">
        <v>697</v>
      </c>
      <c r="AU616" t="s">
        <v>207</v>
      </c>
      <c r="AV616" t="s">
        <v>236</v>
      </c>
      <c r="AW616" t="s">
        <v>196</v>
      </c>
      <c r="AX616" t="s">
        <v>697</v>
      </c>
      <c r="AY616" t="s">
        <v>697</v>
      </c>
      <c r="AZ616" t="s">
        <v>697</v>
      </c>
      <c r="BA616" t="s">
        <v>2380</v>
      </c>
      <c r="BB616" t="s">
        <v>2381</v>
      </c>
      <c r="BC616">
        <v>0</v>
      </c>
      <c r="BD616" t="s">
        <v>697</v>
      </c>
      <c r="BE616">
        <v>0</v>
      </c>
      <c r="BF616">
        <v>0</v>
      </c>
      <c r="BG616">
        <v>0</v>
      </c>
      <c r="BH616">
        <v>0</v>
      </c>
      <c r="BI616" t="s">
        <v>197</v>
      </c>
      <c r="BJ616" t="s">
        <v>697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2382</v>
      </c>
      <c r="BQ616">
        <v>0</v>
      </c>
      <c r="BR616">
        <v>0</v>
      </c>
      <c r="BS616">
        <v>0</v>
      </c>
      <c r="BT616" t="s">
        <v>697</v>
      </c>
      <c r="BU616">
        <v>0</v>
      </c>
      <c r="BV616">
        <v>0</v>
      </c>
      <c r="BW616" t="s">
        <v>697</v>
      </c>
      <c r="BX616">
        <v>0</v>
      </c>
    </row>
    <row r="617" spans="1:76" x14ac:dyDescent="0.25">
      <c r="A617" t="s">
        <v>736</v>
      </c>
      <c r="B617" t="s">
        <v>231</v>
      </c>
      <c r="C617" t="s">
        <v>256</v>
      </c>
      <c r="D617" t="s">
        <v>255</v>
      </c>
      <c r="E617" t="s">
        <v>192</v>
      </c>
      <c r="F617" t="s">
        <v>257</v>
      </c>
      <c r="G617" t="s">
        <v>697</v>
      </c>
      <c r="H617" t="s">
        <v>89</v>
      </c>
      <c r="I617" t="s">
        <v>1435</v>
      </c>
      <c r="J617" t="s">
        <v>2264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697</v>
      </c>
      <c r="AC617" s="2">
        <v>0</v>
      </c>
      <c r="AD617">
        <v>0</v>
      </c>
      <c r="AE617">
        <v>0</v>
      </c>
      <c r="AF617">
        <v>1</v>
      </c>
      <c r="AG617">
        <v>0</v>
      </c>
      <c r="AH617">
        <v>51.97</v>
      </c>
      <c r="AI617" t="s">
        <v>894</v>
      </c>
      <c r="AJ617" t="s">
        <v>1011</v>
      </c>
      <c r="AK617" t="s">
        <v>697</v>
      </c>
      <c r="AL617">
        <v>0</v>
      </c>
      <c r="AM617">
        <v>0</v>
      </c>
      <c r="AN617" t="s">
        <v>194</v>
      </c>
      <c r="AO617" t="s">
        <v>697</v>
      </c>
      <c r="AP617" t="s">
        <v>697</v>
      </c>
      <c r="AQ617" t="s">
        <v>2383</v>
      </c>
      <c r="AR617" t="s">
        <v>2384</v>
      </c>
      <c r="AS617" t="s">
        <v>697</v>
      </c>
      <c r="AT617" t="s">
        <v>697</v>
      </c>
      <c r="AU617" t="s">
        <v>213</v>
      </c>
      <c r="AV617" t="s">
        <v>236</v>
      </c>
      <c r="AW617" t="s">
        <v>196</v>
      </c>
      <c r="AX617" t="s">
        <v>697</v>
      </c>
      <c r="AY617" t="s">
        <v>697</v>
      </c>
      <c r="AZ617" t="s">
        <v>697</v>
      </c>
      <c r="BA617" t="s">
        <v>2385</v>
      </c>
      <c r="BB617" t="s">
        <v>2386</v>
      </c>
      <c r="BC617">
        <v>0</v>
      </c>
      <c r="BD617" t="s">
        <v>697</v>
      </c>
      <c r="BE617">
        <v>0</v>
      </c>
      <c r="BF617">
        <v>0</v>
      </c>
      <c r="BG617">
        <v>0</v>
      </c>
      <c r="BH617">
        <v>1.75</v>
      </c>
      <c r="BI617" t="s">
        <v>197</v>
      </c>
      <c r="BJ617" t="s">
        <v>192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2387</v>
      </c>
      <c r="BQ617">
        <v>0</v>
      </c>
      <c r="BR617">
        <v>0</v>
      </c>
      <c r="BS617">
        <v>0</v>
      </c>
      <c r="BT617" t="s">
        <v>880</v>
      </c>
      <c r="BU617">
        <v>0</v>
      </c>
      <c r="BV617">
        <v>0</v>
      </c>
      <c r="BW617" t="s">
        <v>697</v>
      </c>
      <c r="BX617">
        <v>0</v>
      </c>
    </row>
    <row r="618" spans="1:76" x14ac:dyDescent="0.25">
      <c r="A618" t="s">
        <v>736</v>
      </c>
      <c r="B618" t="s">
        <v>231</v>
      </c>
      <c r="C618" t="s">
        <v>256</v>
      </c>
      <c r="D618" t="s">
        <v>255</v>
      </c>
      <c r="E618" t="s">
        <v>192</v>
      </c>
      <c r="F618" t="s">
        <v>257</v>
      </c>
      <c r="G618" t="s">
        <v>198</v>
      </c>
      <c r="H618" t="s">
        <v>198</v>
      </c>
      <c r="I618" t="s">
        <v>1435</v>
      </c>
      <c r="J618" t="s">
        <v>2264</v>
      </c>
      <c r="K618">
        <v>1</v>
      </c>
      <c r="L618">
        <v>706</v>
      </c>
      <c r="M618">
        <v>519</v>
      </c>
      <c r="N618">
        <v>0</v>
      </c>
      <c r="O618">
        <v>0</v>
      </c>
      <c r="P618">
        <v>0</v>
      </c>
      <c r="Q618">
        <v>706</v>
      </c>
      <c r="R618">
        <v>0</v>
      </c>
      <c r="S618">
        <v>0</v>
      </c>
      <c r="T618">
        <v>26.49</v>
      </c>
      <c r="U618">
        <v>21.5</v>
      </c>
      <c r="V618">
        <v>17.62</v>
      </c>
      <c r="W618">
        <v>-8.8699999999999992</v>
      </c>
      <c r="X618">
        <v>-28.86</v>
      </c>
      <c r="Y618">
        <v>0</v>
      </c>
      <c r="Z618">
        <v>16.87</v>
      </c>
      <c r="AA618">
        <v>3.25</v>
      </c>
      <c r="AB618" t="s">
        <v>199</v>
      </c>
      <c r="AC618" s="2">
        <v>-28.860655737704917</v>
      </c>
      <c r="AD618">
        <v>-6.35</v>
      </c>
      <c r="AE618">
        <v>537.34</v>
      </c>
      <c r="AF618">
        <v>0</v>
      </c>
      <c r="AG618">
        <v>0</v>
      </c>
      <c r="AH618">
        <v>0</v>
      </c>
      <c r="AI618" t="s">
        <v>697</v>
      </c>
      <c r="AJ618" t="s">
        <v>697</v>
      </c>
      <c r="AK618" t="s">
        <v>697</v>
      </c>
      <c r="AL618">
        <v>0</v>
      </c>
      <c r="AM618">
        <v>0</v>
      </c>
      <c r="AN618" t="s">
        <v>697</v>
      </c>
      <c r="AO618" t="s">
        <v>697</v>
      </c>
      <c r="AP618" t="s">
        <v>215</v>
      </c>
      <c r="AQ618" t="s">
        <v>2383</v>
      </c>
      <c r="AR618" t="s">
        <v>2384</v>
      </c>
      <c r="AS618" t="s">
        <v>697</v>
      </c>
      <c r="AT618" t="s">
        <v>697</v>
      </c>
      <c r="AU618" t="s">
        <v>213</v>
      </c>
      <c r="AV618" t="s">
        <v>236</v>
      </c>
      <c r="AW618" t="s">
        <v>196</v>
      </c>
      <c r="AX618" t="s">
        <v>697</v>
      </c>
      <c r="AY618" t="s">
        <v>697</v>
      </c>
      <c r="AZ618" t="s">
        <v>697</v>
      </c>
      <c r="BA618" t="s">
        <v>2385</v>
      </c>
      <c r="BB618" t="s">
        <v>2386</v>
      </c>
      <c r="BC618">
        <v>0</v>
      </c>
      <c r="BD618" t="s">
        <v>697</v>
      </c>
      <c r="BE618">
        <v>0</v>
      </c>
      <c r="BF618">
        <v>0</v>
      </c>
      <c r="BG618">
        <v>0</v>
      </c>
      <c r="BH618">
        <v>0</v>
      </c>
      <c r="BI618" t="s">
        <v>197</v>
      </c>
      <c r="BJ618" t="s">
        <v>697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2387</v>
      </c>
      <c r="BQ618">
        <v>0</v>
      </c>
      <c r="BR618">
        <v>0</v>
      </c>
      <c r="BS618">
        <v>0</v>
      </c>
      <c r="BT618" t="s">
        <v>697</v>
      </c>
      <c r="BU618">
        <v>0</v>
      </c>
      <c r="BV618">
        <v>0</v>
      </c>
      <c r="BW618" t="s">
        <v>697</v>
      </c>
      <c r="BX618">
        <v>0</v>
      </c>
    </row>
    <row r="619" spans="1:76" x14ac:dyDescent="0.25">
      <c r="A619" t="s">
        <v>737</v>
      </c>
      <c r="B619" t="s">
        <v>201</v>
      </c>
      <c r="C619" t="s">
        <v>641</v>
      </c>
      <c r="D619" t="s">
        <v>670</v>
      </c>
      <c r="E619" t="s">
        <v>192</v>
      </c>
      <c r="F619" t="s">
        <v>640</v>
      </c>
      <c r="G619" t="s">
        <v>697</v>
      </c>
      <c r="H619" t="s">
        <v>89</v>
      </c>
      <c r="I619" t="s">
        <v>1435</v>
      </c>
      <c r="J619" t="s">
        <v>2264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697</v>
      </c>
      <c r="AC619" s="2">
        <v>0</v>
      </c>
      <c r="AD619">
        <v>0</v>
      </c>
      <c r="AE619">
        <v>0</v>
      </c>
      <c r="AF619">
        <v>1</v>
      </c>
      <c r="AG619">
        <v>0</v>
      </c>
      <c r="AH619">
        <v>43.06</v>
      </c>
      <c r="AI619" t="s">
        <v>451</v>
      </c>
      <c r="AJ619" t="s">
        <v>454</v>
      </c>
      <c r="AK619" t="s">
        <v>697</v>
      </c>
      <c r="AL619">
        <v>0</v>
      </c>
      <c r="AM619">
        <v>0</v>
      </c>
      <c r="AN619" t="s">
        <v>194</v>
      </c>
      <c r="AO619" t="s">
        <v>697</v>
      </c>
      <c r="AP619" t="s">
        <v>697</v>
      </c>
      <c r="AQ619" t="s">
        <v>2388</v>
      </c>
      <c r="AR619" t="s">
        <v>2389</v>
      </c>
      <c r="AS619" t="s">
        <v>697</v>
      </c>
      <c r="AT619" t="s">
        <v>697</v>
      </c>
      <c r="AU619" t="s">
        <v>207</v>
      </c>
      <c r="AV619" t="s">
        <v>236</v>
      </c>
      <c r="AW619" t="s">
        <v>196</v>
      </c>
      <c r="AX619" t="s">
        <v>697</v>
      </c>
      <c r="AY619" t="s">
        <v>697</v>
      </c>
      <c r="AZ619" t="s">
        <v>697</v>
      </c>
      <c r="BA619" t="s">
        <v>1819</v>
      </c>
      <c r="BB619" t="s">
        <v>2390</v>
      </c>
      <c r="BC619">
        <v>0</v>
      </c>
      <c r="BD619" t="s">
        <v>697</v>
      </c>
      <c r="BE619">
        <v>0</v>
      </c>
      <c r="BF619">
        <v>0</v>
      </c>
      <c r="BG619">
        <v>0</v>
      </c>
      <c r="BH619">
        <v>1.5</v>
      </c>
      <c r="BI619" t="s">
        <v>197</v>
      </c>
      <c r="BJ619" t="s">
        <v>192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2391</v>
      </c>
      <c r="BQ619">
        <v>0</v>
      </c>
      <c r="BR619">
        <v>0</v>
      </c>
      <c r="BS619">
        <v>0</v>
      </c>
      <c r="BT619" t="s">
        <v>880</v>
      </c>
      <c r="BU619">
        <v>0</v>
      </c>
      <c r="BV619">
        <v>0</v>
      </c>
      <c r="BW619" t="s">
        <v>697</v>
      </c>
      <c r="BX619">
        <v>0</v>
      </c>
    </row>
    <row r="620" spans="1:76" x14ac:dyDescent="0.25">
      <c r="A620" t="s">
        <v>737</v>
      </c>
      <c r="B620" t="s">
        <v>201</v>
      </c>
      <c r="C620" t="s">
        <v>641</v>
      </c>
      <c r="D620" t="s">
        <v>670</v>
      </c>
      <c r="E620" t="s">
        <v>192</v>
      </c>
      <c r="F620" t="s">
        <v>640</v>
      </c>
      <c r="G620" t="s">
        <v>198</v>
      </c>
      <c r="H620" t="s">
        <v>198</v>
      </c>
      <c r="I620" t="s">
        <v>1435</v>
      </c>
      <c r="J620" t="s">
        <v>2264</v>
      </c>
      <c r="K620">
        <v>1</v>
      </c>
      <c r="L620">
        <v>532.53</v>
      </c>
      <c r="M620">
        <v>319</v>
      </c>
      <c r="N620">
        <v>0</v>
      </c>
      <c r="O620">
        <v>0</v>
      </c>
      <c r="P620">
        <v>0</v>
      </c>
      <c r="Q620">
        <v>532.53</v>
      </c>
      <c r="R620">
        <v>0</v>
      </c>
      <c r="S620">
        <v>0</v>
      </c>
      <c r="T620">
        <v>40.1</v>
      </c>
      <c r="U620">
        <v>29.5</v>
      </c>
      <c r="V620">
        <v>24.18</v>
      </c>
      <c r="W620">
        <v>-15.92</v>
      </c>
      <c r="X620">
        <v>-46.26</v>
      </c>
      <c r="Y620">
        <v>12.813000000000001</v>
      </c>
      <c r="Z620">
        <v>10.37</v>
      </c>
      <c r="AA620">
        <v>3.25</v>
      </c>
      <c r="AB620" t="s">
        <v>199</v>
      </c>
      <c r="AC620" s="2">
        <v>-56.764754098360655</v>
      </c>
      <c r="AD620">
        <v>-12.49</v>
      </c>
      <c r="AE620">
        <v>365.07</v>
      </c>
      <c r="AF620">
        <v>0</v>
      </c>
      <c r="AG620">
        <v>0</v>
      </c>
      <c r="AH620">
        <v>0</v>
      </c>
      <c r="AI620" t="s">
        <v>697</v>
      </c>
      <c r="AJ620" t="s">
        <v>697</v>
      </c>
      <c r="AK620" t="s">
        <v>697</v>
      </c>
      <c r="AL620">
        <v>0</v>
      </c>
      <c r="AM620">
        <v>0</v>
      </c>
      <c r="AN620" t="s">
        <v>697</v>
      </c>
      <c r="AO620" t="s">
        <v>697</v>
      </c>
      <c r="AP620" t="s">
        <v>215</v>
      </c>
      <c r="AQ620" t="s">
        <v>2388</v>
      </c>
      <c r="AR620" t="s">
        <v>2389</v>
      </c>
      <c r="AS620" t="s">
        <v>697</v>
      </c>
      <c r="AT620" t="s">
        <v>697</v>
      </c>
      <c r="AU620" t="s">
        <v>207</v>
      </c>
      <c r="AV620" t="s">
        <v>236</v>
      </c>
      <c r="AW620" t="s">
        <v>196</v>
      </c>
      <c r="AX620" t="s">
        <v>697</v>
      </c>
      <c r="AY620" t="s">
        <v>697</v>
      </c>
      <c r="AZ620" t="s">
        <v>697</v>
      </c>
      <c r="BA620" t="s">
        <v>1819</v>
      </c>
      <c r="BB620" t="s">
        <v>2390</v>
      </c>
      <c r="BC620">
        <v>0</v>
      </c>
      <c r="BD620" t="s">
        <v>697</v>
      </c>
      <c r="BE620">
        <v>0</v>
      </c>
      <c r="BF620">
        <v>0</v>
      </c>
      <c r="BG620">
        <v>0</v>
      </c>
      <c r="BH620">
        <v>0</v>
      </c>
      <c r="BI620" t="s">
        <v>197</v>
      </c>
      <c r="BJ620" t="s">
        <v>697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2391</v>
      </c>
      <c r="BQ620">
        <v>0</v>
      </c>
      <c r="BR620">
        <v>0</v>
      </c>
      <c r="BS620">
        <v>0</v>
      </c>
      <c r="BT620" t="s">
        <v>697</v>
      </c>
      <c r="BU620">
        <v>0</v>
      </c>
      <c r="BV620">
        <v>0</v>
      </c>
      <c r="BW620" t="s">
        <v>697</v>
      </c>
      <c r="BX620">
        <v>0</v>
      </c>
    </row>
    <row r="621" spans="1:76" x14ac:dyDescent="0.25">
      <c r="A621" t="s">
        <v>1059</v>
      </c>
      <c r="B621" t="s">
        <v>191</v>
      </c>
      <c r="C621" t="s">
        <v>1060</v>
      </c>
      <c r="D621" t="s">
        <v>220</v>
      </c>
      <c r="E621" t="s">
        <v>192</v>
      </c>
      <c r="F621" t="s">
        <v>221</v>
      </c>
      <c r="G621" t="s">
        <v>697</v>
      </c>
      <c r="H621" t="s">
        <v>89</v>
      </c>
      <c r="I621" t="s">
        <v>1435</v>
      </c>
      <c r="J621" t="s">
        <v>2264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697</v>
      </c>
      <c r="AC621" s="2">
        <v>0</v>
      </c>
      <c r="AD621">
        <v>0</v>
      </c>
      <c r="AE621">
        <v>0</v>
      </c>
      <c r="AF621">
        <v>1</v>
      </c>
      <c r="AG621">
        <v>0</v>
      </c>
      <c r="AH621">
        <v>56.62</v>
      </c>
      <c r="AI621" t="s">
        <v>400</v>
      </c>
      <c r="AJ621" t="s">
        <v>402</v>
      </c>
      <c r="AK621" t="s">
        <v>697</v>
      </c>
      <c r="AL621">
        <v>0</v>
      </c>
      <c r="AM621">
        <v>0</v>
      </c>
      <c r="AN621" t="s">
        <v>235</v>
      </c>
      <c r="AO621" t="s">
        <v>697</v>
      </c>
      <c r="AP621" t="s">
        <v>697</v>
      </c>
      <c r="AQ621" t="s">
        <v>2392</v>
      </c>
      <c r="AR621" t="s">
        <v>2393</v>
      </c>
      <c r="AS621" t="s">
        <v>697</v>
      </c>
      <c r="AT621" t="s">
        <v>697</v>
      </c>
      <c r="AU621" t="s">
        <v>195</v>
      </c>
      <c r="AV621" t="s">
        <v>236</v>
      </c>
      <c r="AW621" t="s">
        <v>196</v>
      </c>
      <c r="AX621" t="s">
        <v>697</v>
      </c>
      <c r="AY621" t="s">
        <v>697</v>
      </c>
      <c r="AZ621" t="s">
        <v>697</v>
      </c>
      <c r="BA621" t="s">
        <v>2394</v>
      </c>
      <c r="BB621" t="s">
        <v>2395</v>
      </c>
      <c r="BC621">
        <v>0</v>
      </c>
      <c r="BD621" t="s">
        <v>697</v>
      </c>
      <c r="BE621">
        <v>0</v>
      </c>
      <c r="BF621">
        <v>0</v>
      </c>
      <c r="BG621">
        <v>0</v>
      </c>
      <c r="BH621">
        <v>2.2000000000000002</v>
      </c>
      <c r="BI621" t="s">
        <v>197</v>
      </c>
      <c r="BJ621" t="s">
        <v>192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2396</v>
      </c>
      <c r="BQ621">
        <v>0</v>
      </c>
      <c r="BR621">
        <v>0</v>
      </c>
      <c r="BS621">
        <v>0</v>
      </c>
      <c r="BT621" t="s">
        <v>880</v>
      </c>
      <c r="BU621">
        <v>0</v>
      </c>
      <c r="BV621">
        <v>0</v>
      </c>
      <c r="BW621" t="s">
        <v>697</v>
      </c>
      <c r="BX621">
        <v>0</v>
      </c>
    </row>
    <row r="622" spans="1:76" x14ac:dyDescent="0.25">
      <c r="A622" t="s">
        <v>1059</v>
      </c>
      <c r="B622" t="s">
        <v>191</v>
      </c>
      <c r="C622" t="s">
        <v>1060</v>
      </c>
      <c r="D622" t="s">
        <v>220</v>
      </c>
      <c r="E622" t="s">
        <v>192</v>
      </c>
      <c r="F622" t="s">
        <v>221</v>
      </c>
      <c r="G622" t="s">
        <v>697</v>
      </c>
      <c r="H622" t="s">
        <v>89</v>
      </c>
      <c r="I622" t="s">
        <v>1435</v>
      </c>
      <c r="J622" t="s">
        <v>2264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697</v>
      </c>
      <c r="AC622" s="2">
        <v>0</v>
      </c>
      <c r="AD622">
        <v>0</v>
      </c>
      <c r="AE622">
        <v>0</v>
      </c>
      <c r="AF622">
        <v>0</v>
      </c>
      <c r="AG622">
        <v>1</v>
      </c>
      <c r="AH622">
        <v>50</v>
      </c>
      <c r="AI622" t="s">
        <v>400</v>
      </c>
      <c r="AJ622" t="s">
        <v>402</v>
      </c>
      <c r="AK622" t="s">
        <v>697</v>
      </c>
      <c r="AL622">
        <v>0</v>
      </c>
      <c r="AM622">
        <v>0</v>
      </c>
      <c r="AN622" t="s">
        <v>237</v>
      </c>
      <c r="AO622" t="s">
        <v>697</v>
      </c>
      <c r="AP622" t="s">
        <v>697</v>
      </c>
      <c r="AQ622" t="s">
        <v>2392</v>
      </c>
      <c r="AR622" t="s">
        <v>2393</v>
      </c>
      <c r="AS622" t="s">
        <v>697</v>
      </c>
      <c r="AT622" t="s">
        <v>697</v>
      </c>
      <c r="AU622" t="s">
        <v>195</v>
      </c>
      <c r="AV622" t="s">
        <v>236</v>
      </c>
      <c r="AW622" t="s">
        <v>196</v>
      </c>
      <c r="AX622" t="s">
        <v>697</v>
      </c>
      <c r="AY622" t="s">
        <v>697</v>
      </c>
      <c r="AZ622" t="s">
        <v>697</v>
      </c>
      <c r="BA622" t="s">
        <v>2394</v>
      </c>
      <c r="BB622" t="s">
        <v>2395</v>
      </c>
      <c r="BC622">
        <v>0</v>
      </c>
      <c r="BD622" t="s">
        <v>697</v>
      </c>
      <c r="BE622">
        <v>0</v>
      </c>
      <c r="BF622">
        <v>0</v>
      </c>
      <c r="BG622">
        <v>0</v>
      </c>
      <c r="BH622">
        <v>2.2000000000000002</v>
      </c>
      <c r="BI622" t="s">
        <v>197</v>
      </c>
      <c r="BJ622" t="s">
        <v>192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2396</v>
      </c>
      <c r="BQ622">
        <v>0</v>
      </c>
      <c r="BR622">
        <v>0</v>
      </c>
      <c r="BS622">
        <v>0</v>
      </c>
      <c r="BT622" t="s">
        <v>880</v>
      </c>
      <c r="BU622">
        <v>0</v>
      </c>
      <c r="BV622">
        <v>0</v>
      </c>
      <c r="BW622" t="s">
        <v>697</v>
      </c>
      <c r="BX622">
        <v>0</v>
      </c>
    </row>
    <row r="623" spans="1:76" x14ac:dyDescent="0.25">
      <c r="A623" t="s">
        <v>745</v>
      </c>
      <c r="B623" t="s">
        <v>191</v>
      </c>
      <c r="C623" t="s">
        <v>537</v>
      </c>
      <c r="D623" t="s">
        <v>668</v>
      </c>
      <c r="E623" t="s">
        <v>192</v>
      </c>
      <c r="F623" t="s">
        <v>469</v>
      </c>
      <c r="G623" t="s">
        <v>697</v>
      </c>
      <c r="H623" t="s">
        <v>89</v>
      </c>
      <c r="I623" t="s">
        <v>1435</v>
      </c>
      <c r="J623" t="s">
        <v>2264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697</v>
      </c>
      <c r="AC623" s="2">
        <v>0</v>
      </c>
      <c r="AD623">
        <v>0</v>
      </c>
      <c r="AE623">
        <v>0</v>
      </c>
      <c r="AF623">
        <v>1</v>
      </c>
      <c r="AG623">
        <v>0</v>
      </c>
      <c r="AH623">
        <v>55.98</v>
      </c>
      <c r="AI623" t="s">
        <v>610</v>
      </c>
      <c r="AJ623" t="s">
        <v>613</v>
      </c>
      <c r="AK623" t="s">
        <v>697</v>
      </c>
      <c r="AL623">
        <v>0</v>
      </c>
      <c r="AM623">
        <v>0</v>
      </c>
      <c r="AN623" t="s">
        <v>235</v>
      </c>
      <c r="AO623" t="s">
        <v>697</v>
      </c>
      <c r="AP623" t="s">
        <v>697</v>
      </c>
      <c r="AQ623" t="s">
        <v>2397</v>
      </c>
      <c r="AR623" t="s">
        <v>2398</v>
      </c>
      <c r="AS623" t="s">
        <v>697</v>
      </c>
      <c r="AT623" t="s">
        <v>697</v>
      </c>
      <c r="AU623" t="s">
        <v>223</v>
      </c>
      <c r="AV623" t="s">
        <v>236</v>
      </c>
      <c r="AW623" t="s">
        <v>196</v>
      </c>
      <c r="AX623" t="s">
        <v>697</v>
      </c>
      <c r="AY623" t="s">
        <v>697</v>
      </c>
      <c r="AZ623" t="s">
        <v>697</v>
      </c>
      <c r="BA623" t="s">
        <v>2399</v>
      </c>
      <c r="BB623" t="s">
        <v>2400</v>
      </c>
      <c r="BC623">
        <v>0</v>
      </c>
      <c r="BD623" t="s">
        <v>697</v>
      </c>
      <c r="BE623">
        <v>0</v>
      </c>
      <c r="BF623">
        <v>0</v>
      </c>
      <c r="BG623">
        <v>0</v>
      </c>
      <c r="BH623">
        <v>1.95</v>
      </c>
      <c r="BI623" t="s">
        <v>197</v>
      </c>
      <c r="BJ623" t="s">
        <v>192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2401</v>
      </c>
      <c r="BQ623">
        <v>0</v>
      </c>
      <c r="BR623">
        <v>0</v>
      </c>
      <c r="BS623">
        <v>0</v>
      </c>
      <c r="BT623" t="s">
        <v>880</v>
      </c>
      <c r="BU623">
        <v>0</v>
      </c>
      <c r="BV623">
        <v>0</v>
      </c>
      <c r="BW623" t="s">
        <v>697</v>
      </c>
      <c r="BX623">
        <v>0</v>
      </c>
    </row>
    <row r="624" spans="1:76" x14ac:dyDescent="0.25">
      <c r="A624" t="s">
        <v>745</v>
      </c>
      <c r="B624" t="s">
        <v>191</v>
      </c>
      <c r="C624" t="s">
        <v>537</v>
      </c>
      <c r="D624" t="s">
        <v>668</v>
      </c>
      <c r="E624" t="s">
        <v>192</v>
      </c>
      <c r="F624" t="s">
        <v>469</v>
      </c>
      <c r="G624" t="s">
        <v>697</v>
      </c>
      <c r="H624" t="s">
        <v>89</v>
      </c>
      <c r="I624" t="s">
        <v>1435</v>
      </c>
      <c r="J624" t="s">
        <v>2264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697</v>
      </c>
      <c r="AC624" s="2">
        <v>0</v>
      </c>
      <c r="AD624">
        <v>0</v>
      </c>
      <c r="AE624">
        <v>0</v>
      </c>
      <c r="AF624">
        <v>0</v>
      </c>
      <c r="AG624">
        <v>1</v>
      </c>
      <c r="AH624">
        <v>50</v>
      </c>
      <c r="AI624" t="s">
        <v>610</v>
      </c>
      <c r="AJ624" t="s">
        <v>613</v>
      </c>
      <c r="AK624" t="s">
        <v>697</v>
      </c>
      <c r="AL624">
        <v>0</v>
      </c>
      <c r="AM624">
        <v>0</v>
      </c>
      <c r="AN624" t="s">
        <v>237</v>
      </c>
      <c r="AO624" t="s">
        <v>697</v>
      </c>
      <c r="AP624" t="s">
        <v>697</v>
      </c>
      <c r="AQ624" t="s">
        <v>2397</v>
      </c>
      <c r="AR624" t="s">
        <v>2398</v>
      </c>
      <c r="AS624" t="s">
        <v>697</v>
      </c>
      <c r="AT624" t="s">
        <v>697</v>
      </c>
      <c r="AU624" t="s">
        <v>223</v>
      </c>
      <c r="AV624" t="s">
        <v>236</v>
      </c>
      <c r="AW624" t="s">
        <v>196</v>
      </c>
      <c r="AX624" t="s">
        <v>697</v>
      </c>
      <c r="AY624" t="s">
        <v>697</v>
      </c>
      <c r="AZ624" t="s">
        <v>697</v>
      </c>
      <c r="BA624" t="s">
        <v>2399</v>
      </c>
      <c r="BB624" t="s">
        <v>2400</v>
      </c>
      <c r="BC624">
        <v>0</v>
      </c>
      <c r="BD624" t="s">
        <v>697</v>
      </c>
      <c r="BE624">
        <v>0</v>
      </c>
      <c r="BF624">
        <v>0</v>
      </c>
      <c r="BG624">
        <v>0</v>
      </c>
      <c r="BH624">
        <v>1.95</v>
      </c>
      <c r="BI624" t="s">
        <v>197</v>
      </c>
      <c r="BJ624" t="s">
        <v>192</v>
      </c>
      <c r="BK624">
        <v>0</v>
      </c>
      <c r="BL624">
        <v>0</v>
      </c>
      <c r="BM624">
        <v>0</v>
      </c>
      <c r="BN624">
        <v>0</v>
      </c>
      <c r="BO624">
        <v>0</v>
      </c>
      <c r="BP624" t="s">
        <v>2401</v>
      </c>
      <c r="BQ624">
        <v>0</v>
      </c>
      <c r="BR624">
        <v>0</v>
      </c>
      <c r="BS624">
        <v>0</v>
      </c>
      <c r="BT624" t="s">
        <v>880</v>
      </c>
      <c r="BU624">
        <v>0</v>
      </c>
      <c r="BV624">
        <v>0</v>
      </c>
      <c r="BW624" t="s">
        <v>697</v>
      </c>
      <c r="BX624">
        <v>0</v>
      </c>
    </row>
    <row r="625" spans="1:76" x14ac:dyDescent="0.25">
      <c r="A625" t="s">
        <v>738</v>
      </c>
      <c r="B625" t="s">
        <v>201</v>
      </c>
      <c r="C625" t="s">
        <v>634</v>
      </c>
      <c r="D625" t="s">
        <v>224</v>
      </c>
      <c r="E625" t="s">
        <v>192</v>
      </c>
      <c r="F625" t="s">
        <v>225</v>
      </c>
      <c r="G625" t="s">
        <v>697</v>
      </c>
      <c r="H625" t="s">
        <v>89</v>
      </c>
      <c r="I625" t="s">
        <v>1435</v>
      </c>
      <c r="J625" t="s">
        <v>2264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697</v>
      </c>
      <c r="AC625" s="2">
        <v>0</v>
      </c>
      <c r="AD625">
        <v>0</v>
      </c>
      <c r="AE625">
        <v>0</v>
      </c>
      <c r="AF625">
        <v>1</v>
      </c>
      <c r="AG625">
        <v>0</v>
      </c>
      <c r="AH625">
        <v>41.58</v>
      </c>
      <c r="AI625" t="s">
        <v>614</v>
      </c>
      <c r="AJ625" t="s">
        <v>682</v>
      </c>
      <c r="AK625" t="s">
        <v>697</v>
      </c>
      <c r="AL625">
        <v>0</v>
      </c>
      <c r="AM625">
        <v>0</v>
      </c>
      <c r="AN625" t="s">
        <v>194</v>
      </c>
      <c r="AO625" t="s">
        <v>697</v>
      </c>
      <c r="AP625" t="s">
        <v>697</v>
      </c>
      <c r="AQ625" t="s">
        <v>2402</v>
      </c>
      <c r="AR625" t="s">
        <v>2403</v>
      </c>
      <c r="AS625" t="s">
        <v>697</v>
      </c>
      <c r="AT625" t="s">
        <v>697</v>
      </c>
      <c r="AU625" t="s">
        <v>2302</v>
      </c>
      <c r="AV625" t="s">
        <v>236</v>
      </c>
      <c r="AW625" t="s">
        <v>196</v>
      </c>
      <c r="AX625" t="s">
        <v>697</v>
      </c>
      <c r="AY625" t="s">
        <v>697</v>
      </c>
      <c r="AZ625" t="s">
        <v>697</v>
      </c>
      <c r="BA625" t="s">
        <v>1988</v>
      </c>
      <c r="BB625" t="s">
        <v>2404</v>
      </c>
      <c r="BC625">
        <v>0</v>
      </c>
      <c r="BD625" t="s">
        <v>697</v>
      </c>
      <c r="BE625">
        <v>0</v>
      </c>
      <c r="BF625">
        <v>0</v>
      </c>
      <c r="BG625">
        <v>0</v>
      </c>
      <c r="BH625">
        <v>1.4</v>
      </c>
      <c r="BI625" t="s">
        <v>197</v>
      </c>
      <c r="BJ625" t="s">
        <v>192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2405</v>
      </c>
      <c r="BQ625">
        <v>0</v>
      </c>
      <c r="BR625">
        <v>0</v>
      </c>
      <c r="BS625">
        <v>0</v>
      </c>
      <c r="BT625" t="s">
        <v>880</v>
      </c>
      <c r="BU625">
        <v>0</v>
      </c>
      <c r="BV625">
        <v>0</v>
      </c>
      <c r="BW625" t="s">
        <v>697</v>
      </c>
      <c r="BX625">
        <v>0</v>
      </c>
    </row>
    <row r="626" spans="1:76" x14ac:dyDescent="0.25">
      <c r="A626" t="s">
        <v>738</v>
      </c>
      <c r="B626" t="s">
        <v>201</v>
      </c>
      <c r="C626" t="s">
        <v>634</v>
      </c>
      <c r="D626" t="s">
        <v>224</v>
      </c>
      <c r="E626" t="s">
        <v>192</v>
      </c>
      <c r="F626" t="s">
        <v>225</v>
      </c>
      <c r="G626" t="s">
        <v>198</v>
      </c>
      <c r="H626" t="s">
        <v>198</v>
      </c>
      <c r="I626" t="s">
        <v>1435</v>
      </c>
      <c r="J626" t="s">
        <v>2264</v>
      </c>
      <c r="K626">
        <v>1</v>
      </c>
      <c r="L626">
        <v>642</v>
      </c>
      <c r="M626">
        <v>393</v>
      </c>
      <c r="N626">
        <v>0</v>
      </c>
      <c r="O626">
        <v>0</v>
      </c>
      <c r="P626">
        <v>0</v>
      </c>
      <c r="Q626">
        <v>642</v>
      </c>
      <c r="R626">
        <v>0</v>
      </c>
      <c r="S626">
        <v>0</v>
      </c>
      <c r="T626">
        <v>38.79</v>
      </c>
      <c r="U626">
        <v>29.5</v>
      </c>
      <c r="V626">
        <v>24.18</v>
      </c>
      <c r="W626">
        <v>-14.61</v>
      </c>
      <c r="X626">
        <v>-48.86</v>
      </c>
      <c r="Y626">
        <v>9.5559999999999992</v>
      </c>
      <c r="Z626">
        <v>12.77</v>
      </c>
      <c r="AA626">
        <v>3.25</v>
      </c>
      <c r="AB626" t="s">
        <v>199</v>
      </c>
      <c r="AC626" s="2">
        <v>-56.693442622950819</v>
      </c>
      <c r="AD626">
        <v>-12.47</v>
      </c>
      <c r="AE626">
        <v>439.84</v>
      </c>
      <c r="AF626">
        <v>0</v>
      </c>
      <c r="AG626">
        <v>0</v>
      </c>
      <c r="AH626">
        <v>0</v>
      </c>
      <c r="AI626" t="s">
        <v>697</v>
      </c>
      <c r="AJ626" t="s">
        <v>697</v>
      </c>
      <c r="AK626" t="s">
        <v>697</v>
      </c>
      <c r="AL626">
        <v>0</v>
      </c>
      <c r="AM626">
        <v>0</v>
      </c>
      <c r="AN626" t="s">
        <v>697</v>
      </c>
      <c r="AO626" t="s">
        <v>697</v>
      </c>
      <c r="AP626" t="s">
        <v>215</v>
      </c>
      <c r="AQ626" t="s">
        <v>2402</v>
      </c>
      <c r="AR626" t="s">
        <v>2403</v>
      </c>
      <c r="AS626" t="s">
        <v>697</v>
      </c>
      <c r="AT626" t="s">
        <v>697</v>
      </c>
      <c r="AU626" t="s">
        <v>2302</v>
      </c>
      <c r="AV626" t="s">
        <v>236</v>
      </c>
      <c r="AW626" t="s">
        <v>196</v>
      </c>
      <c r="AX626" t="s">
        <v>697</v>
      </c>
      <c r="AY626" t="s">
        <v>697</v>
      </c>
      <c r="AZ626" t="s">
        <v>697</v>
      </c>
      <c r="BA626" t="s">
        <v>1988</v>
      </c>
      <c r="BB626" t="s">
        <v>2404</v>
      </c>
      <c r="BC626">
        <v>0</v>
      </c>
      <c r="BD626" t="s">
        <v>697</v>
      </c>
      <c r="BE626">
        <v>0</v>
      </c>
      <c r="BF626">
        <v>0</v>
      </c>
      <c r="BG626">
        <v>0</v>
      </c>
      <c r="BH626">
        <v>0</v>
      </c>
      <c r="BI626" t="s">
        <v>197</v>
      </c>
      <c r="BJ626" t="s">
        <v>697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2405</v>
      </c>
      <c r="BQ626">
        <v>0</v>
      </c>
      <c r="BR626">
        <v>0</v>
      </c>
      <c r="BS626">
        <v>0</v>
      </c>
      <c r="BT626" t="s">
        <v>697</v>
      </c>
      <c r="BU626">
        <v>0</v>
      </c>
      <c r="BV626">
        <v>0</v>
      </c>
      <c r="BW626" t="s">
        <v>697</v>
      </c>
      <c r="BX626">
        <v>0</v>
      </c>
    </row>
    <row r="627" spans="1:76" x14ac:dyDescent="0.25">
      <c r="A627" t="s">
        <v>741</v>
      </c>
      <c r="B627" t="s">
        <v>201</v>
      </c>
      <c r="C627" t="s">
        <v>696</v>
      </c>
      <c r="D627" t="s">
        <v>247</v>
      </c>
      <c r="E627" t="s">
        <v>192</v>
      </c>
      <c r="F627" t="s">
        <v>683</v>
      </c>
      <c r="G627" t="s">
        <v>697</v>
      </c>
      <c r="H627" t="s">
        <v>89</v>
      </c>
      <c r="I627" t="s">
        <v>1570</v>
      </c>
      <c r="J627" t="s">
        <v>2264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697</v>
      </c>
      <c r="AC627" s="2">
        <v>0</v>
      </c>
      <c r="AD627">
        <v>0</v>
      </c>
      <c r="AE627">
        <v>0</v>
      </c>
      <c r="AF627">
        <v>1</v>
      </c>
      <c r="AG627">
        <v>0</v>
      </c>
      <c r="AH627">
        <v>50.68</v>
      </c>
      <c r="AI627" t="s">
        <v>701</v>
      </c>
      <c r="AJ627" t="s">
        <v>743</v>
      </c>
      <c r="AK627" t="s">
        <v>697</v>
      </c>
      <c r="AL627">
        <v>0</v>
      </c>
      <c r="AM627">
        <v>0</v>
      </c>
      <c r="AN627" t="s">
        <v>194</v>
      </c>
      <c r="AO627" t="s">
        <v>697</v>
      </c>
      <c r="AP627" t="s">
        <v>697</v>
      </c>
      <c r="AQ627" t="s">
        <v>2406</v>
      </c>
      <c r="AR627" t="s">
        <v>2407</v>
      </c>
      <c r="AS627" t="s">
        <v>697</v>
      </c>
      <c r="AT627" t="s">
        <v>697</v>
      </c>
      <c r="AU627" t="s">
        <v>219</v>
      </c>
      <c r="AV627" t="s">
        <v>236</v>
      </c>
      <c r="AW627" t="s">
        <v>196</v>
      </c>
      <c r="AX627" t="s">
        <v>697</v>
      </c>
      <c r="AY627" t="s">
        <v>697</v>
      </c>
      <c r="AZ627" t="s">
        <v>697</v>
      </c>
      <c r="BA627" t="s">
        <v>2408</v>
      </c>
      <c r="BB627" t="s">
        <v>2409</v>
      </c>
      <c r="BC627">
        <v>0</v>
      </c>
      <c r="BD627" t="s">
        <v>697</v>
      </c>
      <c r="BE627">
        <v>0</v>
      </c>
      <c r="BF627">
        <v>0</v>
      </c>
      <c r="BG627">
        <v>0</v>
      </c>
      <c r="BH627">
        <v>1.6</v>
      </c>
      <c r="BI627" t="s">
        <v>197</v>
      </c>
      <c r="BJ627" t="s">
        <v>192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2410</v>
      </c>
      <c r="BQ627">
        <v>0</v>
      </c>
      <c r="BR627">
        <v>0</v>
      </c>
      <c r="BS627">
        <v>0</v>
      </c>
      <c r="BT627" t="s">
        <v>880</v>
      </c>
      <c r="BU627">
        <v>0</v>
      </c>
      <c r="BV627">
        <v>0</v>
      </c>
      <c r="BW627" t="s">
        <v>697</v>
      </c>
      <c r="BX627">
        <v>0</v>
      </c>
    </row>
    <row r="628" spans="1:76" x14ac:dyDescent="0.25">
      <c r="A628" t="s">
        <v>741</v>
      </c>
      <c r="B628" t="s">
        <v>201</v>
      </c>
      <c r="C628" t="s">
        <v>696</v>
      </c>
      <c r="D628" t="s">
        <v>247</v>
      </c>
      <c r="E628" t="s">
        <v>192</v>
      </c>
      <c r="F628" t="s">
        <v>683</v>
      </c>
      <c r="G628" t="s">
        <v>198</v>
      </c>
      <c r="H628" t="s">
        <v>198</v>
      </c>
      <c r="I628" t="s">
        <v>1570</v>
      </c>
      <c r="J628" t="s">
        <v>2264</v>
      </c>
      <c r="K628">
        <v>1</v>
      </c>
      <c r="L628">
        <v>796</v>
      </c>
      <c r="M628">
        <v>510</v>
      </c>
      <c r="N628">
        <v>0</v>
      </c>
      <c r="O628">
        <v>0</v>
      </c>
      <c r="P628">
        <v>0</v>
      </c>
      <c r="Q628">
        <v>796</v>
      </c>
      <c r="R628">
        <v>0</v>
      </c>
      <c r="S628">
        <v>0</v>
      </c>
      <c r="T628">
        <v>35.93</v>
      </c>
      <c r="U628">
        <v>29.5</v>
      </c>
      <c r="V628">
        <v>24.18</v>
      </c>
      <c r="W628">
        <v>-11.75</v>
      </c>
      <c r="X628">
        <v>-41.95</v>
      </c>
      <c r="Y628">
        <v>17.606000000000002</v>
      </c>
      <c r="Z628">
        <v>3.17</v>
      </c>
      <c r="AA628">
        <v>0.62</v>
      </c>
      <c r="AB628" t="s">
        <v>199</v>
      </c>
      <c r="AC628" s="2">
        <v>-56.381967213114756</v>
      </c>
      <c r="AD628">
        <v>-12.4</v>
      </c>
      <c r="AE628">
        <v>558.01</v>
      </c>
      <c r="AF628">
        <v>0</v>
      </c>
      <c r="AG628">
        <v>0</v>
      </c>
      <c r="AH628">
        <v>0</v>
      </c>
      <c r="AI628" t="s">
        <v>697</v>
      </c>
      <c r="AJ628" t="s">
        <v>697</v>
      </c>
      <c r="AK628" t="s">
        <v>697</v>
      </c>
      <c r="AL628">
        <v>0</v>
      </c>
      <c r="AM628">
        <v>0</v>
      </c>
      <c r="AN628" t="s">
        <v>697</v>
      </c>
      <c r="AO628" t="s">
        <v>697</v>
      </c>
      <c r="AP628" t="s">
        <v>697</v>
      </c>
      <c r="AQ628" t="s">
        <v>2406</v>
      </c>
      <c r="AR628" t="s">
        <v>2407</v>
      </c>
      <c r="AS628" t="s">
        <v>697</v>
      </c>
      <c r="AT628" t="s">
        <v>697</v>
      </c>
      <c r="AU628" t="s">
        <v>219</v>
      </c>
      <c r="AV628" t="s">
        <v>236</v>
      </c>
      <c r="AW628" t="s">
        <v>196</v>
      </c>
      <c r="AX628" t="s">
        <v>697</v>
      </c>
      <c r="AY628" t="s">
        <v>697</v>
      </c>
      <c r="AZ628" t="s">
        <v>697</v>
      </c>
      <c r="BA628" t="s">
        <v>2408</v>
      </c>
      <c r="BB628" t="s">
        <v>2409</v>
      </c>
      <c r="BC628">
        <v>0</v>
      </c>
      <c r="BD628" t="s">
        <v>697</v>
      </c>
      <c r="BE628">
        <v>0</v>
      </c>
      <c r="BF628">
        <v>0</v>
      </c>
      <c r="BG628">
        <v>0</v>
      </c>
      <c r="BH628">
        <v>0</v>
      </c>
      <c r="BI628" t="s">
        <v>197</v>
      </c>
      <c r="BJ628" t="s">
        <v>697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2410</v>
      </c>
      <c r="BQ628">
        <v>0</v>
      </c>
      <c r="BR628">
        <v>0</v>
      </c>
      <c r="BS628">
        <v>0</v>
      </c>
      <c r="BT628" t="s">
        <v>697</v>
      </c>
      <c r="BU628">
        <v>0</v>
      </c>
      <c r="BV628">
        <v>0</v>
      </c>
      <c r="BW628" t="s">
        <v>697</v>
      </c>
      <c r="BX628">
        <v>0</v>
      </c>
    </row>
    <row r="629" spans="1:76" x14ac:dyDescent="0.25">
      <c r="A629" t="s">
        <v>746</v>
      </c>
      <c r="B629" t="s">
        <v>201</v>
      </c>
      <c r="C629" t="s">
        <v>249</v>
      </c>
      <c r="D629" t="s">
        <v>250</v>
      </c>
      <c r="E629" t="s">
        <v>192</v>
      </c>
      <c r="F629" t="s">
        <v>251</v>
      </c>
      <c r="G629" t="s">
        <v>697</v>
      </c>
      <c r="H629" t="s">
        <v>89</v>
      </c>
      <c r="I629" t="s">
        <v>1203</v>
      </c>
      <c r="J629" t="s">
        <v>2264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697</v>
      </c>
      <c r="AC629" s="2">
        <v>0</v>
      </c>
      <c r="AD629">
        <v>0</v>
      </c>
      <c r="AE629">
        <v>0</v>
      </c>
      <c r="AF629">
        <v>1</v>
      </c>
      <c r="AG629">
        <v>0</v>
      </c>
      <c r="AH629">
        <v>47.52</v>
      </c>
      <c r="AI629" t="s">
        <v>701</v>
      </c>
      <c r="AJ629" t="s">
        <v>743</v>
      </c>
      <c r="AK629" t="s">
        <v>697</v>
      </c>
      <c r="AL629">
        <v>0</v>
      </c>
      <c r="AM629">
        <v>0</v>
      </c>
      <c r="AN629" t="s">
        <v>194</v>
      </c>
      <c r="AO629" t="s">
        <v>697</v>
      </c>
      <c r="AP629" t="s">
        <v>697</v>
      </c>
      <c r="AQ629" t="s">
        <v>2411</v>
      </c>
      <c r="AR629" t="s">
        <v>2412</v>
      </c>
      <c r="AS629" t="s">
        <v>697</v>
      </c>
      <c r="AT629" t="s">
        <v>697</v>
      </c>
      <c r="AU629" t="s">
        <v>219</v>
      </c>
      <c r="AV629" t="s">
        <v>236</v>
      </c>
      <c r="AW629" t="s">
        <v>196</v>
      </c>
      <c r="AX629" t="s">
        <v>697</v>
      </c>
      <c r="AY629" t="s">
        <v>697</v>
      </c>
      <c r="AZ629" t="s">
        <v>697</v>
      </c>
      <c r="BA629" t="s">
        <v>1410</v>
      </c>
      <c r="BB629" t="s">
        <v>1793</v>
      </c>
      <c r="BC629">
        <v>0</v>
      </c>
      <c r="BD629" t="s">
        <v>697</v>
      </c>
      <c r="BE629">
        <v>0</v>
      </c>
      <c r="BF629">
        <v>0</v>
      </c>
      <c r="BG629">
        <v>0</v>
      </c>
      <c r="BH629">
        <v>1.6</v>
      </c>
      <c r="BI629" t="s">
        <v>197</v>
      </c>
      <c r="BJ629" t="s">
        <v>192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2413</v>
      </c>
      <c r="BQ629">
        <v>0</v>
      </c>
      <c r="BR629">
        <v>0</v>
      </c>
      <c r="BS629">
        <v>0</v>
      </c>
      <c r="BT629" t="s">
        <v>880</v>
      </c>
      <c r="BU629">
        <v>0</v>
      </c>
      <c r="BV629">
        <v>0</v>
      </c>
      <c r="BW629" t="s">
        <v>697</v>
      </c>
      <c r="BX629">
        <v>0</v>
      </c>
    </row>
    <row r="630" spans="1:76" x14ac:dyDescent="0.25">
      <c r="A630" t="s">
        <v>746</v>
      </c>
      <c r="B630" t="s">
        <v>201</v>
      </c>
      <c r="C630" t="s">
        <v>249</v>
      </c>
      <c r="D630" t="s">
        <v>250</v>
      </c>
      <c r="E630" t="s">
        <v>192</v>
      </c>
      <c r="F630" t="s">
        <v>251</v>
      </c>
      <c r="G630" t="s">
        <v>198</v>
      </c>
      <c r="H630" t="s">
        <v>198</v>
      </c>
      <c r="I630" t="s">
        <v>1203</v>
      </c>
      <c r="J630" t="s">
        <v>2264</v>
      </c>
      <c r="K630">
        <v>1</v>
      </c>
      <c r="L630">
        <v>578</v>
      </c>
      <c r="M630">
        <v>356</v>
      </c>
      <c r="N630">
        <v>0</v>
      </c>
      <c r="O630">
        <v>0</v>
      </c>
      <c r="P630">
        <v>0</v>
      </c>
      <c r="Q630">
        <v>578</v>
      </c>
      <c r="R630">
        <v>0</v>
      </c>
      <c r="S630">
        <v>0</v>
      </c>
      <c r="T630">
        <v>38.409999999999997</v>
      </c>
      <c r="U630">
        <v>29.5</v>
      </c>
      <c r="V630">
        <v>24.18</v>
      </c>
      <c r="W630">
        <v>-14.23</v>
      </c>
      <c r="X630">
        <v>-42.2</v>
      </c>
      <c r="Y630">
        <v>11.952</v>
      </c>
      <c r="Z630">
        <v>11.57</v>
      </c>
      <c r="AA630">
        <v>3.25</v>
      </c>
      <c r="AB630" t="s">
        <v>199</v>
      </c>
      <c r="AC630" s="2">
        <v>-52.001639344262294</v>
      </c>
      <c r="AD630">
        <v>-11.44</v>
      </c>
      <c r="AE630">
        <v>395.92</v>
      </c>
      <c r="AF630">
        <v>0</v>
      </c>
      <c r="AG630">
        <v>0</v>
      </c>
      <c r="AH630">
        <v>0</v>
      </c>
      <c r="AI630" t="s">
        <v>697</v>
      </c>
      <c r="AJ630" t="s">
        <v>697</v>
      </c>
      <c r="AK630" t="s">
        <v>697</v>
      </c>
      <c r="AL630">
        <v>0</v>
      </c>
      <c r="AM630">
        <v>0</v>
      </c>
      <c r="AN630" t="s">
        <v>697</v>
      </c>
      <c r="AO630" t="s">
        <v>697</v>
      </c>
      <c r="AP630" t="s">
        <v>215</v>
      </c>
      <c r="AQ630" t="s">
        <v>2411</v>
      </c>
      <c r="AR630" t="s">
        <v>2412</v>
      </c>
      <c r="AS630" t="s">
        <v>697</v>
      </c>
      <c r="AT630" t="s">
        <v>697</v>
      </c>
      <c r="AU630" t="s">
        <v>219</v>
      </c>
      <c r="AV630" t="s">
        <v>236</v>
      </c>
      <c r="AW630" t="s">
        <v>196</v>
      </c>
      <c r="AX630" t="s">
        <v>697</v>
      </c>
      <c r="AY630" t="s">
        <v>697</v>
      </c>
      <c r="AZ630" t="s">
        <v>697</v>
      </c>
      <c r="BA630" t="s">
        <v>1410</v>
      </c>
      <c r="BB630" t="s">
        <v>1793</v>
      </c>
      <c r="BC630">
        <v>0</v>
      </c>
      <c r="BD630" t="s">
        <v>697</v>
      </c>
      <c r="BE630">
        <v>0</v>
      </c>
      <c r="BF630">
        <v>0</v>
      </c>
      <c r="BG630">
        <v>0</v>
      </c>
      <c r="BH630">
        <v>0</v>
      </c>
      <c r="BI630" t="s">
        <v>197</v>
      </c>
      <c r="BJ630" t="s">
        <v>697</v>
      </c>
      <c r="BK630">
        <v>0</v>
      </c>
      <c r="BL630">
        <v>0</v>
      </c>
      <c r="BM630">
        <v>0</v>
      </c>
      <c r="BN630">
        <v>0</v>
      </c>
      <c r="BO630">
        <v>0</v>
      </c>
      <c r="BP630" t="s">
        <v>2413</v>
      </c>
      <c r="BQ630">
        <v>0</v>
      </c>
      <c r="BR630">
        <v>0</v>
      </c>
      <c r="BS630">
        <v>0</v>
      </c>
      <c r="BT630" t="s">
        <v>697</v>
      </c>
      <c r="BU630">
        <v>0</v>
      </c>
      <c r="BV630">
        <v>0</v>
      </c>
      <c r="BW630" t="s">
        <v>697</v>
      </c>
      <c r="BX630">
        <v>0</v>
      </c>
    </row>
    <row r="631" spans="1:76" x14ac:dyDescent="0.25">
      <c r="A631" t="s">
        <v>735</v>
      </c>
      <c r="B631" t="s">
        <v>231</v>
      </c>
      <c r="C631" t="s">
        <v>232</v>
      </c>
      <c r="D631" t="s">
        <v>233</v>
      </c>
      <c r="E631" t="s">
        <v>192</v>
      </c>
      <c r="F631" t="s">
        <v>234</v>
      </c>
      <c r="G631" t="s">
        <v>697</v>
      </c>
      <c r="H631" t="s">
        <v>89</v>
      </c>
      <c r="I631" t="s">
        <v>1435</v>
      </c>
      <c r="J631" t="s">
        <v>2264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697</v>
      </c>
      <c r="AC631" s="2">
        <v>0</v>
      </c>
      <c r="AD631">
        <v>0</v>
      </c>
      <c r="AE631">
        <v>0</v>
      </c>
      <c r="AF631">
        <v>1</v>
      </c>
      <c r="AG631">
        <v>0</v>
      </c>
      <c r="AH631">
        <v>47.52</v>
      </c>
      <c r="AI631" t="s">
        <v>451</v>
      </c>
      <c r="AJ631" t="s">
        <v>454</v>
      </c>
      <c r="AK631" t="s">
        <v>697</v>
      </c>
      <c r="AL631">
        <v>0</v>
      </c>
      <c r="AM631">
        <v>0</v>
      </c>
      <c r="AN631" t="s">
        <v>194</v>
      </c>
      <c r="AO631" t="s">
        <v>697</v>
      </c>
      <c r="AP631" t="s">
        <v>697</v>
      </c>
      <c r="AQ631" t="s">
        <v>2414</v>
      </c>
      <c r="AR631" t="s">
        <v>2415</v>
      </c>
      <c r="AS631" t="s">
        <v>697</v>
      </c>
      <c r="AT631" t="s">
        <v>697</v>
      </c>
      <c r="AU631" t="s">
        <v>207</v>
      </c>
      <c r="AV631" t="s">
        <v>236</v>
      </c>
      <c r="AW631" t="s">
        <v>196</v>
      </c>
      <c r="AX631" t="s">
        <v>697</v>
      </c>
      <c r="AY631" t="s">
        <v>697</v>
      </c>
      <c r="AZ631" t="s">
        <v>697</v>
      </c>
      <c r="BA631" t="s">
        <v>1840</v>
      </c>
      <c r="BB631" t="s">
        <v>2416</v>
      </c>
      <c r="BC631">
        <v>0</v>
      </c>
      <c r="BD631" t="s">
        <v>697</v>
      </c>
      <c r="BE631">
        <v>0</v>
      </c>
      <c r="BF631">
        <v>0</v>
      </c>
      <c r="BG631">
        <v>0</v>
      </c>
      <c r="BH631">
        <v>1.5</v>
      </c>
      <c r="BI631" t="s">
        <v>197</v>
      </c>
      <c r="BJ631" t="s">
        <v>192</v>
      </c>
      <c r="BK631">
        <v>0</v>
      </c>
      <c r="BL631">
        <v>0</v>
      </c>
      <c r="BM631">
        <v>0</v>
      </c>
      <c r="BN631">
        <v>0</v>
      </c>
      <c r="BO631">
        <v>0</v>
      </c>
      <c r="BP631" t="s">
        <v>2417</v>
      </c>
      <c r="BQ631">
        <v>0</v>
      </c>
      <c r="BR631">
        <v>0</v>
      </c>
      <c r="BS631">
        <v>0</v>
      </c>
      <c r="BT631" t="s">
        <v>880</v>
      </c>
      <c r="BU631">
        <v>0</v>
      </c>
      <c r="BV631">
        <v>0</v>
      </c>
      <c r="BW631" t="s">
        <v>697</v>
      </c>
      <c r="BX631">
        <v>0</v>
      </c>
    </row>
    <row r="632" spans="1:76" x14ac:dyDescent="0.25">
      <c r="A632" t="s">
        <v>735</v>
      </c>
      <c r="B632" t="s">
        <v>231</v>
      </c>
      <c r="C632" t="s">
        <v>232</v>
      </c>
      <c r="D632" t="s">
        <v>233</v>
      </c>
      <c r="E632" t="s">
        <v>192</v>
      </c>
      <c r="F632" t="s">
        <v>234</v>
      </c>
      <c r="G632" t="s">
        <v>198</v>
      </c>
      <c r="H632" t="s">
        <v>198</v>
      </c>
      <c r="I632" t="s">
        <v>1435</v>
      </c>
      <c r="J632" t="s">
        <v>2264</v>
      </c>
      <c r="K632">
        <v>1</v>
      </c>
      <c r="L632">
        <v>460</v>
      </c>
      <c r="M632">
        <v>315</v>
      </c>
      <c r="N632">
        <v>0</v>
      </c>
      <c r="O632">
        <v>0</v>
      </c>
      <c r="P632">
        <v>0</v>
      </c>
      <c r="Q632">
        <v>460</v>
      </c>
      <c r="R632">
        <v>0</v>
      </c>
      <c r="S632">
        <v>0</v>
      </c>
      <c r="T632">
        <v>31.52</v>
      </c>
      <c r="U632">
        <v>21.5</v>
      </c>
      <c r="V632">
        <v>17.62</v>
      </c>
      <c r="W632">
        <v>-13.9</v>
      </c>
      <c r="X632">
        <v>-37.79</v>
      </c>
      <c r="Y632">
        <v>12.433</v>
      </c>
      <c r="Z632">
        <v>10.24</v>
      </c>
      <c r="AA632">
        <v>3.25</v>
      </c>
      <c r="AB632" t="s">
        <v>199</v>
      </c>
      <c r="AC632" s="2">
        <v>-47.977868852459018</v>
      </c>
      <c r="AD632">
        <v>-10.56</v>
      </c>
      <c r="AE632">
        <v>350.86</v>
      </c>
      <c r="AF632">
        <v>0</v>
      </c>
      <c r="AG632">
        <v>0</v>
      </c>
      <c r="AH632">
        <v>0</v>
      </c>
      <c r="AI632" t="s">
        <v>697</v>
      </c>
      <c r="AJ632" t="s">
        <v>697</v>
      </c>
      <c r="AK632" t="s">
        <v>697</v>
      </c>
      <c r="AL632">
        <v>0</v>
      </c>
      <c r="AM632">
        <v>0</v>
      </c>
      <c r="AN632" t="s">
        <v>697</v>
      </c>
      <c r="AO632" t="s">
        <v>697</v>
      </c>
      <c r="AP632" t="s">
        <v>215</v>
      </c>
      <c r="AQ632" t="s">
        <v>2414</v>
      </c>
      <c r="AR632" t="s">
        <v>2415</v>
      </c>
      <c r="AS632" t="s">
        <v>697</v>
      </c>
      <c r="AT632" t="s">
        <v>697</v>
      </c>
      <c r="AU632" t="s">
        <v>207</v>
      </c>
      <c r="AV632" t="s">
        <v>236</v>
      </c>
      <c r="AW632" t="s">
        <v>196</v>
      </c>
      <c r="AX632" t="s">
        <v>697</v>
      </c>
      <c r="AY632" t="s">
        <v>697</v>
      </c>
      <c r="AZ632" t="s">
        <v>697</v>
      </c>
      <c r="BA632" t="s">
        <v>1840</v>
      </c>
      <c r="BB632" t="s">
        <v>2416</v>
      </c>
      <c r="BC632">
        <v>0</v>
      </c>
      <c r="BD632" t="s">
        <v>697</v>
      </c>
      <c r="BE632">
        <v>0</v>
      </c>
      <c r="BF632">
        <v>0</v>
      </c>
      <c r="BG632">
        <v>0</v>
      </c>
      <c r="BH632">
        <v>0</v>
      </c>
      <c r="BI632" t="s">
        <v>197</v>
      </c>
      <c r="BJ632" t="s">
        <v>697</v>
      </c>
      <c r="BK632">
        <v>0</v>
      </c>
      <c r="BL632">
        <v>0</v>
      </c>
      <c r="BM632">
        <v>0</v>
      </c>
      <c r="BN632">
        <v>0</v>
      </c>
      <c r="BO632">
        <v>0</v>
      </c>
      <c r="BP632" t="s">
        <v>2417</v>
      </c>
      <c r="BQ632">
        <v>0</v>
      </c>
      <c r="BR632">
        <v>0</v>
      </c>
      <c r="BS632">
        <v>0</v>
      </c>
      <c r="BT632" t="s">
        <v>697</v>
      </c>
      <c r="BU632">
        <v>0</v>
      </c>
      <c r="BV632">
        <v>0</v>
      </c>
      <c r="BW632" t="s">
        <v>697</v>
      </c>
      <c r="BX632">
        <v>0</v>
      </c>
    </row>
    <row r="633" spans="1:76" x14ac:dyDescent="0.25">
      <c r="A633" t="s">
        <v>737</v>
      </c>
      <c r="B633" t="s">
        <v>201</v>
      </c>
      <c r="C633" t="s">
        <v>641</v>
      </c>
      <c r="D633" t="s">
        <v>670</v>
      </c>
      <c r="E633" t="s">
        <v>192</v>
      </c>
      <c r="F633" t="s">
        <v>640</v>
      </c>
      <c r="G633" t="s">
        <v>697</v>
      </c>
      <c r="H633" t="s">
        <v>89</v>
      </c>
      <c r="I633" t="s">
        <v>1318</v>
      </c>
      <c r="J633" t="s">
        <v>2264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697</v>
      </c>
      <c r="AC633" s="2">
        <v>0</v>
      </c>
      <c r="AD633">
        <v>0</v>
      </c>
      <c r="AE633">
        <v>0</v>
      </c>
      <c r="AF633">
        <v>1</v>
      </c>
      <c r="AG633">
        <v>0</v>
      </c>
      <c r="AH633">
        <v>37.32</v>
      </c>
      <c r="AI633" t="s">
        <v>1112</v>
      </c>
      <c r="AJ633" t="s">
        <v>1113</v>
      </c>
      <c r="AK633" t="s">
        <v>697</v>
      </c>
      <c r="AL633">
        <v>0</v>
      </c>
      <c r="AM633">
        <v>0</v>
      </c>
      <c r="AN633" t="s">
        <v>194</v>
      </c>
      <c r="AO633" t="s">
        <v>697</v>
      </c>
      <c r="AP633" t="s">
        <v>697</v>
      </c>
      <c r="AQ633" t="s">
        <v>2418</v>
      </c>
      <c r="AR633" t="s">
        <v>2419</v>
      </c>
      <c r="AS633" t="s">
        <v>697</v>
      </c>
      <c r="AT633" t="s">
        <v>697</v>
      </c>
      <c r="AU633" t="s">
        <v>395</v>
      </c>
      <c r="AV633" t="s">
        <v>236</v>
      </c>
      <c r="AW633" t="s">
        <v>196</v>
      </c>
      <c r="AX633" t="s">
        <v>697</v>
      </c>
      <c r="AY633" t="s">
        <v>697</v>
      </c>
      <c r="AZ633" t="s">
        <v>697</v>
      </c>
      <c r="BA633" t="s">
        <v>1913</v>
      </c>
      <c r="BB633" t="s">
        <v>2420</v>
      </c>
      <c r="BC633">
        <v>0</v>
      </c>
      <c r="BD633" t="s">
        <v>697</v>
      </c>
      <c r="BE633">
        <v>0</v>
      </c>
      <c r="BF633">
        <v>0</v>
      </c>
      <c r="BG633">
        <v>0</v>
      </c>
      <c r="BH633">
        <v>1.3</v>
      </c>
      <c r="BI633" t="s">
        <v>197</v>
      </c>
      <c r="BJ633" t="s">
        <v>192</v>
      </c>
      <c r="BK633">
        <v>0</v>
      </c>
      <c r="BL633">
        <v>0</v>
      </c>
      <c r="BM633">
        <v>0</v>
      </c>
      <c r="BN633">
        <v>0</v>
      </c>
      <c r="BO633">
        <v>0</v>
      </c>
      <c r="BP633" t="s">
        <v>2421</v>
      </c>
      <c r="BQ633">
        <v>0</v>
      </c>
      <c r="BR633">
        <v>0</v>
      </c>
      <c r="BS633">
        <v>0</v>
      </c>
      <c r="BT633" t="s">
        <v>880</v>
      </c>
      <c r="BU633">
        <v>0</v>
      </c>
      <c r="BV633">
        <v>0</v>
      </c>
      <c r="BW633" t="s">
        <v>697</v>
      </c>
      <c r="BX633">
        <v>0</v>
      </c>
    </row>
    <row r="634" spans="1:76" x14ac:dyDescent="0.25">
      <c r="A634" t="s">
        <v>737</v>
      </c>
      <c r="B634" t="s">
        <v>201</v>
      </c>
      <c r="C634" t="s">
        <v>641</v>
      </c>
      <c r="D634" t="s">
        <v>670</v>
      </c>
      <c r="E634" t="s">
        <v>192</v>
      </c>
      <c r="F634" t="s">
        <v>640</v>
      </c>
      <c r="G634" t="s">
        <v>198</v>
      </c>
      <c r="H634" t="s">
        <v>198</v>
      </c>
      <c r="I634" t="s">
        <v>1318</v>
      </c>
      <c r="J634" t="s">
        <v>2264</v>
      </c>
      <c r="K634">
        <v>1</v>
      </c>
      <c r="L634">
        <v>549</v>
      </c>
      <c r="M634">
        <v>342</v>
      </c>
      <c r="N634">
        <v>0</v>
      </c>
      <c r="O634">
        <v>0</v>
      </c>
      <c r="P634">
        <v>0</v>
      </c>
      <c r="Q634">
        <v>549</v>
      </c>
      <c r="R634">
        <v>0</v>
      </c>
      <c r="S634">
        <v>0</v>
      </c>
      <c r="T634">
        <v>37.700000000000003</v>
      </c>
      <c r="U634">
        <v>29.5</v>
      </c>
      <c r="V634">
        <v>24.18</v>
      </c>
      <c r="W634">
        <v>-13.52</v>
      </c>
      <c r="X634">
        <v>-36.93</v>
      </c>
      <c r="Y634">
        <v>10.574</v>
      </c>
      <c r="Z634">
        <v>11.12</v>
      </c>
      <c r="AA634">
        <v>3.25</v>
      </c>
      <c r="AB634" t="s">
        <v>199</v>
      </c>
      <c r="AC634" s="2">
        <v>-45.593442622950818</v>
      </c>
      <c r="AD634">
        <v>-10.029999999999999</v>
      </c>
      <c r="AE634">
        <v>375.93</v>
      </c>
      <c r="AF634">
        <v>0</v>
      </c>
      <c r="AG634">
        <v>0</v>
      </c>
      <c r="AH634">
        <v>0</v>
      </c>
      <c r="AI634" t="s">
        <v>697</v>
      </c>
      <c r="AJ634" t="s">
        <v>697</v>
      </c>
      <c r="AK634" t="s">
        <v>697</v>
      </c>
      <c r="AL634">
        <v>0</v>
      </c>
      <c r="AM634">
        <v>0</v>
      </c>
      <c r="AN634" t="s">
        <v>697</v>
      </c>
      <c r="AO634" t="s">
        <v>697</v>
      </c>
      <c r="AP634" t="s">
        <v>215</v>
      </c>
      <c r="AQ634" t="s">
        <v>2418</v>
      </c>
      <c r="AR634" t="s">
        <v>2419</v>
      </c>
      <c r="AS634" t="s">
        <v>697</v>
      </c>
      <c r="AT634" t="s">
        <v>697</v>
      </c>
      <c r="AU634" t="s">
        <v>395</v>
      </c>
      <c r="AV634" t="s">
        <v>236</v>
      </c>
      <c r="AW634" t="s">
        <v>196</v>
      </c>
      <c r="AX634" t="s">
        <v>697</v>
      </c>
      <c r="AY634" t="s">
        <v>697</v>
      </c>
      <c r="AZ634" t="s">
        <v>697</v>
      </c>
      <c r="BA634" t="s">
        <v>1913</v>
      </c>
      <c r="BB634" t="s">
        <v>2420</v>
      </c>
      <c r="BC634">
        <v>0</v>
      </c>
      <c r="BD634" t="s">
        <v>697</v>
      </c>
      <c r="BE634">
        <v>0</v>
      </c>
      <c r="BF634">
        <v>0</v>
      </c>
      <c r="BG634">
        <v>0</v>
      </c>
      <c r="BH634">
        <v>0</v>
      </c>
      <c r="BI634" t="s">
        <v>197</v>
      </c>
      <c r="BJ634" t="s">
        <v>697</v>
      </c>
      <c r="BK634">
        <v>0</v>
      </c>
      <c r="BL634">
        <v>0</v>
      </c>
      <c r="BM634">
        <v>0</v>
      </c>
      <c r="BN634">
        <v>0</v>
      </c>
      <c r="BO634">
        <v>0</v>
      </c>
      <c r="BP634" t="s">
        <v>2421</v>
      </c>
      <c r="BQ634">
        <v>0</v>
      </c>
      <c r="BR634">
        <v>0</v>
      </c>
      <c r="BS634">
        <v>0</v>
      </c>
      <c r="BT634" t="s">
        <v>697</v>
      </c>
      <c r="BU634">
        <v>0</v>
      </c>
      <c r="BV634">
        <v>0</v>
      </c>
      <c r="BW634" t="s">
        <v>697</v>
      </c>
      <c r="BX634">
        <v>0</v>
      </c>
    </row>
    <row r="635" spans="1:76" x14ac:dyDescent="0.25">
      <c r="A635" t="s">
        <v>748</v>
      </c>
      <c r="B635" t="s">
        <v>231</v>
      </c>
      <c r="C635" t="s">
        <v>665</v>
      </c>
      <c r="D635" t="s">
        <v>233</v>
      </c>
      <c r="E635" t="s">
        <v>192</v>
      </c>
      <c r="F635" t="s">
        <v>597</v>
      </c>
      <c r="G635" t="s">
        <v>697</v>
      </c>
      <c r="H635" t="s">
        <v>89</v>
      </c>
      <c r="I635" t="s">
        <v>1203</v>
      </c>
      <c r="J635" t="s">
        <v>2264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697</v>
      </c>
      <c r="AC635" s="2">
        <v>0</v>
      </c>
      <c r="AD635">
        <v>0</v>
      </c>
      <c r="AE635">
        <v>0</v>
      </c>
      <c r="AF635">
        <v>1</v>
      </c>
      <c r="AG635">
        <v>0</v>
      </c>
      <c r="AH635">
        <v>50.24</v>
      </c>
      <c r="AI635" t="s">
        <v>894</v>
      </c>
      <c r="AJ635" t="s">
        <v>1011</v>
      </c>
      <c r="AK635" t="s">
        <v>697</v>
      </c>
      <c r="AL635">
        <v>0</v>
      </c>
      <c r="AM635">
        <v>0</v>
      </c>
      <c r="AN635" t="s">
        <v>194</v>
      </c>
      <c r="AO635" t="s">
        <v>697</v>
      </c>
      <c r="AP635" t="s">
        <v>697</v>
      </c>
      <c r="AQ635" t="s">
        <v>2422</v>
      </c>
      <c r="AR635" t="s">
        <v>2423</v>
      </c>
      <c r="AS635" t="s">
        <v>697</v>
      </c>
      <c r="AT635" t="s">
        <v>697</v>
      </c>
      <c r="AU635" t="s">
        <v>213</v>
      </c>
      <c r="AV635" t="s">
        <v>236</v>
      </c>
      <c r="AW635" t="s">
        <v>196</v>
      </c>
      <c r="AX635" t="s">
        <v>697</v>
      </c>
      <c r="AY635" t="s">
        <v>697</v>
      </c>
      <c r="AZ635" t="s">
        <v>697</v>
      </c>
      <c r="BA635" t="s">
        <v>1484</v>
      </c>
      <c r="BB635" t="s">
        <v>2424</v>
      </c>
      <c r="BC635">
        <v>0</v>
      </c>
      <c r="BD635" t="s">
        <v>697</v>
      </c>
      <c r="BE635">
        <v>0</v>
      </c>
      <c r="BF635">
        <v>0</v>
      </c>
      <c r="BG635">
        <v>0</v>
      </c>
      <c r="BH635">
        <v>1.75</v>
      </c>
      <c r="BI635" t="s">
        <v>197</v>
      </c>
      <c r="BJ635" t="s">
        <v>192</v>
      </c>
      <c r="BK635">
        <v>0</v>
      </c>
      <c r="BL635">
        <v>0</v>
      </c>
      <c r="BM635">
        <v>0</v>
      </c>
      <c r="BN635">
        <v>0</v>
      </c>
      <c r="BO635">
        <v>0</v>
      </c>
      <c r="BP635" t="s">
        <v>2425</v>
      </c>
      <c r="BQ635">
        <v>0</v>
      </c>
      <c r="BR635">
        <v>0</v>
      </c>
      <c r="BS635">
        <v>0</v>
      </c>
      <c r="BT635" t="s">
        <v>880</v>
      </c>
      <c r="BU635">
        <v>0</v>
      </c>
      <c r="BV635">
        <v>0</v>
      </c>
      <c r="BW635" t="s">
        <v>697</v>
      </c>
      <c r="BX635">
        <v>0</v>
      </c>
    </row>
    <row r="636" spans="1:76" x14ac:dyDescent="0.25">
      <c r="A636" t="s">
        <v>748</v>
      </c>
      <c r="B636" t="s">
        <v>231</v>
      </c>
      <c r="C636" t="s">
        <v>665</v>
      </c>
      <c r="D636" t="s">
        <v>233</v>
      </c>
      <c r="E636" t="s">
        <v>192</v>
      </c>
      <c r="F636" t="s">
        <v>597</v>
      </c>
      <c r="G636" t="s">
        <v>198</v>
      </c>
      <c r="H636" t="s">
        <v>198</v>
      </c>
      <c r="I636" t="s">
        <v>1203</v>
      </c>
      <c r="J636" t="s">
        <v>2264</v>
      </c>
      <c r="K636">
        <v>1</v>
      </c>
      <c r="L636">
        <v>460</v>
      </c>
      <c r="M636">
        <v>351</v>
      </c>
      <c r="N636">
        <v>0</v>
      </c>
      <c r="O636">
        <v>0</v>
      </c>
      <c r="P636">
        <v>0</v>
      </c>
      <c r="Q636">
        <v>460</v>
      </c>
      <c r="R636">
        <v>0</v>
      </c>
      <c r="S636">
        <v>0</v>
      </c>
      <c r="T636">
        <v>23.7</v>
      </c>
      <c r="U636">
        <v>21.5</v>
      </c>
      <c r="V636">
        <v>17.62</v>
      </c>
      <c r="W636">
        <v>-6.08</v>
      </c>
      <c r="X636">
        <v>-8.2799999999999994</v>
      </c>
      <c r="Y636">
        <v>11.787000000000001</v>
      </c>
      <c r="Z636">
        <v>11.41</v>
      </c>
      <c r="AA636">
        <v>3.25</v>
      </c>
      <c r="AB636" t="s">
        <v>199</v>
      </c>
      <c r="AC636" s="2">
        <v>-17.940163934426231</v>
      </c>
      <c r="AD636">
        <v>-3.95</v>
      </c>
      <c r="AE636">
        <v>349.69</v>
      </c>
      <c r="AF636">
        <v>0</v>
      </c>
      <c r="AG636">
        <v>0</v>
      </c>
      <c r="AH636">
        <v>0</v>
      </c>
      <c r="AI636" t="s">
        <v>697</v>
      </c>
      <c r="AJ636" t="s">
        <v>697</v>
      </c>
      <c r="AK636" t="s">
        <v>697</v>
      </c>
      <c r="AL636">
        <v>0</v>
      </c>
      <c r="AM636">
        <v>0</v>
      </c>
      <c r="AN636" t="s">
        <v>697</v>
      </c>
      <c r="AO636" t="s">
        <v>697</v>
      </c>
      <c r="AP636" t="s">
        <v>215</v>
      </c>
      <c r="AQ636" t="s">
        <v>2422</v>
      </c>
      <c r="AR636" t="s">
        <v>2423</v>
      </c>
      <c r="AS636" t="s">
        <v>697</v>
      </c>
      <c r="AT636" t="s">
        <v>697</v>
      </c>
      <c r="AU636" t="s">
        <v>213</v>
      </c>
      <c r="AV636" t="s">
        <v>236</v>
      </c>
      <c r="AW636" t="s">
        <v>196</v>
      </c>
      <c r="AX636" t="s">
        <v>697</v>
      </c>
      <c r="AY636" t="s">
        <v>697</v>
      </c>
      <c r="AZ636" t="s">
        <v>697</v>
      </c>
      <c r="BA636" t="s">
        <v>1484</v>
      </c>
      <c r="BB636" t="s">
        <v>2424</v>
      </c>
      <c r="BC636">
        <v>0</v>
      </c>
      <c r="BD636" t="s">
        <v>697</v>
      </c>
      <c r="BE636">
        <v>0</v>
      </c>
      <c r="BF636">
        <v>0</v>
      </c>
      <c r="BG636">
        <v>0</v>
      </c>
      <c r="BH636">
        <v>0</v>
      </c>
      <c r="BI636" t="s">
        <v>197</v>
      </c>
      <c r="BJ636" t="s">
        <v>697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2425</v>
      </c>
      <c r="BQ636">
        <v>0</v>
      </c>
      <c r="BR636">
        <v>0</v>
      </c>
      <c r="BS636">
        <v>0</v>
      </c>
      <c r="BT636" t="s">
        <v>697</v>
      </c>
      <c r="BU636">
        <v>0</v>
      </c>
      <c r="BV636">
        <v>0</v>
      </c>
      <c r="BW636" t="s">
        <v>697</v>
      </c>
      <c r="BX636">
        <v>0</v>
      </c>
    </row>
    <row r="637" spans="1:76" x14ac:dyDescent="0.25">
      <c r="A637" t="s">
        <v>791</v>
      </c>
      <c r="B637" t="s">
        <v>191</v>
      </c>
      <c r="C637" t="s">
        <v>792</v>
      </c>
      <c r="D637" t="s">
        <v>675</v>
      </c>
      <c r="E637" t="s">
        <v>192</v>
      </c>
      <c r="F637" t="s">
        <v>624</v>
      </c>
      <c r="G637" t="s">
        <v>697</v>
      </c>
      <c r="H637" t="s">
        <v>89</v>
      </c>
      <c r="I637" t="s">
        <v>1203</v>
      </c>
      <c r="J637" t="s">
        <v>2264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697</v>
      </c>
      <c r="AC637" s="2">
        <v>0</v>
      </c>
      <c r="AD637">
        <v>0</v>
      </c>
      <c r="AE637">
        <v>0</v>
      </c>
      <c r="AF637">
        <v>1</v>
      </c>
      <c r="AG637">
        <v>0</v>
      </c>
      <c r="AH637">
        <v>50.24</v>
      </c>
      <c r="AI637" t="s">
        <v>894</v>
      </c>
      <c r="AJ637" t="s">
        <v>1011</v>
      </c>
      <c r="AK637" t="s">
        <v>697</v>
      </c>
      <c r="AL637">
        <v>0</v>
      </c>
      <c r="AM637">
        <v>0</v>
      </c>
      <c r="AN637" t="s">
        <v>194</v>
      </c>
      <c r="AO637" t="s">
        <v>697</v>
      </c>
      <c r="AP637" t="s">
        <v>697</v>
      </c>
      <c r="AQ637" t="s">
        <v>2426</v>
      </c>
      <c r="AR637" t="s">
        <v>2427</v>
      </c>
      <c r="AS637" t="s">
        <v>697</v>
      </c>
      <c r="AT637" t="s">
        <v>697</v>
      </c>
      <c r="AU637" t="s">
        <v>213</v>
      </c>
      <c r="AV637" t="s">
        <v>236</v>
      </c>
      <c r="AW637" t="s">
        <v>196</v>
      </c>
      <c r="AX637" t="s">
        <v>697</v>
      </c>
      <c r="AY637" t="s">
        <v>697</v>
      </c>
      <c r="AZ637" t="s">
        <v>697</v>
      </c>
      <c r="BA637" t="s">
        <v>1425</v>
      </c>
      <c r="BB637" t="s">
        <v>1795</v>
      </c>
      <c r="BC637">
        <v>0</v>
      </c>
      <c r="BD637" t="s">
        <v>697</v>
      </c>
      <c r="BE637">
        <v>0</v>
      </c>
      <c r="BF637">
        <v>0</v>
      </c>
      <c r="BG637">
        <v>0</v>
      </c>
      <c r="BH637">
        <v>1.75</v>
      </c>
      <c r="BI637" t="s">
        <v>197</v>
      </c>
      <c r="BJ637" t="s">
        <v>192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2428</v>
      </c>
      <c r="BQ637">
        <v>0</v>
      </c>
      <c r="BR637">
        <v>0</v>
      </c>
      <c r="BS637">
        <v>0</v>
      </c>
      <c r="BT637" t="s">
        <v>880</v>
      </c>
      <c r="BU637">
        <v>0</v>
      </c>
      <c r="BV637">
        <v>0</v>
      </c>
      <c r="BW637" t="s">
        <v>697</v>
      </c>
      <c r="BX637">
        <v>0</v>
      </c>
    </row>
    <row r="638" spans="1:76" x14ac:dyDescent="0.25">
      <c r="A638" t="s">
        <v>791</v>
      </c>
      <c r="B638" t="s">
        <v>191</v>
      </c>
      <c r="C638" t="s">
        <v>792</v>
      </c>
      <c r="D638" t="s">
        <v>675</v>
      </c>
      <c r="E638" t="s">
        <v>192</v>
      </c>
      <c r="F638" t="s">
        <v>624</v>
      </c>
      <c r="G638" t="s">
        <v>198</v>
      </c>
      <c r="H638" t="s">
        <v>198</v>
      </c>
      <c r="I638" t="s">
        <v>1203</v>
      </c>
      <c r="J638" t="s">
        <v>2264</v>
      </c>
      <c r="K638">
        <v>1</v>
      </c>
      <c r="L638">
        <v>698</v>
      </c>
      <c r="M638">
        <v>454</v>
      </c>
      <c r="N638">
        <v>0</v>
      </c>
      <c r="O638">
        <v>0</v>
      </c>
      <c r="P638">
        <v>0</v>
      </c>
      <c r="Q638">
        <v>698</v>
      </c>
      <c r="R638">
        <v>0</v>
      </c>
      <c r="S638">
        <v>0</v>
      </c>
      <c r="T638">
        <v>34.96</v>
      </c>
      <c r="U638">
        <v>31.5</v>
      </c>
      <c r="V638">
        <v>25.82</v>
      </c>
      <c r="W638">
        <v>-9.14</v>
      </c>
      <c r="X638">
        <v>-19.78</v>
      </c>
      <c r="Y638">
        <v>18.634</v>
      </c>
      <c r="Z638">
        <v>14.76</v>
      </c>
      <c r="AA638">
        <v>3.25</v>
      </c>
      <c r="AB638" t="s">
        <v>199</v>
      </c>
      <c r="AC638" s="2">
        <v>-35.052459016393442</v>
      </c>
      <c r="AD638">
        <v>-7.71</v>
      </c>
      <c r="AE638">
        <v>463.37</v>
      </c>
      <c r="AF638">
        <v>0</v>
      </c>
      <c r="AG638">
        <v>0</v>
      </c>
      <c r="AH638">
        <v>0</v>
      </c>
      <c r="AI638" t="s">
        <v>697</v>
      </c>
      <c r="AJ638" t="s">
        <v>697</v>
      </c>
      <c r="AK638" t="s">
        <v>697</v>
      </c>
      <c r="AL638">
        <v>0</v>
      </c>
      <c r="AM638">
        <v>0</v>
      </c>
      <c r="AN638" t="s">
        <v>697</v>
      </c>
      <c r="AO638" t="s">
        <v>697</v>
      </c>
      <c r="AP638" t="s">
        <v>215</v>
      </c>
      <c r="AQ638" t="s">
        <v>2426</v>
      </c>
      <c r="AR638" t="s">
        <v>2427</v>
      </c>
      <c r="AS638" t="s">
        <v>697</v>
      </c>
      <c r="AT638" t="s">
        <v>697</v>
      </c>
      <c r="AU638" t="s">
        <v>213</v>
      </c>
      <c r="AV638" t="s">
        <v>236</v>
      </c>
      <c r="AW638" t="s">
        <v>196</v>
      </c>
      <c r="AX638" t="s">
        <v>697</v>
      </c>
      <c r="AY638" t="s">
        <v>697</v>
      </c>
      <c r="AZ638" t="s">
        <v>697</v>
      </c>
      <c r="BA638" t="s">
        <v>1425</v>
      </c>
      <c r="BB638" t="s">
        <v>1795</v>
      </c>
      <c r="BC638">
        <v>0</v>
      </c>
      <c r="BD638" t="s">
        <v>697</v>
      </c>
      <c r="BE638">
        <v>0</v>
      </c>
      <c r="BF638">
        <v>0</v>
      </c>
      <c r="BG638">
        <v>0</v>
      </c>
      <c r="BH638">
        <v>0</v>
      </c>
      <c r="BI638" t="s">
        <v>197</v>
      </c>
      <c r="BJ638" t="s">
        <v>697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2428</v>
      </c>
      <c r="BQ638">
        <v>0</v>
      </c>
      <c r="BR638">
        <v>0</v>
      </c>
      <c r="BS638">
        <v>0</v>
      </c>
      <c r="BT638" t="s">
        <v>697</v>
      </c>
      <c r="BU638">
        <v>0</v>
      </c>
      <c r="BV638">
        <v>0</v>
      </c>
      <c r="BW638" t="s">
        <v>697</v>
      </c>
      <c r="BX638">
        <v>0</v>
      </c>
    </row>
    <row r="639" spans="1:76" x14ac:dyDescent="0.25">
      <c r="A639" t="s">
        <v>1072</v>
      </c>
      <c r="B639" t="s">
        <v>191</v>
      </c>
      <c r="C639" t="s">
        <v>1073</v>
      </c>
      <c r="D639" t="s">
        <v>466</v>
      </c>
      <c r="E639" t="s">
        <v>192</v>
      </c>
      <c r="F639" t="s">
        <v>677</v>
      </c>
      <c r="G639" t="s">
        <v>697</v>
      </c>
      <c r="H639" t="s">
        <v>89</v>
      </c>
      <c r="I639" t="s">
        <v>1318</v>
      </c>
      <c r="J639" t="s">
        <v>2264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697</v>
      </c>
      <c r="AC639" s="2">
        <v>0</v>
      </c>
      <c r="AD639">
        <v>0</v>
      </c>
      <c r="AE639">
        <v>0</v>
      </c>
      <c r="AF639">
        <v>1</v>
      </c>
      <c r="AG639">
        <v>0</v>
      </c>
      <c r="AH639">
        <v>63.16</v>
      </c>
      <c r="AI639" t="s">
        <v>850</v>
      </c>
      <c r="AJ639" t="s">
        <v>855</v>
      </c>
      <c r="AK639" t="s">
        <v>697</v>
      </c>
      <c r="AL639">
        <v>0</v>
      </c>
      <c r="AM639">
        <v>0</v>
      </c>
      <c r="AN639" t="s">
        <v>194</v>
      </c>
      <c r="AO639" t="s">
        <v>697</v>
      </c>
      <c r="AP639" t="s">
        <v>697</v>
      </c>
      <c r="AQ639" t="s">
        <v>2429</v>
      </c>
      <c r="AR639" t="s">
        <v>2430</v>
      </c>
      <c r="AS639" t="s">
        <v>697</v>
      </c>
      <c r="AT639" t="s">
        <v>697</v>
      </c>
      <c r="AU639" t="s">
        <v>856</v>
      </c>
      <c r="AV639" t="s">
        <v>236</v>
      </c>
      <c r="AW639" t="s">
        <v>196</v>
      </c>
      <c r="AX639" t="s">
        <v>697</v>
      </c>
      <c r="AY639" t="s">
        <v>697</v>
      </c>
      <c r="AZ639" t="s">
        <v>697</v>
      </c>
      <c r="BA639" t="s">
        <v>1510</v>
      </c>
      <c r="BB639" t="s">
        <v>2431</v>
      </c>
      <c r="BC639">
        <v>0</v>
      </c>
      <c r="BD639" t="s">
        <v>697</v>
      </c>
      <c r="BE639">
        <v>0</v>
      </c>
      <c r="BF639">
        <v>0</v>
      </c>
      <c r="BG639">
        <v>0</v>
      </c>
      <c r="BH639">
        <v>2.2000000000000002</v>
      </c>
      <c r="BI639" t="s">
        <v>197</v>
      </c>
      <c r="BJ639" t="s">
        <v>192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2432</v>
      </c>
      <c r="BQ639">
        <v>0</v>
      </c>
      <c r="BR639">
        <v>0</v>
      </c>
      <c r="BS639">
        <v>0</v>
      </c>
      <c r="BT639" t="s">
        <v>880</v>
      </c>
      <c r="BU639">
        <v>0</v>
      </c>
      <c r="BV639">
        <v>0</v>
      </c>
      <c r="BW639" t="s">
        <v>697</v>
      </c>
      <c r="BX639">
        <v>0</v>
      </c>
    </row>
    <row r="640" spans="1:76" x14ac:dyDescent="0.25">
      <c r="A640" t="s">
        <v>1072</v>
      </c>
      <c r="B640" t="s">
        <v>191</v>
      </c>
      <c r="C640" t="s">
        <v>1073</v>
      </c>
      <c r="D640" t="s">
        <v>466</v>
      </c>
      <c r="E640" t="s">
        <v>192</v>
      </c>
      <c r="F640" t="s">
        <v>677</v>
      </c>
      <c r="G640" t="s">
        <v>198</v>
      </c>
      <c r="H640" t="s">
        <v>198</v>
      </c>
      <c r="I640" t="s">
        <v>1318</v>
      </c>
      <c r="J640" t="s">
        <v>2264</v>
      </c>
      <c r="K640">
        <v>1</v>
      </c>
      <c r="L640">
        <v>370</v>
      </c>
      <c r="M640">
        <v>247</v>
      </c>
      <c r="N640">
        <v>0</v>
      </c>
      <c r="O640">
        <v>0</v>
      </c>
      <c r="P640">
        <v>0</v>
      </c>
      <c r="Q640">
        <v>370</v>
      </c>
      <c r="R640">
        <v>0</v>
      </c>
      <c r="S640">
        <v>0</v>
      </c>
      <c r="T640">
        <v>33.24</v>
      </c>
      <c r="U640">
        <v>31.5</v>
      </c>
      <c r="V640">
        <v>25.82</v>
      </c>
      <c r="W640">
        <v>-7.42</v>
      </c>
      <c r="X640">
        <v>-5.29</v>
      </c>
      <c r="Y640">
        <v>10.502000000000001</v>
      </c>
      <c r="Z640">
        <v>8.0299999999999994</v>
      </c>
      <c r="AA640">
        <v>3.25</v>
      </c>
      <c r="AB640" t="s">
        <v>199</v>
      </c>
      <c r="AC640" s="2">
        <v>-13.895081967213114</v>
      </c>
      <c r="AD640">
        <v>-3.06</v>
      </c>
      <c r="AE640">
        <v>245.42</v>
      </c>
      <c r="AF640">
        <v>0</v>
      </c>
      <c r="AG640">
        <v>0</v>
      </c>
      <c r="AH640">
        <v>0</v>
      </c>
      <c r="AI640" t="s">
        <v>697</v>
      </c>
      <c r="AJ640" t="s">
        <v>697</v>
      </c>
      <c r="AK640" t="s">
        <v>697</v>
      </c>
      <c r="AL640">
        <v>0</v>
      </c>
      <c r="AM640">
        <v>0</v>
      </c>
      <c r="AN640" t="s">
        <v>697</v>
      </c>
      <c r="AO640" t="s">
        <v>697</v>
      </c>
      <c r="AP640" t="s">
        <v>215</v>
      </c>
      <c r="AQ640" t="s">
        <v>2429</v>
      </c>
      <c r="AR640" t="s">
        <v>2430</v>
      </c>
      <c r="AS640" t="s">
        <v>697</v>
      </c>
      <c r="AT640" t="s">
        <v>697</v>
      </c>
      <c r="AU640" t="s">
        <v>856</v>
      </c>
      <c r="AV640" t="s">
        <v>236</v>
      </c>
      <c r="AW640" t="s">
        <v>196</v>
      </c>
      <c r="AX640" t="s">
        <v>697</v>
      </c>
      <c r="AY640" t="s">
        <v>697</v>
      </c>
      <c r="AZ640" t="s">
        <v>697</v>
      </c>
      <c r="BA640" t="s">
        <v>1510</v>
      </c>
      <c r="BB640" t="s">
        <v>2431</v>
      </c>
      <c r="BC640">
        <v>0</v>
      </c>
      <c r="BD640" t="s">
        <v>697</v>
      </c>
      <c r="BE640">
        <v>0</v>
      </c>
      <c r="BF640">
        <v>0</v>
      </c>
      <c r="BG640">
        <v>0</v>
      </c>
      <c r="BH640">
        <v>0</v>
      </c>
      <c r="BI640" t="s">
        <v>197</v>
      </c>
      <c r="BJ640" t="s">
        <v>697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2432</v>
      </c>
      <c r="BQ640">
        <v>0</v>
      </c>
      <c r="BR640">
        <v>0</v>
      </c>
      <c r="BS640">
        <v>0</v>
      </c>
      <c r="BT640" t="s">
        <v>697</v>
      </c>
      <c r="BU640">
        <v>0</v>
      </c>
      <c r="BV640">
        <v>0</v>
      </c>
      <c r="BW640" t="s">
        <v>697</v>
      </c>
      <c r="BX640">
        <v>0</v>
      </c>
    </row>
    <row r="641" spans="1:76" x14ac:dyDescent="0.25">
      <c r="A641" t="s">
        <v>738</v>
      </c>
      <c r="B641" t="s">
        <v>201</v>
      </c>
      <c r="C641" t="s">
        <v>634</v>
      </c>
      <c r="D641" t="s">
        <v>224</v>
      </c>
      <c r="E641" t="s">
        <v>192</v>
      </c>
      <c r="F641" t="s">
        <v>225</v>
      </c>
      <c r="G641" t="s">
        <v>697</v>
      </c>
      <c r="H641" t="s">
        <v>89</v>
      </c>
      <c r="I641" t="s">
        <v>1570</v>
      </c>
      <c r="J641" t="s">
        <v>2264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697</v>
      </c>
      <c r="AC641" s="2">
        <v>0</v>
      </c>
      <c r="AD641">
        <v>0</v>
      </c>
      <c r="AE641">
        <v>0</v>
      </c>
      <c r="AF641">
        <v>1</v>
      </c>
      <c r="AG641">
        <v>0</v>
      </c>
      <c r="AH641">
        <v>31.18</v>
      </c>
      <c r="AI641" t="s">
        <v>894</v>
      </c>
      <c r="AJ641" t="s">
        <v>1011</v>
      </c>
      <c r="AK641" t="s">
        <v>697</v>
      </c>
      <c r="AL641">
        <v>0</v>
      </c>
      <c r="AM641">
        <v>0</v>
      </c>
      <c r="AN641" t="s">
        <v>194</v>
      </c>
      <c r="AO641" t="s">
        <v>697</v>
      </c>
      <c r="AP641" t="s">
        <v>697</v>
      </c>
      <c r="AQ641" t="s">
        <v>2433</v>
      </c>
      <c r="AR641" t="s">
        <v>2434</v>
      </c>
      <c r="AS641" t="s">
        <v>697</v>
      </c>
      <c r="AT641" t="s">
        <v>697</v>
      </c>
      <c r="AU641" t="s">
        <v>395</v>
      </c>
      <c r="AV641" t="s">
        <v>236</v>
      </c>
      <c r="AW641" t="s">
        <v>196</v>
      </c>
      <c r="AX641" t="s">
        <v>697</v>
      </c>
      <c r="AY641" t="s">
        <v>697</v>
      </c>
      <c r="AZ641" t="s">
        <v>697</v>
      </c>
      <c r="BA641" t="s">
        <v>2435</v>
      </c>
      <c r="BB641" t="s">
        <v>2436</v>
      </c>
      <c r="BC641">
        <v>0</v>
      </c>
      <c r="BD641" t="s">
        <v>697</v>
      </c>
      <c r="BE641">
        <v>0</v>
      </c>
      <c r="BF641">
        <v>0</v>
      </c>
      <c r="BG641">
        <v>0</v>
      </c>
      <c r="BH641">
        <v>1.05</v>
      </c>
      <c r="BI641" t="s">
        <v>197</v>
      </c>
      <c r="BJ641" t="s">
        <v>192</v>
      </c>
      <c r="BK641">
        <v>0</v>
      </c>
      <c r="BL641">
        <v>0</v>
      </c>
      <c r="BM641">
        <v>0</v>
      </c>
      <c r="BN641">
        <v>0</v>
      </c>
      <c r="BO641">
        <v>0</v>
      </c>
      <c r="BP641" t="s">
        <v>2437</v>
      </c>
      <c r="BQ641">
        <v>0</v>
      </c>
      <c r="BR641">
        <v>0</v>
      </c>
      <c r="BS641">
        <v>0</v>
      </c>
      <c r="BT641" t="s">
        <v>880</v>
      </c>
      <c r="BU641">
        <v>0</v>
      </c>
      <c r="BV641">
        <v>0</v>
      </c>
      <c r="BW641" t="s">
        <v>697</v>
      </c>
      <c r="BX641">
        <v>0</v>
      </c>
    </row>
    <row r="642" spans="1:76" x14ac:dyDescent="0.25">
      <c r="A642" t="s">
        <v>738</v>
      </c>
      <c r="B642" t="s">
        <v>201</v>
      </c>
      <c r="C642" t="s">
        <v>634</v>
      </c>
      <c r="D642" t="s">
        <v>224</v>
      </c>
      <c r="E642" t="s">
        <v>192</v>
      </c>
      <c r="F642" t="s">
        <v>225</v>
      </c>
      <c r="G642" t="s">
        <v>198</v>
      </c>
      <c r="H642" t="s">
        <v>198</v>
      </c>
      <c r="I642" t="s">
        <v>1570</v>
      </c>
      <c r="J642" t="s">
        <v>2264</v>
      </c>
      <c r="K642">
        <v>1</v>
      </c>
      <c r="L642">
        <v>642</v>
      </c>
      <c r="M642">
        <v>406</v>
      </c>
      <c r="N642">
        <v>0</v>
      </c>
      <c r="O642">
        <v>0</v>
      </c>
      <c r="P642">
        <v>0</v>
      </c>
      <c r="Q642">
        <v>642</v>
      </c>
      <c r="R642">
        <v>0</v>
      </c>
      <c r="S642">
        <v>0</v>
      </c>
      <c r="T642">
        <v>36.76</v>
      </c>
      <c r="U642">
        <v>29.5</v>
      </c>
      <c r="V642">
        <v>24.18</v>
      </c>
      <c r="W642">
        <v>-12.58</v>
      </c>
      <c r="X642">
        <v>-38.200000000000003</v>
      </c>
      <c r="Y642">
        <v>11.997999999999999</v>
      </c>
      <c r="Z642">
        <v>16.100000000000001</v>
      </c>
      <c r="AA642">
        <v>3.97</v>
      </c>
      <c r="AB642" t="s">
        <v>199</v>
      </c>
      <c r="AC642" s="2">
        <v>-48.039344262295081</v>
      </c>
      <c r="AD642">
        <v>-10.57</v>
      </c>
      <c r="AE642">
        <v>436.51</v>
      </c>
      <c r="AF642">
        <v>0</v>
      </c>
      <c r="AG642">
        <v>0</v>
      </c>
      <c r="AH642">
        <v>0</v>
      </c>
      <c r="AI642" t="s">
        <v>697</v>
      </c>
      <c r="AJ642" t="s">
        <v>697</v>
      </c>
      <c r="AK642" t="s">
        <v>697</v>
      </c>
      <c r="AL642">
        <v>0</v>
      </c>
      <c r="AM642">
        <v>0</v>
      </c>
      <c r="AN642" t="s">
        <v>697</v>
      </c>
      <c r="AO642" t="s">
        <v>697</v>
      </c>
      <c r="AP642" t="s">
        <v>415</v>
      </c>
      <c r="AQ642" t="s">
        <v>2433</v>
      </c>
      <c r="AR642" t="s">
        <v>2434</v>
      </c>
      <c r="AS642" t="s">
        <v>697</v>
      </c>
      <c r="AT642" t="s">
        <v>697</v>
      </c>
      <c r="AU642" t="s">
        <v>395</v>
      </c>
      <c r="AV642" t="s">
        <v>236</v>
      </c>
      <c r="AW642" t="s">
        <v>196</v>
      </c>
      <c r="AX642" t="s">
        <v>697</v>
      </c>
      <c r="AY642" t="s">
        <v>697</v>
      </c>
      <c r="AZ642" t="s">
        <v>697</v>
      </c>
      <c r="BA642" t="s">
        <v>2435</v>
      </c>
      <c r="BB642" t="s">
        <v>2436</v>
      </c>
      <c r="BC642">
        <v>0</v>
      </c>
      <c r="BD642" t="s">
        <v>697</v>
      </c>
      <c r="BE642">
        <v>0</v>
      </c>
      <c r="BF642">
        <v>0</v>
      </c>
      <c r="BG642">
        <v>0</v>
      </c>
      <c r="BH642">
        <v>0</v>
      </c>
      <c r="BI642" t="s">
        <v>197</v>
      </c>
      <c r="BJ642" t="s">
        <v>697</v>
      </c>
      <c r="BK642">
        <v>0</v>
      </c>
      <c r="BL642">
        <v>0</v>
      </c>
      <c r="BM642">
        <v>0</v>
      </c>
      <c r="BN642">
        <v>0</v>
      </c>
      <c r="BO642">
        <v>0</v>
      </c>
      <c r="BP642" t="s">
        <v>2437</v>
      </c>
      <c r="BQ642">
        <v>0</v>
      </c>
      <c r="BR642">
        <v>0</v>
      </c>
      <c r="BS642">
        <v>0</v>
      </c>
      <c r="BT642" t="s">
        <v>697</v>
      </c>
      <c r="BU642">
        <v>0</v>
      </c>
      <c r="BV642">
        <v>0</v>
      </c>
      <c r="BW642" t="s">
        <v>697</v>
      </c>
      <c r="BX642">
        <v>0</v>
      </c>
    </row>
    <row r="643" spans="1:76" x14ac:dyDescent="0.25">
      <c r="A643" t="s">
        <v>744</v>
      </c>
      <c r="B643" t="s">
        <v>201</v>
      </c>
      <c r="C643" t="s">
        <v>241</v>
      </c>
      <c r="D643" t="s">
        <v>242</v>
      </c>
      <c r="E643" t="s">
        <v>192</v>
      </c>
      <c r="F643" t="s">
        <v>243</v>
      </c>
      <c r="G643" t="s">
        <v>697</v>
      </c>
      <c r="H643" t="s">
        <v>89</v>
      </c>
      <c r="I643" t="s">
        <v>1435</v>
      </c>
      <c r="J643" t="s">
        <v>2264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697</v>
      </c>
      <c r="AC643" s="2">
        <v>0</v>
      </c>
      <c r="AD643">
        <v>0</v>
      </c>
      <c r="AE643">
        <v>0</v>
      </c>
      <c r="AF643">
        <v>1</v>
      </c>
      <c r="AG643">
        <v>0</v>
      </c>
      <c r="AH643">
        <v>61.77</v>
      </c>
      <c r="AI643" t="s">
        <v>700</v>
      </c>
      <c r="AJ643" t="s">
        <v>704</v>
      </c>
      <c r="AK643" t="s">
        <v>697</v>
      </c>
      <c r="AL643">
        <v>0</v>
      </c>
      <c r="AM643">
        <v>0</v>
      </c>
      <c r="AN643" t="s">
        <v>194</v>
      </c>
      <c r="AO643" t="s">
        <v>697</v>
      </c>
      <c r="AP643" t="s">
        <v>697</v>
      </c>
      <c r="AQ643" t="s">
        <v>2438</v>
      </c>
      <c r="AR643" t="s">
        <v>2439</v>
      </c>
      <c r="AS643" t="s">
        <v>697</v>
      </c>
      <c r="AT643" t="s">
        <v>697</v>
      </c>
      <c r="AU643" t="s">
        <v>223</v>
      </c>
      <c r="AV643" t="s">
        <v>236</v>
      </c>
      <c r="AW643" t="s">
        <v>196</v>
      </c>
      <c r="AX643" t="s">
        <v>697</v>
      </c>
      <c r="AY643" t="s">
        <v>697</v>
      </c>
      <c r="AZ643" t="s">
        <v>697</v>
      </c>
      <c r="BA643" t="s">
        <v>2440</v>
      </c>
      <c r="BB643" t="s">
        <v>2441</v>
      </c>
      <c r="BC643">
        <v>0</v>
      </c>
      <c r="BD643" t="s">
        <v>697</v>
      </c>
      <c r="BE643">
        <v>0</v>
      </c>
      <c r="BF643">
        <v>0</v>
      </c>
      <c r="BG643">
        <v>0</v>
      </c>
      <c r="BH643">
        <v>1.95</v>
      </c>
      <c r="BI643" t="s">
        <v>197</v>
      </c>
      <c r="BJ643" t="s">
        <v>192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2442</v>
      </c>
      <c r="BQ643">
        <v>0</v>
      </c>
      <c r="BR643">
        <v>0</v>
      </c>
      <c r="BS643">
        <v>0</v>
      </c>
      <c r="BT643" t="s">
        <v>880</v>
      </c>
      <c r="BU643">
        <v>0</v>
      </c>
      <c r="BV643">
        <v>0</v>
      </c>
      <c r="BW643" t="s">
        <v>697</v>
      </c>
      <c r="BX643">
        <v>0</v>
      </c>
    </row>
    <row r="644" spans="1:76" x14ac:dyDescent="0.25">
      <c r="A644" t="s">
        <v>744</v>
      </c>
      <c r="B644" t="s">
        <v>201</v>
      </c>
      <c r="C644" t="s">
        <v>241</v>
      </c>
      <c r="D644" t="s">
        <v>242</v>
      </c>
      <c r="E644" t="s">
        <v>192</v>
      </c>
      <c r="F644" t="s">
        <v>243</v>
      </c>
      <c r="G644" t="s">
        <v>198</v>
      </c>
      <c r="H644" t="s">
        <v>198</v>
      </c>
      <c r="I644" t="s">
        <v>1435</v>
      </c>
      <c r="J644" t="s">
        <v>2264</v>
      </c>
      <c r="K644">
        <v>1</v>
      </c>
      <c r="L644">
        <v>731</v>
      </c>
      <c r="M644">
        <v>433</v>
      </c>
      <c r="N644">
        <v>0</v>
      </c>
      <c r="O644">
        <v>0</v>
      </c>
      <c r="P644">
        <v>0</v>
      </c>
      <c r="Q644">
        <v>731</v>
      </c>
      <c r="R644">
        <v>0</v>
      </c>
      <c r="S644">
        <v>0</v>
      </c>
      <c r="T644">
        <v>40.770000000000003</v>
      </c>
      <c r="U644">
        <v>29.5</v>
      </c>
      <c r="V644">
        <v>24.18</v>
      </c>
      <c r="W644">
        <v>-16.59</v>
      </c>
      <c r="X644">
        <v>-67.510000000000005</v>
      </c>
      <c r="Y644">
        <v>0</v>
      </c>
      <c r="Z644">
        <v>14.07</v>
      </c>
      <c r="AA644">
        <v>3.25</v>
      </c>
      <c r="AB644" t="s">
        <v>199</v>
      </c>
      <c r="AC644" s="2">
        <v>-67.508196721311478</v>
      </c>
      <c r="AD644">
        <v>-14.85</v>
      </c>
      <c r="AE644">
        <v>501.29</v>
      </c>
      <c r="AF644">
        <v>0</v>
      </c>
      <c r="AG644">
        <v>0</v>
      </c>
      <c r="AH644">
        <v>0</v>
      </c>
      <c r="AI644" t="s">
        <v>697</v>
      </c>
      <c r="AJ644" t="s">
        <v>697</v>
      </c>
      <c r="AK644" t="s">
        <v>697</v>
      </c>
      <c r="AL644">
        <v>0</v>
      </c>
      <c r="AM644">
        <v>0</v>
      </c>
      <c r="AN644" t="s">
        <v>697</v>
      </c>
      <c r="AO644" t="s">
        <v>697</v>
      </c>
      <c r="AP644" t="s">
        <v>215</v>
      </c>
      <c r="AQ644" t="s">
        <v>2438</v>
      </c>
      <c r="AR644" t="s">
        <v>2439</v>
      </c>
      <c r="AS644" t="s">
        <v>697</v>
      </c>
      <c r="AT644" t="s">
        <v>697</v>
      </c>
      <c r="AU644" t="s">
        <v>223</v>
      </c>
      <c r="AV644" t="s">
        <v>236</v>
      </c>
      <c r="AW644" t="s">
        <v>196</v>
      </c>
      <c r="AX644" t="s">
        <v>697</v>
      </c>
      <c r="AY644" t="s">
        <v>697</v>
      </c>
      <c r="AZ644" t="s">
        <v>697</v>
      </c>
      <c r="BA644" t="s">
        <v>2440</v>
      </c>
      <c r="BB644" t="s">
        <v>2441</v>
      </c>
      <c r="BC644">
        <v>0</v>
      </c>
      <c r="BD644" t="s">
        <v>697</v>
      </c>
      <c r="BE644">
        <v>0</v>
      </c>
      <c r="BF644">
        <v>0</v>
      </c>
      <c r="BG644">
        <v>0</v>
      </c>
      <c r="BH644">
        <v>0</v>
      </c>
      <c r="BI644" t="s">
        <v>197</v>
      </c>
      <c r="BJ644" t="s">
        <v>697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2442</v>
      </c>
      <c r="BQ644">
        <v>0</v>
      </c>
      <c r="BR644">
        <v>0</v>
      </c>
      <c r="BS644">
        <v>0</v>
      </c>
      <c r="BT644" t="s">
        <v>697</v>
      </c>
      <c r="BU644">
        <v>0</v>
      </c>
      <c r="BV644">
        <v>0</v>
      </c>
      <c r="BW644" t="s">
        <v>697</v>
      </c>
      <c r="BX644">
        <v>0</v>
      </c>
    </row>
    <row r="645" spans="1:76" x14ac:dyDescent="0.25">
      <c r="A645" t="s">
        <v>720</v>
      </c>
      <c r="B645" t="s">
        <v>191</v>
      </c>
      <c r="C645" t="s">
        <v>541</v>
      </c>
      <c r="D645" t="s">
        <v>536</v>
      </c>
      <c r="E645" t="s">
        <v>192</v>
      </c>
      <c r="F645" t="s">
        <v>222</v>
      </c>
      <c r="G645" t="s">
        <v>697</v>
      </c>
      <c r="H645" t="s">
        <v>89</v>
      </c>
      <c r="I645" t="s">
        <v>1318</v>
      </c>
      <c r="J645" t="s">
        <v>2264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697</v>
      </c>
      <c r="AC645" s="2">
        <v>0</v>
      </c>
      <c r="AD645">
        <v>0</v>
      </c>
      <c r="AE645">
        <v>0</v>
      </c>
      <c r="AF645">
        <v>1</v>
      </c>
      <c r="AG645">
        <v>0</v>
      </c>
      <c r="AH645">
        <v>45.04</v>
      </c>
      <c r="AI645" t="s">
        <v>894</v>
      </c>
      <c r="AJ645" t="s">
        <v>1011</v>
      </c>
      <c r="AK645" t="s">
        <v>697</v>
      </c>
      <c r="AL645">
        <v>0</v>
      </c>
      <c r="AM645">
        <v>0</v>
      </c>
      <c r="AN645" t="s">
        <v>194</v>
      </c>
      <c r="AO645" t="s">
        <v>697</v>
      </c>
      <c r="AP645" t="s">
        <v>697</v>
      </c>
      <c r="AQ645" t="s">
        <v>2443</v>
      </c>
      <c r="AR645" t="s">
        <v>2444</v>
      </c>
      <c r="AS645" t="s">
        <v>697</v>
      </c>
      <c r="AT645" t="s">
        <v>697</v>
      </c>
      <c r="AU645" t="s">
        <v>213</v>
      </c>
      <c r="AV645" t="s">
        <v>236</v>
      </c>
      <c r="AW645" t="s">
        <v>196</v>
      </c>
      <c r="AX645" t="s">
        <v>697</v>
      </c>
      <c r="AY645" t="s">
        <v>697</v>
      </c>
      <c r="AZ645" t="s">
        <v>697</v>
      </c>
      <c r="BA645" t="s">
        <v>1541</v>
      </c>
      <c r="BB645" t="s">
        <v>2445</v>
      </c>
      <c r="BC645">
        <v>0</v>
      </c>
      <c r="BD645" t="s">
        <v>697</v>
      </c>
      <c r="BE645">
        <v>0</v>
      </c>
      <c r="BF645">
        <v>0</v>
      </c>
      <c r="BG645">
        <v>0</v>
      </c>
      <c r="BH645">
        <v>1.75</v>
      </c>
      <c r="BI645" t="s">
        <v>197</v>
      </c>
      <c r="BJ645" t="s">
        <v>192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2446</v>
      </c>
      <c r="BQ645">
        <v>0</v>
      </c>
      <c r="BR645">
        <v>0</v>
      </c>
      <c r="BS645">
        <v>0</v>
      </c>
      <c r="BT645" t="s">
        <v>880</v>
      </c>
      <c r="BU645">
        <v>0</v>
      </c>
      <c r="BV645">
        <v>0</v>
      </c>
      <c r="BW645" t="s">
        <v>697</v>
      </c>
      <c r="BX645">
        <v>0</v>
      </c>
    </row>
    <row r="646" spans="1:76" x14ac:dyDescent="0.25">
      <c r="A646" t="s">
        <v>720</v>
      </c>
      <c r="B646" t="s">
        <v>191</v>
      </c>
      <c r="C646" t="s">
        <v>541</v>
      </c>
      <c r="D646" t="s">
        <v>536</v>
      </c>
      <c r="E646" t="s">
        <v>192</v>
      </c>
      <c r="F646" t="s">
        <v>222</v>
      </c>
      <c r="G646" t="s">
        <v>198</v>
      </c>
      <c r="H646" t="s">
        <v>198</v>
      </c>
      <c r="I646" t="s">
        <v>1318</v>
      </c>
      <c r="J646" t="s">
        <v>2264</v>
      </c>
      <c r="K646">
        <v>1</v>
      </c>
      <c r="L646">
        <v>698</v>
      </c>
      <c r="M646">
        <v>481</v>
      </c>
      <c r="N646">
        <v>0</v>
      </c>
      <c r="O646">
        <v>0</v>
      </c>
      <c r="P646">
        <v>0</v>
      </c>
      <c r="Q646">
        <v>698</v>
      </c>
      <c r="R646">
        <v>0</v>
      </c>
      <c r="S646">
        <v>0</v>
      </c>
      <c r="T646">
        <v>31.09</v>
      </c>
      <c r="U646">
        <v>31.5</v>
      </c>
      <c r="V646">
        <v>25.82</v>
      </c>
      <c r="W646">
        <v>-5.27</v>
      </c>
      <c r="X646">
        <v>2.35</v>
      </c>
      <c r="Y646">
        <v>17.405999999999999</v>
      </c>
      <c r="Z646">
        <v>15.63</v>
      </c>
      <c r="AA646">
        <v>3.25</v>
      </c>
      <c r="AB646" t="s">
        <v>199</v>
      </c>
      <c r="AC646" s="2">
        <v>-11.914754098360655</v>
      </c>
      <c r="AD646">
        <v>-2.62</v>
      </c>
      <c r="AE646">
        <v>462.5</v>
      </c>
      <c r="AF646">
        <v>0</v>
      </c>
      <c r="AG646">
        <v>0</v>
      </c>
      <c r="AH646">
        <v>0</v>
      </c>
      <c r="AI646" t="s">
        <v>697</v>
      </c>
      <c r="AJ646" t="s">
        <v>697</v>
      </c>
      <c r="AK646" t="s">
        <v>697</v>
      </c>
      <c r="AL646">
        <v>0</v>
      </c>
      <c r="AM646">
        <v>0</v>
      </c>
      <c r="AN646" t="s">
        <v>697</v>
      </c>
      <c r="AO646" t="s">
        <v>697</v>
      </c>
      <c r="AP646" t="s">
        <v>215</v>
      </c>
      <c r="AQ646" t="s">
        <v>2443</v>
      </c>
      <c r="AR646" t="s">
        <v>2444</v>
      </c>
      <c r="AS646" t="s">
        <v>697</v>
      </c>
      <c r="AT646" t="s">
        <v>697</v>
      </c>
      <c r="AU646" t="s">
        <v>213</v>
      </c>
      <c r="AV646" t="s">
        <v>236</v>
      </c>
      <c r="AW646" t="s">
        <v>196</v>
      </c>
      <c r="AX646" t="s">
        <v>697</v>
      </c>
      <c r="AY646" t="s">
        <v>697</v>
      </c>
      <c r="AZ646" t="s">
        <v>697</v>
      </c>
      <c r="BA646" t="s">
        <v>1541</v>
      </c>
      <c r="BB646" t="s">
        <v>2445</v>
      </c>
      <c r="BC646">
        <v>0</v>
      </c>
      <c r="BD646" t="s">
        <v>697</v>
      </c>
      <c r="BE646">
        <v>0</v>
      </c>
      <c r="BF646">
        <v>0</v>
      </c>
      <c r="BG646">
        <v>0</v>
      </c>
      <c r="BH646">
        <v>0</v>
      </c>
      <c r="BI646" t="s">
        <v>197</v>
      </c>
      <c r="BJ646" t="s">
        <v>697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2446</v>
      </c>
      <c r="BQ646">
        <v>0</v>
      </c>
      <c r="BR646">
        <v>0</v>
      </c>
      <c r="BS646">
        <v>0</v>
      </c>
      <c r="BT646" t="s">
        <v>697</v>
      </c>
      <c r="BU646">
        <v>0</v>
      </c>
      <c r="BV646">
        <v>0</v>
      </c>
      <c r="BW646" t="s">
        <v>697</v>
      </c>
      <c r="BX646">
        <v>0</v>
      </c>
    </row>
    <row r="647" spans="1:76" x14ac:dyDescent="0.25">
      <c r="A647" t="s">
        <v>1380</v>
      </c>
      <c r="B647" t="s">
        <v>191</v>
      </c>
      <c r="C647" t="s">
        <v>1381</v>
      </c>
      <c r="D647" t="s">
        <v>450</v>
      </c>
      <c r="E647" t="s">
        <v>192</v>
      </c>
      <c r="F647" t="s">
        <v>625</v>
      </c>
      <c r="G647" t="s">
        <v>697</v>
      </c>
      <c r="H647" t="s">
        <v>89</v>
      </c>
      <c r="I647" t="s">
        <v>1281</v>
      </c>
      <c r="J647" t="s">
        <v>2264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697</v>
      </c>
      <c r="AC647" s="2">
        <v>0</v>
      </c>
      <c r="AD647">
        <v>0</v>
      </c>
      <c r="AE647">
        <v>0</v>
      </c>
      <c r="AF647">
        <v>1</v>
      </c>
      <c r="AG647">
        <v>0</v>
      </c>
      <c r="AH647">
        <v>45.93</v>
      </c>
      <c r="AI647" t="s">
        <v>611</v>
      </c>
      <c r="AJ647" t="s">
        <v>623</v>
      </c>
      <c r="AK647" t="s">
        <v>697</v>
      </c>
      <c r="AL647">
        <v>0</v>
      </c>
      <c r="AM647">
        <v>0</v>
      </c>
      <c r="AN647" t="s">
        <v>194</v>
      </c>
      <c r="AO647" t="s">
        <v>697</v>
      </c>
      <c r="AP647" t="s">
        <v>697</v>
      </c>
      <c r="AQ647" t="s">
        <v>2447</v>
      </c>
      <c r="AR647" t="s">
        <v>2448</v>
      </c>
      <c r="AS647" t="s">
        <v>697</v>
      </c>
      <c r="AT647" t="s">
        <v>697</v>
      </c>
      <c r="AU647" t="s">
        <v>213</v>
      </c>
      <c r="AV647" t="s">
        <v>236</v>
      </c>
      <c r="AW647" t="s">
        <v>196</v>
      </c>
      <c r="AX647" t="s">
        <v>697</v>
      </c>
      <c r="AY647" t="s">
        <v>697</v>
      </c>
      <c r="AZ647" t="s">
        <v>697</v>
      </c>
      <c r="BA647" t="s">
        <v>1382</v>
      </c>
      <c r="BB647" t="s">
        <v>2449</v>
      </c>
      <c r="BC647">
        <v>0</v>
      </c>
      <c r="BD647" t="s">
        <v>697</v>
      </c>
      <c r="BE647">
        <v>0</v>
      </c>
      <c r="BF647">
        <v>0</v>
      </c>
      <c r="BG647">
        <v>0</v>
      </c>
      <c r="BH647">
        <v>1.6</v>
      </c>
      <c r="BI647" t="s">
        <v>197</v>
      </c>
      <c r="BJ647" t="s">
        <v>192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2450</v>
      </c>
      <c r="BQ647">
        <v>0</v>
      </c>
      <c r="BR647">
        <v>0</v>
      </c>
      <c r="BS647">
        <v>0</v>
      </c>
      <c r="BT647" t="s">
        <v>880</v>
      </c>
      <c r="BU647">
        <v>0</v>
      </c>
      <c r="BV647">
        <v>0</v>
      </c>
      <c r="BW647" t="s">
        <v>697</v>
      </c>
      <c r="BX647">
        <v>0</v>
      </c>
    </row>
    <row r="648" spans="1:76" x14ac:dyDescent="0.25">
      <c r="A648" t="s">
        <v>1380</v>
      </c>
      <c r="B648" t="s">
        <v>191</v>
      </c>
      <c r="C648" t="s">
        <v>1381</v>
      </c>
      <c r="D648" t="s">
        <v>450</v>
      </c>
      <c r="E648" t="s">
        <v>192</v>
      </c>
      <c r="F648" t="s">
        <v>625</v>
      </c>
      <c r="G648" t="s">
        <v>198</v>
      </c>
      <c r="H648" t="s">
        <v>198</v>
      </c>
      <c r="I648" t="s">
        <v>1281</v>
      </c>
      <c r="J648" t="s">
        <v>2264</v>
      </c>
      <c r="K648">
        <v>1</v>
      </c>
      <c r="L648">
        <v>356</v>
      </c>
      <c r="M648">
        <v>242</v>
      </c>
      <c r="N648">
        <v>0</v>
      </c>
      <c r="O648">
        <v>0</v>
      </c>
      <c r="P648">
        <v>0</v>
      </c>
      <c r="Q648">
        <v>356</v>
      </c>
      <c r="R648">
        <v>0</v>
      </c>
      <c r="S648">
        <v>0</v>
      </c>
      <c r="T648">
        <v>32.020000000000003</v>
      </c>
      <c r="U648">
        <v>31.5</v>
      </c>
      <c r="V648">
        <v>25.82</v>
      </c>
      <c r="W648">
        <v>-6.2</v>
      </c>
      <c r="X648">
        <v>-1.52</v>
      </c>
      <c r="Y648">
        <v>7.3410000000000002</v>
      </c>
      <c r="Z648">
        <v>7.86</v>
      </c>
      <c r="AA648">
        <v>3.25</v>
      </c>
      <c r="AB648" t="s">
        <v>199</v>
      </c>
      <c r="AC648" s="2">
        <v>-7.5418032786885245</v>
      </c>
      <c r="AD648">
        <v>-1.66</v>
      </c>
      <c r="AE648">
        <v>236</v>
      </c>
      <c r="AF648">
        <v>0</v>
      </c>
      <c r="AG648">
        <v>0</v>
      </c>
      <c r="AH648">
        <v>0</v>
      </c>
      <c r="AI648" t="s">
        <v>697</v>
      </c>
      <c r="AJ648" t="s">
        <v>697</v>
      </c>
      <c r="AK648" t="s">
        <v>697</v>
      </c>
      <c r="AL648">
        <v>0</v>
      </c>
      <c r="AM648">
        <v>0</v>
      </c>
      <c r="AN648" t="s">
        <v>697</v>
      </c>
      <c r="AO648" t="s">
        <v>697</v>
      </c>
      <c r="AP648" t="s">
        <v>415</v>
      </c>
      <c r="AQ648" t="s">
        <v>2447</v>
      </c>
      <c r="AR648" t="s">
        <v>2448</v>
      </c>
      <c r="AS648" t="s">
        <v>697</v>
      </c>
      <c r="AT648" t="s">
        <v>697</v>
      </c>
      <c r="AU648" t="s">
        <v>213</v>
      </c>
      <c r="AV648" t="s">
        <v>236</v>
      </c>
      <c r="AW648" t="s">
        <v>196</v>
      </c>
      <c r="AX648" t="s">
        <v>697</v>
      </c>
      <c r="AY648" t="s">
        <v>697</v>
      </c>
      <c r="AZ648" t="s">
        <v>697</v>
      </c>
      <c r="BA648" t="s">
        <v>1382</v>
      </c>
      <c r="BB648" t="s">
        <v>2449</v>
      </c>
      <c r="BC648">
        <v>0</v>
      </c>
      <c r="BD648" t="s">
        <v>697</v>
      </c>
      <c r="BE648">
        <v>0</v>
      </c>
      <c r="BF648">
        <v>0</v>
      </c>
      <c r="BG648">
        <v>0</v>
      </c>
      <c r="BH648">
        <v>0</v>
      </c>
      <c r="BI648" t="s">
        <v>197</v>
      </c>
      <c r="BJ648" t="s">
        <v>697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2450</v>
      </c>
      <c r="BQ648">
        <v>0</v>
      </c>
      <c r="BR648">
        <v>0</v>
      </c>
      <c r="BS648">
        <v>0</v>
      </c>
      <c r="BT648" t="s">
        <v>697</v>
      </c>
      <c r="BU648">
        <v>0</v>
      </c>
      <c r="BV648">
        <v>0</v>
      </c>
      <c r="BW648" t="s">
        <v>697</v>
      </c>
      <c r="BX648">
        <v>0</v>
      </c>
    </row>
    <row r="649" spans="1:76" x14ac:dyDescent="0.25">
      <c r="A649" t="s">
        <v>192</v>
      </c>
      <c r="B649" t="s">
        <v>697</v>
      </c>
      <c r="C649" t="s">
        <v>697</v>
      </c>
      <c r="D649" t="s">
        <v>697</v>
      </c>
      <c r="E649" t="s">
        <v>697</v>
      </c>
      <c r="F649" t="s">
        <v>680</v>
      </c>
      <c r="G649" t="s">
        <v>697</v>
      </c>
      <c r="H649" t="s">
        <v>184</v>
      </c>
      <c r="I649" t="s">
        <v>2264</v>
      </c>
      <c r="J649" t="s">
        <v>2264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697</v>
      </c>
      <c r="AC649" s="2">
        <v>-1.2786885245901638</v>
      </c>
      <c r="AD649">
        <v>-0.28000000000000003</v>
      </c>
      <c r="AE649">
        <v>0</v>
      </c>
      <c r="AF649">
        <v>0</v>
      </c>
      <c r="AG649">
        <v>0</v>
      </c>
      <c r="AH649">
        <v>0</v>
      </c>
      <c r="AI649" t="s">
        <v>697</v>
      </c>
      <c r="AJ649" t="s">
        <v>697</v>
      </c>
      <c r="AK649" t="s">
        <v>697</v>
      </c>
      <c r="AL649">
        <v>0</v>
      </c>
      <c r="AM649">
        <v>0</v>
      </c>
      <c r="AN649" t="s">
        <v>697</v>
      </c>
      <c r="AO649" t="s">
        <v>697</v>
      </c>
      <c r="AP649" t="s">
        <v>697</v>
      </c>
      <c r="AQ649" t="s">
        <v>697</v>
      </c>
      <c r="AR649" t="s">
        <v>697</v>
      </c>
      <c r="AS649" t="s">
        <v>697</v>
      </c>
      <c r="AT649" t="s">
        <v>697</v>
      </c>
      <c r="AU649" t="s">
        <v>697</v>
      </c>
      <c r="AV649" t="s">
        <v>697</v>
      </c>
      <c r="AW649" t="s">
        <v>697</v>
      </c>
      <c r="AX649" t="s">
        <v>697</v>
      </c>
      <c r="AY649" t="s">
        <v>697</v>
      </c>
      <c r="AZ649" t="s">
        <v>697</v>
      </c>
      <c r="BA649" t="s">
        <v>912</v>
      </c>
      <c r="BB649" t="s">
        <v>1013</v>
      </c>
      <c r="BC649">
        <v>1.56</v>
      </c>
      <c r="BD649" t="s">
        <v>1155</v>
      </c>
      <c r="BE649">
        <v>0</v>
      </c>
      <c r="BF649">
        <v>0</v>
      </c>
      <c r="BG649">
        <v>0</v>
      </c>
      <c r="BH649">
        <v>0</v>
      </c>
      <c r="BI649" t="s">
        <v>197</v>
      </c>
      <c r="BJ649" t="s">
        <v>697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697</v>
      </c>
      <c r="BQ649">
        <v>0</v>
      </c>
      <c r="BR649">
        <v>0</v>
      </c>
      <c r="BS649">
        <v>0</v>
      </c>
      <c r="BT649" t="s">
        <v>697</v>
      </c>
      <c r="BU649">
        <v>0</v>
      </c>
      <c r="BV649">
        <v>0</v>
      </c>
      <c r="BW649" t="s">
        <v>697</v>
      </c>
      <c r="BX649">
        <v>0</v>
      </c>
    </row>
    <row r="650" spans="1:76" x14ac:dyDescent="0.25">
      <c r="A650" t="s">
        <v>192</v>
      </c>
      <c r="B650" t="s">
        <v>697</v>
      </c>
      <c r="C650" t="s">
        <v>697</v>
      </c>
      <c r="D650" t="s">
        <v>697</v>
      </c>
      <c r="E650" t="s">
        <v>697</v>
      </c>
      <c r="F650" t="s">
        <v>679</v>
      </c>
      <c r="G650" t="s">
        <v>697</v>
      </c>
      <c r="H650" t="s">
        <v>184</v>
      </c>
      <c r="I650" t="s">
        <v>2264</v>
      </c>
      <c r="J650" t="s">
        <v>2264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697</v>
      </c>
      <c r="AC650" s="2">
        <v>-0.67213114754098358</v>
      </c>
      <c r="AD650">
        <v>-0.15</v>
      </c>
      <c r="AE650">
        <v>0</v>
      </c>
      <c r="AF650">
        <v>0</v>
      </c>
      <c r="AG650">
        <v>0</v>
      </c>
      <c r="AH650">
        <v>0</v>
      </c>
      <c r="AI650" t="s">
        <v>697</v>
      </c>
      <c r="AJ650" t="s">
        <v>697</v>
      </c>
      <c r="AK650" t="s">
        <v>697</v>
      </c>
      <c r="AL650">
        <v>0</v>
      </c>
      <c r="AM650">
        <v>0</v>
      </c>
      <c r="AN650" t="s">
        <v>697</v>
      </c>
      <c r="AO650" t="s">
        <v>697</v>
      </c>
      <c r="AP650" t="s">
        <v>697</v>
      </c>
      <c r="AQ650" t="s">
        <v>697</v>
      </c>
      <c r="AR650" t="s">
        <v>697</v>
      </c>
      <c r="AS650" t="s">
        <v>697</v>
      </c>
      <c r="AT650" t="s">
        <v>697</v>
      </c>
      <c r="AU650" t="s">
        <v>697</v>
      </c>
      <c r="AV650" t="s">
        <v>697</v>
      </c>
      <c r="AW650" t="s">
        <v>697</v>
      </c>
      <c r="AX650" t="s">
        <v>697</v>
      </c>
      <c r="AY650" t="s">
        <v>697</v>
      </c>
      <c r="AZ650" t="s">
        <v>697</v>
      </c>
      <c r="BA650" t="s">
        <v>908</v>
      </c>
      <c r="BB650" t="s">
        <v>916</v>
      </c>
      <c r="BC650">
        <v>0.82</v>
      </c>
      <c r="BD650" t="s">
        <v>697</v>
      </c>
      <c r="BE650">
        <v>0</v>
      </c>
      <c r="BF650">
        <v>0</v>
      </c>
      <c r="BG650">
        <v>0</v>
      </c>
      <c r="BH650">
        <v>0</v>
      </c>
      <c r="BI650" t="s">
        <v>197</v>
      </c>
      <c r="BJ650" t="s">
        <v>697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697</v>
      </c>
      <c r="BQ650">
        <v>0</v>
      </c>
      <c r="BR650">
        <v>0</v>
      </c>
      <c r="BS650">
        <v>0</v>
      </c>
      <c r="BT650" t="s">
        <v>697</v>
      </c>
      <c r="BU650">
        <v>0</v>
      </c>
      <c r="BV650">
        <v>0</v>
      </c>
      <c r="BW650" t="s">
        <v>697</v>
      </c>
      <c r="BX650">
        <v>0</v>
      </c>
    </row>
    <row r="651" spans="1:76" x14ac:dyDescent="0.25">
      <c r="A651" t="s">
        <v>192</v>
      </c>
      <c r="B651" t="s">
        <v>697</v>
      </c>
      <c r="C651" t="s">
        <v>697</v>
      </c>
      <c r="D651" t="s">
        <v>697</v>
      </c>
      <c r="E651" t="s">
        <v>697</v>
      </c>
      <c r="F651" t="s">
        <v>234</v>
      </c>
      <c r="G651" t="s">
        <v>697</v>
      </c>
      <c r="H651" t="s">
        <v>184</v>
      </c>
      <c r="I651" t="s">
        <v>2264</v>
      </c>
      <c r="J651" t="s">
        <v>2264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697</v>
      </c>
      <c r="AC651" s="2">
        <v>-2.6639344262295084</v>
      </c>
      <c r="AD651">
        <v>-0.59</v>
      </c>
      <c r="AE651">
        <v>0</v>
      </c>
      <c r="AF651">
        <v>0</v>
      </c>
      <c r="AG651">
        <v>0</v>
      </c>
      <c r="AH651">
        <v>0</v>
      </c>
      <c r="AI651" t="s">
        <v>697</v>
      </c>
      <c r="AJ651" t="s">
        <v>697</v>
      </c>
      <c r="AK651" t="s">
        <v>697</v>
      </c>
      <c r="AL651">
        <v>0</v>
      </c>
      <c r="AM651">
        <v>0</v>
      </c>
      <c r="AN651" t="s">
        <v>697</v>
      </c>
      <c r="AO651" t="s">
        <v>697</v>
      </c>
      <c r="AP651" t="s">
        <v>697</v>
      </c>
      <c r="AQ651" t="s">
        <v>697</v>
      </c>
      <c r="AR651" t="s">
        <v>697</v>
      </c>
      <c r="AS651" t="s">
        <v>697</v>
      </c>
      <c r="AT651" t="s">
        <v>697</v>
      </c>
      <c r="AU651" t="s">
        <v>697</v>
      </c>
      <c r="AV651" t="s">
        <v>697</v>
      </c>
      <c r="AW651" t="s">
        <v>697</v>
      </c>
      <c r="AX651" t="s">
        <v>697</v>
      </c>
      <c r="AY651" t="s">
        <v>697</v>
      </c>
      <c r="AZ651" t="s">
        <v>697</v>
      </c>
      <c r="BA651" t="s">
        <v>919</v>
      </c>
      <c r="BB651" t="s">
        <v>920</v>
      </c>
      <c r="BC651">
        <v>3.25</v>
      </c>
      <c r="BD651" t="s">
        <v>697</v>
      </c>
      <c r="BE651">
        <v>0</v>
      </c>
      <c r="BF651">
        <v>0</v>
      </c>
      <c r="BG651">
        <v>0</v>
      </c>
      <c r="BH651">
        <v>0</v>
      </c>
      <c r="BI651" t="s">
        <v>197</v>
      </c>
      <c r="BJ651" t="s">
        <v>697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697</v>
      </c>
      <c r="BQ651">
        <v>0</v>
      </c>
      <c r="BR651">
        <v>0</v>
      </c>
      <c r="BS651">
        <v>0</v>
      </c>
      <c r="BT651" t="s">
        <v>697</v>
      </c>
      <c r="BU651">
        <v>0</v>
      </c>
      <c r="BV651">
        <v>0</v>
      </c>
      <c r="BW651" t="s">
        <v>697</v>
      </c>
      <c r="BX651">
        <v>0</v>
      </c>
    </row>
    <row r="652" spans="1:76" x14ac:dyDescent="0.25">
      <c r="A652" t="s">
        <v>192</v>
      </c>
      <c r="B652" t="s">
        <v>697</v>
      </c>
      <c r="C652" t="s">
        <v>697</v>
      </c>
      <c r="D652" t="s">
        <v>697</v>
      </c>
      <c r="E652" t="s">
        <v>697</v>
      </c>
      <c r="F652" t="s">
        <v>225</v>
      </c>
      <c r="G652" t="s">
        <v>697</v>
      </c>
      <c r="H652" t="s">
        <v>184</v>
      </c>
      <c r="I652" t="s">
        <v>2264</v>
      </c>
      <c r="J652" t="s">
        <v>2264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697</v>
      </c>
      <c r="AC652" s="2">
        <v>-7.3114754098360653</v>
      </c>
      <c r="AD652">
        <v>-1.61</v>
      </c>
      <c r="AE652">
        <v>0</v>
      </c>
      <c r="AF652">
        <v>0</v>
      </c>
      <c r="AG652">
        <v>0</v>
      </c>
      <c r="AH652">
        <v>0</v>
      </c>
      <c r="AI652" t="s">
        <v>697</v>
      </c>
      <c r="AJ652" t="s">
        <v>697</v>
      </c>
      <c r="AK652" t="s">
        <v>697</v>
      </c>
      <c r="AL652">
        <v>0</v>
      </c>
      <c r="AM652">
        <v>0</v>
      </c>
      <c r="AN652" t="s">
        <v>697</v>
      </c>
      <c r="AO652" t="s">
        <v>697</v>
      </c>
      <c r="AP652" t="s">
        <v>697</v>
      </c>
      <c r="AQ652" t="s">
        <v>697</v>
      </c>
      <c r="AR652" t="s">
        <v>697</v>
      </c>
      <c r="AS652" t="s">
        <v>697</v>
      </c>
      <c r="AT652" t="s">
        <v>697</v>
      </c>
      <c r="AU652" t="s">
        <v>697</v>
      </c>
      <c r="AV652" t="s">
        <v>697</v>
      </c>
      <c r="AW652" t="s">
        <v>697</v>
      </c>
      <c r="AX652" t="s">
        <v>697</v>
      </c>
      <c r="AY652" t="s">
        <v>697</v>
      </c>
      <c r="AZ652" t="s">
        <v>697</v>
      </c>
      <c r="BA652" t="s">
        <v>937</v>
      </c>
      <c r="BB652" t="s">
        <v>973</v>
      </c>
      <c r="BC652">
        <v>8.92</v>
      </c>
      <c r="BD652" t="s">
        <v>697</v>
      </c>
      <c r="BE652">
        <v>0</v>
      </c>
      <c r="BF652">
        <v>0</v>
      </c>
      <c r="BG652">
        <v>0</v>
      </c>
      <c r="BH652">
        <v>0</v>
      </c>
      <c r="BI652" t="s">
        <v>197</v>
      </c>
      <c r="BJ652" t="s">
        <v>697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697</v>
      </c>
      <c r="BQ652">
        <v>0</v>
      </c>
      <c r="BR652">
        <v>0</v>
      </c>
      <c r="BS652">
        <v>0</v>
      </c>
      <c r="BT652" t="s">
        <v>697</v>
      </c>
      <c r="BU652">
        <v>0</v>
      </c>
      <c r="BV652">
        <v>0</v>
      </c>
      <c r="BW652" t="s">
        <v>697</v>
      </c>
      <c r="BX652">
        <v>0</v>
      </c>
    </row>
    <row r="653" spans="1:76" x14ac:dyDescent="0.25">
      <c r="A653" t="s">
        <v>192</v>
      </c>
      <c r="B653" t="s">
        <v>697</v>
      </c>
      <c r="C653" t="s">
        <v>697</v>
      </c>
      <c r="D653" t="s">
        <v>697</v>
      </c>
      <c r="E653" t="s">
        <v>697</v>
      </c>
      <c r="F653" t="s">
        <v>257</v>
      </c>
      <c r="G653" t="s">
        <v>697</v>
      </c>
      <c r="H653" t="s">
        <v>184</v>
      </c>
      <c r="I653" t="s">
        <v>2264</v>
      </c>
      <c r="J653" t="s">
        <v>2264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697</v>
      </c>
      <c r="AC653" s="2">
        <v>-1.7377049180327868</v>
      </c>
      <c r="AD653">
        <v>-0.38</v>
      </c>
      <c r="AE653">
        <v>0</v>
      </c>
      <c r="AF653">
        <v>0</v>
      </c>
      <c r="AG653">
        <v>0</v>
      </c>
      <c r="AH653">
        <v>0</v>
      </c>
      <c r="AI653" t="s">
        <v>697</v>
      </c>
      <c r="AJ653" t="s">
        <v>697</v>
      </c>
      <c r="AK653" t="s">
        <v>697</v>
      </c>
      <c r="AL653">
        <v>0</v>
      </c>
      <c r="AM653">
        <v>0</v>
      </c>
      <c r="AN653" t="s">
        <v>697</v>
      </c>
      <c r="AO653" t="s">
        <v>697</v>
      </c>
      <c r="AP653" t="s">
        <v>697</v>
      </c>
      <c r="AQ653" t="s">
        <v>697</v>
      </c>
      <c r="AR653" t="s">
        <v>697</v>
      </c>
      <c r="AS653" t="s">
        <v>697</v>
      </c>
      <c r="AT653" t="s">
        <v>697</v>
      </c>
      <c r="AU653" t="s">
        <v>697</v>
      </c>
      <c r="AV653" t="s">
        <v>697</v>
      </c>
      <c r="AW653" t="s">
        <v>697</v>
      </c>
      <c r="AX653" t="s">
        <v>697</v>
      </c>
      <c r="AY653" t="s">
        <v>697</v>
      </c>
      <c r="AZ653" t="s">
        <v>697</v>
      </c>
      <c r="BA653" t="s">
        <v>934</v>
      </c>
      <c r="BB653" t="s">
        <v>1005</v>
      </c>
      <c r="BC653">
        <v>2.12</v>
      </c>
      <c r="BD653" t="s">
        <v>697</v>
      </c>
      <c r="BE653">
        <v>0</v>
      </c>
      <c r="BF653">
        <v>0</v>
      </c>
      <c r="BG653">
        <v>0</v>
      </c>
      <c r="BH653">
        <v>0</v>
      </c>
      <c r="BI653" t="s">
        <v>197</v>
      </c>
      <c r="BJ653" t="s">
        <v>697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697</v>
      </c>
      <c r="BQ653">
        <v>0</v>
      </c>
      <c r="BR653">
        <v>0</v>
      </c>
      <c r="BS653">
        <v>0</v>
      </c>
      <c r="BT653" t="s">
        <v>697</v>
      </c>
      <c r="BU653">
        <v>0</v>
      </c>
      <c r="BV653">
        <v>0</v>
      </c>
      <c r="BW653" t="s">
        <v>697</v>
      </c>
      <c r="BX653">
        <v>0</v>
      </c>
    </row>
    <row r="654" spans="1:76" x14ac:dyDescent="0.25">
      <c r="A654" t="s">
        <v>192</v>
      </c>
      <c r="B654" t="s">
        <v>697</v>
      </c>
      <c r="C654" t="s">
        <v>697</v>
      </c>
      <c r="D654" t="s">
        <v>697</v>
      </c>
      <c r="E654" t="s">
        <v>697</v>
      </c>
      <c r="F654" t="s">
        <v>688</v>
      </c>
      <c r="G654" t="s">
        <v>697</v>
      </c>
      <c r="H654" t="s">
        <v>184</v>
      </c>
      <c r="I654" t="s">
        <v>2264</v>
      </c>
      <c r="J654" t="s">
        <v>2264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697</v>
      </c>
      <c r="AC654" s="2">
        <v>-1.7049180327868851</v>
      </c>
      <c r="AD654">
        <v>-0.38</v>
      </c>
      <c r="AE654">
        <v>0</v>
      </c>
      <c r="AF654">
        <v>0</v>
      </c>
      <c r="AG654">
        <v>0</v>
      </c>
      <c r="AH654">
        <v>0</v>
      </c>
      <c r="AI654" t="s">
        <v>697</v>
      </c>
      <c r="AJ654" t="s">
        <v>697</v>
      </c>
      <c r="AK654" t="s">
        <v>697</v>
      </c>
      <c r="AL654">
        <v>0</v>
      </c>
      <c r="AM654">
        <v>0</v>
      </c>
      <c r="AN654" t="s">
        <v>697</v>
      </c>
      <c r="AO654" t="s">
        <v>697</v>
      </c>
      <c r="AP654" t="s">
        <v>697</v>
      </c>
      <c r="AQ654" t="s">
        <v>697</v>
      </c>
      <c r="AR654" t="s">
        <v>697</v>
      </c>
      <c r="AS654" t="s">
        <v>697</v>
      </c>
      <c r="AT654" t="s">
        <v>697</v>
      </c>
      <c r="AU654" t="s">
        <v>697</v>
      </c>
      <c r="AV654" t="s">
        <v>697</v>
      </c>
      <c r="AW654" t="s">
        <v>697</v>
      </c>
      <c r="AX654" t="s">
        <v>697</v>
      </c>
      <c r="AY654" t="s">
        <v>697</v>
      </c>
      <c r="AZ654" t="s">
        <v>697</v>
      </c>
      <c r="BA654" t="s">
        <v>935</v>
      </c>
      <c r="BB654" t="s">
        <v>1189</v>
      </c>
      <c r="BC654">
        <v>2.08</v>
      </c>
      <c r="BD654" t="s">
        <v>697</v>
      </c>
      <c r="BE654">
        <v>0</v>
      </c>
      <c r="BF654">
        <v>0</v>
      </c>
      <c r="BG654">
        <v>0</v>
      </c>
      <c r="BH654">
        <v>0</v>
      </c>
      <c r="BI654" t="s">
        <v>197</v>
      </c>
      <c r="BJ654" t="s">
        <v>697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697</v>
      </c>
      <c r="BQ654">
        <v>0</v>
      </c>
      <c r="BR654">
        <v>0</v>
      </c>
      <c r="BS654">
        <v>0</v>
      </c>
      <c r="BT654" t="s">
        <v>697</v>
      </c>
      <c r="BU654">
        <v>0</v>
      </c>
      <c r="BV654">
        <v>0</v>
      </c>
      <c r="BW654" t="s">
        <v>697</v>
      </c>
      <c r="BX654">
        <v>0</v>
      </c>
    </row>
    <row r="655" spans="1:76" x14ac:dyDescent="0.25">
      <c r="A655" t="s">
        <v>192</v>
      </c>
      <c r="B655" t="s">
        <v>697</v>
      </c>
      <c r="C655" t="s">
        <v>697</v>
      </c>
      <c r="D655" t="s">
        <v>697</v>
      </c>
      <c r="E655" t="s">
        <v>697</v>
      </c>
      <c r="F655" t="s">
        <v>616</v>
      </c>
      <c r="G655" t="s">
        <v>697</v>
      </c>
      <c r="H655" t="s">
        <v>184</v>
      </c>
      <c r="I655" t="s">
        <v>2264</v>
      </c>
      <c r="J655" t="s">
        <v>2264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697</v>
      </c>
      <c r="AC655" s="2">
        <v>-2.860655737704918</v>
      </c>
      <c r="AD655">
        <v>-0.63</v>
      </c>
      <c r="AE655">
        <v>0</v>
      </c>
      <c r="AF655">
        <v>0</v>
      </c>
      <c r="AG655">
        <v>0</v>
      </c>
      <c r="AH655">
        <v>0</v>
      </c>
      <c r="AI655" t="s">
        <v>697</v>
      </c>
      <c r="AJ655" t="s">
        <v>697</v>
      </c>
      <c r="AK655" t="s">
        <v>697</v>
      </c>
      <c r="AL655">
        <v>0</v>
      </c>
      <c r="AM655">
        <v>0</v>
      </c>
      <c r="AN655" t="s">
        <v>697</v>
      </c>
      <c r="AO655" t="s">
        <v>697</v>
      </c>
      <c r="AP655" t="s">
        <v>697</v>
      </c>
      <c r="AQ655" t="s">
        <v>697</v>
      </c>
      <c r="AR655" t="s">
        <v>697</v>
      </c>
      <c r="AS655" t="s">
        <v>697</v>
      </c>
      <c r="AT655" t="s">
        <v>697</v>
      </c>
      <c r="AU655" t="s">
        <v>697</v>
      </c>
      <c r="AV655" t="s">
        <v>697</v>
      </c>
      <c r="AW655" t="s">
        <v>697</v>
      </c>
      <c r="AX655" t="s">
        <v>697</v>
      </c>
      <c r="AY655" t="s">
        <v>697</v>
      </c>
      <c r="AZ655" t="s">
        <v>697</v>
      </c>
      <c r="BA655" t="s">
        <v>1100</v>
      </c>
      <c r="BB655" t="s">
        <v>1101</v>
      </c>
      <c r="BC655">
        <v>3.49</v>
      </c>
      <c r="BD655" t="s">
        <v>800</v>
      </c>
      <c r="BE655">
        <v>0</v>
      </c>
      <c r="BF655">
        <v>0</v>
      </c>
      <c r="BG655">
        <v>0</v>
      </c>
      <c r="BH655">
        <v>0</v>
      </c>
      <c r="BI655" t="s">
        <v>197</v>
      </c>
      <c r="BJ655" t="s">
        <v>697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697</v>
      </c>
      <c r="BQ655">
        <v>0</v>
      </c>
      <c r="BR655">
        <v>0</v>
      </c>
      <c r="BS655">
        <v>0</v>
      </c>
      <c r="BT655" t="s">
        <v>697</v>
      </c>
      <c r="BU655">
        <v>0</v>
      </c>
      <c r="BV655">
        <v>0</v>
      </c>
      <c r="BW655" t="s">
        <v>697</v>
      </c>
      <c r="BX655">
        <v>0</v>
      </c>
    </row>
    <row r="656" spans="1:76" x14ac:dyDescent="0.25">
      <c r="A656" t="s">
        <v>192</v>
      </c>
      <c r="B656" t="s">
        <v>697</v>
      </c>
      <c r="C656" t="s">
        <v>697</v>
      </c>
      <c r="D656" t="s">
        <v>697</v>
      </c>
      <c r="E656" t="s">
        <v>697</v>
      </c>
      <c r="F656" t="s">
        <v>212</v>
      </c>
      <c r="G656" t="s">
        <v>697</v>
      </c>
      <c r="H656" t="s">
        <v>184</v>
      </c>
      <c r="I656" t="s">
        <v>2264</v>
      </c>
      <c r="J656" t="s">
        <v>2264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697</v>
      </c>
      <c r="AC656" s="2">
        <v>-1.1311475409836067</v>
      </c>
      <c r="AD656">
        <v>-0.25</v>
      </c>
      <c r="AE656">
        <v>0</v>
      </c>
      <c r="AF656">
        <v>0</v>
      </c>
      <c r="AG656">
        <v>0</v>
      </c>
      <c r="AH656">
        <v>0</v>
      </c>
      <c r="AI656" t="s">
        <v>697</v>
      </c>
      <c r="AJ656" t="s">
        <v>697</v>
      </c>
      <c r="AK656" t="s">
        <v>697</v>
      </c>
      <c r="AL656">
        <v>0</v>
      </c>
      <c r="AM656">
        <v>0</v>
      </c>
      <c r="AN656" t="s">
        <v>697</v>
      </c>
      <c r="AO656" t="s">
        <v>697</v>
      </c>
      <c r="AP656" t="s">
        <v>697</v>
      </c>
      <c r="AQ656" t="s">
        <v>697</v>
      </c>
      <c r="AR656" t="s">
        <v>697</v>
      </c>
      <c r="AS656" t="s">
        <v>697</v>
      </c>
      <c r="AT656" t="s">
        <v>697</v>
      </c>
      <c r="AU656" t="s">
        <v>697</v>
      </c>
      <c r="AV656" t="s">
        <v>697</v>
      </c>
      <c r="AW656" t="s">
        <v>697</v>
      </c>
      <c r="AX656" t="s">
        <v>697</v>
      </c>
      <c r="AY656" t="s">
        <v>697</v>
      </c>
      <c r="AZ656" t="s">
        <v>697</v>
      </c>
      <c r="BA656" t="s">
        <v>985</v>
      </c>
      <c r="BB656" t="s">
        <v>1192</v>
      </c>
      <c r="BC656">
        <v>1.38</v>
      </c>
      <c r="BD656" t="s">
        <v>697</v>
      </c>
      <c r="BE656">
        <v>0</v>
      </c>
      <c r="BF656">
        <v>0</v>
      </c>
      <c r="BG656">
        <v>0</v>
      </c>
      <c r="BH656">
        <v>0</v>
      </c>
      <c r="BI656" t="s">
        <v>197</v>
      </c>
      <c r="BJ656" t="s">
        <v>697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697</v>
      </c>
      <c r="BQ656">
        <v>0</v>
      </c>
      <c r="BR656">
        <v>0</v>
      </c>
      <c r="BS656">
        <v>0</v>
      </c>
      <c r="BT656" t="s">
        <v>697</v>
      </c>
      <c r="BU656">
        <v>0</v>
      </c>
      <c r="BV656">
        <v>0</v>
      </c>
      <c r="BW656" t="s">
        <v>697</v>
      </c>
      <c r="BX656">
        <v>0</v>
      </c>
    </row>
    <row r="657" spans="1:76" x14ac:dyDescent="0.25">
      <c r="A657" t="s">
        <v>192</v>
      </c>
      <c r="B657" t="s">
        <v>697</v>
      </c>
      <c r="C657" t="s">
        <v>697</v>
      </c>
      <c r="D657" t="s">
        <v>697</v>
      </c>
      <c r="E657" t="s">
        <v>697</v>
      </c>
      <c r="F657" t="s">
        <v>640</v>
      </c>
      <c r="G657" t="s">
        <v>697</v>
      </c>
      <c r="H657" t="s">
        <v>184</v>
      </c>
      <c r="I657" t="s">
        <v>2264</v>
      </c>
      <c r="J657" t="s">
        <v>2264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697</v>
      </c>
      <c r="AC657" s="2">
        <v>-1.6065573770491803</v>
      </c>
      <c r="AD657">
        <v>-0.35</v>
      </c>
      <c r="AE657">
        <v>0</v>
      </c>
      <c r="AF657">
        <v>0</v>
      </c>
      <c r="AG657">
        <v>0</v>
      </c>
      <c r="AH657">
        <v>0</v>
      </c>
      <c r="AI657" t="s">
        <v>697</v>
      </c>
      <c r="AJ657" t="s">
        <v>697</v>
      </c>
      <c r="AK657" t="s">
        <v>697</v>
      </c>
      <c r="AL657">
        <v>0</v>
      </c>
      <c r="AM657">
        <v>0</v>
      </c>
      <c r="AN657" t="s">
        <v>697</v>
      </c>
      <c r="AO657" t="s">
        <v>697</v>
      </c>
      <c r="AP657" t="s">
        <v>697</v>
      </c>
      <c r="AQ657" t="s">
        <v>697</v>
      </c>
      <c r="AR657" t="s">
        <v>697</v>
      </c>
      <c r="AS657" t="s">
        <v>697</v>
      </c>
      <c r="AT657" t="s">
        <v>697</v>
      </c>
      <c r="AU657" t="s">
        <v>697</v>
      </c>
      <c r="AV657" t="s">
        <v>697</v>
      </c>
      <c r="AW657" t="s">
        <v>697</v>
      </c>
      <c r="AX657" t="s">
        <v>697</v>
      </c>
      <c r="AY657" t="s">
        <v>697</v>
      </c>
      <c r="AZ657" t="s">
        <v>697</v>
      </c>
      <c r="BA657" t="s">
        <v>1014</v>
      </c>
      <c r="BB657" t="s">
        <v>697</v>
      </c>
      <c r="BC657">
        <v>1.96</v>
      </c>
      <c r="BD657" t="s">
        <v>412</v>
      </c>
      <c r="BE657">
        <v>0</v>
      </c>
      <c r="BF657">
        <v>0</v>
      </c>
      <c r="BG657">
        <v>0</v>
      </c>
      <c r="BH657">
        <v>0</v>
      </c>
      <c r="BI657" t="s">
        <v>197</v>
      </c>
      <c r="BJ657" t="s">
        <v>697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697</v>
      </c>
      <c r="BQ657">
        <v>0</v>
      </c>
      <c r="BR657">
        <v>0</v>
      </c>
      <c r="BS657">
        <v>0</v>
      </c>
      <c r="BT657" t="s">
        <v>697</v>
      </c>
      <c r="BU657">
        <v>0</v>
      </c>
      <c r="BV657">
        <v>0</v>
      </c>
      <c r="BW657" t="s">
        <v>697</v>
      </c>
      <c r="BX657">
        <v>0</v>
      </c>
    </row>
    <row r="658" spans="1:76" x14ac:dyDescent="0.25">
      <c r="A658" t="s">
        <v>192</v>
      </c>
      <c r="B658" t="s">
        <v>697</v>
      </c>
      <c r="C658" t="s">
        <v>697</v>
      </c>
      <c r="D658" t="s">
        <v>697</v>
      </c>
      <c r="E658" t="s">
        <v>697</v>
      </c>
      <c r="F658" t="s">
        <v>210</v>
      </c>
      <c r="G658" t="s">
        <v>697</v>
      </c>
      <c r="H658" t="s">
        <v>184</v>
      </c>
      <c r="I658" t="s">
        <v>2264</v>
      </c>
      <c r="J658" t="s">
        <v>2264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697</v>
      </c>
      <c r="AC658" s="2">
        <v>-2.2131147540983607</v>
      </c>
      <c r="AD658">
        <v>-0.49</v>
      </c>
      <c r="AE658">
        <v>0</v>
      </c>
      <c r="AF658">
        <v>0</v>
      </c>
      <c r="AG658">
        <v>0</v>
      </c>
      <c r="AH658">
        <v>0</v>
      </c>
      <c r="AI658" t="s">
        <v>697</v>
      </c>
      <c r="AJ658" t="s">
        <v>697</v>
      </c>
      <c r="AK658" t="s">
        <v>697</v>
      </c>
      <c r="AL658">
        <v>0</v>
      </c>
      <c r="AM658">
        <v>0</v>
      </c>
      <c r="AN658" t="s">
        <v>697</v>
      </c>
      <c r="AO658" t="s">
        <v>697</v>
      </c>
      <c r="AP658" t="s">
        <v>697</v>
      </c>
      <c r="AQ658" t="s">
        <v>697</v>
      </c>
      <c r="AR658" t="s">
        <v>697</v>
      </c>
      <c r="AS658" t="s">
        <v>697</v>
      </c>
      <c r="AT658" t="s">
        <v>697</v>
      </c>
      <c r="AU658" t="s">
        <v>697</v>
      </c>
      <c r="AV658" t="s">
        <v>697</v>
      </c>
      <c r="AW658" t="s">
        <v>697</v>
      </c>
      <c r="AX658" t="s">
        <v>697</v>
      </c>
      <c r="AY658" t="s">
        <v>697</v>
      </c>
      <c r="AZ658" t="s">
        <v>697</v>
      </c>
      <c r="BA658" t="s">
        <v>997</v>
      </c>
      <c r="BB658" t="s">
        <v>1125</v>
      </c>
      <c r="BC658">
        <v>2.7</v>
      </c>
      <c r="BD658" t="s">
        <v>697</v>
      </c>
      <c r="BE658">
        <v>0</v>
      </c>
      <c r="BF658">
        <v>0</v>
      </c>
      <c r="BG658">
        <v>0</v>
      </c>
      <c r="BH658">
        <v>0</v>
      </c>
      <c r="BI658" t="s">
        <v>197</v>
      </c>
      <c r="BJ658" t="s">
        <v>697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697</v>
      </c>
      <c r="BQ658">
        <v>0</v>
      </c>
      <c r="BR658">
        <v>0</v>
      </c>
      <c r="BS658">
        <v>0</v>
      </c>
      <c r="BT658" t="s">
        <v>697</v>
      </c>
      <c r="BU658">
        <v>0</v>
      </c>
      <c r="BV658">
        <v>0</v>
      </c>
      <c r="BW658" t="s">
        <v>697</v>
      </c>
      <c r="BX658">
        <v>0</v>
      </c>
    </row>
    <row r="659" spans="1:76" x14ac:dyDescent="0.25">
      <c r="A659" t="s">
        <v>192</v>
      </c>
      <c r="B659" t="s">
        <v>697</v>
      </c>
      <c r="C659" t="s">
        <v>697</v>
      </c>
      <c r="D659" t="s">
        <v>697</v>
      </c>
      <c r="E659" t="s">
        <v>697</v>
      </c>
      <c r="F659" t="s">
        <v>624</v>
      </c>
      <c r="G659" t="s">
        <v>697</v>
      </c>
      <c r="H659" t="s">
        <v>184</v>
      </c>
      <c r="I659" t="s">
        <v>2264</v>
      </c>
      <c r="J659" t="s">
        <v>2264</v>
      </c>
      <c r="K659">
        <v>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697</v>
      </c>
      <c r="AC659" s="2">
        <v>-0.78688524590163933</v>
      </c>
      <c r="AD659">
        <v>-0.17</v>
      </c>
      <c r="AE659">
        <v>0</v>
      </c>
      <c r="AF659">
        <v>0</v>
      </c>
      <c r="AG659">
        <v>0</v>
      </c>
      <c r="AH659">
        <v>0</v>
      </c>
      <c r="AI659" t="s">
        <v>697</v>
      </c>
      <c r="AJ659" t="s">
        <v>697</v>
      </c>
      <c r="AK659" t="s">
        <v>697</v>
      </c>
      <c r="AL659">
        <v>0</v>
      </c>
      <c r="AM659">
        <v>0</v>
      </c>
      <c r="AN659" t="s">
        <v>697</v>
      </c>
      <c r="AO659" t="s">
        <v>697</v>
      </c>
      <c r="AP659" t="s">
        <v>697</v>
      </c>
      <c r="AQ659" t="s">
        <v>697</v>
      </c>
      <c r="AR659" t="s">
        <v>697</v>
      </c>
      <c r="AS659" t="s">
        <v>697</v>
      </c>
      <c r="AT659" t="s">
        <v>697</v>
      </c>
      <c r="AU659" t="s">
        <v>697</v>
      </c>
      <c r="AV659" t="s">
        <v>697</v>
      </c>
      <c r="AW659" t="s">
        <v>697</v>
      </c>
      <c r="AX659" t="s">
        <v>697</v>
      </c>
      <c r="AY659" t="s">
        <v>697</v>
      </c>
      <c r="AZ659" t="s">
        <v>697</v>
      </c>
      <c r="BA659" t="s">
        <v>898</v>
      </c>
      <c r="BB659" t="s">
        <v>2451</v>
      </c>
      <c r="BC659">
        <v>0.96</v>
      </c>
      <c r="BD659" t="s">
        <v>697</v>
      </c>
      <c r="BE659">
        <v>0</v>
      </c>
      <c r="BF659">
        <v>0</v>
      </c>
      <c r="BG659">
        <v>0</v>
      </c>
      <c r="BH659">
        <v>0</v>
      </c>
      <c r="BI659" t="s">
        <v>197</v>
      </c>
      <c r="BJ659" t="s">
        <v>697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697</v>
      </c>
      <c r="BQ659">
        <v>0</v>
      </c>
      <c r="BR659">
        <v>0</v>
      </c>
      <c r="BS659">
        <v>0</v>
      </c>
      <c r="BT659" t="s">
        <v>697</v>
      </c>
      <c r="BU659">
        <v>0</v>
      </c>
      <c r="BV659">
        <v>0</v>
      </c>
      <c r="BW659" t="s">
        <v>697</v>
      </c>
      <c r="BX659">
        <v>0</v>
      </c>
    </row>
    <row r="660" spans="1:76" x14ac:dyDescent="0.25">
      <c r="A660" t="s">
        <v>192</v>
      </c>
      <c r="B660" t="s">
        <v>697</v>
      </c>
      <c r="C660" t="s">
        <v>697</v>
      </c>
      <c r="D660" t="s">
        <v>697</v>
      </c>
      <c r="E660" t="s">
        <v>697</v>
      </c>
      <c r="F660" t="s">
        <v>243</v>
      </c>
      <c r="G660" t="s">
        <v>697</v>
      </c>
      <c r="H660" t="s">
        <v>184</v>
      </c>
      <c r="I660" t="s">
        <v>2264</v>
      </c>
      <c r="J660" t="s">
        <v>2264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697</v>
      </c>
      <c r="AC660" s="2">
        <v>-2.3114754098360657</v>
      </c>
      <c r="AD660">
        <v>-0.51</v>
      </c>
      <c r="AE660">
        <v>0</v>
      </c>
      <c r="AF660">
        <v>0</v>
      </c>
      <c r="AG660">
        <v>0</v>
      </c>
      <c r="AH660">
        <v>0</v>
      </c>
      <c r="AI660" t="s">
        <v>697</v>
      </c>
      <c r="AJ660" t="s">
        <v>697</v>
      </c>
      <c r="AK660" t="s">
        <v>697</v>
      </c>
      <c r="AL660">
        <v>0</v>
      </c>
      <c r="AM660">
        <v>0</v>
      </c>
      <c r="AN660" t="s">
        <v>697</v>
      </c>
      <c r="AO660" t="s">
        <v>697</v>
      </c>
      <c r="AP660" t="s">
        <v>697</v>
      </c>
      <c r="AQ660" t="s">
        <v>697</v>
      </c>
      <c r="AR660" t="s">
        <v>697</v>
      </c>
      <c r="AS660" t="s">
        <v>697</v>
      </c>
      <c r="AT660" t="s">
        <v>697</v>
      </c>
      <c r="AU660" t="s">
        <v>697</v>
      </c>
      <c r="AV660" t="s">
        <v>697</v>
      </c>
      <c r="AW660" t="s">
        <v>697</v>
      </c>
      <c r="AX660" t="s">
        <v>697</v>
      </c>
      <c r="AY660" t="s">
        <v>697</v>
      </c>
      <c r="AZ660" t="s">
        <v>697</v>
      </c>
      <c r="BA660" t="s">
        <v>971</v>
      </c>
      <c r="BB660" t="s">
        <v>972</v>
      </c>
      <c r="BC660">
        <v>2.82</v>
      </c>
      <c r="BD660" t="s">
        <v>2452</v>
      </c>
      <c r="BE660">
        <v>0</v>
      </c>
      <c r="BF660">
        <v>0</v>
      </c>
      <c r="BG660">
        <v>0</v>
      </c>
      <c r="BH660">
        <v>0</v>
      </c>
      <c r="BI660" t="s">
        <v>197</v>
      </c>
      <c r="BJ660" t="s">
        <v>697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697</v>
      </c>
      <c r="BQ660">
        <v>0</v>
      </c>
      <c r="BR660">
        <v>0</v>
      </c>
      <c r="BS660">
        <v>0</v>
      </c>
      <c r="BT660" t="s">
        <v>697</v>
      </c>
      <c r="BU660">
        <v>0</v>
      </c>
      <c r="BV660">
        <v>0</v>
      </c>
      <c r="BW660" t="s">
        <v>697</v>
      </c>
      <c r="BX660">
        <v>0</v>
      </c>
    </row>
    <row r="661" spans="1:76" x14ac:dyDescent="0.25">
      <c r="A661" t="s">
        <v>192</v>
      </c>
      <c r="B661" t="s">
        <v>697</v>
      </c>
      <c r="C661" t="s">
        <v>697</v>
      </c>
      <c r="D661" t="s">
        <v>697</v>
      </c>
      <c r="E661" t="s">
        <v>697</v>
      </c>
      <c r="F661" t="s">
        <v>624</v>
      </c>
      <c r="G661" t="s">
        <v>697</v>
      </c>
      <c r="H661" t="s">
        <v>184</v>
      </c>
      <c r="I661" t="s">
        <v>2264</v>
      </c>
      <c r="J661" t="s">
        <v>2264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697</v>
      </c>
      <c r="AC661" s="2">
        <v>-0.79508196721311475</v>
      </c>
      <c r="AD661">
        <v>-0.17</v>
      </c>
      <c r="AE661">
        <v>0</v>
      </c>
      <c r="AF661">
        <v>0</v>
      </c>
      <c r="AG661">
        <v>0</v>
      </c>
      <c r="AH661">
        <v>0</v>
      </c>
      <c r="AI661" t="s">
        <v>697</v>
      </c>
      <c r="AJ661" t="s">
        <v>697</v>
      </c>
      <c r="AK661" t="s">
        <v>697</v>
      </c>
      <c r="AL661">
        <v>0</v>
      </c>
      <c r="AM661">
        <v>0</v>
      </c>
      <c r="AN661" t="s">
        <v>697</v>
      </c>
      <c r="AO661" t="s">
        <v>697</v>
      </c>
      <c r="AP661" t="s">
        <v>697</v>
      </c>
      <c r="AQ661" t="s">
        <v>697</v>
      </c>
      <c r="AR661" t="s">
        <v>697</v>
      </c>
      <c r="AS661" t="s">
        <v>697</v>
      </c>
      <c r="AT661" t="s">
        <v>697</v>
      </c>
      <c r="AU661" t="s">
        <v>697</v>
      </c>
      <c r="AV661" t="s">
        <v>697</v>
      </c>
      <c r="AW661" t="s">
        <v>697</v>
      </c>
      <c r="AX661" t="s">
        <v>697</v>
      </c>
      <c r="AY661" t="s">
        <v>697</v>
      </c>
      <c r="AZ661" t="s">
        <v>697</v>
      </c>
      <c r="BA661" t="s">
        <v>1001</v>
      </c>
      <c r="BB661" t="s">
        <v>1358</v>
      </c>
      <c r="BC661">
        <v>0.97</v>
      </c>
      <c r="BD661" t="s">
        <v>697</v>
      </c>
      <c r="BE661">
        <v>0</v>
      </c>
      <c r="BF661">
        <v>0</v>
      </c>
      <c r="BG661">
        <v>0</v>
      </c>
      <c r="BH661">
        <v>0</v>
      </c>
      <c r="BI661" t="s">
        <v>197</v>
      </c>
      <c r="BJ661" t="s">
        <v>697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697</v>
      </c>
      <c r="BQ661">
        <v>0</v>
      </c>
      <c r="BR661">
        <v>0</v>
      </c>
      <c r="BS661">
        <v>0</v>
      </c>
      <c r="BT661" t="s">
        <v>697</v>
      </c>
      <c r="BU661">
        <v>0</v>
      </c>
      <c r="BV661">
        <v>0</v>
      </c>
      <c r="BW661" t="s">
        <v>697</v>
      </c>
      <c r="BX661">
        <v>0</v>
      </c>
    </row>
    <row r="662" spans="1:76" x14ac:dyDescent="0.25">
      <c r="A662" t="s">
        <v>192</v>
      </c>
      <c r="B662" t="s">
        <v>697</v>
      </c>
      <c r="C662" t="s">
        <v>697</v>
      </c>
      <c r="D662" t="s">
        <v>697</v>
      </c>
      <c r="E662" t="s">
        <v>697</v>
      </c>
      <c r="F662" t="s">
        <v>210</v>
      </c>
      <c r="G662" t="s">
        <v>697</v>
      </c>
      <c r="H662" t="s">
        <v>184</v>
      </c>
      <c r="I662" t="s">
        <v>2264</v>
      </c>
      <c r="J662" t="s">
        <v>2264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697</v>
      </c>
      <c r="AC662" s="2">
        <v>-2.2868852459016393</v>
      </c>
      <c r="AD662">
        <v>-0.5</v>
      </c>
      <c r="AE662">
        <v>0</v>
      </c>
      <c r="AF662">
        <v>0</v>
      </c>
      <c r="AG662">
        <v>0</v>
      </c>
      <c r="AH662">
        <v>0</v>
      </c>
      <c r="AI662" t="s">
        <v>697</v>
      </c>
      <c r="AJ662" t="s">
        <v>697</v>
      </c>
      <c r="AK662" t="s">
        <v>697</v>
      </c>
      <c r="AL662">
        <v>0</v>
      </c>
      <c r="AM662">
        <v>0</v>
      </c>
      <c r="AN662" t="s">
        <v>697</v>
      </c>
      <c r="AO662" t="s">
        <v>697</v>
      </c>
      <c r="AP662" t="s">
        <v>697</v>
      </c>
      <c r="AQ662" t="s">
        <v>697</v>
      </c>
      <c r="AR662" t="s">
        <v>697</v>
      </c>
      <c r="AS662" t="s">
        <v>697</v>
      </c>
      <c r="AT662" t="s">
        <v>697</v>
      </c>
      <c r="AU662" t="s">
        <v>697</v>
      </c>
      <c r="AV662" t="s">
        <v>697</v>
      </c>
      <c r="AW662" t="s">
        <v>697</v>
      </c>
      <c r="AX662" t="s">
        <v>697</v>
      </c>
      <c r="AY662" t="s">
        <v>697</v>
      </c>
      <c r="AZ662" t="s">
        <v>697</v>
      </c>
      <c r="BA662" t="s">
        <v>1010</v>
      </c>
      <c r="BB662" t="s">
        <v>697</v>
      </c>
      <c r="BC662">
        <v>2.79</v>
      </c>
      <c r="BD662" t="s">
        <v>697</v>
      </c>
      <c r="BE662">
        <v>0</v>
      </c>
      <c r="BF662">
        <v>0</v>
      </c>
      <c r="BG662">
        <v>0</v>
      </c>
      <c r="BH662">
        <v>0</v>
      </c>
      <c r="BI662" t="s">
        <v>197</v>
      </c>
      <c r="BJ662" t="s">
        <v>697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697</v>
      </c>
      <c r="BQ662">
        <v>0</v>
      </c>
      <c r="BR662">
        <v>0</v>
      </c>
      <c r="BS662">
        <v>0</v>
      </c>
      <c r="BT662" t="s">
        <v>697</v>
      </c>
      <c r="BU662">
        <v>0</v>
      </c>
      <c r="BV662">
        <v>0</v>
      </c>
      <c r="BW662" t="s">
        <v>697</v>
      </c>
      <c r="BX662">
        <v>0</v>
      </c>
    </row>
    <row r="663" spans="1:76" x14ac:dyDescent="0.25">
      <c r="A663" t="s">
        <v>192</v>
      </c>
      <c r="B663" t="s">
        <v>697</v>
      </c>
      <c r="C663" t="s">
        <v>697</v>
      </c>
      <c r="D663" t="s">
        <v>697</v>
      </c>
      <c r="E663" t="s">
        <v>697</v>
      </c>
      <c r="F663" t="s">
        <v>690</v>
      </c>
      <c r="G663" t="s">
        <v>697</v>
      </c>
      <c r="H663" t="s">
        <v>184</v>
      </c>
      <c r="I663" t="s">
        <v>2264</v>
      </c>
      <c r="J663" t="s">
        <v>2264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697</v>
      </c>
      <c r="AC663" s="2">
        <v>-4.0409836065573774</v>
      </c>
      <c r="AD663">
        <v>-0.89</v>
      </c>
      <c r="AE663">
        <v>0</v>
      </c>
      <c r="AF663">
        <v>0</v>
      </c>
      <c r="AG663">
        <v>0</v>
      </c>
      <c r="AH663">
        <v>0</v>
      </c>
      <c r="AI663" t="s">
        <v>697</v>
      </c>
      <c r="AJ663" t="s">
        <v>697</v>
      </c>
      <c r="AK663" t="s">
        <v>697</v>
      </c>
      <c r="AL663">
        <v>0</v>
      </c>
      <c r="AM663">
        <v>0</v>
      </c>
      <c r="AN663" t="s">
        <v>697</v>
      </c>
      <c r="AO663" t="s">
        <v>697</v>
      </c>
      <c r="AP663" t="s">
        <v>697</v>
      </c>
      <c r="AQ663" t="s">
        <v>697</v>
      </c>
      <c r="AR663" t="s">
        <v>697</v>
      </c>
      <c r="AS663" t="s">
        <v>697</v>
      </c>
      <c r="AT663" t="s">
        <v>697</v>
      </c>
      <c r="AU663" t="s">
        <v>697</v>
      </c>
      <c r="AV663" t="s">
        <v>697</v>
      </c>
      <c r="AW663" t="s">
        <v>697</v>
      </c>
      <c r="AX663" t="s">
        <v>697</v>
      </c>
      <c r="AY663" t="s">
        <v>697</v>
      </c>
      <c r="AZ663" t="s">
        <v>697</v>
      </c>
      <c r="BA663" t="s">
        <v>989</v>
      </c>
      <c r="BB663" t="s">
        <v>1021</v>
      </c>
      <c r="BC663">
        <v>4.93</v>
      </c>
      <c r="BD663" t="s">
        <v>697</v>
      </c>
      <c r="BE663">
        <v>0</v>
      </c>
      <c r="BF663">
        <v>0</v>
      </c>
      <c r="BG663">
        <v>0</v>
      </c>
      <c r="BH663">
        <v>0</v>
      </c>
      <c r="BI663" t="s">
        <v>197</v>
      </c>
      <c r="BJ663" t="s">
        <v>697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697</v>
      </c>
      <c r="BQ663">
        <v>0</v>
      </c>
      <c r="BR663">
        <v>0</v>
      </c>
      <c r="BS663">
        <v>0</v>
      </c>
      <c r="BT663" t="s">
        <v>697</v>
      </c>
      <c r="BU663">
        <v>0</v>
      </c>
      <c r="BV663">
        <v>0</v>
      </c>
      <c r="BW663" t="s">
        <v>697</v>
      </c>
      <c r="BX663">
        <v>0</v>
      </c>
    </row>
    <row r="664" spans="1:76" x14ac:dyDescent="0.25">
      <c r="A664" t="s">
        <v>192</v>
      </c>
      <c r="B664" t="s">
        <v>697</v>
      </c>
      <c r="C664" t="s">
        <v>697</v>
      </c>
      <c r="D664" t="s">
        <v>697</v>
      </c>
      <c r="E664" t="s">
        <v>697</v>
      </c>
      <c r="F664" t="s">
        <v>624</v>
      </c>
      <c r="G664" t="s">
        <v>697</v>
      </c>
      <c r="H664" t="s">
        <v>184</v>
      </c>
      <c r="I664" t="s">
        <v>2264</v>
      </c>
      <c r="J664" t="s">
        <v>2264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697</v>
      </c>
      <c r="AC664" s="2">
        <v>-1.0819672131147542</v>
      </c>
      <c r="AD664">
        <v>-0.24</v>
      </c>
      <c r="AE664">
        <v>0</v>
      </c>
      <c r="AF664">
        <v>0</v>
      </c>
      <c r="AG664">
        <v>0</v>
      </c>
      <c r="AH664">
        <v>0</v>
      </c>
      <c r="AI664" t="s">
        <v>697</v>
      </c>
      <c r="AJ664" t="s">
        <v>697</v>
      </c>
      <c r="AK664" t="s">
        <v>697</v>
      </c>
      <c r="AL664">
        <v>0</v>
      </c>
      <c r="AM664">
        <v>0</v>
      </c>
      <c r="AN664" t="s">
        <v>697</v>
      </c>
      <c r="AO664" t="s">
        <v>697</v>
      </c>
      <c r="AP664" t="s">
        <v>697</v>
      </c>
      <c r="AQ664" t="s">
        <v>697</v>
      </c>
      <c r="AR664" t="s">
        <v>697</v>
      </c>
      <c r="AS664" t="s">
        <v>697</v>
      </c>
      <c r="AT664" t="s">
        <v>697</v>
      </c>
      <c r="AU664" t="s">
        <v>697</v>
      </c>
      <c r="AV664" t="s">
        <v>697</v>
      </c>
      <c r="AW664" t="s">
        <v>697</v>
      </c>
      <c r="AX664" t="s">
        <v>697</v>
      </c>
      <c r="AY664" t="s">
        <v>697</v>
      </c>
      <c r="AZ664" t="s">
        <v>697</v>
      </c>
      <c r="BA664" t="s">
        <v>849</v>
      </c>
      <c r="BB664" t="s">
        <v>1130</v>
      </c>
      <c r="BC664">
        <v>1.32</v>
      </c>
      <c r="BD664" t="s">
        <v>697</v>
      </c>
      <c r="BE664">
        <v>0</v>
      </c>
      <c r="BF664">
        <v>0</v>
      </c>
      <c r="BG664">
        <v>0</v>
      </c>
      <c r="BH664">
        <v>0</v>
      </c>
      <c r="BI664" t="s">
        <v>197</v>
      </c>
      <c r="BJ664" t="s">
        <v>697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697</v>
      </c>
      <c r="BQ664">
        <v>0</v>
      </c>
      <c r="BR664">
        <v>0</v>
      </c>
      <c r="BS664">
        <v>0</v>
      </c>
      <c r="BT664" t="s">
        <v>697</v>
      </c>
      <c r="BU664">
        <v>0</v>
      </c>
      <c r="BV664">
        <v>0</v>
      </c>
      <c r="BW664" t="s">
        <v>697</v>
      </c>
      <c r="BX664">
        <v>0</v>
      </c>
    </row>
    <row r="665" spans="1:76" x14ac:dyDescent="0.25">
      <c r="A665" t="s">
        <v>192</v>
      </c>
      <c r="B665" t="s">
        <v>697</v>
      </c>
      <c r="C665" t="s">
        <v>697</v>
      </c>
      <c r="D665" t="s">
        <v>697</v>
      </c>
      <c r="E665" t="s">
        <v>697</v>
      </c>
      <c r="F665" t="s">
        <v>456</v>
      </c>
      <c r="G665" t="s">
        <v>697</v>
      </c>
      <c r="H665" t="s">
        <v>184</v>
      </c>
      <c r="I665" t="s">
        <v>2264</v>
      </c>
      <c r="J665" t="s">
        <v>2264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697</v>
      </c>
      <c r="AC665" s="2">
        <v>-1.7868852459016393</v>
      </c>
      <c r="AD665">
        <v>-0.39</v>
      </c>
      <c r="AE665">
        <v>0</v>
      </c>
      <c r="AF665">
        <v>0</v>
      </c>
      <c r="AG665">
        <v>0</v>
      </c>
      <c r="AH665">
        <v>0</v>
      </c>
      <c r="AI665" t="s">
        <v>697</v>
      </c>
      <c r="AJ665" t="s">
        <v>697</v>
      </c>
      <c r="AK665" t="s">
        <v>697</v>
      </c>
      <c r="AL665">
        <v>0</v>
      </c>
      <c r="AM665">
        <v>0</v>
      </c>
      <c r="AN665" t="s">
        <v>697</v>
      </c>
      <c r="AO665" t="s">
        <v>697</v>
      </c>
      <c r="AP665" t="s">
        <v>697</v>
      </c>
      <c r="AQ665" t="s">
        <v>697</v>
      </c>
      <c r="AR665" t="s">
        <v>697</v>
      </c>
      <c r="AS665" t="s">
        <v>697</v>
      </c>
      <c r="AT665" t="s">
        <v>697</v>
      </c>
      <c r="AU665" t="s">
        <v>697</v>
      </c>
      <c r="AV665" t="s">
        <v>697</v>
      </c>
      <c r="AW665" t="s">
        <v>697</v>
      </c>
      <c r="AX665" t="s">
        <v>697</v>
      </c>
      <c r="AY665" t="s">
        <v>697</v>
      </c>
      <c r="AZ665" t="s">
        <v>697</v>
      </c>
      <c r="BA665" t="s">
        <v>987</v>
      </c>
      <c r="BB665" t="s">
        <v>1551</v>
      </c>
      <c r="BC665">
        <v>2.1800000000000002</v>
      </c>
      <c r="BD665" t="s">
        <v>2453</v>
      </c>
      <c r="BE665">
        <v>0</v>
      </c>
      <c r="BF665">
        <v>0</v>
      </c>
      <c r="BG665">
        <v>0</v>
      </c>
      <c r="BH665">
        <v>0</v>
      </c>
      <c r="BI665" t="s">
        <v>197</v>
      </c>
      <c r="BJ665" t="s">
        <v>697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697</v>
      </c>
      <c r="BQ665">
        <v>0</v>
      </c>
      <c r="BR665">
        <v>0</v>
      </c>
      <c r="BS665">
        <v>0</v>
      </c>
      <c r="BT665" t="s">
        <v>697</v>
      </c>
      <c r="BU665">
        <v>0</v>
      </c>
      <c r="BV665">
        <v>0</v>
      </c>
      <c r="BW665" t="s">
        <v>697</v>
      </c>
      <c r="BX665">
        <v>0</v>
      </c>
    </row>
    <row r="666" spans="1:76" x14ac:dyDescent="0.25">
      <c r="A666" t="s">
        <v>192</v>
      </c>
      <c r="B666" t="s">
        <v>697</v>
      </c>
      <c r="C666" t="s">
        <v>697</v>
      </c>
      <c r="D666" t="s">
        <v>697</v>
      </c>
      <c r="E666" t="s">
        <v>697</v>
      </c>
      <c r="F666" t="s">
        <v>456</v>
      </c>
      <c r="G666" t="s">
        <v>697</v>
      </c>
      <c r="H666" t="s">
        <v>184</v>
      </c>
      <c r="I666" t="s">
        <v>2264</v>
      </c>
      <c r="J666" t="s">
        <v>2264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697</v>
      </c>
      <c r="AC666" s="2">
        <v>-1.7868852459016393</v>
      </c>
      <c r="AD666">
        <v>-0.39</v>
      </c>
      <c r="AE666">
        <v>0</v>
      </c>
      <c r="AF666">
        <v>0</v>
      </c>
      <c r="AG666">
        <v>0</v>
      </c>
      <c r="AH666">
        <v>0</v>
      </c>
      <c r="AI666" t="s">
        <v>697</v>
      </c>
      <c r="AJ666" t="s">
        <v>697</v>
      </c>
      <c r="AK666" t="s">
        <v>697</v>
      </c>
      <c r="AL666">
        <v>0</v>
      </c>
      <c r="AM666">
        <v>0</v>
      </c>
      <c r="AN666" t="s">
        <v>697</v>
      </c>
      <c r="AO666" t="s">
        <v>697</v>
      </c>
      <c r="AP666" t="s">
        <v>697</v>
      </c>
      <c r="AQ666" t="s">
        <v>697</v>
      </c>
      <c r="AR666" t="s">
        <v>697</v>
      </c>
      <c r="AS666" t="s">
        <v>697</v>
      </c>
      <c r="AT666" t="s">
        <v>697</v>
      </c>
      <c r="AU666" t="s">
        <v>697</v>
      </c>
      <c r="AV666" t="s">
        <v>697</v>
      </c>
      <c r="AW666" t="s">
        <v>697</v>
      </c>
      <c r="AX666" t="s">
        <v>697</v>
      </c>
      <c r="AY666" t="s">
        <v>697</v>
      </c>
      <c r="AZ666" t="s">
        <v>697</v>
      </c>
      <c r="BA666" t="s">
        <v>988</v>
      </c>
      <c r="BB666" t="s">
        <v>1550</v>
      </c>
      <c r="BC666">
        <v>2.1800000000000002</v>
      </c>
      <c r="BD666" t="s">
        <v>2453</v>
      </c>
      <c r="BE666">
        <v>0</v>
      </c>
      <c r="BF666">
        <v>0</v>
      </c>
      <c r="BG666">
        <v>0</v>
      </c>
      <c r="BH666">
        <v>0</v>
      </c>
      <c r="BI666" t="s">
        <v>197</v>
      </c>
      <c r="BJ666" t="s">
        <v>697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697</v>
      </c>
      <c r="BQ666">
        <v>0</v>
      </c>
      <c r="BR666">
        <v>0</v>
      </c>
      <c r="BS666">
        <v>0</v>
      </c>
      <c r="BT666" t="s">
        <v>697</v>
      </c>
      <c r="BU666">
        <v>0</v>
      </c>
      <c r="BV666">
        <v>0</v>
      </c>
      <c r="BW666" t="s">
        <v>697</v>
      </c>
      <c r="BX666">
        <v>0</v>
      </c>
    </row>
    <row r="667" spans="1:76" x14ac:dyDescent="0.25">
      <c r="A667" t="s">
        <v>192</v>
      </c>
      <c r="B667" t="s">
        <v>697</v>
      </c>
      <c r="C667" t="s">
        <v>697</v>
      </c>
      <c r="D667" t="s">
        <v>697</v>
      </c>
      <c r="E667" t="s">
        <v>697</v>
      </c>
      <c r="F667" t="s">
        <v>257</v>
      </c>
      <c r="G667" t="s">
        <v>697</v>
      </c>
      <c r="H667" t="s">
        <v>184</v>
      </c>
      <c r="I667" t="s">
        <v>2264</v>
      </c>
      <c r="J667" t="s">
        <v>2264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697</v>
      </c>
      <c r="AC667" s="2">
        <v>-2.139344262295082</v>
      </c>
      <c r="AD667">
        <v>-0.47</v>
      </c>
      <c r="AE667">
        <v>0</v>
      </c>
      <c r="AF667">
        <v>0</v>
      </c>
      <c r="AG667">
        <v>0</v>
      </c>
      <c r="AH667">
        <v>0</v>
      </c>
      <c r="AI667" t="s">
        <v>697</v>
      </c>
      <c r="AJ667" t="s">
        <v>697</v>
      </c>
      <c r="AK667" t="s">
        <v>697</v>
      </c>
      <c r="AL667">
        <v>0</v>
      </c>
      <c r="AM667">
        <v>0</v>
      </c>
      <c r="AN667" t="s">
        <v>697</v>
      </c>
      <c r="AO667" t="s">
        <v>697</v>
      </c>
      <c r="AP667" t="s">
        <v>697</v>
      </c>
      <c r="AQ667" t="s">
        <v>697</v>
      </c>
      <c r="AR667" t="s">
        <v>697</v>
      </c>
      <c r="AS667" t="s">
        <v>697</v>
      </c>
      <c r="AT667" t="s">
        <v>697</v>
      </c>
      <c r="AU667" t="s">
        <v>697</v>
      </c>
      <c r="AV667" t="s">
        <v>697</v>
      </c>
      <c r="AW667" t="s">
        <v>697</v>
      </c>
      <c r="AX667" t="s">
        <v>697</v>
      </c>
      <c r="AY667" t="s">
        <v>697</v>
      </c>
      <c r="AZ667" t="s">
        <v>697</v>
      </c>
      <c r="BA667" t="s">
        <v>1002</v>
      </c>
      <c r="BB667" t="s">
        <v>1012</v>
      </c>
      <c r="BC667">
        <v>2.61</v>
      </c>
      <c r="BD667" t="s">
        <v>697</v>
      </c>
      <c r="BE667">
        <v>0</v>
      </c>
      <c r="BF667">
        <v>0</v>
      </c>
      <c r="BG667">
        <v>0</v>
      </c>
      <c r="BH667">
        <v>0</v>
      </c>
      <c r="BI667" t="s">
        <v>197</v>
      </c>
      <c r="BJ667" t="s">
        <v>697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697</v>
      </c>
      <c r="BQ667">
        <v>0</v>
      </c>
      <c r="BR667">
        <v>0</v>
      </c>
      <c r="BS667">
        <v>0</v>
      </c>
      <c r="BT667" t="s">
        <v>697</v>
      </c>
      <c r="BU667">
        <v>0</v>
      </c>
      <c r="BV667">
        <v>0</v>
      </c>
      <c r="BW667" t="s">
        <v>697</v>
      </c>
      <c r="BX667">
        <v>0</v>
      </c>
    </row>
    <row r="668" spans="1:76" x14ac:dyDescent="0.25">
      <c r="A668" t="s">
        <v>192</v>
      </c>
      <c r="B668" t="s">
        <v>697</v>
      </c>
      <c r="C668" t="s">
        <v>697</v>
      </c>
      <c r="D668" t="s">
        <v>697</v>
      </c>
      <c r="E668" t="s">
        <v>697</v>
      </c>
      <c r="F668" t="s">
        <v>640</v>
      </c>
      <c r="G668" t="s">
        <v>697</v>
      </c>
      <c r="H668" t="s">
        <v>184</v>
      </c>
      <c r="I668" t="s">
        <v>2264</v>
      </c>
      <c r="J668" t="s">
        <v>2264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697</v>
      </c>
      <c r="AC668" s="2">
        <v>-2.5</v>
      </c>
      <c r="AD668">
        <v>-0.55000000000000004</v>
      </c>
      <c r="AE668">
        <v>0</v>
      </c>
      <c r="AF668">
        <v>0</v>
      </c>
      <c r="AG668">
        <v>0</v>
      </c>
      <c r="AH668">
        <v>0</v>
      </c>
      <c r="AI668" t="s">
        <v>697</v>
      </c>
      <c r="AJ668" t="s">
        <v>697</v>
      </c>
      <c r="AK668" t="s">
        <v>697</v>
      </c>
      <c r="AL668">
        <v>0</v>
      </c>
      <c r="AM668">
        <v>0</v>
      </c>
      <c r="AN668" t="s">
        <v>697</v>
      </c>
      <c r="AO668" t="s">
        <v>697</v>
      </c>
      <c r="AP668" t="s">
        <v>697</v>
      </c>
      <c r="AQ668" t="s">
        <v>697</v>
      </c>
      <c r="AR668" t="s">
        <v>697</v>
      </c>
      <c r="AS668" t="s">
        <v>697</v>
      </c>
      <c r="AT668" t="s">
        <v>697</v>
      </c>
      <c r="AU668" t="s">
        <v>697</v>
      </c>
      <c r="AV668" t="s">
        <v>697</v>
      </c>
      <c r="AW668" t="s">
        <v>697</v>
      </c>
      <c r="AX668" t="s">
        <v>697</v>
      </c>
      <c r="AY668" t="s">
        <v>697</v>
      </c>
      <c r="AZ668" t="s">
        <v>697</v>
      </c>
      <c r="BA668" t="s">
        <v>981</v>
      </c>
      <c r="BB668" t="s">
        <v>1009</v>
      </c>
      <c r="BC668">
        <v>3.05</v>
      </c>
      <c r="BD668" t="s">
        <v>697</v>
      </c>
      <c r="BE668">
        <v>0</v>
      </c>
      <c r="BF668">
        <v>0</v>
      </c>
      <c r="BG668">
        <v>0</v>
      </c>
      <c r="BH668">
        <v>0</v>
      </c>
      <c r="BI668" t="s">
        <v>197</v>
      </c>
      <c r="BJ668" t="s">
        <v>697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697</v>
      </c>
      <c r="BQ668">
        <v>0</v>
      </c>
      <c r="BR668">
        <v>0</v>
      </c>
      <c r="BS668">
        <v>0</v>
      </c>
      <c r="BT668" t="s">
        <v>697</v>
      </c>
      <c r="BU668">
        <v>0</v>
      </c>
      <c r="BV668">
        <v>0</v>
      </c>
      <c r="BW668" t="s">
        <v>697</v>
      </c>
      <c r="BX668">
        <v>0</v>
      </c>
    </row>
    <row r="669" spans="1:76" x14ac:dyDescent="0.25">
      <c r="A669" t="s">
        <v>192</v>
      </c>
      <c r="B669" t="s">
        <v>697</v>
      </c>
      <c r="C669" t="s">
        <v>697</v>
      </c>
      <c r="D669" t="s">
        <v>697</v>
      </c>
      <c r="E669" t="s">
        <v>697</v>
      </c>
      <c r="F669" t="s">
        <v>683</v>
      </c>
      <c r="G669" t="s">
        <v>697</v>
      </c>
      <c r="H669" t="s">
        <v>184</v>
      </c>
      <c r="I669" t="s">
        <v>2264</v>
      </c>
      <c r="J669" t="s">
        <v>2264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697</v>
      </c>
      <c r="AC669" s="2">
        <v>-4.1885245901639347</v>
      </c>
      <c r="AD669">
        <v>-0.92</v>
      </c>
      <c r="AE669">
        <v>0</v>
      </c>
      <c r="AF669">
        <v>0</v>
      </c>
      <c r="AG669">
        <v>0</v>
      </c>
      <c r="AH669">
        <v>0</v>
      </c>
      <c r="AI669" t="s">
        <v>697</v>
      </c>
      <c r="AJ669" t="s">
        <v>697</v>
      </c>
      <c r="AK669" t="s">
        <v>697</v>
      </c>
      <c r="AL669">
        <v>0</v>
      </c>
      <c r="AM669">
        <v>0</v>
      </c>
      <c r="AN669" t="s">
        <v>697</v>
      </c>
      <c r="AO669" t="s">
        <v>697</v>
      </c>
      <c r="AP669" t="s">
        <v>697</v>
      </c>
      <c r="AQ669" t="s">
        <v>697</v>
      </c>
      <c r="AR669" t="s">
        <v>697</v>
      </c>
      <c r="AS669" t="s">
        <v>697</v>
      </c>
      <c r="AT669" t="s">
        <v>697</v>
      </c>
      <c r="AU669" t="s">
        <v>697</v>
      </c>
      <c r="AV669" t="s">
        <v>697</v>
      </c>
      <c r="AW669" t="s">
        <v>697</v>
      </c>
      <c r="AX669" t="s">
        <v>697</v>
      </c>
      <c r="AY669" t="s">
        <v>697</v>
      </c>
      <c r="AZ669" t="s">
        <v>697</v>
      </c>
      <c r="BA669" t="s">
        <v>1036</v>
      </c>
      <c r="BB669" t="s">
        <v>1037</v>
      </c>
      <c r="BC669">
        <v>5.1100000000000003</v>
      </c>
      <c r="BD669" t="s">
        <v>697</v>
      </c>
      <c r="BE669">
        <v>0</v>
      </c>
      <c r="BF669">
        <v>0</v>
      </c>
      <c r="BG669">
        <v>0</v>
      </c>
      <c r="BH669">
        <v>0</v>
      </c>
      <c r="BI669" t="s">
        <v>197</v>
      </c>
      <c r="BJ669" t="s">
        <v>697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697</v>
      </c>
      <c r="BQ669">
        <v>0</v>
      </c>
      <c r="BR669">
        <v>0</v>
      </c>
      <c r="BS669">
        <v>0</v>
      </c>
      <c r="BT669" t="s">
        <v>697</v>
      </c>
      <c r="BU669">
        <v>0</v>
      </c>
      <c r="BV669">
        <v>0</v>
      </c>
      <c r="BW669" t="s">
        <v>697</v>
      </c>
      <c r="BX669">
        <v>0</v>
      </c>
    </row>
    <row r="670" spans="1:76" x14ac:dyDescent="0.25">
      <c r="A670" t="s">
        <v>192</v>
      </c>
      <c r="B670" t="s">
        <v>697</v>
      </c>
      <c r="C670" t="s">
        <v>697</v>
      </c>
      <c r="D670" t="s">
        <v>697</v>
      </c>
      <c r="E670" t="s">
        <v>697</v>
      </c>
      <c r="F670" t="s">
        <v>257</v>
      </c>
      <c r="G670" t="s">
        <v>697</v>
      </c>
      <c r="H670" t="s">
        <v>184</v>
      </c>
      <c r="I670" t="s">
        <v>2264</v>
      </c>
      <c r="J670" t="s">
        <v>2264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697</v>
      </c>
      <c r="AC670" s="2">
        <v>-1.7868852459016393</v>
      </c>
      <c r="AD670">
        <v>-0.39</v>
      </c>
      <c r="AE670">
        <v>0</v>
      </c>
      <c r="AF670">
        <v>0</v>
      </c>
      <c r="AG670">
        <v>0</v>
      </c>
      <c r="AH670">
        <v>0</v>
      </c>
      <c r="AI670" t="s">
        <v>697</v>
      </c>
      <c r="AJ670" t="s">
        <v>697</v>
      </c>
      <c r="AK670" t="s">
        <v>697</v>
      </c>
      <c r="AL670">
        <v>0</v>
      </c>
      <c r="AM670">
        <v>0</v>
      </c>
      <c r="AN670" t="s">
        <v>697</v>
      </c>
      <c r="AO670" t="s">
        <v>697</v>
      </c>
      <c r="AP670" t="s">
        <v>697</v>
      </c>
      <c r="AQ670" t="s">
        <v>697</v>
      </c>
      <c r="AR670" t="s">
        <v>697</v>
      </c>
      <c r="AS670" t="s">
        <v>697</v>
      </c>
      <c r="AT670" t="s">
        <v>697</v>
      </c>
      <c r="AU670" t="s">
        <v>697</v>
      </c>
      <c r="AV670" t="s">
        <v>697</v>
      </c>
      <c r="AW670" t="s">
        <v>697</v>
      </c>
      <c r="AX670" t="s">
        <v>697</v>
      </c>
      <c r="AY670" t="s">
        <v>697</v>
      </c>
      <c r="AZ670" t="s">
        <v>697</v>
      </c>
      <c r="BA670" t="s">
        <v>1019</v>
      </c>
      <c r="BB670" t="s">
        <v>1020</v>
      </c>
      <c r="BC670">
        <v>2.1800000000000002</v>
      </c>
      <c r="BD670" t="s">
        <v>697</v>
      </c>
      <c r="BE670">
        <v>0</v>
      </c>
      <c r="BF670">
        <v>0</v>
      </c>
      <c r="BG670">
        <v>0</v>
      </c>
      <c r="BH670">
        <v>0</v>
      </c>
      <c r="BI670" t="s">
        <v>197</v>
      </c>
      <c r="BJ670" t="s">
        <v>697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697</v>
      </c>
      <c r="BQ670">
        <v>0</v>
      </c>
      <c r="BR670">
        <v>0</v>
      </c>
      <c r="BS670">
        <v>0</v>
      </c>
      <c r="BT670" t="s">
        <v>697</v>
      </c>
      <c r="BU670">
        <v>0</v>
      </c>
      <c r="BV670">
        <v>0</v>
      </c>
      <c r="BW670" t="s">
        <v>697</v>
      </c>
      <c r="BX670">
        <v>0</v>
      </c>
    </row>
    <row r="671" spans="1:76" x14ac:dyDescent="0.25">
      <c r="A671" t="s">
        <v>192</v>
      </c>
      <c r="B671" t="s">
        <v>697</v>
      </c>
      <c r="C671" t="s">
        <v>697</v>
      </c>
      <c r="D671" t="s">
        <v>697</v>
      </c>
      <c r="E671" t="s">
        <v>697</v>
      </c>
      <c r="F671" t="s">
        <v>234</v>
      </c>
      <c r="G671" t="s">
        <v>697</v>
      </c>
      <c r="H671" t="s">
        <v>184</v>
      </c>
      <c r="I671" t="s">
        <v>2264</v>
      </c>
      <c r="J671" t="s">
        <v>2264</v>
      </c>
      <c r="K671">
        <v>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697</v>
      </c>
      <c r="AC671" s="2">
        <v>-0.95081967213114749</v>
      </c>
      <c r="AD671">
        <v>-0.21</v>
      </c>
      <c r="AE671">
        <v>0</v>
      </c>
      <c r="AF671">
        <v>0</v>
      </c>
      <c r="AG671">
        <v>0</v>
      </c>
      <c r="AH671">
        <v>0</v>
      </c>
      <c r="AI671" t="s">
        <v>697</v>
      </c>
      <c r="AJ671" t="s">
        <v>697</v>
      </c>
      <c r="AK671" t="s">
        <v>697</v>
      </c>
      <c r="AL671">
        <v>0</v>
      </c>
      <c r="AM671">
        <v>0</v>
      </c>
      <c r="AN671" t="s">
        <v>697</v>
      </c>
      <c r="AO671" t="s">
        <v>697</v>
      </c>
      <c r="AP671" t="s">
        <v>697</v>
      </c>
      <c r="AQ671" t="s">
        <v>697</v>
      </c>
      <c r="AR671" t="s">
        <v>697</v>
      </c>
      <c r="AS671" t="s">
        <v>697</v>
      </c>
      <c r="AT671" t="s">
        <v>697</v>
      </c>
      <c r="AU671" t="s">
        <v>697</v>
      </c>
      <c r="AV671" t="s">
        <v>697</v>
      </c>
      <c r="AW671" t="s">
        <v>697</v>
      </c>
      <c r="AX671" t="s">
        <v>697</v>
      </c>
      <c r="AY671" t="s">
        <v>697</v>
      </c>
      <c r="AZ671" t="s">
        <v>697</v>
      </c>
      <c r="BA671" t="s">
        <v>1028</v>
      </c>
      <c r="BB671" t="s">
        <v>1029</v>
      </c>
      <c r="BC671">
        <v>1.1599999999999999</v>
      </c>
      <c r="BD671" t="s">
        <v>697</v>
      </c>
      <c r="BE671">
        <v>0</v>
      </c>
      <c r="BF671">
        <v>0</v>
      </c>
      <c r="BG671">
        <v>0</v>
      </c>
      <c r="BH671">
        <v>0</v>
      </c>
      <c r="BI671" t="s">
        <v>197</v>
      </c>
      <c r="BJ671" t="s">
        <v>697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697</v>
      </c>
      <c r="BQ671">
        <v>0</v>
      </c>
      <c r="BR671">
        <v>0</v>
      </c>
      <c r="BS671">
        <v>0</v>
      </c>
      <c r="BT671" t="s">
        <v>697</v>
      </c>
      <c r="BU671">
        <v>0</v>
      </c>
      <c r="BV671">
        <v>0</v>
      </c>
      <c r="BW671" t="s">
        <v>697</v>
      </c>
      <c r="BX671">
        <v>0</v>
      </c>
    </row>
    <row r="672" spans="1:76" x14ac:dyDescent="0.25">
      <c r="A672" t="s">
        <v>192</v>
      </c>
      <c r="B672" t="s">
        <v>697</v>
      </c>
      <c r="C672" t="s">
        <v>697</v>
      </c>
      <c r="D672" t="s">
        <v>697</v>
      </c>
      <c r="E672" t="s">
        <v>697</v>
      </c>
      <c r="F672" t="s">
        <v>243</v>
      </c>
      <c r="G672" t="s">
        <v>697</v>
      </c>
      <c r="H672" t="s">
        <v>184</v>
      </c>
      <c r="I672" t="s">
        <v>2264</v>
      </c>
      <c r="J672" t="s">
        <v>2264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697</v>
      </c>
      <c r="AC672" s="2">
        <v>-2.6065573770491803</v>
      </c>
      <c r="AD672">
        <v>-0.56999999999999995</v>
      </c>
      <c r="AE672">
        <v>0</v>
      </c>
      <c r="AF672">
        <v>0</v>
      </c>
      <c r="AG672">
        <v>0</v>
      </c>
      <c r="AH672">
        <v>0</v>
      </c>
      <c r="AI672" t="s">
        <v>697</v>
      </c>
      <c r="AJ672" t="s">
        <v>697</v>
      </c>
      <c r="AK672" t="s">
        <v>697</v>
      </c>
      <c r="AL672">
        <v>0</v>
      </c>
      <c r="AM672">
        <v>0</v>
      </c>
      <c r="AN672" t="s">
        <v>697</v>
      </c>
      <c r="AO672" t="s">
        <v>697</v>
      </c>
      <c r="AP672" t="s">
        <v>697</v>
      </c>
      <c r="AQ672" t="s">
        <v>697</v>
      </c>
      <c r="AR672" t="s">
        <v>697</v>
      </c>
      <c r="AS672" t="s">
        <v>697</v>
      </c>
      <c r="AT672" t="s">
        <v>697</v>
      </c>
      <c r="AU672" t="s">
        <v>697</v>
      </c>
      <c r="AV672" t="s">
        <v>697</v>
      </c>
      <c r="AW672" t="s">
        <v>697</v>
      </c>
      <c r="AX672" t="s">
        <v>697</v>
      </c>
      <c r="AY672" t="s">
        <v>697</v>
      </c>
      <c r="AZ672" t="s">
        <v>697</v>
      </c>
      <c r="BA672" t="s">
        <v>1083</v>
      </c>
      <c r="BB672" t="s">
        <v>1128</v>
      </c>
      <c r="BC672">
        <v>3.18</v>
      </c>
      <c r="BD672" t="s">
        <v>697</v>
      </c>
      <c r="BE672">
        <v>0</v>
      </c>
      <c r="BF672">
        <v>0</v>
      </c>
      <c r="BG672">
        <v>0</v>
      </c>
      <c r="BH672">
        <v>0</v>
      </c>
      <c r="BI672" t="s">
        <v>197</v>
      </c>
      <c r="BJ672" t="s">
        <v>697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697</v>
      </c>
      <c r="BQ672">
        <v>0</v>
      </c>
      <c r="BR672">
        <v>0</v>
      </c>
      <c r="BS672">
        <v>0</v>
      </c>
      <c r="BT672" t="s">
        <v>697</v>
      </c>
      <c r="BU672">
        <v>0</v>
      </c>
      <c r="BV672">
        <v>0</v>
      </c>
      <c r="BW672" t="s">
        <v>697</v>
      </c>
      <c r="BX672">
        <v>0</v>
      </c>
    </row>
    <row r="673" spans="1:76" x14ac:dyDescent="0.25">
      <c r="A673" t="s">
        <v>192</v>
      </c>
      <c r="B673" t="s">
        <v>697</v>
      </c>
      <c r="C673" t="s">
        <v>697</v>
      </c>
      <c r="D673" t="s">
        <v>697</v>
      </c>
      <c r="E673" t="s">
        <v>697</v>
      </c>
      <c r="F673" t="s">
        <v>257</v>
      </c>
      <c r="G673" t="s">
        <v>697</v>
      </c>
      <c r="H673" t="s">
        <v>184</v>
      </c>
      <c r="I673" t="s">
        <v>2264</v>
      </c>
      <c r="J673" t="s">
        <v>2264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697</v>
      </c>
      <c r="AC673" s="2">
        <v>-1.3934426229508197</v>
      </c>
      <c r="AD673">
        <v>-0.31</v>
      </c>
      <c r="AE673">
        <v>0</v>
      </c>
      <c r="AF673">
        <v>0</v>
      </c>
      <c r="AG673">
        <v>0</v>
      </c>
      <c r="AH673">
        <v>0</v>
      </c>
      <c r="AI673" t="s">
        <v>697</v>
      </c>
      <c r="AJ673" t="s">
        <v>697</v>
      </c>
      <c r="AK673" t="s">
        <v>697</v>
      </c>
      <c r="AL673">
        <v>0</v>
      </c>
      <c r="AM673">
        <v>0</v>
      </c>
      <c r="AN673" t="s">
        <v>697</v>
      </c>
      <c r="AO673" t="s">
        <v>697</v>
      </c>
      <c r="AP673" t="s">
        <v>697</v>
      </c>
      <c r="AQ673" t="s">
        <v>697</v>
      </c>
      <c r="AR673" t="s">
        <v>697</v>
      </c>
      <c r="AS673" t="s">
        <v>697</v>
      </c>
      <c r="AT673" t="s">
        <v>697</v>
      </c>
      <c r="AU673" t="s">
        <v>697</v>
      </c>
      <c r="AV673" t="s">
        <v>697</v>
      </c>
      <c r="AW673" t="s">
        <v>697</v>
      </c>
      <c r="AX673" t="s">
        <v>697</v>
      </c>
      <c r="AY673" t="s">
        <v>697</v>
      </c>
      <c r="AZ673" t="s">
        <v>697</v>
      </c>
      <c r="BA673" t="s">
        <v>996</v>
      </c>
      <c r="BB673" t="s">
        <v>1124</v>
      </c>
      <c r="BC673">
        <v>1.7</v>
      </c>
      <c r="BD673" t="s">
        <v>697</v>
      </c>
      <c r="BE673">
        <v>0</v>
      </c>
      <c r="BF673">
        <v>0</v>
      </c>
      <c r="BG673">
        <v>0</v>
      </c>
      <c r="BH673">
        <v>0</v>
      </c>
      <c r="BI673" t="s">
        <v>197</v>
      </c>
      <c r="BJ673" t="s">
        <v>697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697</v>
      </c>
      <c r="BQ673">
        <v>0</v>
      </c>
      <c r="BR673">
        <v>0</v>
      </c>
      <c r="BS673">
        <v>0</v>
      </c>
      <c r="BT673" t="s">
        <v>697</v>
      </c>
      <c r="BU673">
        <v>0</v>
      </c>
      <c r="BV673">
        <v>0</v>
      </c>
      <c r="BW673" t="s">
        <v>697</v>
      </c>
      <c r="BX673">
        <v>0</v>
      </c>
    </row>
    <row r="674" spans="1:76" x14ac:dyDescent="0.25">
      <c r="A674" t="s">
        <v>192</v>
      </c>
      <c r="B674" t="s">
        <v>697</v>
      </c>
      <c r="C674" t="s">
        <v>697</v>
      </c>
      <c r="D674" t="s">
        <v>697</v>
      </c>
      <c r="E674" t="s">
        <v>697</v>
      </c>
      <c r="F674" t="s">
        <v>640</v>
      </c>
      <c r="G674" t="s">
        <v>697</v>
      </c>
      <c r="H674" t="s">
        <v>184</v>
      </c>
      <c r="I674" t="s">
        <v>2264</v>
      </c>
      <c r="J674" t="s">
        <v>2264</v>
      </c>
      <c r="K674">
        <v>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697</v>
      </c>
      <c r="AC674" s="2">
        <v>-1.040983606557377</v>
      </c>
      <c r="AD674">
        <v>-0.23</v>
      </c>
      <c r="AE674">
        <v>0</v>
      </c>
      <c r="AF674">
        <v>0</v>
      </c>
      <c r="AG674">
        <v>0</v>
      </c>
      <c r="AH674">
        <v>0</v>
      </c>
      <c r="AI674" t="s">
        <v>697</v>
      </c>
      <c r="AJ674" t="s">
        <v>697</v>
      </c>
      <c r="AK674" t="s">
        <v>697</v>
      </c>
      <c r="AL674">
        <v>0</v>
      </c>
      <c r="AM674">
        <v>0</v>
      </c>
      <c r="AN674" t="s">
        <v>697</v>
      </c>
      <c r="AO674" t="s">
        <v>697</v>
      </c>
      <c r="AP674" t="s">
        <v>697</v>
      </c>
      <c r="AQ674" t="s">
        <v>697</v>
      </c>
      <c r="AR674" t="s">
        <v>697</v>
      </c>
      <c r="AS674" t="s">
        <v>697</v>
      </c>
      <c r="AT674" t="s">
        <v>697</v>
      </c>
      <c r="AU674" t="s">
        <v>697</v>
      </c>
      <c r="AV674" t="s">
        <v>697</v>
      </c>
      <c r="AW674" t="s">
        <v>697</v>
      </c>
      <c r="AX674" t="s">
        <v>697</v>
      </c>
      <c r="AY674" t="s">
        <v>697</v>
      </c>
      <c r="AZ674" t="s">
        <v>697</v>
      </c>
      <c r="BA674" t="s">
        <v>1043</v>
      </c>
      <c r="BB674" t="s">
        <v>1044</v>
      </c>
      <c r="BC674">
        <v>1.27</v>
      </c>
      <c r="BD674" t="s">
        <v>697</v>
      </c>
      <c r="BE674">
        <v>0</v>
      </c>
      <c r="BF674">
        <v>0</v>
      </c>
      <c r="BG674">
        <v>0</v>
      </c>
      <c r="BH674">
        <v>0</v>
      </c>
      <c r="BI674" t="s">
        <v>197</v>
      </c>
      <c r="BJ674" t="s">
        <v>697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697</v>
      </c>
      <c r="BQ674">
        <v>0</v>
      </c>
      <c r="BR674">
        <v>0</v>
      </c>
      <c r="BS674">
        <v>0</v>
      </c>
      <c r="BT674" t="s">
        <v>697</v>
      </c>
      <c r="BU674">
        <v>0</v>
      </c>
      <c r="BV674">
        <v>0</v>
      </c>
      <c r="BW674" t="s">
        <v>697</v>
      </c>
      <c r="BX674">
        <v>0</v>
      </c>
    </row>
    <row r="675" spans="1:76" x14ac:dyDescent="0.25">
      <c r="A675" t="s">
        <v>192</v>
      </c>
      <c r="B675" t="s">
        <v>697</v>
      </c>
      <c r="C675" t="s">
        <v>697</v>
      </c>
      <c r="D675" t="s">
        <v>697</v>
      </c>
      <c r="E675" t="s">
        <v>697</v>
      </c>
      <c r="F675" t="s">
        <v>644</v>
      </c>
      <c r="G675" t="s">
        <v>697</v>
      </c>
      <c r="H675" t="s">
        <v>184</v>
      </c>
      <c r="I675" t="s">
        <v>2264</v>
      </c>
      <c r="J675" t="s">
        <v>2264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697</v>
      </c>
      <c r="AC675" s="2">
        <v>-0.36065573770491799</v>
      </c>
      <c r="AD675">
        <v>-0.08</v>
      </c>
      <c r="AE675">
        <v>0</v>
      </c>
      <c r="AF675">
        <v>0</v>
      </c>
      <c r="AG675">
        <v>0</v>
      </c>
      <c r="AH675">
        <v>0</v>
      </c>
      <c r="AI675" t="s">
        <v>697</v>
      </c>
      <c r="AJ675" t="s">
        <v>697</v>
      </c>
      <c r="AK675" t="s">
        <v>697</v>
      </c>
      <c r="AL675">
        <v>0</v>
      </c>
      <c r="AM675">
        <v>0</v>
      </c>
      <c r="AN675" t="s">
        <v>697</v>
      </c>
      <c r="AO675" t="s">
        <v>697</v>
      </c>
      <c r="AP675" t="s">
        <v>697</v>
      </c>
      <c r="AQ675" t="s">
        <v>697</v>
      </c>
      <c r="AR675" t="s">
        <v>697</v>
      </c>
      <c r="AS675" t="s">
        <v>697</v>
      </c>
      <c r="AT675" t="s">
        <v>697</v>
      </c>
      <c r="AU675" t="s">
        <v>697</v>
      </c>
      <c r="AV675" t="s">
        <v>697</v>
      </c>
      <c r="AW675" t="s">
        <v>697</v>
      </c>
      <c r="AX675" t="s">
        <v>697</v>
      </c>
      <c r="AY675" t="s">
        <v>697</v>
      </c>
      <c r="AZ675" t="s">
        <v>697</v>
      </c>
      <c r="BA675" t="s">
        <v>1058</v>
      </c>
      <c r="BB675" t="s">
        <v>1134</v>
      </c>
      <c r="BC675">
        <v>0.44</v>
      </c>
      <c r="BD675" t="s">
        <v>697</v>
      </c>
      <c r="BE675">
        <v>0</v>
      </c>
      <c r="BF675">
        <v>0</v>
      </c>
      <c r="BG675">
        <v>0</v>
      </c>
      <c r="BH675">
        <v>0</v>
      </c>
      <c r="BI675" t="s">
        <v>197</v>
      </c>
      <c r="BJ675" t="s">
        <v>697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697</v>
      </c>
      <c r="BQ675">
        <v>0</v>
      </c>
      <c r="BR675">
        <v>0</v>
      </c>
      <c r="BS675">
        <v>0</v>
      </c>
      <c r="BT675" t="s">
        <v>697</v>
      </c>
      <c r="BU675">
        <v>0</v>
      </c>
      <c r="BV675">
        <v>0</v>
      </c>
      <c r="BW675" t="s">
        <v>697</v>
      </c>
      <c r="BX675">
        <v>0</v>
      </c>
    </row>
    <row r="676" spans="1:76" x14ac:dyDescent="0.25">
      <c r="A676" t="s">
        <v>192</v>
      </c>
      <c r="B676" t="s">
        <v>697</v>
      </c>
      <c r="C676" t="s">
        <v>697</v>
      </c>
      <c r="D676" t="s">
        <v>697</v>
      </c>
      <c r="E676" t="s">
        <v>697</v>
      </c>
      <c r="F676" t="s">
        <v>597</v>
      </c>
      <c r="G676" t="s">
        <v>697</v>
      </c>
      <c r="H676" t="s">
        <v>184</v>
      </c>
      <c r="I676" t="s">
        <v>2264</v>
      </c>
      <c r="J676" t="s">
        <v>2264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697</v>
      </c>
      <c r="AC676" s="2">
        <v>-1.1475409836065573</v>
      </c>
      <c r="AD676">
        <v>-0.25</v>
      </c>
      <c r="AE676">
        <v>0</v>
      </c>
      <c r="AF676">
        <v>0</v>
      </c>
      <c r="AG676">
        <v>0</v>
      </c>
      <c r="AH676">
        <v>0</v>
      </c>
      <c r="AI676" t="s">
        <v>697</v>
      </c>
      <c r="AJ676" t="s">
        <v>697</v>
      </c>
      <c r="AK676" t="s">
        <v>697</v>
      </c>
      <c r="AL676">
        <v>0</v>
      </c>
      <c r="AM676">
        <v>0</v>
      </c>
      <c r="AN676" t="s">
        <v>697</v>
      </c>
      <c r="AO676" t="s">
        <v>697</v>
      </c>
      <c r="AP676" t="s">
        <v>697</v>
      </c>
      <c r="AQ676" t="s">
        <v>697</v>
      </c>
      <c r="AR676" t="s">
        <v>697</v>
      </c>
      <c r="AS676" t="s">
        <v>697</v>
      </c>
      <c r="AT676" t="s">
        <v>697</v>
      </c>
      <c r="AU676" t="s">
        <v>697</v>
      </c>
      <c r="AV676" t="s">
        <v>697</v>
      </c>
      <c r="AW676" t="s">
        <v>697</v>
      </c>
      <c r="AX676" t="s">
        <v>697</v>
      </c>
      <c r="AY676" t="s">
        <v>697</v>
      </c>
      <c r="AZ676" t="s">
        <v>697</v>
      </c>
      <c r="BA676" t="s">
        <v>1038</v>
      </c>
      <c r="BB676" t="s">
        <v>1039</v>
      </c>
      <c r="BC676">
        <v>1.4</v>
      </c>
      <c r="BD676" t="s">
        <v>697</v>
      </c>
      <c r="BE676">
        <v>0</v>
      </c>
      <c r="BF676">
        <v>0</v>
      </c>
      <c r="BG676">
        <v>0</v>
      </c>
      <c r="BH676">
        <v>0</v>
      </c>
      <c r="BI676" t="s">
        <v>197</v>
      </c>
      <c r="BJ676" t="s">
        <v>697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697</v>
      </c>
      <c r="BQ676">
        <v>0</v>
      </c>
      <c r="BR676">
        <v>0</v>
      </c>
      <c r="BS676">
        <v>0</v>
      </c>
      <c r="BT676" t="s">
        <v>697</v>
      </c>
      <c r="BU676">
        <v>0</v>
      </c>
      <c r="BV676">
        <v>0</v>
      </c>
      <c r="BW676" t="s">
        <v>697</v>
      </c>
      <c r="BX676">
        <v>0</v>
      </c>
    </row>
    <row r="677" spans="1:76" x14ac:dyDescent="0.25">
      <c r="A677" t="s">
        <v>192</v>
      </c>
      <c r="B677" t="s">
        <v>697</v>
      </c>
      <c r="C677" t="s">
        <v>697</v>
      </c>
      <c r="D677" t="s">
        <v>697</v>
      </c>
      <c r="E677" t="s">
        <v>697</v>
      </c>
      <c r="F677" t="s">
        <v>251</v>
      </c>
      <c r="G677" t="s">
        <v>697</v>
      </c>
      <c r="H677" t="s">
        <v>184</v>
      </c>
      <c r="I677" t="s">
        <v>2264</v>
      </c>
      <c r="J677" t="s">
        <v>2264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697</v>
      </c>
      <c r="AC677" s="2">
        <v>-3.5491803278688523</v>
      </c>
      <c r="AD677">
        <v>-0.78</v>
      </c>
      <c r="AE677">
        <v>0</v>
      </c>
      <c r="AF677">
        <v>0</v>
      </c>
      <c r="AG677">
        <v>0</v>
      </c>
      <c r="AH677">
        <v>0</v>
      </c>
      <c r="AI677" t="s">
        <v>697</v>
      </c>
      <c r="AJ677" t="s">
        <v>697</v>
      </c>
      <c r="AK677" t="s">
        <v>697</v>
      </c>
      <c r="AL677">
        <v>0</v>
      </c>
      <c r="AM677">
        <v>0</v>
      </c>
      <c r="AN677" t="s">
        <v>697</v>
      </c>
      <c r="AO677" t="s">
        <v>697</v>
      </c>
      <c r="AP677" t="s">
        <v>697</v>
      </c>
      <c r="AQ677" t="s">
        <v>697</v>
      </c>
      <c r="AR677" t="s">
        <v>697</v>
      </c>
      <c r="AS677" t="s">
        <v>697</v>
      </c>
      <c r="AT677" t="s">
        <v>697</v>
      </c>
      <c r="AU677" t="s">
        <v>697</v>
      </c>
      <c r="AV677" t="s">
        <v>697</v>
      </c>
      <c r="AW677" t="s">
        <v>697</v>
      </c>
      <c r="AX677" t="s">
        <v>697</v>
      </c>
      <c r="AY677" t="s">
        <v>697</v>
      </c>
      <c r="AZ677" t="s">
        <v>697</v>
      </c>
      <c r="BA677" t="s">
        <v>993</v>
      </c>
      <c r="BB677" t="s">
        <v>1118</v>
      </c>
      <c r="BC677">
        <v>4.33</v>
      </c>
      <c r="BD677" t="s">
        <v>697</v>
      </c>
      <c r="BE677">
        <v>0</v>
      </c>
      <c r="BF677">
        <v>0</v>
      </c>
      <c r="BG677">
        <v>0</v>
      </c>
      <c r="BH677">
        <v>0</v>
      </c>
      <c r="BI677" t="s">
        <v>197</v>
      </c>
      <c r="BJ677" t="s">
        <v>697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697</v>
      </c>
      <c r="BQ677">
        <v>0</v>
      </c>
      <c r="BR677">
        <v>0</v>
      </c>
      <c r="BS677">
        <v>0</v>
      </c>
      <c r="BT677" t="s">
        <v>697</v>
      </c>
      <c r="BU677">
        <v>0</v>
      </c>
      <c r="BV677">
        <v>0</v>
      </c>
      <c r="BW677" t="s">
        <v>697</v>
      </c>
      <c r="BX677">
        <v>0</v>
      </c>
    </row>
    <row r="678" spans="1:76" x14ac:dyDescent="0.25">
      <c r="A678" t="s">
        <v>192</v>
      </c>
      <c r="B678" t="s">
        <v>697</v>
      </c>
      <c r="C678" t="s">
        <v>697</v>
      </c>
      <c r="D678" t="s">
        <v>697</v>
      </c>
      <c r="E678" t="s">
        <v>697</v>
      </c>
      <c r="F678" t="s">
        <v>253</v>
      </c>
      <c r="G678" t="s">
        <v>697</v>
      </c>
      <c r="H678" t="s">
        <v>184</v>
      </c>
      <c r="I678" t="s">
        <v>2264</v>
      </c>
      <c r="J678" t="s">
        <v>2264</v>
      </c>
      <c r="K678">
        <v>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697</v>
      </c>
      <c r="AC678" s="2">
        <v>-0.36065573770491799</v>
      </c>
      <c r="AD678">
        <v>-0.08</v>
      </c>
      <c r="AE678">
        <v>0</v>
      </c>
      <c r="AF678">
        <v>0</v>
      </c>
      <c r="AG678">
        <v>0</v>
      </c>
      <c r="AH678">
        <v>0</v>
      </c>
      <c r="AI678" t="s">
        <v>697</v>
      </c>
      <c r="AJ678" t="s">
        <v>697</v>
      </c>
      <c r="AK678" t="s">
        <v>697</v>
      </c>
      <c r="AL678">
        <v>0</v>
      </c>
      <c r="AM678">
        <v>0</v>
      </c>
      <c r="AN678" t="s">
        <v>697</v>
      </c>
      <c r="AO678" t="s">
        <v>697</v>
      </c>
      <c r="AP678" t="s">
        <v>697</v>
      </c>
      <c r="AQ678" t="s">
        <v>697</v>
      </c>
      <c r="AR678" t="s">
        <v>697</v>
      </c>
      <c r="AS678" t="s">
        <v>697</v>
      </c>
      <c r="AT678" t="s">
        <v>697</v>
      </c>
      <c r="AU678" t="s">
        <v>697</v>
      </c>
      <c r="AV678" t="s">
        <v>697</v>
      </c>
      <c r="AW678" t="s">
        <v>697</v>
      </c>
      <c r="AX678" t="s">
        <v>697</v>
      </c>
      <c r="AY678" t="s">
        <v>697</v>
      </c>
      <c r="AZ678" t="s">
        <v>697</v>
      </c>
      <c r="BA678" t="s">
        <v>1097</v>
      </c>
      <c r="BB678" t="s">
        <v>1464</v>
      </c>
      <c r="BC678">
        <v>0.44</v>
      </c>
      <c r="BD678" t="s">
        <v>697</v>
      </c>
      <c r="BE678">
        <v>0</v>
      </c>
      <c r="BF678">
        <v>0</v>
      </c>
      <c r="BG678">
        <v>0</v>
      </c>
      <c r="BH678">
        <v>0</v>
      </c>
      <c r="BI678" t="s">
        <v>197</v>
      </c>
      <c r="BJ678" t="s">
        <v>697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697</v>
      </c>
      <c r="BQ678">
        <v>0</v>
      </c>
      <c r="BR678">
        <v>0</v>
      </c>
      <c r="BS678">
        <v>0</v>
      </c>
      <c r="BT678" t="s">
        <v>697</v>
      </c>
      <c r="BU678">
        <v>0</v>
      </c>
      <c r="BV678">
        <v>0</v>
      </c>
      <c r="BW678" t="s">
        <v>697</v>
      </c>
      <c r="BX678">
        <v>0</v>
      </c>
    </row>
    <row r="679" spans="1:76" x14ac:dyDescent="0.25">
      <c r="A679" t="s">
        <v>192</v>
      </c>
      <c r="B679" t="s">
        <v>697</v>
      </c>
      <c r="C679" t="s">
        <v>697</v>
      </c>
      <c r="D679" t="s">
        <v>697</v>
      </c>
      <c r="E679" t="s">
        <v>697</v>
      </c>
      <c r="F679" t="s">
        <v>203</v>
      </c>
      <c r="G679" t="s">
        <v>697</v>
      </c>
      <c r="H679" t="s">
        <v>184</v>
      </c>
      <c r="I679" t="s">
        <v>2264</v>
      </c>
      <c r="J679" t="s">
        <v>2264</v>
      </c>
      <c r="K679">
        <v>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697</v>
      </c>
      <c r="AC679" s="2">
        <v>-5.9918032786885247</v>
      </c>
      <c r="AD679">
        <v>-1.32</v>
      </c>
      <c r="AE679">
        <v>0</v>
      </c>
      <c r="AF679">
        <v>0</v>
      </c>
      <c r="AG679">
        <v>0</v>
      </c>
      <c r="AH679">
        <v>0</v>
      </c>
      <c r="AI679" t="s">
        <v>697</v>
      </c>
      <c r="AJ679" t="s">
        <v>697</v>
      </c>
      <c r="AK679" t="s">
        <v>697</v>
      </c>
      <c r="AL679">
        <v>0</v>
      </c>
      <c r="AM679">
        <v>0</v>
      </c>
      <c r="AN679" t="s">
        <v>697</v>
      </c>
      <c r="AO679" t="s">
        <v>697</v>
      </c>
      <c r="AP679" t="s">
        <v>697</v>
      </c>
      <c r="AQ679" t="s">
        <v>697</v>
      </c>
      <c r="AR679" t="s">
        <v>697</v>
      </c>
      <c r="AS679" t="s">
        <v>697</v>
      </c>
      <c r="AT679" t="s">
        <v>697</v>
      </c>
      <c r="AU679" t="s">
        <v>697</v>
      </c>
      <c r="AV679" t="s">
        <v>697</v>
      </c>
      <c r="AW679" t="s">
        <v>697</v>
      </c>
      <c r="AX679" t="s">
        <v>697</v>
      </c>
      <c r="AY679" t="s">
        <v>697</v>
      </c>
      <c r="AZ679" t="s">
        <v>697</v>
      </c>
      <c r="BA679" t="s">
        <v>1017</v>
      </c>
      <c r="BB679" t="s">
        <v>1018</v>
      </c>
      <c r="BC679">
        <v>7.31</v>
      </c>
      <c r="BD679" t="s">
        <v>697</v>
      </c>
      <c r="BE679">
        <v>0</v>
      </c>
      <c r="BF679">
        <v>0</v>
      </c>
      <c r="BG679">
        <v>0</v>
      </c>
      <c r="BH679">
        <v>0</v>
      </c>
      <c r="BI679" t="s">
        <v>197</v>
      </c>
      <c r="BJ679" t="s">
        <v>697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697</v>
      </c>
      <c r="BQ679">
        <v>0</v>
      </c>
      <c r="BR679">
        <v>0</v>
      </c>
      <c r="BS679">
        <v>0</v>
      </c>
      <c r="BT679" t="s">
        <v>697</v>
      </c>
      <c r="BU679">
        <v>0</v>
      </c>
      <c r="BV679">
        <v>0</v>
      </c>
      <c r="BW679" t="s">
        <v>697</v>
      </c>
      <c r="BX679">
        <v>0</v>
      </c>
    </row>
    <row r="680" spans="1:76" x14ac:dyDescent="0.25">
      <c r="A680" t="s">
        <v>192</v>
      </c>
      <c r="B680" t="s">
        <v>697</v>
      </c>
      <c r="C680" t="s">
        <v>697</v>
      </c>
      <c r="D680" t="s">
        <v>697</v>
      </c>
      <c r="E680" t="s">
        <v>697</v>
      </c>
      <c r="F680" t="s">
        <v>597</v>
      </c>
      <c r="G680" t="s">
        <v>697</v>
      </c>
      <c r="H680" t="s">
        <v>184</v>
      </c>
      <c r="I680" t="s">
        <v>2264</v>
      </c>
      <c r="J680" t="s">
        <v>2264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697</v>
      </c>
      <c r="AC680" s="2">
        <v>-1.4836065573770492</v>
      </c>
      <c r="AD680">
        <v>-0.33</v>
      </c>
      <c r="AE680">
        <v>0</v>
      </c>
      <c r="AF680">
        <v>0</v>
      </c>
      <c r="AG680">
        <v>0</v>
      </c>
      <c r="AH680">
        <v>0</v>
      </c>
      <c r="AI680" t="s">
        <v>697</v>
      </c>
      <c r="AJ680" t="s">
        <v>697</v>
      </c>
      <c r="AK680" t="s">
        <v>697</v>
      </c>
      <c r="AL680">
        <v>0</v>
      </c>
      <c r="AM680">
        <v>0</v>
      </c>
      <c r="AN680" t="s">
        <v>697</v>
      </c>
      <c r="AO680" t="s">
        <v>697</v>
      </c>
      <c r="AP680" t="s">
        <v>697</v>
      </c>
      <c r="AQ680" t="s">
        <v>697</v>
      </c>
      <c r="AR680" t="s">
        <v>697</v>
      </c>
      <c r="AS680" t="s">
        <v>697</v>
      </c>
      <c r="AT680" t="s">
        <v>697</v>
      </c>
      <c r="AU680" t="s">
        <v>697</v>
      </c>
      <c r="AV680" t="s">
        <v>697</v>
      </c>
      <c r="AW680" t="s">
        <v>697</v>
      </c>
      <c r="AX680" t="s">
        <v>697</v>
      </c>
      <c r="AY680" t="s">
        <v>697</v>
      </c>
      <c r="AZ680" t="s">
        <v>697</v>
      </c>
      <c r="BA680" t="s">
        <v>1041</v>
      </c>
      <c r="BB680" t="s">
        <v>1042</v>
      </c>
      <c r="BC680">
        <v>1.81</v>
      </c>
      <c r="BD680" t="s">
        <v>697</v>
      </c>
      <c r="BE680">
        <v>0</v>
      </c>
      <c r="BF680">
        <v>0</v>
      </c>
      <c r="BG680">
        <v>0</v>
      </c>
      <c r="BH680">
        <v>0</v>
      </c>
      <c r="BI680" t="s">
        <v>197</v>
      </c>
      <c r="BJ680" t="s">
        <v>697</v>
      </c>
      <c r="BK680">
        <v>0</v>
      </c>
      <c r="BL680">
        <v>0</v>
      </c>
      <c r="BM680">
        <v>0</v>
      </c>
      <c r="BN680">
        <v>0</v>
      </c>
      <c r="BO680">
        <v>0</v>
      </c>
      <c r="BP680" t="s">
        <v>697</v>
      </c>
      <c r="BQ680">
        <v>0</v>
      </c>
      <c r="BR680">
        <v>0</v>
      </c>
      <c r="BS680">
        <v>0</v>
      </c>
      <c r="BT680" t="s">
        <v>697</v>
      </c>
      <c r="BU680">
        <v>0</v>
      </c>
      <c r="BV680">
        <v>0</v>
      </c>
      <c r="BW680" t="s">
        <v>697</v>
      </c>
      <c r="BX680">
        <v>0</v>
      </c>
    </row>
    <row r="681" spans="1:76" x14ac:dyDescent="0.25">
      <c r="A681" t="s">
        <v>192</v>
      </c>
      <c r="B681" t="s">
        <v>697</v>
      </c>
      <c r="C681" t="s">
        <v>697</v>
      </c>
      <c r="D681" t="s">
        <v>697</v>
      </c>
      <c r="E681" t="s">
        <v>697</v>
      </c>
      <c r="F681" t="s">
        <v>632</v>
      </c>
      <c r="G681" t="s">
        <v>697</v>
      </c>
      <c r="H681" t="s">
        <v>184</v>
      </c>
      <c r="I681" t="s">
        <v>2264</v>
      </c>
      <c r="J681" t="s">
        <v>2264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697</v>
      </c>
      <c r="AC681" s="2">
        <v>-5.3278688524590168</v>
      </c>
      <c r="AD681">
        <v>-1.17</v>
      </c>
      <c r="AE681">
        <v>0</v>
      </c>
      <c r="AF681">
        <v>0</v>
      </c>
      <c r="AG681">
        <v>0</v>
      </c>
      <c r="AH681">
        <v>0</v>
      </c>
      <c r="AI681" t="s">
        <v>697</v>
      </c>
      <c r="AJ681" t="s">
        <v>697</v>
      </c>
      <c r="AK681" t="s">
        <v>697</v>
      </c>
      <c r="AL681">
        <v>0</v>
      </c>
      <c r="AM681">
        <v>0</v>
      </c>
      <c r="AN681" t="s">
        <v>697</v>
      </c>
      <c r="AO681" t="s">
        <v>697</v>
      </c>
      <c r="AP681" t="s">
        <v>697</v>
      </c>
      <c r="AQ681" t="s">
        <v>697</v>
      </c>
      <c r="AR681" t="s">
        <v>697</v>
      </c>
      <c r="AS681" t="s">
        <v>697</v>
      </c>
      <c r="AT681" t="s">
        <v>697</v>
      </c>
      <c r="AU681" t="s">
        <v>697</v>
      </c>
      <c r="AV681" t="s">
        <v>697</v>
      </c>
      <c r="AW681" t="s">
        <v>697</v>
      </c>
      <c r="AX681" t="s">
        <v>697</v>
      </c>
      <c r="AY681" t="s">
        <v>697</v>
      </c>
      <c r="AZ681" t="s">
        <v>697</v>
      </c>
      <c r="BA681" t="s">
        <v>1025</v>
      </c>
      <c r="BB681" t="s">
        <v>1026</v>
      </c>
      <c r="BC681">
        <v>6.5</v>
      </c>
      <c r="BD681" t="s">
        <v>697</v>
      </c>
      <c r="BE681">
        <v>0</v>
      </c>
      <c r="BF681">
        <v>0</v>
      </c>
      <c r="BG681">
        <v>0</v>
      </c>
      <c r="BH681">
        <v>0</v>
      </c>
      <c r="BI681" t="s">
        <v>197</v>
      </c>
      <c r="BJ681" t="s">
        <v>697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697</v>
      </c>
      <c r="BQ681">
        <v>0</v>
      </c>
      <c r="BR681">
        <v>0</v>
      </c>
      <c r="BS681">
        <v>0</v>
      </c>
      <c r="BT681" t="s">
        <v>697</v>
      </c>
      <c r="BU681">
        <v>0</v>
      </c>
      <c r="BV681">
        <v>0</v>
      </c>
      <c r="BW681" t="s">
        <v>697</v>
      </c>
      <c r="BX681">
        <v>0</v>
      </c>
    </row>
    <row r="682" spans="1:76" x14ac:dyDescent="0.25">
      <c r="A682" t="s">
        <v>192</v>
      </c>
      <c r="B682" t="s">
        <v>697</v>
      </c>
      <c r="C682" t="s">
        <v>697</v>
      </c>
      <c r="D682" t="s">
        <v>697</v>
      </c>
      <c r="E682" t="s">
        <v>697</v>
      </c>
      <c r="F682" t="s">
        <v>234</v>
      </c>
      <c r="G682" t="s">
        <v>697</v>
      </c>
      <c r="H682" t="s">
        <v>184</v>
      </c>
      <c r="I682" t="s">
        <v>2264</v>
      </c>
      <c r="J682" t="s">
        <v>2264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697</v>
      </c>
      <c r="AC682" s="2">
        <v>-0.72950819672131151</v>
      </c>
      <c r="AD682">
        <v>-0.16</v>
      </c>
      <c r="AE682">
        <v>0</v>
      </c>
      <c r="AF682">
        <v>0</v>
      </c>
      <c r="AG682">
        <v>0</v>
      </c>
      <c r="AH682">
        <v>0</v>
      </c>
      <c r="AI682" t="s">
        <v>697</v>
      </c>
      <c r="AJ682" t="s">
        <v>697</v>
      </c>
      <c r="AK682" t="s">
        <v>697</v>
      </c>
      <c r="AL682">
        <v>0</v>
      </c>
      <c r="AM682">
        <v>0</v>
      </c>
      <c r="AN682" t="s">
        <v>697</v>
      </c>
      <c r="AO682" t="s">
        <v>697</v>
      </c>
      <c r="AP682" t="s">
        <v>697</v>
      </c>
      <c r="AQ682" t="s">
        <v>697</v>
      </c>
      <c r="AR682" t="s">
        <v>697</v>
      </c>
      <c r="AS682" t="s">
        <v>697</v>
      </c>
      <c r="AT682" t="s">
        <v>697</v>
      </c>
      <c r="AU682" t="s">
        <v>697</v>
      </c>
      <c r="AV682" t="s">
        <v>697</v>
      </c>
      <c r="AW682" t="s">
        <v>697</v>
      </c>
      <c r="AX682" t="s">
        <v>697</v>
      </c>
      <c r="AY682" t="s">
        <v>697</v>
      </c>
      <c r="AZ682" t="s">
        <v>697</v>
      </c>
      <c r="BA682" t="s">
        <v>1062</v>
      </c>
      <c r="BB682" t="s">
        <v>2454</v>
      </c>
      <c r="BC682">
        <v>0.89</v>
      </c>
      <c r="BD682" t="s">
        <v>697</v>
      </c>
      <c r="BE682">
        <v>0</v>
      </c>
      <c r="BF682">
        <v>0</v>
      </c>
      <c r="BG682">
        <v>0</v>
      </c>
      <c r="BH682">
        <v>0</v>
      </c>
      <c r="BI682" t="s">
        <v>197</v>
      </c>
      <c r="BJ682" t="s">
        <v>697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697</v>
      </c>
      <c r="BQ682">
        <v>0</v>
      </c>
      <c r="BR682">
        <v>0</v>
      </c>
      <c r="BS682">
        <v>0</v>
      </c>
      <c r="BT682" t="s">
        <v>697</v>
      </c>
      <c r="BU682">
        <v>0</v>
      </c>
      <c r="BV682">
        <v>0</v>
      </c>
      <c r="BW682" t="s">
        <v>697</v>
      </c>
      <c r="BX682">
        <v>0</v>
      </c>
    </row>
    <row r="683" spans="1:76" x14ac:dyDescent="0.25">
      <c r="A683" t="s">
        <v>192</v>
      </c>
      <c r="B683" t="s">
        <v>697</v>
      </c>
      <c r="C683" t="s">
        <v>697</v>
      </c>
      <c r="D683" t="s">
        <v>697</v>
      </c>
      <c r="E683" t="s">
        <v>697</v>
      </c>
      <c r="F683" t="s">
        <v>457</v>
      </c>
      <c r="G683" t="s">
        <v>697</v>
      </c>
      <c r="H683" t="s">
        <v>184</v>
      </c>
      <c r="I683" t="s">
        <v>2264</v>
      </c>
      <c r="J683" t="s">
        <v>2264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697</v>
      </c>
      <c r="AC683" s="2">
        <v>-2.3934426229508197</v>
      </c>
      <c r="AD683">
        <v>-0.53</v>
      </c>
      <c r="AE683">
        <v>0</v>
      </c>
      <c r="AF683">
        <v>0</v>
      </c>
      <c r="AG683">
        <v>0</v>
      </c>
      <c r="AH683">
        <v>0</v>
      </c>
      <c r="AI683" t="s">
        <v>697</v>
      </c>
      <c r="AJ683" t="s">
        <v>697</v>
      </c>
      <c r="AK683" t="s">
        <v>697</v>
      </c>
      <c r="AL683">
        <v>0</v>
      </c>
      <c r="AM683">
        <v>0</v>
      </c>
      <c r="AN683" t="s">
        <v>697</v>
      </c>
      <c r="AO683" t="s">
        <v>697</v>
      </c>
      <c r="AP683" t="s">
        <v>697</v>
      </c>
      <c r="AQ683" t="s">
        <v>697</v>
      </c>
      <c r="AR683" t="s">
        <v>697</v>
      </c>
      <c r="AS683" t="s">
        <v>697</v>
      </c>
      <c r="AT683" t="s">
        <v>697</v>
      </c>
      <c r="AU683" t="s">
        <v>697</v>
      </c>
      <c r="AV683" t="s">
        <v>697</v>
      </c>
      <c r="AW683" t="s">
        <v>697</v>
      </c>
      <c r="AX683" t="s">
        <v>697</v>
      </c>
      <c r="AY683" t="s">
        <v>697</v>
      </c>
      <c r="AZ683" t="s">
        <v>697</v>
      </c>
      <c r="BA683" t="s">
        <v>883</v>
      </c>
      <c r="BB683" t="s">
        <v>888</v>
      </c>
      <c r="BC683">
        <v>2.92</v>
      </c>
      <c r="BD683" t="s">
        <v>697</v>
      </c>
      <c r="BE683">
        <v>0</v>
      </c>
      <c r="BF683">
        <v>0</v>
      </c>
      <c r="BG683">
        <v>0</v>
      </c>
      <c r="BH683">
        <v>0</v>
      </c>
      <c r="BI683" t="s">
        <v>197</v>
      </c>
      <c r="BJ683" t="s">
        <v>697</v>
      </c>
      <c r="BK683">
        <v>0</v>
      </c>
      <c r="BL683">
        <v>0</v>
      </c>
      <c r="BM683">
        <v>0</v>
      </c>
      <c r="BN683">
        <v>0</v>
      </c>
      <c r="BO683">
        <v>0</v>
      </c>
      <c r="BP683" t="s">
        <v>697</v>
      </c>
      <c r="BQ683">
        <v>0</v>
      </c>
      <c r="BR683">
        <v>0</v>
      </c>
      <c r="BS683">
        <v>0</v>
      </c>
      <c r="BT683" t="s">
        <v>697</v>
      </c>
      <c r="BU683">
        <v>0</v>
      </c>
      <c r="BV683">
        <v>0</v>
      </c>
      <c r="BW683" t="s">
        <v>697</v>
      </c>
      <c r="BX683">
        <v>0</v>
      </c>
    </row>
    <row r="684" spans="1:76" x14ac:dyDescent="0.25">
      <c r="A684" t="s">
        <v>192</v>
      </c>
      <c r="B684" t="s">
        <v>697</v>
      </c>
      <c r="C684" t="s">
        <v>697</v>
      </c>
      <c r="D684" t="s">
        <v>697</v>
      </c>
      <c r="E684" t="s">
        <v>697</v>
      </c>
      <c r="F684" t="s">
        <v>683</v>
      </c>
      <c r="G684" t="s">
        <v>697</v>
      </c>
      <c r="H684" t="s">
        <v>184</v>
      </c>
      <c r="I684" t="s">
        <v>2264</v>
      </c>
      <c r="J684" t="s">
        <v>2264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697</v>
      </c>
      <c r="AC684" s="2">
        <v>-3.8032786885245904</v>
      </c>
      <c r="AD684">
        <v>-0.84</v>
      </c>
      <c r="AE684">
        <v>0</v>
      </c>
      <c r="AF684">
        <v>0</v>
      </c>
      <c r="AG684">
        <v>0</v>
      </c>
      <c r="AH684">
        <v>0</v>
      </c>
      <c r="AI684" t="s">
        <v>697</v>
      </c>
      <c r="AJ684" t="s">
        <v>697</v>
      </c>
      <c r="AK684" t="s">
        <v>697</v>
      </c>
      <c r="AL684">
        <v>0</v>
      </c>
      <c r="AM684">
        <v>0</v>
      </c>
      <c r="AN684" t="s">
        <v>697</v>
      </c>
      <c r="AO684" t="s">
        <v>697</v>
      </c>
      <c r="AP684" t="s">
        <v>697</v>
      </c>
      <c r="AQ684" t="s">
        <v>697</v>
      </c>
      <c r="AR684" t="s">
        <v>697</v>
      </c>
      <c r="AS684" t="s">
        <v>697</v>
      </c>
      <c r="AT684" t="s">
        <v>697</v>
      </c>
      <c r="AU684" t="s">
        <v>697</v>
      </c>
      <c r="AV684" t="s">
        <v>697</v>
      </c>
      <c r="AW684" t="s">
        <v>697</v>
      </c>
      <c r="AX684" t="s">
        <v>697</v>
      </c>
      <c r="AY684" t="s">
        <v>697</v>
      </c>
      <c r="AZ684" t="s">
        <v>697</v>
      </c>
      <c r="BA684" t="s">
        <v>1662</v>
      </c>
      <c r="BB684" t="s">
        <v>1663</v>
      </c>
      <c r="BC684">
        <v>4.6399999999999997</v>
      </c>
      <c r="BD684" t="s">
        <v>697</v>
      </c>
      <c r="BE684">
        <v>0</v>
      </c>
      <c r="BF684">
        <v>0</v>
      </c>
      <c r="BG684">
        <v>0</v>
      </c>
      <c r="BH684">
        <v>0</v>
      </c>
      <c r="BI684" t="s">
        <v>197</v>
      </c>
      <c r="BJ684" t="s">
        <v>697</v>
      </c>
      <c r="BK684">
        <v>0</v>
      </c>
      <c r="BL684">
        <v>0</v>
      </c>
      <c r="BM684">
        <v>0</v>
      </c>
      <c r="BN684">
        <v>0</v>
      </c>
      <c r="BO684">
        <v>0</v>
      </c>
      <c r="BP684" t="s">
        <v>697</v>
      </c>
      <c r="BQ684">
        <v>0</v>
      </c>
      <c r="BR684">
        <v>0</v>
      </c>
      <c r="BS684">
        <v>0</v>
      </c>
      <c r="BT684" t="s">
        <v>697</v>
      </c>
      <c r="BU684">
        <v>0</v>
      </c>
      <c r="BV684">
        <v>0</v>
      </c>
      <c r="BW684" t="s">
        <v>697</v>
      </c>
      <c r="BX684">
        <v>0</v>
      </c>
    </row>
    <row r="685" spans="1:76" x14ac:dyDescent="0.25">
      <c r="A685" t="s">
        <v>192</v>
      </c>
      <c r="B685" t="s">
        <v>697</v>
      </c>
      <c r="C685" t="s">
        <v>697</v>
      </c>
      <c r="D685" t="s">
        <v>697</v>
      </c>
      <c r="E685" t="s">
        <v>697</v>
      </c>
      <c r="F685" t="s">
        <v>683</v>
      </c>
      <c r="G685" t="s">
        <v>697</v>
      </c>
      <c r="H685" t="s">
        <v>184</v>
      </c>
      <c r="I685" t="s">
        <v>2264</v>
      </c>
      <c r="J685" t="s">
        <v>2264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697</v>
      </c>
      <c r="AC685" s="2">
        <v>-5.0409836065573774</v>
      </c>
      <c r="AD685">
        <v>-1.1100000000000001</v>
      </c>
      <c r="AE685">
        <v>0</v>
      </c>
      <c r="AF685">
        <v>0</v>
      </c>
      <c r="AG685">
        <v>0</v>
      </c>
      <c r="AH685">
        <v>0</v>
      </c>
      <c r="AI685" t="s">
        <v>697</v>
      </c>
      <c r="AJ685" t="s">
        <v>697</v>
      </c>
      <c r="AK685" t="s">
        <v>697</v>
      </c>
      <c r="AL685">
        <v>0</v>
      </c>
      <c r="AM685">
        <v>0</v>
      </c>
      <c r="AN685" t="s">
        <v>697</v>
      </c>
      <c r="AO685" t="s">
        <v>697</v>
      </c>
      <c r="AP685" t="s">
        <v>697</v>
      </c>
      <c r="AQ685" t="s">
        <v>697</v>
      </c>
      <c r="AR685" t="s">
        <v>697</v>
      </c>
      <c r="AS685" t="s">
        <v>697</v>
      </c>
      <c r="AT685" t="s">
        <v>697</v>
      </c>
      <c r="AU685" t="s">
        <v>697</v>
      </c>
      <c r="AV685" t="s">
        <v>697</v>
      </c>
      <c r="AW685" t="s">
        <v>697</v>
      </c>
      <c r="AX685" t="s">
        <v>697</v>
      </c>
      <c r="AY685" t="s">
        <v>697</v>
      </c>
      <c r="AZ685" t="s">
        <v>697</v>
      </c>
      <c r="BA685" t="s">
        <v>1416</v>
      </c>
      <c r="BB685" t="s">
        <v>1457</v>
      </c>
      <c r="BC685">
        <v>6.15</v>
      </c>
      <c r="BD685" t="s">
        <v>697</v>
      </c>
      <c r="BE685">
        <v>0</v>
      </c>
      <c r="BF685">
        <v>0</v>
      </c>
      <c r="BG685">
        <v>0</v>
      </c>
      <c r="BH685">
        <v>0</v>
      </c>
      <c r="BI685" t="s">
        <v>197</v>
      </c>
      <c r="BJ685" t="s">
        <v>697</v>
      </c>
      <c r="BK685">
        <v>0</v>
      </c>
      <c r="BL685">
        <v>0</v>
      </c>
      <c r="BM685">
        <v>0</v>
      </c>
      <c r="BN685">
        <v>0</v>
      </c>
      <c r="BO685">
        <v>0</v>
      </c>
      <c r="BP685" t="s">
        <v>697</v>
      </c>
      <c r="BQ685">
        <v>0</v>
      </c>
      <c r="BR685">
        <v>0</v>
      </c>
      <c r="BS685">
        <v>0</v>
      </c>
      <c r="BT685" t="s">
        <v>697</v>
      </c>
      <c r="BU685">
        <v>0</v>
      </c>
      <c r="BV685">
        <v>0</v>
      </c>
      <c r="BW685" t="s">
        <v>697</v>
      </c>
      <c r="BX685">
        <v>0</v>
      </c>
    </row>
    <row r="686" spans="1:76" x14ac:dyDescent="0.25">
      <c r="A686" t="s">
        <v>192</v>
      </c>
      <c r="B686" t="s">
        <v>697</v>
      </c>
      <c r="C686" t="s">
        <v>697</v>
      </c>
      <c r="D686" t="s">
        <v>697</v>
      </c>
      <c r="E686" t="s">
        <v>697</v>
      </c>
      <c r="F686" t="s">
        <v>624</v>
      </c>
      <c r="G686" t="s">
        <v>697</v>
      </c>
      <c r="H686" t="s">
        <v>184</v>
      </c>
      <c r="I686" t="s">
        <v>2264</v>
      </c>
      <c r="J686" t="s">
        <v>2264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697</v>
      </c>
      <c r="AC686" s="2">
        <v>-0.81967213114754101</v>
      </c>
      <c r="AD686">
        <v>-0.18</v>
      </c>
      <c r="AE686">
        <v>0</v>
      </c>
      <c r="AF686">
        <v>0</v>
      </c>
      <c r="AG686">
        <v>0</v>
      </c>
      <c r="AH686">
        <v>0</v>
      </c>
      <c r="AI686" t="s">
        <v>697</v>
      </c>
      <c r="AJ686" t="s">
        <v>697</v>
      </c>
      <c r="AK686" t="s">
        <v>697</v>
      </c>
      <c r="AL686">
        <v>0</v>
      </c>
      <c r="AM686">
        <v>0</v>
      </c>
      <c r="AN686" t="s">
        <v>697</v>
      </c>
      <c r="AO686" t="s">
        <v>697</v>
      </c>
      <c r="AP686" t="s">
        <v>697</v>
      </c>
      <c r="AQ686" t="s">
        <v>697</v>
      </c>
      <c r="AR686" t="s">
        <v>697</v>
      </c>
      <c r="AS686" t="s">
        <v>697</v>
      </c>
      <c r="AT686" t="s">
        <v>697</v>
      </c>
      <c r="AU686" t="s">
        <v>697</v>
      </c>
      <c r="AV686" t="s">
        <v>697</v>
      </c>
      <c r="AW686" t="s">
        <v>697</v>
      </c>
      <c r="AX686" t="s">
        <v>697</v>
      </c>
      <c r="AY686" t="s">
        <v>697</v>
      </c>
      <c r="AZ686" t="s">
        <v>697</v>
      </c>
      <c r="BA686" t="s">
        <v>1350</v>
      </c>
      <c r="BB686" t="s">
        <v>1351</v>
      </c>
      <c r="BC686">
        <v>1</v>
      </c>
      <c r="BD686" t="s">
        <v>697</v>
      </c>
      <c r="BE686">
        <v>0</v>
      </c>
      <c r="BF686">
        <v>0</v>
      </c>
      <c r="BG686">
        <v>0</v>
      </c>
      <c r="BH686">
        <v>0</v>
      </c>
      <c r="BI686" t="s">
        <v>197</v>
      </c>
      <c r="BJ686" t="s">
        <v>697</v>
      </c>
      <c r="BK686">
        <v>0</v>
      </c>
      <c r="BL686">
        <v>0</v>
      </c>
      <c r="BM686">
        <v>0</v>
      </c>
      <c r="BN686">
        <v>0</v>
      </c>
      <c r="BO686">
        <v>0</v>
      </c>
      <c r="BP686" t="s">
        <v>697</v>
      </c>
      <c r="BQ686">
        <v>0</v>
      </c>
      <c r="BR686">
        <v>0</v>
      </c>
      <c r="BS686">
        <v>0</v>
      </c>
      <c r="BT686" t="s">
        <v>697</v>
      </c>
      <c r="BU686">
        <v>0</v>
      </c>
      <c r="BV686">
        <v>0</v>
      </c>
      <c r="BW686" t="s">
        <v>697</v>
      </c>
      <c r="BX686">
        <v>0</v>
      </c>
    </row>
    <row r="687" spans="1:76" x14ac:dyDescent="0.25">
      <c r="A687" t="s">
        <v>192</v>
      </c>
      <c r="B687" t="s">
        <v>697</v>
      </c>
      <c r="C687" t="s">
        <v>697</v>
      </c>
      <c r="D687" t="s">
        <v>697</v>
      </c>
      <c r="E687" t="s">
        <v>697</v>
      </c>
      <c r="F687" t="s">
        <v>692</v>
      </c>
      <c r="G687" t="s">
        <v>697</v>
      </c>
      <c r="H687" t="s">
        <v>184</v>
      </c>
      <c r="I687" t="s">
        <v>2264</v>
      </c>
      <c r="J687" t="s">
        <v>2264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697</v>
      </c>
      <c r="AC687" s="2">
        <v>-1.1475409836065573</v>
      </c>
      <c r="AD687">
        <v>-0.25</v>
      </c>
      <c r="AE687">
        <v>0</v>
      </c>
      <c r="AF687">
        <v>0</v>
      </c>
      <c r="AG687">
        <v>0</v>
      </c>
      <c r="AH687">
        <v>0</v>
      </c>
      <c r="AI687" t="s">
        <v>697</v>
      </c>
      <c r="AJ687" t="s">
        <v>697</v>
      </c>
      <c r="AK687" t="s">
        <v>697</v>
      </c>
      <c r="AL687">
        <v>0</v>
      </c>
      <c r="AM687">
        <v>0</v>
      </c>
      <c r="AN687" t="s">
        <v>697</v>
      </c>
      <c r="AO687" t="s">
        <v>697</v>
      </c>
      <c r="AP687" t="s">
        <v>697</v>
      </c>
      <c r="AQ687" t="s">
        <v>697</v>
      </c>
      <c r="AR687" t="s">
        <v>697</v>
      </c>
      <c r="AS687" t="s">
        <v>697</v>
      </c>
      <c r="AT687" t="s">
        <v>697</v>
      </c>
      <c r="AU687" t="s">
        <v>697</v>
      </c>
      <c r="AV687" t="s">
        <v>697</v>
      </c>
      <c r="AW687" t="s">
        <v>697</v>
      </c>
      <c r="AX687" t="s">
        <v>697</v>
      </c>
      <c r="AY687" t="s">
        <v>697</v>
      </c>
      <c r="AZ687" t="s">
        <v>697</v>
      </c>
      <c r="BA687" t="s">
        <v>1260</v>
      </c>
      <c r="BB687" t="s">
        <v>1296</v>
      </c>
      <c r="BC687">
        <v>1.4</v>
      </c>
      <c r="BD687" t="s">
        <v>784</v>
      </c>
      <c r="BE687">
        <v>0</v>
      </c>
      <c r="BF687">
        <v>0</v>
      </c>
      <c r="BG687">
        <v>0</v>
      </c>
      <c r="BH687">
        <v>0</v>
      </c>
      <c r="BI687" t="s">
        <v>197</v>
      </c>
      <c r="BJ687" t="s">
        <v>697</v>
      </c>
      <c r="BK687">
        <v>0</v>
      </c>
      <c r="BL687">
        <v>0</v>
      </c>
      <c r="BM687">
        <v>0</v>
      </c>
      <c r="BN687">
        <v>0</v>
      </c>
      <c r="BO687">
        <v>0</v>
      </c>
      <c r="BP687" t="s">
        <v>697</v>
      </c>
      <c r="BQ687">
        <v>0</v>
      </c>
      <c r="BR687">
        <v>0</v>
      </c>
      <c r="BS687">
        <v>0</v>
      </c>
      <c r="BT687" t="s">
        <v>697</v>
      </c>
      <c r="BU687">
        <v>0</v>
      </c>
      <c r="BV687">
        <v>0</v>
      </c>
      <c r="BW687" t="s">
        <v>697</v>
      </c>
      <c r="BX687">
        <v>0</v>
      </c>
    </row>
    <row r="688" spans="1:76" x14ac:dyDescent="0.25">
      <c r="A688" t="s">
        <v>192</v>
      </c>
      <c r="B688" t="s">
        <v>697</v>
      </c>
      <c r="C688" t="s">
        <v>697</v>
      </c>
      <c r="D688" t="s">
        <v>697</v>
      </c>
      <c r="E688" t="s">
        <v>697</v>
      </c>
      <c r="F688" t="s">
        <v>644</v>
      </c>
      <c r="G688" t="s">
        <v>697</v>
      </c>
      <c r="H688" t="s">
        <v>184</v>
      </c>
      <c r="I688" t="s">
        <v>2264</v>
      </c>
      <c r="J688" t="s">
        <v>2264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697</v>
      </c>
      <c r="AC688" s="2">
        <v>-0.39344262295081972</v>
      </c>
      <c r="AD688">
        <v>-0.09</v>
      </c>
      <c r="AE688">
        <v>0</v>
      </c>
      <c r="AF688">
        <v>0</v>
      </c>
      <c r="AG688">
        <v>0</v>
      </c>
      <c r="AH688">
        <v>0</v>
      </c>
      <c r="AI688" t="s">
        <v>697</v>
      </c>
      <c r="AJ688" t="s">
        <v>697</v>
      </c>
      <c r="AK688" t="s">
        <v>697</v>
      </c>
      <c r="AL688">
        <v>0</v>
      </c>
      <c r="AM688">
        <v>0</v>
      </c>
      <c r="AN688" t="s">
        <v>697</v>
      </c>
      <c r="AO688" t="s">
        <v>697</v>
      </c>
      <c r="AP688" t="s">
        <v>697</v>
      </c>
      <c r="AQ688" t="s">
        <v>697</v>
      </c>
      <c r="AR688" t="s">
        <v>697</v>
      </c>
      <c r="AS688" t="s">
        <v>697</v>
      </c>
      <c r="AT688" t="s">
        <v>697</v>
      </c>
      <c r="AU688" t="s">
        <v>697</v>
      </c>
      <c r="AV688" t="s">
        <v>697</v>
      </c>
      <c r="AW688" t="s">
        <v>697</v>
      </c>
      <c r="AX688" t="s">
        <v>697</v>
      </c>
      <c r="AY688" t="s">
        <v>697</v>
      </c>
      <c r="AZ688" t="s">
        <v>697</v>
      </c>
      <c r="BA688" t="s">
        <v>1389</v>
      </c>
      <c r="BB688" t="s">
        <v>2455</v>
      </c>
      <c r="BC688">
        <v>0.48</v>
      </c>
      <c r="BD688" t="s">
        <v>2456</v>
      </c>
      <c r="BE688">
        <v>0</v>
      </c>
      <c r="BF688">
        <v>0</v>
      </c>
      <c r="BG688">
        <v>0</v>
      </c>
      <c r="BH688">
        <v>0</v>
      </c>
      <c r="BI688" t="s">
        <v>197</v>
      </c>
      <c r="BJ688" t="s">
        <v>697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697</v>
      </c>
      <c r="BQ688">
        <v>0</v>
      </c>
      <c r="BR688">
        <v>0</v>
      </c>
      <c r="BS688">
        <v>0</v>
      </c>
      <c r="BT688" t="s">
        <v>697</v>
      </c>
      <c r="BU688">
        <v>0</v>
      </c>
      <c r="BV688">
        <v>0</v>
      </c>
      <c r="BW688" t="s">
        <v>697</v>
      </c>
      <c r="BX688">
        <v>0</v>
      </c>
    </row>
    <row r="689" spans="1:76" x14ac:dyDescent="0.25">
      <c r="A689" t="s">
        <v>192</v>
      </c>
      <c r="B689" t="s">
        <v>697</v>
      </c>
      <c r="C689" t="s">
        <v>697</v>
      </c>
      <c r="D689" t="s">
        <v>697</v>
      </c>
      <c r="E689" t="s">
        <v>697</v>
      </c>
      <c r="F689" t="s">
        <v>243</v>
      </c>
      <c r="G689" t="s">
        <v>697</v>
      </c>
      <c r="H689" t="s">
        <v>184</v>
      </c>
      <c r="I689" t="s">
        <v>2264</v>
      </c>
      <c r="J689" t="s">
        <v>2264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697</v>
      </c>
      <c r="AC689" s="2">
        <v>-2.959016393442623</v>
      </c>
      <c r="AD689">
        <v>-0.65</v>
      </c>
      <c r="AE689">
        <v>0</v>
      </c>
      <c r="AF689">
        <v>0</v>
      </c>
      <c r="AG689">
        <v>0</v>
      </c>
      <c r="AH689">
        <v>0</v>
      </c>
      <c r="AI689" t="s">
        <v>697</v>
      </c>
      <c r="AJ689" t="s">
        <v>697</v>
      </c>
      <c r="AK689" t="s">
        <v>697</v>
      </c>
      <c r="AL689">
        <v>0</v>
      </c>
      <c r="AM689">
        <v>0</v>
      </c>
      <c r="AN689" t="s">
        <v>697</v>
      </c>
      <c r="AO689" t="s">
        <v>697</v>
      </c>
      <c r="AP689" t="s">
        <v>697</v>
      </c>
      <c r="AQ689" t="s">
        <v>697</v>
      </c>
      <c r="AR689" t="s">
        <v>697</v>
      </c>
      <c r="AS689" t="s">
        <v>697</v>
      </c>
      <c r="AT689" t="s">
        <v>697</v>
      </c>
      <c r="AU689" t="s">
        <v>697</v>
      </c>
      <c r="AV689" t="s">
        <v>697</v>
      </c>
      <c r="AW689" t="s">
        <v>697</v>
      </c>
      <c r="AX689" t="s">
        <v>697</v>
      </c>
      <c r="AY689" t="s">
        <v>697</v>
      </c>
      <c r="AZ689" t="s">
        <v>697</v>
      </c>
      <c r="BA689" t="s">
        <v>1412</v>
      </c>
      <c r="BB689" t="s">
        <v>2457</v>
      </c>
      <c r="BC689">
        <v>3.61</v>
      </c>
      <c r="BD689" t="s">
        <v>697</v>
      </c>
      <c r="BE689">
        <v>0</v>
      </c>
      <c r="BF689">
        <v>0</v>
      </c>
      <c r="BG689">
        <v>0</v>
      </c>
      <c r="BH689">
        <v>0</v>
      </c>
      <c r="BI689" t="s">
        <v>197</v>
      </c>
      <c r="BJ689" t="s">
        <v>697</v>
      </c>
      <c r="BK689">
        <v>0</v>
      </c>
      <c r="BL689">
        <v>0</v>
      </c>
      <c r="BM689">
        <v>0</v>
      </c>
      <c r="BN689">
        <v>0</v>
      </c>
      <c r="BO689">
        <v>0</v>
      </c>
      <c r="BP689" t="s">
        <v>697</v>
      </c>
      <c r="BQ689">
        <v>0</v>
      </c>
      <c r="BR689">
        <v>0</v>
      </c>
      <c r="BS689">
        <v>0</v>
      </c>
      <c r="BT689" t="s">
        <v>697</v>
      </c>
      <c r="BU689">
        <v>0</v>
      </c>
      <c r="BV689">
        <v>0</v>
      </c>
      <c r="BW689" t="s">
        <v>697</v>
      </c>
      <c r="BX689">
        <v>0</v>
      </c>
    </row>
    <row r="690" spans="1:76" x14ac:dyDescent="0.25">
      <c r="A690" t="s">
        <v>192</v>
      </c>
      <c r="B690" t="s">
        <v>697</v>
      </c>
      <c r="C690" t="s">
        <v>697</v>
      </c>
      <c r="D690" t="s">
        <v>697</v>
      </c>
      <c r="E690" t="s">
        <v>697</v>
      </c>
      <c r="F690" t="s">
        <v>251</v>
      </c>
      <c r="G690" t="s">
        <v>697</v>
      </c>
      <c r="H690" t="s">
        <v>184</v>
      </c>
      <c r="I690" t="s">
        <v>2264</v>
      </c>
      <c r="J690" t="s">
        <v>2264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697</v>
      </c>
      <c r="AC690" s="2">
        <v>-4.3442622950819674</v>
      </c>
      <c r="AD690">
        <v>-0.96</v>
      </c>
      <c r="AE690">
        <v>0</v>
      </c>
      <c r="AF690">
        <v>0</v>
      </c>
      <c r="AG690">
        <v>0</v>
      </c>
      <c r="AH690">
        <v>0</v>
      </c>
      <c r="AI690" t="s">
        <v>697</v>
      </c>
      <c r="AJ690" t="s">
        <v>697</v>
      </c>
      <c r="AK690" t="s">
        <v>697</v>
      </c>
      <c r="AL690">
        <v>0</v>
      </c>
      <c r="AM690">
        <v>0</v>
      </c>
      <c r="AN690" t="s">
        <v>697</v>
      </c>
      <c r="AO690" t="s">
        <v>697</v>
      </c>
      <c r="AP690" t="s">
        <v>697</v>
      </c>
      <c r="AQ690" t="s">
        <v>697</v>
      </c>
      <c r="AR690" t="s">
        <v>697</v>
      </c>
      <c r="AS690" t="s">
        <v>697</v>
      </c>
      <c r="AT690" t="s">
        <v>697</v>
      </c>
      <c r="AU690" t="s">
        <v>697</v>
      </c>
      <c r="AV690" t="s">
        <v>697</v>
      </c>
      <c r="AW690" t="s">
        <v>697</v>
      </c>
      <c r="AX690" t="s">
        <v>697</v>
      </c>
      <c r="AY690" t="s">
        <v>697</v>
      </c>
      <c r="AZ690" t="s">
        <v>697</v>
      </c>
      <c r="BA690" t="s">
        <v>1409</v>
      </c>
      <c r="BB690" t="s">
        <v>2458</v>
      </c>
      <c r="BC690">
        <v>5.3</v>
      </c>
      <c r="BD690" t="s">
        <v>362</v>
      </c>
      <c r="BE690">
        <v>0</v>
      </c>
      <c r="BF690">
        <v>0</v>
      </c>
      <c r="BG690">
        <v>0</v>
      </c>
      <c r="BH690">
        <v>0</v>
      </c>
      <c r="BI690" t="s">
        <v>197</v>
      </c>
      <c r="BJ690" t="s">
        <v>697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697</v>
      </c>
      <c r="BQ690">
        <v>0</v>
      </c>
      <c r="BR690">
        <v>0</v>
      </c>
      <c r="BS690">
        <v>0</v>
      </c>
      <c r="BT690" t="s">
        <v>697</v>
      </c>
      <c r="BU690">
        <v>0</v>
      </c>
      <c r="BV690">
        <v>0</v>
      </c>
      <c r="BW690" t="s">
        <v>697</v>
      </c>
      <c r="BX690">
        <v>0</v>
      </c>
    </row>
    <row r="691" spans="1:76" x14ac:dyDescent="0.25">
      <c r="A691" t="s">
        <v>192</v>
      </c>
      <c r="B691" t="s">
        <v>697</v>
      </c>
      <c r="C691" t="s">
        <v>697</v>
      </c>
      <c r="D691" t="s">
        <v>697</v>
      </c>
      <c r="E691" t="s">
        <v>697</v>
      </c>
      <c r="F691" t="s">
        <v>644</v>
      </c>
      <c r="G691" t="s">
        <v>697</v>
      </c>
      <c r="H691" t="s">
        <v>184</v>
      </c>
      <c r="I691" t="s">
        <v>2264</v>
      </c>
      <c r="J691" t="s">
        <v>2264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697</v>
      </c>
      <c r="AC691" s="2">
        <v>-0.36065573770491799</v>
      </c>
      <c r="AD691">
        <v>-0.08</v>
      </c>
      <c r="AE691">
        <v>0</v>
      </c>
      <c r="AF691">
        <v>0</v>
      </c>
      <c r="AG691">
        <v>0</v>
      </c>
      <c r="AH691">
        <v>0</v>
      </c>
      <c r="AI691" t="s">
        <v>697</v>
      </c>
      <c r="AJ691" t="s">
        <v>697</v>
      </c>
      <c r="AK691" t="s">
        <v>697</v>
      </c>
      <c r="AL691">
        <v>0</v>
      </c>
      <c r="AM691">
        <v>0</v>
      </c>
      <c r="AN691" t="s">
        <v>697</v>
      </c>
      <c r="AO691" t="s">
        <v>697</v>
      </c>
      <c r="AP691" t="s">
        <v>697</v>
      </c>
      <c r="AQ691" t="s">
        <v>697</v>
      </c>
      <c r="AR691" t="s">
        <v>697</v>
      </c>
      <c r="AS691" t="s">
        <v>697</v>
      </c>
      <c r="AT691" t="s">
        <v>697</v>
      </c>
      <c r="AU691" t="s">
        <v>697</v>
      </c>
      <c r="AV691" t="s">
        <v>697</v>
      </c>
      <c r="AW691" t="s">
        <v>697</v>
      </c>
      <c r="AX691" t="s">
        <v>697</v>
      </c>
      <c r="AY691" t="s">
        <v>697</v>
      </c>
      <c r="AZ691" t="s">
        <v>697</v>
      </c>
      <c r="BA691" t="s">
        <v>1340</v>
      </c>
      <c r="BB691" t="s">
        <v>1341</v>
      </c>
      <c r="BC691">
        <v>0.44</v>
      </c>
      <c r="BD691" t="s">
        <v>697</v>
      </c>
      <c r="BE691">
        <v>0</v>
      </c>
      <c r="BF691">
        <v>0</v>
      </c>
      <c r="BG691">
        <v>0</v>
      </c>
      <c r="BH691">
        <v>0</v>
      </c>
      <c r="BI691" t="s">
        <v>197</v>
      </c>
      <c r="BJ691" t="s">
        <v>697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697</v>
      </c>
      <c r="BQ691">
        <v>0</v>
      </c>
      <c r="BR691">
        <v>0</v>
      </c>
      <c r="BS691">
        <v>0</v>
      </c>
      <c r="BT691" t="s">
        <v>697</v>
      </c>
      <c r="BU691">
        <v>0</v>
      </c>
      <c r="BV691">
        <v>0</v>
      </c>
      <c r="BW691" t="s">
        <v>697</v>
      </c>
      <c r="BX691">
        <v>0</v>
      </c>
    </row>
    <row r="692" spans="1:76" x14ac:dyDescent="0.25">
      <c r="A692" t="s">
        <v>192</v>
      </c>
      <c r="B692" t="s">
        <v>697</v>
      </c>
      <c r="C692" t="s">
        <v>697</v>
      </c>
      <c r="D692" t="s">
        <v>697</v>
      </c>
      <c r="E692" t="s">
        <v>697</v>
      </c>
      <c r="F692" t="s">
        <v>457</v>
      </c>
      <c r="G692" t="s">
        <v>697</v>
      </c>
      <c r="H692" t="s">
        <v>184</v>
      </c>
      <c r="I692" t="s">
        <v>2264</v>
      </c>
      <c r="J692" t="s">
        <v>2264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697</v>
      </c>
      <c r="AC692" s="2">
        <v>-6.3852459016393439</v>
      </c>
      <c r="AD692">
        <v>-1.4</v>
      </c>
      <c r="AE692">
        <v>0</v>
      </c>
      <c r="AF692">
        <v>0</v>
      </c>
      <c r="AG692">
        <v>0</v>
      </c>
      <c r="AH692">
        <v>0</v>
      </c>
      <c r="AI692" t="s">
        <v>697</v>
      </c>
      <c r="AJ692" t="s">
        <v>697</v>
      </c>
      <c r="AK692" t="s">
        <v>697</v>
      </c>
      <c r="AL692">
        <v>0</v>
      </c>
      <c r="AM692">
        <v>0</v>
      </c>
      <c r="AN692" t="s">
        <v>697</v>
      </c>
      <c r="AO692" t="s">
        <v>697</v>
      </c>
      <c r="AP692" t="s">
        <v>697</v>
      </c>
      <c r="AQ692" t="s">
        <v>697</v>
      </c>
      <c r="AR692" t="s">
        <v>697</v>
      </c>
      <c r="AS692" t="s">
        <v>697</v>
      </c>
      <c r="AT692" t="s">
        <v>697</v>
      </c>
      <c r="AU692" t="s">
        <v>697</v>
      </c>
      <c r="AV692" t="s">
        <v>697</v>
      </c>
      <c r="AW692" t="s">
        <v>697</v>
      </c>
      <c r="AX692" t="s">
        <v>697</v>
      </c>
      <c r="AY692" t="s">
        <v>697</v>
      </c>
      <c r="AZ692" t="s">
        <v>697</v>
      </c>
      <c r="BA692" t="s">
        <v>1392</v>
      </c>
      <c r="BB692" t="s">
        <v>1586</v>
      </c>
      <c r="BC692">
        <v>7.79</v>
      </c>
      <c r="BD692" t="s">
        <v>697</v>
      </c>
      <c r="BE692">
        <v>0</v>
      </c>
      <c r="BF692">
        <v>0</v>
      </c>
      <c r="BG692">
        <v>0</v>
      </c>
      <c r="BH692">
        <v>0</v>
      </c>
      <c r="BI692" t="s">
        <v>197</v>
      </c>
      <c r="BJ692" t="s">
        <v>697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697</v>
      </c>
      <c r="BQ692">
        <v>0</v>
      </c>
      <c r="BR692">
        <v>0</v>
      </c>
      <c r="BS692">
        <v>0</v>
      </c>
      <c r="BT692" t="s">
        <v>697</v>
      </c>
      <c r="BU692">
        <v>0</v>
      </c>
      <c r="BV692">
        <v>0</v>
      </c>
      <c r="BW692" t="s">
        <v>697</v>
      </c>
      <c r="BX692">
        <v>0</v>
      </c>
    </row>
    <row r="693" spans="1:76" x14ac:dyDescent="0.25">
      <c r="A693" t="s">
        <v>192</v>
      </c>
      <c r="B693" t="s">
        <v>697</v>
      </c>
      <c r="C693" t="s">
        <v>697</v>
      </c>
      <c r="D693" t="s">
        <v>697</v>
      </c>
      <c r="E693" t="s">
        <v>697</v>
      </c>
      <c r="F693" t="s">
        <v>408</v>
      </c>
      <c r="G693" t="s">
        <v>697</v>
      </c>
      <c r="H693" t="s">
        <v>184</v>
      </c>
      <c r="I693" t="s">
        <v>2264</v>
      </c>
      <c r="J693" t="s">
        <v>2264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697</v>
      </c>
      <c r="AC693" s="2">
        <v>-1.2377049180327868</v>
      </c>
      <c r="AD693">
        <v>-0.27</v>
      </c>
      <c r="AE693">
        <v>0</v>
      </c>
      <c r="AF693">
        <v>0</v>
      </c>
      <c r="AG693">
        <v>0</v>
      </c>
      <c r="AH693">
        <v>0</v>
      </c>
      <c r="AI693" t="s">
        <v>697</v>
      </c>
      <c r="AJ693" t="s">
        <v>697</v>
      </c>
      <c r="AK693" t="s">
        <v>697</v>
      </c>
      <c r="AL693">
        <v>0</v>
      </c>
      <c r="AM693">
        <v>0</v>
      </c>
      <c r="AN693" t="s">
        <v>697</v>
      </c>
      <c r="AO693" t="s">
        <v>697</v>
      </c>
      <c r="AP693" t="s">
        <v>697</v>
      </c>
      <c r="AQ693" t="s">
        <v>697</v>
      </c>
      <c r="AR693" t="s">
        <v>697</v>
      </c>
      <c r="AS693" t="s">
        <v>697</v>
      </c>
      <c r="AT693" t="s">
        <v>697</v>
      </c>
      <c r="AU693" t="s">
        <v>697</v>
      </c>
      <c r="AV693" t="s">
        <v>697</v>
      </c>
      <c r="AW693" t="s">
        <v>697</v>
      </c>
      <c r="AX693" t="s">
        <v>697</v>
      </c>
      <c r="AY693" t="s">
        <v>697</v>
      </c>
      <c r="AZ693" t="s">
        <v>697</v>
      </c>
      <c r="BA693" t="s">
        <v>1319</v>
      </c>
      <c r="BB693" t="s">
        <v>1320</v>
      </c>
      <c r="BC693">
        <v>1.51</v>
      </c>
      <c r="BD693" t="s">
        <v>697</v>
      </c>
      <c r="BE693">
        <v>0</v>
      </c>
      <c r="BF693">
        <v>0</v>
      </c>
      <c r="BG693">
        <v>0</v>
      </c>
      <c r="BH693">
        <v>0</v>
      </c>
      <c r="BI693" t="s">
        <v>197</v>
      </c>
      <c r="BJ693" t="s">
        <v>697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697</v>
      </c>
      <c r="BQ693">
        <v>0</v>
      </c>
      <c r="BR693">
        <v>0</v>
      </c>
      <c r="BS693">
        <v>0</v>
      </c>
      <c r="BT693" t="s">
        <v>697</v>
      </c>
      <c r="BU693">
        <v>0</v>
      </c>
      <c r="BV693">
        <v>0</v>
      </c>
      <c r="BW693" t="s">
        <v>697</v>
      </c>
      <c r="BX693">
        <v>0</v>
      </c>
    </row>
    <row r="694" spans="1:76" x14ac:dyDescent="0.25">
      <c r="A694" t="s">
        <v>192</v>
      </c>
      <c r="B694" t="s">
        <v>697</v>
      </c>
      <c r="C694" t="s">
        <v>697</v>
      </c>
      <c r="D694" t="s">
        <v>697</v>
      </c>
      <c r="E694" t="s">
        <v>697</v>
      </c>
      <c r="F694" t="s">
        <v>469</v>
      </c>
      <c r="G694" t="s">
        <v>697</v>
      </c>
      <c r="H694" t="s">
        <v>184</v>
      </c>
      <c r="I694" t="s">
        <v>2264</v>
      </c>
      <c r="J694" t="s">
        <v>2264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697</v>
      </c>
      <c r="AC694" s="2">
        <v>-0.34426229508196721</v>
      </c>
      <c r="AD694">
        <v>-0.08</v>
      </c>
      <c r="AE694">
        <v>0</v>
      </c>
      <c r="AF694">
        <v>0</v>
      </c>
      <c r="AG694">
        <v>0</v>
      </c>
      <c r="AH694">
        <v>0</v>
      </c>
      <c r="AI694" t="s">
        <v>697</v>
      </c>
      <c r="AJ694" t="s">
        <v>697</v>
      </c>
      <c r="AK694" t="s">
        <v>697</v>
      </c>
      <c r="AL694">
        <v>0</v>
      </c>
      <c r="AM694">
        <v>0</v>
      </c>
      <c r="AN694" t="s">
        <v>697</v>
      </c>
      <c r="AO694" t="s">
        <v>697</v>
      </c>
      <c r="AP694" t="s">
        <v>697</v>
      </c>
      <c r="AQ694" t="s">
        <v>697</v>
      </c>
      <c r="AR694" t="s">
        <v>697</v>
      </c>
      <c r="AS694" t="s">
        <v>697</v>
      </c>
      <c r="AT694" t="s">
        <v>697</v>
      </c>
      <c r="AU694" t="s">
        <v>697</v>
      </c>
      <c r="AV694" t="s">
        <v>697</v>
      </c>
      <c r="AW694" t="s">
        <v>697</v>
      </c>
      <c r="AX694" t="s">
        <v>697</v>
      </c>
      <c r="AY694" t="s">
        <v>697</v>
      </c>
      <c r="AZ694" t="s">
        <v>697</v>
      </c>
      <c r="BA694" t="s">
        <v>1342</v>
      </c>
      <c r="BB694" t="s">
        <v>1343</v>
      </c>
      <c r="BC694">
        <v>0.42</v>
      </c>
      <c r="BD694" t="s">
        <v>697</v>
      </c>
      <c r="BE694">
        <v>0</v>
      </c>
      <c r="BF694">
        <v>0</v>
      </c>
      <c r="BG694">
        <v>0</v>
      </c>
      <c r="BH694">
        <v>0</v>
      </c>
      <c r="BI694" t="s">
        <v>197</v>
      </c>
      <c r="BJ694" t="s">
        <v>697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697</v>
      </c>
      <c r="BQ694">
        <v>0</v>
      </c>
      <c r="BR694">
        <v>0</v>
      </c>
      <c r="BS694">
        <v>0</v>
      </c>
      <c r="BT694" t="s">
        <v>697</v>
      </c>
      <c r="BU694">
        <v>0</v>
      </c>
      <c r="BV694">
        <v>0</v>
      </c>
      <c r="BW694" t="s">
        <v>697</v>
      </c>
      <c r="BX694">
        <v>0</v>
      </c>
    </row>
    <row r="695" spans="1:76" x14ac:dyDescent="0.25">
      <c r="A695" t="s">
        <v>192</v>
      </c>
      <c r="B695" t="s">
        <v>697</v>
      </c>
      <c r="C695" t="s">
        <v>697</v>
      </c>
      <c r="D695" t="s">
        <v>697</v>
      </c>
      <c r="E695" t="s">
        <v>697</v>
      </c>
      <c r="F695" t="s">
        <v>408</v>
      </c>
      <c r="G695" t="s">
        <v>697</v>
      </c>
      <c r="H695" t="s">
        <v>184</v>
      </c>
      <c r="I695" t="s">
        <v>2264</v>
      </c>
      <c r="J695" t="s">
        <v>2264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697</v>
      </c>
      <c r="AC695" s="2">
        <v>-1.4836065573770492</v>
      </c>
      <c r="AD695">
        <v>-0.33</v>
      </c>
      <c r="AE695">
        <v>0</v>
      </c>
      <c r="AF695">
        <v>0</v>
      </c>
      <c r="AG695">
        <v>0</v>
      </c>
      <c r="AH695">
        <v>0</v>
      </c>
      <c r="AI695" t="s">
        <v>697</v>
      </c>
      <c r="AJ695" t="s">
        <v>697</v>
      </c>
      <c r="AK695" t="s">
        <v>697</v>
      </c>
      <c r="AL695">
        <v>0</v>
      </c>
      <c r="AM695">
        <v>0</v>
      </c>
      <c r="AN695" t="s">
        <v>697</v>
      </c>
      <c r="AO695" t="s">
        <v>697</v>
      </c>
      <c r="AP695" t="s">
        <v>697</v>
      </c>
      <c r="AQ695" t="s">
        <v>697</v>
      </c>
      <c r="AR695" t="s">
        <v>697</v>
      </c>
      <c r="AS695" t="s">
        <v>697</v>
      </c>
      <c r="AT695" t="s">
        <v>697</v>
      </c>
      <c r="AU695" t="s">
        <v>697</v>
      </c>
      <c r="AV695" t="s">
        <v>697</v>
      </c>
      <c r="AW695" t="s">
        <v>697</v>
      </c>
      <c r="AX695" t="s">
        <v>697</v>
      </c>
      <c r="AY695" t="s">
        <v>697</v>
      </c>
      <c r="AZ695" t="s">
        <v>697</v>
      </c>
      <c r="BA695" t="s">
        <v>1548</v>
      </c>
      <c r="BB695" t="s">
        <v>1726</v>
      </c>
      <c r="BC695">
        <v>1.81</v>
      </c>
      <c r="BD695" t="s">
        <v>857</v>
      </c>
      <c r="BE695">
        <v>0</v>
      </c>
      <c r="BF695">
        <v>0</v>
      </c>
      <c r="BG695">
        <v>0</v>
      </c>
      <c r="BH695">
        <v>0</v>
      </c>
      <c r="BI695" t="s">
        <v>197</v>
      </c>
      <c r="BJ695" t="s">
        <v>697</v>
      </c>
      <c r="BK695">
        <v>0</v>
      </c>
      <c r="BL695">
        <v>0</v>
      </c>
      <c r="BM695">
        <v>0</v>
      </c>
      <c r="BN695">
        <v>0</v>
      </c>
      <c r="BO695">
        <v>0</v>
      </c>
      <c r="BP695" t="s">
        <v>697</v>
      </c>
      <c r="BQ695">
        <v>0</v>
      </c>
      <c r="BR695">
        <v>0</v>
      </c>
      <c r="BS695">
        <v>0</v>
      </c>
      <c r="BT695" t="s">
        <v>697</v>
      </c>
      <c r="BU695">
        <v>0</v>
      </c>
      <c r="BV695">
        <v>0</v>
      </c>
      <c r="BW695" t="s">
        <v>697</v>
      </c>
      <c r="BX695">
        <v>0</v>
      </c>
    </row>
    <row r="696" spans="1:76" x14ac:dyDescent="0.25">
      <c r="A696" t="s">
        <v>192</v>
      </c>
      <c r="B696" t="s">
        <v>697</v>
      </c>
      <c r="C696" t="s">
        <v>697</v>
      </c>
      <c r="D696" t="s">
        <v>697</v>
      </c>
      <c r="E696" t="s">
        <v>697</v>
      </c>
      <c r="F696" t="s">
        <v>692</v>
      </c>
      <c r="G696" t="s">
        <v>697</v>
      </c>
      <c r="H696" t="s">
        <v>184</v>
      </c>
      <c r="I696" t="s">
        <v>2264</v>
      </c>
      <c r="J696" t="s">
        <v>2264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697</v>
      </c>
      <c r="AC696" s="2">
        <v>-2.5245901639344264</v>
      </c>
      <c r="AD696">
        <v>-0.56000000000000005</v>
      </c>
      <c r="AE696">
        <v>0</v>
      </c>
      <c r="AF696">
        <v>0</v>
      </c>
      <c r="AG696">
        <v>0</v>
      </c>
      <c r="AH696">
        <v>0</v>
      </c>
      <c r="AI696" t="s">
        <v>697</v>
      </c>
      <c r="AJ696" t="s">
        <v>697</v>
      </c>
      <c r="AK696" t="s">
        <v>697</v>
      </c>
      <c r="AL696">
        <v>0</v>
      </c>
      <c r="AM696">
        <v>0</v>
      </c>
      <c r="AN696" t="s">
        <v>697</v>
      </c>
      <c r="AO696" t="s">
        <v>697</v>
      </c>
      <c r="AP696" t="s">
        <v>697</v>
      </c>
      <c r="AQ696" t="s">
        <v>697</v>
      </c>
      <c r="AR696" t="s">
        <v>697</v>
      </c>
      <c r="AS696" t="s">
        <v>697</v>
      </c>
      <c r="AT696" t="s">
        <v>697</v>
      </c>
      <c r="AU696" t="s">
        <v>697</v>
      </c>
      <c r="AV696" t="s">
        <v>697</v>
      </c>
      <c r="AW696" t="s">
        <v>697</v>
      </c>
      <c r="AX696" t="s">
        <v>697</v>
      </c>
      <c r="AY696" t="s">
        <v>697</v>
      </c>
      <c r="AZ696" t="s">
        <v>697</v>
      </c>
      <c r="BA696" t="s">
        <v>1379</v>
      </c>
      <c r="BB696" t="s">
        <v>1467</v>
      </c>
      <c r="BC696">
        <v>3.08</v>
      </c>
      <c r="BD696" t="s">
        <v>697</v>
      </c>
      <c r="BE696">
        <v>0</v>
      </c>
      <c r="BF696">
        <v>0</v>
      </c>
      <c r="BG696">
        <v>0</v>
      </c>
      <c r="BH696">
        <v>0</v>
      </c>
      <c r="BI696" t="s">
        <v>197</v>
      </c>
      <c r="BJ696" t="s">
        <v>697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697</v>
      </c>
      <c r="BQ696">
        <v>0</v>
      </c>
      <c r="BR696">
        <v>0</v>
      </c>
      <c r="BS696">
        <v>0</v>
      </c>
      <c r="BT696" t="s">
        <v>697</v>
      </c>
      <c r="BU696">
        <v>0</v>
      </c>
      <c r="BV696">
        <v>0</v>
      </c>
      <c r="BW696" t="s">
        <v>697</v>
      </c>
      <c r="BX696">
        <v>0</v>
      </c>
    </row>
    <row r="697" spans="1:76" x14ac:dyDescent="0.25">
      <c r="A697" t="s">
        <v>192</v>
      </c>
      <c r="B697" t="s">
        <v>697</v>
      </c>
      <c r="C697" t="s">
        <v>697</v>
      </c>
      <c r="D697" t="s">
        <v>697</v>
      </c>
      <c r="E697" t="s">
        <v>697</v>
      </c>
      <c r="F697" t="s">
        <v>680</v>
      </c>
      <c r="G697" t="s">
        <v>697</v>
      </c>
      <c r="H697" t="s">
        <v>184</v>
      </c>
      <c r="I697" t="s">
        <v>2264</v>
      </c>
      <c r="J697" t="s">
        <v>2264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697</v>
      </c>
      <c r="AC697" s="2">
        <v>-1.0163934426229508</v>
      </c>
      <c r="AD697">
        <v>-0.22</v>
      </c>
      <c r="AE697">
        <v>0</v>
      </c>
      <c r="AF697">
        <v>0</v>
      </c>
      <c r="AG697">
        <v>0</v>
      </c>
      <c r="AH697">
        <v>0</v>
      </c>
      <c r="AI697" t="s">
        <v>697</v>
      </c>
      <c r="AJ697" t="s">
        <v>697</v>
      </c>
      <c r="AK697" t="s">
        <v>697</v>
      </c>
      <c r="AL697">
        <v>0</v>
      </c>
      <c r="AM697">
        <v>0</v>
      </c>
      <c r="AN697" t="s">
        <v>697</v>
      </c>
      <c r="AO697" t="s">
        <v>697</v>
      </c>
      <c r="AP697" t="s">
        <v>697</v>
      </c>
      <c r="AQ697" t="s">
        <v>697</v>
      </c>
      <c r="AR697" t="s">
        <v>697</v>
      </c>
      <c r="AS697" t="s">
        <v>697</v>
      </c>
      <c r="AT697" t="s">
        <v>697</v>
      </c>
      <c r="AU697" t="s">
        <v>697</v>
      </c>
      <c r="AV697" t="s">
        <v>697</v>
      </c>
      <c r="AW697" t="s">
        <v>697</v>
      </c>
      <c r="AX697" t="s">
        <v>697</v>
      </c>
      <c r="AY697" t="s">
        <v>697</v>
      </c>
      <c r="AZ697" t="s">
        <v>697</v>
      </c>
      <c r="BA697" t="s">
        <v>1348</v>
      </c>
      <c r="BB697" t="s">
        <v>1349</v>
      </c>
      <c r="BC697">
        <v>1.24</v>
      </c>
      <c r="BD697" t="s">
        <v>697</v>
      </c>
      <c r="BE697">
        <v>0</v>
      </c>
      <c r="BF697">
        <v>0</v>
      </c>
      <c r="BG697">
        <v>0</v>
      </c>
      <c r="BH697">
        <v>0</v>
      </c>
      <c r="BI697" t="s">
        <v>197</v>
      </c>
      <c r="BJ697" t="s">
        <v>697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697</v>
      </c>
      <c r="BQ697">
        <v>0</v>
      </c>
      <c r="BR697">
        <v>0</v>
      </c>
      <c r="BS697">
        <v>0</v>
      </c>
      <c r="BT697" t="s">
        <v>697</v>
      </c>
      <c r="BU697">
        <v>0</v>
      </c>
      <c r="BV697">
        <v>0</v>
      </c>
      <c r="BW697" t="s">
        <v>697</v>
      </c>
      <c r="BX697">
        <v>0</v>
      </c>
    </row>
    <row r="698" spans="1:76" x14ac:dyDescent="0.25">
      <c r="A698" t="s">
        <v>192</v>
      </c>
      <c r="B698" t="s">
        <v>697</v>
      </c>
      <c r="C698" t="s">
        <v>697</v>
      </c>
      <c r="D698" t="s">
        <v>697</v>
      </c>
      <c r="E698" t="s">
        <v>697</v>
      </c>
      <c r="F698" t="s">
        <v>193</v>
      </c>
      <c r="G698" t="s">
        <v>697</v>
      </c>
      <c r="H698" t="s">
        <v>184</v>
      </c>
      <c r="I698" t="s">
        <v>2264</v>
      </c>
      <c r="J698" t="s">
        <v>2264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697</v>
      </c>
      <c r="AC698" s="2">
        <v>-0.27868852459016391</v>
      </c>
      <c r="AD698">
        <v>-0.06</v>
      </c>
      <c r="AE698">
        <v>0</v>
      </c>
      <c r="AF698">
        <v>0</v>
      </c>
      <c r="AG698">
        <v>0</v>
      </c>
      <c r="AH698">
        <v>0</v>
      </c>
      <c r="AI698" t="s">
        <v>697</v>
      </c>
      <c r="AJ698" t="s">
        <v>697</v>
      </c>
      <c r="AK698" t="s">
        <v>697</v>
      </c>
      <c r="AL698">
        <v>0</v>
      </c>
      <c r="AM698">
        <v>0</v>
      </c>
      <c r="AN698" t="s">
        <v>697</v>
      </c>
      <c r="AO698" t="s">
        <v>697</v>
      </c>
      <c r="AP698" t="s">
        <v>697</v>
      </c>
      <c r="AQ698" t="s">
        <v>697</v>
      </c>
      <c r="AR698" t="s">
        <v>697</v>
      </c>
      <c r="AS698" t="s">
        <v>697</v>
      </c>
      <c r="AT698" t="s">
        <v>697</v>
      </c>
      <c r="AU698" t="s">
        <v>697</v>
      </c>
      <c r="AV698" t="s">
        <v>697</v>
      </c>
      <c r="AW698" t="s">
        <v>697</v>
      </c>
      <c r="AX698" t="s">
        <v>697</v>
      </c>
      <c r="AY698" t="s">
        <v>697</v>
      </c>
      <c r="AZ698" t="s">
        <v>697</v>
      </c>
      <c r="BA698" t="s">
        <v>1344</v>
      </c>
      <c r="BB698" t="s">
        <v>1345</v>
      </c>
      <c r="BC698">
        <v>0.34</v>
      </c>
      <c r="BD698" t="s">
        <v>362</v>
      </c>
      <c r="BE698">
        <v>0</v>
      </c>
      <c r="BF698">
        <v>0</v>
      </c>
      <c r="BG698">
        <v>0</v>
      </c>
      <c r="BH698">
        <v>0</v>
      </c>
      <c r="BI698" t="s">
        <v>197</v>
      </c>
      <c r="BJ698" t="s">
        <v>697</v>
      </c>
      <c r="BK698">
        <v>0</v>
      </c>
      <c r="BL698">
        <v>0</v>
      </c>
      <c r="BM698">
        <v>0</v>
      </c>
      <c r="BN698">
        <v>0</v>
      </c>
      <c r="BO698">
        <v>0</v>
      </c>
      <c r="BP698" t="s">
        <v>697</v>
      </c>
      <c r="BQ698">
        <v>0</v>
      </c>
      <c r="BR698">
        <v>0</v>
      </c>
      <c r="BS698">
        <v>0</v>
      </c>
      <c r="BT698" t="s">
        <v>697</v>
      </c>
      <c r="BU698">
        <v>0</v>
      </c>
      <c r="BV698">
        <v>0</v>
      </c>
      <c r="BW698" t="s">
        <v>697</v>
      </c>
      <c r="BX698">
        <v>0</v>
      </c>
    </row>
    <row r="699" spans="1:76" x14ac:dyDescent="0.25">
      <c r="A699" t="s">
        <v>192</v>
      </c>
      <c r="B699" t="s">
        <v>697</v>
      </c>
      <c r="C699" t="s">
        <v>697</v>
      </c>
      <c r="D699" t="s">
        <v>697</v>
      </c>
      <c r="E699" t="s">
        <v>697</v>
      </c>
      <c r="F699" t="s">
        <v>469</v>
      </c>
      <c r="G699" t="s">
        <v>697</v>
      </c>
      <c r="H699" t="s">
        <v>184</v>
      </c>
      <c r="I699" t="s">
        <v>2264</v>
      </c>
      <c r="J699" t="s">
        <v>2264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697</v>
      </c>
      <c r="AC699" s="2">
        <v>-0.40163934426229508</v>
      </c>
      <c r="AD699">
        <v>-0.09</v>
      </c>
      <c r="AE699">
        <v>0</v>
      </c>
      <c r="AF699">
        <v>0</v>
      </c>
      <c r="AG699">
        <v>0</v>
      </c>
      <c r="AH699">
        <v>0</v>
      </c>
      <c r="AI699" t="s">
        <v>697</v>
      </c>
      <c r="AJ699" t="s">
        <v>697</v>
      </c>
      <c r="AK699" t="s">
        <v>697</v>
      </c>
      <c r="AL699">
        <v>0</v>
      </c>
      <c r="AM699">
        <v>0</v>
      </c>
      <c r="AN699" t="s">
        <v>697</v>
      </c>
      <c r="AO699" t="s">
        <v>697</v>
      </c>
      <c r="AP699" t="s">
        <v>697</v>
      </c>
      <c r="AQ699" t="s">
        <v>697</v>
      </c>
      <c r="AR699" t="s">
        <v>697</v>
      </c>
      <c r="AS699" t="s">
        <v>697</v>
      </c>
      <c r="AT699" t="s">
        <v>697</v>
      </c>
      <c r="AU699" t="s">
        <v>697</v>
      </c>
      <c r="AV699" t="s">
        <v>697</v>
      </c>
      <c r="AW699" t="s">
        <v>697</v>
      </c>
      <c r="AX699" t="s">
        <v>697</v>
      </c>
      <c r="AY699" t="s">
        <v>697</v>
      </c>
      <c r="AZ699" t="s">
        <v>697</v>
      </c>
      <c r="BA699" t="s">
        <v>1390</v>
      </c>
      <c r="BB699" t="s">
        <v>2459</v>
      </c>
      <c r="BC699">
        <v>0.49</v>
      </c>
      <c r="BD699" t="s">
        <v>697</v>
      </c>
      <c r="BE699">
        <v>0</v>
      </c>
      <c r="BF699">
        <v>0</v>
      </c>
      <c r="BG699">
        <v>0</v>
      </c>
      <c r="BH699">
        <v>0</v>
      </c>
      <c r="BI699" t="s">
        <v>197</v>
      </c>
      <c r="BJ699" t="s">
        <v>697</v>
      </c>
      <c r="BK699">
        <v>0</v>
      </c>
      <c r="BL699">
        <v>0</v>
      </c>
      <c r="BM699">
        <v>0</v>
      </c>
      <c r="BN699">
        <v>0</v>
      </c>
      <c r="BO699">
        <v>0</v>
      </c>
      <c r="BP699" t="s">
        <v>697</v>
      </c>
      <c r="BQ699">
        <v>0</v>
      </c>
      <c r="BR699">
        <v>0</v>
      </c>
      <c r="BS699">
        <v>0</v>
      </c>
      <c r="BT699" t="s">
        <v>697</v>
      </c>
      <c r="BU699">
        <v>0</v>
      </c>
      <c r="BV699">
        <v>0</v>
      </c>
      <c r="BW699" t="s">
        <v>697</v>
      </c>
      <c r="BX699">
        <v>0</v>
      </c>
    </row>
    <row r="700" spans="1:76" x14ac:dyDescent="0.25">
      <c r="A700" t="s">
        <v>192</v>
      </c>
      <c r="B700" t="s">
        <v>697</v>
      </c>
      <c r="C700" t="s">
        <v>697</v>
      </c>
      <c r="D700" t="s">
        <v>697</v>
      </c>
      <c r="E700" t="s">
        <v>697</v>
      </c>
      <c r="F700" t="s">
        <v>210</v>
      </c>
      <c r="G700" t="s">
        <v>697</v>
      </c>
      <c r="H700" t="s">
        <v>184</v>
      </c>
      <c r="I700" t="s">
        <v>2264</v>
      </c>
      <c r="J700" t="s">
        <v>2264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697</v>
      </c>
      <c r="AC700" s="2">
        <v>-1.5573770491803278</v>
      </c>
      <c r="AD700">
        <v>-0.34</v>
      </c>
      <c r="AE700">
        <v>0</v>
      </c>
      <c r="AF700">
        <v>0</v>
      </c>
      <c r="AG700">
        <v>0</v>
      </c>
      <c r="AH700">
        <v>0</v>
      </c>
      <c r="AI700" t="s">
        <v>697</v>
      </c>
      <c r="AJ700" t="s">
        <v>697</v>
      </c>
      <c r="AK700" t="s">
        <v>697</v>
      </c>
      <c r="AL700">
        <v>0</v>
      </c>
      <c r="AM700">
        <v>0</v>
      </c>
      <c r="AN700" t="s">
        <v>697</v>
      </c>
      <c r="AO700" t="s">
        <v>697</v>
      </c>
      <c r="AP700" t="s">
        <v>697</v>
      </c>
      <c r="AQ700" t="s">
        <v>697</v>
      </c>
      <c r="AR700" t="s">
        <v>697</v>
      </c>
      <c r="AS700" t="s">
        <v>697</v>
      </c>
      <c r="AT700" t="s">
        <v>697</v>
      </c>
      <c r="AU700" t="s">
        <v>697</v>
      </c>
      <c r="AV700" t="s">
        <v>697</v>
      </c>
      <c r="AW700" t="s">
        <v>697</v>
      </c>
      <c r="AX700" t="s">
        <v>697</v>
      </c>
      <c r="AY700" t="s">
        <v>697</v>
      </c>
      <c r="AZ700" t="s">
        <v>697</v>
      </c>
      <c r="BA700" t="s">
        <v>1359</v>
      </c>
      <c r="BB700" t="s">
        <v>1360</v>
      </c>
      <c r="BC700">
        <v>1.9</v>
      </c>
      <c r="BD700" t="s">
        <v>697</v>
      </c>
      <c r="BE700">
        <v>0</v>
      </c>
      <c r="BF700">
        <v>0</v>
      </c>
      <c r="BG700">
        <v>0</v>
      </c>
      <c r="BH700">
        <v>0</v>
      </c>
      <c r="BI700" t="s">
        <v>197</v>
      </c>
      <c r="BJ700" t="s">
        <v>697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697</v>
      </c>
      <c r="BQ700">
        <v>0</v>
      </c>
      <c r="BR700">
        <v>0</v>
      </c>
      <c r="BS700">
        <v>0</v>
      </c>
      <c r="BT700" t="s">
        <v>697</v>
      </c>
      <c r="BU700">
        <v>0</v>
      </c>
      <c r="BV700">
        <v>0</v>
      </c>
      <c r="BW700" t="s">
        <v>697</v>
      </c>
      <c r="BX700">
        <v>0</v>
      </c>
    </row>
    <row r="701" spans="1:76" x14ac:dyDescent="0.25">
      <c r="A701" t="s">
        <v>192</v>
      </c>
      <c r="B701" t="s">
        <v>697</v>
      </c>
      <c r="C701" t="s">
        <v>697</v>
      </c>
      <c r="D701" t="s">
        <v>697</v>
      </c>
      <c r="E701" t="s">
        <v>697</v>
      </c>
      <c r="F701" t="s">
        <v>1274</v>
      </c>
      <c r="G701" t="s">
        <v>697</v>
      </c>
      <c r="H701" t="s">
        <v>184</v>
      </c>
      <c r="I701" t="s">
        <v>2264</v>
      </c>
      <c r="J701" t="s">
        <v>2264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697</v>
      </c>
      <c r="AC701" s="2">
        <v>-2.377049180327869</v>
      </c>
      <c r="AD701">
        <v>-0.52</v>
      </c>
      <c r="AE701">
        <v>0</v>
      </c>
      <c r="AF701">
        <v>0</v>
      </c>
      <c r="AG701">
        <v>0</v>
      </c>
      <c r="AH701">
        <v>0</v>
      </c>
      <c r="AI701" t="s">
        <v>697</v>
      </c>
      <c r="AJ701" t="s">
        <v>697</v>
      </c>
      <c r="AK701" t="s">
        <v>697</v>
      </c>
      <c r="AL701">
        <v>0</v>
      </c>
      <c r="AM701">
        <v>0</v>
      </c>
      <c r="AN701" t="s">
        <v>697</v>
      </c>
      <c r="AO701" t="s">
        <v>697</v>
      </c>
      <c r="AP701" t="s">
        <v>697</v>
      </c>
      <c r="AQ701" t="s">
        <v>697</v>
      </c>
      <c r="AR701" t="s">
        <v>697</v>
      </c>
      <c r="AS701" t="s">
        <v>697</v>
      </c>
      <c r="AT701" t="s">
        <v>697</v>
      </c>
      <c r="AU701" t="s">
        <v>697</v>
      </c>
      <c r="AV701" t="s">
        <v>697</v>
      </c>
      <c r="AW701" t="s">
        <v>697</v>
      </c>
      <c r="AX701" t="s">
        <v>697</v>
      </c>
      <c r="AY701" t="s">
        <v>697</v>
      </c>
      <c r="AZ701" t="s">
        <v>697</v>
      </c>
      <c r="BA701" t="s">
        <v>1430</v>
      </c>
      <c r="BB701" t="s">
        <v>2460</v>
      </c>
      <c r="BC701">
        <v>2.9</v>
      </c>
      <c r="BD701" t="s">
        <v>697</v>
      </c>
      <c r="BE701">
        <v>0</v>
      </c>
      <c r="BF701">
        <v>0</v>
      </c>
      <c r="BG701">
        <v>0</v>
      </c>
      <c r="BH701">
        <v>0</v>
      </c>
      <c r="BI701" t="s">
        <v>197</v>
      </c>
      <c r="BJ701" t="s">
        <v>697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697</v>
      </c>
      <c r="BQ701">
        <v>0</v>
      </c>
      <c r="BR701">
        <v>0</v>
      </c>
      <c r="BS701">
        <v>0</v>
      </c>
      <c r="BT701" t="s">
        <v>697</v>
      </c>
      <c r="BU701">
        <v>0</v>
      </c>
      <c r="BV701">
        <v>0</v>
      </c>
      <c r="BW701" t="s">
        <v>697</v>
      </c>
      <c r="BX701">
        <v>0</v>
      </c>
    </row>
    <row r="702" spans="1:76" x14ac:dyDescent="0.25">
      <c r="A702" t="s">
        <v>192</v>
      </c>
      <c r="B702" t="s">
        <v>697</v>
      </c>
      <c r="C702" t="s">
        <v>697</v>
      </c>
      <c r="D702" t="s">
        <v>697</v>
      </c>
      <c r="E702" t="s">
        <v>697</v>
      </c>
      <c r="F702" t="s">
        <v>251</v>
      </c>
      <c r="G702" t="s">
        <v>697</v>
      </c>
      <c r="H702" t="s">
        <v>184</v>
      </c>
      <c r="I702" t="s">
        <v>2264</v>
      </c>
      <c r="J702" t="s">
        <v>2264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697</v>
      </c>
      <c r="AC702" s="2">
        <v>-0.99180327868852458</v>
      </c>
      <c r="AD702">
        <v>-0.22</v>
      </c>
      <c r="AE702">
        <v>0</v>
      </c>
      <c r="AF702">
        <v>0</v>
      </c>
      <c r="AG702">
        <v>0</v>
      </c>
      <c r="AH702">
        <v>0</v>
      </c>
      <c r="AI702" t="s">
        <v>697</v>
      </c>
      <c r="AJ702" t="s">
        <v>697</v>
      </c>
      <c r="AK702" t="s">
        <v>697</v>
      </c>
      <c r="AL702">
        <v>0</v>
      </c>
      <c r="AM702">
        <v>0</v>
      </c>
      <c r="AN702" t="s">
        <v>697</v>
      </c>
      <c r="AO702" t="s">
        <v>697</v>
      </c>
      <c r="AP702" t="s">
        <v>697</v>
      </c>
      <c r="AQ702" t="s">
        <v>697</v>
      </c>
      <c r="AR702" t="s">
        <v>697</v>
      </c>
      <c r="AS702" t="s">
        <v>697</v>
      </c>
      <c r="AT702" t="s">
        <v>697</v>
      </c>
      <c r="AU702" t="s">
        <v>697</v>
      </c>
      <c r="AV702" t="s">
        <v>697</v>
      </c>
      <c r="AW702" t="s">
        <v>697</v>
      </c>
      <c r="AX702" t="s">
        <v>697</v>
      </c>
      <c r="AY702" t="s">
        <v>697</v>
      </c>
      <c r="AZ702" t="s">
        <v>697</v>
      </c>
      <c r="BA702" t="s">
        <v>1251</v>
      </c>
      <c r="BB702" t="s">
        <v>1338</v>
      </c>
      <c r="BC702">
        <v>1.21</v>
      </c>
      <c r="BD702" t="s">
        <v>1790</v>
      </c>
      <c r="BE702">
        <v>0</v>
      </c>
      <c r="BF702">
        <v>0</v>
      </c>
      <c r="BG702">
        <v>0</v>
      </c>
      <c r="BH702">
        <v>0</v>
      </c>
      <c r="BI702" t="s">
        <v>197</v>
      </c>
      <c r="BJ702" t="s">
        <v>697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697</v>
      </c>
      <c r="BQ702">
        <v>0</v>
      </c>
      <c r="BR702">
        <v>0</v>
      </c>
      <c r="BS702">
        <v>0</v>
      </c>
      <c r="BT702" t="s">
        <v>697</v>
      </c>
      <c r="BU702">
        <v>0</v>
      </c>
      <c r="BV702">
        <v>0</v>
      </c>
      <c r="BW702" t="s">
        <v>697</v>
      </c>
      <c r="BX702">
        <v>0</v>
      </c>
    </row>
    <row r="703" spans="1:76" x14ac:dyDescent="0.25">
      <c r="A703" t="s">
        <v>192</v>
      </c>
      <c r="B703" t="s">
        <v>697</v>
      </c>
      <c r="C703" t="s">
        <v>697</v>
      </c>
      <c r="D703" t="s">
        <v>697</v>
      </c>
      <c r="E703" t="s">
        <v>697</v>
      </c>
      <c r="F703" t="s">
        <v>212</v>
      </c>
      <c r="G703" t="s">
        <v>697</v>
      </c>
      <c r="H703" t="s">
        <v>184</v>
      </c>
      <c r="I703" t="s">
        <v>2264</v>
      </c>
      <c r="J703" t="s">
        <v>2264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697</v>
      </c>
      <c r="AC703" s="2">
        <v>-1.0245901639344261</v>
      </c>
      <c r="AD703">
        <v>-0.23</v>
      </c>
      <c r="AE703">
        <v>0</v>
      </c>
      <c r="AF703">
        <v>0</v>
      </c>
      <c r="AG703">
        <v>0</v>
      </c>
      <c r="AH703">
        <v>0</v>
      </c>
      <c r="AI703" t="s">
        <v>697</v>
      </c>
      <c r="AJ703" t="s">
        <v>697</v>
      </c>
      <c r="AK703" t="s">
        <v>697</v>
      </c>
      <c r="AL703">
        <v>0</v>
      </c>
      <c r="AM703">
        <v>0</v>
      </c>
      <c r="AN703" t="s">
        <v>697</v>
      </c>
      <c r="AO703" t="s">
        <v>697</v>
      </c>
      <c r="AP703" t="s">
        <v>697</v>
      </c>
      <c r="AQ703" t="s">
        <v>697</v>
      </c>
      <c r="AR703" t="s">
        <v>697</v>
      </c>
      <c r="AS703" t="s">
        <v>697</v>
      </c>
      <c r="AT703" t="s">
        <v>697</v>
      </c>
      <c r="AU703" t="s">
        <v>697</v>
      </c>
      <c r="AV703" t="s">
        <v>697</v>
      </c>
      <c r="AW703" t="s">
        <v>697</v>
      </c>
      <c r="AX703" t="s">
        <v>697</v>
      </c>
      <c r="AY703" t="s">
        <v>697</v>
      </c>
      <c r="AZ703" t="s">
        <v>697</v>
      </c>
      <c r="BA703" t="s">
        <v>1414</v>
      </c>
      <c r="BB703" t="s">
        <v>1608</v>
      </c>
      <c r="BC703">
        <v>1.25</v>
      </c>
      <c r="BD703" t="s">
        <v>697</v>
      </c>
      <c r="BE703">
        <v>0</v>
      </c>
      <c r="BF703">
        <v>0</v>
      </c>
      <c r="BG703">
        <v>0</v>
      </c>
      <c r="BH703">
        <v>0</v>
      </c>
      <c r="BI703" t="s">
        <v>197</v>
      </c>
      <c r="BJ703" t="s">
        <v>697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697</v>
      </c>
      <c r="BQ703">
        <v>0</v>
      </c>
      <c r="BR703">
        <v>0</v>
      </c>
      <c r="BS703">
        <v>0</v>
      </c>
      <c r="BT703" t="s">
        <v>697</v>
      </c>
      <c r="BU703">
        <v>0</v>
      </c>
      <c r="BV703">
        <v>0</v>
      </c>
      <c r="BW703" t="s">
        <v>697</v>
      </c>
      <c r="BX703">
        <v>0</v>
      </c>
    </row>
    <row r="704" spans="1:76" x14ac:dyDescent="0.25">
      <c r="A704" t="s">
        <v>192</v>
      </c>
      <c r="B704" t="s">
        <v>697</v>
      </c>
      <c r="C704" t="s">
        <v>697</v>
      </c>
      <c r="D704" t="s">
        <v>697</v>
      </c>
      <c r="E704" t="s">
        <v>697</v>
      </c>
      <c r="F704" t="s">
        <v>679</v>
      </c>
      <c r="G704" t="s">
        <v>697</v>
      </c>
      <c r="H704" t="s">
        <v>184</v>
      </c>
      <c r="I704" t="s">
        <v>2264</v>
      </c>
      <c r="J704" t="s">
        <v>2264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697</v>
      </c>
      <c r="AC704" s="2">
        <v>-0.42622950819672129</v>
      </c>
      <c r="AD704">
        <v>-0.09</v>
      </c>
      <c r="AE704">
        <v>0</v>
      </c>
      <c r="AF704">
        <v>0</v>
      </c>
      <c r="AG704">
        <v>0</v>
      </c>
      <c r="AH704">
        <v>0</v>
      </c>
      <c r="AI704" t="s">
        <v>697</v>
      </c>
      <c r="AJ704" t="s">
        <v>697</v>
      </c>
      <c r="AK704" t="s">
        <v>697</v>
      </c>
      <c r="AL704">
        <v>0</v>
      </c>
      <c r="AM704">
        <v>0</v>
      </c>
      <c r="AN704" t="s">
        <v>697</v>
      </c>
      <c r="AO704" t="s">
        <v>697</v>
      </c>
      <c r="AP704" t="s">
        <v>697</v>
      </c>
      <c r="AQ704" t="s">
        <v>697</v>
      </c>
      <c r="AR704" t="s">
        <v>697</v>
      </c>
      <c r="AS704" t="s">
        <v>697</v>
      </c>
      <c r="AT704" t="s">
        <v>697</v>
      </c>
      <c r="AU704" t="s">
        <v>697</v>
      </c>
      <c r="AV704" t="s">
        <v>697</v>
      </c>
      <c r="AW704" t="s">
        <v>697</v>
      </c>
      <c r="AX704" t="s">
        <v>697</v>
      </c>
      <c r="AY704" t="s">
        <v>697</v>
      </c>
      <c r="AZ704" t="s">
        <v>697</v>
      </c>
      <c r="BA704" t="s">
        <v>1507</v>
      </c>
      <c r="BB704" t="s">
        <v>697</v>
      </c>
      <c r="BC704">
        <v>0.52</v>
      </c>
      <c r="BD704" t="s">
        <v>846</v>
      </c>
      <c r="BE704">
        <v>0</v>
      </c>
      <c r="BF704">
        <v>0</v>
      </c>
      <c r="BG704">
        <v>0</v>
      </c>
      <c r="BH704">
        <v>0</v>
      </c>
      <c r="BI704" t="s">
        <v>197</v>
      </c>
      <c r="BJ704" t="s">
        <v>697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697</v>
      </c>
      <c r="BQ704">
        <v>0</v>
      </c>
      <c r="BR704">
        <v>0</v>
      </c>
      <c r="BS704">
        <v>0</v>
      </c>
      <c r="BT704" t="s">
        <v>697</v>
      </c>
      <c r="BU704">
        <v>0</v>
      </c>
      <c r="BV704">
        <v>0</v>
      </c>
      <c r="BW704" t="s">
        <v>697</v>
      </c>
      <c r="BX704">
        <v>0</v>
      </c>
    </row>
    <row r="705" spans="1:76" x14ac:dyDescent="0.25">
      <c r="A705" t="s">
        <v>192</v>
      </c>
      <c r="B705" t="s">
        <v>697</v>
      </c>
      <c r="C705" t="s">
        <v>697</v>
      </c>
      <c r="D705" t="s">
        <v>697</v>
      </c>
      <c r="E705" t="s">
        <v>697</v>
      </c>
      <c r="F705" t="s">
        <v>222</v>
      </c>
      <c r="G705" t="s">
        <v>697</v>
      </c>
      <c r="H705" t="s">
        <v>184</v>
      </c>
      <c r="I705" t="s">
        <v>2264</v>
      </c>
      <c r="J705" t="s">
        <v>2264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697</v>
      </c>
      <c r="AC705" s="2">
        <v>-0.1721311475409836</v>
      </c>
      <c r="AD705">
        <v>-0.04</v>
      </c>
      <c r="AE705">
        <v>0</v>
      </c>
      <c r="AF705">
        <v>0</v>
      </c>
      <c r="AG705">
        <v>0</v>
      </c>
      <c r="AH705">
        <v>0</v>
      </c>
      <c r="AI705" t="s">
        <v>697</v>
      </c>
      <c r="AJ705" t="s">
        <v>697</v>
      </c>
      <c r="AK705" t="s">
        <v>697</v>
      </c>
      <c r="AL705">
        <v>0</v>
      </c>
      <c r="AM705">
        <v>0</v>
      </c>
      <c r="AN705" t="s">
        <v>697</v>
      </c>
      <c r="AO705" t="s">
        <v>697</v>
      </c>
      <c r="AP705" t="s">
        <v>697</v>
      </c>
      <c r="AQ705" t="s">
        <v>697</v>
      </c>
      <c r="AR705" t="s">
        <v>697</v>
      </c>
      <c r="AS705" t="s">
        <v>697</v>
      </c>
      <c r="AT705" t="s">
        <v>697</v>
      </c>
      <c r="AU705" t="s">
        <v>697</v>
      </c>
      <c r="AV705" t="s">
        <v>697</v>
      </c>
      <c r="AW705" t="s">
        <v>697</v>
      </c>
      <c r="AX705" t="s">
        <v>697</v>
      </c>
      <c r="AY705" t="s">
        <v>697</v>
      </c>
      <c r="AZ705" t="s">
        <v>697</v>
      </c>
      <c r="BA705" t="s">
        <v>1270</v>
      </c>
      <c r="BB705" t="s">
        <v>1366</v>
      </c>
      <c r="BC705">
        <v>0.21</v>
      </c>
      <c r="BD705" t="s">
        <v>697</v>
      </c>
      <c r="BE705">
        <v>0</v>
      </c>
      <c r="BF705">
        <v>0</v>
      </c>
      <c r="BG705">
        <v>0</v>
      </c>
      <c r="BH705">
        <v>0</v>
      </c>
      <c r="BI705" t="s">
        <v>197</v>
      </c>
      <c r="BJ705" t="s">
        <v>697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697</v>
      </c>
      <c r="BQ705">
        <v>0</v>
      </c>
      <c r="BR705">
        <v>0</v>
      </c>
      <c r="BS705">
        <v>0</v>
      </c>
      <c r="BT705" t="s">
        <v>697</v>
      </c>
      <c r="BU705">
        <v>0</v>
      </c>
      <c r="BV705">
        <v>0</v>
      </c>
      <c r="BW705" t="s">
        <v>697</v>
      </c>
      <c r="BX705">
        <v>0</v>
      </c>
    </row>
    <row r="706" spans="1:76" x14ac:dyDescent="0.25">
      <c r="A706" t="s">
        <v>192</v>
      </c>
      <c r="B706" t="s">
        <v>697</v>
      </c>
      <c r="C706" t="s">
        <v>697</v>
      </c>
      <c r="D706" t="s">
        <v>697</v>
      </c>
      <c r="E706" t="s">
        <v>697</v>
      </c>
      <c r="F706" t="s">
        <v>644</v>
      </c>
      <c r="G706" t="s">
        <v>697</v>
      </c>
      <c r="H706" t="s">
        <v>184</v>
      </c>
      <c r="I706" t="s">
        <v>2264</v>
      </c>
      <c r="J706" t="s">
        <v>2264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697</v>
      </c>
      <c r="AC706" s="2">
        <v>-0.32786885245901642</v>
      </c>
      <c r="AD706">
        <v>-7.0000000000000007E-2</v>
      </c>
      <c r="AE706">
        <v>0</v>
      </c>
      <c r="AF706">
        <v>0</v>
      </c>
      <c r="AG706">
        <v>0</v>
      </c>
      <c r="AH706">
        <v>0</v>
      </c>
      <c r="AI706" t="s">
        <v>697</v>
      </c>
      <c r="AJ706" t="s">
        <v>697</v>
      </c>
      <c r="AK706" t="s">
        <v>697</v>
      </c>
      <c r="AL706">
        <v>0</v>
      </c>
      <c r="AM706">
        <v>0</v>
      </c>
      <c r="AN706" t="s">
        <v>697</v>
      </c>
      <c r="AO706" t="s">
        <v>697</v>
      </c>
      <c r="AP706" t="s">
        <v>697</v>
      </c>
      <c r="AQ706" t="s">
        <v>697</v>
      </c>
      <c r="AR706" t="s">
        <v>697</v>
      </c>
      <c r="AS706" t="s">
        <v>697</v>
      </c>
      <c r="AT706" t="s">
        <v>697</v>
      </c>
      <c r="AU706" t="s">
        <v>697</v>
      </c>
      <c r="AV706" t="s">
        <v>697</v>
      </c>
      <c r="AW706" t="s">
        <v>697</v>
      </c>
      <c r="AX706" t="s">
        <v>697</v>
      </c>
      <c r="AY706" t="s">
        <v>697</v>
      </c>
      <c r="AZ706" t="s">
        <v>697</v>
      </c>
      <c r="BA706" t="s">
        <v>1506</v>
      </c>
      <c r="BB706" t="s">
        <v>1577</v>
      </c>
      <c r="BC706">
        <v>0.4</v>
      </c>
      <c r="BD706" t="s">
        <v>2461</v>
      </c>
      <c r="BE706">
        <v>0</v>
      </c>
      <c r="BF706">
        <v>0</v>
      </c>
      <c r="BG706">
        <v>0</v>
      </c>
      <c r="BH706">
        <v>0</v>
      </c>
      <c r="BI706" t="s">
        <v>197</v>
      </c>
      <c r="BJ706" t="s">
        <v>697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697</v>
      </c>
      <c r="BQ706">
        <v>0</v>
      </c>
      <c r="BR706">
        <v>0</v>
      </c>
      <c r="BS706">
        <v>0</v>
      </c>
      <c r="BT706" t="s">
        <v>697</v>
      </c>
      <c r="BU706">
        <v>0</v>
      </c>
      <c r="BV706">
        <v>0</v>
      </c>
      <c r="BW706" t="s">
        <v>697</v>
      </c>
      <c r="BX706">
        <v>0</v>
      </c>
    </row>
    <row r="707" spans="1:76" x14ac:dyDescent="0.25">
      <c r="A707" t="s">
        <v>192</v>
      </c>
      <c r="B707" t="s">
        <v>697</v>
      </c>
      <c r="C707" t="s">
        <v>697</v>
      </c>
      <c r="D707" t="s">
        <v>697</v>
      </c>
      <c r="E707" t="s">
        <v>697</v>
      </c>
      <c r="F707" t="s">
        <v>622</v>
      </c>
      <c r="G707" t="s">
        <v>697</v>
      </c>
      <c r="H707" t="s">
        <v>184</v>
      </c>
      <c r="I707" t="s">
        <v>2264</v>
      </c>
      <c r="J707" t="s">
        <v>2264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697</v>
      </c>
      <c r="AC707" s="2">
        <v>-0.53278688524590156</v>
      </c>
      <c r="AD707">
        <v>-0.12</v>
      </c>
      <c r="AE707">
        <v>0</v>
      </c>
      <c r="AF707">
        <v>0</v>
      </c>
      <c r="AG707">
        <v>0</v>
      </c>
      <c r="AH707">
        <v>0</v>
      </c>
      <c r="AI707" t="s">
        <v>697</v>
      </c>
      <c r="AJ707" t="s">
        <v>697</v>
      </c>
      <c r="AK707" t="s">
        <v>697</v>
      </c>
      <c r="AL707">
        <v>0</v>
      </c>
      <c r="AM707">
        <v>0</v>
      </c>
      <c r="AN707" t="s">
        <v>697</v>
      </c>
      <c r="AO707" t="s">
        <v>697</v>
      </c>
      <c r="AP707" t="s">
        <v>697</v>
      </c>
      <c r="AQ707" t="s">
        <v>697</v>
      </c>
      <c r="AR707" t="s">
        <v>697</v>
      </c>
      <c r="AS707" t="s">
        <v>697</v>
      </c>
      <c r="AT707" t="s">
        <v>697</v>
      </c>
      <c r="AU707" t="s">
        <v>697</v>
      </c>
      <c r="AV707" t="s">
        <v>697</v>
      </c>
      <c r="AW707" t="s">
        <v>697</v>
      </c>
      <c r="AX707" t="s">
        <v>697</v>
      </c>
      <c r="AY707" t="s">
        <v>697</v>
      </c>
      <c r="AZ707" t="s">
        <v>697</v>
      </c>
      <c r="BA707" t="s">
        <v>1077</v>
      </c>
      <c r="BB707" t="s">
        <v>1154</v>
      </c>
      <c r="BC707">
        <v>0.65</v>
      </c>
      <c r="BD707" t="s">
        <v>697</v>
      </c>
      <c r="BE707">
        <v>0</v>
      </c>
      <c r="BF707">
        <v>0</v>
      </c>
      <c r="BG707">
        <v>0</v>
      </c>
      <c r="BH707">
        <v>0</v>
      </c>
      <c r="BI707" t="s">
        <v>197</v>
      </c>
      <c r="BJ707" t="s">
        <v>697</v>
      </c>
      <c r="BK707">
        <v>0</v>
      </c>
      <c r="BL707">
        <v>0</v>
      </c>
      <c r="BM707">
        <v>0</v>
      </c>
      <c r="BN707">
        <v>0</v>
      </c>
      <c r="BO707">
        <v>0</v>
      </c>
      <c r="BP707" t="s">
        <v>697</v>
      </c>
      <c r="BQ707">
        <v>0</v>
      </c>
      <c r="BR707">
        <v>0</v>
      </c>
      <c r="BS707">
        <v>0</v>
      </c>
      <c r="BT707" t="s">
        <v>697</v>
      </c>
      <c r="BU707">
        <v>0</v>
      </c>
      <c r="BV707">
        <v>0</v>
      </c>
      <c r="BW707" t="s">
        <v>697</v>
      </c>
      <c r="BX707">
        <v>0</v>
      </c>
    </row>
    <row r="708" spans="1:76" x14ac:dyDescent="0.25">
      <c r="A708" t="s">
        <v>192</v>
      </c>
      <c r="B708" t="s">
        <v>697</v>
      </c>
      <c r="C708" t="s">
        <v>697</v>
      </c>
      <c r="D708" t="s">
        <v>697</v>
      </c>
      <c r="E708" t="s">
        <v>697</v>
      </c>
      <c r="F708" t="s">
        <v>677</v>
      </c>
      <c r="G708" t="s">
        <v>697</v>
      </c>
      <c r="H708" t="s">
        <v>184</v>
      </c>
      <c r="I708" t="s">
        <v>2264</v>
      </c>
      <c r="J708" t="s">
        <v>2264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697</v>
      </c>
      <c r="AC708" s="2">
        <v>-0.35245901639344263</v>
      </c>
      <c r="AD708">
        <v>-0.08</v>
      </c>
      <c r="AE708">
        <v>0</v>
      </c>
      <c r="AF708">
        <v>0</v>
      </c>
      <c r="AG708">
        <v>0</v>
      </c>
      <c r="AH708">
        <v>0</v>
      </c>
      <c r="AI708" t="s">
        <v>697</v>
      </c>
      <c r="AJ708" t="s">
        <v>697</v>
      </c>
      <c r="AK708" t="s">
        <v>697</v>
      </c>
      <c r="AL708">
        <v>0</v>
      </c>
      <c r="AM708">
        <v>0</v>
      </c>
      <c r="AN708" t="s">
        <v>697</v>
      </c>
      <c r="AO708" t="s">
        <v>697</v>
      </c>
      <c r="AP708" t="s">
        <v>697</v>
      </c>
      <c r="AQ708" t="s">
        <v>697</v>
      </c>
      <c r="AR708" t="s">
        <v>697</v>
      </c>
      <c r="AS708" t="s">
        <v>697</v>
      </c>
      <c r="AT708" t="s">
        <v>697</v>
      </c>
      <c r="AU708" t="s">
        <v>697</v>
      </c>
      <c r="AV708" t="s">
        <v>697</v>
      </c>
      <c r="AW708" t="s">
        <v>697</v>
      </c>
      <c r="AX708" t="s">
        <v>697</v>
      </c>
      <c r="AY708" t="s">
        <v>697</v>
      </c>
      <c r="AZ708" t="s">
        <v>697</v>
      </c>
      <c r="BA708" t="s">
        <v>1524</v>
      </c>
      <c r="BB708" t="s">
        <v>2462</v>
      </c>
      <c r="BC708">
        <v>0.43</v>
      </c>
      <c r="BD708" t="s">
        <v>697</v>
      </c>
      <c r="BE708">
        <v>0</v>
      </c>
      <c r="BF708">
        <v>0</v>
      </c>
      <c r="BG708">
        <v>0</v>
      </c>
      <c r="BH708">
        <v>0</v>
      </c>
      <c r="BI708" t="s">
        <v>197</v>
      </c>
      <c r="BJ708" t="s">
        <v>697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697</v>
      </c>
      <c r="BQ708">
        <v>0</v>
      </c>
      <c r="BR708">
        <v>0</v>
      </c>
      <c r="BS708">
        <v>0</v>
      </c>
      <c r="BT708" t="s">
        <v>697</v>
      </c>
      <c r="BU708">
        <v>0</v>
      </c>
      <c r="BV708">
        <v>0</v>
      </c>
      <c r="BW708" t="s">
        <v>697</v>
      </c>
      <c r="BX708">
        <v>0</v>
      </c>
    </row>
    <row r="709" spans="1:76" x14ac:dyDescent="0.25">
      <c r="A709" t="s">
        <v>192</v>
      </c>
      <c r="B709" t="s">
        <v>697</v>
      </c>
      <c r="C709" t="s">
        <v>697</v>
      </c>
      <c r="D709" t="s">
        <v>697</v>
      </c>
      <c r="E709" t="s">
        <v>697</v>
      </c>
      <c r="F709" t="s">
        <v>193</v>
      </c>
      <c r="G709" t="s">
        <v>697</v>
      </c>
      <c r="H709" t="s">
        <v>184</v>
      </c>
      <c r="I709" t="s">
        <v>2264</v>
      </c>
      <c r="J709" t="s">
        <v>2264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697</v>
      </c>
      <c r="AC709" s="2">
        <v>-0.10655737704918029</v>
      </c>
      <c r="AD709">
        <v>-0.02</v>
      </c>
      <c r="AE709">
        <v>0</v>
      </c>
      <c r="AF709">
        <v>0</v>
      </c>
      <c r="AG709">
        <v>0</v>
      </c>
      <c r="AH709">
        <v>0</v>
      </c>
      <c r="AI709" t="s">
        <v>697</v>
      </c>
      <c r="AJ709" t="s">
        <v>697</v>
      </c>
      <c r="AK709" t="s">
        <v>697</v>
      </c>
      <c r="AL709">
        <v>0</v>
      </c>
      <c r="AM709">
        <v>0</v>
      </c>
      <c r="AN709" t="s">
        <v>697</v>
      </c>
      <c r="AO709" t="s">
        <v>697</v>
      </c>
      <c r="AP709" t="s">
        <v>697</v>
      </c>
      <c r="AQ709" t="s">
        <v>697</v>
      </c>
      <c r="AR709" t="s">
        <v>697</v>
      </c>
      <c r="AS709" t="s">
        <v>697</v>
      </c>
      <c r="AT709" t="s">
        <v>697</v>
      </c>
      <c r="AU709" t="s">
        <v>697</v>
      </c>
      <c r="AV709" t="s">
        <v>697</v>
      </c>
      <c r="AW709" t="s">
        <v>697</v>
      </c>
      <c r="AX709" t="s">
        <v>697</v>
      </c>
      <c r="AY709" t="s">
        <v>697</v>
      </c>
      <c r="AZ709" t="s">
        <v>697</v>
      </c>
      <c r="BA709" t="s">
        <v>1344</v>
      </c>
      <c r="BB709" t="s">
        <v>1345</v>
      </c>
      <c r="BC709">
        <v>0.13</v>
      </c>
      <c r="BD709" t="s">
        <v>362</v>
      </c>
      <c r="BE709">
        <v>0</v>
      </c>
      <c r="BF709">
        <v>0</v>
      </c>
      <c r="BG709">
        <v>0</v>
      </c>
      <c r="BH709">
        <v>0</v>
      </c>
      <c r="BI709" t="s">
        <v>197</v>
      </c>
      <c r="BJ709" t="s">
        <v>697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697</v>
      </c>
      <c r="BQ709">
        <v>0</v>
      </c>
      <c r="BR709">
        <v>0</v>
      </c>
      <c r="BS709">
        <v>0</v>
      </c>
      <c r="BT709" t="s">
        <v>697</v>
      </c>
      <c r="BU709">
        <v>0</v>
      </c>
      <c r="BV709">
        <v>0</v>
      </c>
      <c r="BW709" t="s">
        <v>697</v>
      </c>
      <c r="BX709">
        <v>0</v>
      </c>
    </row>
    <row r="710" spans="1:76" x14ac:dyDescent="0.25">
      <c r="A710" t="s">
        <v>192</v>
      </c>
      <c r="B710" t="s">
        <v>697</v>
      </c>
      <c r="C710" t="s">
        <v>697</v>
      </c>
      <c r="D710" t="s">
        <v>697</v>
      </c>
      <c r="E710" t="s">
        <v>697</v>
      </c>
      <c r="F710" t="s">
        <v>680</v>
      </c>
      <c r="G710" t="s">
        <v>697</v>
      </c>
      <c r="H710" t="s">
        <v>184</v>
      </c>
      <c r="I710" t="s">
        <v>2264</v>
      </c>
      <c r="J710" t="s">
        <v>2264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697</v>
      </c>
      <c r="AC710" s="2">
        <v>-0.24590163934426229</v>
      </c>
      <c r="AD710">
        <v>-0.05</v>
      </c>
      <c r="AE710">
        <v>0</v>
      </c>
      <c r="AF710">
        <v>0</v>
      </c>
      <c r="AG710">
        <v>0</v>
      </c>
      <c r="AH710">
        <v>0</v>
      </c>
      <c r="AI710" t="s">
        <v>697</v>
      </c>
      <c r="AJ710" t="s">
        <v>697</v>
      </c>
      <c r="AK710" t="s">
        <v>697</v>
      </c>
      <c r="AL710">
        <v>0</v>
      </c>
      <c r="AM710">
        <v>0</v>
      </c>
      <c r="AN710" t="s">
        <v>697</v>
      </c>
      <c r="AO710" t="s">
        <v>697</v>
      </c>
      <c r="AP710" t="s">
        <v>697</v>
      </c>
      <c r="AQ710" t="s">
        <v>697</v>
      </c>
      <c r="AR710" t="s">
        <v>697</v>
      </c>
      <c r="AS710" t="s">
        <v>697</v>
      </c>
      <c r="AT710" t="s">
        <v>697</v>
      </c>
      <c r="AU710" t="s">
        <v>697</v>
      </c>
      <c r="AV710" t="s">
        <v>697</v>
      </c>
      <c r="AW710" t="s">
        <v>697</v>
      </c>
      <c r="AX710" t="s">
        <v>697</v>
      </c>
      <c r="AY710" t="s">
        <v>697</v>
      </c>
      <c r="AZ710" t="s">
        <v>697</v>
      </c>
      <c r="BA710" t="s">
        <v>1348</v>
      </c>
      <c r="BB710" t="s">
        <v>1349</v>
      </c>
      <c r="BC710">
        <v>0.3</v>
      </c>
      <c r="BD710" t="s">
        <v>697</v>
      </c>
      <c r="BE710">
        <v>0</v>
      </c>
      <c r="BF710">
        <v>0</v>
      </c>
      <c r="BG710">
        <v>0</v>
      </c>
      <c r="BH710">
        <v>0</v>
      </c>
      <c r="BI710" t="s">
        <v>197</v>
      </c>
      <c r="BJ710" t="s">
        <v>697</v>
      </c>
      <c r="BK710">
        <v>0</v>
      </c>
      <c r="BL710">
        <v>0</v>
      </c>
      <c r="BM710">
        <v>0</v>
      </c>
      <c r="BN710">
        <v>0</v>
      </c>
      <c r="BO710">
        <v>0</v>
      </c>
      <c r="BP710" t="s">
        <v>697</v>
      </c>
      <c r="BQ710">
        <v>0</v>
      </c>
      <c r="BR710">
        <v>0</v>
      </c>
      <c r="BS710">
        <v>0</v>
      </c>
      <c r="BT710" t="s">
        <v>697</v>
      </c>
      <c r="BU710">
        <v>0</v>
      </c>
      <c r="BV710">
        <v>0</v>
      </c>
      <c r="BW710" t="s">
        <v>697</v>
      </c>
      <c r="BX710">
        <v>0</v>
      </c>
    </row>
    <row r="711" spans="1:76" x14ac:dyDescent="0.25">
      <c r="A711" t="s">
        <v>192</v>
      </c>
      <c r="B711" t="s">
        <v>697</v>
      </c>
      <c r="C711" t="s">
        <v>697</v>
      </c>
      <c r="D711" t="s">
        <v>697</v>
      </c>
      <c r="E711" t="s">
        <v>697</v>
      </c>
      <c r="F711" t="s">
        <v>644</v>
      </c>
      <c r="G711" t="s">
        <v>697</v>
      </c>
      <c r="H711" t="s">
        <v>184</v>
      </c>
      <c r="I711" t="s">
        <v>2264</v>
      </c>
      <c r="J711" t="s">
        <v>2264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697</v>
      </c>
      <c r="AC711" s="2">
        <v>-0.36885245901639341</v>
      </c>
      <c r="AD711">
        <v>-0.08</v>
      </c>
      <c r="AE711">
        <v>0</v>
      </c>
      <c r="AF711">
        <v>0</v>
      </c>
      <c r="AG711">
        <v>0</v>
      </c>
      <c r="AH711">
        <v>0</v>
      </c>
      <c r="AI711" t="s">
        <v>697</v>
      </c>
      <c r="AJ711" t="s">
        <v>697</v>
      </c>
      <c r="AK711" t="s">
        <v>697</v>
      </c>
      <c r="AL711">
        <v>0</v>
      </c>
      <c r="AM711">
        <v>0</v>
      </c>
      <c r="AN711" t="s">
        <v>697</v>
      </c>
      <c r="AO711" t="s">
        <v>697</v>
      </c>
      <c r="AP711" t="s">
        <v>697</v>
      </c>
      <c r="AQ711" t="s">
        <v>697</v>
      </c>
      <c r="AR711" t="s">
        <v>697</v>
      </c>
      <c r="AS711" t="s">
        <v>697</v>
      </c>
      <c r="AT711" t="s">
        <v>697</v>
      </c>
      <c r="AU711" t="s">
        <v>697</v>
      </c>
      <c r="AV711" t="s">
        <v>697</v>
      </c>
      <c r="AW711" t="s">
        <v>697</v>
      </c>
      <c r="AX711" t="s">
        <v>697</v>
      </c>
      <c r="AY711" t="s">
        <v>697</v>
      </c>
      <c r="AZ711" t="s">
        <v>697</v>
      </c>
      <c r="BA711" t="s">
        <v>1536</v>
      </c>
      <c r="BB711" t="s">
        <v>2463</v>
      </c>
      <c r="BC711">
        <v>0.45</v>
      </c>
      <c r="BD711" t="s">
        <v>697</v>
      </c>
      <c r="BE711">
        <v>0</v>
      </c>
      <c r="BF711">
        <v>0</v>
      </c>
      <c r="BG711">
        <v>0</v>
      </c>
      <c r="BH711">
        <v>0</v>
      </c>
      <c r="BI711" t="s">
        <v>197</v>
      </c>
      <c r="BJ711" t="s">
        <v>697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697</v>
      </c>
      <c r="BQ711">
        <v>0</v>
      </c>
      <c r="BR711">
        <v>0</v>
      </c>
      <c r="BS711">
        <v>0</v>
      </c>
      <c r="BT711" t="s">
        <v>697</v>
      </c>
      <c r="BU711">
        <v>0</v>
      </c>
      <c r="BV711">
        <v>0</v>
      </c>
      <c r="BW711" t="s">
        <v>697</v>
      </c>
      <c r="BX711">
        <v>0</v>
      </c>
    </row>
    <row r="712" spans="1:76" x14ac:dyDescent="0.25">
      <c r="A712" t="s">
        <v>192</v>
      </c>
      <c r="B712" t="s">
        <v>697</v>
      </c>
      <c r="C712" t="s">
        <v>697</v>
      </c>
      <c r="D712" t="s">
        <v>697</v>
      </c>
      <c r="E712" t="s">
        <v>697</v>
      </c>
      <c r="F712" t="s">
        <v>625</v>
      </c>
      <c r="G712" t="s">
        <v>697</v>
      </c>
      <c r="H712" t="s">
        <v>184</v>
      </c>
      <c r="I712" t="s">
        <v>2264</v>
      </c>
      <c r="J712" t="s">
        <v>2264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697</v>
      </c>
      <c r="AC712" s="2">
        <v>-1.0573770491803278</v>
      </c>
      <c r="AD712">
        <v>-0.23</v>
      </c>
      <c r="AE712">
        <v>0</v>
      </c>
      <c r="AF712">
        <v>0</v>
      </c>
      <c r="AG712">
        <v>0</v>
      </c>
      <c r="AH712">
        <v>0</v>
      </c>
      <c r="AI712" t="s">
        <v>697</v>
      </c>
      <c r="AJ712" t="s">
        <v>697</v>
      </c>
      <c r="AK712" t="s">
        <v>697</v>
      </c>
      <c r="AL712">
        <v>0</v>
      </c>
      <c r="AM712">
        <v>0</v>
      </c>
      <c r="AN712" t="s">
        <v>697</v>
      </c>
      <c r="AO712" t="s">
        <v>697</v>
      </c>
      <c r="AP712" t="s">
        <v>697</v>
      </c>
      <c r="AQ712" t="s">
        <v>697</v>
      </c>
      <c r="AR712" t="s">
        <v>697</v>
      </c>
      <c r="AS712" t="s">
        <v>697</v>
      </c>
      <c r="AT712" t="s">
        <v>697</v>
      </c>
      <c r="AU712" t="s">
        <v>697</v>
      </c>
      <c r="AV712" t="s">
        <v>697</v>
      </c>
      <c r="AW712" t="s">
        <v>697</v>
      </c>
      <c r="AX712" t="s">
        <v>697</v>
      </c>
      <c r="AY712" t="s">
        <v>697</v>
      </c>
      <c r="AZ712" t="s">
        <v>697</v>
      </c>
      <c r="BA712" t="s">
        <v>1515</v>
      </c>
      <c r="BB712" t="s">
        <v>2464</v>
      </c>
      <c r="BC712">
        <v>1.29</v>
      </c>
      <c r="BD712" t="s">
        <v>697</v>
      </c>
      <c r="BE712">
        <v>0</v>
      </c>
      <c r="BF712">
        <v>0</v>
      </c>
      <c r="BG712">
        <v>0</v>
      </c>
      <c r="BH712">
        <v>0</v>
      </c>
      <c r="BI712" t="s">
        <v>197</v>
      </c>
      <c r="BJ712" t="s">
        <v>697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697</v>
      </c>
      <c r="BQ712">
        <v>0</v>
      </c>
      <c r="BR712">
        <v>0</v>
      </c>
      <c r="BS712">
        <v>0</v>
      </c>
      <c r="BT712" t="s">
        <v>697</v>
      </c>
      <c r="BU712">
        <v>0</v>
      </c>
      <c r="BV712">
        <v>0</v>
      </c>
      <c r="BW712" t="s">
        <v>697</v>
      </c>
      <c r="BX712">
        <v>0</v>
      </c>
    </row>
    <row r="713" spans="1:76" x14ac:dyDescent="0.25">
      <c r="A713" t="s">
        <v>192</v>
      </c>
      <c r="B713" t="s">
        <v>697</v>
      </c>
      <c r="C713" t="s">
        <v>697</v>
      </c>
      <c r="D713" t="s">
        <v>697</v>
      </c>
      <c r="E713" t="s">
        <v>697</v>
      </c>
      <c r="F713" t="s">
        <v>625</v>
      </c>
      <c r="G713" t="s">
        <v>697</v>
      </c>
      <c r="H713" t="s">
        <v>184</v>
      </c>
      <c r="I713" t="s">
        <v>2264</v>
      </c>
      <c r="J713" t="s">
        <v>2264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697</v>
      </c>
      <c r="AC713" s="2">
        <v>-1.0573770491803278</v>
      </c>
      <c r="AD713">
        <v>-0.23</v>
      </c>
      <c r="AE713">
        <v>0</v>
      </c>
      <c r="AF713">
        <v>0</v>
      </c>
      <c r="AG713">
        <v>0</v>
      </c>
      <c r="AH713">
        <v>0</v>
      </c>
      <c r="AI713" t="s">
        <v>697</v>
      </c>
      <c r="AJ713" t="s">
        <v>697</v>
      </c>
      <c r="AK713" t="s">
        <v>697</v>
      </c>
      <c r="AL713">
        <v>0</v>
      </c>
      <c r="AM713">
        <v>0</v>
      </c>
      <c r="AN713" t="s">
        <v>697</v>
      </c>
      <c r="AO713" t="s">
        <v>697</v>
      </c>
      <c r="AP713" t="s">
        <v>697</v>
      </c>
      <c r="AQ713" t="s">
        <v>697</v>
      </c>
      <c r="AR713" t="s">
        <v>697</v>
      </c>
      <c r="AS713" t="s">
        <v>697</v>
      </c>
      <c r="AT713" t="s">
        <v>697</v>
      </c>
      <c r="AU713" t="s">
        <v>697</v>
      </c>
      <c r="AV713" t="s">
        <v>697</v>
      </c>
      <c r="AW713" t="s">
        <v>697</v>
      </c>
      <c r="AX713" t="s">
        <v>697</v>
      </c>
      <c r="AY713" t="s">
        <v>697</v>
      </c>
      <c r="AZ713" t="s">
        <v>697</v>
      </c>
      <c r="BA713" t="s">
        <v>1516</v>
      </c>
      <c r="BB713" t="s">
        <v>2465</v>
      </c>
      <c r="BC713">
        <v>1.29</v>
      </c>
      <c r="BD713" t="s">
        <v>697</v>
      </c>
      <c r="BE713">
        <v>0</v>
      </c>
      <c r="BF713">
        <v>0</v>
      </c>
      <c r="BG713">
        <v>0</v>
      </c>
      <c r="BH713">
        <v>0</v>
      </c>
      <c r="BI713" t="s">
        <v>197</v>
      </c>
      <c r="BJ713" t="s">
        <v>697</v>
      </c>
      <c r="BK713">
        <v>0</v>
      </c>
      <c r="BL713">
        <v>0</v>
      </c>
      <c r="BM713">
        <v>0</v>
      </c>
      <c r="BN713">
        <v>0</v>
      </c>
      <c r="BO713">
        <v>0</v>
      </c>
      <c r="BP713" t="s">
        <v>697</v>
      </c>
      <c r="BQ713">
        <v>0</v>
      </c>
      <c r="BR713">
        <v>0</v>
      </c>
      <c r="BS713">
        <v>0</v>
      </c>
      <c r="BT713" t="s">
        <v>697</v>
      </c>
      <c r="BU713">
        <v>0</v>
      </c>
      <c r="BV713">
        <v>0</v>
      </c>
      <c r="BW713" t="s">
        <v>697</v>
      </c>
      <c r="BX713">
        <v>0</v>
      </c>
    </row>
    <row r="714" spans="1:76" x14ac:dyDescent="0.25">
      <c r="A714" t="s">
        <v>192</v>
      </c>
      <c r="B714" t="s">
        <v>697</v>
      </c>
      <c r="C714" t="s">
        <v>697</v>
      </c>
      <c r="D714" t="s">
        <v>697</v>
      </c>
      <c r="E714" t="s">
        <v>697</v>
      </c>
      <c r="F714" t="s">
        <v>234</v>
      </c>
      <c r="G714" t="s">
        <v>697</v>
      </c>
      <c r="H714" t="s">
        <v>184</v>
      </c>
      <c r="I714" t="s">
        <v>2264</v>
      </c>
      <c r="J714" t="s">
        <v>2264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697</v>
      </c>
      <c r="AC714" s="2">
        <v>-0.68852459016393441</v>
      </c>
      <c r="AD714">
        <v>-0.15</v>
      </c>
      <c r="AE714">
        <v>0</v>
      </c>
      <c r="AF714">
        <v>0</v>
      </c>
      <c r="AG714">
        <v>0</v>
      </c>
      <c r="AH714">
        <v>0</v>
      </c>
      <c r="AI714" t="s">
        <v>697</v>
      </c>
      <c r="AJ714" t="s">
        <v>697</v>
      </c>
      <c r="AK714" t="s">
        <v>697</v>
      </c>
      <c r="AL714">
        <v>0</v>
      </c>
      <c r="AM714">
        <v>0</v>
      </c>
      <c r="AN714" t="s">
        <v>697</v>
      </c>
      <c r="AO714" t="s">
        <v>697</v>
      </c>
      <c r="AP714" t="s">
        <v>697</v>
      </c>
      <c r="AQ714" t="s">
        <v>697</v>
      </c>
      <c r="AR714" t="s">
        <v>697</v>
      </c>
      <c r="AS714" t="s">
        <v>697</v>
      </c>
      <c r="AT714" t="s">
        <v>697</v>
      </c>
      <c r="AU714" t="s">
        <v>697</v>
      </c>
      <c r="AV714" t="s">
        <v>697</v>
      </c>
      <c r="AW714" t="s">
        <v>697</v>
      </c>
      <c r="AX714" t="s">
        <v>697</v>
      </c>
      <c r="AY714" t="s">
        <v>697</v>
      </c>
      <c r="AZ714" t="s">
        <v>697</v>
      </c>
      <c r="BA714" t="s">
        <v>1465</v>
      </c>
      <c r="BB714" t="s">
        <v>1466</v>
      </c>
      <c r="BC714">
        <v>0.84</v>
      </c>
      <c r="BD714" t="s">
        <v>697</v>
      </c>
      <c r="BE714">
        <v>0</v>
      </c>
      <c r="BF714">
        <v>0</v>
      </c>
      <c r="BG714">
        <v>0</v>
      </c>
      <c r="BH714">
        <v>0</v>
      </c>
      <c r="BI714" t="s">
        <v>197</v>
      </c>
      <c r="BJ714" t="s">
        <v>697</v>
      </c>
      <c r="BK714">
        <v>0</v>
      </c>
      <c r="BL714">
        <v>0</v>
      </c>
      <c r="BM714">
        <v>0</v>
      </c>
      <c r="BN714">
        <v>0</v>
      </c>
      <c r="BO714">
        <v>0</v>
      </c>
      <c r="BP714" t="s">
        <v>697</v>
      </c>
      <c r="BQ714">
        <v>0</v>
      </c>
      <c r="BR714">
        <v>0</v>
      </c>
      <c r="BS714">
        <v>0</v>
      </c>
      <c r="BT714" t="s">
        <v>697</v>
      </c>
      <c r="BU714">
        <v>0</v>
      </c>
      <c r="BV714">
        <v>0</v>
      </c>
      <c r="BW714" t="s">
        <v>697</v>
      </c>
      <c r="BX714">
        <v>0</v>
      </c>
    </row>
    <row r="715" spans="1:76" x14ac:dyDescent="0.25">
      <c r="A715" t="s">
        <v>192</v>
      </c>
      <c r="B715" t="s">
        <v>697</v>
      </c>
      <c r="C715" t="s">
        <v>697</v>
      </c>
      <c r="D715" t="s">
        <v>697</v>
      </c>
      <c r="E715" t="s">
        <v>697</v>
      </c>
      <c r="F715" t="s">
        <v>677</v>
      </c>
      <c r="G715" t="s">
        <v>697</v>
      </c>
      <c r="H715" t="s">
        <v>184</v>
      </c>
      <c r="I715" t="s">
        <v>2264</v>
      </c>
      <c r="J715" t="s">
        <v>2264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697</v>
      </c>
      <c r="AC715" s="2">
        <v>-1.1721311475409837</v>
      </c>
      <c r="AD715">
        <v>-0.26</v>
      </c>
      <c r="AE715">
        <v>0</v>
      </c>
      <c r="AF715">
        <v>0</v>
      </c>
      <c r="AG715">
        <v>0</v>
      </c>
      <c r="AH715">
        <v>0</v>
      </c>
      <c r="AI715" t="s">
        <v>697</v>
      </c>
      <c r="AJ715" t="s">
        <v>697</v>
      </c>
      <c r="AK715" t="s">
        <v>697</v>
      </c>
      <c r="AL715">
        <v>0</v>
      </c>
      <c r="AM715">
        <v>0</v>
      </c>
      <c r="AN715" t="s">
        <v>697</v>
      </c>
      <c r="AO715" t="s">
        <v>697</v>
      </c>
      <c r="AP715" t="s">
        <v>697</v>
      </c>
      <c r="AQ715" t="s">
        <v>697</v>
      </c>
      <c r="AR715" t="s">
        <v>697</v>
      </c>
      <c r="AS715" t="s">
        <v>697</v>
      </c>
      <c r="AT715" t="s">
        <v>697</v>
      </c>
      <c r="AU715" t="s">
        <v>697</v>
      </c>
      <c r="AV715" t="s">
        <v>697</v>
      </c>
      <c r="AW715" t="s">
        <v>697</v>
      </c>
      <c r="AX715" t="s">
        <v>697</v>
      </c>
      <c r="AY715" t="s">
        <v>697</v>
      </c>
      <c r="AZ715" t="s">
        <v>697</v>
      </c>
      <c r="BA715" t="s">
        <v>1509</v>
      </c>
      <c r="BB715" t="s">
        <v>2466</v>
      </c>
      <c r="BC715">
        <v>1.43</v>
      </c>
      <c r="BD715" t="s">
        <v>412</v>
      </c>
      <c r="BE715">
        <v>0</v>
      </c>
      <c r="BF715">
        <v>0</v>
      </c>
      <c r="BG715">
        <v>0</v>
      </c>
      <c r="BH715">
        <v>0</v>
      </c>
      <c r="BI715" t="s">
        <v>197</v>
      </c>
      <c r="BJ715" t="s">
        <v>697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697</v>
      </c>
      <c r="BQ715">
        <v>0</v>
      </c>
      <c r="BR715">
        <v>0</v>
      </c>
      <c r="BS715">
        <v>0</v>
      </c>
      <c r="BT715" t="s">
        <v>697</v>
      </c>
      <c r="BU715">
        <v>0</v>
      </c>
      <c r="BV715">
        <v>0</v>
      </c>
      <c r="BW715" t="s">
        <v>697</v>
      </c>
      <c r="BX715">
        <v>0</v>
      </c>
    </row>
    <row r="716" spans="1:76" x14ac:dyDescent="0.25">
      <c r="A716" t="s">
        <v>192</v>
      </c>
      <c r="B716" t="s">
        <v>697</v>
      </c>
      <c r="C716" t="s">
        <v>697</v>
      </c>
      <c r="D716" t="s">
        <v>697</v>
      </c>
      <c r="E716" t="s">
        <v>697</v>
      </c>
      <c r="F716" t="s">
        <v>457</v>
      </c>
      <c r="G716" t="s">
        <v>697</v>
      </c>
      <c r="H716" t="s">
        <v>184</v>
      </c>
      <c r="I716" t="s">
        <v>2264</v>
      </c>
      <c r="J716" t="s">
        <v>2264</v>
      </c>
      <c r="K716">
        <v>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697</v>
      </c>
      <c r="AC716" s="2">
        <v>-0.76229508196721307</v>
      </c>
      <c r="AD716">
        <v>-0.17</v>
      </c>
      <c r="AE716">
        <v>0</v>
      </c>
      <c r="AF716">
        <v>0</v>
      </c>
      <c r="AG716">
        <v>0</v>
      </c>
      <c r="AH716">
        <v>0</v>
      </c>
      <c r="AI716" t="s">
        <v>697</v>
      </c>
      <c r="AJ716" t="s">
        <v>697</v>
      </c>
      <c r="AK716" t="s">
        <v>697</v>
      </c>
      <c r="AL716">
        <v>0</v>
      </c>
      <c r="AM716">
        <v>0</v>
      </c>
      <c r="AN716" t="s">
        <v>697</v>
      </c>
      <c r="AO716" t="s">
        <v>697</v>
      </c>
      <c r="AP716" t="s">
        <v>697</v>
      </c>
      <c r="AQ716" t="s">
        <v>697</v>
      </c>
      <c r="AR716" t="s">
        <v>697</v>
      </c>
      <c r="AS716" t="s">
        <v>697</v>
      </c>
      <c r="AT716" t="s">
        <v>697</v>
      </c>
      <c r="AU716" t="s">
        <v>697</v>
      </c>
      <c r="AV716" t="s">
        <v>697</v>
      </c>
      <c r="AW716" t="s">
        <v>697</v>
      </c>
      <c r="AX716" t="s">
        <v>697</v>
      </c>
      <c r="AY716" t="s">
        <v>697</v>
      </c>
      <c r="AZ716" t="s">
        <v>697</v>
      </c>
      <c r="BA716" t="s">
        <v>1276</v>
      </c>
      <c r="BB716" t="s">
        <v>1297</v>
      </c>
      <c r="BC716">
        <v>0.93</v>
      </c>
      <c r="BD716" t="s">
        <v>1377</v>
      </c>
      <c r="BE716">
        <v>0</v>
      </c>
      <c r="BF716">
        <v>0</v>
      </c>
      <c r="BG716">
        <v>0</v>
      </c>
      <c r="BH716">
        <v>0</v>
      </c>
      <c r="BI716" t="s">
        <v>197</v>
      </c>
      <c r="BJ716" t="s">
        <v>697</v>
      </c>
      <c r="BK716">
        <v>0</v>
      </c>
      <c r="BL716">
        <v>0</v>
      </c>
      <c r="BM716">
        <v>0</v>
      </c>
      <c r="BN716">
        <v>0</v>
      </c>
      <c r="BO716">
        <v>0</v>
      </c>
      <c r="BP716" t="s">
        <v>697</v>
      </c>
      <c r="BQ716">
        <v>0</v>
      </c>
      <c r="BR716">
        <v>0</v>
      </c>
      <c r="BS716">
        <v>0</v>
      </c>
      <c r="BT716" t="s">
        <v>697</v>
      </c>
      <c r="BU716">
        <v>0</v>
      </c>
      <c r="BV716">
        <v>0</v>
      </c>
      <c r="BW716" t="s">
        <v>697</v>
      </c>
      <c r="BX716">
        <v>0</v>
      </c>
    </row>
    <row r="717" spans="1:76" x14ac:dyDescent="0.25">
      <c r="A717" t="s">
        <v>192</v>
      </c>
      <c r="B717" t="s">
        <v>697</v>
      </c>
      <c r="C717" t="s">
        <v>697</v>
      </c>
      <c r="D717" t="s">
        <v>697</v>
      </c>
      <c r="E717" t="s">
        <v>697</v>
      </c>
      <c r="F717" t="s">
        <v>616</v>
      </c>
      <c r="G717" t="s">
        <v>697</v>
      </c>
      <c r="H717" t="s">
        <v>184</v>
      </c>
      <c r="I717" t="s">
        <v>2264</v>
      </c>
      <c r="J717" t="s">
        <v>2264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697</v>
      </c>
      <c r="AC717" s="2">
        <v>-1.1147540983606556</v>
      </c>
      <c r="AD717">
        <v>-0.25</v>
      </c>
      <c r="AE717">
        <v>0</v>
      </c>
      <c r="AF717">
        <v>0</v>
      </c>
      <c r="AG717">
        <v>0</v>
      </c>
      <c r="AH717">
        <v>0</v>
      </c>
      <c r="AI717" t="s">
        <v>697</v>
      </c>
      <c r="AJ717" t="s">
        <v>697</v>
      </c>
      <c r="AK717" t="s">
        <v>697</v>
      </c>
      <c r="AL717">
        <v>0</v>
      </c>
      <c r="AM717">
        <v>0</v>
      </c>
      <c r="AN717" t="s">
        <v>697</v>
      </c>
      <c r="AO717" t="s">
        <v>697</v>
      </c>
      <c r="AP717" t="s">
        <v>697</v>
      </c>
      <c r="AQ717" t="s">
        <v>697</v>
      </c>
      <c r="AR717" t="s">
        <v>697</v>
      </c>
      <c r="AS717" t="s">
        <v>697</v>
      </c>
      <c r="AT717" t="s">
        <v>697</v>
      </c>
      <c r="AU717" t="s">
        <v>697</v>
      </c>
      <c r="AV717" t="s">
        <v>697</v>
      </c>
      <c r="AW717" t="s">
        <v>697</v>
      </c>
      <c r="AX717" t="s">
        <v>697</v>
      </c>
      <c r="AY717" t="s">
        <v>697</v>
      </c>
      <c r="AZ717" t="s">
        <v>697</v>
      </c>
      <c r="BA717" t="s">
        <v>1420</v>
      </c>
      <c r="BB717" t="s">
        <v>2467</v>
      </c>
      <c r="BC717">
        <v>1.36</v>
      </c>
      <c r="BD717" t="s">
        <v>697</v>
      </c>
      <c r="BE717">
        <v>0</v>
      </c>
      <c r="BF717">
        <v>0</v>
      </c>
      <c r="BG717">
        <v>0</v>
      </c>
      <c r="BH717">
        <v>0</v>
      </c>
      <c r="BI717" t="s">
        <v>197</v>
      </c>
      <c r="BJ717" t="s">
        <v>697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697</v>
      </c>
      <c r="BQ717">
        <v>0</v>
      </c>
      <c r="BR717">
        <v>0</v>
      </c>
      <c r="BS717">
        <v>0</v>
      </c>
      <c r="BT717" t="s">
        <v>697</v>
      </c>
      <c r="BU717">
        <v>0</v>
      </c>
      <c r="BV717">
        <v>0</v>
      </c>
      <c r="BW717" t="s">
        <v>697</v>
      </c>
      <c r="BX717">
        <v>0</v>
      </c>
    </row>
    <row r="718" spans="1:76" x14ac:dyDescent="0.25">
      <c r="A718" t="s">
        <v>192</v>
      </c>
      <c r="B718" t="s">
        <v>697</v>
      </c>
      <c r="C718" t="s">
        <v>697</v>
      </c>
      <c r="D718" t="s">
        <v>697</v>
      </c>
      <c r="E718" t="s">
        <v>697</v>
      </c>
      <c r="F718" t="s">
        <v>238</v>
      </c>
      <c r="G718" t="s">
        <v>697</v>
      </c>
      <c r="H718" t="s">
        <v>184</v>
      </c>
      <c r="I718" t="s">
        <v>2264</v>
      </c>
      <c r="J718" t="s">
        <v>2264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697</v>
      </c>
      <c r="AC718" s="2">
        <v>-0.75409836065573765</v>
      </c>
      <c r="AD718">
        <v>-0.17</v>
      </c>
      <c r="AE718">
        <v>0</v>
      </c>
      <c r="AF718">
        <v>0</v>
      </c>
      <c r="AG718">
        <v>0</v>
      </c>
      <c r="AH718">
        <v>0</v>
      </c>
      <c r="AI718" t="s">
        <v>697</v>
      </c>
      <c r="AJ718" t="s">
        <v>697</v>
      </c>
      <c r="AK718" t="s">
        <v>697</v>
      </c>
      <c r="AL718">
        <v>0</v>
      </c>
      <c r="AM718">
        <v>0</v>
      </c>
      <c r="AN718" t="s">
        <v>697</v>
      </c>
      <c r="AO718" t="s">
        <v>697</v>
      </c>
      <c r="AP718" t="s">
        <v>697</v>
      </c>
      <c r="AQ718" t="s">
        <v>697</v>
      </c>
      <c r="AR718" t="s">
        <v>697</v>
      </c>
      <c r="AS718" t="s">
        <v>697</v>
      </c>
      <c r="AT718" t="s">
        <v>697</v>
      </c>
      <c r="AU718" t="s">
        <v>697</v>
      </c>
      <c r="AV718" t="s">
        <v>697</v>
      </c>
      <c r="AW718" t="s">
        <v>697</v>
      </c>
      <c r="AX718" t="s">
        <v>697</v>
      </c>
      <c r="AY718" t="s">
        <v>697</v>
      </c>
      <c r="AZ718" t="s">
        <v>697</v>
      </c>
      <c r="BA718" t="s">
        <v>1396</v>
      </c>
      <c r="BB718" t="s">
        <v>2468</v>
      </c>
      <c r="BC718">
        <v>0.92</v>
      </c>
      <c r="BD718" t="s">
        <v>697</v>
      </c>
      <c r="BE718">
        <v>0</v>
      </c>
      <c r="BF718">
        <v>0</v>
      </c>
      <c r="BG718">
        <v>0</v>
      </c>
      <c r="BH718">
        <v>0</v>
      </c>
      <c r="BI718" t="s">
        <v>197</v>
      </c>
      <c r="BJ718" t="s">
        <v>697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697</v>
      </c>
      <c r="BQ718">
        <v>0</v>
      </c>
      <c r="BR718">
        <v>0</v>
      </c>
      <c r="BS718">
        <v>0</v>
      </c>
      <c r="BT718" t="s">
        <v>697</v>
      </c>
      <c r="BU718">
        <v>0</v>
      </c>
      <c r="BV718">
        <v>0</v>
      </c>
      <c r="BW718" t="s">
        <v>697</v>
      </c>
      <c r="BX718">
        <v>0</v>
      </c>
    </row>
    <row r="719" spans="1:76" x14ac:dyDescent="0.25">
      <c r="A719" t="s">
        <v>192</v>
      </c>
      <c r="B719" t="s">
        <v>697</v>
      </c>
      <c r="C719" t="s">
        <v>697</v>
      </c>
      <c r="D719" t="s">
        <v>697</v>
      </c>
      <c r="E719" t="s">
        <v>697</v>
      </c>
      <c r="F719" t="s">
        <v>234</v>
      </c>
      <c r="G719" t="s">
        <v>697</v>
      </c>
      <c r="H719" t="s">
        <v>184</v>
      </c>
      <c r="I719" t="s">
        <v>2264</v>
      </c>
      <c r="J719" t="s">
        <v>2264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697</v>
      </c>
      <c r="AC719" s="2">
        <v>-1.0737704918032787</v>
      </c>
      <c r="AD719">
        <v>-0.24</v>
      </c>
      <c r="AE719">
        <v>0</v>
      </c>
      <c r="AF719">
        <v>0</v>
      </c>
      <c r="AG719">
        <v>0</v>
      </c>
      <c r="AH719">
        <v>0</v>
      </c>
      <c r="AI719" t="s">
        <v>697</v>
      </c>
      <c r="AJ719" t="s">
        <v>697</v>
      </c>
      <c r="AK719" t="s">
        <v>697</v>
      </c>
      <c r="AL719">
        <v>0</v>
      </c>
      <c r="AM719">
        <v>0</v>
      </c>
      <c r="AN719" t="s">
        <v>697</v>
      </c>
      <c r="AO719" t="s">
        <v>697</v>
      </c>
      <c r="AP719" t="s">
        <v>697</v>
      </c>
      <c r="AQ719" t="s">
        <v>697</v>
      </c>
      <c r="AR719" t="s">
        <v>697</v>
      </c>
      <c r="AS719" t="s">
        <v>697</v>
      </c>
      <c r="AT719" t="s">
        <v>697</v>
      </c>
      <c r="AU719" t="s">
        <v>697</v>
      </c>
      <c r="AV719" t="s">
        <v>697</v>
      </c>
      <c r="AW719" t="s">
        <v>697</v>
      </c>
      <c r="AX719" t="s">
        <v>697</v>
      </c>
      <c r="AY719" t="s">
        <v>697</v>
      </c>
      <c r="AZ719" t="s">
        <v>697</v>
      </c>
      <c r="BA719" t="s">
        <v>1504</v>
      </c>
      <c r="BB719" t="s">
        <v>2310</v>
      </c>
      <c r="BC719">
        <v>1.31</v>
      </c>
      <c r="BD719" t="s">
        <v>362</v>
      </c>
      <c r="BE719">
        <v>0</v>
      </c>
      <c r="BF719">
        <v>0</v>
      </c>
      <c r="BG719">
        <v>0</v>
      </c>
      <c r="BH719">
        <v>0</v>
      </c>
      <c r="BI719" t="s">
        <v>197</v>
      </c>
      <c r="BJ719" t="s">
        <v>697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697</v>
      </c>
      <c r="BQ719">
        <v>0</v>
      </c>
      <c r="BR719">
        <v>0</v>
      </c>
      <c r="BS719">
        <v>0</v>
      </c>
      <c r="BT719" t="s">
        <v>697</v>
      </c>
      <c r="BU719">
        <v>0</v>
      </c>
      <c r="BV719">
        <v>0</v>
      </c>
      <c r="BW719" t="s">
        <v>697</v>
      </c>
      <c r="BX719">
        <v>0</v>
      </c>
    </row>
    <row r="720" spans="1:76" x14ac:dyDescent="0.25">
      <c r="A720" t="s">
        <v>192</v>
      </c>
      <c r="B720" t="s">
        <v>697</v>
      </c>
      <c r="C720" t="s">
        <v>697</v>
      </c>
      <c r="D720" t="s">
        <v>697</v>
      </c>
      <c r="E720" t="s">
        <v>697</v>
      </c>
      <c r="F720" t="s">
        <v>456</v>
      </c>
      <c r="G720" t="s">
        <v>697</v>
      </c>
      <c r="H720" t="s">
        <v>184</v>
      </c>
      <c r="I720" t="s">
        <v>2264</v>
      </c>
      <c r="J720" t="s">
        <v>2264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697</v>
      </c>
      <c r="AC720" s="2">
        <v>-1.9508196721311475</v>
      </c>
      <c r="AD720">
        <v>-0.43</v>
      </c>
      <c r="AE720">
        <v>0</v>
      </c>
      <c r="AF720">
        <v>0</v>
      </c>
      <c r="AG720">
        <v>0</v>
      </c>
      <c r="AH720">
        <v>0</v>
      </c>
      <c r="AI720" t="s">
        <v>697</v>
      </c>
      <c r="AJ720" t="s">
        <v>697</v>
      </c>
      <c r="AK720" t="s">
        <v>697</v>
      </c>
      <c r="AL720">
        <v>0</v>
      </c>
      <c r="AM720">
        <v>0</v>
      </c>
      <c r="AN720" t="s">
        <v>697</v>
      </c>
      <c r="AO720" t="s">
        <v>697</v>
      </c>
      <c r="AP720" t="s">
        <v>697</v>
      </c>
      <c r="AQ720" t="s">
        <v>697</v>
      </c>
      <c r="AR720" t="s">
        <v>697</v>
      </c>
      <c r="AS720" t="s">
        <v>697</v>
      </c>
      <c r="AT720" t="s">
        <v>697</v>
      </c>
      <c r="AU720" t="s">
        <v>697</v>
      </c>
      <c r="AV720" t="s">
        <v>697</v>
      </c>
      <c r="AW720" t="s">
        <v>697</v>
      </c>
      <c r="AX720" t="s">
        <v>697</v>
      </c>
      <c r="AY720" t="s">
        <v>697</v>
      </c>
      <c r="AZ720" t="s">
        <v>697</v>
      </c>
      <c r="BA720" t="s">
        <v>1529</v>
      </c>
      <c r="BB720" t="s">
        <v>697</v>
      </c>
      <c r="BC720">
        <v>2.38</v>
      </c>
      <c r="BD720" t="s">
        <v>362</v>
      </c>
      <c r="BE720">
        <v>0</v>
      </c>
      <c r="BF720">
        <v>0</v>
      </c>
      <c r="BG720">
        <v>0</v>
      </c>
      <c r="BH720">
        <v>0</v>
      </c>
      <c r="BI720" t="s">
        <v>197</v>
      </c>
      <c r="BJ720" t="s">
        <v>697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697</v>
      </c>
      <c r="BQ720">
        <v>0</v>
      </c>
      <c r="BR720">
        <v>0</v>
      </c>
      <c r="BS720">
        <v>0</v>
      </c>
      <c r="BT720" t="s">
        <v>697</v>
      </c>
      <c r="BU720">
        <v>0</v>
      </c>
      <c r="BV720">
        <v>0</v>
      </c>
      <c r="BW720" t="s">
        <v>697</v>
      </c>
      <c r="BX720">
        <v>0</v>
      </c>
    </row>
    <row r="721" spans="1:76" x14ac:dyDescent="0.25">
      <c r="A721" t="s">
        <v>192</v>
      </c>
      <c r="B721" t="s">
        <v>697</v>
      </c>
      <c r="C721" t="s">
        <v>697</v>
      </c>
      <c r="D721" t="s">
        <v>697</v>
      </c>
      <c r="E721" t="s">
        <v>697</v>
      </c>
      <c r="F721" t="s">
        <v>683</v>
      </c>
      <c r="G721" t="s">
        <v>697</v>
      </c>
      <c r="H721" t="s">
        <v>184</v>
      </c>
      <c r="I721" t="s">
        <v>2264</v>
      </c>
      <c r="J721" t="s">
        <v>2264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697</v>
      </c>
      <c r="AC721" s="2">
        <v>-2.2131147540983607</v>
      </c>
      <c r="AD721">
        <v>-0.49</v>
      </c>
      <c r="AE721">
        <v>0</v>
      </c>
      <c r="AF721">
        <v>0</v>
      </c>
      <c r="AG721">
        <v>0</v>
      </c>
      <c r="AH721">
        <v>0</v>
      </c>
      <c r="AI721" t="s">
        <v>697</v>
      </c>
      <c r="AJ721" t="s">
        <v>697</v>
      </c>
      <c r="AK721" t="s">
        <v>697</v>
      </c>
      <c r="AL721">
        <v>0</v>
      </c>
      <c r="AM721">
        <v>0</v>
      </c>
      <c r="AN721" t="s">
        <v>697</v>
      </c>
      <c r="AO721" t="s">
        <v>697</v>
      </c>
      <c r="AP721" t="s">
        <v>697</v>
      </c>
      <c r="AQ721" t="s">
        <v>697</v>
      </c>
      <c r="AR721" t="s">
        <v>697</v>
      </c>
      <c r="AS721" t="s">
        <v>697</v>
      </c>
      <c r="AT721" t="s">
        <v>697</v>
      </c>
      <c r="AU721" t="s">
        <v>697</v>
      </c>
      <c r="AV721" t="s">
        <v>697</v>
      </c>
      <c r="AW721" t="s">
        <v>697</v>
      </c>
      <c r="AX721" t="s">
        <v>697</v>
      </c>
      <c r="AY721" t="s">
        <v>697</v>
      </c>
      <c r="AZ721" t="s">
        <v>697</v>
      </c>
      <c r="BA721" t="s">
        <v>1397</v>
      </c>
      <c r="BB721" t="s">
        <v>1573</v>
      </c>
      <c r="BC721">
        <v>2.7</v>
      </c>
      <c r="BD721" t="s">
        <v>697</v>
      </c>
      <c r="BE721">
        <v>0</v>
      </c>
      <c r="BF721">
        <v>0</v>
      </c>
      <c r="BG721">
        <v>0</v>
      </c>
      <c r="BH721">
        <v>0</v>
      </c>
      <c r="BI721" t="s">
        <v>197</v>
      </c>
      <c r="BJ721" t="s">
        <v>697</v>
      </c>
      <c r="BK721">
        <v>0</v>
      </c>
      <c r="BL721">
        <v>0</v>
      </c>
      <c r="BM721">
        <v>0</v>
      </c>
      <c r="BN721">
        <v>0</v>
      </c>
      <c r="BO721">
        <v>0</v>
      </c>
      <c r="BP721" t="s">
        <v>697</v>
      </c>
      <c r="BQ721">
        <v>0</v>
      </c>
      <c r="BR721">
        <v>0</v>
      </c>
      <c r="BS721">
        <v>0</v>
      </c>
      <c r="BT721" t="s">
        <v>697</v>
      </c>
      <c r="BU721">
        <v>0</v>
      </c>
      <c r="BV721">
        <v>0</v>
      </c>
      <c r="BW721" t="s">
        <v>697</v>
      </c>
      <c r="BX721">
        <v>0</v>
      </c>
    </row>
    <row r="722" spans="1:76" x14ac:dyDescent="0.25">
      <c r="A722" t="s">
        <v>192</v>
      </c>
      <c r="B722" t="s">
        <v>697</v>
      </c>
      <c r="C722" t="s">
        <v>697</v>
      </c>
      <c r="D722" t="s">
        <v>697</v>
      </c>
      <c r="E722" t="s">
        <v>697</v>
      </c>
      <c r="F722" t="s">
        <v>222</v>
      </c>
      <c r="G722" t="s">
        <v>697</v>
      </c>
      <c r="H722" t="s">
        <v>184</v>
      </c>
      <c r="I722" t="s">
        <v>2264</v>
      </c>
      <c r="J722" t="s">
        <v>2264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697</v>
      </c>
      <c r="AC722" s="2">
        <v>-0.42622950819672129</v>
      </c>
      <c r="AD722">
        <v>-0.09</v>
      </c>
      <c r="AE722">
        <v>0</v>
      </c>
      <c r="AF722">
        <v>0</v>
      </c>
      <c r="AG722">
        <v>0</v>
      </c>
      <c r="AH722">
        <v>0</v>
      </c>
      <c r="AI722" t="s">
        <v>697</v>
      </c>
      <c r="AJ722" t="s">
        <v>697</v>
      </c>
      <c r="AK722" t="s">
        <v>697</v>
      </c>
      <c r="AL722">
        <v>0</v>
      </c>
      <c r="AM722">
        <v>0</v>
      </c>
      <c r="AN722" t="s">
        <v>697</v>
      </c>
      <c r="AO722" t="s">
        <v>697</v>
      </c>
      <c r="AP722" t="s">
        <v>697</v>
      </c>
      <c r="AQ722" t="s">
        <v>697</v>
      </c>
      <c r="AR722" t="s">
        <v>697</v>
      </c>
      <c r="AS722" t="s">
        <v>697</v>
      </c>
      <c r="AT722" t="s">
        <v>697</v>
      </c>
      <c r="AU722" t="s">
        <v>697</v>
      </c>
      <c r="AV722" t="s">
        <v>697</v>
      </c>
      <c r="AW722" t="s">
        <v>697</v>
      </c>
      <c r="AX722" t="s">
        <v>697</v>
      </c>
      <c r="AY722" t="s">
        <v>697</v>
      </c>
      <c r="AZ722" t="s">
        <v>697</v>
      </c>
      <c r="BA722" t="s">
        <v>1541</v>
      </c>
      <c r="BB722" t="s">
        <v>2445</v>
      </c>
      <c r="BC722">
        <v>0.52</v>
      </c>
      <c r="BD722" t="s">
        <v>697</v>
      </c>
      <c r="BE722">
        <v>0</v>
      </c>
      <c r="BF722">
        <v>0</v>
      </c>
      <c r="BG722">
        <v>0</v>
      </c>
      <c r="BH722">
        <v>0</v>
      </c>
      <c r="BI722" t="s">
        <v>197</v>
      </c>
      <c r="BJ722" t="s">
        <v>697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697</v>
      </c>
      <c r="BQ722">
        <v>0</v>
      </c>
      <c r="BR722">
        <v>0</v>
      </c>
      <c r="BS722">
        <v>0</v>
      </c>
      <c r="BT722" t="s">
        <v>697</v>
      </c>
      <c r="BU722">
        <v>0</v>
      </c>
      <c r="BV722">
        <v>0</v>
      </c>
      <c r="BW722" t="s">
        <v>697</v>
      </c>
      <c r="BX722">
        <v>0</v>
      </c>
    </row>
    <row r="723" spans="1:76" x14ac:dyDescent="0.25">
      <c r="A723" t="s">
        <v>192</v>
      </c>
      <c r="B723" t="s">
        <v>697</v>
      </c>
      <c r="C723" t="s">
        <v>697</v>
      </c>
      <c r="D723" t="s">
        <v>697</v>
      </c>
      <c r="E723" t="s">
        <v>697</v>
      </c>
      <c r="F723" t="s">
        <v>210</v>
      </c>
      <c r="G723" t="s">
        <v>697</v>
      </c>
      <c r="H723" t="s">
        <v>184</v>
      </c>
      <c r="I723" t="s">
        <v>2264</v>
      </c>
      <c r="J723" t="s">
        <v>2264</v>
      </c>
      <c r="K723">
        <v>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697</v>
      </c>
      <c r="AC723" s="2">
        <v>-2.1147540983606556</v>
      </c>
      <c r="AD723">
        <v>-0.47</v>
      </c>
      <c r="AE723">
        <v>0</v>
      </c>
      <c r="AF723">
        <v>0</v>
      </c>
      <c r="AG723">
        <v>0</v>
      </c>
      <c r="AH723">
        <v>0</v>
      </c>
      <c r="AI723" t="s">
        <v>697</v>
      </c>
      <c r="AJ723" t="s">
        <v>697</v>
      </c>
      <c r="AK723" t="s">
        <v>697</v>
      </c>
      <c r="AL723">
        <v>0</v>
      </c>
      <c r="AM723">
        <v>0</v>
      </c>
      <c r="AN723" t="s">
        <v>697</v>
      </c>
      <c r="AO723" t="s">
        <v>697</v>
      </c>
      <c r="AP723" t="s">
        <v>697</v>
      </c>
      <c r="AQ723" t="s">
        <v>697</v>
      </c>
      <c r="AR723" t="s">
        <v>697</v>
      </c>
      <c r="AS723" t="s">
        <v>697</v>
      </c>
      <c r="AT723" t="s">
        <v>697</v>
      </c>
      <c r="AU723" t="s">
        <v>697</v>
      </c>
      <c r="AV723" t="s">
        <v>697</v>
      </c>
      <c r="AW723" t="s">
        <v>697</v>
      </c>
      <c r="AX723" t="s">
        <v>697</v>
      </c>
      <c r="AY723" t="s">
        <v>697</v>
      </c>
      <c r="AZ723" t="s">
        <v>697</v>
      </c>
      <c r="BA723" t="s">
        <v>1421</v>
      </c>
      <c r="BB723" t="s">
        <v>1456</v>
      </c>
      <c r="BC723">
        <v>2.58</v>
      </c>
      <c r="BD723" t="s">
        <v>697</v>
      </c>
      <c r="BE723">
        <v>0</v>
      </c>
      <c r="BF723">
        <v>0</v>
      </c>
      <c r="BG723">
        <v>0</v>
      </c>
      <c r="BH723">
        <v>0</v>
      </c>
      <c r="BI723" t="s">
        <v>197</v>
      </c>
      <c r="BJ723" t="s">
        <v>697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697</v>
      </c>
      <c r="BQ723">
        <v>0</v>
      </c>
      <c r="BR723">
        <v>0</v>
      </c>
      <c r="BS723">
        <v>0</v>
      </c>
      <c r="BT723" t="s">
        <v>697</v>
      </c>
      <c r="BU723">
        <v>0</v>
      </c>
      <c r="BV723">
        <v>0</v>
      </c>
      <c r="BW723" t="s">
        <v>697</v>
      </c>
      <c r="BX723">
        <v>0</v>
      </c>
    </row>
    <row r="724" spans="1:76" x14ac:dyDescent="0.25">
      <c r="A724" t="s">
        <v>192</v>
      </c>
      <c r="B724" t="s">
        <v>697</v>
      </c>
      <c r="C724" t="s">
        <v>697</v>
      </c>
      <c r="D724" t="s">
        <v>697</v>
      </c>
      <c r="E724" t="s">
        <v>697</v>
      </c>
      <c r="F724" t="s">
        <v>1274</v>
      </c>
      <c r="G724" t="s">
        <v>697</v>
      </c>
      <c r="H724" t="s">
        <v>184</v>
      </c>
      <c r="I724" t="s">
        <v>2264</v>
      </c>
      <c r="J724" t="s">
        <v>2264</v>
      </c>
      <c r="K724">
        <v>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697</v>
      </c>
      <c r="AC724" s="2">
        <v>-0.60655737704918034</v>
      </c>
      <c r="AD724">
        <v>-0.13</v>
      </c>
      <c r="AE724">
        <v>0</v>
      </c>
      <c r="AF724">
        <v>0</v>
      </c>
      <c r="AG724">
        <v>0</v>
      </c>
      <c r="AH724">
        <v>0</v>
      </c>
      <c r="AI724" t="s">
        <v>697</v>
      </c>
      <c r="AJ724" t="s">
        <v>697</v>
      </c>
      <c r="AK724" t="s">
        <v>697</v>
      </c>
      <c r="AL724">
        <v>0</v>
      </c>
      <c r="AM724">
        <v>0</v>
      </c>
      <c r="AN724" t="s">
        <v>697</v>
      </c>
      <c r="AO724" t="s">
        <v>697</v>
      </c>
      <c r="AP724" t="s">
        <v>697</v>
      </c>
      <c r="AQ724" t="s">
        <v>697</v>
      </c>
      <c r="AR724" t="s">
        <v>697</v>
      </c>
      <c r="AS724" t="s">
        <v>697</v>
      </c>
      <c r="AT724" t="s">
        <v>697</v>
      </c>
      <c r="AU724" t="s">
        <v>697</v>
      </c>
      <c r="AV724" t="s">
        <v>697</v>
      </c>
      <c r="AW724" t="s">
        <v>697</v>
      </c>
      <c r="AX724" t="s">
        <v>697</v>
      </c>
      <c r="AY724" t="s">
        <v>697</v>
      </c>
      <c r="AZ724" t="s">
        <v>697</v>
      </c>
      <c r="BA724" t="s">
        <v>1275</v>
      </c>
      <c r="BB724" t="s">
        <v>1337</v>
      </c>
      <c r="BC724">
        <v>0.74</v>
      </c>
      <c r="BD724" t="s">
        <v>697</v>
      </c>
      <c r="BE724">
        <v>0</v>
      </c>
      <c r="BF724">
        <v>0</v>
      </c>
      <c r="BG724">
        <v>0</v>
      </c>
      <c r="BH724">
        <v>0</v>
      </c>
      <c r="BI724" t="s">
        <v>197</v>
      </c>
      <c r="BJ724" t="s">
        <v>697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697</v>
      </c>
      <c r="BQ724">
        <v>0</v>
      </c>
      <c r="BR724">
        <v>0</v>
      </c>
      <c r="BS724">
        <v>0</v>
      </c>
      <c r="BT724" t="s">
        <v>697</v>
      </c>
      <c r="BU724">
        <v>0</v>
      </c>
      <c r="BV724">
        <v>0</v>
      </c>
      <c r="BW724" t="s">
        <v>697</v>
      </c>
      <c r="BX724">
        <v>0</v>
      </c>
    </row>
    <row r="725" spans="1:76" x14ac:dyDescent="0.25">
      <c r="A725" t="s">
        <v>192</v>
      </c>
      <c r="B725" t="s">
        <v>697</v>
      </c>
      <c r="C725" t="s">
        <v>697</v>
      </c>
      <c r="D725" t="s">
        <v>697</v>
      </c>
      <c r="E725" t="s">
        <v>697</v>
      </c>
      <c r="F725" t="s">
        <v>251</v>
      </c>
      <c r="G725" t="s">
        <v>697</v>
      </c>
      <c r="H725" t="s">
        <v>184</v>
      </c>
      <c r="I725" t="s">
        <v>2264</v>
      </c>
      <c r="J725" t="s">
        <v>2264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697</v>
      </c>
      <c r="AC725" s="2">
        <v>-2.3114754098360657</v>
      </c>
      <c r="AD725">
        <v>-0.51</v>
      </c>
      <c r="AE725">
        <v>0</v>
      </c>
      <c r="AF725">
        <v>0</v>
      </c>
      <c r="AG725">
        <v>0</v>
      </c>
      <c r="AH725">
        <v>0</v>
      </c>
      <c r="AI725" t="s">
        <v>697</v>
      </c>
      <c r="AJ725" t="s">
        <v>697</v>
      </c>
      <c r="AK725" t="s">
        <v>697</v>
      </c>
      <c r="AL725">
        <v>0</v>
      </c>
      <c r="AM725">
        <v>0</v>
      </c>
      <c r="AN725" t="s">
        <v>697</v>
      </c>
      <c r="AO725" t="s">
        <v>697</v>
      </c>
      <c r="AP725" t="s">
        <v>697</v>
      </c>
      <c r="AQ725" t="s">
        <v>697</v>
      </c>
      <c r="AR725" t="s">
        <v>697</v>
      </c>
      <c r="AS725" t="s">
        <v>697</v>
      </c>
      <c r="AT725" t="s">
        <v>697</v>
      </c>
      <c r="AU725" t="s">
        <v>697</v>
      </c>
      <c r="AV725" t="s">
        <v>697</v>
      </c>
      <c r="AW725" t="s">
        <v>697</v>
      </c>
      <c r="AX725" t="s">
        <v>697</v>
      </c>
      <c r="AY725" t="s">
        <v>697</v>
      </c>
      <c r="AZ725" t="s">
        <v>697</v>
      </c>
      <c r="BA725" t="s">
        <v>1439</v>
      </c>
      <c r="BB725" t="s">
        <v>1440</v>
      </c>
      <c r="BC725">
        <v>2.82</v>
      </c>
      <c r="BD725" t="s">
        <v>697</v>
      </c>
      <c r="BE725">
        <v>0</v>
      </c>
      <c r="BF725">
        <v>0</v>
      </c>
      <c r="BG725">
        <v>0</v>
      </c>
      <c r="BH725">
        <v>0</v>
      </c>
      <c r="BI725" t="s">
        <v>197</v>
      </c>
      <c r="BJ725" t="s">
        <v>697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697</v>
      </c>
      <c r="BQ725">
        <v>0</v>
      </c>
      <c r="BR725">
        <v>0</v>
      </c>
      <c r="BS725">
        <v>0</v>
      </c>
      <c r="BT725" t="s">
        <v>697</v>
      </c>
      <c r="BU725">
        <v>0</v>
      </c>
      <c r="BV725">
        <v>0</v>
      </c>
      <c r="BW725" t="s">
        <v>697</v>
      </c>
      <c r="BX725">
        <v>0</v>
      </c>
    </row>
    <row r="726" spans="1:76" x14ac:dyDescent="0.25">
      <c r="A726" t="s">
        <v>192</v>
      </c>
      <c r="B726" t="s">
        <v>697</v>
      </c>
      <c r="C726" t="s">
        <v>697</v>
      </c>
      <c r="D726" t="s">
        <v>697</v>
      </c>
      <c r="E726" t="s">
        <v>697</v>
      </c>
      <c r="F726" t="s">
        <v>251</v>
      </c>
      <c r="G726" t="s">
        <v>697</v>
      </c>
      <c r="H726" t="s">
        <v>184</v>
      </c>
      <c r="I726" t="s">
        <v>2264</v>
      </c>
      <c r="J726" t="s">
        <v>2264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697</v>
      </c>
      <c r="AC726" s="2">
        <v>-1.4180327868852458</v>
      </c>
      <c r="AD726">
        <v>-0.31</v>
      </c>
      <c r="AE726">
        <v>0</v>
      </c>
      <c r="AF726">
        <v>0</v>
      </c>
      <c r="AG726">
        <v>0</v>
      </c>
      <c r="AH726">
        <v>0</v>
      </c>
      <c r="AI726" t="s">
        <v>697</v>
      </c>
      <c r="AJ726" t="s">
        <v>697</v>
      </c>
      <c r="AK726" t="s">
        <v>697</v>
      </c>
      <c r="AL726">
        <v>0</v>
      </c>
      <c r="AM726">
        <v>0</v>
      </c>
      <c r="AN726" t="s">
        <v>697</v>
      </c>
      <c r="AO726" t="s">
        <v>697</v>
      </c>
      <c r="AP726" t="s">
        <v>697</v>
      </c>
      <c r="AQ726" t="s">
        <v>697</v>
      </c>
      <c r="AR726" t="s">
        <v>697</v>
      </c>
      <c r="AS726" t="s">
        <v>697</v>
      </c>
      <c r="AT726" t="s">
        <v>697</v>
      </c>
      <c r="AU726" t="s">
        <v>697</v>
      </c>
      <c r="AV726" t="s">
        <v>697</v>
      </c>
      <c r="AW726" t="s">
        <v>697</v>
      </c>
      <c r="AX726" t="s">
        <v>697</v>
      </c>
      <c r="AY726" t="s">
        <v>697</v>
      </c>
      <c r="AZ726" t="s">
        <v>697</v>
      </c>
      <c r="BA726" t="s">
        <v>1164</v>
      </c>
      <c r="BB726" t="s">
        <v>1315</v>
      </c>
      <c r="BC726">
        <v>1.73</v>
      </c>
      <c r="BD726" t="s">
        <v>1316</v>
      </c>
      <c r="BE726">
        <v>0</v>
      </c>
      <c r="BF726">
        <v>0</v>
      </c>
      <c r="BG726">
        <v>0</v>
      </c>
      <c r="BH726">
        <v>0</v>
      </c>
      <c r="BI726" t="s">
        <v>197</v>
      </c>
      <c r="BJ726" t="s">
        <v>697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697</v>
      </c>
      <c r="BQ726">
        <v>0</v>
      </c>
      <c r="BR726">
        <v>0</v>
      </c>
      <c r="BS726">
        <v>0</v>
      </c>
      <c r="BT726" t="s">
        <v>697</v>
      </c>
      <c r="BU726">
        <v>0</v>
      </c>
      <c r="BV726">
        <v>0</v>
      </c>
      <c r="BW726" t="s">
        <v>697</v>
      </c>
      <c r="BX726">
        <v>0</v>
      </c>
    </row>
    <row r="727" spans="1:76" x14ac:dyDescent="0.25">
      <c r="A727" t="s">
        <v>192</v>
      </c>
      <c r="B727" t="s">
        <v>697</v>
      </c>
      <c r="C727" t="s">
        <v>697</v>
      </c>
      <c r="D727" t="s">
        <v>697</v>
      </c>
      <c r="E727" t="s">
        <v>697</v>
      </c>
      <c r="F727" t="s">
        <v>677</v>
      </c>
      <c r="G727" t="s">
        <v>697</v>
      </c>
      <c r="H727" t="s">
        <v>184</v>
      </c>
      <c r="I727" t="s">
        <v>2264</v>
      </c>
      <c r="J727" t="s">
        <v>2264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697</v>
      </c>
      <c r="AC727" s="2">
        <v>-0.50819672131147542</v>
      </c>
      <c r="AD727">
        <v>-0.11</v>
      </c>
      <c r="AE727">
        <v>0</v>
      </c>
      <c r="AF727">
        <v>0</v>
      </c>
      <c r="AG727">
        <v>0</v>
      </c>
      <c r="AH727">
        <v>0</v>
      </c>
      <c r="AI727" t="s">
        <v>697</v>
      </c>
      <c r="AJ727" t="s">
        <v>697</v>
      </c>
      <c r="AK727" t="s">
        <v>697</v>
      </c>
      <c r="AL727">
        <v>0</v>
      </c>
      <c r="AM727">
        <v>0</v>
      </c>
      <c r="AN727" t="s">
        <v>697</v>
      </c>
      <c r="AO727" t="s">
        <v>697</v>
      </c>
      <c r="AP727" t="s">
        <v>697</v>
      </c>
      <c r="AQ727" t="s">
        <v>697</v>
      </c>
      <c r="AR727" t="s">
        <v>697</v>
      </c>
      <c r="AS727" t="s">
        <v>697</v>
      </c>
      <c r="AT727" t="s">
        <v>697</v>
      </c>
      <c r="AU727" t="s">
        <v>697</v>
      </c>
      <c r="AV727" t="s">
        <v>697</v>
      </c>
      <c r="AW727" t="s">
        <v>697</v>
      </c>
      <c r="AX727" t="s">
        <v>697</v>
      </c>
      <c r="AY727" t="s">
        <v>697</v>
      </c>
      <c r="AZ727" t="s">
        <v>697</v>
      </c>
      <c r="BA727" t="s">
        <v>1510</v>
      </c>
      <c r="BB727" t="s">
        <v>2431</v>
      </c>
      <c r="BC727">
        <v>0.62</v>
      </c>
      <c r="BD727" t="s">
        <v>808</v>
      </c>
      <c r="BE727">
        <v>0</v>
      </c>
      <c r="BF727">
        <v>0</v>
      </c>
      <c r="BG727">
        <v>0</v>
      </c>
      <c r="BH727">
        <v>0</v>
      </c>
      <c r="BI727" t="s">
        <v>197</v>
      </c>
      <c r="BJ727" t="s">
        <v>697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697</v>
      </c>
      <c r="BQ727">
        <v>0</v>
      </c>
      <c r="BR727">
        <v>0</v>
      </c>
      <c r="BS727">
        <v>0</v>
      </c>
      <c r="BT727" t="s">
        <v>697</v>
      </c>
      <c r="BU727">
        <v>0</v>
      </c>
      <c r="BV727">
        <v>0</v>
      </c>
      <c r="BW727" t="s">
        <v>697</v>
      </c>
      <c r="BX727">
        <v>0</v>
      </c>
    </row>
    <row r="728" spans="1:76" x14ac:dyDescent="0.25">
      <c r="A728" t="s">
        <v>192</v>
      </c>
      <c r="B728" t="s">
        <v>697</v>
      </c>
      <c r="C728" t="s">
        <v>697</v>
      </c>
      <c r="D728" t="s">
        <v>697</v>
      </c>
      <c r="E728" t="s">
        <v>697</v>
      </c>
      <c r="F728" t="s">
        <v>616</v>
      </c>
      <c r="G728" t="s">
        <v>697</v>
      </c>
      <c r="H728" t="s">
        <v>184</v>
      </c>
      <c r="I728" t="s">
        <v>2264</v>
      </c>
      <c r="J728" t="s">
        <v>2264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697</v>
      </c>
      <c r="AC728" s="2">
        <v>-2.3360655737704916</v>
      </c>
      <c r="AD728">
        <v>-0.51</v>
      </c>
      <c r="AE728">
        <v>0</v>
      </c>
      <c r="AF728">
        <v>0</v>
      </c>
      <c r="AG728">
        <v>0</v>
      </c>
      <c r="AH728">
        <v>0</v>
      </c>
      <c r="AI728" t="s">
        <v>697</v>
      </c>
      <c r="AJ728" t="s">
        <v>697</v>
      </c>
      <c r="AK728" t="s">
        <v>697</v>
      </c>
      <c r="AL728">
        <v>0</v>
      </c>
      <c r="AM728">
        <v>0</v>
      </c>
      <c r="AN728" t="s">
        <v>697</v>
      </c>
      <c r="AO728" t="s">
        <v>697</v>
      </c>
      <c r="AP728" t="s">
        <v>697</v>
      </c>
      <c r="AQ728" t="s">
        <v>697</v>
      </c>
      <c r="AR728" t="s">
        <v>697</v>
      </c>
      <c r="AS728" t="s">
        <v>697</v>
      </c>
      <c r="AT728" t="s">
        <v>697</v>
      </c>
      <c r="AU728" t="s">
        <v>697</v>
      </c>
      <c r="AV728" t="s">
        <v>697</v>
      </c>
      <c r="AW728" t="s">
        <v>697</v>
      </c>
      <c r="AX728" t="s">
        <v>697</v>
      </c>
      <c r="AY728" t="s">
        <v>697</v>
      </c>
      <c r="AZ728" t="s">
        <v>697</v>
      </c>
      <c r="BA728" t="s">
        <v>1533</v>
      </c>
      <c r="BB728" t="s">
        <v>2337</v>
      </c>
      <c r="BC728">
        <v>2.85</v>
      </c>
      <c r="BD728" t="s">
        <v>697</v>
      </c>
      <c r="BE728">
        <v>0</v>
      </c>
      <c r="BF728">
        <v>0</v>
      </c>
      <c r="BG728">
        <v>0</v>
      </c>
      <c r="BH728">
        <v>0</v>
      </c>
      <c r="BI728" t="s">
        <v>197</v>
      </c>
      <c r="BJ728" t="s">
        <v>697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697</v>
      </c>
      <c r="BQ728">
        <v>0</v>
      </c>
      <c r="BR728">
        <v>0</v>
      </c>
      <c r="BS728">
        <v>0</v>
      </c>
      <c r="BT728" t="s">
        <v>697</v>
      </c>
      <c r="BU728">
        <v>0</v>
      </c>
      <c r="BV728">
        <v>0</v>
      </c>
      <c r="BW728" t="s">
        <v>697</v>
      </c>
      <c r="BX728">
        <v>0</v>
      </c>
    </row>
    <row r="729" spans="1:76" x14ac:dyDescent="0.25">
      <c r="A729" t="s">
        <v>192</v>
      </c>
      <c r="B729" t="s">
        <v>697</v>
      </c>
      <c r="C729" t="s">
        <v>697</v>
      </c>
      <c r="D729" t="s">
        <v>697</v>
      </c>
      <c r="E729" t="s">
        <v>697</v>
      </c>
      <c r="F729" t="s">
        <v>601</v>
      </c>
      <c r="G729" t="s">
        <v>697</v>
      </c>
      <c r="H729" t="s">
        <v>184</v>
      </c>
      <c r="I729" t="s">
        <v>2264</v>
      </c>
      <c r="J729" t="s">
        <v>2264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697</v>
      </c>
      <c r="AC729" s="2">
        <v>-2.8360655737704916</v>
      </c>
      <c r="AD729">
        <v>-0.62</v>
      </c>
      <c r="AE729">
        <v>0</v>
      </c>
      <c r="AF729">
        <v>0</v>
      </c>
      <c r="AG729">
        <v>0</v>
      </c>
      <c r="AH729">
        <v>0</v>
      </c>
      <c r="AI729" t="s">
        <v>697</v>
      </c>
      <c r="AJ729" t="s">
        <v>697</v>
      </c>
      <c r="AK729" t="s">
        <v>697</v>
      </c>
      <c r="AL729">
        <v>0</v>
      </c>
      <c r="AM729">
        <v>0</v>
      </c>
      <c r="AN729" t="s">
        <v>697</v>
      </c>
      <c r="AO729" t="s">
        <v>697</v>
      </c>
      <c r="AP729" t="s">
        <v>697</v>
      </c>
      <c r="AQ729" t="s">
        <v>697</v>
      </c>
      <c r="AR729" t="s">
        <v>697</v>
      </c>
      <c r="AS729" t="s">
        <v>697</v>
      </c>
      <c r="AT729" t="s">
        <v>697</v>
      </c>
      <c r="AU729" t="s">
        <v>697</v>
      </c>
      <c r="AV729" t="s">
        <v>697</v>
      </c>
      <c r="AW729" t="s">
        <v>697</v>
      </c>
      <c r="AX729" t="s">
        <v>697</v>
      </c>
      <c r="AY729" t="s">
        <v>697</v>
      </c>
      <c r="AZ729" t="s">
        <v>697</v>
      </c>
      <c r="BA729" t="s">
        <v>1539</v>
      </c>
      <c r="BB729" t="s">
        <v>1722</v>
      </c>
      <c r="BC729">
        <v>3.46</v>
      </c>
      <c r="BD729" t="s">
        <v>697</v>
      </c>
      <c r="BE729">
        <v>0</v>
      </c>
      <c r="BF729">
        <v>0</v>
      </c>
      <c r="BG729">
        <v>0</v>
      </c>
      <c r="BH729">
        <v>0</v>
      </c>
      <c r="BI729" t="s">
        <v>197</v>
      </c>
      <c r="BJ729" t="s">
        <v>697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697</v>
      </c>
      <c r="BQ729">
        <v>0</v>
      </c>
      <c r="BR729">
        <v>0</v>
      </c>
      <c r="BS729">
        <v>0</v>
      </c>
      <c r="BT729" t="s">
        <v>697</v>
      </c>
      <c r="BU729">
        <v>0</v>
      </c>
      <c r="BV729">
        <v>0</v>
      </c>
      <c r="BW729" t="s">
        <v>697</v>
      </c>
      <c r="BX729">
        <v>0</v>
      </c>
    </row>
    <row r="730" spans="1:76" x14ac:dyDescent="0.25">
      <c r="A730" t="s">
        <v>192</v>
      </c>
      <c r="B730" t="s">
        <v>697</v>
      </c>
      <c r="C730" t="s">
        <v>697</v>
      </c>
      <c r="D730" t="s">
        <v>697</v>
      </c>
      <c r="E730" t="s">
        <v>697</v>
      </c>
      <c r="F730" t="s">
        <v>253</v>
      </c>
      <c r="G730" t="s">
        <v>697</v>
      </c>
      <c r="H730" t="s">
        <v>184</v>
      </c>
      <c r="I730" t="s">
        <v>2264</v>
      </c>
      <c r="J730" t="s">
        <v>2264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697</v>
      </c>
      <c r="AC730" s="2">
        <v>-0.2950819672131148</v>
      </c>
      <c r="AD730">
        <v>-0.06</v>
      </c>
      <c r="AE730">
        <v>0</v>
      </c>
      <c r="AF730">
        <v>0</v>
      </c>
      <c r="AG730">
        <v>0</v>
      </c>
      <c r="AH730">
        <v>0</v>
      </c>
      <c r="AI730" t="s">
        <v>697</v>
      </c>
      <c r="AJ730" t="s">
        <v>697</v>
      </c>
      <c r="AK730" t="s">
        <v>697</v>
      </c>
      <c r="AL730">
        <v>0</v>
      </c>
      <c r="AM730">
        <v>0</v>
      </c>
      <c r="AN730" t="s">
        <v>697</v>
      </c>
      <c r="AO730" t="s">
        <v>697</v>
      </c>
      <c r="AP730" t="s">
        <v>697</v>
      </c>
      <c r="AQ730" t="s">
        <v>697</v>
      </c>
      <c r="AR730" t="s">
        <v>697</v>
      </c>
      <c r="AS730" t="s">
        <v>697</v>
      </c>
      <c r="AT730" t="s">
        <v>697</v>
      </c>
      <c r="AU730" t="s">
        <v>697</v>
      </c>
      <c r="AV730" t="s">
        <v>697</v>
      </c>
      <c r="AW730" t="s">
        <v>697</v>
      </c>
      <c r="AX730" t="s">
        <v>697</v>
      </c>
      <c r="AY730" t="s">
        <v>697</v>
      </c>
      <c r="AZ730" t="s">
        <v>697</v>
      </c>
      <c r="BA730" t="s">
        <v>1469</v>
      </c>
      <c r="BB730" t="s">
        <v>1470</v>
      </c>
      <c r="BC730">
        <v>0.36</v>
      </c>
      <c r="BD730" t="s">
        <v>1233</v>
      </c>
      <c r="BE730">
        <v>0</v>
      </c>
      <c r="BF730">
        <v>0</v>
      </c>
      <c r="BG730">
        <v>0</v>
      </c>
      <c r="BH730">
        <v>0</v>
      </c>
      <c r="BI730" t="s">
        <v>197</v>
      </c>
      <c r="BJ730" t="s">
        <v>697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697</v>
      </c>
      <c r="BQ730">
        <v>0</v>
      </c>
      <c r="BR730">
        <v>0</v>
      </c>
      <c r="BS730">
        <v>0</v>
      </c>
      <c r="BT730" t="s">
        <v>697</v>
      </c>
      <c r="BU730">
        <v>0</v>
      </c>
      <c r="BV730">
        <v>0</v>
      </c>
      <c r="BW730" t="s">
        <v>697</v>
      </c>
      <c r="BX730">
        <v>0</v>
      </c>
    </row>
    <row r="731" spans="1:76" x14ac:dyDescent="0.25">
      <c r="A731" t="s">
        <v>192</v>
      </c>
      <c r="B731" t="s">
        <v>697</v>
      </c>
      <c r="C731" t="s">
        <v>697</v>
      </c>
      <c r="D731" t="s">
        <v>697</v>
      </c>
      <c r="E731" t="s">
        <v>697</v>
      </c>
      <c r="F731" t="s">
        <v>253</v>
      </c>
      <c r="G731" t="s">
        <v>697</v>
      </c>
      <c r="H731" t="s">
        <v>184</v>
      </c>
      <c r="I731" t="s">
        <v>2264</v>
      </c>
      <c r="J731" t="s">
        <v>2264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697</v>
      </c>
      <c r="AC731" s="2">
        <v>-0.33606557377049179</v>
      </c>
      <c r="AD731">
        <v>-7.0000000000000007E-2</v>
      </c>
      <c r="AE731">
        <v>0</v>
      </c>
      <c r="AF731">
        <v>0</v>
      </c>
      <c r="AG731">
        <v>0</v>
      </c>
      <c r="AH731">
        <v>0</v>
      </c>
      <c r="AI731" t="s">
        <v>697</v>
      </c>
      <c r="AJ731" t="s">
        <v>697</v>
      </c>
      <c r="AK731" t="s">
        <v>697</v>
      </c>
      <c r="AL731">
        <v>0</v>
      </c>
      <c r="AM731">
        <v>0</v>
      </c>
      <c r="AN731" t="s">
        <v>697</v>
      </c>
      <c r="AO731" t="s">
        <v>697</v>
      </c>
      <c r="AP731" t="s">
        <v>697</v>
      </c>
      <c r="AQ731" t="s">
        <v>697</v>
      </c>
      <c r="AR731" t="s">
        <v>697</v>
      </c>
      <c r="AS731" t="s">
        <v>697</v>
      </c>
      <c r="AT731" t="s">
        <v>697</v>
      </c>
      <c r="AU731" t="s">
        <v>697</v>
      </c>
      <c r="AV731" t="s">
        <v>697</v>
      </c>
      <c r="AW731" t="s">
        <v>697</v>
      </c>
      <c r="AX731" t="s">
        <v>697</v>
      </c>
      <c r="AY731" t="s">
        <v>697</v>
      </c>
      <c r="AZ731" t="s">
        <v>697</v>
      </c>
      <c r="BA731" t="s">
        <v>1526</v>
      </c>
      <c r="BB731" t="s">
        <v>2469</v>
      </c>
      <c r="BC731">
        <v>0.41</v>
      </c>
      <c r="BD731" t="s">
        <v>697</v>
      </c>
      <c r="BE731">
        <v>0</v>
      </c>
      <c r="BF731">
        <v>0</v>
      </c>
      <c r="BG731">
        <v>0</v>
      </c>
      <c r="BH731">
        <v>0</v>
      </c>
      <c r="BI731" t="s">
        <v>197</v>
      </c>
      <c r="BJ731" t="s">
        <v>697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697</v>
      </c>
      <c r="BQ731">
        <v>0</v>
      </c>
      <c r="BR731">
        <v>0</v>
      </c>
      <c r="BS731">
        <v>0</v>
      </c>
      <c r="BT731" t="s">
        <v>697</v>
      </c>
      <c r="BU731">
        <v>0</v>
      </c>
      <c r="BV731">
        <v>0</v>
      </c>
      <c r="BW731" t="s">
        <v>697</v>
      </c>
      <c r="BX731">
        <v>0</v>
      </c>
    </row>
    <row r="732" spans="1:76" x14ac:dyDescent="0.25">
      <c r="A732" t="s">
        <v>192</v>
      </c>
      <c r="B732" t="s">
        <v>697</v>
      </c>
      <c r="C732" t="s">
        <v>697</v>
      </c>
      <c r="D732" t="s">
        <v>697</v>
      </c>
      <c r="E732" t="s">
        <v>697</v>
      </c>
      <c r="F732" t="s">
        <v>457</v>
      </c>
      <c r="G732" t="s">
        <v>697</v>
      </c>
      <c r="H732" t="s">
        <v>184</v>
      </c>
      <c r="I732" t="s">
        <v>2264</v>
      </c>
      <c r="J732" t="s">
        <v>2264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697</v>
      </c>
      <c r="AC732" s="2">
        <v>-2.5737704918032787</v>
      </c>
      <c r="AD732">
        <v>-0.56999999999999995</v>
      </c>
      <c r="AE732">
        <v>0</v>
      </c>
      <c r="AF732">
        <v>0</v>
      </c>
      <c r="AG732">
        <v>0</v>
      </c>
      <c r="AH732">
        <v>0</v>
      </c>
      <c r="AI732" t="s">
        <v>697</v>
      </c>
      <c r="AJ732" t="s">
        <v>697</v>
      </c>
      <c r="AK732" t="s">
        <v>697</v>
      </c>
      <c r="AL732">
        <v>0</v>
      </c>
      <c r="AM732">
        <v>0</v>
      </c>
      <c r="AN732" t="s">
        <v>697</v>
      </c>
      <c r="AO732" t="s">
        <v>697</v>
      </c>
      <c r="AP732" t="s">
        <v>697</v>
      </c>
      <c r="AQ732" t="s">
        <v>697</v>
      </c>
      <c r="AR732" t="s">
        <v>697</v>
      </c>
      <c r="AS732" t="s">
        <v>697</v>
      </c>
      <c r="AT732" t="s">
        <v>697</v>
      </c>
      <c r="AU732" t="s">
        <v>697</v>
      </c>
      <c r="AV732" t="s">
        <v>697</v>
      </c>
      <c r="AW732" t="s">
        <v>697</v>
      </c>
      <c r="AX732" t="s">
        <v>697</v>
      </c>
      <c r="AY732" t="s">
        <v>697</v>
      </c>
      <c r="AZ732" t="s">
        <v>697</v>
      </c>
      <c r="BA732" t="s">
        <v>1547</v>
      </c>
      <c r="BB732" t="s">
        <v>1692</v>
      </c>
      <c r="BC732">
        <v>3.14</v>
      </c>
      <c r="BD732" t="s">
        <v>697</v>
      </c>
      <c r="BE732">
        <v>0</v>
      </c>
      <c r="BF732">
        <v>0</v>
      </c>
      <c r="BG732">
        <v>0</v>
      </c>
      <c r="BH732">
        <v>0</v>
      </c>
      <c r="BI732" t="s">
        <v>197</v>
      </c>
      <c r="BJ732" t="s">
        <v>697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697</v>
      </c>
      <c r="BQ732">
        <v>0</v>
      </c>
      <c r="BR732">
        <v>0</v>
      </c>
      <c r="BS732">
        <v>0</v>
      </c>
      <c r="BT732" t="s">
        <v>697</v>
      </c>
      <c r="BU732">
        <v>0</v>
      </c>
      <c r="BV732">
        <v>0</v>
      </c>
      <c r="BW732" t="s">
        <v>697</v>
      </c>
      <c r="BX732">
        <v>0</v>
      </c>
    </row>
    <row r="733" spans="1:76" x14ac:dyDescent="0.25">
      <c r="A733" t="s">
        <v>192</v>
      </c>
      <c r="B733" t="s">
        <v>697</v>
      </c>
      <c r="C733" t="s">
        <v>697</v>
      </c>
      <c r="D733" t="s">
        <v>697</v>
      </c>
      <c r="E733" t="s">
        <v>697</v>
      </c>
      <c r="F733" t="s">
        <v>633</v>
      </c>
      <c r="G733" t="s">
        <v>697</v>
      </c>
      <c r="H733" t="s">
        <v>184</v>
      </c>
      <c r="I733" t="s">
        <v>2264</v>
      </c>
      <c r="J733" t="s">
        <v>2264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697</v>
      </c>
      <c r="AC733" s="2">
        <v>-0.67213114754098358</v>
      </c>
      <c r="AD733">
        <v>-0.15</v>
      </c>
      <c r="AE733">
        <v>0</v>
      </c>
      <c r="AF733">
        <v>0</v>
      </c>
      <c r="AG733">
        <v>0</v>
      </c>
      <c r="AH733">
        <v>0</v>
      </c>
      <c r="AI733" t="s">
        <v>697</v>
      </c>
      <c r="AJ733" t="s">
        <v>697</v>
      </c>
      <c r="AK733" t="s">
        <v>697</v>
      </c>
      <c r="AL733">
        <v>0</v>
      </c>
      <c r="AM733">
        <v>0</v>
      </c>
      <c r="AN733" t="s">
        <v>697</v>
      </c>
      <c r="AO733" t="s">
        <v>697</v>
      </c>
      <c r="AP733" t="s">
        <v>697</v>
      </c>
      <c r="AQ733" t="s">
        <v>697</v>
      </c>
      <c r="AR733" t="s">
        <v>697</v>
      </c>
      <c r="AS733" t="s">
        <v>697</v>
      </c>
      <c r="AT733" t="s">
        <v>697</v>
      </c>
      <c r="AU733" t="s">
        <v>697</v>
      </c>
      <c r="AV733" t="s">
        <v>697</v>
      </c>
      <c r="AW733" t="s">
        <v>697</v>
      </c>
      <c r="AX733" t="s">
        <v>697</v>
      </c>
      <c r="AY733" t="s">
        <v>697</v>
      </c>
      <c r="AZ733" t="s">
        <v>697</v>
      </c>
      <c r="BA733" t="s">
        <v>1505</v>
      </c>
      <c r="BB733" t="s">
        <v>2470</v>
      </c>
      <c r="BC733">
        <v>0.82</v>
      </c>
      <c r="BD733" t="s">
        <v>697</v>
      </c>
      <c r="BE733">
        <v>0</v>
      </c>
      <c r="BF733">
        <v>0</v>
      </c>
      <c r="BG733">
        <v>0</v>
      </c>
      <c r="BH733">
        <v>0</v>
      </c>
      <c r="BI733" t="s">
        <v>197</v>
      </c>
      <c r="BJ733" t="s">
        <v>697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697</v>
      </c>
      <c r="BQ733">
        <v>0</v>
      </c>
      <c r="BR733">
        <v>0</v>
      </c>
      <c r="BS733">
        <v>0</v>
      </c>
      <c r="BT733" t="s">
        <v>697</v>
      </c>
      <c r="BU733">
        <v>0</v>
      </c>
      <c r="BV733">
        <v>0</v>
      </c>
      <c r="BW733" t="s">
        <v>697</v>
      </c>
      <c r="BX733">
        <v>0</v>
      </c>
    </row>
    <row r="734" spans="1:76" x14ac:dyDescent="0.25">
      <c r="A734" t="s">
        <v>192</v>
      </c>
      <c r="B734" t="s">
        <v>697</v>
      </c>
      <c r="C734" t="s">
        <v>697</v>
      </c>
      <c r="D734" t="s">
        <v>697</v>
      </c>
      <c r="E734" t="s">
        <v>697</v>
      </c>
      <c r="F734" t="s">
        <v>253</v>
      </c>
      <c r="G734" t="s">
        <v>697</v>
      </c>
      <c r="H734" t="s">
        <v>184</v>
      </c>
      <c r="I734" t="s">
        <v>2264</v>
      </c>
      <c r="J734" t="s">
        <v>2264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697</v>
      </c>
      <c r="AC734" s="2">
        <v>-0.54918032786885251</v>
      </c>
      <c r="AD734">
        <v>-0.12</v>
      </c>
      <c r="AE734">
        <v>0</v>
      </c>
      <c r="AF734">
        <v>0</v>
      </c>
      <c r="AG734">
        <v>0</v>
      </c>
      <c r="AH734">
        <v>0</v>
      </c>
      <c r="AI734" t="s">
        <v>697</v>
      </c>
      <c r="AJ734" t="s">
        <v>697</v>
      </c>
      <c r="AK734" t="s">
        <v>697</v>
      </c>
      <c r="AL734">
        <v>0</v>
      </c>
      <c r="AM734">
        <v>0</v>
      </c>
      <c r="AN734" t="s">
        <v>697</v>
      </c>
      <c r="AO734" t="s">
        <v>697</v>
      </c>
      <c r="AP734" t="s">
        <v>697</v>
      </c>
      <c r="AQ734" t="s">
        <v>697</v>
      </c>
      <c r="AR734" t="s">
        <v>697</v>
      </c>
      <c r="AS734" t="s">
        <v>697</v>
      </c>
      <c r="AT734" t="s">
        <v>697</v>
      </c>
      <c r="AU734" t="s">
        <v>697</v>
      </c>
      <c r="AV734" t="s">
        <v>697</v>
      </c>
      <c r="AW734" t="s">
        <v>697</v>
      </c>
      <c r="AX734" t="s">
        <v>697</v>
      </c>
      <c r="AY734" t="s">
        <v>697</v>
      </c>
      <c r="AZ734" t="s">
        <v>697</v>
      </c>
      <c r="BA734" t="s">
        <v>1428</v>
      </c>
      <c r="BB734" t="s">
        <v>2471</v>
      </c>
      <c r="BC734">
        <v>0.67</v>
      </c>
      <c r="BD734" t="s">
        <v>863</v>
      </c>
      <c r="BE734">
        <v>0</v>
      </c>
      <c r="BF734">
        <v>0</v>
      </c>
      <c r="BG734">
        <v>0</v>
      </c>
      <c r="BH734">
        <v>0</v>
      </c>
      <c r="BI734" t="s">
        <v>197</v>
      </c>
      <c r="BJ734" t="s">
        <v>697</v>
      </c>
      <c r="BK734">
        <v>0</v>
      </c>
      <c r="BL734">
        <v>0</v>
      </c>
      <c r="BM734">
        <v>0</v>
      </c>
      <c r="BN734">
        <v>0</v>
      </c>
      <c r="BO734">
        <v>0</v>
      </c>
      <c r="BP734" t="s">
        <v>697</v>
      </c>
      <c r="BQ734">
        <v>0</v>
      </c>
      <c r="BR734">
        <v>0</v>
      </c>
      <c r="BS734">
        <v>0</v>
      </c>
      <c r="BT734" t="s">
        <v>697</v>
      </c>
      <c r="BU734">
        <v>0</v>
      </c>
      <c r="BV734">
        <v>0</v>
      </c>
      <c r="BW734" t="s">
        <v>697</v>
      </c>
      <c r="BX734">
        <v>0</v>
      </c>
    </row>
    <row r="735" spans="1:76" x14ac:dyDescent="0.25">
      <c r="A735" t="s">
        <v>192</v>
      </c>
      <c r="B735" t="s">
        <v>697</v>
      </c>
      <c r="C735" t="s">
        <v>697</v>
      </c>
      <c r="D735" t="s">
        <v>697</v>
      </c>
      <c r="E735" t="s">
        <v>697</v>
      </c>
      <c r="F735" t="s">
        <v>251</v>
      </c>
      <c r="G735" t="s">
        <v>697</v>
      </c>
      <c r="H735" t="s">
        <v>184</v>
      </c>
      <c r="I735" t="s">
        <v>2264</v>
      </c>
      <c r="J735" t="s">
        <v>2264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697</v>
      </c>
      <c r="AC735" s="2">
        <v>-4.6147540983606561</v>
      </c>
      <c r="AD735">
        <v>-1.02</v>
      </c>
      <c r="AE735">
        <v>0</v>
      </c>
      <c r="AF735">
        <v>0</v>
      </c>
      <c r="AG735">
        <v>0</v>
      </c>
      <c r="AH735">
        <v>0</v>
      </c>
      <c r="AI735" t="s">
        <v>697</v>
      </c>
      <c r="AJ735" t="s">
        <v>697</v>
      </c>
      <c r="AK735" t="s">
        <v>697</v>
      </c>
      <c r="AL735">
        <v>0</v>
      </c>
      <c r="AM735">
        <v>0</v>
      </c>
      <c r="AN735" t="s">
        <v>697</v>
      </c>
      <c r="AO735" t="s">
        <v>697</v>
      </c>
      <c r="AP735" t="s">
        <v>697</v>
      </c>
      <c r="AQ735" t="s">
        <v>697</v>
      </c>
      <c r="AR735" t="s">
        <v>697</v>
      </c>
      <c r="AS735" t="s">
        <v>697</v>
      </c>
      <c r="AT735" t="s">
        <v>697</v>
      </c>
      <c r="AU735" t="s">
        <v>697</v>
      </c>
      <c r="AV735" t="s">
        <v>697</v>
      </c>
      <c r="AW735" t="s">
        <v>697</v>
      </c>
      <c r="AX735" t="s">
        <v>697</v>
      </c>
      <c r="AY735" t="s">
        <v>697</v>
      </c>
      <c r="AZ735" t="s">
        <v>697</v>
      </c>
      <c r="BA735" t="s">
        <v>1531</v>
      </c>
      <c r="BB735" t="s">
        <v>2472</v>
      </c>
      <c r="BC735">
        <v>5.63</v>
      </c>
      <c r="BD735" t="s">
        <v>697</v>
      </c>
      <c r="BE735">
        <v>0</v>
      </c>
      <c r="BF735">
        <v>0</v>
      </c>
      <c r="BG735">
        <v>0</v>
      </c>
      <c r="BH735">
        <v>0</v>
      </c>
      <c r="BI735" t="s">
        <v>197</v>
      </c>
      <c r="BJ735" t="s">
        <v>697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697</v>
      </c>
      <c r="BQ735">
        <v>0</v>
      </c>
      <c r="BR735">
        <v>0</v>
      </c>
      <c r="BS735">
        <v>0</v>
      </c>
      <c r="BT735" t="s">
        <v>697</v>
      </c>
      <c r="BU735">
        <v>0</v>
      </c>
      <c r="BV735">
        <v>0</v>
      </c>
      <c r="BW735" t="s">
        <v>697</v>
      </c>
      <c r="BX735">
        <v>0</v>
      </c>
    </row>
    <row r="736" spans="1:76" x14ac:dyDescent="0.25">
      <c r="A736" t="s">
        <v>192</v>
      </c>
      <c r="B736" t="s">
        <v>697</v>
      </c>
      <c r="C736" t="s">
        <v>697</v>
      </c>
      <c r="D736" t="s">
        <v>697</v>
      </c>
      <c r="E736" t="s">
        <v>697</v>
      </c>
      <c r="F736" t="s">
        <v>644</v>
      </c>
      <c r="G736" t="s">
        <v>697</v>
      </c>
      <c r="H736" t="s">
        <v>184</v>
      </c>
      <c r="I736" t="s">
        <v>2264</v>
      </c>
      <c r="J736" t="s">
        <v>2264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697</v>
      </c>
      <c r="AC736" s="2">
        <v>-0.3852459016393443</v>
      </c>
      <c r="AD736">
        <v>-0.08</v>
      </c>
      <c r="AE736">
        <v>0</v>
      </c>
      <c r="AF736">
        <v>0</v>
      </c>
      <c r="AG736">
        <v>0</v>
      </c>
      <c r="AH736">
        <v>0</v>
      </c>
      <c r="AI736" t="s">
        <v>697</v>
      </c>
      <c r="AJ736" t="s">
        <v>697</v>
      </c>
      <c r="AK736" t="s">
        <v>697</v>
      </c>
      <c r="AL736">
        <v>0</v>
      </c>
      <c r="AM736">
        <v>0</v>
      </c>
      <c r="AN736" t="s">
        <v>697</v>
      </c>
      <c r="AO736" t="s">
        <v>697</v>
      </c>
      <c r="AP736" t="s">
        <v>697</v>
      </c>
      <c r="AQ736" t="s">
        <v>697</v>
      </c>
      <c r="AR736" t="s">
        <v>697</v>
      </c>
      <c r="AS736" t="s">
        <v>697</v>
      </c>
      <c r="AT736" t="s">
        <v>697</v>
      </c>
      <c r="AU736" t="s">
        <v>697</v>
      </c>
      <c r="AV736" t="s">
        <v>697</v>
      </c>
      <c r="AW736" t="s">
        <v>697</v>
      </c>
      <c r="AX736" t="s">
        <v>697</v>
      </c>
      <c r="AY736" t="s">
        <v>697</v>
      </c>
      <c r="AZ736" t="s">
        <v>697</v>
      </c>
      <c r="BA736" t="s">
        <v>1930</v>
      </c>
      <c r="BB736" t="s">
        <v>2271</v>
      </c>
      <c r="BC736">
        <v>0.47</v>
      </c>
      <c r="BD736" t="s">
        <v>697</v>
      </c>
      <c r="BE736">
        <v>0</v>
      </c>
      <c r="BF736">
        <v>0</v>
      </c>
      <c r="BG736">
        <v>0</v>
      </c>
      <c r="BH736">
        <v>0</v>
      </c>
      <c r="BI736" t="s">
        <v>197</v>
      </c>
      <c r="BJ736" t="s">
        <v>697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697</v>
      </c>
      <c r="BQ736">
        <v>0</v>
      </c>
      <c r="BR736">
        <v>0</v>
      </c>
      <c r="BS736">
        <v>0</v>
      </c>
      <c r="BT736" t="s">
        <v>697</v>
      </c>
      <c r="BU736">
        <v>0</v>
      </c>
      <c r="BV736">
        <v>0</v>
      </c>
      <c r="BW736" t="s">
        <v>697</v>
      </c>
      <c r="BX736">
        <v>0</v>
      </c>
    </row>
    <row r="737" spans="1:76" x14ac:dyDescent="0.25">
      <c r="A737" t="s">
        <v>192</v>
      </c>
      <c r="B737" t="s">
        <v>697</v>
      </c>
      <c r="C737" t="s">
        <v>697</v>
      </c>
      <c r="D737" t="s">
        <v>697</v>
      </c>
      <c r="E737" t="s">
        <v>697</v>
      </c>
      <c r="F737" t="s">
        <v>225</v>
      </c>
      <c r="G737" t="s">
        <v>697</v>
      </c>
      <c r="H737" t="s">
        <v>184</v>
      </c>
      <c r="I737" t="s">
        <v>2264</v>
      </c>
      <c r="J737" t="s">
        <v>2264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697</v>
      </c>
      <c r="AC737" s="2">
        <v>-1.4918032786885247</v>
      </c>
      <c r="AD737">
        <v>-0.33</v>
      </c>
      <c r="AE737">
        <v>0</v>
      </c>
      <c r="AF737">
        <v>0</v>
      </c>
      <c r="AG737">
        <v>0</v>
      </c>
      <c r="AH737">
        <v>0</v>
      </c>
      <c r="AI737" t="s">
        <v>697</v>
      </c>
      <c r="AJ737" t="s">
        <v>697</v>
      </c>
      <c r="AK737" t="s">
        <v>697</v>
      </c>
      <c r="AL737">
        <v>0</v>
      </c>
      <c r="AM737">
        <v>0</v>
      </c>
      <c r="AN737" t="s">
        <v>697</v>
      </c>
      <c r="AO737" t="s">
        <v>697</v>
      </c>
      <c r="AP737" t="s">
        <v>697</v>
      </c>
      <c r="AQ737" t="s">
        <v>697</v>
      </c>
      <c r="AR737" t="s">
        <v>697</v>
      </c>
      <c r="AS737" t="s">
        <v>697</v>
      </c>
      <c r="AT737" t="s">
        <v>697</v>
      </c>
      <c r="AU737" t="s">
        <v>697</v>
      </c>
      <c r="AV737" t="s">
        <v>697</v>
      </c>
      <c r="AW737" t="s">
        <v>697</v>
      </c>
      <c r="AX737" t="s">
        <v>697</v>
      </c>
      <c r="AY737" t="s">
        <v>697</v>
      </c>
      <c r="AZ737" t="s">
        <v>697</v>
      </c>
      <c r="BA737" t="s">
        <v>1513</v>
      </c>
      <c r="BB737" t="s">
        <v>2473</v>
      </c>
      <c r="BC737">
        <v>1.82</v>
      </c>
      <c r="BD737" t="s">
        <v>697</v>
      </c>
      <c r="BE737">
        <v>0</v>
      </c>
      <c r="BF737">
        <v>0</v>
      </c>
      <c r="BG737">
        <v>0</v>
      </c>
      <c r="BH737">
        <v>0</v>
      </c>
      <c r="BI737" t="s">
        <v>197</v>
      </c>
      <c r="BJ737" t="s">
        <v>697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697</v>
      </c>
      <c r="BQ737">
        <v>0</v>
      </c>
      <c r="BR737">
        <v>0</v>
      </c>
      <c r="BS737">
        <v>0</v>
      </c>
      <c r="BT737" t="s">
        <v>697</v>
      </c>
      <c r="BU737">
        <v>0</v>
      </c>
      <c r="BV737">
        <v>0</v>
      </c>
      <c r="BW737" t="s">
        <v>697</v>
      </c>
      <c r="BX737">
        <v>0</v>
      </c>
    </row>
    <row r="738" spans="1:76" x14ac:dyDescent="0.25">
      <c r="A738" t="s">
        <v>192</v>
      </c>
      <c r="B738" t="s">
        <v>697</v>
      </c>
      <c r="C738" t="s">
        <v>697</v>
      </c>
      <c r="D738" t="s">
        <v>697</v>
      </c>
      <c r="E738" t="s">
        <v>697</v>
      </c>
      <c r="F738" t="s">
        <v>690</v>
      </c>
      <c r="G738" t="s">
        <v>697</v>
      </c>
      <c r="H738" t="s">
        <v>184</v>
      </c>
      <c r="I738" t="s">
        <v>2264</v>
      </c>
      <c r="J738" t="s">
        <v>2264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697</v>
      </c>
      <c r="AC738" s="2">
        <v>-2.3114754098360657</v>
      </c>
      <c r="AD738">
        <v>-0.51</v>
      </c>
      <c r="AE738">
        <v>0</v>
      </c>
      <c r="AF738">
        <v>0</v>
      </c>
      <c r="AG738">
        <v>0</v>
      </c>
      <c r="AH738">
        <v>0</v>
      </c>
      <c r="AI738" t="s">
        <v>697</v>
      </c>
      <c r="AJ738" t="s">
        <v>697</v>
      </c>
      <c r="AK738" t="s">
        <v>697</v>
      </c>
      <c r="AL738">
        <v>0</v>
      </c>
      <c r="AM738">
        <v>0</v>
      </c>
      <c r="AN738" t="s">
        <v>697</v>
      </c>
      <c r="AO738" t="s">
        <v>697</v>
      </c>
      <c r="AP738" t="s">
        <v>697</v>
      </c>
      <c r="AQ738" t="s">
        <v>697</v>
      </c>
      <c r="AR738" t="s">
        <v>697</v>
      </c>
      <c r="AS738" t="s">
        <v>697</v>
      </c>
      <c r="AT738" t="s">
        <v>697</v>
      </c>
      <c r="AU738" t="s">
        <v>697</v>
      </c>
      <c r="AV738" t="s">
        <v>697</v>
      </c>
      <c r="AW738" t="s">
        <v>697</v>
      </c>
      <c r="AX738" t="s">
        <v>697</v>
      </c>
      <c r="AY738" t="s">
        <v>697</v>
      </c>
      <c r="AZ738" t="s">
        <v>697</v>
      </c>
      <c r="BA738" t="s">
        <v>1508</v>
      </c>
      <c r="BB738" t="s">
        <v>1625</v>
      </c>
      <c r="BC738">
        <v>2.82</v>
      </c>
      <c r="BD738" t="s">
        <v>697</v>
      </c>
      <c r="BE738">
        <v>0</v>
      </c>
      <c r="BF738">
        <v>0</v>
      </c>
      <c r="BG738">
        <v>0</v>
      </c>
      <c r="BH738">
        <v>0</v>
      </c>
      <c r="BI738" t="s">
        <v>197</v>
      </c>
      <c r="BJ738" t="s">
        <v>697</v>
      </c>
      <c r="BK738">
        <v>0</v>
      </c>
      <c r="BL738">
        <v>0</v>
      </c>
      <c r="BM738">
        <v>0</v>
      </c>
      <c r="BN738">
        <v>0</v>
      </c>
      <c r="BO738">
        <v>0</v>
      </c>
      <c r="BP738" t="s">
        <v>697</v>
      </c>
      <c r="BQ738">
        <v>0</v>
      </c>
      <c r="BR738">
        <v>0</v>
      </c>
      <c r="BS738">
        <v>0</v>
      </c>
      <c r="BT738" t="s">
        <v>697</v>
      </c>
      <c r="BU738">
        <v>0</v>
      </c>
      <c r="BV738">
        <v>0</v>
      </c>
      <c r="BW738" t="s">
        <v>697</v>
      </c>
      <c r="BX738">
        <v>0</v>
      </c>
    </row>
    <row r="739" spans="1:76" x14ac:dyDescent="0.25">
      <c r="A739" t="s">
        <v>192</v>
      </c>
      <c r="B739" t="s">
        <v>697</v>
      </c>
      <c r="C739" t="s">
        <v>697</v>
      </c>
      <c r="D739" t="s">
        <v>697</v>
      </c>
      <c r="E739" t="s">
        <v>697</v>
      </c>
      <c r="F739" t="s">
        <v>457</v>
      </c>
      <c r="G739" t="s">
        <v>697</v>
      </c>
      <c r="H739" t="s">
        <v>184</v>
      </c>
      <c r="I739" t="s">
        <v>2264</v>
      </c>
      <c r="J739" t="s">
        <v>2264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697</v>
      </c>
      <c r="AC739" s="2">
        <v>-1.459016393442623</v>
      </c>
      <c r="AD739">
        <v>-0.32</v>
      </c>
      <c r="AE739">
        <v>0</v>
      </c>
      <c r="AF739">
        <v>0</v>
      </c>
      <c r="AG739">
        <v>0</v>
      </c>
      <c r="AH739">
        <v>0</v>
      </c>
      <c r="AI739" t="s">
        <v>697</v>
      </c>
      <c r="AJ739" t="s">
        <v>697</v>
      </c>
      <c r="AK739" t="s">
        <v>697</v>
      </c>
      <c r="AL739">
        <v>0</v>
      </c>
      <c r="AM739">
        <v>0</v>
      </c>
      <c r="AN739" t="s">
        <v>697</v>
      </c>
      <c r="AO739" t="s">
        <v>697</v>
      </c>
      <c r="AP739" t="s">
        <v>697</v>
      </c>
      <c r="AQ739" t="s">
        <v>697</v>
      </c>
      <c r="AR739" t="s">
        <v>697</v>
      </c>
      <c r="AS739" t="s">
        <v>697</v>
      </c>
      <c r="AT739" t="s">
        <v>697</v>
      </c>
      <c r="AU739" t="s">
        <v>697</v>
      </c>
      <c r="AV739" t="s">
        <v>697</v>
      </c>
      <c r="AW739" t="s">
        <v>697</v>
      </c>
      <c r="AX739" t="s">
        <v>697</v>
      </c>
      <c r="AY739" t="s">
        <v>697</v>
      </c>
      <c r="AZ739" t="s">
        <v>697</v>
      </c>
      <c r="BA739" t="s">
        <v>1537</v>
      </c>
      <c r="BB739" t="s">
        <v>2474</v>
      </c>
      <c r="BC739">
        <v>1.78</v>
      </c>
      <c r="BD739" t="s">
        <v>1031</v>
      </c>
      <c r="BE739">
        <v>0</v>
      </c>
      <c r="BF739">
        <v>0</v>
      </c>
      <c r="BG739">
        <v>0</v>
      </c>
      <c r="BH739">
        <v>0</v>
      </c>
      <c r="BI739" t="s">
        <v>197</v>
      </c>
      <c r="BJ739" t="s">
        <v>697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697</v>
      </c>
      <c r="BQ739">
        <v>0</v>
      </c>
      <c r="BR739">
        <v>0</v>
      </c>
      <c r="BS739">
        <v>0</v>
      </c>
      <c r="BT739" t="s">
        <v>697</v>
      </c>
      <c r="BU739">
        <v>0</v>
      </c>
      <c r="BV739">
        <v>0</v>
      </c>
      <c r="BW739" t="s">
        <v>697</v>
      </c>
      <c r="BX739">
        <v>0</v>
      </c>
    </row>
    <row r="740" spans="1:76" x14ac:dyDescent="0.25">
      <c r="A740" t="s">
        <v>192</v>
      </c>
      <c r="B740" t="s">
        <v>697</v>
      </c>
      <c r="C740" t="s">
        <v>697</v>
      </c>
      <c r="D740" t="s">
        <v>697</v>
      </c>
      <c r="E740" t="s">
        <v>697</v>
      </c>
      <c r="F740" t="s">
        <v>683</v>
      </c>
      <c r="G740" t="s">
        <v>697</v>
      </c>
      <c r="H740" t="s">
        <v>184</v>
      </c>
      <c r="I740" t="s">
        <v>2264</v>
      </c>
      <c r="J740" t="s">
        <v>2264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697</v>
      </c>
      <c r="AC740" s="2">
        <v>-4.0983606557377046</v>
      </c>
      <c r="AD740">
        <v>-0.9</v>
      </c>
      <c r="AE740">
        <v>0</v>
      </c>
      <c r="AF740">
        <v>0</v>
      </c>
      <c r="AG740">
        <v>0</v>
      </c>
      <c r="AH740">
        <v>0</v>
      </c>
      <c r="AI740" t="s">
        <v>697</v>
      </c>
      <c r="AJ740" t="s">
        <v>697</v>
      </c>
      <c r="AK740" t="s">
        <v>697</v>
      </c>
      <c r="AL740">
        <v>0</v>
      </c>
      <c r="AM740">
        <v>0</v>
      </c>
      <c r="AN740" t="s">
        <v>697</v>
      </c>
      <c r="AO740" t="s">
        <v>697</v>
      </c>
      <c r="AP740" t="s">
        <v>697</v>
      </c>
      <c r="AQ740" t="s">
        <v>697</v>
      </c>
      <c r="AR740" t="s">
        <v>697</v>
      </c>
      <c r="AS740" t="s">
        <v>697</v>
      </c>
      <c r="AT740" t="s">
        <v>697</v>
      </c>
      <c r="AU740" t="s">
        <v>697</v>
      </c>
      <c r="AV740" t="s">
        <v>697</v>
      </c>
      <c r="AW740" t="s">
        <v>697</v>
      </c>
      <c r="AX740" t="s">
        <v>697</v>
      </c>
      <c r="AY740" t="s">
        <v>697</v>
      </c>
      <c r="AZ740" t="s">
        <v>697</v>
      </c>
      <c r="BA740" t="s">
        <v>1415</v>
      </c>
      <c r="BB740" t="s">
        <v>2475</v>
      </c>
      <c r="BC740">
        <v>5</v>
      </c>
      <c r="BD740" t="s">
        <v>362</v>
      </c>
      <c r="BE740">
        <v>0</v>
      </c>
      <c r="BF740">
        <v>0</v>
      </c>
      <c r="BG740">
        <v>0</v>
      </c>
      <c r="BH740">
        <v>0</v>
      </c>
      <c r="BI740" t="s">
        <v>197</v>
      </c>
      <c r="BJ740" t="s">
        <v>697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697</v>
      </c>
      <c r="BQ740">
        <v>0</v>
      </c>
      <c r="BR740">
        <v>0</v>
      </c>
      <c r="BS740">
        <v>0</v>
      </c>
      <c r="BT740" t="s">
        <v>697</v>
      </c>
      <c r="BU740">
        <v>0</v>
      </c>
      <c r="BV740">
        <v>0</v>
      </c>
      <c r="BW740" t="s">
        <v>697</v>
      </c>
      <c r="BX740">
        <v>0</v>
      </c>
    </row>
    <row r="741" spans="1:76" x14ac:dyDescent="0.25">
      <c r="A741" t="s">
        <v>192</v>
      </c>
      <c r="B741" t="s">
        <v>697</v>
      </c>
      <c r="C741" t="s">
        <v>697</v>
      </c>
      <c r="D741" t="s">
        <v>697</v>
      </c>
      <c r="E741" t="s">
        <v>697</v>
      </c>
      <c r="F741" t="s">
        <v>251</v>
      </c>
      <c r="G741" t="s">
        <v>697</v>
      </c>
      <c r="H741" t="s">
        <v>184</v>
      </c>
      <c r="I741" t="s">
        <v>2264</v>
      </c>
      <c r="J741" t="s">
        <v>2264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697</v>
      </c>
      <c r="AC741" s="2">
        <v>-3.377049180327869</v>
      </c>
      <c r="AD741">
        <v>-0.74</v>
      </c>
      <c r="AE741">
        <v>0</v>
      </c>
      <c r="AF741">
        <v>0</v>
      </c>
      <c r="AG741">
        <v>0</v>
      </c>
      <c r="AH741">
        <v>0</v>
      </c>
      <c r="AI741" t="s">
        <v>697</v>
      </c>
      <c r="AJ741" t="s">
        <v>697</v>
      </c>
      <c r="AK741" t="s">
        <v>697</v>
      </c>
      <c r="AL741">
        <v>0</v>
      </c>
      <c r="AM741">
        <v>0</v>
      </c>
      <c r="AN741" t="s">
        <v>697</v>
      </c>
      <c r="AO741" t="s">
        <v>697</v>
      </c>
      <c r="AP741" t="s">
        <v>697</v>
      </c>
      <c r="AQ741" t="s">
        <v>697</v>
      </c>
      <c r="AR741" t="s">
        <v>697</v>
      </c>
      <c r="AS741" t="s">
        <v>697</v>
      </c>
      <c r="AT741" t="s">
        <v>697</v>
      </c>
      <c r="AU741" t="s">
        <v>697</v>
      </c>
      <c r="AV741" t="s">
        <v>697</v>
      </c>
      <c r="AW741" t="s">
        <v>697</v>
      </c>
      <c r="AX741" t="s">
        <v>697</v>
      </c>
      <c r="AY741" t="s">
        <v>697</v>
      </c>
      <c r="AZ741" t="s">
        <v>697</v>
      </c>
      <c r="BA741" t="s">
        <v>1519</v>
      </c>
      <c r="BB741" t="s">
        <v>2476</v>
      </c>
      <c r="BC741">
        <v>4.12</v>
      </c>
      <c r="BD741" t="s">
        <v>697</v>
      </c>
      <c r="BE741">
        <v>0</v>
      </c>
      <c r="BF741">
        <v>0</v>
      </c>
      <c r="BG741">
        <v>0</v>
      </c>
      <c r="BH741">
        <v>0</v>
      </c>
      <c r="BI741" t="s">
        <v>197</v>
      </c>
      <c r="BJ741" t="s">
        <v>697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697</v>
      </c>
      <c r="BQ741">
        <v>0</v>
      </c>
      <c r="BR741">
        <v>0</v>
      </c>
      <c r="BS741">
        <v>0</v>
      </c>
      <c r="BT741" t="s">
        <v>697</v>
      </c>
      <c r="BU741">
        <v>0</v>
      </c>
      <c r="BV741">
        <v>0</v>
      </c>
      <c r="BW741" t="s">
        <v>697</v>
      </c>
      <c r="BX741">
        <v>0</v>
      </c>
    </row>
    <row r="742" spans="1:76" x14ac:dyDescent="0.25">
      <c r="A742" t="s">
        <v>192</v>
      </c>
      <c r="B742" t="s">
        <v>697</v>
      </c>
      <c r="C742" t="s">
        <v>697</v>
      </c>
      <c r="D742" t="s">
        <v>697</v>
      </c>
      <c r="E742" t="s">
        <v>697</v>
      </c>
      <c r="F742" t="s">
        <v>456</v>
      </c>
      <c r="G742" t="s">
        <v>697</v>
      </c>
      <c r="H742" t="s">
        <v>184</v>
      </c>
      <c r="I742" t="s">
        <v>2264</v>
      </c>
      <c r="J742" t="s">
        <v>2264</v>
      </c>
      <c r="K742">
        <v>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697</v>
      </c>
      <c r="AC742" s="2">
        <v>-1.3360655737704918</v>
      </c>
      <c r="AD742">
        <v>-0.28999999999999998</v>
      </c>
      <c r="AE742">
        <v>0</v>
      </c>
      <c r="AF742">
        <v>0</v>
      </c>
      <c r="AG742">
        <v>0</v>
      </c>
      <c r="AH742">
        <v>0</v>
      </c>
      <c r="AI742" t="s">
        <v>697</v>
      </c>
      <c r="AJ742" t="s">
        <v>697</v>
      </c>
      <c r="AK742" t="s">
        <v>697</v>
      </c>
      <c r="AL742">
        <v>0</v>
      </c>
      <c r="AM742">
        <v>0</v>
      </c>
      <c r="AN742" t="s">
        <v>697</v>
      </c>
      <c r="AO742" t="s">
        <v>697</v>
      </c>
      <c r="AP742" t="s">
        <v>697</v>
      </c>
      <c r="AQ742" t="s">
        <v>697</v>
      </c>
      <c r="AR742" t="s">
        <v>697</v>
      </c>
      <c r="AS742" t="s">
        <v>697</v>
      </c>
      <c r="AT742" t="s">
        <v>697</v>
      </c>
      <c r="AU742" t="s">
        <v>697</v>
      </c>
      <c r="AV742" t="s">
        <v>697</v>
      </c>
      <c r="AW742" t="s">
        <v>697</v>
      </c>
      <c r="AX742" t="s">
        <v>697</v>
      </c>
      <c r="AY742" t="s">
        <v>697</v>
      </c>
      <c r="AZ742" t="s">
        <v>697</v>
      </c>
      <c r="BA742" t="s">
        <v>1543</v>
      </c>
      <c r="BB742" t="s">
        <v>1734</v>
      </c>
      <c r="BC742">
        <v>1.63</v>
      </c>
      <c r="BD742" t="s">
        <v>697</v>
      </c>
      <c r="BE742">
        <v>0</v>
      </c>
      <c r="BF742">
        <v>0</v>
      </c>
      <c r="BG742">
        <v>0</v>
      </c>
      <c r="BH742">
        <v>0</v>
      </c>
      <c r="BI742" t="s">
        <v>197</v>
      </c>
      <c r="BJ742" t="s">
        <v>697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697</v>
      </c>
      <c r="BQ742">
        <v>0</v>
      </c>
      <c r="BR742">
        <v>0</v>
      </c>
      <c r="BS742">
        <v>0</v>
      </c>
      <c r="BT742" t="s">
        <v>697</v>
      </c>
      <c r="BU742">
        <v>0</v>
      </c>
      <c r="BV742">
        <v>0</v>
      </c>
      <c r="BW742" t="s">
        <v>697</v>
      </c>
      <c r="BX742">
        <v>0</v>
      </c>
    </row>
    <row r="743" spans="1:76" x14ac:dyDescent="0.25">
      <c r="A743" t="s">
        <v>192</v>
      </c>
      <c r="B743" t="s">
        <v>697</v>
      </c>
      <c r="C743" t="s">
        <v>697</v>
      </c>
      <c r="D743" t="s">
        <v>697</v>
      </c>
      <c r="E743" t="s">
        <v>697</v>
      </c>
      <c r="F743" t="s">
        <v>457</v>
      </c>
      <c r="G743" t="s">
        <v>697</v>
      </c>
      <c r="H743" t="s">
        <v>184</v>
      </c>
      <c r="I743" t="s">
        <v>2264</v>
      </c>
      <c r="J743" t="s">
        <v>2264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697</v>
      </c>
      <c r="AC743" s="2">
        <v>-2.2295081967213113</v>
      </c>
      <c r="AD743">
        <v>-0.49</v>
      </c>
      <c r="AE743">
        <v>0</v>
      </c>
      <c r="AF743">
        <v>0</v>
      </c>
      <c r="AG743">
        <v>0</v>
      </c>
      <c r="AH743">
        <v>0</v>
      </c>
      <c r="AI743" t="s">
        <v>697</v>
      </c>
      <c r="AJ743" t="s">
        <v>697</v>
      </c>
      <c r="AK743" t="s">
        <v>697</v>
      </c>
      <c r="AL743">
        <v>0</v>
      </c>
      <c r="AM743">
        <v>0</v>
      </c>
      <c r="AN743" t="s">
        <v>697</v>
      </c>
      <c r="AO743" t="s">
        <v>697</v>
      </c>
      <c r="AP743" t="s">
        <v>697</v>
      </c>
      <c r="AQ743" t="s">
        <v>697</v>
      </c>
      <c r="AR743" t="s">
        <v>697</v>
      </c>
      <c r="AS743" t="s">
        <v>697</v>
      </c>
      <c r="AT743" t="s">
        <v>697</v>
      </c>
      <c r="AU743" t="s">
        <v>697</v>
      </c>
      <c r="AV743" t="s">
        <v>697</v>
      </c>
      <c r="AW743" t="s">
        <v>697</v>
      </c>
      <c r="AX743" t="s">
        <v>697</v>
      </c>
      <c r="AY743" t="s">
        <v>697</v>
      </c>
      <c r="AZ743" t="s">
        <v>697</v>
      </c>
      <c r="BA743" t="s">
        <v>1512</v>
      </c>
      <c r="BB743" t="s">
        <v>2477</v>
      </c>
      <c r="BC743">
        <v>2.72</v>
      </c>
      <c r="BD743" t="s">
        <v>697</v>
      </c>
      <c r="BE743">
        <v>0</v>
      </c>
      <c r="BF743">
        <v>0</v>
      </c>
      <c r="BG743">
        <v>0</v>
      </c>
      <c r="BH743">
        <v>0</v>
      </c>
      <c r="BI743" t="s">
        <v>197</v>
      </c>
      <c r="BJ743" t="s">
        <v>697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697</v>
      </c>
      <c r="BQ743">
        <v>0</v>
      </c>
      <c r="BR743">
        <v>0</v>
      </c>
      <c r="BS743">
        <v>0</v>
      </c>
      <c r="BT743" t="s">
        <v>697</v>
      </c>
      <c r="BU743">
        <v>0</v>
      </c>
      <c r="BV743">
        <v>0</v>
      </c>
      <c r="BW743" t="s">
        <v>697</v>
      </c>
      <c r="BX743">
        <v>0</v>
      </c>
    </row>
    <row r="744" spans="1:76" x14ac:dyDescent="0.25">
      <c r="A744" t="s">
        <v>192</v>
      </c>
      <c r="B744" t="s">
        <v>697</v>
      </c>
      <c r="C744" t="s">
        <v>697</v>
      </c>
      <c r="D744" t="s">
        <v>697</v>
      </c>
      <c r="E744" t="s">
        <v>697</v>
      </c>
      <c r="F744" t="s">
        <v>679</v>
      </c>
      <c r="G744" t="s">
        <v>697</v>
      </c>
      <c r="H744" t="s">
        <v>184</v>
      </c>
      <c r="I744" t="s">
        <v>2264</v>
      </c>
      <c r="J744" t="s">
        <v>2264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697</v>
      </c>
      <c r="AC744" s="2">
        <v>-0.31147540983606559</v>
      </c>
      <c r="AD744">
        <v>-7.0000000000000007E-2</v>
      </c>
      <c r="AE744">
        <v>0</v>
      </c>
      <c r="AF744">
        <v>0</v>
      </c>
      <c r="AG744">
        <v>0</v>
      </c>
      <c r="AH744">
        <v>0</v>
      </c>
      <c r="AI744" t="s">
        <v>697</v>
      </c>
      <c r="AJ744" t="s">
        <v>697</v>
      </c>
      <c r="AK744" t="s">
        <v>697</v>
      </c>
      <c r="AL744">
        <v>0</v>
      </c>
      <c r="AM744">
        <v>0</v>
      </c>
      <c r="AN744" t="s">
        <v>697</v>
      </c>
      <c r="AO744" t="s">
        <v>697</v>
      </c>
      <c r="AP744" t="s">
        <v>697</v>
      </c>
      <c r="AQ744" t="s">
        <v>697</v>
      </c>
      <c r="AR744" t="s">
        <v>697</v>
      </c>
      <c r="AS744" t="s">
        <v>697</v>
      </c>
      <c r="AT744" t="s">
        <v>697</v>
      </c>
      <c r="AU744" t="s">
        <v>697</v>
      </c>
      <c r="AV744" t="s">
        <v>697</v>
      </c>
      <c r="AW744" t="s">
        <v>697</v>
      </c>
      <c r="AX744" t="s">
        <v>697</v>
      </c>
      <c r="AY744" t="s">
        <v>697</v>
      </c>
      <c r="AZ744" t="s">
        <v>697</v>
      </c>
      <c r="BA744" t="s">
        <v>1581</v>
      </c>
      <c r="BB744" t="s">
        <v>1582</v>
      </c>
      <c r="BC744">
        <v>0.38</v>
      </c>
      <c r="BD744" t="s">
        <v>2456</v>
      </c>
      <c r="BE744">
        <v>0</v>
      </c>
      <c r="BF744">
        <v>0</v>
      </c>
      <c r="BG744">
        <v>0</v>
      </c>
      <c r="BH744">
        <v>0</v>
      </c>
      <c r="BI744" t="s">
        <v>197</v>
      </c>
      <c r="BJ744" t="s">
        <v>697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697</v>
      </c>
      <c r="BQ744">
        <v>0</v>
      </c>
      <c r="BR744">
        <v>0</v>
      </c>
      <c r="BS744">
        <v>0</v>
      </c>
      <c r="BT744" t="s">
        <v>697</v>
      </c>
      <c r="BU744">
        <v>0</v>
      </c>
      <c r="BV744">
        <v>0</v>
      </c>
      <c r="BW744" t="s">
        <v>697</v>
      </c>
      <c r="BX744">
        <v>0</v>
      </c>
    </row>
    <row r="745" spans="1:76" x14ac:dyDescent="0.25">
      <c r="A745" t="s">
        <v>192</v>
      </c>
      <c r="B745" t="s">
        <v>697</v>
      </c>
      <c r="C745" t="s">
        <v>697</v>
      </c>
      <c r="D745" t="s">
        <v>697</v>
      </c>
      <c r="E745" t="s">
        <v>697</v>
      </c>
      <c r="F745" t="s">
        <v>457</v>
      </c>
      <c r="G745" t="s">
        <v>697</v>
      </c>
      <c r="H745" t="s">
        <v>184</v>
      </c>
      <c r="I745" t="s">
        <v>2264</v>
      </c>
      <c r="J745" t="s">
        <v>2264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697</v>
      </c>
      <c r="AC745" s="2">
        <v>-2.377049180327869</v>
      </c>
      <c r="AD745">
        <v>-0.52</v>
      </c>
      <c r="AE745">
        <v>0</v>
      </c>
      <c r="AF745">
        <v>0</v>
      </c>
      <c r="AG745">
        <v>0</v>
      </c>
      <c r="AH745">
        <v>0</v>
      </c>
      <c r="AI745" t="s">
        <v>697</v>
      </c>
      <c r="AJ745" t="s">
        <v>697</v>
      </c>
      <c r="AK745" t="s">
        <v>697</v>
      </c>
      <c r="AL745">
        <v>0</v>
      </c>
      <c r="AM745">
        <v>0</v>
      </c>
      <c r="AN745" t="s">
        <v>697</v>
      </c>
      <c r="AO745" t="s">
        <v>697</v>
      </c>
      <c r="AP745" t="s">
        <v>697</v>
      </c>
      <c r="AQ745" t="s">
        <v>697</v>
      </c>
      <c r="AR745" t="s">
        <v>697</v>
      </c>
      <c r="AS745" t="s">
        <v>697</v>
      </c>
      <c r="AT745" t="s">
        <v>697</v>
      </c>
      <c r="AU745" t="s">
        <v>697</v>
      </c>
      <c r="AV745" t="s">
        <v>697</v>
      </c>
      <c r="AW745" t="s">
        <v>697</v>
      </c>
      <c r="AX745" t="s">
        <v>697</v>
      </c>
      <c r="AY745" t="s">
        <v>697</v>
      </c>
      <c r="AZ745" t="s">
        <v>697</v>
      </c>
      <c r="BA745" t="s">
        <v>1458</v>
      </c>
      <c r="BB745" t="s">
        <v>1459</v>
      </c>
      <c r="BC745">
        <v>2.9</v>
      </c>
      <c r="BD745" t="s">
        <v>697</v>
      </c>
      <c r="BE745">
        <v>0</v>
      </c>
      <c r="BF745">
        <v>0</v>
      </c>
      <c r="BG745">
        <v>0</v>
      </c>
      <c r="BH745">
        <v>0</v>
      </c>
      <c r="BI745" t="s">
        <v>197</v>
      </c>
      <c r="BJ745" t="s">
        <v>697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697</v>
      </c>
      <c r="BQ745">
        <v>0</v>
      </c>
      <c r="BR745">
        <v>0</v>
      </c>
      <c r="BS745">
        <v>0</v>
      </c>
      <c r="BT745" t="s">
        <v>697</v>
      </c>
      <c r="BU745">
        <v>0</v>
      </c>
      <c r="BV745">
        <v>0</v>
      </c>
      <c r="BW745" t="s">
        <v>697</v>
      </c>
      <c r="BX745">
        <v>0</v>
      </c>
    </row>
    <row r="746" spans="1:76" x14ac:dyDescent="0.25">
      <c r="A746" t="s">
        <v>192</v>
      </c>
      <c r="B746" t="s">
        <v>697</v>
      </c>
      <c r="C746" t="s">
        <v>697</v>
      </c>
      <c r="D746" t="s">
        <v>697</v>
      </c>
      <c r="E746" t="s">
        <v>697</v>
      </c>
      <c r="F746" t="s">
        <v>616</v>
      </c>
      <c r="G746" t="s">
        <v>697</v>
      </c>
      <c r="H746" t="s">
        <v>184</v>
      </c>
      <c r="I746" t="s">
        <v>2264</v>
      </c>
      <c r="J746" t="s">
        <v>2264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697</v>
      </c>
      <c r="AC746" s="2">
        <v>-2.5901639344262297</v>
      </c>
      <c r="AD746">
        <v>-0.56999999999999995</v>
      </c>
      <c r="AE746">
        <v>0</v>
      </c>
      <c r="AF746">
        <v>0</v>
      </c>
      <c r="AG746">
        <v>0</v>
      </c>
      <c r="AH746">
        <v>0</v>
      </c>
      <c r="AI746" t="s">
        <v>697</v>
      </c>
      <c r="AJ746" t="s">
        <v>697</v>
      </c>
      <c r="AK746" t="s">
        <v>697</v>
      </c>
      <c r="AL746">
        <v>0</v>
      </c>
      <c r="AM746">
        <v>0</v>
      </c>
      <c r="AN746" t="s">
        <v>697</v>
      </c>
      <c r="AO746" t="s">
        <v>697</v>
      </c>
      <c r="AP746" t="s">
        <v>697</v>
      </c>
      <c r="AQ746" t="s">
        <v>697</v>
      </c>
      <c r="AR746" t="s">
        <v>697</v>
      </c>
      <c r="AS746" t="s">
        <v>697</v>
      </c>
      <c r="AT746" t="s">
        <v>697</v>
      </c>
      <c r="AU746" t="s">
        <v>697</v>
      </c>
      <c r="AV746" t="s">
        <v>697</v>
      </c>
      <c r="AW746" t="s">
        <v>697</v>
      </c>
      <c r="AX746" t="s">
        <v>697</v>
      </c>
      <c r="AY746" t="s">
        <v>697</v>
      </c>
      <c r="AZ746" t="s">
        <v>697</v>
      </c>
      <c r="BA746" t="s">
        <v>1532</v>
      </c>
      <c r="BB746" t="s">
        <v>1554</v>
      </c>
      <c r="BC746">
        <v>3.16</v>
      </c>
      <c r="BD746" t="s">
        <v>2478</v>
      </c>
      <c r="BE746">
        <v>0</v>
      </c>
      <c r="BF746">
        <v>0</v>
      </c>
      <c r="BG746">
        <v>0</v>
      </c>
      <c r="BH746">
        <v>0</v>
      </c>
      <c r="BI746" t="s">
        <v>197</v>
      </c>
      <c r="BJ746" t="s">
        <v>697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697</v>
      </c>
      <c r="BQ746">
        <v>0</v>
      </c>
      <c r="BR746">
        <v>0</v>
      </c>
      <c r="BS746">
        <v>0</v>
      </c>
      <c r="BT746" t="s">
        <v>697</v>
      </c>
      <c r="BU746">
        <v>0</v>
      </c>
      <c r="BV746">
        <v>0</v>
      </c>
      <c r="BW746" t="s">
        <v>697</v>
      </c>
      <c r="BX746">
        <v>0</v>
      </c>
    </row>
    <row r="747" spans="1:76" x14ac:dyDescent="0.25">
      <c r="A747" t="s">
        <v>192</v>
      </c>
      <c r="B747" t="s">
        <v>697</v>
      </c>
      <c r="C747" t="s">
        <v>697</v>
      </c>
      <c r="D747" t="s">
        <v>697</v>
      </c>
      <c r="E747" t="s">
        <v>697</v>
      </c>
      <c r="F747" t="s">
        <v>1274</v>
      </c>
      <c r="G747" t="s">
        <v>697</v>
      </c>
      <c r="H747" t="s">
        <v>184</v>
      </c>
      <c r="I747" t="s">
        <v>2264</v>
      </c>
      <c r="J747" t="s">
        <v>2264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697</v>
      </c>
      <c r="AC747" s="2">
        <v>-2.0163934426229506</v>
      </c>
      <c r="AD747">
        <v>-0.44</v>
      </c>
      <c r="AE747">
        <v>0</v>
      </c>
      <c r="AF747">
        <v>0</v>
      </c>
      <c r="AG747">
        <v>0</v>
      </c>
      <c r="AH747">
        <v>0</v>
      </c>
      <c r="AI747" t="s">
        <v>697</v>
      </c>
      <c r="AJ747" t="s">
        <v>697</v>
      </c>
      <c r="AK747" t="s">
        <v>697</v>
      </c>
      <c r="AL747">
        <v>0</v>
      </c>
      <c r="AM747">
        <v>0</v>
      </c>
      <c r="AN747" t="s">
        <v>697</v>
      </c>
      <c r="AO747" t="s">
        <v>697</v>
      </c>
      <c r="AP747" t="s">
        <v>697</v>
      </c>
      <c r="AQ747" t="s">
        <v>697</v>
      </c>
      <c r="AR747" t="s">
        <v>697</v>
      </c>
      <c r="AS747" t="s">
        <v>697</v>
      </c>
      <c r="AT747" t="s">
        <v>697</v>
      </c>
      <c r="AU747" t="s">
        <v>697</v>
      </c>
      <c r="AV747" t="s">
        <v>697</v>
      </c>
      <c r="AW747" t="s">
        <v>697</v>
      </c>
      <c r="AX747" t="s">
        <v>697</v>
      </c>
      <c r="AY747" t="s">
        <v>697</v>
      </c>
      <c r="AZ747" t="s">
        <v>697</v>
      </c>
      <c r="BA747" t="s">
        <v>1546</v>
      </c>
      <c r="BB747" t="s">
        <v>2479</v>
      </c>
      <c r="BC747">
        <v>2.46</v>
      </c>
      <c r="BD747" t="s">
        <v>697</v>
      </c>
      <c r="BE747">
        <v>0</v>
      </c>
      <c r="BF747">
        <v>0</v>
      </c>
      <c r="BG747">
        <v>0</v>
      </c>
      <c r="BH747">
        <v>0</v>
      </c>
      <c r="BI747" t="s">
        <v>197</v>
      </c>
      <c r="BJ747" t="s">
        <v>697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697</v>
      </c>
      <c r="BQ747">
        <v>0</v>
      </c>
      <c r="BR747">
        <v>0</v>
      </c>
      <c r="BS747">
        <v>0</v>
      </c>
      <c r="BT747" t="s">
        <v>697</v>
      </c>
      <c r="BU747">
        <v>0</v>
      </c>
      <c r="BV747">
        <v>0</v>
      </c>
      <c r="BW747" t="s">
        <v>697</v>
      </c>
      <c r="BX747">
        <v>0</v>
      </c>
    </row>
    <row r="748" spans="1:76" x14ac:dyDescent="0.25">
      <c r="A748" t="s">
        <v>192</v>
      </c>
      <c r="B748" t="s">
        <v>697</v>
      </c>
      <c r="C748" t="s">
        <v>697</v>
      </c>
      <c r="D748" t="s">
        <v>697</v>
      </c>
      <c r="E748" t="s">
        <v>697</v>
      </c>
      <c r="F748" t="s">
        <v>253</v>
      </c>
      <c r="G748" t="s">
        <v>697</v>
      </c>
      <c r="H748" t="s">
        <v>184</v>
      </c>
      <c r="I748" t="s">
        <v>2264</v>
      </c>
      <c r="J748" t="s">
        <v>2264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697</v>
      </c>
      <c r="AC748" s="2">
        <v>-0.33606557377049179</v>
      </c>
      <c r="AD748">
        <v>-7.0000000000000007E-2</v>
      </c>
      <c r="AE748">
        <v>0</v>
      </c>
      <c r="AF748">
        <v>0</v>
      </c>
      <c r="AG748">
        <v>0</v>
      </c>
      <c r="AH748">
        <v>0</v>
      </c>
      <c r="AI748" t="s">
        <v>697</v>
      </c>
      <c r="AJ748" t="s">
        <v>697</v>
      </c>
      <c r="AK748" t="s">
        <v>697</v>
      </c>
      <c r="AL748">
        <v>0</v>
      </c>
      <c r="AM748">
        <v>0</v>
      </c>
      <c r="AN748" t="s">
        <v>697</v>
      </c>
      <c r="AO748" t="s">
        <v>697</v>
      </c>
      <c r="AP748" t="s">
        <v>697</v>
      </c>
      <c r="AQ748" t="s">
        <v>697</v>
      </c>
      <c r="AR748" t="s">
        <v>697</v>
      </c>
      <c r="AS748" t="s">
        <v>697</v>
      </c>
      <c r="AT748" t="s">
        <v>697</v>
      </c>
      <c r="AU748" t="s">
        <v>697</v>
      </c>
      <c r="AV748" t="s">
        <v>697</v>
      </c>
      <c r="AW748" t="s">
        <v>697</v>
      </c>
      <c r="AX748" t="s">
        <v>697</v>
      </c>
      <c r="AY748" t="s">
        <v>697</v>
      </c>
      <c r="AZ748" t="s">
        <v>697</v>
      </c>
      <c r="BA748" t="s">
        <v>1525</v>
      </c>
      <c r="BB748" t="s">
        <v>2480</v>
      </c>
      <c r="BC748">
        <v>0.41</v>
      </c>
      <c r="BD748" t="s">
        <v>697</v>
      </c>
      <c r="BE748">
        <v>0</v>
      </c>
      <c r="BF748">
        <v>0</v>
      </c>
      <c r="BG748">
        <v>0</v>
      </c>
      <c r="BH748">
        <v>0</v>
      </c>
      <c r="BI748" t="s">
        <v>197</v>
      </c>
      <c r="BJ748" t="s">
        <v>697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697</v>
      </c>
      <c r="BQ748">
        <v>0</v>
      </c>
      <c r="BR748">
        <v>0</v>
      </c>
      <c r="BS748">
        <v>0</v>
      </c>
      <c r="BT748" t="s">
        <v>697</v>
      </c>
      <c r="BU748">
        <v>0</v>
      </c>
      <c r="BV748">
        <v>0</v>
      </c>
      <c r="BW748" t="s">
        <v>697</v>
      </c>
      <c r="BX748">
        <v>0</v>
      </c>
    </row>
    <row r="749" spans="1:76" x14ac:dyDescent="0.25">
      <c r="A749" t="s">
        <v>192</v>
      </c>
      <c r="B749" t="s">
        <v>697</v>
      </c>
      <c r="C749" t="s">
        <v>697</v>
      </c>
      <c r="D749" t="s">
        <v>697</v>
      </c>
      <c r="E749" t="s">
        <v>697</v>
      </c>
      <c r="F749" t="s">
        <v>625</v>
      </c>
      <c r="G749" t="s">
        <v>697</v>
      </c>
      <c r="H749" t="s">
        <v>184</v>
      </c>
      <c r="I749" t="s">
        <v>2264</v>
      </c>
      <c r="J749" t="s">
        <v>2264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697</v>
      </c>
      <c r="AC749" s="2">
        <v>-0.69672131147540983</v>
      </c>
      <c r="AD749">
        <v>-0.15</v>
      </c>
      <c r="AE749">
        <v>0</v>
      </c>
      <c r="AF749">
        <v>0</v>
      </c>
      <c r="AG749">
        <v>0</v>
      </c>
      <c r="AH749">
        <v>0</v>
      </c>
      <c r="AI749" t="s">
        <v>697</v>
      </c>
      <c r="AJ749" t="s">
        <v>697</v>
      </c>
      <c r="AK749" t="s">
        <v>697</v>
      </c>
      <c r="AL749">
        <v>0</v>
      </c>
      <c r="AM749">
        <v>0</v>
      </c>
      <c r="AN749" t="s">
        <v>697</v>
      </c>
      <c r="AO749" t="s">
        <v>697</v>
      </c>
      <c r="AP749" t="s">
        <v>697</v>
      </c>
      <c r="AQ749" t="s">
        <v>697</v>
      </c>
      <c r="AR749" t="s">
        <v>697</v>
      </c>
      <c r="AS749" t="s">
        <v>697</v>
      </c>
      <c r="AT749" t="s">
        <v>697</v>
      </c>
      <c r="AU749" t="s">
        <v>697</v>
      </c>
      <c r="AV749" t="s">
        <v>697</v>
      </c>
      <c r="AW749" t="s">
        <v>697</v>
      </c>
      <c r="AX749" t="s">
        <v>697</v>
      </c>
      <c r="AY749" t="s">
        <v>697</v>
      </c>
      <c r="AZ749" t="s">
        <v>697</v>
      </c>
      <c r="BA749" t="s">
        <v>1382</v>
      </c>
      <c r="BB749" t="s">
        <v>2449</v>
      </c>
      <c r="BC749">
        <v>0.85</v>
      </c>
      <c r="BD749" t="s">
        <v>826</v>
      </c>
      <c r="BE749">
        <v>0</v>
      </c>
      <c r="BF749">
        <v>0</v>
      </c>
      <c r="BG749">
        <v>0</v>
      </c>
      <c r="BH749">
        <v>0</v>
      </c>
      <c r="BI749" t="s">
        <v>197</v>
      </c>
      <c r="BJ749" t="s">
        <v>697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697</v>
      </c>
      <c r="BQ749">
        <v>0</v>
      </c>
      <c r="BR749">
        <v>0</v>
      </c>
      <c r="BS749">
        <v>0</v>
      </c>
      <c r="BT749" t="s">
        <v>697</v>
      </c>
      <c r="BU749">
        <v>0</v>
      </c>
      <c r="BV749">
        <v>0</v>
      </c>
      <c r="BW749" t="s">
        <v>697</v>
      </c>
      <c r="BX749">
        <v>0</v>
      </c>
    </row>
    <row r="750" spans="1:76" x14ac:dyDescent="0.25">
      <c r="A750" t="s">
        <v>192</v>
      </c>
      <c r="B750" t="s">
        <v>697</v>
      </c>
      <c r="C750" t="s">
        <v>697</v>
      </c>
      <c r="D750" t="s">
        <v>697</v>
      </c>
      <c r="E750" t="s">
        <v>697</v>
      </c>
      <c r="F750" t="s">
        <v>683</v>
      </c>
      <c r="G750" t="s">
        <v>697</v>
      </c>
      <c r="H750" t="s">
        <v>184</v>
      </c>
      <c r="I750" t="s">
        <v>2264</v>
      </c>
      <c r="J750" t="s">
        <v>2264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697</v>
      </c>
      <c r="AC750" s="2">
        <v>-2.860655737704918</v>
      </c>
      <c r="AD750">
        <v>-0.63</v>
      </c>
      <c r="AE750">
        <v>0</v>
      </c>
      <c r="AF750">
        <v>0</v>
      </c>
      <c r="AG750">
        <v>0</v>
      </c>
      <c r="AH750">
        <v>0</v>
      </c>
      <c r="AI750" t="s">
        <v>697</v>
      </c>
      <c r="AJ750" t="s">
        <v>697</v>
      </c>
      <c r="AK750" t="s">
        <v>697</v>
      </c>
      <c r="AL750">
        <v>0</v>
      </c>
      <c r="AM750">
        <v>0</v>
      </c>
      <c r="AN750" t="s">
        <v>697</v>
      </c>
      <c r="AO750" t="s">
        <v>697</v>
      </c>
      <c r="AP750" t="s">
        <v>697</v>
      </c>
      <c r="AQ750" t="s">
        <v>697</v>
      </c>
      <c r="AR750" t="s">
        <v>697</v>
      </c>
      <c r="AS750" t="s">
        <v>697</v>
      </c>
      <c r="AT750" t="s">
        <v>697</v>
      </c>
      <c r="AU750" t="s">
        <v>697</v>
      </c>
      <c r="AV750" t="s">
        <v>697</v>
      </c>
      <c r="AW750" t="s">
        <v>697</v>
      </c>
      <c r="AX750" t="s">
        <v>697</v>
      </c>
      <c r="AY750" t="s">
        <v>697</v>
      </c>
      <c r="AZ750" t="s">
        <v>697</v>
      </c>
      <c r="BA750" t="s">
        <v>1081</v>
      </c>
      <c r="BB750" t="s">
        <v>2481</v>
      </c>
      <c r="BC750">
        <v>3.49</v>
      </c>
      <c r="BD750" t="s">
        <v>980</v>
      </c>
      <c r="BE750">
        <v>0</v>
      </c>
      <c r="BF750">
        <v>0</v>
      </c>
      <c r="BG750">
        <v>0</v>
      </c>
      <c r="BH750">
        <v>0</v>
      </c>
      <c r="BI750" t="s">
        <v>197</v>
      </c>
      <c r="BJ750" t="s">
        <v>697</v>
      </c>
      <c r="BK750">
        <v>0</v>
      </c>
      <c r="BL750">
        <v>0</v>
      </c>
      <c r="BM750">
        <v>0</v>
      </c>
      <c r="BN750">
        <v>0</v>
      </c>
      <c r="BO750">
        <v>0</v>
      </c>
      <c r="BP750" t="s">
        <v>697</v>
      </c>
      <c r="BQ750">
        <v>0</v>
      </c>
      <c r="BR750">
        <v>0</v>
      </c>
      <c r="BS750">
        <v>0</v>
      </c>
      <c r="BT750" t="s">
        <v>697</v>
      </c>
      <c r="BU750">
        <v>0</v>
      </c>
      <c r="BV750">
        <v>0</v>
      </c>
      <c r="BW750" t="s">
        <v>697</v>
      </c>
      <c r="BX750">
        <v>0</v>
      </c>
    </row>
    <row r="751" spans="1:76" x14ac:dyDescent="0.25">
      <c r="A751" t="s">
        <v>192</v>
      </c>
      <c r="B751" t="s">
        <v>697</v>
      </c>
      <c r="C751" t="s">
        <v>697</v>
      </c>
      <c r="D751" t="s">
        <v>697</v>
      </c>
      <c r="E751" t="s">
        <v>697</v>
      </c>
      <c r="F751" t="s">
        <v>251</v>
      </c>
      <c r="G751" t="s">
        <v>697</v>
      </c>
      <c r="H751" t="s">
        <v>184</v>
      </c>
      <c r="I751" t="s">
        <v>2264</v>
      </c>
      <c r="J751" t="s">
        <v>2264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697</v>
      </c>
      <c r="AC751" s="2">
        <v>-4.1065573770491799</v>
      </c>
      <c r="AD751">
        <v>-0.9</v>
      </c>
      <c r="AE751">
        <v>0</v>
      </c>
      <c r="AF751">
        <v>0</v>
      </c>
      <c r="AG751">
        <v>0</v>
      </c>
      <c r="AH751">
        <v>0</v>
      </c>
      <c r="AI751" t="s">
        <v>697</v>
      </c>
      <c r="AJ751" t="s">
        <v>697</v>
      </c>
      <c r="AK751" t="s">
        <v>697</v>
      </c>
      <c r="AL751">
        <v>0</v>
      </c>
      <c r="AM751">
        <v>0</v>
      </c>
      <c r="AN751" t="s">
        <v>697</v>
      </c>
      <c r="AO751" t="s">
        <v>697</v>
      </c>
      <c r="AP751" t="s">
        <v>697</v>
      </c>
      <c r="AQ751" t="s">
        <v>697</v>
      </c>
      <c r="AR751" t="s">
        <v>697</v>
      </c>
      <c r="AS751" t="s">
        <v>697</v>
      </c>
      <c r="AT751" t="s">
        <v>697</v>
      </c>
      <c r="AU751" t="s">
        <v>697</v>
      </c>
      <c r="AV751" t="s">
        <v>697</v>
      </c>
      <c r="AW751" t="s">
        <v>697</v>
      </c>
      <c r="AX751" t="s">
        <v>697</v>
      </c>
      <c r="AY751" t="s">
        <v>697</v>
      </c>
      <c r="AZ751" t="s">
        <v>697</v>
      </c>
      <c r="BA751" t="s">
        <v>1847</v>
      </c>
      <c r="BB751" t="s">
        <v>2482</v>
      </c>
      <c r="BC751">
        <v>5.01</v>
      </c>
      <c r="BD751" t="s">
        <v>697</v>
      </c>
      <c r="BE751">
        <v>0</v>
      </c>
      <c r="BF751">
        <v>0</v>
      </c>
      <c r="BG751">
        <v>0</v>
      </c>
      <c r="BH751">
        <v>0</v>
      </c>
      <c r="BI751" t="s">
        <v>197</v>
      </c>
      <c r="BJ751" t="s">
        <v>697</v>
      </c>
      <c r="BK751">
        <v>0</v>
      </c>
      <c r="BL751">
        <v>0</v>
      </c>
      <c r="BM751">
        <v>0</v>
      </c>
      <c r="BN751">
        <v>0</v>
      </c>
      <c r="BO751">
        <v>0</v>
      </c>
      <c r="BP751" t="s">
        <v>697</v>
      </c>
      <c r="BQ751">
        <v>0</v>
      </c>
      <c r="BR751">
        <v>0</v>
      </c>
      <c r="BS751">
        <v>0</v>
      </c>
      <c r="BT751" t="s">
        <v>697</v>
      </c>
      <c r="BU751">
        <v>0</v>
      </c>
      <c r="BV751">
        <v>0</v>
      </c>
      <c r="BW751" t="s">
        <v>697</v>
      </c>
      <c r="BX751">
        <v>0</v>
      </c>
    </row>
    <row r="752" spans="1:76" x14ac:dyDescent="0.25">
      <c r="A752" t="s">
        <v>192</v>
      </c>
      <c r="B752" t="s">
        <v>697</v>
      </c>
      <c r="C752" t="s">
        <v>697</v>
      </c>
      <c r="D752" t="s">
        <v>697</v>
      </c>
      <c r="E752" t="s">
        <v>697</v>
      </c>
      <c r="F752" t="s">
        <v>683</v>
      </c>
      <c r="G752" t="s">
        <v>697</v>
      </c>
      <c r="H752" t="s">
        <v>184</v>
      </c>
      <c r="I752" t="s">
        <v>2264</v>
      </c>
      <c r="J752" t="s">
        <v>2264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697</v>
      </c>
      <c r="AC752" s="2">
        <v>-3.622950819672131</v>
      </c>
      <c r="AD752">
        <v>-0.8</v>
      </c>
      <c r="AE752">
        <v>0</v>
      </c>
      <c r="AF752">
        <v>0</v>
      </c>
      <c r="AG752">
        <v>0</v>
      </c>
      <c r="AH752">
        <v>0</v>
      </c>
      <c r="AI752" t="s">
        <v>697</v>
      </c>
      <c r="AJ752" t="s">
        <v>697</v>
      </c>
      <c r="AK752" t="s">
        <v>697</v>
      </c>
      <c r="AL752">
        <v>0</v>
      </c>
      <c r="AM752">
        <v>0</v>
      </c>
      <c r="AN752" t="s">
        <v>697</v>
      </c>
      <c r="AO752" t="s">
        <v>697</v>
      </c>
      <c r="AP752" t="s">
        <v>697</v>
      </c>
      <c r="AQ752" t="s">
        <v>697</v>
      </c>
      <c r="AR752" t="s">
        <v>697</v>
      </c>
      <c r="AS752" t="s">
        <v>697</v>
      </c>
      <c r="AT752" t="s">
        <v>697</v>
      </c>
      <c r="AU752" t="s">
        <v>697</v>
      </c>
      <c r="AV752" t="s">
        <v>697</v>
      </c>
      <c r="AW752" t="s">
        <v>697</v>
      </c>
      <c r="AX752" t="s">
        <v>697</v>
      </c>
      <c r="AY752" t="s">
        <v>697</v>
      </c>
      <c r="AZ752" t="s">
        <v>697</v>
      </c>
      <c r="BA752" t="s">
        <v>1535</v>
      </c>
      <c r="BB752" t="s">
        <v>2483</v>
      </c>
      <c r="BC752">
        <v>4.42</v>
      </c>
      <c r="BD752" t="s">
        <v>697</v>
      </c>
      <c r="BE752">
        <v>0</v>
      </c>
      <c r="BF752">
        <v>0</v>
      </c>
      <c r="BG752">
        <v>0</v>
      </c>
      <c r="BH752">
        <v>0</v>
      </c>
      <c r="BI752" t="s">
        <v>197</v>
      </c>
      <c r="BJ752" t="s">
        <v>697</v>
      </c>
      <c r="BK752">
        <v>0</v>
      </c>
      <c r="BL752">
        <v>0</v>
      </c>
      <c r="BM752">
        <v>0</v>
      </c>
      <c r="BN752">
        <v>0</v>
      </c>
      <c r="BO752">
        <v>0</v>
      </c>
      <c r="BP752" t="s">
        <v>697</v>
      </c>
      <c r="BQ752">
        <v>0</v>
      </c>
      <c r="BR752">
        <v>0</v>
      </c>
      <c r="BS752">
        <v>0</v>
      </c>
      <c r="BT752" t="s">
        <v>697</v>
      </c>
      <c r="BU752">
        <v>0</v>
      </c>
      <c r="BV752">
        <v>0</v>
      </c>
      <c r="BW752" t="s">
        <v>697</v>
      </c>
      <c r="BX752">
        <v>0</v>
      </c>
    </row>
    <row r="753" spans="1:76" x14ac:dyDescent="0.25">
      <c r="A753" t="s">
        <v>192</v>
      </c>
      <c r="B753" t="s">
        <v>697</v>
      </c>
      <c r="C753" t="s">
        <v>697</v>
      </c>
      <c r="D753" t="s">
        <v>697</v>
      </c>
      <c r="E753" t="s">
        <v>697</v>
      </c>
      <c r="F753" t="s">
        <v>679</v>
      </c>
      <c r="G753" t="s">
        <v>697</v>
      </c>
      <c r="H753" t="s">
        <v>184</v>
      </c>
      <c r="I753" t="s">
        <v>2264</v>
      </c>
      <c r="J753" t="s">
        <v>2264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697</v>
      </c>
      <c r="AC753" s="2">
        <v>-0.4754098360655738</v>
      </c>
      <c r="AD753">
        <v>-0.1</v>
      </c>
      <c r="AE753">
        <v>0</v>
      </c>
      <c r="AF753">
        <v>0</v>
      </c>
      <c r="AG753">
        <v>0</v>
      </c>
      <c r="AH753">
        <v>0</v>
      </c>
      <c r="AI753" t="s">
        <v>697</v>
      </c>
      <c r="AJ753" t="s">
        <v>697</v>
      </c>
      <c r="AK753" t="s">
        <v>697</v>
      </c>
      <c r="AL753">
        <v>0</v>
      </c>
      <c r="AM753">
        <v>0</v>
      </c>
      <c r="AN753" t="s">
        <v>697</v>
      </c>
      <c r="AO753" t="s">
        <v>697</v>
      </c>
      <c r="AP753" t="s">
        <v>697</v>
      </c>
      <c r="AQ753" t="s">
        <v>697</v>
      </c>
      <c r="AR753" t="s">
        <v>697</v>
      </c>
      <c r="AS753" t="s">
        <v>697</v>
      </c>
      <c r="AT753" t="s">
        <v>697</v>
      </c>
      <c r="AU753" t="s">
        <v>697</v>
      </c>
      <c r="AV753" t="s">
        <v>697</v>
      </c>
      <c r="AW753" t="s">
        <v>697</v>
      </c>
      <c r="AX753" t="s">
        <v>697</v>
      </c>
      <c r="AY753" t="s">
        <v>697</v>
      </c>
      <c r="AZ753" t="s">
        <v>697</v>
      </c>
      <c r="BA753" t="s">
        <v>1867</v>
      </c>
      <c r="BB753" t="s">
        <v>697</v>
      </c>
      <c r="BC753">
        <v>0.57999999999999996</v>
      </c>
      <c r="BD753" t="s">
        <v>697</v>
      </c>
      <c r="BE753">
        <v>0</v>
      </c>
      <c r="BF753">
        <v>0</v>
      </c>
      <c r="BG753">
        <v>0</v>
      </c>
      <c r="BH753">
        <v>0</v>
      </c>
      <c r="BI753" t="s">
        <v>197</v>
      </c>
      <c r="BJ753" t="s">
        <v>697</v>
      </c>
      <c r="BK753">
        <v>0</v>
      </c>
      <c r="BL753">
        <v>0</v>
      </c>
      <c r="BM753">
        <v>0</v>
      </c>
      <c r="BN753">
        <v>0</v>
      </c>
      <c r="BO753">
        <v>0</v>
      </c>
      <c r="BP753" t="s">
        <v>697</v>
      </c>
      <c r="BQ753">
        <v>0</v>
      </c>
      <c r="BR753">
        <v>0</v>
      </c>
      <c r="BS753">
        <v>0</v>
      </c>
      <c r="BT753" t="s">
        <v>697</v>
      </c>
      <c r="BU753">
        <v>0</v>
      </c>
      <c r="BV753">
        <v>0</v>
      </c>
      <c r="BW753" t="s">
        <v>697</v>
      </c>
      <c r="BX753">
        <v>0</v>
      </c>
    </row>
    <row r="754" spans="1:76" x14ac:dyDescent="0.25">
      <c r="A754" t="s">
        <v>192</v>
      </c>
      <c r="B754" t="s">
        <v>697</v>
      </c>
      <c r="C754" t="s">
        <v>697</v>
      </c>
      <c r="D754" t="s">
        <v>697</v>
      </c>
      <c r="E754" t="s">
        <v>697</v>
      </c>
      <c r="F754" t="s">
        <v>243</v>
      </c>
      <c r="G754" t="s">
        <v>697</v>
      </c>
      <c r="H754" t="s">
        <v>184</v>
      </c>
      <c r="I754" t="s">
        <v>2264</v>
      </c>
      <c r="J754" t="s">
        <v>2264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697</v>
      </c>
      <c r="AC754" s="2">
        <v>-0.74590163934426235</v>
      </c>
      <c r="AD754">
        <v>-0.16</v>
      </c>
      <c r="AE754">
        <v>0</v>
      </c>
      <c r="AF754">
        <v>0</v>
      </c>
      <c r="AG754">
        <v>0</v>
      </c>
      <c r="AH754">
        <v>0</v>
      </c>
      <c r="AI754" t="s">
        <v>697</v>
      </c>
      <c r="AJ754" t="s">
        <v>697</v>
      </c>
      <c r="AK754" t="s">
        <v>697</v>
      </c>
      <c r="AL754">
        <v>0</v>
      </c>
      <c r="AM754">
        <v>0</v>
      </c>
      <c r="AN754" t="s">
        <v>697</v>
      </c>
      <c r="AO754" t="s">
        <v>697</v>
      </c>
      <c r="AP754" t="s">
        <v>697</v>
      </c>
      <c r="AQ754" t="s">
        <v>697</v>
      </c>
      <c r="AR754" t="s">
        <v>697</v>
      </c>
      <c r="AS754" t="s">
        <v>697</v>
      </c>
      <c r="AT754" t="s">
        <v>697</v>
      </c>
      <c r="AU754" t="s">
        <v>697</v>
      </c>
      <c r="AV754" t="s">
        <v>697</v>
      </c>
      <c r="AW754" t="s">
        <v>697</v>
      </c>
      <c r="AX754" t="s">
        <v>697</v>
      </c>
      <c r="AY754" t="s">
        <v>697</v>
      </c>
      <c r="AZ754" t="s">
        <v>697</v>
      </c>
      <c r="BA754" t="s">
        <v>1423</v>
      </c>
      <c r="BB754" t="s">
        <v>1436</v>
      </c>
      <c r="BC754">
        <v>0.91</v>
      </c>
      <c r="BD754" t="s">
        <v>697</v>
      </c>
      <c r="BE754">
        <v>0</v>
      </c>
      <c r="BF754">
        <v>0</v>
      </c>
      <c r="BG754">
        <v>0</v>
      </c>
      <c r="BH754">
        <v>0</v>
      </c>
      <c r="BI754" t="s">
        <v>197</v>
      </c>
      <c r="BJ754" t="s">
        <v>697</v>
      </c>
      <c r="BK754">
        <v>0</v>
      </c>
      <c r="BL754">
        <v>0</v>
      </c>
      <c r="BM754">
        <v>0</v>
      </c>
      <c r="BN754">
        <v>0</v>
      </c>
      <c r="BO754">
        <v>0</v>
      </c>
      <c r="BP754" t="s">
        <v>697</v>
      </c>
      <c r="BQ754">
        <v>0</v>
      </c>
      <c r="BR754">
        <v>0</v>
      </c>
      <c r="BS754">
        <v>0</v>
      </c>
      <c r="BT754" t="s">
        <v>697</v>
      </c>
      <c r="BU754">
        <v>0</v>
      </c>
      <c r="BV754">
        <v>0</v>
      </c>
      <c r="BW754" t="s">
        <v>697</v>
      </c>
      <c r="BX754">
        <v>0</v>
      </c>
    </row>
    <row r="755" spans="1:76" x14ac:dyDescent="0.25">
      <c r="A755" t="s">
        <v>192</v>
      </c>
      <c r="B755" t="s">
        <v>697</v>
      </c>
      <c r="C755" t="s">
        <v>697</v>
      </c>
      <c r="D755" t="s">
        <v>697</v>
      </c>
      <c r="E755" t="s">
        <v>697</v>
      </c>
      <c r="F755" t="s">
        <v>225</v>
      </c>
      <c r="G755" t="s">
        <v>697</v>
      </c>
      <c r="H755" t="s">
        <v>184</v>
      </c>
      <c r="I755" t="s">
        <v>2264</v>
      </c>
      <c r="J755" t="s">
        <v>2264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697</v>
      </c>
      <c r="AC755" s="2">
        <v>-2.1147540983606556</v>
      </c>
      <c r="AD755">
        <v>-0.47</v>
      </c>
      <c r="AE755">
        <v>0</v>
      </c>
      <c r="AF755">
        <v>0</v>
      </c>
      <c r="AG755">
        <v>0</v>
      </c>
      <c r="AH755">
        <v>0</v>
      </c>
      <c r="AI755" t="s">
        <v>697</v>
      </c>
      <c r="AJ755" t="s">
        <v>697</v>
      </c>
      <c r="AK755" t="s">
        <v>697</v>
      </c>
      <c r="AL755">
        <v>0</v>
      </c>
      <c r="AM755">
        <v>0</v>
      </c>
      <c r="AN755" t="s">
        <v>697</v>
      </c>
      <c r="AO755" t="s">
        <v>697</v>
      </c>
      <c r="AP755" t="s">
        <v>697</v>
      </c>
      <c r="AQ755" t="s">
        <v>697</v>
      </c>
      <c r="AR755" t="s">
        <v>697</v>
      </c>
      <c r="AS755" t="s">
        <v>697</v>
      </c>
      <c r="AT755" t="s">
        <v>697</v>
      </c>
      <c r="AU755" t="s">
        <v>697</v>
      </c>
      <c r="AV755" t="s">
        <v>697</v>
      </c>
      <c r="AW755" t="s">
        <v>697</v>
      </c>
      <c r="AX755" t="s">
        <v>697</v>
      </c>
      <c r="AY755" t="s">
        <v>697</v>
      </c>
      <c r="AZ755" t="s">
        <v>697</v>
      </c>
      <c r="BA755" t="s">
        <v>1401</v>
      </c>
      <c r="BB755" t="s">
        <v>2484</v>
      </c>
      <c r="BC755">
        <v>2.58</v>
      </c>
      <c r="BD755" t="s">
        <v>697</v>
      </c>
      <c r="BE755">
        <v>0</v>
      </c>
      <c r="BF755">
        <v>0</v>
      </c>
      <c r="BG755">
        <v>0</v>
      </c>
      <c r="BH755">
        <v>0</v>
      </c>
      <c r="BI755" t="s">
        <v>197</v>
      </c>
      <c r="BJ755" t="s">
        <v>697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697</v>
      </c>
      <c r="BQ755">
        <v>0</v>
      </c>
      <c r="BR755">
        <v>0</v>
      </c>
      <c r="BS755">
        <v>0</v>
      </c>
      <c r="BT755" t="s">
        <v>697</v>
      </c>
      <c r="BU755">
        <v>0</v>
      </c>
      <c r="BV755">
        <v>0</v>
      </c>
      <c r="BW755" t="s">
        <v>697</v>
      </c>
      <c r="BX755">
        <v>0</v>
      </c>
    </row>
    <row r="756" spans="1:76" x14ac:dyDescent="0.25">
      <c r="A756" t="s">
        <v>192</v>
      </c>
      <c r="B756" t="s">
        <v>697</v>
      </c>
      <c r="C756" t="s">
        <v>697</v>
      </c>
      <c r="D756" t="s">
        <v>697</v>
      </c>
      <c r="E756" t="s">
        <v>697</v>
      </c>
      <c r="F756" t="s">
        <v>697</v>
      </c>
      <c r="G756" t="s">
        <v>198</v>
      </c>
      <c r="H756" t="s">
        <v>156</v>
      </c>
      <c r="I756" t="s">
        <v>2264</v>
      </c>
      <c r="J756" t="s">
        <v>2264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2.6</v>
      </c>
      <c r="Z756">
        <v>0</v>
      </c>
      <c r="AA756">
        <v>0</v>
      </c>
      <c r="AB756" t="s">
        <v>697</v>
      </c>
      <c r="AC756" s="2">
        <v>-2.1311475409836067</v>
      </c>
      <c r="AD756">
        <v>-0.47</v>
      </c>
      <c r="AE756">
        <v>0</v>
      </c>
      <c r="AF756">
        <v>0</v>
      </c>
      <c r="AG756">
        <v>0</v>
      </c>
      <c r="AH756">
        <v>0</v>
      </c>
      <c r="AI756" t="s">
        <v>697</v>
      </c>
      <c r="AJ756" t="s">
        <v>697</v>
      </c>
      <c r="AK756" t="s">
        <v>697</v>
      </c>
      <c r="AL756">
        <v>0</v>
      </c>
      <c r="AM756">
        <v>0</v>
      </c>
      <c r="AN756" t="s">
        <v>697</v>
      </c>
      <c r="AO756" t="s">
        <v>697</v>
      </c>
      <c r="AP756" t="s">
        <v>697</v>
      </c>
      <c r="AQ756" t="s">
        <v>1728</v>
      </c>
      <c r="AR756" t="s">
        <v>697</v>
      </c>
      <c r="AS756" t="s">
        <v>697</v>
      </c>
      <c r="AT756" t="s">
        <v>697</v>
      </c>
      <c r="AU756" t="s">
        <v>697</v>
      </c>
      <c r="AV756" t="s">
        <v>697</v>
      </c>
      <c r="AW756" t="s">
        <v>697</v>
      </c>
      <c r="AX756" t="s">
        <v>697</v>
      </c>
      <c r="AY756" t="s">
        <v>697</v>
      </c>
      <c r="AZ756" t="s">
        <v>697</v>
      </c>
      <c r="BA756" t="s">
        <v>1549</v>
      </c>
      <c r="BB756" t="s">
        <v>1730</v>
      </c>
      <c r="BC756">
        <v>0</v>
      </c>
      <c r="BD756" t="s">
        <v>697</v>
      </c>
      <c r="BE756">
        <v>0</v>
      </c>
      <c r="BF756">
        <v>0</v>
      </c>
      <c r="BG756">
        <v>0</v>
      </c>
      <c r="BH756">
        <v>0</v>
      </c>
      <c r="BI756" t="s">
        <v>197</v>
      </c>
      <c r="BJ756" t="s">
        <v>697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697</v>
      </c>
      <c r="BQ756">
        <v>0</v>
      </c>
      <c r="BR756">
        <v>0</v>
      </c>
      <c r="BS756">
        <v>0</v>
      </c>
      <c r="BT756" t="s">
        <v>697</v>
      </c>
      <c r="BU756">
        <v>0</v>
      </c>
      <c r="BV756">
        <v>0</v>
      </c>
      <c r="BW756" t="s">
        <v>697</v>
      </c>
      <c r="BX756">
        <v>0</v>
      </c>
    </row>
    <row r="757" spans="1:76" x14ac:dyDescent="0.25">
      <c r="A757" t="s">
        <v>192</v>
      </c>
      <c r="B757" t="s">
        <v>697</v>
      </c>
      <c r="C757" t="s">
        <v>697</v>
      </c>
      <c r="D757" t="s">
        <v>697</v>
      </c>
      <c r="E757" t="s">
        <v>697</v>
      </c>
      <c r="F757" t="s">
        <v>697</v>
      </c>
      <c r="G757" t="s">
        <v>198</v>
      </c>
      <c r="H757" t="s">
        <v>156</v>
      </c>
      <c r="I757" t="s">
        <v>2264</v>
      </c>
      <c r="J757" t="s">
        <v>2264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4.25</v>
      </c>
      <c r="Z757">
        <v>0</v>
      </c>
      <c r="AA757">
        <v>0</v>
      </c>
      <c r="AB757" t="s">
        <v>697</v>
      </c>
      <c r="AC757" s="2">
        <v>-3.4836065573770494</v>
      </c>
      <c r="AD757">
        <v>-0.77</v>
      </c>
      <c r="AE757">
        <v>0</v>
      </c>
      <c r="AF757">
        <v>0</v>
      </c>
      <c r="AG757">
        <v>0</v>
      </c>
      <c r="AH757">
        <v>0</v>
      </c>
      <c r="AI757" t="s">
        <v>697</v>
      </c>
      <c r="AJ757" t="s">
        <v>697</v>
      </c>
      <c r="AK757" t="s">
        <v>697</v>
      </c>
      <c r="AL757">
        <v>0</v>
      </c>
      <c r="AM757">
        <v>0</v>
      </c>
      <c r="AN757" t="s">
        <v>697</v>
      </c>
      <c r="AO757" t="s">
        <v>697</v>
      </c>
      <c r="AP757" t="s">
        <v>697</v>
      </c>
      <c r="AQ757" t="s">
        <v>1665</v>
      </c>
      <c r="AR757" t="s">
        <v>697</v>
      </c>
      <c r="AS757" t="s">
        <v>697</v>
      </c>
      <c r="AT757" t="s">
        <v>697</v>
      </c>
      <c r="AU757" t="s">
        <v>697</v>
      </c>
      <c r="AV757" t="s">
        <v>697</v>
      </c>
      <c r="AW757" t="s">
        <v>697</v>
      </c>
      <c r="AX757" t="s">
        <v>697</v>
      </c>
      <c r="AY757" t="s">
        <v>697</v>
      </c>
      <c r="AZ757" t="s">
        <v>697</v>
      </c>
      <c r="BA757" t="s">
        <v>1388</v>
      </c>
      <c r="BB757" t="s">
        <v>1667</v>
      </c>
      <c r="BC757">
        <v>0</v>
      </c>
      <c r="BD757" t="s">
        <v>697</v>
      </c>
      <c r="BE757">
        <v>0</v>
      </c>
      <c r="BF757">
        <v>0</v>
      </c>
      <c r="BG757">
        <v>0</v>
      </c>
      <c r="BH757">
        <v>0</v>
      </c>
      <c r="BI757" t="s">
        <v>197</v>
      </c>
      <c r="BJ757" t="s">
        <v>697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697</v>
      </c>
      <c r="BQ757">
        <v>0</v>
      </c>
      <c r="BR757">
        <v>0</v>
      </c>
      <c r="BS757">
        <v>0</v>
      </c>
      <c r="BT757" t="s">
        <v>697</v>
      </c>
      <c r="BU757">
        <v>0</v>
      </c>
      <c r="BV757">
        <v>0</v>
      </c>
      <c r="BW757" t="s">
        <v>697</v>
      </c>
      <c r="BX757">
        <v>0</v>
      </c>
    </row>
    <row r="758" spans="1:76" x14ac:dyDescent="0.25">
      <c r="A758" t="s">
        <v>192</v>
      </c>
      <c r="B758" t="s">
        <v>697</v>
      </c>
      <c r="C758" t="s">
        <v>697</v>
      </c>
      <c r="D758" t="s">
        <v>697</v>
      </c>
      <c r="E758" t="s">
        <v>697</v>
      </c>
      <c r="F758" t="s">
        <v>697</v>
      </c>
      <c r="G758" t="s">
        <v>198</v>
      </c>
      <c r="H758" t="s">
        <v>156</v>
      </c>
      <c r="I758" t="s">
        <v>2264</v>
      </c>
      <c r="J758" t="s">
        <v>2264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3.7145000000000001</v>
      </c>
      <c r="Z758">
        <v>0</v>
      </c>
      <c r="AA758">
        <v>0</v>
      </c>
      <c r="AB758" t="s">
        <v>697</v>
      </c>
      <c r="AC758" s="2">
        <v>-3.0446721311475411</v>
      </c>
      <c r="AD758">
        <v>-0.67</v>
      </c>
      <c r="AE758">
        <v>0</v>
      </c>
      <c r="AF758">
        <v>0</v>
      </c>
      <c r="AG758">
        <v>0</v>
      </c>
      <c r="AH758">
        <v>0</v>
      </c>
      <c r="AI758" t="s">
        <v>697</v>
      </c>
      <c r="AJ758" t="s">
        <v>697</v>
      </c>
      <c r="AK758" t="s">
        <v>697</v>
      </c>
      <c r="AL758">
        <v>0</v>
      </c>
      <c r="AM758">
        <v>0</v>
      </c>
      <c r="AN758" t="s">
        <v>697</v>
      </c>
      <c r="AO758" t="s">
        <v>697</v>
      </c>
      <c r="AP758" t="s">
        <v>697</v>
      </c>
      <c r="AQ758" t="s">
        <v>1676</v>
      </c>
      <c r="AR758" t="s">
        <v>697</v>
      </c>
      <c r="AS758" t="s">
        <v>697</v>
      </c>
      <c r="AT758" t="s">
        <v>697</v>
      </c>
      <c r="AU758" t="s">
        <v>697</v>
      </c>
      <c r="AV758" t="s">
        <v>697</v>
      </c>
      <c r="AW758" t="s">
        <v>697</v>
      </c>
      <c r="AX758" t="s">
        <v>697</v>
      </c>
      <c r="AY758" t="s">
        <v>697</v>
      </c>
      <c r="AZ758" t="s">
        <v>697</v>
      </c>
      <c r="BA758" t="s">
        <v>1163</v>
      </c>
      <c r="BB758" t="s">
        <v>1230</v>
      </c>
      <c r="BC758">
        <v>0</v>
      </c>
      <c r="BD758" t="s">
        <v>697</v>
      </c>
      <c r="BE758">
        <v>0</v>
      </c>
      <c r="BF758">
        <v>0</v>
      </c>
      <c r="BG758">
        <v>0</v>
      </c>
      <c r="BH758">
        <v>0</v>
      </c>
      <c r="BI758" t="s">
        <v>197</v>
      </c>
      <c r="BJ758" t="s">
        <v>697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697</v>
      </c>
      <c r="BQ758">
        <v>0</v>
      </c>
      <c r="BR758">
        <v>0</v>
      </c>
      <c r="BS758">
        <v>0</v>
      </c>
      <c r="BT758" t="s">
        <v>697</v>
      </c>
      <c r="BU758">
        <v>0</v>
      </c>
      <c r="BV758">
        <v>0</v>
      </c>
      <c r="BW758" t="s">
        <v>697</v>
      </c>
      <c r="BX758">
        <v>0</v>
      </c>
    </row>
    <row r="759" spans="1:76" x14ac:dyDescent="0.25">
      <c r="A759" t="s">
        <v>192</v>
      </c>
      <c r="B759" t="s">
        <v>697</v>
      </c>
      <c r="C759" t="s">
        <v>697</v>
      </c>
      <c r="D759" t="s">
        <v>697</v>
      </c>
      <c r="E759" t="s">
        <v>697</v>
      </c>
      <c r="F759" t="s">
        <v>697</v>
      </c>
      <c r="G759" t="s">
        <v>198</v>
      </c>
      <c r="H759" t="s">
        <v>156</v>
      </c>
      <c r="I759" t="s">
        <v>2264</v>
      </c>
      <c r="J759" t="s">
        <v>2264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3.7145000000000001</v>
      </c>
      <c r="Z759">
        <v>0</v>
      </c>
      <c r="AA759">
        <v>0</v>
      </c>
      <c r="AB759" t="s">
        <v>697</v>
      </c>
      <c r="AC759" s="2">
        <v>-3.0446721311475411</v>
      </c>
      <c r="AD759">
        <v>-0.67</v>
      </c>
      <c r="AE759">
        <v>0</v>
      </c>
      <c r="AF759">
        <v>0</v>
      </c>
      <c r="AG759">
        <v>0</v>
      </c>
      <c r="AH759">
        <v>0</v>
      </c>
      <c r="AI759" t="s">
        <v>697</v>
      </c>
      <c r="AJ759" t="s">
        <v>697</v>
      </c>
      <c r="AK759" t="s">
        <v>697</v>
      </c>
      <c r="AL759">
        <v>0</v>
      </c>
      <c r="AM759">
        <v>0</v>
      </c>
      <c r="AN759" t="s">
        <v>697</v>
      </c>
      <c r="AO759" t="s">
        <v>697</v>
      </c>
      <c r="AP759" t="s">
        <v>697</v>
      </c>
      <c r="AQ759" t="s">
        <v>1778</v>
      </c>
      <c r="AR759" t="s">
        <v>697</v>
      </c>
      <c r="AS759" t="s">
        <v>697</v>
      </c>
      <c r="AT759" t="s">
        <v>697</v>
      </c>
      <c r="AU759" t="s">
        <v>697</v>
      </c>
      <c r="AV759" t="s">
        <v>697</v>
      </c>
      <c r="AW759" t="s">
        <v>697</v>
      </c>
      <c r="AX759" t="s">
        <v>697</v>
      </c>
      <c r="AY759" t="s">
        <v>697</v>
      </c>
      <c r="AZ759" t="s">
        <v>697</v>
      </c>
      <c r="BA759" t="s">
        <v>1241</v>
      </c>
      <c r="BB759" t="s">
        <v>1378</v>
      </c>
      <c r="BC759">
        <v>0</v>
      </c>
      <c r="BD759" t="s">
        <v>697</v>
      </c>
      <c r="BE759">
        <v>0</v>
      </c>
      <c r="BF759">
        <v>0</v>
      </c>
      <c r="BG759">
        <v>0</v>
      </c>
      <c r="BH759">
        <v>0</v>
      </c>
      <c r="BI759" t="s">
        <v>197</v>
      </c>
      <c r="BJ759" t="s">
        <v>697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697</v>
      </c>
      <c r="BQ759">
        <v>0</v>
      </c>
      <c r="BR759">
        <v>0</v>
      </c>
      <c r="BS759">
        <v>0</v>
      </c>
      <c r="BT759" t="s">
        <v>697</v>
      </c>
      <c r="BU759">
        <v>0</v>
      </c>
      <c r="BV759">
        <v>0</v>
      </c>
      <c r="BW759" t="s">
        <v>697</v>
      </c>
      <c r="BX759">
        <v>0</v>
      </c>
    </row>
    <row r="760" spans="1:76" x14ac:dyDescent="0.25">
      <c r="A760" t="s">
        <v>192</v>
      </c>
      <c r="B760" t="s">
        <v>697</v>
      </c>
      <c r="C760" t="s">
        <v>697</v>
      </c>
      <c r="D760" t="s">
        <v>697</v>
      </c>
      <c r="E760" t="s">
        <v>697</v>
      </c>
      <c r="F760" t="s">
        <v>697</v>
      </c>
      <c r="G760" t="s">
        <v>198</v>
      </c>
      <c r="H760" t="s">
        <v>156</v>
      </c>
      <c r="I760" t="s">
        <v>2264</v>
      </c>
      <c r="J760" t="s">
        <v>2264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3.7145000000000001</v>
      </c>
      <c r="Z760">
        <v>0</v>
      </c>
      <c r="AA760">
        <v>0</v>
      </c>
      <c r="AB760" t="s">
        <v>697</v>
      </c>
      <c r="AC760" s="2">
        <v>-3.0446721311475411</v>
      </c>
      <c r="AD760">
        <v>-0.67</v>
      </c>
      <c r="AE760">
        <v>0</v>
      </c>
      <c r="AF760">
        <v>0</v>
      </c>
      <c r="AG760">
        <v>0</v>
      </c>
      <c r="AH760">
        <v>0</v>
      </c>
      <c r="AI760" t="s">
        <v>697</v>
      </c>
      <c r="AJ760" t="s">
        <v>697</v>
      </c>
      <c r="AK760" t="s">
        <v>697</v>
      </c>
      <c r="AL760">
        <v>0</v>
      </c>
      <c r="AM760">
        <v>0</v>
      </c>
      <c r="AN760" t="s">
        <v>697</v>
      </c>
      <c r="AO760" t="s">
        <v>697</v>
      </c>
      <c r="AP760" t="s">
        <v>697</v>
      </c>
      <c r="AQ760" t="s">
        <v>1720</v>
      </c>
      <c r="AR760" t="s">
        <v>697</v>
      </c>
      <c r="AS760" t="s">
        <v>697</v>
      </c>
      <c r="AT760" t="s">
        <v>697</v>
      </c>
      <c r="AU760" t="s">
        <v>697</v>
      </c>
      <c r="AV760" t="s">
        <v>697</v>
      </c>
      <c r="AW760" t="s">
        <v>697</v>
      </c>
      <c r="AX760" t="s">
        <v>697</v>
      </c>
      <c r="AY760" t="s">
        <v>697</v>
      </c>
      <c r="AZ760" t="s">
        <v>697</v>
      </c>
      <c r="BA760" t="s">
        <v>1539</v>
      </c>
      <c r="BB760" t="s">
        <v>1722</v>
      </c>
      <c r="BC760">
        <v>0</v>
      </c>
      <c r="BD760" t="s">
        <v>697</v>
      </c>
      <c r="BE760">
        <v>0</v>
      </c>
      <c r="BF760">
        <v>0</v>
      </c>
      <c r="BG760">
        <v>0</v>
      </c>
      <c r="BH760">
        <v>0</v>
      </c>
      <c r="BI760" t="s">
        <v>197</v>
      </c>
      <c r="BJ760" t="s">
        <v>697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697</v>
      </c>
      <c r="BQ760">
        <v>0</v>
      </c>
      <c r="BR760">
        <v>0</v>
      </c>
      <c r="BS760">
        <v>0</v>
      </c>
      <c r="BT760" t="s">
        <v>697</v>
      </c>
      <c r="BU760">
        <v>0</v>
      </c>
      <c r="BV760">
        <v>0</v>
      </c>
      <c r="BW760" t="s">
        <v>697</v>
      </c>
      <c r="BX760">
        <v>0</v>
      </c>
    </row>
    <row r="761" spans="1:76" x14ac:dyDescent="0.25">
      <c r="A761" t="s">
        <v>192</v>
      </c>
      <c r="B761" t="s">
        <v>697</v>
      </c>
      <c r="C761" t="s">
        <v>697</v>
      </c>
      <c r="D761" t="s">
        <v>697</v>
      </c>
      <c r="E761" t="s">
        <v>697</v>
      </c>
      <c r="F761" t="s">
        <v>697</v>
      </c>
      <c r="G761" t="s">
        <v>198</v>
      </c>
      <c r="H761" t="s">
        <v>156</v>
      </c>
      <c r="I761" t="s">
        <v>2264</v>
      </c>
      <c r="J761" t="s">
        <v>2264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2.5499999999999998</v>
      </c>
      <c r="Z761">
        <v>0</v>
      </c>
      <c r="AA761">
        <v>0</v>
      </c>
      <c r="AB761" t="s">
        <v>697</v>
      </c>
      <c r="AC761" s="2">
        <v>-2.0901639344262297</v>
      </c>
      <c r="AD761">
        <v>-0.46</v>
      </c>
      <c r="AE761">
        <v>0</v>
      </c>
      <c r="AF761">
        <v>0</v>
      </c>
      <c r="AG761">
        <v>0</v>
      </c>
      <c r="AH761">
        <v>0</v>
      </c>
      <c r="AI761" t="s">
        <v>697</v>
      </c>
      <c r="AJ761" t="s">
        <v>697</v>
      </c>
      <c r="AK761" t="s">
        <v>697</v>
      </c>
      <c r="AL761">
        <v>0</v>
      </c>
      <c r="AM761">
        <v>0</v>
      </c>
      <c r="AN761" t="s">
        <v>697</v>
      </c>
      <c r="AO761" t="s">
        <v>697</v>
      </c>
      <c r="AP761" t="s">
        <v>697</v>
      </c>
      <c r="AQ761" t="s">
        <v>1743</v>
      </c>
      <c r="AR761" t="s">
        <v>697</v>
      </c>
      <c r="AS761" t="s">
        <v>697</v>
      </c>
      <c r="AT761" t="s">
        <v>697</v>
      </c>
      <c r="AU761" t="s">
        <v>697</v>
      </c>
      <c r="AV761" t="s">
        <v>697</v>
      </c>
      <c r="AW761" t="s">
        <v>697</v>
      </c>
      <c r="AX761" t="s">
        <v>697</v>
      </c>
      <c r="AY761" t="s">
        <v>697</v>
      </c>
      <c r="AZ761" t="s">
        <v>697</v>
      </c>
      <c r="BA761" t="s">
        <v>1745</v>
      </c>
      <c r="BB761" t="s">
        <v>1746</v>
      </c>
      <c r="BC761">
        <v>0</v>
      </c>
      <c r="BD761" t="s">
        <v>697</v>
      </c>
      <c r="BE761">
        <v>0</v>
      </c>
      <c r="BF761">
        <v>0</v>
      </c>
      <c r="BG761">
        <v>0</v>
      </c>
      <c r="BH761">
        <v>0</v>
      </c>
      <c r="BI761" t="s">
        <v>197</v>
      </c>
      <c r="BJ761" t="s">
        <v>697</v>
      </c>
      <c r="BK761">
        <v>0</v>
      </c>
      <c r="BL761">
        <v>0</v>
      </c>
      <c r="BM761">
        <v>0</v>
      </c>
      <c r="BN761">
        <v>0</v>
      </c>
      <c r="BO761">
        <v>0</v>
      </c>
      <c r="BP761" t="s">
        <v>697</v>
      </c>
      <c r="BQ761">
        <v>0</v>
      </c>
      <c r="BR761">
        <v>0</v>
      </c>
      <c r="BS761">
        <v>0</v>
      </c>
      <c r="BT761" t="s">
        <v>697</v>
      </c>
      <c r="BU761">
        <v>0</v>
      </c>
      <c r="BV761">
        <v>0</v>
      </c>
      <c r="BW761" t="s">
        <v>697</v>
      </c>
      <c r="BX761">
        <v>0</v>
      </c>
    </row>
    <row r="762" spans="1:76" x14ac:dyDescent="0.25">
      <c r="A762" t="s">
        <v>192</v>
      </c>
      <c r="B762" t="s">
        <v>697</v>
      </c>
      <c r="C762" t="s">
        <v>697</v>
      </c>
      <c r="D762" t="s">
        <v>697</v>
      </c>
      <c r="E762" t="s">
        <v>697</v>
      </c>
      <c r="F762" t="s">
        <v>697</v>
      </c>
      <c r="G762" t="s">
        <v>198</v>
      </c>
      <c r="H762" t="s">
        <v>156</v>
      </c>
      <c r="I762" t="s">
        <v>2264</v>
      </c>
      <c r="J762" t="s">
        <v>2264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2.66</v>
      </c>
      <c r="Z762">
        <v>0</v>
      </c>
      <c r="AA762">
        <v>0</v>
      </c>
      <c r="AB762" t="s">
        <v>697</v>
      </c>
      <c r="AC762" s="2">
        <v>-2.180327868852459</v>
      </c>
      <c r="AD762">
        <v>-0.48</v>
      </c>
      <c r="AE762">
        <v>0</v>
      </c>
      <c r="AF762">
        <v>0</v>
      </c>
      <c r="AG762">
        <v>0</v>
      </c>
      <c r="AH762">
        <v>0</v>
      </c>
      <c r="AI762" t="s">
        <v>697</v>
      </c>
      <c r="AJ762" t="s">
        <v>697</v>
      </c>
      <c r="AK762" t="s">
        <v>697</v>
      </c>
      <c r="AL762">
        <v>0</v>
      </c>
      <c r="AM762">
        <v>0</v>
      </c>
      <c r="AN762" t="s">
        <v>697</v>
      </c>
      <c r="AO762" t="s">
        <v>697</v>
      </c>
      <c r="AP762" t="s">
        <v>697</v>
      </c>
      <c r="AQ762" t="s">
        <v>1619</v>
      </c>
      <c r="AR762" t="s">
        <v>697</v>
      </c>
      <c r="AS762" t="s">
        <v>697</v>
      </c>
      <c r="AT762" t="s">
        <v>697</v>
      </c>
      <c r="AU762" t="s">
        <v>697</v>
      </c>
      <c r="AV762" t="s">
        <v>697</v>
      </c>
      <c r="AW762" t="s">
        <v>697</v>
      </c>
      <c r="AX762" t="s">
        <v>697</v>
      </c>
      <c r="AY762" t="s">
        <v>697</v>
      </c>
      <c r="AZ762" t="s">
        <v>697</v>
      </c>
      <c r="BA762" t="s">
        <v>1544</v>
      </c>
      <c r="BB762" t="s">
        <v>1621</v>
      </c>
      <c r="BC762">
        <v>0</v>
      </c>
      <c r="BD762" t="s">
        <v>697</v>
      </c>
      <c r="BE762">
        <v>0</v>
      </c>
      <c r="BF762">
        <v>0</v>
      </c>
      <c r="BG762">
        <v>0</v>
      </c>
      <c r="BH762">
        <v>0</v>
      </c>
      <c r="BI762" t="s">
        <v>197</v>
      </c>
      <c r="BJ762" t="s">
        <v>697</v>
      </c>
      <c r="BK762">
        <v>0</v>
      </c>
      <c r="BL762">
        <v>0</v>
      </c>
      <c r="BM762">
        <v>0</v>
      </c>
      <c r="BN762">
        <v>0</v>
      </c>
      <c r="BO762">
        <v>0</v>
      </c>
      <c r="BP762" t="s">
        <v>697</v>
      </c>
      <c r="BQ762">
        <v>0</v>
      </c>
      <c r="BR762">
        <v>0</v>
      </c>
      <c r="BS762">
        <v>0</v>
      </c>
      <c r="BT762" t="s">
        <v>697</v>
      </c>
      <c r="BU762">
        <v>0</v>
      </c>
      <c r="BV762">
        <v>0</v>
      </c>
      <c r="BW762" t="s">
        <v>697</v>
      </c>
      <c r="BX762">
        <v>0</v>
      </c>
    </row>
    <row r="763" spans="1:76" x14ac:dyDescent="0.25">
      <c r="A763" t="s">
        <v>192</v>
      </c>
      <c r="B763" t="s">
        <v>697</v>
      </c>
      <c r="C763" t="s">
        <v>697</v>
      </c>
      <c r="D763" t="s">
        <v>697</v>
      </c>
      <c r="E763" t="s">
        <v>697</v>
      </c>
      <c r="F763" t="s">
        <v>697</v>
      </c>
      <c r="G763" t="s">
        <v>198</v>
      </c>
      <c r="H763" t="s">
        <v>156</v>
      </c>
      <c r="I763" t="s">
        <v>2264</v>
      </c>
      <c r="J763" t="s">
        <v>2264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3.7145000000000001</v>
      </c>
      <c r="Z763">
        <v>0</v>
      </c>
      <c r="AA763">
        <v>0</v>
      </c>
      <c r="AB763" t="s">
        <v>697</v>
      </c>
      <c r="AC763" s="2">
        <v>-3.0446721311475411</v>
      </c>
      <c r="AD763">
        <v>-0.67</v>
      </c>
      <c r="AE763">
        <v>0</v>
      </c>
      <c r="AF763">
        <v>0</v>
      </c>
      <c r="AG763">
        <v>0</v>
      </c>
      <c r="AH763">
        <v>0</v>
      </c>
      <c r="AI763" t="s">
        <v>697</v>
      </c>
      <c r="AJ763" t="s">
        <v>697</v>
      </c>
      <c r="AK763" t="s">
        <v>697</v>
      </c>
      <c r="AL763">
        <v>0</v>
      </c>
      <c r="AM763">
        <v>0</v>
      </c>
      <c r="AN763" t="s">
        <v>697</v>
      </c>
      <c r="AO763" t="s">
        <v>697</v>
      </c>
      <c r="AP763" t="s">
        <v>697</v>
      </c>
      <c r="AQ763" t="s">
        <v>1644</v>
      </c>
      <c r="AR763" t="s">
        <v>697</v>
      </c>
      <c r="AS763" t="s">
        <v>697</v>
      </c>
      <c r="AT763" t="s">
        <v>697</v>
      </c>
      <c r="AU763" t="s">
        <v>697</v>
      </c>
      <c r="AV763" t="s">
        <v>697</v>
      </c>
      <c r="AW763" t="s">
        <v>697</v>
      </c>
      <c r="AX763" t="s">
        <v>697</v>
      </c>
      <c r="AY763" t="s">
        <v>697</v>
      </c>
      <c r="AZ763" t="s">
        <v>697</v>
      </c>
      <c r="BA763" t="s">
        <v>1646</v>
      </c>
      <c r="BB763" t="s">
        <v>1647</v>
      </c>
      <c r="BC763">
        <v>0</v>
      </c>
      <c r="BD763" t="s">
        <v>697</v>
      </c>
      <c r="BE763">
        <v>0</v>
      </c>
      <c r="BF763">
        <v>0</v>
      </c>
      <c r="BG763">
        <v>0</v>
      </c>
      <c r="BH763">
        <v>0</v>
      </c>
      <c r="BI763" t="s">
        <v>197</v>
      </c>
      <c r="BJ763" t="s">
        <v>697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697</v>
      </c>
      <c r="BQ763">
        <v>0</v>
      </c>
      <c r="BR763">
        <v>0</v>
      </c>
      <c r="BS763">
        <v>0</v>
      </c>
      <c r="BT763" t="s">
        <v>697</v>
      </c>
      <c r="BU763">
        <v>0</v>
      </c>
      <c r="BV763">
        <v>0</v>
      </c>
      <c r="BW763" t="s">
        <v>697</v>
      </c>
      <c r="BX763">
        <v>0</v>
      </c>
    </row>
    <row r="764" spans="1:76" x14ac:dyDescent="0.25">
      <c r="A764" t="s">
        <v>192</v>
      </c>
      <c r="B764" t="s">
        <v>697</v>
      </c>
      <c r="C764" t="s">
        <v>697</v>
      </c>
      <c r="D764" t="s">
        <v>697</v>
      </c>
      <c r="E764" t="s">
        <v>697</v>
      </c>
      <c r="F764" t="s">
        <v>697</v>
      </c>
      <c r="G764" t="s">
        <v>198</v>
      </c>
      <c r="H764" t="s">
        <v>156</v>
      </c>
      <c r="I764" t="s">
        <v>2264</v>
      </c>
      <c r="J764" t="s">
        <v>2264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3.22</v>
      </c>
      <c r="Z764">
        <v>0</v>
      </c>
      <c r="AA764">
        <v>0</v>
      </c>
      <c r="AB764" t="s">
        <v>697</v>
      </c>
      <c r="AC764" s="2">
        <v>-2.639344262295082</v>
      </c>
      <c r="AD764">
        <v>-0.57999999999999996</v>
      </c>
      <c r="AE764">
        <v>0</v>
      </c>
      <c r="AF764">
        <v>0</v>
      </c>
      <c r="AG764">
        <v>0</v>
      </c>
      <c r="AH764">
        <v>0</v>
      </c>
      <c r="AI764" t="s">
        <v>697</v>
      </c>
      <c r="AJ764" t="s">
        <v>697</v>
      </c>
      <c r="AK764" t="s">
        <v>697</v>
      </c>
      <c r="AL764">
        <v>0</v>
      </c>
      <c r="AM764">
        <v>0</v>
      </c>
      <c r="AN764" t="s">
        <v>697</v>
      </c>
      <c r="AO764" t="s">
        <v>697</v>
      </c>
      <c r="AP764" t="s">
        <v>697</v>
      </c>
      <c r="AQ764" t="s">
        <v>1775</v>
      </c>
      <c r="AR764" t="s">
        <v>697</v>
      </c>
      <c r="AS764" t="s">
        <v>697</v>
      </c>
      <c r="AT764" t="s">
        <v>697</v>
      </c>
      <c r="AU764" t="s">
        <v>697</v>
      </c>
      <c r="AV764" t="s">
        <v>697</v>
      </c>
      <c r="AW764" t="s">
        <v>697</v>
      </c>
      <c r="AX764" t="s">
        <v>697</v>
      </c>
      <c r="AY764" t="s">
        <v>697</v>
      </c>
      <c r="AZ764" t="s">
        <v>697</v>
      </c>
      <c r="BA764" t="s">
        <v>1485</v>
      </c>
      <c r="BB764" t="s">
        <v>1486</v>
      </c>
      <c r="BC764">
        <v>0</v>
      </c>
      <c r="BD764" t="s">
        <v>697</v>
      </c>
      <c r="BE764">
        <v>0</v>
      </c>
      <c r="BF764">
        <v>0</v>
      </c>
      <c r="BG764">
        <v>0</v>
      </c>
      <c r="BH764">
        <v>0</v>
      </c>
      <c r="BI764" t="s">
        <v>197</v>
      </c>
      <c r="BJ764" t="s">
        <v>697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697</v>
      </c>
      <c r="BQ764">
        <v>0</v>
      </c>
      <c r="BR764">
        <v>0</v>
      </c>
      <c r="BS764">
        <v>0</v>
      </c>
      <c r="BT764" t="s">
        <v>697</v>
      </c>
      <c r="BU764">
        <v>0</v>
      </c>
      <c r="BV764">
        <v>0</v>
      </c>
      <c r="BW764" t="s">
        <v>697</v>
      </c>
      <c r="BX764">
        <v>0</v>
      </c>
    </row>
    <row r="765" spans="1:76" x14ac:dyDescent="0.25">
      <c r="A765" t="s">
        <v>192</v>
      </c>
      <c r="B765" t="s">
        <v>697</v>
      </c>
      <c r="C765" t="s">
        <v>697</v>
      </c>
      <c r="D765" t="s">
        <v>697</v>
      </c>
      <c r="E765" t="s">
        <v>697</v>
      </c>
      <c r="F765" t="s">
        <v>697</v>
      </c>
      <c r="G765" t="s">
        <v>198</v>
      </c>
      <c r="H765" t="s">
        <v>156</v>
      </c>
      <c r="I765" t="s">
        <v>2264</v>
      </c>
      <c r="J765" t="s">
        <v>2264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3.3809999999999998</v>
      </c>
      <c r="Z765">
        <v>0</v>
      </c>
      <c r="AA765">
        <v>0</v>
      </c>
      <c r="AB765" t="s">
        <v>697</v>
      </c>
      <c r="AC765" s="2">
        <v>-2.7713114754098362</v>
      </c>
      <c r="AD765">
        <v>-0.61</v>
      </c>
      <c r="AE765">
        <v>0</v>
      </c>
      <c r="AF765">
        <v>0</v>
      </c>
      <c r="AG765">
        <v>0</v>
      </c>
      <c r="AH765">
        <v>0</v>
      </c>
      <c r="AI765" t="s">
        <v>697</v>
      </c>
      <c r="AJ765" t="s">
        <v>697</v>
      </c>
      <c r="AK765" t="s">
        <v>697</v>
      </c>
      <c r="AL765">
        <v>0</v>
      </c>
      <c r="AM765">
        <v>0</v>
      </c>
      <c r="AN765" t="s">
        <v>697</v>
      </c>
      <c r="AO765" t="s">
        <v>697</v>
      </c>
      <c r="AP765" t="s">
        <v>697</v>
      </c>
      <c r="AQ765" t="s">
        <v>1446</v>
      </c>
      <c r="AR765" t="s">
        <v>697</v>
      </c>
      <c r="AS765" t="s">
        <v>697</v>
      </c>
      <c r="AT765" t="s">
        <v>697</v>
      </c>
      <c r="AU765" t="s">
        <v>697</v>
      </c>
      <c r="AV765" t="s">
        <v>697</v>
      </c>
      <c r="AW765" t="s">
        <v>697</v>
      </c>
      <c r="AX765" t="s">
        <v>697</v>
      </c>
      <c r="AY765" t="s">
        <v>697</v>
      </c>
      <c r="AZ765" t="s">
        <v>697</v>
      </c>
      <c r="BA765" t="s">
        <v>1534</v>
      </c>
      <c r="BB765" t="s">
        <v>1704</v>
      </c>
      <c r="BC765">
        <v>0</v>
      </c>
      <c r="BD765" t="s">
        <v>697</v>
      </c>
      <c r="BE765">
        <v>0</v>
      </c>
      <c r="BF765">
        <v>0</v>
      </c>
      <c r="BG765">
        <v>0</v>
      </c>
      <c r="BH765">
        <v>0</v>
      </c>
      <c r="BI765" t="s">
        <v>197</v>
      </c>
      <c r="BJ765" t="s">
        <v>697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697</v>
      </c>
      <c r="BQ765">
        <v>0</v>
      </c>
      <c r="BR765">
        <v>0</v>
      </c>
      <c r="BS765">
        <v>0</v>
      </c>
      <c r="BT765" t="s">
        <v>697</v>
      </c>
      <c r="BU765">
        <v>0</v>
      </c>
      <c r="BV765">
        <v>0</v>
      </c>
      <c r="BW765" t="s">
        <v>697</v>
      </c>
      <c r="BX765">
        <v>0</v>
      </c>
    </row>
    <row r="766" spans="1:76" x14ac:dyDescent="0.25">
      <c r="A766" t="s">
        <v>192</v>
      </c>
      <c r="B766" t="s">
        <v>697</v>
      </c>
      <c r="C766" t="s">
        <v>697</v>
      </c>
      <c r="D766" t="s">
        <v>697</v>
      </c>
      <c r="E766" t="s">
        <v>697</v>
      </c>
      <c r="F766" t="s">
        <v>697</v>
      </c>
      <c r="G766" t="s">
        <v>198</v>
      </c>
      <c r="H766" t="s">
        <v>156</v>
      </c>
      <c r="I766" t="s">
        <v>2264</v>
      </c>
      <c r="J766" t="s">
        <v>2264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3.7145000000000001</v>
      </c>
      <c r="Z766">
        <v>0</v>
      </c>
      <c r="AA766">
        <v>0</v>
      </c>
      <c r="AB766" t="s">
        <v>697</v>
      </c>
      <c r="AC766" s="2">
        <v>-3.0446721311475411</v>
      </c>
      <c r="AD766">
        <v>-0.67</v>
      </c>
      <c r="AE766">
        <v>0</v>
      </c>
      <c r="AF766">
        <v>0</v>
      </c>
      <c r="AG766">
        <v>0</v>
      </c>
      <c r="AH766">
        <v>0</v>
      </c>
      <c r="AI766" t="s">
        <v>697</v>
      </c>
      <c r="AJ766" t="s">
        <v>697</v>
      </c>
      <c r="AK766" t="s">
        <v>697</v>
      </c>
      <c r="AL766">
        <v>0</v>
      </c>
      <c r="AM766">
        <v>0</v>
      </c>
      <c r="AN766" t="s">
        <v>697</v>
      </c>
      <c r="AO766" t="s">
        <v>697</v>
      </c>
      <c r="AP766" t="s">
        <v>697</v>
      </c>
      <c r="AQ766" t="s">
        <v>1690</v>
      </c>
      <c r="AR766" t="s">
        <v>697</v>
      </c>
      <c r="AS766" t="s">
        <v>697</v>
      </c>
      <c r="AT766" t="s">
        <v>697</v>
      </c>
      <c r="AU766" t="s">
        <v>697</v>
      </c>
      <c r="AV766" t="s">
        <v>697</v>
      </c>
      <c r="AW766" t="s">
        <v>697</v>
      </c>
      <c r="AX766" t="s">
        <v>697</v>
      </c>
      <c r="AY766" t="s">
        <v>697</v>
      </c>
      <c r="AZ766" t="s">
        <v>697</v>
      </c>
      <c r="BA766" t="s">
        <v>1547</v>
      </c>
      <c r="BB766" t="s">
        <v>1692</v>
      </c>
      <c r="BC766">
        <v>0</v>
      </c>
      <c r="BD766" t="s">
        <v>697</v>
      </c>
      <c r="BE766">
        <v>0</v>
      </c>
      <c r="BF766">
        <v>0</v>
      </c>
      <c r="BG766">
        <v>0</v>
      </c>
      <c r="BH766">
        <v>0</v>
      </c>
      <c r="BI766" t="s">
        <v>197</v>
      </c>
      <c r="BJ766" t="s">
        <v>697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697</v>
      </c>
      <c r="BQ766">
        <v>0</v>
      </c>
      <c r="BR766">
        <v>0</v>
      </c>
      <c r="BS766">
        <v>0</v>
      </c>
      <c r="BT766" t="s">
        <v>697</v>
      </c>
      <c r="BU766">
        <v>0</v>
      </c>
      <c r="BV766">
        <v>0</v>
      </c>
      <c r="BW766" t="s">
        <v>697</v>
      </c>
      <c r="BX766">
        <v>0</v>
      </c>
    </row>
    <row r="767" spans="1:76" x14ac:dyDescent="0.25">
      <c r="A767" t="s">
        <v>1059</v>
      </c>
      <c r="B767" t="s">
        <v>191</v>
      </c>
      <c r="C767" t="s">
        <v>1060</v>
      </c>
      <c r="D767" t="s">
        <v>220</v>
      </c>
      <c r="E767" t="s">
        <v>697</v>
      </c>
      <c r="F767" t="s">
        <v>221</v>
      </c>
      <c r="G767" t="s">
        <v>697</v>
      </c>
      <c r="H767" t="s">
        <v>184</v>
      </c>
      <c r="I767" t="s">
        <v>2264</v>
      </c>
      <c r="J767" t="s">
        <v>2264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697</v>
      </c>
      <c r="AC767" s="2">
        <v>-8.7049180327868854</v>
      </c>
      <c r="AD767">
        <v>-1.92</v>
      </c>
      <c r="AE767">
        <v>0</v>
      </c>
      <c r="AF767">
        <v>0</v>
      </c>
      <c r="AG767">
        <v>0</v>
      </c>
      <c r="AH767">
        <v>0</v>
      </c>
      <c r="AI767" t="s">
        <v>697</v>
      </c>
      <c r="AJ767" t="s">
        <v>697</v>
      </c>
      <c r="AK767" t="s">
        <v>697</v>
      </c>
      <c r="AL767">
        <v>0</v>
      </c>
      <c r="AM767">
        <v>0</v>
      </c>
      <c r="AN767" t="s">
        <v>697</v>
      </c>
      <c r="AO767" t="s">
        <v>697</v>
      </c>
      <c r="AP767" t="s">
        <v>697</v>
      </c>
      <c r="AQ767" t="s">
        <v>697</v>
      </c>
      <c r="AR767" t="s">
        <v>697</v>
      </c>
      <c r="AS767" t="s">
        <v>697</v>
      </c>
      <c r="AT767" t="s">
        <v>697</v>
      </c>
      <c r="AU767" t="s">
        <v>697</v>
      </c>
      <c r="AV767" t="s">
        <v>697</v>
      </c>
      <c r="AW767" t="s">
        <v>697</v>
      </c>
      <c r="AX767" t="s">
        <v>697</v>
      </c>
      <c r="AY767" t="s">
        <v>697</v>
      </c>
      <c r="AZ767" t="s">
        <v>697</v>
      </c>
      <c r="BA767" t="s">
        <v>2485</v>
      </c>
      <c r="BB767" t="s">
        <v>2486</v>
      </c>
      <c r="BC767">
        <v>10.62</v>
      </c>
      <c r="BD767" t="s">
        <v>697</v>
      </c>
      <c r="BE767">
        <v>0</v>
      </c>
      <c r="BF767">
        <v>0</v>
      </c>
      <c r="BG767">
        <v>0</v>
      </c>
      <c r="BH767">
        <v>0</v>
      </c>
      <c r="BI767" t="s">
        <v>197</v>
      </c>
      <c r="BJ767" t="s">
        <v>697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697</v>
      </c>
      <c r="BQ767">
        <v>0</v>
      </c>
      <c r="BR767">
        <v>0</v>
      </c>
      <c r="BS767">
        <v>0</v>
      </c>
      <c r="BT767" t="s">
        <v>697</v>
      </c>
      <c r="BU767">
        <v>0</v>
      </c>
      <c r="BV767">
        <v>0</v>
      </c>
      <c r="BW767" t="s">
        <v>697</v>
      </c>
      <c r="BX767">
        <v>0</v>
      </c>
    </row>
    <row r="768" spans="1:76" x14ac:dyDescent="0.25">
      <c r="A768" t="s">
        <v>809</v>
      </c>
      <c r="B768" t="s">
        <v>191</v>
      </c>
      <c r="C768" t="s">
        <v>810</v>
      </c>
      <c r="D768" t="s">
        <v>674</v>
      </c>
      <c r="E768" t="s">
        <v>697</v>
      </c>
      <c r="F768" t="s">
        <v>601</v>
      </c>
      <c r="G768" t="s">
        <v>697</v>
      </c>
      <c r="H768" t="s">
        <v>184</v>
      </c>
      <c r="I768" t="s">
        <v>2264</v>
      </c>
      <c r="J768" t="s">
        <v>2264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697</v>
      </c>
      <c r="AC768" s="2">
        <v>-3.1639344262295084</v>
      </c>
      <c r="AD768">
        <v>-0.7</v>
      </c>
      <c r="AE768">
        <v>0</v>
      </c>
      <c r="AF768">
        <v>0</v>
      </c>
      <c r="AG768">
        <v>0</v>
      </c>
      <c r="AH768">
        <v>0</v>
      </c>
      <c r="AI768" t="s">
        <v>697</v>
      </c>
      <c r="AJ768" t="s">
        <v>697</v>
      </c>
      <c r="AK768" t="s">
        <v>697</v>
      </c>
      <c r="AL768">
        <v>0</v>
      </c>
      <c r="AM768">
        <v>0</v>
      </c>
      <c r="AN768" t="s">
        <v>697</v>
      </c>
      <c r="AO768" t="s">
        <v>697</v>
      </c>
      <c r="AP768" t="s">
        <v>697</v>
      </c>
      <c r="AQ768" t="s">
        <v>697</v>
      </c>
      <c r="AR768" t="s">
        <v>697</v>
      </c>
      <c r="AS768" t="s">
        <v>697</v>
      </c>
      <c r="AT768" t="s">
        <v>697</v>
      </c>
      <c r="AU768" t="s">
        <v>697</v>
      </c>
      <c r="AV768" t="s">
        <v>697</v>
      </c>
      <c r="AW768" t="s">
        <v>697</v>
      </c>
      <c r="AX768" t="s">
        <v>697</v>
      </c>
      <c r="AY768" t="s">
        <v>697</v>
      </c>
      <c r="AZ768" t="s">
        <v>697</v>
      </c>
      <c r="BA768" t="s">
        <v>1808</v>
      </c>
      <c r="BB768" t="s">
        <v>2487</v>
      </c>
      <c r="BC768">
        <v>3.86</v>
      </c>
      <c r="BD768" t="s">
        <v>697</v>
      </c>
      <c r="BE768">
        <v>0</v>
      </c>
      <c r="BF768">
        <v>0</v>
      </c>
      <c r="BG768">
        <v>0</v>
      </c>
      <c r="BH768">
        <v>0</v>
      </c>
      <c r="BI768" t="s">
        <v>197</v>
      </c>
      <c r="BJ768" t="s">
        <v>697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697</v>
      </c>
      <c r="BQ768">
        <v>0</v>
      </c>
      <c r="BR768">
        <v>0</v>
      </c>
      <c r="BS768">
        <v>0</v>
      </c>
      <c r="BT768" t="s">
        <v>697</v>
      </c>
      <c r="BU768">
        <v>0</v>
      </c>
      <c r="BV768">
        <v>0</v>
      </c>
      <c r="BW768" t="s">
        <v>697</v>
      </c>
      <c r="BX768">
        <v>0</v>
      </c>
    </row>
    <row r="769" spans="1:76" x14ac:dyDescent="0.25">
      <c r="A769" t="s">
        <v>813</v>
      </c>
      <c r="B769" t="s">
        <v>201</v>
      </c>
      <c r="C769" t="s">
        <v>814</v>
      </c>
      <c r="D769" t="s">
        <v>217</v>
      </c>
      <c r="E769" t="s">
        <v>697</v>
      </c>
      <c r="F769" t="s">
        <v>478</v>
      </c>
      <c r="G769" t="s">
        <v>697</v>
      </c>
      <c r="H769" t="s">
        <v>184</v>
      </c>
      <c r="I769" t="s">
        <v>2264</v>
      </c>
      <c r="J769" t="s">
        <v>2264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697</v>
      </c>
      <c r="AC769" s="2">
        <v>-5.9508196721311473</v>
      </c>
      <c r="AD769">
        <v>-1.31</v>
      </c>
      <c r="AE769">
        <v>0</v>
      </c>
      <c r="AF769">
        <v>0</v>
      </c>
      <c r="AG769">
        <v>0</v>
      </c>
      <c r="AH769">
        <v>0</v>
      </c>
      <c r="AI769" t="s">
        <v>697</v>
      </c>
      <c r="AJ769" t="s">
        <v>697</v>
      </c>
      <c r="AK769" t="s">
        <v>697</v>
      </c>
      <c r="AL769">
        <v>0</v>
      </c>
      <c r="AM769">
        <v>0</v>
      </c>
      <c r="AN769" t="s">
        <v>697</v>
      </c>
      <c r="AO769" t="s">
        <v>697</v>
      </c>
      <c r="AP769" t="s">
        <v>697</v>
      </c>
      <c r="AQ769" t="s">
        <v>697</v>
      </c>
      <c r="AR769" t="s">
        <v>697</v>
      </c>
      <c r="AS769" t="s">
        <v>697</v>
      </c>
      <c r="AT769" t="s">
        <v>697</v>
      </c>
      <c r="AU769" t="s">
        <v>697</v>
      </c>
      <c r="AV769" t="s">
        <v>697</v>
      </c>
      <c r="AW769" t="s">
        <v>697</v>
      </c>
      <c r="AX769" t="s">
        <v>697</v>
      </c>
      <c r="AY769" t="s">
        <v>697</v>
      </c>
      <c r="AZ769" t="s">
        <v>697</v>
      </c>
      <c r="BA769" t="s">
        <v>2488</v>
      </c>
      <c r="BB769" t="s">
        <v>2489</v>
      </c>
      <c r="BC769">
        <v>7.26</v>
      </c>
      <c r="BD769" t="s">
        <v>697</v>
      </c>
      <c r="BE769">
        <v>0</v>
      </c>
      <c r="BF769">
        <v>0</v>
      </c>
      <c r="BG769">
        <v>0</v>
      </c>
      <c r="BH769">
        <v>0</v>
      </c>
      <c r="BI769" t="s">
        <v>197</v>
      </c>
      <c r="BJ769" t="s">
        <v>697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697</v>
      </c>
      <c r="BQ769">
        <v>0</v>
      </c>
      <c r="BR769">
        <v>0</v>
      </c>
      <c r="BS769">
        <v>0</v>
      </c>
      <c r="BT769" t="s">
        <v>697</v>
      </c>
      <c r="BU769">
        <v>0</v>
      </c>
      <c r="BV769">
        <v>0</v>
      </c>
      <c r="BW769" t="s">
        <v>697</v>
      </c>
      <c r="BX769">
        <v>0</v>
      </c>
    </row>
    <row r="770" spans="1:76" x14ac:dyDescent="0.25">
      <c r="A770" t="s">
        <v>724</v>
      </c>
      <c r="B770" t="s">
        <v>201</v>
      </c>
      <c r="C770" t="s">
        <v>725</v>
      </c>
      <c r="D770" t="s">
        <v>670</v>
      </c>
      <c r="E770" t="s">
        <v>697</v>
      </c>
      <c r="F770" t="s">
        <v>644</v>
      </c>
      <c r="G770" t="s">
        <v>697</v>
      </c>
      <c r="H770" t="s">
        <v>184</v>
      </c>
      <c r="I770" t="s">
        <v>2264</v>
      </c>
      <c r="J770" t="s">
        <v>2264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697</v>
      </c>
      <c r="AC770" s="2">
        <v>-1.6885245901639343</v>
      </c>
      <c r="AD770">
        <v>-0.37</v>
      </c>
      <c r="AE770">
        <v>0</v>
      </c>
      <c r="AF770">
        <v>0</v>
      </c>
      <c r="AG770">
        <v>0</v>
      </c>
      <c r="AH770">
        <v>0</v>
      </c>
      <c r="AI770" t="s">
        <v>697</v>
      </c>
      <c r="AJ770" t="s">
        <v>697</v>
      </c>
      <c r="AK770" t="s">
        <v>697</v>
      </c>
      <c r="AL770">
        <v>0</v>
      </c>
      <c r="AM770">
        <v>0</v>
      </c>
      <c r="AN770" t="s">
        <v>697</v>
      </c>
      <c r="AO770" t="s">
        <v>697</v>
      </c>
      <c r="AP770" t="s">
        <v>697</v>
      </c>
      <c r="AQ770" t="s">
        <v>697</v>
      </c>
      <c r="AR770" t="s">
        <v>697</v>
      </c>
      <c r="AS770" t="s">
        <v>697</v>
      </c>
      <c r="AT770" t="s">
        <v>697</v>
      </c>
      <c r="AU770" t="s">
        <v>697</v>
      </c>
      <c r="AV770" t="s">
        <v>697</v>
      </c>
      <c r="AW770" t="s">
        <v>697</v>
      </c>
      <c r="AX770" t="s">
        <v>697</v>
      </c>
      <c r="AY770" t="s">
        <v>697</v>
      </c>
      <c r="AZ770" t="s">
        <v>697</v>
      </c>
      <c r="BA770" t="s">
        <v>1821</v>
      </c>
      <c r="BB770" t="s">
        <v>2490</v>
      </c>
      <c r="BC770">
        <v>2.06</v>
      </c>
      <c r="BD770" t="s">
        <v>697</v>
      </c>
      <c r="BE770">
        <v>0</v>
      </c>
      <c r="BF770">
        <v>0</v>
      </c>
      <c r="BG770">
        <v>0</v>
      </c>
      <c r="BH770">
        <v>0</v>
      </c>
      <c r="BI770" t="s">
        <v>197</v>
      </c>
      <c r="BJ770" t="s">
        <v>697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697</v>
      </c>
      <c r="BQ770">
        <v>0</v>
      </c>
      <c r="BR770">
        <v>0</v>
      </c>
      <c r="BS770">
        <v>0</v>
      </c>
      <c r="BT770" t="s">
        <v>697</v>
      </c>
      <c r="BU770">
        <v>0</v>
      </c>
      <c r="BV770">
        <v>0</v>
      </c>
      <c r="BW770" t="s">
        <v>697</v>
      </c>
      <c r="BX770">
        <v>0</v>
      </c>
    </row>
    <row r="771" spans="1:76" x14ac:dyDescent="0.25">
      <c r="A771" t="s">
        <v>1072</v>
      </c>
      <c r="B771" t="s">
        <v>191</v>
      </c>
      <c r="C771" t="s">
        <v>1073</v>
      </c>
      <c r="D771" t="s">
        <v>466</v>
      </c>
      <c r="E771" t="s">
        <v>697</v>
      </c>
      <c r="F771" t="s">
        <v>677</v>
      </c>
      <c r="G771" t="s">
        <v>697</v>
      </c>
      <c r="H771" t="s">
        <v>184</v>
      </c>
      <c r="I771" t="s">
        <v>2264</v>
      </c>
      <c r="J771" t="s">
        <v>2264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697</v>
      </c>
      <c r="AC771" s="2">
        <v>-0.50819672131147542</v>
      </c>
      <c r="AD771">
        <v>-0.11</v>
      </c>
      <c r="AE771">
        <v>0</v>
      </c>
      <c r="AF771">
        <v>0</v>
      </c>
      <c r="AG771">
        <v>0</v>
      </c>
      <c r="AH771">
        <v>0</v>
      </c>
      <c r="AI771" t="s">
        <v>697</v>
      </c>
      <c r="AJ771" t="s">
        <v>697</v>
      </c>
      <c r="AK771" t="s">
        <v>697</v>
      </c>
      <c r="AL771">
        <v>0</v>
      </c>
      <c r="AM771">
        <v>0</v>
      </c>
      <c r="AN771" t="s">
        <v>697</v>
      </c>
      <c r="AO771" t="s">
        <v>697</v>
      </c>
      <c r="AP771" t="s">
        <v>697</v>
      </c>
      <c r="AQ771" t="s">
        <v>697</v>
      </c>
      <c r="AR771" t="s">
        <v>697</v>
      </c>
      <c r="AS771" t="s">
        <v>697</v>
      </c>
      <c r="AT771" t="s">
        <v>697</v>
      </c>
      <c r="AU771" t="s">
        <v>697</v>
      </c>
      <c r="AV771" t="s">
        <v>697</v>
      </c>
      <c r="AW771" t="s">
        <v>697</v>
      </c>
      <c r="AX771" t="s">
        <v>697</v>
      </c>
      <c r="AY771" t="s">
        <v>697</v>
      </c>
      <c r="AZ771" t="s">
        <v>697</v>
      </c>
      <c r="BA771" t="s">
        <v>2491</v>
      </c>
      <c r="BB771" t="s">
        <v>2492</v>
      </c>
      <c r="BC771">
        <v>0.62</v>
      </c>
      <c r="BD771" t="s">
        <v>697</v>
      </c>
      <c r="BE771">
        <v>0</v>
      </c>
      <c r="BF771">
        <v>0</v>
      </c>
      <c r="BG771">
        <v>0</v>
      </c>
      <c r="BH771">
        <v>0</v>
      </c>
      <c r="BI771" t="s">
        <v>197</v>
      </c>
      <c r="BJ771" t="s">
        <v>697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697</v>
      </c>
      <c r="BQ771">
        <v>0</v>
      </c>
      <c r="BR771">
        <v>0</v>
      </c>
      <c r="BS771">
        <v>0</v>
      </c>
      <c r="BT771" t="s">
        <v>697</v>
      </c>
      <c r="BU771">
        <v>0</v>
      </c>
      <c r="BV771">
        <v>0</v>
      </c>
      <c r="BW771" t="s">
        <v>697</v>
      </c>
      <c r="BX771">
        <v>0</v>
      </c>
    </row>
    <row r="772" spans="1:76" x14ac:dyDescent="0.25">
      <c r="A772" t="s">
        <v>1059</v>
      </c>
      <c r="B772" t="s">
        <v>191</v>
      </c>
      <c r="C772" t="s">
        <v>1060</v>
      </c>
      <c r="D772" t="s">
        <v>220</v>
      </c>
      <c r="E772" t="s">
        <v>697</v>
      </c>
      <c r="F772" t="s">
        <v>221</v>
      </c>
      <c r="G772" t="s">
        <v>697</v>
      </c>
      <c r="H772" t="s">
        <v>184</v>
      </c>
      <c r="I772" t="s">
        <v>2264</v>
      </c>
      <c r="J772" t="s">
        <v>2264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697</v>
      </c>
      <c r="AC772" s="2">
        <v>-1.3524590163934427</v>
      </c>
      <c r="AD772">
        <v>-0.3</v>
      </c>
      <c r="AE772">
        <v>0</v>
      </c>
      <c r="AF772">
        <v>0</v>
      </c>
      <c r="AG772">
        <v>0</v>
      </c>
      <c r="AH772">
        <v>0</v>
      </c>
      <c r="AI772" t="s">
        <v>697</v>
      </c>
      <c r="AJ772" t="s">
        <v>697</v>
      </c>
      <c r="AK772" t="s">
        <v>697</v>
      </c>
      <c r="AL772">
        <v>0</v>
      </c>
      <c r="AM772">
        <v>0</v>
      </c>
      <c r="AN772" t="s">
        <v>697</v>
      </c>
      <c r="AO772" t="s">
        <v>697</v>
      </c>
      <c r="AP772" t="s">
        <v>697</v>
      </c>
      <c r="AQ772" t="s">
        <v>697</v>
      </c>
      <c r="AR772" t="s">
        <v>697</v>
      </c>
      <c r="AS772" t="s">
        <v>697</v>
      </c>
      <c r="AT772" t="s">
        <v>697</v>
      </c>
      <c r="AU772" t="s">
        <v>697</v>
      </c>
      <c r="AV772" t="s">
        <v>697</v>
      </c>
      <c r="AW772" t="s">
        <v>697</v>
      </c>
      <c r="AX772" t="s">
        <v>697</v>
      </c>
      <c r="AY772" t="s">
        <v>697</v>
      </c>
      <c r="AZ772" t="s">
        <v>697</v>
      </c>
      <c r="BA772" t="s">
        <v>2493</v>
      </c>
      <c r="BB772" t="s">
        <v>2494</v>
      </c>
      <c r="BC772">
        <v>1.65</v>
      </c>
      <c r="BD772" t="s">
        <v>697</v>
      </c>
      <c r="BE772">
        <v>0</v>
      </c>
      <c r="BF772">
        <v>0</v>
      </c>
      <c r="BG772">
        <v>0</v>
      </c>
      <c r="BH772">
        <v>0</v>
      </c>
      <c r="BI772" t="s">
        <v>197</v>
      </c>
      <c r="BJ772" t="s">
        <v>697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697</v>
      </c>
      <c r="BQ772">
        <v>0</v>
      </c>
      <c r="BR772">
        <v>0</v>
      </c>
      <c r="BS772">
        <v>0</v>
      </c>
      <c r="BT772" t="s">
        <v>697</v>
      </c>
      <c r="BU772">
        <v>0</v>
      </c>
      <c r="BV772">
        <v>0</v>
      </c>
      <c r="BW772" t="s">
        <v>697</v>
      </c>
      <c r="BX772">
        <v>0</v>
      </c>
    </row>
    <row r="773" spans="1:76" x14ac:dyDescent="0.25">
      <c r="A773" t="s">
        <v>1059</v>
      </c>
      <c r="B773" t="s">
        <v>191</v>
      </c>
      <c r="C773" t="s">
        <v>1060</v>
      </c>
      <c r="D773" t="s">
        <v>220</v>
      </c>
      <c r="E773" t="s">
        <v>697</v>
      </c>
      <c r="F773" t="s">
        <v>221</v>
      </c>
      <c r="G773" t="s">
        <v>697</v>
      </c>
      <c r="H773" t="s">
        <v>184</v>
      </c>
      <c r="I773" t="s">
        <v>2264</v>
      </c>
      <c r="J773" t="s">
        <v>2264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697</v>
      </c>
      <c r="AC773" s="2">
        <v>-1.4918032786885247</v>
      </c>
      <c r="AD773">
        <v>-0.33</v>
      </c>
      <c r="AE773">
        <v>0</v>
      </c>
      <c r="AF773">
        <v>0</v>
      </c>
      <c r="AG773">
        <v>0</v>
      </c>
      <c r="AH773">
        <v>0</v>
      </c>
      <c r="AI773" t="s">
        <v>697</v>
      </c>
      <c r="AJ773" t="s">
        <v>697</v>
      </c>
      <c r="AK773" t="s">
        <v>697</v>
      </c>
      <c r="AL773">
        <v>0</v>
      </c>
      <c r="AM773">
        <v>0</v>
      </c>
      <c r="AN773" t="s">
        <v>697</v>
      </c>
      <c r="AO773" t="s">
        <v>697</v>
      </c>
      <c r="AP773" t="s">
        <v>697</v>
      </c>
      <c r="AQ773" t="s">
        <v>697</v>
      </c>
      <c r="AR773" t="s">
        <v>697</v>
      </c>
      <c r="AS773" t="s">
        <v>697</v>
      </c>
      <c r="AT773" t="s">
        <v>697</v>
      </c>
      <c r="AU773" t="s">
        <v>697</v>
      </c>
      <c r="AV773" t="s">
        <v>697</v>
      </c>
      <c r="AW773" t="s">
        <v>697</v>
      </c>
      <c r="AX773" t="s">
        <v>697</v>
      </c>
      <c r="AY773" t="s">
        <v>697</v>
      </c>
      <c r="AZ773" t="s">
        <v>697</v>
      </c>
      <c r="BA773" t="s">
        <v>2394</v>
      </c>
      <c r="BB773" t="s">
        <v>2495</v>
      </c>
      <c r="BC773">
        <v>1.82</v>
      </c>
      <c r="BD773" t="s">
        <v>697</v>
      </c>
      <c r="BE773">
        <v>0</v>
      </c>
      <c r="BF773">
        <v>0</v>
      </c>
      <c r="BG773">
        <v>0</v>
      </c>
      <c r="BH773">
        <v>0</v>
      </c>
      <c r="BI773" t="s">
        <v>197</v>
      </c>
      <c r="BJ773" t="s">
        <v>697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697</v>
      </c>
      <c r="BQ773">
        <v>0</v>
      </c>
      <c r="BR773">
        <v>0</v>
      </c>
      <c r="BS773">
        <v>0</v>
      </c>
      <c r="BT773" t="s">
        <v>697</v>
      </c>
      <c r="BU773">
        <v>0</v>
      </c>
      <c r="BV773">
        <v>0</v>
      </c>
      <c r="BW773" t="s">
        <v>697</v>
      </c>
      <c r="BX773">
        <v>0</v>
      </c>
    </row>
    <row r="774" spans="1:76" x14ac:dyDescent="0.25">
      <c r="A774" t="s">
        <v>817</v>
      </c>
      <c r="B774" t="s">
        <v>191</v>
      </c>
      <c r="C774" t="s">
        <v>818</v>
      </c>
      <c r="D774" t="s">
        <v>414</v>
      </c>
      <c r="E774" t="s">
        <v>697</v>
      </c>
      <c r="F774" t="s">
        <v>408</v>
      </c>
      <c r="G774" t="s">
        <v>697</v>
      </c>
      <c r="H774" t="s">
        <v>184</v>
      </c>
      <c r="I774" t="s">
        <v>2264</v>
      </c>
      <c r="J774" t="s">
        <v>2264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697</v>
      </c>
      <c r="AC774" s="2">
        <v>-2.098360655737705</v>
      </c>
      <c r="AD774">
        <v>-0.46</v>
      </c>
      <c r="AE774">
        <v>0</v>
      </c>
      <c r="AF774">
        <v>0</v>
      </c>
      <c r="AG774">
        <v>0</v>
      </c>
      <c r="AH774">
        <v>0</v>
      </c>
      <c r="AI774" t="s">
        <v>697</v>
      </c>
      <c r="AJ774" t="s">
        <v>697</v>
      </c>
      <c r="AK774" t="s">
        <v>697</v>
      </c>
      <c r="AL774">
        <v>0</v>
      </c>
      <c r="AM774">
        <v>0</v>
      </c>
      <c r="AN774" t="s">
        <v>697</v>
      </c>
      <c r="AO774" t="s">
        <v>697</v>
      </c>
      <c r="AP774" t="s">
        <v>697</v>
      </c>
      <c r="AQ774" t="s">
        <v>697</v>
      </c>
      <c r="AR774" t="s">
        <v>697</v>
      </c>
      <c r="AS774" t="s">
        <v>697</v>
      </c>
      <c r="AT774" t="s">
        <v>697</v>
      </c>
      <c r="AU774" t="s">
        <v>697</v>
      </c>
      <c r="AV774" t="s">
        <v>697</v>
      </c>
      <c r="AW774" t="s">
        <v>697</v>
      </c>
      <c r="AX774" t="s">
        <v>697</v>
      </c>
      <c r="AY774" t="s">
        <v>697</v>
      </c>
      <c r="AZ774" t="s">
        <v>697</v>
      </c>
      <c r="BA774" t="s">
        <v>2496</v>
      </c>
      <c r="BB774" t="s">
        <v>2497</v>
      </c>
      <c r="BC774">
        <v>2.56</v>
      </c>
      <c r="BD774" t="s">
        <v>697</v>
      </c>
      <c r="BE774">
        <v>0</v>
      </c>
      <c r="BF774">
        <v>0</v>
      </c>
      <c r="BG774">
        <v>0</v>
      </c>
      <c r="BH774">
        <v>0</v>
      </c>
      <c r="BI774" t="s">
        <v>197</v>
      </c>
      <c r="BJ774" t="s">
        <v>697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697</v>
      </c>
      <c r="BQ774">
        <v>0</v>
      </c>
      <c r="BR774">
        <v>0</v>
      </c>
      <c r="BS774">
        <v>0</v>
      </c>
      <c r="BT774" t="s">
        <v>697</v>
      </c>
      <c r="BU774">
        <v>0</v>
      </c>
      <c r="BV774">
        <v>0</v>
      </c>
      <c r="BW774" t="s">
        <v>697</v>
      </c>
      <c r="BX774">
        <v>0</v>
      </c>
    </row>
    <row r="775" spans="1:76" x14ac:dyDescent="0.25">
      <c r="A775" t="s">
        <v>1006</v>
      </c>
      <c r="B775" t="s">
        <v>201</v>
      </c>
      <c r="C775" t="s">
        <v>1007</v>
      </c>
      <c r="D775" t="s">
        <v>460</v>
      </c>
      <c r="E775" t="s">
        <v>697</v>
      </c>
      <c r="F775" t="s">
        <v>693</v>
      </c>
      <c r="G775" t="s">
        <v>697</v>
      </c>
      <c r="H775" t="s">
        <v>184</v>
      </c>
      <c r="I775" t="s">
        <v>2264</v>
      </c>
      <c r="J775" t="s">
        <v>2264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697</v>
      </c>
      <c r="AC775" s="2">
        <v>-1.7540983606557377</v>
      </c>
      <c r="AD775">
        <v>-0.39</v>
      </c>
      <c r="AE775">
        <v>0</v>
      </c>
      <c r="AF775">
        <v>0</v>
      </c>
      <c r="AG775">
        <v>0</v>
      </c>
      <c r="AH775">
        <v>0</v>
      </c>
      <c r="AI775" t="s">
        <v>697</v>
      </c>
      <c r="AJ775" t="s">
        <v>697</v>
      </c>
      <c r="AK775" t="s">
        <v>697</v>
      </c>
      <c r="AL775">
        <v>0</v>
      </c>
      <c r="AM775">
        <v>0</v>
      </c>
      <c r="AN775" t="s">
        <v>697</v>
      </c>
      <c r="AO775" t="s">
        <v>697</v>
      </c>
      <c r="AP775" t="s">
        <v>697</v>
      </c>
      <c r="AQ775" t="s">
        <v>697</v>
      </c>
      <c r="AR775" t="s">
        <v>697</v>
      </c>
      <c r="AS775" t="s">
        <v>697</v>
      </c>
      <c r="AT775" t="s">
        <v>697</v>
      </c>
      <c r="AU775" t="s">
        <v>697</v>
      </c>
      <c r="AV775" t="s">
        <v>697</v>
      </c>
      <c r="AW775" t="s">
        <v>697</v>
      </c>
      <c r="AX775" t="s">
        <v>697</v>
      </c>
      <c r="AY775" t="s">
        <v>697</v>
      </c>
      <c r="AZ775" t="s">
        <v>697</v>
      </c>
      <c r="BA775" t="s">
        <v>2498</v>
      </c>
      <c r="BB775" t="s">
        <v>2499</v>
      </c>
      <c r="BC775">
        <v>2.14</v>
      </c>
      <c r="BD775" t="s">
        <v>697</v>
      </c>
      <c r="BE775">
        <v>0</v>
      </c>
      <c r="BF775">
        <v>0</v>
      </c>
      <c r="BG775">
        <v>0</v>
      </c>
      <c r="BH775">
        <v>0</v>
      </c>
      <c r="BI775" t="s">
        <v>197</v>
      </c>
      <c r="BJ775" t="s">
        <v>697</v>
      </c>
      <c r="BK775">
        <v>0</v>
      </c>
      <c r="BL775">
        <v>0</v>
      </c>
      <c r="BM775">
        <v>0</v>
      </c>
      <c r="BN775">
        <v>0</v>
      </c>
      <c r="BO775">
        <v>0</v>
      </c>
      <c r="BP775" t="s">
        <v>697</v>
      </c>
      <c r="BQ775">
        <v>0</v>
      </c>
      <c r="BR775">
        <v>0</v>
      </c>
      <c r="BS775">
        <v>0</v>
      </c>
      <c r="BT775" t="s">
        <v>697</v>
      </c>
      <c r="BU775">
        <v>0</v>
      </c>
      <c r="BV775">
        <v>0</v>
      </c>
      <c r="BW775" t="s">
        <v>697</v>
      </c>
      <c r="BX775">
        <v>0</v>
      </c>
    </row>
    <row r="776" spans="1:76" x14ac:dyDescent="0.25">
      <c r="A776" t="s">
        <v>1521</v>
      </c>
      <c r="B776" t="s">
        <v>191</v>
      </c>
      <c r="C776" t="s">
        <v>1522</v>
      </c>
      <c r="D776" t="s">
        <v>538</v>
      </c>
      <c r="E776" t="s">
        <v>697</v>
      </c>
      <c r="F776" t="s">
        <v>603</v>
      </c>
      <c r="G776" t="s">
        <v>697</v>
      </c>
      <c r="H776" t="s">
        <v>184</v>
      </c>
      <c r="I776" t="s">
        <v>2264</v>
      </c>
      <c r="J776" t="s">
        <v>2264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697</v>
      </c>
      <c r="AC776" s="2">
        <v>-4.0655737704918034</v>
      </c>
      <c r="AD776">
        <v>-0.89</v>
      </c>
      <c r="AE776">
        <v>0</v>
      </c>
      <c r="AF776">
        <v>0</v>
      </c>
      <c r="AG776">
        <v>0</v>
      </c>
      <c r="AH776">
        <v>0</v>
      </c>
      <c r="AI776" t="s">
        <v>697</v>
      </c>
      <c r="AJ776" t="s">
        <v>697</v>
      </c>
      <c r="AK776" t="s">
        <v>697</v>
      </c>
      <c r="AL776">
        <v>0</v>
      </c>
      <c r="AM776">
        <v>0</v>
      </c>
      <c r="AN776" t="s">
        <v>697</v>
      </c>
      <c r="AO776" t="s">
        <v>697</v>
      </c>
      <c r="AP776" t="s">
        <v>697</v>
      </c>
      <c r="AQ776" t="s">
        <v>697</v>
      </c>
      <c r="AR776" t="s">
        <v>697</v>
      </c>
      <c r="AS776" t="s">
        <v>697</v>
      </c>
      <c r="AT776" t="s">
        <v>697</v>
      </c>
      <c r="AU776" t="s">
        <v>697</v>
      </c>
      <c r="AV776" t="s">
        <v>697</v>
      </c>
      <c r="AW776" t="s">
        <v>697</v>
      </c>
      <c r="AX776" t="s">
        <v>697</v>
      </c>
      <c r="AY776" t="s">
        <v>697</v>
      </c>
      <c r="AZ776" t="s">
        <v>697</v>
      </c>
      <c r="BA776" t="s">
        <v>2500</v>
      </c>
      <c r="BB776" t="s">
        <v>2501</v>
      </c>
      <c r="BC776">
        <v>4.96</v>
      </c>
      <c r="BD776" t="s">
        <v>697</v>
      </c>
      <c r="BE776">
        <v>0</v>
      </c>
      <c r="BF776">
        <v>0</v>
      </c>
      <c r="BG776">
        <v>0</v>
      </c>
      <c r="BH776">
        <v>0</v>
      </c>
      <c r="BI776" t="s">
        <v>197</v>
      </c>
      <c r="BJ776" t="s">
        <v>697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697</v>
      </c>
      <c r="BQ776">
        <v>0</v>
      </c>
      <c r="BR776">
        <v>0</v>
      </c>
      <c r="BS776">
        <v>0</v>
      </c>
      <c r="BT776" t="s">
        <v>697</v>
      </c>
      <c r="BU776">
        <v>0</v>
      </c>
      <c r="BV776">
        <v>0</v>
      </c>
      <c r="BW776" t="s">
        <v>697</v>
      </c>
      <c r="BX776">
        <v>0</v>
      </c>
    </row>
    <row r="777" spans="1:76" x14ac:dyDescent="0.25">
      <c r="A777" t="s">
        <v>728</v>
      </c>
      <c r="B777" t="s">
        <v>191</v>
      </c>
      <c r="C777" t="s">
        <v>211</v>
      </c>
      <c r="D777" t="s">
        <v>671</v>
      </c>
      <c r="E777" t="s">
        <v>697</v>
      </c>
      <c r="F777" t="s">
        <v>212</v>
      </c>
      <c r="G777" t="s">
        <v>697</v>
      </c>
      <c r="H777" t="s">
        <v>184</v>
      </c>
      <c r="I777" t="s">
        <v>2264</v>
      </c>
      <c r="J777" t="s">
        <v>2264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697</v>
      </c>
      <c r="AC777" s="2">
        <v>-4.0245901639344259</v>
      </c>
      <c r="AD777">
        <v>-0.89</v>
      </c>
      <c r="AE777">
        <v>0</v>
      </c>
      <c r="AF777">
        <v>0</v>
      </c>
      <c r="AG777">
        <v>0</v>
      </c>
      <c r="AH777">
        <v>0</v>
      </c>
      <c r="AI777" t="s">
        <v>697</v>
      </c>
      <c r="AJ777" t="s">
        <v>697</v>
      </c>
      <c r="AK777" t="s">
        <v>697</v>
      </c>
      <c r="AL777">
        <v>0</v>
      </c>
      <c r="AM777">
        <v>0</v>
      </c>
      <c r="AN777" t="s">
        <v>697</v>
      </c>
      <c r="AO777" t="s">
        <v>697</v>
      </c>
      <c r="AP777" t="s">
        <v>697</v>
      </c>
      <c r="AQ777" t="s">
        <v>697</v>
      </c>
      <c r="AR777" t="s">
        <v>697</v>
      </c>
      <c r="AS777" t="s">
        <v>697</v>
      </c>
      <c r="AT777" t="s">
        <v>697</v>
      </c>
      <c r="AU777" t="s">
        <v>697</v>
      </c>
      <c r="AV777" t="s">
        <v>697</v>
      </c>
      <c r="AW777" t="s">
        <v>697</v>
      </c>
      <c r="AX777" t="s">
        <v>697</v>
      </c>
      <c r="AY777" t="s">
        <v>697</v>
      </c>
      <c r="AZ777" t="s">
        <v>697</v>
      </c>
      <c r="BA777" t="s">
        <v>2345</v>
      </c>
      <c r="BB777" t="s">
        <v>2502</v>
      </c>
      <c r="BC777">
        <v>4.91</v>
      </c>
      <c r="BD777" t="s">
        <v>697</v>
      </c>
      <c r="BE777">
        <v>0</v>
      </c>
      <c r="BF777">
        <v>0</v>
      </c>
      <c r="BG777">
        <v>0</v>
      </c>
      <c r="BH777">
        <v>0</v>
      </c>
      <c r="BI777" t="s">
        <v>197</v>
      </c>
      <c r="BJ777" t="s">
        <v>697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697</v>
      </c>
      <c r="BQ777">
        <v>0</v>
      </c>
      <c r="BR777">
        <v>0</v>
      </c>
      <c r="BS777">
        <v>0</v>
      </c>
      <c r="BT777" t="s">
        <v>697</v>
      </c>
      <c r="BU777">
        <v>0</v>
      </c>
      <c r="BV777">
        <v>0</v>
      </c>
      <c r="BW777" t="s">
        <v>697</v>
      </c>
      <c r="BX777">
        <v>0</v>
      </c>
    </row>
    <row r="778" spans="1:76" x14ac:dyDescent="0.25">
      <c r="A778" t="s">
        <v>735</v>
      </c>
      <c r="B778" t="s">
        <v>231</v>
      </c>
      <c r="C778" t="s">
        <v>232</v>
      </c>
      <c r="D778" t="s">
        <v>233</v>
      </c>
      <c r="E778" t="s">
        <v>697</v>
      </c>
      <c r="F778" t="s">
        <v>234</v>
      </c>
      <c r="G778" t="s">
        <v>697</v>
      </c>
      <c r="H778" t="s">
        <v>184</v>
      </c>
      <c r="I778" t="s">
        <v>2264</v>
      </c>
      <c r="J778" t="s">
        <v>2264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697</v>
      </c>
      <c r="AC778" s="2">
        <v>-4.0983606557377046</v>
      </c>
      <c r="AD778">
        <v>-0.9</v>
      </c>
      <c r="AE778">
        <v>0</v>
      </c>
      <c r="AF778">
        <v>0</v>
      </c>
      <c r="AG778">
        <v>0</v>
      </c>
      <c r="AH778">
        <v>0</v>
      </c>
      <c r="AI778" t="s">
        <v>697</v>
      </c>
      <c r="AJ778" t="s">
        <v>697</v>
      </c>
      <c r="AK778" t="s">
        <v>697</v>
      </c>
      <c r="AL778">
        <v>0</v>
      </c>
      <c r="AM778">
        <v>0</v>
      </c>
      <c r="AN778" t="s">
        <v>697</v>
      </c>
      <c r="AO778" t="s">
        <v>697</v>
      </c>
      <c r="AP778" t="s">
        <v>697</v>
      </c>
      <c r="AQ778" t="s">
        <v>697</v>
      </c>
      <c r="AR778" t="s">
        <v>697</v>
      </c>
      <c r="AS778" t="s">
        <v>697</v>
      </c>
      <c r="AT778" t="s">
        <v>697</v>
      </c>
      <c r="AU778" t="s">
        <v>697</v>
      </c>
      <c r="AV778" t="s">
        <v>697</v>
      </c>
      <c r="AW778" t="s">
        <v>697</v>
      </c>
      <c r="AX778" t="s">
        <v>697</v>
      </c>
      <c r="AY778" t="s">
        <v>697</v>
      </c>
      <c r="AZ778" t="s">
        <v>697</v>
      </c>
      <c r="BA778" t="s">
        <v>2503</v>
      </c>
      <c r="BB778" t="s">
        <v>2504</v>
      </c>
      <c r="BC778">
        <v>5</v>
      </c>
      <c r="BD778" t="s">
        <v>697</v>
      </c>
      <c r="BE778">
        <v>0</v>
      </c>
      <c r="BF778">
        <v>0</v>
      </c>
      <c r="BG778">
        <v>0</v>
      </c>
      <c r="BH778">
        <v>0</v>
      </c>
      <c r="BI778" t="s">
        <v>197</v>
      </c>
      <c r="BJ778" t="s">
        <v>697</v>
      </c>
      <c r="BK778">
        <v>0</v>
      </c>
      <c r="BL778">
        <v>0</v>
      </c>
      <c r="BM778">
        <v>0</v>
      </c>
      <c r="BN778">
        <v>0</v>
      </c>
      <c r="BO778">
        <v>0</v>
      </c>
      <c r="BP778" t="s">
        <v>697</v>
      </c>
      <c r="BQ778">
        <v>0</v>
      </c>
      <c r="BR778">
        <v>0</v>
      </c>
      <c r="BS778">
        <v>0</v>
      </c>
      <c r="BT778" t="s">
        <v>697</v>
      </c>
      <c r="BU778">
        <v>0</v>
      </c>
      <c r="BV778">
        <v>0</v>
      </c>
      <c r="BW778" t="s">
        <v>697</v>
      </c>
      <c r="BX778">
        <v>0</v>
      </c>
    </row>
    <row r="779" spans="1:76" x14ac:dyDescent="0.25">
      <c r="A779" t="s">
        <v>2505</v>
      </c>
      <c r="B779" t="s">
        <v>201</v>
      </c>
      <c r="C779" t="s">
        <v>2506</v>
      </c>
      <c r="D779" t="s">
        <v>260</v>
      </c>
      <c r="E779" t="s">
        <v>697</v>
      </c>
      <c r="F779" t="s">
        <v>643</v>
      </c>
      <c r="G779" t="s">
        <v>697</v>
      </c>
      <c r="H779" t="s">
        <v>184</v>
      </c>
      <c r="I779" t="s">
        <v>2264</v>
      </c>
      <c r="J779" t="s">
        <v>2264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697</v>
      </c>
      <c r="AC779" s="2">
        <v>-1.6967213114754098</v>
      </c>
      <c r="AD779">
        <v>-0.37</v>
      </c>
      <c r="AE779">
        <v>0</v>
      </c>
      <c r="AF779">
        <v>0</v>
      </c>
      <c r="AG779">
        <v>0</v>
      </c>
      <c r="AH779">
        <v>0</v>
      </c>
      <c r="AI779" t="s">
        <v>697</v>
      </c>
      <c r="AJ779" t="s">
        <v>697</v>
      </c>
      <c r="AK779" t="s">
        <v>697</v>
      </c>
      <c r="AL779">
        <v>0</v>
      </c>
      <c r="AM779">
        <v>0</v>
      </c>
      <c r="AN779" t="s">
        <v>697</v>
      </c>
      <c r="AO779" t="s">
        <v>697</v>
      </c>
      <c r="AP779" t="s">
        <v>697</v>
      </c>
      <c r="AQ779" t="s">
        <v>697</v>
      </c>
      <c r="AR779" t="s">
        <v>697</v>
      </c>
      <c r="AS779" t="s">
        <v>697</v>
      </c>
      <c r="AT779" t="s">
        <v>697</v>
      </c>
      <c r="AU779" t="s">
        <v>697</v>
      </c>
      <c r="AV779" t="s">
        <v>697</v>
      </c>
      <c r="AW779" t="s">
        <v>697</v>
      </c>
      <c r="AX779" t="s">
        <v>697</v>
      </c>
      <c r="AY779" t="s">
        <v>697</v>
      </c>
      <c r="AZ779" t="s">
        <v>697</v>
      </c>
      <c r="BA779" t="s">
        <v>2507</v>
      </c>
      <c r="BB779" t="s">
        <v>2508</v>
      </c>
      <c r="BC779">
        <v>2.0699999999999998</v>
      </c>
      <c r="BD779" t="s">
        <v>697</v>
      </c>
      <c r="BE779">
        <v>0</v>
      </c>
      <c r="BF779">
        <v>0</v>
      </c>
      <c r="BG779">
        <v>0</v>
      </c>
      <c r="BH779">
        <v>0</v>
      </c>
      <c r="BI779" t="s">
        <v>197</v>
      </c>
      <c r="BJ779" t="s">
        <v>697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697</v>
      </c>
      <c r="BQ779">
        <v>0</v>
      </c>
      <c r="BR779">
        <v>0</v>
      </c>
      <c r="BS779">
        <v>0</v>
      </c>
      <c r="BT779" t="s">
        <v>697</v>
      </c>
      <c r="BU779">
        <v>0</v>
      </c>
      <c r="BV779">
        <v>0</v>
      </c>
      <c r="BW779" t="s">
        <v>697</v>
      </c>
      <c r="BX779">
        <v>0</v>
      </c>
    </row>
    <row r="780" spans="1:76" x14ac:dyDescent="0.25">
      <c r="A780" t="s">
        <v>732</v>
      </c>
      <c r="B780" t="s">
        <v>231</v>
      </c>
      <c r="C780" t="s">
        <v>455</v>
      </c>
      <c r="D780" t="s">
        <v>255</v>
      </c>
      <c r="E780" t="s">
        <v>697</v>
      </c>
      <c r="F780" t="s">
        <v>456</v>
      </c>
      <c r="G780" t="s">
        <v>697</v>
      </c>
      <c r="H780" t="s">
        <v>184</v>
      </c>
      <c r="I780" t="s">
        <v>2264</v>
      </c>
      <c r="J780" t="s">
        <v>2264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697</v>
      </c>
      <c r="AC780" s="2">
        <v>-1.5983606557377048</v>
      </c>
      <c r="AD780">
        <v>-0.35</v>
      </c>
      <c r="AE780">
        <v>0</v>
      </c>
      <c r="AF780">
        <v>0</v>
      </c>
      <c r="AG780">
        <v>0</v>
      </c>
      <c r="AH780">
        <v>0</v>
      </c>
      <c r="AI780" t="s">
        <v>697</v>
      </c>
      <c r="AJ780" t="s">
        <v>697</v>
      </c>
      <c r="AK780" t="s">
        <v>697</v>
      </c>
      <c r="AL780">
        <v>0</v>
      </c>
      <c r="AM780">
        <v>0</v>
      </c>
      <c r="AN780" t="s">
        <v>697</v>
      </c>
      <c r="AO780" t="s">
        <v>697</v>
      </c>
      <c r="AP780" t="s">
        <v>697</v>
      </c>
      <c r="AQ780" t="s">
        <v>697</v>
      </c>
      <c r="AR780" t="s">
        <v>697</v>
      </c>
      <c r="AS780" t="s">
        <v>697</v>
      </c>
      <c r="AT780" t="s">
        <v>697</v>
      </c>
      <c r="AU780" t="s">
        <v>697</v>
      </c>
      <c r="AV780" t="s">
        <v>697</v>
      </c>
      <c r="AW780" t="s">
        <v>697</v>
      </c>
      <c r="AX780" t="s">
        <v>697</v>
      </c>
      <c r="AY780" t="s">
        <v>697</v>
      </c>
      <c r="AZ780" t="s">
        <v>697</v>
      </c>
      <c r="BA780" t="s">
        <v>2509</v>
      </c>
      <c r="BB780" t="s">
        <v>2510</v>
      </c>
      <c r="BC780">
        <v>1.95</v>
      </c>
      <c r="BD780" t="s">
        <v>697</v>
      </c>
      <c r="BE780">
        <v>0</v>
      </c>
      <c r="BF780">
        <v>0</v>
      </c>
      <c r="BG780">
        <v>0</v>
      </c>
      <c r="BH780">
        <v>0</v>
      </c>
      <c r="BI780" t="s">
        <v>197</v>
      </c>
      <c r="BJ780" t="s">
        <v>697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697</v>
      </c>
      <c r="BQ780">
        <v>0</v>
      </c>
      <c r="BR780">
        <v>0</v>
      </c>
      <c r="BS780">
        <v>0</v>
      </c>
      <c r="BT780" t="s">
        <v>697</v>
      </c>
      <c r="BU780">
        <v>0</v>
      </c>
      <c r="BV780">
        <v>0</v>
      </c>
      <c r="BW780" t="s">
        <v>697</v>
      </c>
      <c r="BX780">
        <v>0</v>
      </c>
    </row>
    <row r="781" spans="1:76" x14ac:dyDescent="0.25">
      <c r="A781" t="s">
        <v>732</v>
      </c>
      <c r="B781" t="s">
        <v>231</v>
      </c>
      <c r="C781" t="s">
        <v>455</v>
      </c>
      <c r="D781" t="s">
        <v>255</v>
      </c>
      <c r="E781" t="s">
        <v>697</v>
      </c>
      <c r="F781" t="s">
        <v>456</v>
      </c>
      <c r="G781" t="s">
        <v>697</v>
      </c>
      <c r="H781" t="s">
        <v>184</v>
      </c>
      <c r="I781" t="s">
        <v>2264</v>
      </c>
      <c r="J781" t="s">
        <v>2264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697</v>
      </c>
      <c r="AC781" s="2">
        <v>-0.62295081967213106</v>
      </c>
      <c r="AD781">
        <v>-0.14000000000000001</v>
      </c>
      <c r="AE781">
        <v>0</v>
      </c>
      <c r="AF781">
        <v>0</v>
      </c>
      <c r="AG781">
        <v>0</v>
      </c>
      <c r="AH781">
        <v>0</v>
      </c>
      <c r="AI781" t="s">
        <v>697</v>
      </c>
      <c r="AJ781" t="s">
        <v>697</v>
      </c>
      <c r="AK781" t="s">
        <v>697</v>
      </c>
      <c r="AL781">
        <v>0</v>
      </c>
      <c r="AM781">
        <v>0</v>
      </c>
      <c r="AN781" t="s">
        <v>697</v>
      </c>
      <c r="AO781" t="s">
        <v>697</v>
      </c>
      <c r="AP781" t="s">
        <v>697</v>
      </c>
      <c r="AQ781" t="s">
        <v>697</v>
      </c>
      <c r="AR781" t="s">
        <v>697</v>
      </c>
      <c r="AS781" t="s">
        <v>697</v>
      </c>
      <c r="AT781" t="s">
        <v>697</v>
      </c>
      <c r="AU781" t="s">
        <v>697</v>
      </c>
      <c r="AV781" t="s">
        <v>697</v>
      </c>
      <c r="AW781" t="s">
        <v>697</v>
      </c>
      <c r="AX781" t="s">
        <v>697</v>
      </c>
      <c r="AY781" t="s">
        <v>697</v>
      </c>
      <c r="AZ781" t="s">
        <v>697</v>
      </c>
      <c r="BA781" t="s">
        <v>2316</v>
      </c>
      <c r="BB781" t="s">
        <v>2511</v>
      </c>
      <c r="BC781">
        <v>0.76</v>
      </c>
      <c r="BD781" t="s">
        <v>697</v>
      </c>
      <c r="BE781">
        <v>0</v>
      </c>
      <c r="BF781">
        <v>0</v>
      </c>
      <c r="BG781">
        <v>0</v>
      </c>
      <c r="BH781">
        <v>0</v>
      </c>
      <c r="BI781" t="s">
        <v>197</v>
      </c>
      <c r="BJ781" t="s">
        <v>697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697</v>
      </c>
      <c r="BQ781">
        <v>0</v>
      </c>
      <c r="BR781">
        <v>0</v>
      </c>
      <c r="BS781">
        <v>0</v>
      </c>
      <c r="BT781" t="s">
        <v>697</v>
      </c>
      <c r="BU781">
        <v>0</v>
      </c>
      <c r="BV781">
        <v>0</v>
      </c>
      <c r="BW781" t="s">
        <v>697</v>
      </c>
      <c r="BX781">
        <v>0</v>
      </c>
    </row>
    <row r="782" spans="1:76" x14ac:dyDescent="0.25">
      <c r="A782" t="s">
        <v>736</v>
      </c>
      <c r="B782" t="s">
        <v>231</v>
      </c>
      <c r="C782" t="s">
        <v>256</v>
      </c>
      <c r="D782" t="s">
        <v>255</v>
      </c>
      <c r="E782" t="s">
        <v>697</v>
      </c>
      <c r="F782" t="s">
        <v>257</v>
      </c>
      <c r="G782" t="s">
        <v>697</v>
      </c>
      <c r="H782" t="s">
        <v>184</v>
      </c>
      <c r="I782" t="s">
        <v>2264</v>
      </c>
      <c r="J782" t="s">
        <v>2264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697</v>
      </c>
      <c r="AC782" s="2">
        <v>-1.9180327868852458</v>
      </c>
      <c r="AD782">
        <v>-0.42</v>
      </c>
      <c r="AE782">
        <v>0</v>
      </c>
      <c r="AF782">
        <v>0</v>
      </c>
      <c r="AG782">
        <v>0</v>
      </c>
      <c r="AH782">
        <v>0</v>
      </c>
      <c r="AI782" t="s">
        <v>697</v>
      </c>
      <c r="AJ782" t="s">
        <v>697</v>
      </c>
      <c r="AK782" t="s">
        <v>697</v>
      </c>
      <c r="AL782">
        <v>0</v>
      </c>
      <c r="AM782">
        <v>0</v>
      </c>
      <c r="AN782" t="s">
        <v>697</v>
      </c>
      <c r="AO782" t="s">
        <v>697</v>
      </c>
      <c r="AP782" t="s">
        <v>697</v>
      </c>
      <c r="AQ782" t="s">
        <v>697</v>
      </c>
      <c r="AR782" t="s">
        <v>697</v>
      </c>
      <c r="AS782" t="s">
        <v>697</v>
      </c>
      <c r="AT782" t="s">
        <v>697</v>
      </c>
      <c r="AU782" t="s">
        <v>697</v>
      </c>
      <c r="AV782" t="s">
        <v>697</v>
      </c>
      <c r="AW782" t="s">
        <v>697</v>
      </c>
      <c r="AX782" t="s">
        <v>697</v>
      </c>
      <c r="AY782" t="s">
        <v>697</v>
      </c>
      <c r="AZ782" t="s">
        <v>697</v>
      </c>
      <c r="BA782" t="s">
        <v>2512</v>
      </c>
      <c r="BB782" t="s">
        <v>2513</v>
      </c>
      <c r="BC782">
        <v>2.34</v>
      </c>
      <c r="BD782" t="s">
        <v>697</v>
      </c>
      <c r="BE782">
        <v>0</v>
      </c>
      <c r="BF782">
        <v>0</v>
      </c>
      <c r="BG782">
        <v>0</v>
      </c>
      <c r="BH782">
        <v>0</v>
      </c>
      <c r="BI782" t="s">
        <v>197</v>
      </c>
      <c r="BJ782" t="s">
        <v>697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697</v>
      </c>
      <c r="BQ782">
        <v>0</v>
      </c>
      <c r="BR782">
        <v>0</v>
      </c>
      <c r="BS782">
        <v>0</v>
      </c>
      <c r="BT782" t="s">
        <v>697</v>
      </c>
      <c r="BU782">
        <v>0</v>
      </c>
      <c r="BV782">
        <v>0</v>
      </c>
      <c r="BW782" t="s">
        <v>697</v>
      </c>
      <c r="BX782">
        <v>0</v>
      </c>
    </row>
    <row r="783" spans="1:76" x14ac:dyDescent="0.25">
      <c r="A783" t="s">
        <v>735</v>
      </c>
      <c r="B783" t="s">
        <v>231</v>
      </c>
      <c r="C783" t="s">
        <v>232</v>
      </c>
      <c r="D783" t="s">
        <v>233</v>
      </c>
      <c r="E783" t="s">
        <v>697</v>
      </c>
      <c r="F783" t="s">
        <v>234</v>
      </c>
      <c r="G783" t="s">
        <v>697</v>
      </c>
      <c r="H783" t="s">
        <v>184</v>
      </c>
      <c r="I783" t="s">
        <v>2264</v>
      </c>
      <c r="J783" t="s">
        <v>2264</v>
      </c>
      <c r="K783">
        <v>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697</v>
      </c>
      <c r="AC783" s="2">
        <v>-3.0737704918032787</v>
      </c>
      <c r="AD783">
        <v>-0.68</v>
      </c>
      <c r="AE783">
        <v>0</v>
      </c>
      <c r="AF783">
        <v>0</v>
      </c>
      <c r="AG783">
        <v>0</v>
      </c>
      <c r="AH783">
        <v>0</v>
      </c>
      <c r="AI783" t="s">
        <v>697</v>
      </c>
      <c r="AJ783" t="s">
        <v>697</v>
      </c>
      <c r="AK783" t="s">
        <v>697</v>
      </c>
      <c r="AL783">
        <v>0</v>
      </c>
      <c r="AM783">
        <v>0</v>
      </c>
      <c r="AN783" t="s">
        <v>697</v>
      </c>
      <c r="AO783" t="s">
        <v>697</v>
      </c>
      <c r="AP783" t="s">
        <v>697</v>
      </c>
      <c r="AQ783" t="s">
        <v>697</v>
      </c>
      <c r="AR783" t="s">
        <v>697</v>
      </c>
      <c r="AS783" t="s">
        <v>697</v>
      </c>
      <c r="AT783" t="s">
        <v>697</v>
      </c>
      <c r="AU783" t="s">
        <v>697</v>
      </c>
      <c r="AV783" t="s">
        <v>697</v>
      </c>
      <c r="AW783" t="s">
        <v>697</v>
      </c>
      <c r="AX783" t="s">
        <v>697</v>
      </c>
      <c r="AY783" t="s">
        <v>697</v>
      </c>
      <c r="AZ783" t="s">
        <v>697</v>
      </c>
      <c r="BA783" t="s">
        <v>2380</v>
      </c>
      <c r="BB783" t="s">
        <v>2514</v>
      </c>
      <c r="BC783">
        <v>3.75</v>
      </c>
      <c r="BD783" t="s">
        <v>697</v>
      </c>
      <c r="BE783">
        <v>0</v>
      </c>
      <c r="BF783">
        <v>0</v>
      </c>
      <c r="BG783">
        <v>0</v>
      </c>
      <c r="BH783">
        <v>0</v>
      </c>
      <c r="BI783" t="s">
        <v>197</v>
      </c>
      <c r="BJ783" t="s">
        <v>697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697</v>
      </c>
      <c r="BQ783">
        <v>0</v>
      </c>
      <c r="BR783">
        <v>0</v>
      </c>
      <c r="BS783">
        <v>0</v>
      </c>
      <c r="BT783" t="s">
        <v>697</v>
      </c>
      <c r="BU783">
        <v>0</v>
      </c>
      <c r="BV783">
        <v>0</v>
      </c>
      <c r="BW783" t="s">
        <v>697</v>
      </c>
      <c r="BX783">
        <v>0</v>
      </c>
    </row>
    <row r="784" spans="1:76" x14ac:dyDescent="0.25">
      <c r="A784" t="s">
        <v>735</v>
      </c>
      <c r="B784" t="s">
        <v>231</v>
      </c>
      <c r="C784" t="s">
        <v>232</v>
      </c>
      <c r="D784" t="s">
        <v>233</v>
      </c>
      <c r="E784" t="s">
        <v>697</v>
      </c>
      <c r="F784" t="s">
        <v>234</v>
      </c>
      <c r="G784" t="s">
        <v>697</v>
      </c>
      <c r="H784" t="s">
        <v>184</v>
      </c>
      <c r="I784" t="s">
        <v>2264</v>
      </c>
      <c r="J784" t="s">
        <v>2264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697</v>
      </c>
      <c r="AC784" s="2">
        <v>-1.6639344262295082</v>
      </c>
      <c r="AD784">
        <v>-0.37</v>
      </c>
      <c r="AE784">
        <v>0</v>
      </c>
      <c r="AF784">
        <v>0</v>
      </c>
      <c r="AG784">
        <v>0</v>
      </c>
      <c r="AH784">
        <v>0</v>
      </c>
      <c r="AI784" t="s">
        <v>697</v>
      </c>
      <c r="AJ784" t="s">
        <v>697</v>
      </c>
      <c r="AK784" t="s">
        <v>697</v>
      </c>
      <c r="AL784">
        <v>0</v>
      </c>
      <c r="AM784">
        <v>0</v>
      </c>
      <c r="AN784" t="s">
        <v>697</v>
      </c>
      <c r="AO784" t="s">
        <v>697</v>
      </c>
      <c r="AP784" t="s">
        <v>697</v>
      </c>
      <c r="AQ784" t="s">
        <v>697</v>
      </c>
      <c r="AR784" t="s">
        <v>697</v>
      </c>
      <c r="AS784" t="s">
        <v>697</v>
      </c>
      <c r="AT784" t="s">
        <v>697</v>
      </c>
      <c r="AU784" t="s">
        <v>697</v>
      </c>
      <c r="AV784" t="s">
        <v>697</v>
      </c>
      <c r="AW784" t="s">
        <v>697</v>
      </c>
      <c r="AX784" t="s">
        <v>697</v>
      </c>
      <c r="AY784" t="s">
        <v>697</v>
      </c>
      <c r="AZ784" t="s">
        <v>697</v>
      </c>
      <c r="BA784" t="s">
        <v>2377</v>
      </c>
      <c r="BB784" t="s">
        <v>2515</v>
      </c>
      <c r="BC784">
        <v>2.0299999999999998</v>
      </c>
      <c r="BD784" t="s">
        <v>697</v>
      </c>
      <c r="BE784">
        <v>0</v>
      </c>
      <c r="BF784">
        <v>0</v>
      </c>
      <c r="BG784">
        <v>0</v>
      </c>
      <c r="BH784">
        <v>0</v>
      </c>
      <c r="BI784" t="s">
        <v>197</v>
      </c>
      <c r="BJ784" t="s">
        <v>697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697</v>
      </c>
      <c r="BQ784">
        <v>0</v>
      </c>
      <c r="BR784">
        <v>0</v>
      </c>
      <c r="BS784">
        <v>0</v>
      </c>
      <c r="BT784" t="s">
        <v>697</v>
      </c>
      <c r="BU784">
        <v>0</v>
      </c>
      <c r="BV784">
        <v>0</v>
      </c>
      <c r="BW784" t="s">
        <v>697</v>
      </c>
      <c r="BX784">
        <v>0</v>
      </c>
    </row>
    <row r="785" spans="1:76" x14ac:dyDescent="0.25">
      <c r="A785" t="s">
        <v>724</v>
      </c>
      <c r="B785" t="s">
        <v>201</v>
      </c>
      <c r="C785" t="s">
        <v>725</v>
      </c>
      <c r="D785" t="s">
        <v>670</v>
      </c>
      <c r="E785" t="s">
        <v>697</v>
      </c>
      <c r="F785" t="s">
        <v>644</v>
      </c>
      <c r="G785" t="s">
        <v>697</v>
      </c>
      <c r="H785" t="s">
        <v>184</v>
      </c>
      <c r="I785" t="s">
        <v>2264</v>
      </c>
      <c r="J785" t="s">
        <v>2264</v>
      </c>
      <c r="K785">
        <v>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697</v>
      </c>
      <c r="AC785" s="2">
        <v>-2.8442622950819674</v>
      </c>
      <c r="AD785">
        <v>-0.63</v>
      </c>
      <c r="AE785">
        <v>0</v>
      </c>
      <c r="AF785">
        <v>0</v>
      </c>
      <c r="AG785">
        <v>0</v>
      </c>
      <c r="AH785">
        <v>0</v>
      </c>
      <c r="AI785" t="s">
        <v>697</v>
      </c>
      <c r="AJ785" t="s">
        <v>697</v>
      </c>
      <c r="AK785" t="s">
        <v>697</v>
      </c>
      <c r="AL785">
        <v>0</v>
      </c>
      <c r="AM785">
        <v>0</v>
      </c>
      <c r="AN785" t="s">
        <v>697</v>
      </c>
      <c r="AO785" t="s">
        <v>697</v>
      </c>
      <c r="AP785" t="s">
        <v>697</v>
      </c>
      <c r="AQ785" t="s">
        <v>697</v>
      </c>
      <c r="AR785" t="s">
        <v>697</v>
      </c>
      <c r="AS785" t="s">
        <v>697</v>
      </c>
      <c r="AT785" t="s">
        <v>697</v>
      </c>
      <c r="AU785" t="s">
        <v>697</v>
      </c>
      <c r="AV785" t="s">
        <v>697</v>
      </c>
      <c r="AW785" t="s">
        <v>697</v>
      </c>
      <c r="AX785" t="s">
        <v>697</v>
      </c>
      <c r="AY785" t="s">
        <v>697</v>
      </c>
      <c r="AZ785" t="s">
        <v>697</v>
      </c>
      <c r="BA785" t="s">
        <v>1211</v>
      </c>
      <c r="BB785" t="s">
        <v>2516</v>
      </c>
      <c r="BC785">
        <v>3.47</v>
      </c>
      <c r="BD785" t="s">
        <v>697</v>
      </c>
      <c r="BE785">
        <v>0</v>
      </c>
      <c r="BF785">
        <v>0</v>
      </c>
      <c r="BG785">
        <v>0</v>
      </c>
      <c r="BH785">
        <v>0</v>
      </c>
      <c r="BI785" t="s">
        <v>197</v>
      </c>
      <c r="BJ785" t="s">
        <v>697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697</v>
      </c>
      <c r="BQ785">
        <v>0</v>
      </c>
      <c r="BR785">
        <v>0</v>
      </c>
      <c r="BS785">
        <v>0</v>
      </c>
      <c r="BT785" t="s">
        <v>697</v>
      </c>
      <c r="BU785">
        <v>0</v>
      </c>
      <c r="BV785">
        <v>0</v>
      </c>
      <c r="BW785" t="s">
        <v>697</v>
      </c>
      <c r="BX785">
        <v>0</v>
      </c>
    </row>
    <row r="786" spans="1:76" x14ac:dyDescent="0.25">
      <c r="A786" t="s">
        <v>746</v>
      </c>
      <c r="B786" t="s">
        <v>201</v>
      </c>
      <c r="C786" t="s">
        <v>249</v>
      </c>
      <c r="D786" t="s">
        <v>250</v>
      </c>
      <c r="E786" t="s">
        <v>697</v>
      </c>
      <c r="F786" t="s">
        <v>251</v>
      </c>
      <c r="G786" t="s">
        <v>697</v>
      </c>
      <c r="H786" t="s">
        <v>184</v>
      </c>
      <c r="I786" t="s">
        <v>2264</v>
      </c>
      <c r="J786" t="s">
        <v>2264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697</v>
      </c>
      <c r="AC786" s="2">
        <v>-5.442622950819672</v>
      </c>
      <c r="AD786">
        <v>-1.2</v>
      </c>
      <c r="AE786">
        <v>0</v>
      </c>
      <c r="AF786">
        <v>0</v>
      </c>
      <c r="AG786">
        <v>0</v>
      </c>
      <c r="AH786">
        <v>0</v>
      </c>
      <c r="AI786" t="s">
        <v>697</v>
      </c>
      <c r="AJ786" t="s">
        <v>697</v>
      </c>
      <c r="AK786" t="s">
        <v>697</v>
      </c>
      <c r="AL786">
        <v>0</v>
      </c>
      <c r="AM786">
        <v>0</v>
      </c>
      <c r="AN786" t="s">
        <v>697</v>
      </c>
      <c r="AO786" t="s">
        <v>697</v>
      </c>
      <c r="AP786" t="s">
        <v>697</v>
      </c>
      <c r="AQ786" t="s">
        <v>697</v>
      </c>
      <c r="AR786" t="s">
        <v>697</v>
      </c>
      <c r="AS786" t="s">
        <v>697</v>
      </c>
      <c r="AT786" t="s">
        <v>697</v>
      </c>
      <c r="AU786" t="s">
        <v>697</v>
      </c>
      <c r="AV786" t="s">
        <v>697</v>
      </c>
      <c r="AW786" t="s">
        <v>697</v>
      </c>
      <c r="AX786" t="s">
        <v>697</v>
      </c>
      <c r="AY786" t="s">
        <v>697</v>
      </c>
      <c r="AZ786" t="s">
        <v>697</v>
      </c>
      <c r="BA786" t="s">
        <v>2517</v>
      </c>
      <c r="BB786" t="s">
        <v>2518</v>
      </c>
      <c r="BC786">
        <v>6.64</v>
      </c>
      <c r="BD786" t="s">
        <v>697</v>
      </c>
      <c r="BE786">
        <v>0</v>
      </c>
      <c r="BF786">
        <v>0</v>
      </c>
      <c r="BG786">
        <v>0</v>
      </c>
      <c r="BH786">
        <v>0</v>
      </c>
      <c r="BI786" t="s">
        <v>197</v>
      </c>
      <c r="BJ786" t="s">
        <v>697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697</v>
      </c>
      <c r="BQ786">
        <v>0</v>
      </c>
      <c r="BR786">
        <v>0</v>
      </c>
      <c r="BS786">
        <v>0</v>
      </c>
      <c r="BT786" t="s">
        <v>697</v>
      </c>
      <c r="BU786">
        <v>0</v>
      </c>
      <c r="BV786">
        <v>0</v>
      </c>
      <c r="BW786" t="s">
        <v>697</v>
      </c>
      <c r="BX786">
        <v>0</v>
      </c>
    </row>
    <row r="787" spans="1:76" x14ac:dyDescent="0.25">
      <c r="A787" t="s">
        <v>732</v>
      </c>
      <c r="B787" t="s">
        <v>231</v>
      </c>
      <c r="C787" t="s">
        <v>455</v>
      </c>
      <c r="D787" t="s">
        <v>255</v>
      </c>
      <c r="E787" t="s">
        <v>697</v>
      </c>
      <c r="F787" t="s">
        <v>456</v>
      </c>
      <c r="G787" t="s">
        <v>697</v>
      </c>
      <c r="H787" t="s">
        <v>184</v>
      </c>
      <c r="I787" t="s">
        <v>2264</v>
      </c>
      <c r="J787" t="s">
        <v>2264</v>
      </c>
      <c r="K787">
        <v>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697</v>
      </c>
      <c r="AC787" s="2">
        <v>-2.4508196721311477</v>
      </c>
      <c r="AD787">
        <v>-0.54</v>
      </c>
      <c r="AE787">
        <v>0</v>
      </c>
      <c r="AF787">
        <v>0</v>
      </c>
      <c r="AG787">
        <v>0</v>
      </c>
      <c r="AH787">
        <v>0</v>
      </c>
      <c r="AI787" t="s">
        <v>697</v>
      </c>
      <c r="AJ787" t="s">
        <v>697</v>
      </c>
      <c r="AK787" t="s">
        <v>697</v>
      </c>
      <c r="AL787">
        <v>0</v>
      </c>
      <c r="AM787">
        <v>0</v>
      </c>
      <c r="AN787" t="s">
        <v>697</v>
      </c>
      <c r="AO787" t="s">
        <v>697</v>
      </c>
      <c r="AP787" t="s">
        <v>697</v>
      </c>
      <c r="AQ787" t="s">
        <v>697</v>
      </c>
      <c r="AR787" t="s">
        <v>697</v>
      </c>
      <c r="AS787" t="s">
        <v>697</v>
      </c>
      <c r="AT787" t="s">
        <v>697</v>
      </c>
      <c r="AU787" t="s">
        <v>697</v>
      </c>
      <c r="AV787" t="s">
        <v>697</v>
      </c>
      <c r="AW787" t="s">
        <v>697</v>
      </c>
      <c r="AX787" t="s">
        <v>697</v>
      </c>
      <c r="AY787" t="s">
        <v>697</v>
      </c>
      <c r="AZ787" t="s">
        <v>697</v>
      </c>
      <c r="BA787" t="s">
        <v>1860</v>
      </c>
      <c r="BB787" t="s">
        <v>2519</v>
      </c>
      <c r="BC787">
        <v>2.99</v>
      </c>
      <c r="BD787" t="s">
        <v>697</v>
      </c>
      <c r="BE787">
        <v>0</v>
      </c>
      <c r="BF787">
        <v>0</v>
      </c>
      <c r="BG787">
        <v>0</v>
      </c>
      <c r="BH787">
        <v>0</v>
      </c>
      <c r="BI787" t="s">
        <v>197</v>
      </c>
      <c r="BJ787" t="s">
        <v>697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697</v>
      </c>
      <c r="BQ787">
        <v>0</v>
      </c>
      <c r="BR787">
        <v>0</v>
      </c>
      <c r="BS787">
        <v>0</v>
      </c>
      <c r="BT787" t="s">
        <v>697</v>
      </c>
      <c r="BU787">
        <v>0</v>
      </c>
      <c r="BV787">
        <v>0</v>
      </c>
      <c r="BW787" t="s">
        <v>697</v>
      </c>
      <c r="BX787">
        <v>0</v>
      </c>
    </row>
    <row r="788" spans="1:76" x14ac:dyDescent="0.25">
      <c r="A788" t="s">
        <v>721</v>
      </c>
      <c r="B788" t="s">
        <v>191</v>
      </c>
      <c r="C788" t="s">
        <v>209</v>
      </c>
      <c r="D788" t="s">
        <v>796</v>
      </c>
      <c r="E788" t="s">
        <v>697</v>
      </c>
      <c r="F788" t="s">
        <v>210</v>
      </c>
      <c r="G788" t="s">
        <v>697</v>
      </c>
      <c r="H788" t="s">
        <v>184</v>
      </c>
      <c r="I788" t="s">
        <v>2264</v>
      </c>
      <c r="J788" t="s">
        <v>2264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697</v>
      </c>
      <c r="AC788" s="2">
        <v>-8.4836065573770494</v>
      </c>
      <c r="AD788">
        <v>-1.87</v>
      </c>
      <c r="AE788">
        <v>0</v>
      </c>
      <c r="AF788">
        <v>0</v>
      </c>
      <c r="AG788">
        <v>0</v>
      </c>
      <c r="AH788">
        <v>0</v>
      </c>
      <c r="AI788" t="s">
        <v>697</v>
      </c>
      <c r="AJ788" t="s">
        <v>697</v>
      </c>
      <c r="AK788" t="s">
        <v>697</v>
      </c>
      <c r="AL788">
        <v>0</v>
      </c>
      <c r="AM788">
        <v>0</v>
      </c>
      <c r="AN788" t="s">
        <v>697</v>
      </c>
      <c r="AO788" t="s">
        <v>697</v>
      </c>
      <c r="AP788" t="s">
        <v>697</v>
      </c>
      <c r="AQ788" t="s">
        <v>697</v>
      </c>
      <c r="AR788" t="s">
        <v>697</v>
      </c>
      <c r="AS788" t="s">
        <v>697</v>
      </c>
      <c r="AT788" t="s">
        <v>697</v>
      </c>
      <c r="AU788" t="s">
        <v>697</v>
      </c>
      <c r="AV788" t="s">
        <v>697</v>
      </c>
      <c r="AW788" t="s">
        <v>697</v>
      </c>
      <c r="AX788" t="s">
        <v>697</v>
      </c>
      <c r="AY788" t="s">
        <v>697</v>
      </c>
      <c r="AZ788" t="s">
        <v>697</v>
      </c>
      <c r="BA788" t="s">
        <v>2329</v>
      </c>
      <c r="BB788" t="s">
        <v>2520</v>
      </c>
      <c r="BC788">
        <v>10.35</v>
      </c>
      <c r="BD788" t="s">
        <v>697</v>
      </c>
      <c r="BE788">
        <v>0</v>
      </c>
      <c r="BF788">
        <v>0</v>
      </c>
      <c r="BG788">
        <v>0</v>
      </c>
      <c r="BH788">
        <v>0</v>
      </c>
      <c r="BI788" t="s">
        <v>197</v>
      </c>
      <c r="BJ788" t="s">
        <v>697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697</v>
      </c>
      <c r="BQ788">
        <v>0</v>
      </c>
      <c r="BR788">
        <v>0</v>
      </c>
      <c r="BS788">
        <v>0</v>
      </c>
      <c r="BT788" t="s">
        <v>697</v>
      </c>
      <c r="BU788">
        <v>0</v>
      </c>
      <c r="BV788">
        <v>0</v>
      </c>
      <c r="BW788" t="s">
        <v>697</v>
      </c>
      <c r="BX788">
        <v>0</v>
      </c>
    </row>
    <row r="789" spans="1:76" x14ac:dyDescent="0.25">
      <c r="A789" t="s">
        <v>748</v>
      </c>
      <c r="B789" t="s">
        <v>231</v>
      </c>
      <c r="C789" t="s">
        <v>665</v>
      </c>
      <c r="D789" t="s">
        <v>233</v>
      </c>
      <c r="E789" t="s">
        <v>697</v>
      </c>
      <c r="F789" t="s">
        <v>597</v>
      </c>
      <c r="G789" t="s">
        <v>697</v>
      </c>
      <c r="H789" t="s">
        <v>184</v>
      </c>
      <c r="I789" t="s">
        <v>2264</v>
      </c>
      <c r="J789" t="s">
        <v>2264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697</v>
      </c>
      <c r="AC789" s="2">
        <v>-1.5737704918032787</v>
      </c>
      <c r="AD789">
        <v>-0.35</v>
      </c>
      <c r="AE789">
        <v>0</v>
      </c>
      <c r="AF789">
        <v>0</v>
      </c>
      <c r="AG789">
        <v>0</v>
      </c>
      <c r="AH789">
        <v>0</v>
      </c>
      <c r="AI789" t="s">
        <v>697</v>
      </c>
      <c r="AJ789" t="s">
        <v>697</v>
      </c>
      <c r="AK789" t="s">
        <v>697</v>
      </c>
      <c r="AL789">
        <v>0</v>
      </c>
      <c r="AM789">
        <v>0</v>
      </c>
      <c r="AN789" t="s">
        <v>697</v>
      </c>
      <c r="AO789" t="s">
        <v>697</v>
      </c>
      <c r="AP789" t="s">
        <v>697</v>
      </c>
      <c r="AQ789" t="s">
        <v>697</v>
      </c>
      <c r="AR789" t="s">
        <v>697</v>
      </c>
      <c r="AS789" t="s">
        <v>697</v>
      </c>
      <c r="AT789" t="s">
        <v>697</v>
      </c>
      <c r="AU789" t="s">
        <v>697</v>
      </c>
      <c r="AV789" t="s">
        <v>697</v>
      </c>
      <c r="AW789" t="s">
        <v>697</v>
      </c>
      <c r="AX789" t="s">
        <v>697</v>
      </c>
      <c r="AY789" t="s">
        <v>697</v>
      </c>
      <c r="AZ789" t="s">
        <v>697</v>
      </c>
      <c r="BA789" t="s">
        <v>2521</v>
      </c>
      <c r="BB789" t="s">
        <v>2522</v>
      </c>
      <c r="BC789">
        <v>1.92</v>
      </c>
      <c r="BD789" t="s">
        <v>697</v>
      </c>
      <c r="BE789">
        <v>0</v>
      </c>
      <c r="BF789">
        <v>0</v>
      </c>
      <c r="BG789">
        <v>0</v>
      </c>
      <c r="BH789">
        <v>0</v>
      </c>
      <c r="BI789" t="s">
        <v>197</v>
      </c>
      <c r="BJ789" t="s">
        <v>697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697</v>
      </c>
      <c r="BQ789">
        <v>0</v>
      </c>
      <c r="BR789">
        <v>0</v>
      </c>
      <c r="BS789">
        <v>0</v>
      </c>
      <c r="BT789" t="s">
        <v>697</v>
      </c>
      <c r="BU789">
        <v>0</v>
      </c>
      <c r="BV789">
        <v>0</v>
      </c>
      <c r="BW789" t="s">
        <v>697</v>
      </c>
      <c r="BX789">
        <v>0</v>
      </c>
    </row>
    <row r="790" spans="1:76" x14ac:dyDescent="0.25">
      <c r="A790" t="s">
        <v>747</v>
      </c>
      <c r="B790" t="s">
        <v>191</v>
      </c>
      <c r="C790" t="s">
        <v>543</v>
      </c>
      <c r="D790" t="s">
        <v>668</v>
      </c>
      <c r="E790" t="s">
        <v>697</v>
      </c>
      <c r="F790" t="s">
        <v>193</v>
      </c>
      <c r="G790" t="s">
        <v>697</v>
      </c>
      <c r="H790" t="s">
        <v>184</v>
      </c>
      <c r="I790" t="s">
        <v>2264</v>
      </c>
      <c r="J790" t="s">
        <v>2264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697</v>
      </c>
      <c r="AC790" s="2">
        <v>-4.5655737704918034</v>
      </c>
      <c r="AD790">
        <v>-1</v>
      </c>
      <c r="AE790">
        <v>0</v>
      </c>
      <c r="AF790">
        <v>0</v>
      </c>
      <c r="AG790">
        <v>0</v>
      </c>
      <c r="AH790">
        <v>0</v>
      </c>
      <c r="AI790" t="s">
        <v>697</v>
      </c>
      <c r="AJ790" t="s">
        <v>697</v>
      </c>
      <c r="AK790" t="s">
        <v>697</v>
      </c>
      <c r="AL790">
        <v>0</v>
      </c>
      <c r="AM790">
        <v>0</v>
      </c>
      <c r="AN790" t="s">
        <v>697</v>
      </c>
      <c r="AO790" t="s">
        <v>697</v>
      </c>
      <c r="AP790" t="s">
        <v>697</v>
      </c>
      <c r="AQ790" t="s">
        <v>697</v>
      </c>
      <c r="AR790" t="s">
        <v>697</v>
      </c>
      <c r="AS790" t="s">
        <v>697</v>
      </c>
      <c r="AT790" t="s">
        <v>697</v>
      </c>
      <c r="AU790" t="s">
        <v>697</v>
      </c>
      <c r="AV790" t="s">
        <v>697</v>
      </c>
      <c r="AW790" t="s">
        <v>697</v>
      </c>
      <c r="AX790" t="s">
        <v>697</v>
      </c>
      <c r="AY790" t="s">
        <v>697</v>
      </c>
      <c r="AZ790" t="s">
        <v>697</v>
      </c>
      <c r="BA790" t="s">
        <v>1344</v>
      </c>
      <c r="BB790" t="s">
        <v>2523</v>
      </c>
      <c r="BC790">
        <v>5.57</v>
      </c>
      <c r="BD790" t="s">
        <v>697</v>
      </c>
      <c r="BE790">
        <v>0</v>
      </c>
      <c r="BF790">
        <v>0</v>
      </c>
      <c r="BG790">
        <v>0</v>
      </c>
      <c r="BH790">
        <v>0</v>
      </c>
      <c r="BI790" t="s">
        <v>197</v>
      </c>
      <c r="BJ790" t="s">
        <v>697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697</v>
      </c>
      <c r="BQ790">
        <v>0</v>
      </c>
      <c r="BR790">
        <v>0</v>
      </c>
      <c r="BS790">
        <v>0</v>
      </c>
      <c r="BT790" t="s">
        <v>697</v>
      </c>
      <c r="BU790">
        <v>0</v>
      </c>
      <c r="BV790">
        <v>0</v>
      </c>
      <c r="BW790" t="s">
        <v>697</v>
      </c>
      <c r="BX790">
        <v>0</v>
      </c>
    </row>
    <row r="791" spans="1:76" x14ac:dyDescent="0.25">
      <c r="A791" t="s">
        <v>735</v>
      </c>
      <c r="B791" t="s">
        <v>231</v>
      </c>
      <c r="C791" t="s">
        <v>232</v>
      </c>
      <c r="D791" t="s">
        <v>233</v>
      </c>
      <c r="E791" t="s">
        <v>697</v>
      </c>
      <c r="F791" t="s">
        <v>234</v>
      </c>
      <c r="G791" t="s">
        <v>697</v>
      </c>
      <c r="H791" t="s">
        <v>184</v>
      </c>
      <c r="I791" t="s">
        <v>2264</v>
      </c>
      <c r="J791" t="s">
        <v>2264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697</v>
      </c>
      <c r="AC791" s="2">
        <v>-5.278688524590164</v>
      </c>
      <c r="AD791">
        <v>-1.1599999999999999</v>
      </c>
      <c r="AE791">
        <v>0</v>
      </c>
      <c r="AF791">
        <v>0</v>
      </c>
      <c r="AG791">
        <v>0</v>
      </c>
      <c r="AH791">
        <v>0</v>
      </c>
      <c r="AI791" t="s">
        <v>697</v>
      </c>
      <c r="AJ791" t="s">
        <v>697</v>
      </c>
      <c r="AK791" t="s">
        <v>697</v>
      </c>
      <c r="AL791">
        <v>0</v>
      </c>
      <c r="AM791">
        <v>0</v>
      </c>
      <c r="AN791" t="s">
        <v>697</v>
      </c>
      <c r="AO791" t="s">
        <v>697</v>
      </c>
      <c r="AP791" t="s">
        <v>697</v>
      </c>
      <c r="AQ791" t="s">
        <v>697</v>
      </c>
      <c r="AR791" t="s">
        <v>697</v>
      </c>
      <c r="AS791" t="s">
        <v>697</v>
      </c>
      <c r="AT791" t="s">
        <v>697</v>
      </c>
      <c r="AU791" t="s">
        <v>697</v>
      </c>
      <c r="AV791" t="s">
        <v>697</v>
      </c>
      <c r="AW791" t="s">
        <v>697</v>
      </c>
      <c r="AX791" t="s">
        <v>697</v>
      </c>
      <c r="AY791" t="s">
        <v>697</v>
      </c>
      <c r="AZ791" t="s">
        <v>697</v>
      </c>
      <c r="BA791" t="s">
        <v>1501</v>
      </c>
      <c r="BB791" t="s">
        <v>2524</v>
      </c>
      <c r="BC791">
        <v>6.44</v>
      </c>
      <c r="BD791" t="s">
        <v>697</v>
      </c>
      <c r="BE791">
        <v>0</v>
      </c>
      <c r="BF791">
        <v>0</v>
      </c>
      <c r="BG791">
        <v>0</v>
      </c>
      <c r="BH791">
        <v>0</v>
      </c>
      <c r="BI791" t="s">
        <v>197</v>
      </c>
      <c r="BJ791" t="s">
        <v>697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697</v>
      </c>
      <c r="BQ791">
        <v>0</v>
      </c>
      <c r="BR791">
        <v>0</v>
      </c>
      <c r="BS791">
        <v>0</v>
      </c>
      <c r="BT791" t="s">
        <v>697</v>
      </c>
      <c r="BU791">
        <v>0</v>
      </c>
      <c r="BV791">
        <v>0</v>
      </c>
      <c r="BW791" t="s">
        <v>697</v>
      </c>
      <c r="BX791">
        <v>0</v>
      </c>
    </row>
    <row r="792" spans="1:76" x14ac:dyDescent="0.25">
      <c r="A792" t="s">
        <v>726</v>
      </c>
      <c r="B792" t="s">
        <v>191</v>
      </c>
      <c r="C792" t="s">
        <v>539</v>
      </c>
      <c r="D792" t="s">
        <v>540</v>
      </c>
      <c r="E792" t="s">
        <v>697</v>
      </c>
      <c r="F792" t="s">
        <v>457</v>
      </c>
      <c r="G792" t="s">
        <v>697</v>
      </c>
      <c r="H792" t="s">
        <v>184</v>
      </c>
      <c r="I792" t="s">
        <v>2264</v>
      </c>
      <c r="J792" t="s">
        <v>2264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697</v>
      </c>
      <c r="AC792" s="2">
        <v>-3.7704918032786887</v>
      </c>
      <c r="AD792">
        <v>-0.83</v>
      </c>
      <c r="AE792">
        <v>0</v>
      </c>
      <c r="AF792">
        <v>0</v>
      </c>
      <c r="AG792">
        <v>0</v>
      </c>
      <c r="AH792">
        <v>0</v>
      </c>
      <c r="AI792" t="s">
        <v>697</v>
      </c>
      <c r="AJ792" t="s">
        <v>697</v>
      </c>
      <c r="AK792" t="s">
        <v>697</v>
      </c>
      <c r="AL792">
        <v>0</v>
      </c>
      <c r="AM792">
        <v>0</v>
      </c>
      <c r="AN792" t="s">
        <v>697</v>
      </c>
      <c r="AO792" t="s">
        <v>697</v>
      </c>
      <c r="AP792" t="s">
        <v>697</v>
      </c>
      <c r="AQ792" t="s">
        <v>697</v>
      </c>
      <c r="AR792" t="s">
        <v>697</v>
      </c>
      <c r="AS792" t="s">
        <v>697</v>
      </c>
      <c r="AT792" t="s">
        <v>697</v>
      </c>
      <c r="AU792" t="s">
        <v>697</v>
      </c>
      <c r="AV792" t="s">
        <v>697</v>
      </c>
      <c r="AW792" t="s">
        <v>697</v>
      </c>
      <c r="AX792" t="s">
        <v>697</v>
      </c>
      <c r="AY792" t="s">
        <v>697</v>
      </c>
      <c r="AZ792" t="s">
        <v>697</v>
      </c>
      <c r="BA792" t="s">
        <v>1898</v>
      </c>
      <c r="BB792" t="s">
        <v>2525</v>
      </c>
      <c r="BC792">
        <v>4.5999999999999996</v>
      </c>
      <c r="BD792" t="s">
        <v>697</v>
      </c>
      <c r="BE792">
        <v>0</v>
      </c>
      <c r="BF792">
        <v>0</v>
      </c>
      <c r="BG792">
        <v>0</v>
      </c>
      <c r="BH792">
        <v>0</v>
      </c>
      <c r="BI792" t="s">
        <v>197</v>
      </c>
      <c r="BJ792" t="s">
        <v>697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697</v>
      </c>
      <c r="BQ792">
        <v>0</v>
      </c>
      <c r="BR792">
        <v>0</v>
      </c>
      <c r="BS792">
        <v>0</v>
      </c>
      <c r="BT792" t="s">
        <v>697</v>
      </c>
      <c r="BU792">
        <v>0</v>
      </c>
      <c r="BV792">
        <v>0</v>
      </c>
      <c r="BW792" t="s">
        <v>697</v>
      </c>
      <c r="BX792">
        <v>0</v>
      </c>
    </row>
    <row r="793" spans="1:76" x14ac:dyDescent="0.25">
      <c r="A793" t="s">
        <v>726</v>
      </c>
      <c r="B793" t="s">
        <v>191</v>
      </c>
      <c r="C793" t="s">
        <v>539</v>
      </c>
      <c r="D793" t="s">
        <v>540</v>
      </c>
      <c r="E793" t="s">
        <v>697</v>
      </c>
      <c r="F793" t="s">
        <v>457</v>
      </c>
      <c r="G793" t="s">
        <v>697</v>
      </c>
      <c r="H793" t="s">
        <v>184</v>
      </c>
      <c r="I793" t="s">
        <v>2264</v>
      </c>
      <c r="J793" t="s">
        <v>2264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697</v>
      </c>
      <c r="AC793" s="2">
        <v>-4.860655737704918</v>
      </c>
      <c r="AD793">
        <v>-1.07</v>
      </c>
      <c r="AE793">
        <v>0</v>
      </c>
      <c r="AF793">
        <v>0</v>
      </c>
      <c r="AG793">
        <v>0</v>
      </c>
      <c r="AH793">
        <v>0</v>
      </c>
      <c r="AI793" t="s">
        <v>697</v>
      </c>
      <c r="AJ793" t="s">
        <v>697</v>
      </c>
      <c r="AK793" t="s">
        <v>697</v>
      </c>
      <c r="AL793">
        <v>0</v>
      </c>
      <c r="AM793">
        <v>0</v>
      </c>
      <c r="AN793" t="s">
        <v>697</v>
      </c>
      <c r="AO793" t="s">
        <v>697</v>
      </c>
      <c r="AP793" t="s">
        <v>697</v>
      </c>
      <c r="AQ793" t="s">
        <v>697</v>
      </c>
      <c r="AR793" t="s">
        <v>697</v>
      </c>
      <c r="AS793" t="s">
        <v>697</v>
      </c>
      <c r="AT793" t="s">
        <v>697</v>
      </c>
      <c r="AU793" t="s">
        <v>697</v>
      </c>
      <c r="AV793" t="s">
        <v>697</v>
      </c>
      <c r="AW793" t="s">
        <v>697</v>
      </c>
      <c r="AX793" t="s">
        <v>697</v>
      </c>
      <c r="AY793" t="s">
        <v>697</v>
      </c>
      <c r="AZ793" t="s">
        <v>697</v>
      </c>
      <c r="BA793" t="s">
        <v>2526</v>
      </c>
      <c r="BB793" t="s">
        <v>2527</v>
      </c>
      <c r="BC793">
        <v>5.93</v>
      </c>
      <c r="BD793" t="s">
        <v>697</v>
      </c>
      <c r="BE793">
        <v>0</v>
      </c>
      <c r="BF793">
        <v>0</v>
      </c>
      <c r="BG793">
        <v>0</v>
      </c>
      <c r="BH793">
        <v>0</v>
      </c>
      <c r="BI793" t="s">
        <v>197</v>
      </c>
      <c r="BJ793" t="s">
        <v>697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697</v>
      </c>
      <c r="BQ793">
        <v>0</v>
      </c>
      <c r="BR793">
        <v>0</v>
      </c>
      <c r="BS793">
        <v>0</v>
      </c>
      <c r="BT793" t="s">
        <v>697</v>
      </c>
      <c r="BU793">
        <v>0</v>
      </c>
      <c r="BV793">
        <v>0</v>
      </c>
      <c r="BW793" t="s">
        <v>697</v>
      </c>
      <c r="BX793">
        <v>0</v>
      </c>
    </row>
    <row r="794" spans="1:76" x14ac:dyDescent="0.25">
      <c r="A794" t="s">
        <v>727</v>
      </c>
      <c r="B794" t="s">
        <v>191</v>
      </c>
      <c r="C794" t="s">
        <v>542</v>
      </c>
      <c r="D794" t="s">
        <v>668</v>
      </c>
      <c r="E794" t="s">
        <v>697</v>
      </c>
      <c r="F794" t="s">
        <v>238</v>
      </c>
      <c r="G794" t="s">
        <v>697</v>
      </c>
      <c r="H794" t="s">
        <v>184</v>
      </c>
      <c r="I794" t="s">
        <v>2264</v>
      </c>
      <c r="J794" t="s">
        <v>2264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697</v>
      </c>
      <c r="AC794" s="2">
        <v>-4.3278688524590168</v>
      </c>
      <c r="AD794">
        <v>-0.95</v>
      </c>
      <c r="AE794">
        <v>0</v>
      </c>
      <c r="AF794">
        <v>0</v>
      </c>
      <c r="AG794">
        <v>0</v>
      </c>
      <c r="AH794">
        <v>0</v>
      </c>
      <c r="AI794" t="s">
        <v>697</v>
      </c>
      <c r="AJ794" t="s">
        <v>697</v>
      </c>
      <c r="AK794" t="s">
        <v>697</v>
      </c>
      <c r="AL794">
        <v>0</v>
      </c>
      <c r="AM794">
        <v>0</v>
      </c>
      <c r="AN794" t="s">
        <v>697</v>
      </c>
      <c r="AO794" t="s">
        <v>697</v>
      </c>
      <c r="AP794" t="s">
        <v>697</v>
      </c>
      <c r="AQ794" t="s">
        <v>697</v>
      </c>
      <c r="AR794" t="s">
        <v>697</v>
      </c>
      <c r="AS794" t="s">
        <v>697</v>
      </c>
      <c r="AT794" t="s">
        <v>697</v>
      </c>
      <c r="AU794" t="s">
        <v>697</v>
      </c>
      <c r="AV794" t="s">
        <v>697</v>
      </c>
      <c r="AW794" t="s">
        <v>697</v>
      </c>
      <c r="AX794" t="s">
        <v>697</v>
      </c>
      <c r="AY794" t="s">
        <v>697</v>
      </c>
      <c r="AZ794" t="s">
        <v>697</v>
      </c>
      <c r="BA794" t="s">
        <v>2528</v>
      </c>
      <c r="BB794" t="s">
        <v>2529</v>
      </c>
      <c r="BC794">
        <v>5.28</v>
      </c>
      <c r="BD794" t="s">
        <v>697</v>
      </c>
      <c r="BE794">
        <v>0</v>
      </c>
      <c r="BF794">
        <v>0</v>
      </c>
      <c r="BG794">
        <v>0</v>
      </c>
      <c r="BH794">
        <v>0</v>
      </c>
      <c r="BI794" t="s">
        <v>197</v>
      </c>
      <c r="BJ794" t="s">
        <v>697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697</v>
      </c>
      <c r="BQ794">
        <v>0</v>
      </c>
      <c r="BR794">
        <v>0</v>
      </c>
      <c r="BS794">
        <v>0</v>
      </c>
      <c r="BT794" t="s">
        <v>697</v>
      </c>
      <c r="BU794">
        <v>0</v>
      </c>
      <c r="BV794">
        <v>0</v>
      </c>
      <c r="BW794" t="s">
        <v>697</v>
      </c>
      <c r="BX794">
        <v>0</v>
      </c>
    </row>
    <row r="795" spans="1:76" x14ac:dyDescent="0.25">
      <c r="A795" t="s">
        <v>737</v>
      </c>
      <c r="B795" t="s">
        <v>201</v>
      </c>
      <c r="C795" t="s">
        <v>641</v>
      </c>
      <c r="D795" t="s">
        <v>670</v>
      </c>
      <c r="E795" t="s">
        <v>697</v>
      </c>
      <c r="F795" t="s">
        <v>640</v>
      </c>
      <c r="G795" t="s">
        <v>697</v>
      </c>
      <c r="H795" t="s">
        <v>184</v>
      </c>
      <c r="I795" t="s">
        <v>2264</v>
      </c>
      <c r="J795" t="s">
        <v>2264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697</v>
      </c>
      <c r="AC795" s="2">
        <v>-2.377049180327869</v>
      </c>
      <c r="AD795">
        <v>-0.52</v>
      </c>
      <c r="AE795">
        <v>0</v>
      </c>
      <c r="AF795">
        <v>0</v>
      </c>
      <c r="AG795">
        <v>0</v>
      </c>
      <c r="AH795">
        <v>0</v>
      </c>
      <c r="AI795" t="s">
        <v>697</v>
      </c>
      <c r="AJ795" t="s">
        <v>697</v>
      </c>
      <c r="AK795" t="s">
        <v>697</v>
      </c>
      <c r="AL795">
        <v>0</v>
      </c>
      <c r="AM795">
        <v>0</v>
      </c>
      <c r="AN795" t="s">
        <v>697</v>
      </c>
      <c r="AO795" t="s">
        <v>697</v>
      </c>
      <c r="AP795" t="s">
        <v>697</v>
      </c>
      <c r="AQ795" t="s">
        <v>697</v>
      </c>
      <c r="AR795" t="s">
        <v>697</v>
      </c>
      <c r="AS795" t="s">
        <v>697</v>
      </c>
      <c r="AT795" t="s">
        <v>697</v>
      </c>
      <c r="AU795" t="s">
        <v>697</v>
      </c>
      <c r="AV795" t="s">
        <v>697</v>
      </c>
      <c r="AW795" t="s">
        <v>697</v>
      </c>
      <c r="AX795" t="s">
        <v>697</v>
      </c>
      <c r="AY795" t="s">
        <v>697</v>
      </c>
      <c r="AZ795" t="s">
        <v>697</v>
      </c>
      <c r="BA795" t="s">
        <v>1913</v>
      </c>
      <c r="BB795" t="s">
        <v>2530</v>
      </c>
      <c r="BC795">
        <v>2.9</v>
      </c>
      <c r="BD795" t="s">
        <v>697</v>
      </c>
      <c r="BE795">
        <v>0</v>
      </c>
      <c r="BF795">
        <v>0</v>
      </c>
      <c r="BG795">
        <v>0</v>
      </c>
      <c r="BH795">
        <v>0</v>
      </c>
      <c r="BI795" t="s">
        <v>197</v>
      </c>
      <c r="BJ795" t="s">
        <v>697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697</v>
      </c>
      <c r="BQ795">
        <v>0</v>
      </c>
      <c r="BR795">
        <v>0</v>
      </c>
      <c r="BS795">
        <v>0</v>
      </c>
      <c r="BT795" t="s">
        <v>697</v>
      </c>
      <c r="BU795">
        <v>0</v>
      </c>
      <c r="BV795">
        <v>0</v>
      </c>
      <c r="BW795" t="s">
        <v>697</v>
      </c>
      <c r="BX795">
        <v>0</v>
      </c>
    </row>
    <row r="796" spans="1:76" x14ac:dyDescent="0.25">
      <c r="A796" t="s">
        <v>721</v>
      </c>
      <c r="B796" t="s">
        <v>191</v>
      </c>
      <c r="C796" t="s">
        <v>209</v>
      </c>
      <c r="D796" t="s">
        <v>796</v>
      </c>
      <c r="E796" t="s">
        <v>697</v>
      </c>
      <c r="F796" t="s">
        <v>210</v>
      </c>
      <c r="G796" t="s">
        <v>697</v>
      </c>
      <c r="H796" t="s">
        <v>184</v>
      </c>
      <c r="I796" t="s">
        <v>2264</v>
      </c>
      <c r="J796" t="s">
        <v>2264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697</v>
      </c>
      <c r="AC796" s="2">
        <v>-4.9754098360655741</v>
      </c>
      <c r="AD796">
        <v>-1.0900000000000001</v>
      </c>
      <c r="AE796">
        <v>0</v>
      </c>
      <c r="AF796">
        <v>0</v>
      </c>
      <c r="AG796">
        <v>0</v>
      </c>
      <c r="AH796">
        <v>0</v>
      </c>
      <c r="AI796" t="s">
        <v>697</v>
      </c>
      <c r="AJ796" t="s">
        <v>697</v>
      </c>
      <c r="AK796" t="s">
        <v>697</v>
      </c>
      <c r="AL796">
        <v>0</v>
      </c>
      <c r="AM796">
        <v>0</v>
      </c>
      <c r="AN796" t="s">
        <v>697</v>
      </c>
      <c r="AO796" t="s">
        <v>697</v>
      </c>
      <c r="AP796" t="s">
        <v>697</v>
      </c>
      <c r="AQ796" t="s">
        <v>697</v>
      </c>
      <c r="AR796" t="s">
        <v>697</v>
      </c>
      <c r="AS796" t="s">
        <v>697</v>
      </c>
      <c r="AT796" t="s">
        <v>697</v>
      </c>
      <c r="AU796" t="s">
        <v>697</v>
      </c>
      <c r="AV796" t="s">
        <v>697</v>
      </c>
      <c r="AW796" t="s">
        <v>697</v>
      </c>
      <c r="AX796" t="s">
        <v>697</v>
      </c>
      <c r="AY796" t="s">
        <v>697</v>
      </c>
      <c r="AZ796" t="s">
        <v>697</v>
      </c>
      <c r="BA796" t="s">
        <v>1214</v>
      </c>
      <c r="BB796" t="s">
        <v>2531</v>
      </c>
      <c r="BC796">
        <v>6.07</v>
      </c>
      <c r="BD796" t="s">
        <v>697</v>
      </c>
      <c r="BE796">
        <v>0</v>
      </c>
      <c r="BF796">
        <v>0</v>
      </c>
      <c r="BG796">
        <v>0</v>
      </c>
      <c r="BH796">
        <v>0</v>
      </c>
      <c r="BI796" t="s">
        <v>197</v>
      </c>
      <c r="BJ796" t="s">
        <v>697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697</v>
      </c>
      <c r="BQ796">
        <v>0</v>
      </c>
      <c r="BR796">
        <v>0</v>
      </c>
      <c r="BS796">
        <v>0</v>
      </c>
      <c r="BT796" t="s">
        <v>697</v>
      </c>
      <c r="BU796">
        <v>0</v>
      </c>
      <c r="BV796">
        <v>0</v>
      </c>
      <c r="BW796" t="s">
        <v>697</v>
      </c>
      <c r="BX796">
        <v>0</v>
      </c>
    </row>
    <row r="797" spans="1:76" x14ac:dyDescent="0.25">
      <c r="A797" t="s">
        <v>721</v>
      </c>
      <c r="B797" t="s">
        <v>191</v>
      </c>
      <c r="C797" t="s">
        <v>209</v>
      </c>
      <c r="D797" t="s">
        <v>796</v>
      </c>
      <c r="E797" t="s">
        <v>697</v>
      </c>
      <c r="F797" t="s">
        <v>210</v>
      </c>
      <c r="G797" t="s">
        <v>697</v>
      </c>
      <c r="H797" t="s">
        <v>184</v>
      </c>
      <c r="I797" t="s">
        <v>2264</v>
      </c>
      <c r="J797" t="s">
        <v>2264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697</v>
      </c>
      <c r="AC797" s="2">
        <v>-4.5245901639344259</v>
      </c>
      <c r="AD797">
        <v>-1</v>
      </c>
      <c r="AE797">
        <v>0</v>
      </c>
      <c r="AF797">
        <v>0</v>
      </c>
      <c r="AG797">
        <v>0</v>
      </c>
      <c r="AH797">
        <v>0</v>
      </c>
      <c r="AI797" t="s">
        <v>697</v>
      </c>
      <c r="AJ797" t="s">
        <v>697</v>
      </c>
      <c r="AK797" t="s">
        <v>697</v>
      </c>
      <c r="AL797">
        <v>0</v>
      </c>
      <c r="AM797">
        <v>0</v>
      </c>
      <c r="AN797" t="s">
        <v>697</v>
      </c>
      <c r="AO797" t="s">
        <v>697</v>
      </c>
      <c r="AP797" t="s">
        <v>697</v>
      </c>
      <c r="AQ797" t="s">
        <v>697</v>
      </c>
      <c r="AR797" t="s">
        <v>697</v>
      </c>
      <c r="AS797" t="s">
        <v>697</v>
      </c>
      <c r="AT797" t="s">
        <v>697</v>
      </c>
      <c r="AU797" t="s">
        <v>697</v>
      </c>
      <c r="AV797" t="s">
        <v>697</v>
      </c>
      <c r="AW797" t="s">
        <v>697</v>
      </c>
      <c r="AX797" t="s">
        <v>697</v>
      </c>
      <c r="AY797" t="s">
        <v>697</v>
      </c>
      <c r="AZ797" t="s">
        <v>697</v>
      </c>
      <c r="BA797" t="s">
        <v>2532</v>
      </c>
      <c r="BB797" t="s">
        <v>2533</v>
      </c>
      <c r="BC797">
        <v>5.52</v>
      </c>
      <c r="BD797" t="s">
        <v>697</v>
      </c>
      <c r="BE797">
        <v>0</v>
      </c>
      <c r="BF797">
        <v>0</v>
      </c>
      <c r="BG797">
        <v>0</v>
      </c>
      <c r="BH797">
        <v>0</v>
      </c>
      <c r="BI797" t="s">
        <v>197</v>
      </c>
      <c r="BJ797" t="s">
        <v>697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697</v>
      </c>
      <c r="BQ797">
        <v>0</v>
      </c>
      <c r="BR797">
        <v>0</v>
      </c>
      <c r="BS797">
        <v>0</v>
      </c>
      <c r="BT797" t="s">
        <v>697</v>
      </c>
      <c r="BU797">
        <v>0</v>
      </c>
      <c r="BV797">
        <v>0</v>
      </c>
      <c r="BW797" t="s">
        <v>697</v>
      </c>
      <c r="BX797">
        <v>0</v>
      </c>
    </row>
    <row r="798" spans="1:76" x14ac:dyDescent="0.25">
      <c r="A798" t="s">
        <v>727</v>
      </c>
      <c r="B798" t="s">
        <v>191</v>
      </c>
      <c r="C798" t="s">
        <v>542</v>
      </c>
      <c r="D798" t="s">
        <v>668</v>
      </c>
      <c r="E798" t="s">
        <v>697</v>
      </c>
      <c r="F798" t="s">
        <v>238</v>
      </c>
      <c r="G798" t="s">
        <v>697</v>
      </c>
      <c r="H798" t="s">
        <v>184</v>
      </c>
      <c r="I798" t="s">
        <v>2264</v>
      </c>
      <c r="J798" t="s">
        <v>2264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697</v>
      </c>
      <c r="AC798" s="2">
        <v>-0.83606557377049184</v>
      </c>
      <c r="AD798">
        <v>-0.18</v>
      </c>
      <c r="AE798">
        <v>0</v>
      </c>
      <c r="AF798">
        <v>0</v>
      </c>
      <c r="AG798">
        <v>0</v>
      </c>
      <c r="AH798">
        <v>0</v>
      </c>
      <c r="AI798" t="s">
        <v>697</v>
      </c>
      <c r="AJ798" t="s">
        <v>697</v>
      </c>
      <c r="AK798" t="s">
        <v>697</v>
      </c>
      <c r="AL798">
        <v>0</v>
      </c>
      <c r="AM798">
        <v>0</v>
      </c>
      <c r="AN798" t="s">
        <v>697</v>
      </c>
      <c r="AO798" t="s">
        <v>697</v>
      </c>
      <c r="AP798" t="s">
        <v>697</v>
      </c>
      <c r="AQ798" t="s">
        <v>697</v>
      </c>
      <c r="AR798" t="s">
        <v>697</v>
      </c>
      <c r="AS798" t="s">
        <v>697</v>
      </c>
      <c r="AT798" t="s">
        <v>697</v>
      </c>
      <c r="AU798" t="s">
        <v>697</v>
      </c>
      <c r="AV798" t="s">
        <v>697</v>
      </c>
      <c r="AW798" t="s">
        <v>697</v>
      </c>
      <c r="AX798" t="s">
        <v>697</v>
      </c>
      <c r="AY798" t="s">
        <v>697</v>
      </c>
      <c r="AZ798" t="s">
        <v>697</v>
      </c>
      <c r="BA798" t="s">
        <v>859</v>
      </c>
      <c r="BB798" t="s">
        <v>2534</v>
      </c>
      <c r="BC798">
        <v>1.02</v>
      </c>
      <c r="BD798" t="s">
        <v>697</v>
      </c>
      <c r="BE798">
        <v>0</v>
      </c>
      <c r="BF798">
        <v>0</v>
      </c>
      <c r="BG798">
        <v>0</v>
      </c>
      <c r="BH798">
        <v>0</v>
      </c>
      <c r="BI798" t="s">
        <v>197</v>
      </c>
      <c r="BJ798" t="s">
        <v>697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697</v>
      </c>
      <c r="BQ798">
        <v>0</v>
      </c>
      <c r="BR798">
        <v>0</v>
      </c>
      <c r="BS798">
        <v>0</v>
      </c>
      <c r="BT798" t="s">
        <v>697</v>
      </c>
      <c r="BU798">
        <v>0</v>
      </c>
      <c r="BV798">
        <v>0</v>
      </c>
      <c r="BW798" t="s">
        <v>697</v>
      </c>
      <c r="BX798">
        <v>0</v>
      </c>
    </row>
    <row r="799" spans="1:76" x14ac:dyDescent="0.25">
      <c r="A799" t="s">
        <v>806</v>
      </c>
      <c r="B799" t="s">
        <v>201</v>
      </c>
      <c r="C799" t="s">
        <v>807</v>
      </c>
      <c r="D799" t="s">
        <v>670</v>
      </c>
      <c r="E799" t="s">
        <v>697</v>
      </c>
      <c r="F799" t="s">
        <v>679</v>
      </c>
      <c r="G799" t="s">
        <v>697</v>
      </c>
      <c r="H799" t="s">
        <v>184</v>
      </c>
      <c r="I799" t="s">
        <v>2264</v>
      </c>
      <c r="J799" t="s">
        <v>2264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697</v>
      </c>
      <c r="AC799" s="2">
        <v>-0.57377049180327866</v>
      </c>
      <c r="AD799">
        <v>-0.13</v>
      </c>
      <c r="AE799">
        <v>0</v>
      </c>
      <c r="AF799">
        <v>0</v>
      </c>
      <c r="AG799">
        <v>0</v>
      </c>
      <c r="AH799">
        <v>0</v>
      </c>
      <c r="AI799" t="s">
        <v>697</v>
      </c>
      <c r="AJ799" t="s">
        <v>697</v>
      </c>
      <c r="AK799" t="s">
        <v>697</v>
      </c>
      <c r="AL799">
        <v>0</v>
      </c>
      <c r="AM799">
        <v>0</v>
      </c>
      <c r="AN799" t="s">
        <v>697</v>
      </c>
      <c r="AO799" t="s">
        <v>697</v>
      </c>
      <c r="AP799" t="s">
        <v>697</v>
      </c>
      <c r="AQ799" t="s">
        <v>697</v>
      </c>
      <c r="AR799" t="s">
        <v>697</v>
      </c>
      <c r="AS799" t="s">
        <v>697</v>
      </c>
      <c r="AT799" t="s">
        <v>697</v>
      </c>
      <c r="AU799" t="s">
        <v>697</v>
      </c>
      <c r="AV799" t="s">
        <v>697</v>
      </c>
      <c r="AW799" t="s">
        <v>697</v>
      </c>
      <c r="AX799" t="s">
        <v>697</v>
      </c>
      <c r="AY799" t="s">
        <v>697</v>
      </c>
      <c r="AZ799" t="s">
        <v>697</v>
      </c>
      <c r="BA799" t="s">
        <v>1933</v>
      </c>
      <c r="BB799" t="s">
        <v>2535</v>
      </c>
      <c r="BC799">
        <v>0.7</v>
      </c>
      <c r="BD799" t="s">
        <v>697</v>
      </c>
      <c r="BE799">
        <v>0</v>
      </c>
      <c r="BF799">
        <v>0</v>
      </c>
      <c r="BG799">
        <v>0</v>
      </c>
      <c r="BH799">
        <v>0</v>
      </c>
      <c r="BI799" t="s">
        <v>197</v>
      </c>
      <c r="BJ799" t="s">
        <v>697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697</v>
      </c>
      <c r="BQ799">
        <v>0</v>
      </c>
      <c r="BR799">
        <v>0</v>
      </c>
      <c r="BS799">
        <v>0</v>
      </c>
      <c r="BT799" t="s">
        <v>697</v>
      </c>
      <c r="BU799">
        <v>0</v>
      </c>
      <c r="BV799">
        <v>0</v>
      </c>
      <c r="BW799" t="s">
        <v>697</v>
      </c>
      <c r="BX799">
        <v>0</v>
      </c>
    </row>
    <row r="800" spans="1:76" x14ac:dyDescent="0.25">
      <c r="A800" t="s">
        <v>806</v>
      </c>
      <c r="B800" t="s">
        <v>201</v>
      </c>
      <c r="C800" t="s">
        <v>807</v>
      </c>
      <c r="D800" t="s">
        <v>670</v>
      </c>
      <c r="E800" t="s">
        <v>697</v>
      </c>
      <c r="F800" t="s">
        <v>679</v>
      </c>
      <c r="G800" t="s">
        <v>697</v>
      </c>
      <c r="H800" t="s">
        <v>184</v>
      </c>
      <c r="I800" t="s">
        <v>2264</v>
      </c>
      <c r="J800" t="s">
        <v>2264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697</v>
      </c>
      <c r="AC800" s="2">
        <v>-5.2459016393442619</v>
      </c>
      <c r="AD800">
        <v>-1.1499999999999999</v>
      </c>
      <c r="AE800">
        <v>0</v>
      </c>
      <c r="AF800">
        <v>0</v>
      </c>
      <c r="AG800">
        <v>0</v>
      </c>
      <c r="AH800">
        <v>0</v>
      </c>
      <c r="AI800" t="s">
        <v>697</v>
      </c>
      <c r="AJ800" t="s">
        <v>697</v>
      </c>
      <c r="AK800" t="s">
        <v>697</v>
      </c>
      <c r="AL800">
        <v>0</v>
      </c>
      <c r="AM800">
        <v>0</v>
      </c>
      <c r="AN800" t="s">
        <v>697</v>
      </c>
      <c r="AO800" t="s">
        <v>697</v>
      </c>
      <c r="AP800" t="s">
        <v>697</v>
      </c>
      <c r="AQ800" t="s">
        <v>697</v>
      </c>
      <c r="AR800" t="s">
        <v>697</v>
      </c>
      <c r="AS800" t="s">
        <v>697</v>
      </c>
      <c r="AT800" t="s">
        <v>697</v>
      </c>
      <c r="AU800" t="s">
        <v>697</v>
      </c>
      <c r="AV800" t="s">
        <v>697</v>
      </c>
      <c r="AW800" t="s">
        <v>697</v>
      </c>
      <c r="AX800" t="s">
        <v>697</v>
      </c>
      <c r="AY800" t="s">
        <v>697</v>
      </c>
      <c r="AZ800" t="s">
        <v>697</v>
      </c>
      <c r="BA800" t="s">
        <v>2536</v>
      </c>
      <c r="BB800" t="s">
        <v>2537</v>
      </c>
      <c r="BC800">
        <v>6.4</v>
      </c>
      <c r="BD800" t="s">
        <v>697</v>
      </c>
      <c r="BE800">
        <v>0</v>
      </c>
      <c r="BF800">
        <v>0</v>
      </c>
      <c r="BG800">
        <v>0</v>
      </c>
      <c r="BH800">
        <v>0</v>
      </c>
      <c r="BI800" t="s">
        <v>197</v>
      </c>
      <c r="BJ800" t="s">
        <v>697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697</v>
      </c>
      <c r="BQ800">
        <v>0</v>
      </c>
      <c r="BR800">
        <v>0</v>
      </c>
      <c r="BS800">
        <v>0</v>
      </c>
      <c r="BT800" t="s">
        <v>697</v>
      </c>
      <c r="BU800">
        <v>0</v>
      </c>
      <c r="BV800">
        <v>0</v>
      </c>
      <c r="BW800" t="s">
        <v>697</v>
      </c>
      <c r="BX800">
        <v>0</v>
      </c>
    </row>
    <row r="801" spans="1:76" x14ac:dyDescent="0.25">
      <c r="A801" t="s">
        <v>1072</v>
      </c>
      <c r="B801" t="s">
        <v>191</v>
      </c>
      <c r="C801" t="s">
        <v>1073</v>
      </c>
      <c r="D801" t="s">
        <v>466</v>
      </c>
      <c r="E801" t="s">
        <v>697</v>
      </c>
      <c r="F801" t="s">
        <v>677</v>
      </c>
      <c r="G801" t="s">
        <v>697</v>
      </c>
      <c r="H801" t="s">
        <v>184</v>
      </c>
      <c r="I801" t="s">
        <v>2264</v>
      </c>
      <c r="J801" t="s">
        <v>2264</v>
      </c>
      <c r="K801">
        <v>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697</v>
      </c>
      <c r="AC801" s="2">
        <v>-1.459016393442623</v>
      </c>
      <c r="AD801">
        <v>-0.32</v>
      </c>
      <c r="AE801">
        <v>0</v>
      </c>
      <c r="AF801">
        <v>0</v>
      </c>
      <c r="AG801">
        <v>0</v>
      </c>
      <c r="AH801">
        <v>0</v>
      </c>
      <c r="AI801" t="s">
        <v>697</v>
      </c>
      <c r="AJ801" t="s">
        <v>697</v>
      </c>
      <c r="AK801" t="s">
        <v>697</v>
      </c>
      <c r="AL801">
        <v>0</v>
      </c>
      <c r="AM801">
        <v>0</v>
      </c>
      <c r="AN801" t="s">
        <v>697</v>
      </c>
      <c r="AO801" t="s">
        <v>697</v>
      </c>
      <c r="AP801" t="s">
        <v>697</v>
      </c>
      <c r="AQ801" t="s">
        <v>697</v>
      </c>
      <c r="AR801" t="s">
        <v>697</v>
      </c>
      <c r="AS801" t="s">
        <v>697</v>
      </c>
      <c r="AT801" t="s">
        <v>697</v>
      </c>
      <c r="AU801" t="s">
        <v>697</v>
      </c>
      <c r="AV801" t="s">
        <v>697</v>
      </c>
      <c r="AW801" t="s">
        <v>697</v>
      </c>
      <c r="AX801" t="s">
        <v>697</v>
      </c>
      <c r="AY801" t="s">
        <v>697</v>
      </c>
      <c r="AZ801" t="s">
        <v>697</v>
      </c>
      <c r="BA801" t="s">
        <v>1936</v>
      </c>
      <c r="BB801" t="s">
        <v>2538</v>
      </c>
      <c r="BC801">
        <v>1.78</v>
      </c>
      <c r="BD801" t="s">
        <v>697</v>
      </c>
      <c r="BE801">
        <v>0</v>
      </c>
      <c r="BF801">
        <v>0</v>
      </c>
      <c r="BG801">
        <v>0</v>
      </c>
      <c r="BH801">
        <v>0</v>
      </c>
      <c r="BI801" t="s">
        <v>197</v>
      </c>
      <c r="BJ801" t="s">
        <v>697</v>
      </c>
      <c r="BK801">
        <v>0</v>
      </c>
      <c r="BL801">
        <v>0</v>
      </c>
      <c r="BM801">
        <v>0</v>
      </c>
      <c r="BN801">
        <v>0</v>
      </c>
      <c r="BO801">
        <v>0</v>
      </c>
      <c r="BP801" t="s">
        <v>697</v>
      </c>
      <c r="BQ801">
        <v>0</v>
      </c>
      <c r="BR801">
        <v>0</v>
      </c>
      <c r="BS801">
        <v>0</v>
      </c>
      <c r="BT801" t="s">
        <v>697</v>
      </c>
      <c r="BU801">
        <v>0</v>
      </c>
      <c r="BV801">
        <v>0</v>
      </c>
      <c r="BW801" t="s">
        <v>697</v>
      </c>
      <c r="BX801">
        <v>0</v>
      </c>
    </row>
    <row r="802" spans="1:76" x14ac:dyDescent="0.25">
      <c r="A802" t="s">
        <v>747</v>
      </c>
      <c r="B802" t="s">
        <v>191</v>
      </c>
      <c r="C802" t="s">
        <v>543</v>
      </c>
      <c r="D802" t="s">
        <v>668</v>
      </c>
      <c r="E802" t="s">
        <v>697</v>
      </c>
      <c r="F802" t="s">
        <v>193</v>
      </c>
      <c r="G802" t="s">
        <v>697</v>
      </c>
      <c r="H802" t="s">
        <v>184</v>
      </c>
      <c r="I802" t="s">
        <v>2264</v>
      </c>
      <c r="J802" t="s">
        <v>2264</v>
      </c>
      <c r="K802">
        <v>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697</v>
      </c>
      <c r="AC802" s="2">
        <v>-5.4754098360655741</v>
      </c>
      <c r="AD802">
        <v>-1.2</v>
      </c>
      <c r="AE802">
        <v>0</v>
      </c>
      <c r="AF802">
        <v>0</v>
      </c>
      <c r="AG802">
        <v>0</v>
      </c>
      <c r="AH802">
        <v>0</v>
      </c>
      <c r="AI802" t="s">
        <v>697</v>
      </c>
      <c r="AJ802" t="s">
        <v>697</v>
      </c>
      <c r="AK802" t="s">
        <v>697</v>
      </c>
      <c r="AL802">
        <v>0</v>
      </c>
      <c r="AM802">
        <v>0</v>
      </c>
      <c r="AN802" t="s">
        <v>697</v>
      </c>
      <c r="AO802" t="s">
        <v>697</v>
      </c>
      <c r="AP802" t="s">
        <v>697</v>
      </c>
      <c r="AQ802" t="s">
        <v>697</v>
      </c>
      <c r="AR802" t="s">
        <v>697</v>
      </c>
      <c r="AS802" t="s">
        <v>697</v>
      </c>
      <c r="AT802" t="s">
        <v>697</v>
      </c>
      <c r="AU802" t="s">
        <v>697</v>
      </c>
      <c r="AV802" t="s">
        <v>697</v>
      </c>
      <c r="AW802" t="s">
        <v>697</v>
      </c>
      <c r="AX802" t="s">
        <v>697</v>
      </c>
      <c r="AY802" t="s">
        <v>697</v>
      </c>
      <c r="AZ802" t="s">
        <v>697</v>
      </c>
      <c r="BA802" t="s">
        <v>2539</v>
      </c>
      <c r="BB802" t="s">
        <v>2540</v>
      </c>
      <c r="BC802">
        <v>6.68</v>
      </c>
      <c r="BD802" t="s">
        <v>697</v>
      </c>
      <c r="BE802">
        <v>0</v>
      </c>
      <c r="BF802">
        <v>0</v>
      </c>
      <c r="BG802">
        <v>0</v>
      </c>
      <c r="BH802">
        <v>0</v>
      </c>
      <c r="BI802" t="s">
        <v>197</v>
      </c>
      <c r="BJ802" t="s">
        <v>697</v>
      </c>
      <c r="BK802">
        <v>0</v>
      </c>
      <c r="BL802">
        <v>0</v>
      </c>
      <c r="BM802">
        <v>0</v>
      </c>
      <c r="BN802">
        <v>0</v>
      </c>
      <c r="BO802">
        <v>0</v>
      </c>
      <c r="BP802" t="s">
        <v>697</v>
      </c>
      <c r="BQ802">
        <v>0</v>
      </c>
      <c r="BR802">
        <v>0</v>
      </c>
      <c r="BS802">
        <v>0</v>
      </c>
      <c r="BT802" t="s">
        <v>697</v>
      </c>
      <c r="BU802">
        <v>0</v>
      </c>
      <c r="BV802">
        <v>0</v>
      </c>
      <c r="BW802" t="s">
        <v>697</v>
      </c>
      <c r="BX802">
        <v>0</v>
      </c>
    </row>
    <row r="803" spans="1:76" x14ac:dyDescent="0.25">
      <c r="A803" t="s">
        <v>745</v>
      </c>
      <c r="B803" t="s">
        <v>191</v>
      </c>
      <c r="C803" t="s">
        <v>537</v>
      </c>
      <c r="D803" t="s">
        <v>668</v>
      </c>
      <c r="E803" t="s">
        <v>697</v>
      </c>
      <c r="F803" t="s">
        <v>469</v>
      </c>
      <c r="G803" t="s">
        <v>697</v>
      </c>
      <c r="H803" t="s">
        <v>184</v>
      </c>
      <c r="I803" t="s">
        <v>2264</v>
      </c>
      <c r="J803" t="s">
        <v>2264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697</v>
      </c>
      <c r="AC803" s="2">
        <v>-4.860655737704918</v>
      </c>
      <c r="AD803">
        <v>-1.07</v>
      </c>
      <c r="AE803">
        <v>0</v>
      </c>
      <c r="AF803">
        <v>0</v>
      </c>
      <c r="AG803">
        <v>0</v>
      </c>
      <c r="AH803">
        <v>0</v>
      </c>
      <c r="AI803" t="s">
        <v>697</v>
      </c>
      <c r="AJ803" t="s">
        <v>697</v>
      </c>
      <c r="AK803" t="s">
        <v>697</v>
      </c>
      <c r="AL803">
        <v>0</v>
      </c>
      <c r="AM803">
        <v>0</v>
      </c>
      <c r="AN803" t="s">
        <v>697</v>
      </c>
      <c r="AO803" t="s">
        <v>697</v>
      </c>
      <c r="AP803" t="s">
        <v>697</v>
      </c>
      <c r="AQ803" t="s">
        <v>697</v>
      </c>
      <c r="AR803" t="s">
        <v>697</v>
      </c>
      <c r="AS803" t="s">
        <v>697</v>
      </c>
      <c r="AT803" t="s">
        <v>697</v>
      </c>
      <c r="AU803" t="s">
        <v>697</v>
      </c>
      <c r="AV803" t="s">
        <v>697</v>
      </c>
      <c r="AW803" t="s">
        <v>697</v>
      </c>
      <c r="AX803" t="s">
        <v>697</v>
      </c>
      <c r="AY803" t="s">
        <v>697</v>
      </c>
      <c r="AZ803" t="s">
        <v>697</v>
      </c>
      <c r="BA803" t="s">
        <v>2541</v>
      </c>
      <c r="BB803" t="s">
        <v>2542</v>
      </c>
      <c r="BC803">
        <v>5.93</v>
      </c>
      <c r="BD803" t="s">
        <v>697</v>
      </c>
      <c r="BE803">
        <v>0</v>
      </c>
      <c r="BF803">
        <v>0</v>
      </c>
      <c r="BG803">
        <v>0</v>
      </c>
      <c r="BH803">
        <v>0</v>
      </c>
      <c r="BI803" t="s">
        <v>197</v>
      </c>
      <c r="BJ803" t="s">
        <v>697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697</v>
      </c>
      <c r="BQ803">
        <v>0</v>
      </c>
      <c r="BR803">
        <v>0</v>
      </c>
      <c r="BS803">
        <v>0</v>
      </c>
      <c r="BT803" t="s">
        <v>697</v>
      </c>
      <c r="BU803">
        <v>0</v>
      </c>
      <c r="BV803">
        <v>0</v>
      </c>
      <c r="BW803" t="s">
        <v>697</v>
      </c>
      <c r="BX803">
        <v>0</v>
      </c>
    </row>
    <row r="804" spans="1:76" x14ac:dyDescent="0.25">
      <c r="A804" t="s">
        <v>735</v>
      </c>
      <c r="B804" t="s">
        <v>231</v>
      </c>
      <c r="C804" t="s">
        <v>232</v>
      </c>
      <c r="D804" t="s">
        <v>233</v>
      </c>
      <c r="E804" t="s">
        <v>697</v>
      </c>
      <c r="F804" t="s">
        <v>234</v>
      </c>
      <c r="G804" t="s">
        <v>697</v>
      </c>
      <c r="H804" t="s">
        <v>184</v>
      </c>
      <c r="I804" t="s">
        <v>2264</v>
      </c>
      <c r="J804" t="s">
        <v>2264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697</v>
      </c>
      <c r="AC804" s="2">
        <v>-4.8442622950819674</v>
      </c>
      <c r="AD804">
        <v>-1.07</v>
      </c>
      <c r="AE804">
        <v>0</v>
      </c>
      <c r="AF804">
        <v>0</v>
      </c>
      <c r="AG804">
        <v>0</v>
      </c>
      <c r="AH804">
        <v>0</v>
      </c>
      <c r="AI804" t="s">
        <v>697</v>
      </c>
      <c r="AJ804" t="s">
        <v>697</v>
      </c>
      <c r="AK804" t="s">
        <v>697</v>
      </c>
      <c r="AL804">
        <v>0</v>
      </c>
      <c r="AM804">
        <v>0</v>
      </c>
      <c r="AN804" t="s">
        <v>697</v>
      </c>
      <c r="AO804" t="s">
        <v>697</v>
      </c>
      <c r="AP804" t="s">
        <v>697</v>
      </c>
      <c r="AQ804" t="s">
        <v>697</v>
      </c>
      <c r="AR804" t="s">
        <v>697</v>
      </c>
      <c r="AS804" t="s">
        <v>697</v>
      </c>
      <c r="AT804" t="s">
        <v>697</v>
      </c>
      <c r="AU804" t="s">
        <v>697</v>
      </c>
      <c r="AV804" t="s">
        <v>697</v>
      </c>
      <c r="AW804" t="s">
        <v>697</v>
      </c>
      <c r="AX804" t="s">
        <v>697</v>
      </c>
      <c r="AY804" t="s">
        <v>697</v>
      </c>
      <c r="AZ804" t="s">
        <v>697</v>
      </c>
      <c r="BA804" t="s">
        <v>2543</v>
      </c>
      <c r="BB804" t="s">
        <v>2544</v>
      </c>
      <c r="BC804">
        <v>5.91</v>
      </c>
      <c r="BD804" t="s">
        <v>697</v>
      </c>
      <c r="BE804">
        <v>0</v>
      </c>
      <c r="BF804">
        <v>0</v>
      </c>
      <c r="BG804">
        <v>0</v>
      </c>
      <c r="BH804">
        <v>0</v>
      </c>
      <c r="BI804" t="s">
        <v>197</v>
      </c>
      <c r="BJ804" t="s">
        <v>697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697</v>
      </c>
      <c r="BQ804">
        <v>0</v>
      </c>
      <c r="BR804">
        <v>0</v>
      </c>
      <c r="BS804">
        <v>0</v>
      </c>
      <c r="BT804" t="s">
        <v>697</v>
      </c>
      <c r="BU804">
        <v>0</v>
      </c>
      <c r="BV804">
        <v>0</v>
      </c>
      <c r="BW804" t="s">
        <v>697</v>
      </c>
      <c r="BX804">
        <v>0</v>
      </c>
    </row>
    <row r="805" spans="1:76" x14ac:dyDescent="0.25">
      <c r="A805" t="s">
        <v>746</v>
      </c>
      <c r="B805" t="s">
        <v>201</v>
      </c>
      <c r="C805" t="s">
        <v>249</v>
      </c>
      <c r="D805" t="s">
        <v>250</v>
      </c>
      <c r="E805" t="s">
        <v>697</v>
      </c>
      <c r="F805" t="s">
        <v>251</v>
      </c>
      <c r="G805" t="s">
        <v>697</v>
      </c>
      <c r="H805" t="s">
        <v>184</v>
      </c>
      <c r="I805" t="s">
        <v>2264</v>
      </c>
      <c r="J805" t="s">
        <v>2264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697</v>
      </c>
      <c r="AC805" s="2">
        <v>-3.5491803278688523</v>
      </c>
      <c r="AD805">
        <v>-0.78</v>
      </c>
      <c r="AE805">
        <v>0</v>
      </c>
      <c r="AF805">
        <v>0</v>
      </c>
      <c r="AG805">
        <v>0</v>
      </c>
      <c r="AH805">
        <v>0</v>
      </c>
      <c r="AI805" t="s">
        <v>697</v>
      </c>
      <c r="AJ805" t="s">
        <v>697</v>
      </c>
      <c r="AK805" t="s">
        <v>697</v>
      </c>
      <c r="AL805">
        <v>0</v>
      </c>
      <c r="AM805">
        <v>0</v>
      </c>
      <c r="AN805" t="s">
        <v>697</v>
      </c>
      <c r="AO805" t="s">
        <v>697</v>
      </c>
      <c r="AP805" t="s">
        <v>697</v>
      </c>
      <c r="AQ805" t="s">
        <v>697</v>
      </c>
      <c r="AR805" t="s">
        <v>697</v>
      </c>
      <c r="AS805" t="s">
        <v>697</v>
      </c>
      <c r="AT805" t="s">
        <v>697</v>
      </c>
      <c r="AU805" t="s">
        <v>697</v>
      </c>
      <c r="AV805" t="s">
        <v>697</v>
      </c>
      <c r="AW805" t="s">
        <v>697</v>
      </c>
      <c r="AX805" t="s">
        <v>697</v>
      </c>
      <c r="AY805" t="s">
        <v>697</v>
      </c>
      <c r="AZ805" t="s">
        <v>697</v>
      </c>
      <c r="BA805" t="s">
        <v>2545</v>
      </c>
      <c r="BB805" t="s">
        <v>2546</v>
      </c>
      <c r="BC805">
        <v>4.33</v>
      </c>
      <c r="BD805" t="s">
        <v>697</v>
      </c>
      <c r="BE805">
        <v>0</v>
      </c>
      <c r="BF805">
        <v>0</v>
      </c>
      <c r="BG805">
        <v>0</v>
      </c>
      <c r="BH805">
        <v>0</v>
      </c>
      <c r="BI805" t="s">
        <v>197</v>
      </c>
      <c r="BJ805" t="s">
        <v>697</v>
      </c>
      <c r="BK805">
        <v>0</v>
      </c>
      <c r="BL805">
        <v>0</v>
      </c>
      <c r="BM805">
        <v>0</v>
      </c>
      <c r="BN805">
        <v>0</v>
      </c>
      <c r="BO805">
        <v>0</v>
      </c>
      <c r="BP805" t="s">
        <v>697</v>
      </c>
      <c r="BQ805">
        <v>0</v>
      </c>
      <c r="BR805">
        <v>0</v>
      </c>
      <c r="BS805">
        <v>0</v>
      </c>
      <c r="BT805" t="s">
        <v>697</v>
      </c>
      <c r="BU805">
        <v>0</v>
      </c>
      <c r="BV805">
        <v>0</v>
      </c>
      <c r="BW805" t="s">
        <v>697</v>
      </c>
      <c r="BX805">
        <v>0</v>
      </c>
    </row>
    <row r="806" spans="1:76" x14ac:dyDescent="0.25">
      <c r="A806" t="s">
        <v>746</v>
      </c>
      <c r="B806" t="s">
        <v>201</v>
      </c>
      <c r="C806" t="s">
        <v>249</v>
      </c>
      <c r="D806" t="s">
        <v>250</v>
      </c>
      <c r="E806" t="s">
        <v>697</v>
      </c>
      <c r="F806" t="s">
        <v>251</v>
      </c>
      <c r="G806" t="s">
        <v>697</v>
      </c>
      <c r="H806" t="s">
        <v>184</v>
      </c>
      <c r="I806" t="s">
        <v>2264</v>
      </c>
      <c r="J806" t="s">
        <v>2264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697</v>
      </c>
      <c r="AC806" s="2">
        <v>-3.4344262295081966</v>
      </c>
      <c r="AD806">
        <v>-0.76</v>
      </c>
      <c r="AE806">
        <v>0</v>
      </c>
      <c r="AF806">
        <v>0</v>
      </c>
      <c r="AG806">
        <v>0</v>
      </c>
      <c r="AH806">
        <v>0</v>
      </c>
      <c r="AI806" t="s">
        <v>697</v>
      </c>
      <c r="AJ806" t="s">
        <v>697</v>
      </c>
      <c r="AK806" t="s">
        <v>697</v>
      </c>
      <c r="AL806">
        <v>0</v>
      </c>
      <c r="AM806">
        <v>0</v>
      </c>
      <c r="AN806" t="s">
        <v>697</v>
      </c>
      <c r="AO806" t="s">
        <v>697</v>
      </c>
      <c r="AP806" t="s">
        <v>697</v>
      </c>
      <c r="AQ806" t="s">
        <v>697</v>
      </c>
      <c r="AR806" t="s">
        <v>697</v>
      </c>
      <c r="AS806" t="s">
        <v>697</v>
      </c>
      <c r="AT806" t="s">
        <v>697</v>
      </c>
      <c r="AU806" t="s">
        <v>697</v>
      </c>
      <c r="AV806" t="s">
        <v>697</v>
      </c>
      <c r="AW806" t="s">
        <v>697</v>
      </c>
      <c r="AX806" t="s">
        <v>697</v>
      </c>
      <c r="AY806" t="s">
        <v>697</v>
      </c>
      <c r="AZ806" t="s">
        <v>697</v>
      </c>
      <c r="BA806" t="s">
        <v>1963</v>
      </c>
      <c r="BB806" t="s">
        <v>2547</v>
      </c>
      <c r="BC806">
        <v>4.1900000000000004</v>
      </c>
      <c r="BD806" t="s">
        <v>697</v>
      </c>
      <c r="BE806">
        <v>0</v>
      </c>
      <c r="BF806">
        <v>0</v>
      </c>
      <c r="BG806">
        <v>0</v>
      </c>
      <c r="BH806">
        <v>0</v>
      </c>
      <c r="BI806" t="s">
        <v>197</v>
      </c>
      <c r="BJ806" t="s">
        <v>697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697</v>
      </c>
      <c r="BQ806">
        <v>0</v>
      </c>
      <c r="BR806">
        <v>0</v>
      </c>
      <c r="BS806">
        <v>0</v>
      </c>
      <c r="BT806" t="s">
        <v>697</v>
      </c>
      <c r="BU806">
        <v>0</v>
      </c>
      <c r="BV806">
        <v>0</v>
      </c>
      <c r="BW806" t="s">
        <v>697</v>
      </c>
      <c r="BX806">
        <v>0</v>
      </c>
    </row>
    <row r="807" spans="1:76" x14ac:dyDescent="0.25">
      <c r="A807" t="s">
        <v>746</v>
      </c>
      <c r="B807" t="s">
        <v>201</v>
      </c>
      <c r="C807" t="s">
        <v>249</v>
      </c>
      <c r="D807" t="s">
        <v>250</v>
      </c>
      <c r="E807" t="s">
        <v>697</v>
      </c>
      <c r="F807" t="s">
        <v>251</v>
      </c>
      <c r="G807" t="s">
        <v>697</v>
      </c>
      <c r="H807" t="s">
        <v>184</v>
      </c>
      <c r="I807" t="s">
        <v>2264</v>
      </c>
      <c r="J807" t="s">
        <v>2264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697</v>
      </c>
      <c r="AC807" s="2">
        <v>-8.5163934426229506</v>
      </c>
      <c r="AD807">
        <v>-1.87</v>
      </c>
      <c r="AE807">
        <v>0</v>
      </c>
      <c r="AF807">
        <v>0</v>
      </c>
      <c r="AG807">
        <v>0</v>
      </c>
      <c r="AH807">
        <v>0</v>
      </c>
      <c r="AI807" t="s">
        <v>697</v>
      </c>
      <c r="AJ807" t="s">
        <v>697</v>
      </c>
      <c r="AK807" t="s">
        <v>697</v>
      </c>
      <c r="AL807">
        <v>0</v>
      </c>
      <c r="AM807">
        <v>0</v>
      </c>
      <c r="AN807" t="s">
        <v>697</v>
      </c>
      <c r="AO807" t="s">
        <v>697</v>
      </c>
      <c r="AP807" t="s">
        <v>697</v>
      </c>
      <c r="AQ807" t="s">
        <v>697</v>
      </c>
      <c r="AR807" t="s">
        <v>697</v>
      </c>
      <c r="AS807" t="s">
        <v>697</v>
      </c>
      <c r="AT807" t="s">
        <v>697</v>
      </c>
      <c r="AU807" t="s">
        <v>697</v>
      </c>
      <c r="AV807" t="s">
        <v>697</v>
      </c>
      <c r="AW807" t="s">
        <v>697</v>
      </c>
      <c r="AX807" t="s">
        <v>697</v>
      </c>
      <c r="AY807" t="s">
        <v>697</v>
      </c>
      <c r="AZ807" t="s">
        <v>697</v>
      </c>
      <c r="BA807" t="s">
        <v>2548</v>
      </c>
      <c r="BB807" t="s">
        <v>2549</v>
      </c>
      <c r="BC807">
        <v>10.39</v>
      </c>
      <c r="BD807" t="s">
        <v>697</v>
      </c>
      <c r="BE807">
        <v>0</v>
      </c>
      <c r="BF807">
        <v>0</v>
      </c>
      <c r="BG807">
        <v>0</v>
      </c>
      <c r="BH807">
        <v>0</v>
      </c>
      <c r="BI807" t="s">
        <v>197</v>
      </c>
      <c r="BJ807" t="s">
        <v>697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697</v>
      </c>
      <c r="BQ807">
        <v>0</v>
      </c>
      <c r="BR807">
        <v>0</v>
      </c>
      <c r="BS807">
        <v>0</v>
      </c>
      <c r="BT807" t="s">
        <v>697</v>
      </c>
      <c r="BU807">
        <v>0</v>
      </c>
      <c r="BV807">
        <v>0</v>
      </c>
      <c r="BW807" t="s">
        <v>697</v>
      </c>
      <c r="BX807">
        <v>0</v>
      </c>
    </row>
    <row r="808" spans="1:76" x14ac:dyDescent="0.25">
      <c r="A808" t="s">
        <v>746</v>
      </c>
      <c r="B808" t="s">
        <v>201</v>
      </c>
      <c r="C808" t="s">
        <v>249</v>
      </c>
      <c r="D808" t="s">
        <v>250</v>
      </c>
      <c r="E808" t="s">
        <v>697</v>
      </c>
      <c r="F808" t="s">
        <v>251</v>
      </c>
      <c r="G808" t="s">
        <v>697</v>
      </c>
      <c r="H808" t="s">
        <v>184</v>
      </c>
      <c r="I808" t="s">
        <v>2264</v>
      </c>
      <c r="J808" t="s">
        <v>2264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697</v>
      </c>
      <c r="AC808" s="2">
        <v>-8.5163934426229506</v>
      </c>
      <c r="AD808">
        <v>-1.87</v>
      </c>
      <c r="AE808">
        <v>0</v>
      </c>
      <c r="AF808">
        <v>0</v>
      </c>
      <c r="AG808">
        <v>0</v>
      </c>
      <c r="AH808">
        <v>0</v>
      </c>
      <c r="AI808" t="s">
        <v>697</v>
      </c>
      <c r="AJ808" t="s">
        <v>697</v>
      </c>
      <c r="AK808" t="s">
        <v>697</v>
      </c>
      <c r="AL808">
        <v>0</v>
      </c>
      <c r="AM808">
        <v>0</v>
      </c>
      <c r="AN808" t="s">
        <v>697</v>
      </c>
      <c r="AO808" t="s">
        <v>697</v>
      </c>
      <c r="AP808" t="s">
        <v>697</v>
      </c>
      <c r="AQ808" t="s">
        <v>697</v>
      </c>
      <c r="AR808" t="s">
        <v>697</v>
      </c>
      <c r="AS808" t="s">
        <v>697</v>
      </c>
      <c r="AT808" t="s">
        <v>697</v>
      </c>
      <c r="AU808" t="s">
        <v>697</v>
      </c>
      <c r="AV808" t="s">
        <v>697</v>
      </c>
      <c r="AW808" t="s">
        <v>697</v>
      </c>
      <c r="AX808" t="s">
        <v>697</v>
      </c>
      <c r="AY808" t="s">
        <v>697</v>
      </c>
      <c r="AZ808" t="s">
        <v>697</v>
      </c>
      <c r="BA808" t="s">
        <v>2550</v>
      </c>
      <c r="BB808" t="s">
        <v>2551</v>
      </c>
      <c r="BC808">
        <v>10.39</v>
      </c>
      <c r="BD808" t="s">
        <v>697</v>
      </c>
      <c r="BE808">
        <v>0</v>
      </c>
      <c r="BF808">
        <v>0</v>
      </c>
      <c r="BG808">
        <v>0</v>
      </c>
      <c r="BH808">
        <v>0</v>
      </c>
      <c r="BI808" t="s">
        <v>197</v>
      </c>
      <c r="BJ808" t="s">
        <v>697</v>
      </c>
      <c r="BK808">
        <v>0</v>
      </c>
      <c r="BL808">
        <v>0</v>
      </c>
      <c r="BM808">
        <v>0</v>
      </c>
      <c r="BN808">
        <v>0</v>
      </c>
      <c r="BO808">
        <v>0</v>
      </c>
      <c r="BP808" t="s">
        <v>697</v>
      </c>
      <c r="BQ808">
        <v>0</v>
      </c>
      <c r="BR808">
        <v>0</v>
      </c>
      <c r="BS808">
        <v>0</v>
      </c>
      <c r="BT808" t="s">
        <v>697</v>
      </c>
      <c r="BU808">
        <v>0</v>
      </c>
      <c r="BV808">
        <v>0</v>
      </c>
      <c r="BW808" t="s">
        <v>697</v>
      </c>
      <c r="BX808">
        <v>0</v>
      </c>
    </row>
    <row r="809" spans="1:76" x14ac:dyDescent="0.25">
      <c r="A809" t="s">
        <v>746</v>
      </c>
      <c r="B809" t="s">
        <v>201</v>
      </c>
      <c r="C809" t="s">
        <v>249</v>
      </c>
      <c r="D809" t="s">
        <v>250</v>
      </c>
      <c r="E809" t="s">
        <v>697</v>
      </c>
      <c r="F809" t="s">
        <v>251</v>
      </c>
      <c r="G809" t="s">
        <v>697</v>
      </c>
      <c r="H809" t="s">
        <v>184</v>
      </c>
      <c r="I809" t="s">
        <v>2264</v>
      </c>
      <c r="J809" t="s">
        <v>2264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697</v>
      </c>
      <c r="AC809" s="2">
        <v>-2.377049180327869</v>
      </c>
      <c r="AD809">
        <v>-0.52</v>
      </c>
      <c r="AE809">
        <v>0</v>
      </c>
      <c r="AF809">
        <v>0</v>
      </c>
      <c r="AG809">
        <v>0</v>
      </c>
      <c r="AH809">
        <v>0</v>
      </c>
      <c r="AI809" t="s">
        <v>697</v>
      </c>
      <c r="AJ809" t="s">
        <v>697</v>
      </c>
      <c r="AK809" t="s">
        <v>697</v>
      </c>
      <c r="AL809">
        <v>0</v>
      </c>
      <c r="AM809">
        <v>0</v>
      </c>
      <c r="AN809" t="s">
        <v>697</v>
      </c>
      <c r="AO809" t="s">
        <v>697</v>
      </c>
      <c r="AP809" t="s">
        <v>697</v>
      </c>
      <c r="AQ809" t="s">
        <v>697</v>
      </c>
      <c r="AR809" t="s">
        <v>697</v>
      </c>
      <c r="AS809" t="s">
        <v>697</v>
      </c>
      <c r="AT809" t="s">
        <v>697</v>
      </c>
      <c r="AU809" t="s">
        <v>697</v>
      </c>
      <c r="AV809" t="s">
        <v>697</v>
      </c>
      <c r="AW809" t="s">
        <v>697</v>
      </c>
      <c r="AX809" t="s">
        <v>697</v>
      </c>
      <c r="AY809" t="s">
        <v>697</v>
      </c>
      <c r="AZ809" t="s">
        <v>697</v>
      </c>
      <c r="BA809" t="s">
        <v>1972</v>
      </c>
      <c r="BB809" t="s">
        <v>2552</v>
      </c>
      <c r="BC809">
        <v>2.9</v>
      </c>
      <c r="BD809" t="s">
        <v>697</v>
      </c>
      <c r="BE809">
        <v>0</v>
      </c>
      <c r="BF809">
        <v>0</v>
      </c>
      <c r="BG809">
        <v>0</v>
      </c>
      <c r="BH809">
        <v>0</v>
      </c>
      <c r="BI809" t="s">
        <v>197</v>
      </c>
      <c r="BJ809" t="s">
        <v>697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697</v>
      </c>
      <c r="BQ809">
        <v>0</v>
      </c>
      <c r="BR809">
        <v>0</v>
      </c>
      <c r="BS809">
        <v>0</v>
      </c>
      <c r="BT809" t="s">
        <v>697</v>
      </c>
      <c r="BU809">
        <v>0</v>
      </c>
      <c r="BV809">
        <v>0</v>
      </c>
      <c r="BW809" t="s">
        <v>697</v>
      </c>
      <c r="BX809">
        <v>0</v>
      </c>
    </row>
    <row r="810" spans="1:76" x14ac:dyDescent="0.25">
      <c r="A810" t="s">
        <v>741</v>
      </c>
      <c r="B810" t="s">
        <v>201</v>
      </c>
      <c r="C810" t="s">
        <v>696</v>
      </c>
      <c r="D810" t="s">
        <v>247</v>
      </c>
      <c r="E810" t="s">
        <v>697</v>
      </c>
      <c r="F810" t="s">
        <v>683</v>
      </c>
      <c r="G810" t="s">
        <v>697</v>
      </c>
      <c r="H810" t="s">
        <v>184</v>
      </c>
      <c r="I810" t="s">
        <v>2264</v>
      </c>
      <c r="J810" t="s">
        <v>2264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697</v>
      </c>
      <c r="AC810" s="2">
        <v>-7.3196721311475406</v>
      </c>
      <c r="AD810">
        <v>-1.61</v>
      </c>
      <c r="AE810">
        <v>0</v>
      </c>
      <c r="AF810">
        <v>0</v>
      </c>
      <c r="AG810">
        <v>0</v>
      </c>
      <c r="AH810">
        <v>0</v>
      </c>
      <c r="AI810" t="s">
        <v>697</v>
      </c>
      <c r="AJ810" t="s">
        <v>697</v>
      </c>
      <c r="AK810" t="s">
        <v>697</v>
      </c>
      <c r="AL810">
        <v>0</v>
      </c>
      <c r="AM810">
        <v>0</v>
      </c>
      <c r="AN810" t="s">
        <v>697</v>
      </c>
      <c r="AO810" t="s">
        <v>697</v>
      </c>
      <c r="AP810" t="s">
        <v>697</v>
      </c>
      <c r="AQ810" t="s">
        <v>697</v>
      </c>
      <c r="AR810" t="s">
        <v>697</v>
      </c>
      <c r="AS810" t="s">
        <v>697</v>
      </c>
      <c r="AT810" t="s">
        <v>697</v>
      </c>
      <c r="AU810" t="s">
        <v>697</v>
      </c>
      <c r="AV810" t="s">
        <v>697</v>
      </c>
      <c r="AW810" t="s">
        <v>697</v>
      </c>
      <c r="AX810" t="s">
        <v>697</v>
      </c>
      <c r="AY810" t="s">
        <v>697</v>
      </c>
      <c r="AZ810" t="s">
        <v>697</v>
      </c>
      <c r="BA810" t="s">
        <v>2553</v>
      </c>
      <c r="BB810" t="s">
        <v>2554</v>
      </c>
      <c r="BC810">
        <v>8.93</v>
      </c>
      <c r="BD810" t="s">
        <v>697</v>
      </c>
      <c r="BE810">
        <v>0</v>
      </c>
      <c r="BF810">
        <v>0</v>
      </c>
      <c r="BG810">
        <v>0</v>
      </c>
      <c r="BH810">
        <v>0</v>
      </c>
      <c r="BI810" t="s">
        <v>197</v>
      </c>
      <c r="BJ810" t="s">
        <v>697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697</v>
      </c>
      <c r="BQ810">
        <v>0</v>
      </c>
      <c r="BR810">
        <v>0</v>
      </c>
      <c r="BS810">
        <v>0</v>
      </c>
      <c r="BT810" t="s">
        <v>697</v>
      </c>
      <c r="BU810">
        <v>0</v>
      </c>
      <c r="BV810">
        <v>0</v>
      </c>
      <c r="BW810" t="s">
        <v>697</v>
      </c>
      <c r="BX810">
        <v>0</v>
      </c>
    </row>
    <row r="811" spans="1:76" x14ac:dyDescent="0.25">
      <c r="A811" t="s">
        <v>738</v>
      </c>
      <c r="B811" t="s">
        <v>201</v>
      </c>
      <c r="C811" t="s">
        <v>634</v>
      </c>
      <c r="D811" t="s">
        <v>224</v>
      </c>
      <c r="E811" t="s">
        <v>697</v>
      </c>
      <c r="F811" t="s">
        <v>225</v>
      </c>
      <c r="G811" t="s">
        <v>697</v>
      </c>
      <c r="H811" t="s">
        <v>184</v>
      </c>
      <c r="I811" t="s">
        <v>2264</v>
      </c>
      <c r="J811" t="s">
        <v>2264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697</v>
      </c>
      <c r="AC811" s="2">
        <v>-9.9016393442622945</v>
      </c>
      <c r="AD811">
        <v>-2.1800000000000002</v>
      </c>
      <c r="AE811">
        <v>0</v>
      </c>
      <c r="AF811">
        <v>0</v>
      </c>
      <c r="AG811">
        <v>0</v>
      </c>
      <c r="AH811">
        <v>0</v>
      </c>
      <c r="AI811" t="s">
        <v>697</v>
      </c>
      <c r="AJ811" t="s">
        <v>697</v>
      </c>
      <c r="AK811" t="s">
        <v>697</v>
      </c>
      <c r="AL811">
        <v>0</v>
      </c>
      <c r="AM811">
        <v>0</v>
      </c>
      <c r="AN811" t="s">
        <v>697</v>
      </c>
      <c r="AO811" t="s">
        <v>697</v>
      </c>
      <c r="AP811" t="s">
        <v>697</v>
      </c>
      <c r="AQ811" t="s">
        <v>697</v>
      </c>
      <c r="AR811" t="s">
        <v>697</v>
      </c>
      <c r="AS811" t="s">
        <v>697</v>
      </c>
      <c r="AT811" t="s">
        <v>697</v>
      </c>
      <c r="AU811" t="s">
        <v>697</v>
      </c>
      <c r="AV811" t="s">
        <v>697</v>
      </c>
      <c r="AW811" t="s">
        <v>697</v>
      </c>
      <c r="AX811" t="s">
        <v>697</v>
      </c>
      <c r="AY811" t="s">
        <v>697</v>
      </c>
      <c r="AZ811" t="s">
        <v>697</v>
      </c>
      <c r="BA811" t="s">
        <v>2555</v>
      </c>
      <c r="BB811" t="s">
        <v>2556</v>
      </c>
      <c r="BC811">
        <v>12.08</v>
      </c>
      <c r="BD811" t="s">
        <v>697</v>
      </c>
      <c r="BE811">
        <v>0</v>
      </c>
      <c r="BF811">
        <v>0</v>
      </c>
      <c r="BG811">
        <v>0</v>
      </c>
      <c r="BH811">
        <v>0</v>
      </c>
      <c r="BI811" t="s">
        <v>197</v>
      </c>
      <c r="BJ811" t="s">
        <v>697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697</v>
      </c>
      <c r="BQ811">
        <v>0</v>
      </c>
      <c r="BR811">
        <v>0</v>
      </c>
      <c r="BS811">
        <v>0</v>
      </c>
      <c r="BT811" t="s">
        <v>697</v>
      </c>
      <c r="BU811">
        <v>0</v>
      </c>
      <c r="BV811">
        <v>0</v>
      </c>
      <c r="BW811" t="s">
        <v>697</v>
      </c>
      <c r="BX811">
        <v>0</v>
      </c>
    </row>
    <row r="812" spans="1:76" x14ac:dyDescent="0.25">
      <c r="A812" t="s">
        <v>738</v>
      </c>
      <c r="B812" t="s">
        <v>201</v>
      </c>
      <c r="C812" t="s">
        <v>634</v>
      </c>
      <c r="D812" t="s">
        <v>224</v>
      </c>
      <c r="E812" t="s">
        <v>697</v>
      </c>
      <c r="F812" t="s">
        <v>225</v>
      </c>
      <c r="G812" t="s">
        <v>697</v>
      </c>
      <c r="H812" t="s">
        <v>184</v>
      </c>
      <c r="I812" t="s">
        <v>2264</v>
      </c>
      <c r="J812" t="s">
        <v>2264</v>
      </c>
      <c r="K812">
        <v>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697</v>
      </c>
      <c r="AC812" s="2">
        <v>-1.180327868852459</v>
      </c>
      <c r="AD812">
        <v>-0.26</v>
      </c>
      <c r="AE812">
        <v>0</v>
      </c>
      <c r="AF812">
        <v>0</v>
      </c>
      <c r="AG812">
        <v>0</v>
      </c>
      <c r="AH812">
        <v>0</v>
      </c>
      <c r="AI812" t="s">
        <v>697</v>
      </c>
      <c r="AJ812" t="s">
        <v>697</v>
      </c>
      <c r="AK812" t="s">
        <v>697</v>
      </c>
      <c r="AL812">
        <v>0</v>
      </c>
      <c r="AM812">
        <v>0</v>
      </c>
      <c r="AN812" t="s">
        <v>697</v>
      </c>
      <c r="AO812" t="s">
        <v>697</v>
      </c>
      <c r="AP812" t="s">
        <v>697</v>
      </c>
      <c r="AQ812" t="s">
        <v>697</v>
      </c>
      <c r="AR812" t="s">
        <v>697</v>
      </c>
      <c r="AS812" t="s">
        <v>697</v>
      </c>
      <c r="AT812" t="s">
        <v>697</v>
      </c>
      <c r="AU812" t="s">
        <v>697</v>
      </c>
      <c r="AV812" t="s">
        <v>697</v>
      </c>
      <c r="AW812" t="s">
        <v>697</v>
      </c>
      <c r="AX812" t="s">
        <v>697</v>
      </c>
      <c r="AY812" t="s">
        <v>697</v>
      </c>
      <c r="AZ812" t="s">
        <v>697</v>
      </c>
      <c r="BA812" t="s">
        <v>1402</v>
      </c>
      <c r="BB812" t="s">
        <v>2557</v>
      </c>
      <c r="BC812">
        <v>1.44</v>
      </c>
      <c r="BD812" t="s">
        <v>697</v>
      </c>
      <c r="BE812">
        <v>0</v>
      </c>
      <c r="BF812">
        <v>0</v>
      </c>
      <c r="BG812">
        <v>0</v>
      </c>
      <c r="BH812">
        <v>0</v>
      </c>
      <c r="BI812" t="s">
        <v>197</v>
      </c>
      <c r="BJ812" t="s">
        <v>697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697</v>
      </c>
      <c r="BQ812">
        <v>0</v>
      </c>
      <c r="BR812">
        <v>0</v>
      </c>
      <c r="BS812">
        <v>0</v>
      </c>
      <c r="BT812" t="s">
        <v>697</v>
      </c>
      <c r="BU812">
        <v>0</v>
      </c>
      <c r="BV812">
        <v>0</v>
      </c>
      <c r="BW812" t="s">
        <v>697</v>
      </c>
      <c r="BX812">
        <v>0</v>
      </c>
    </row>
    <row r="813" spans="1:76" x14ac:dyDescent="0.25">
      <c r="A813" t="s">
        <v>738</v>
      </c>
      <c r="B813" t="s">
        <v>201</v>
      </c>
      <c r="C813" t="s">
        <v>634</v>
      </c>
      <c r="D813" t="s">
        <v>224</v>
      </c>
      <c r="E813" t="s">
        <v>697</v>
      </c>
      <c r="F813" t="s">
        <v>225</v>
      </c>
      <c r="G813" t="s">
        <v>697</v>
      </c>
      <c r="H813" t="s">
        <v>184</v>
      </c>
      <c r="I813" t="s">
        <v>2264</v>
      </c>
      <c r="J813" t="s">
        <v>2264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697</v>
      </c>
      <c r="AC813" s="2">
        <v>-1.8442622950819672</v>
      </c>
      <c r="AD813">
        <v>-0.41</v>
      </c>
      <c r="AE813">
        <v>0</v>
      </c>
      <c r="AF813">
        <v>0</v>
      </c>
      <c r="AG813">
        <v>0</v>
      </c>
      <c r="AH813">
        <v>0</v>
      </c>
      <c r="AI813" t="s">
        <v>697</v>
      </c>
      <c r="AJ813" t="s">
        <v>697</v>
      </c>
      <c r="AK813" t="s">
        <v>697</v>
      </c>
      <c r="AL813">
        <v>0</v>
      </c>
      <c r="AM813">
        <v>0</v>
      </c>
      <c r="AN813" t="s">
        <v>697</v>
      </c>
      <c r="AO813" t="s">
        <v>697</v>
      </c>
      <c r="AP813" t="s">
        <v>697</v>
      </c>
      <c r="AQ813" t="s">
        <v>697</v>
      </c>
      <c r="AR813" t="s">
        <v>697</v>
      </c>
      <c r="AS813" t="s">
        <v>697</v>
      </c>
      <c r="AT813" t="s">
        <v>697</v>
      </c>
      <c r="AU813" t="s">
        <v>697</v>
      </c>
      <c r="AV813" t="s">
        <v>697</v>
      </c>
      <c r="AW813" t="s">
        <v>697</v>
      </c>
      <c r="AX813" t="s">
        <v>697</v>
      </c>
      <c r="AY813" t="s">
        <v>697</v>
      </c>
      <c r="AZ813" t="s">
        <v>697</v>
      </c>
      <c r="BA813" t="s">
        <v>1403</v>
      </c>
      <c r="BB813" t="s">
        <v>2558</v>
      </c>
      <c r="BC813">
        <v>2.25</v>
      </c>
      <c r="BD813" t="s">
        <v>697</v>
      </c>
      <c r="BE813">
        <v>0</v>
      </c>
      <c r="BF813">
        <v>0</v>
      </c>
      <c r="BG813">
        <v>0</v>
      </c>
      <c r="BH813">
        <v>0</v>
      </c>
      <c r="BI813" t="s">
        <v>197</v>
      </c>
      <c r="BJ813" t="s">
        <v>697</v>
      </c>
      <c r="BK813">
        <v>0</v>
      </c>
      <c r="BL813">
        <v>0</v>
      </c>
      <c r="BM813">
        <v>0</v>
      </c>
      <c r="BN813">
        <v>0</v>
      </c>
      <c r="BO813">
        <v>0</v>
      </c>
      <c r="BP813" t="s">
        <v>697</v>
      </c>
      <c r="BQ813">
        <v>0</v>
      </c>
      <c r="BR813">
        <v>0</v>
      </c>
      <c r="BS813">
        <v>0</v>
      </c>
      <c r="BT813" t="s">
        <v>697</v>
      </c>
      <c r="BU813">
        <v>0</v>
      </c>
      <c r="BV813">
        <v>0</v>
      </c>
      <c r="BW813" t="s">
        <v>697</v>
      </c>
      <c r="BX813">
        <v>0</v>
      </c>
    </row>
    <row r="814" spans="1:76" x14ac:dyDescent="0.25">
      <c r="A814" t="s">
        <v>745</v>
      </c>
      <c r="B814" t="s">
        <v>191</v>
      </c>
      <c r="C814" t="s">
        <v>537</v>
      </c>
      <c r="D814" t="s">
        <v>668</v>
      </c>
      <c r="E814" t="s">
        <v>697</v>
      </c>
      <c r="F814" t="s">
        <v>469</v>
      </c>
      <c r="G814" t="s">
        <v>697</v>
      </c>
      <c r="H814" t="s">
        <v>184</v>
      </c>
      <c r="I814" t="s">
        <v>2264</v>
      </c>
      <c r="J814" t="s">
        <v>2264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697</v>
      </c>
      <c r="AC814" s="2">
        <v>-7.557377049180328</v>
      </c>
      <c r="AD814">
        <v>-1.66</v>
      </c>
      <c r="AE814">
        <v>0</v>
      </c>
      <c r="AF814">
        <v>0</v>
      </c>
      <c r="AG814">
        <v>0</v>
      </c>
      <c r="AH814">
        <v>0</v>
      </c>
      <c r="AI814" t="s">
        <v>697</v>
      </c>
      <c r="AJ814" t="s">
        <v>697</v>
      </c>
      <c r="AK814" t="s">
        <v>697</v>
      </c>
      <c r="AL814">
        <v>0</v>
      </c>
      <c r="AM814">
        <v>0</v>
      </c>
      <c r="AN814" t="s">
        <v>697</v>
      </c>
      <c r="AO814" t="s">
        <v>697</v>
      </c>
      <c r="AP814" t="s">
        <v>697</v>
      </c>
      <c r="AQ814" t="s">
        <v>697</v>
      </c>
      <c r="AR814" t="s">
        <v>697</v>
      </c>
      <c r="AS814" t="s">
        <v>697</v>
      </c>
      <c r="AT814" t="s">
        <v>697</v>
      </c>
      <c r="AU814" t="s">
        <v>697</v>
      </c>
      <c r="AV814" t="s">
        <v>697</v>
      </c>
      <c r="AW814" t="s">
        <v>697</v>
      </c>
      <c r="AX814" t="s">
        <v>697</v>
      </c>
      <c r="AY814" t="s">
        <v>697</v>
      </c>
      <c r="AZ814" t="s">
        <v>697</v>
      </c>
      <c r="BA814" t="s">
        <v>2399</v>
      </c>
      <c r="BB814" t="s">
        <v>2559</v>
      </c>
      <c r="BC814">
        <v>9.2200000000000006</v>
      </c>
      <c r="BD814" t="s">
        <v>697</v>
      </c>
      <c r="BE814">
        <v>0</v>
      </c>
      <c r="BF814">
        <v>0</v>
      </c>
      <c r="BG814">
        <v>0</v>
      </c>
      <c r="BH814">
        <v>0</v>
      </c>
      <c r="BI814" t="s">
        <v>197</v>
      </c>
      <c r="BJ814" t="s">
        <v>697</v>
      </c>
      <c r="BK814">
        <v>0</v>
      </c>
      <c r="BL814">
        <v>0</v>
      </c>
      <c r="BM814">
        <v>0</v>
      </c>
      <c r="BN814">
        <v>0</v>
      </c>
      <c r="BO814">
        <v>0</v>
      </c>
      <c r="BP814" t="s">
        <v>697</v>
      </c>
      <c r="BQ814">
        <v>0</v>
      </c>
      <c r="BR814">
        <v>0</v>
      </c>
      <c r="BS814">
        <v>0</v>
      </c>
      <c r="BT814" t="s">
        <v>697</v>
      </c>
      <c r="BU814">
        <v>0</v>
      </c>
      <c r="BV814">
        <v>0</v>
      </c>
      <c r="BW814" t="s">
        <v>697</v>
      </c>
      <c r="BX814">
        <v>0</v>
      </c>
    </row>
    <row r="815" spans="1:76" x14ac:dyDescent="0.25">
      <c r="A815" t="s">
        <v>745</v>
      </c>
      <c r="B815" t="s">
        <v>191</v>
      </c>
      <c r="C815" t="s">
        <v>537</v>
      </c>
      <c r="D815" t="s">
        <v>668</v>
      </c>
      <c r="E815" t="s">
        <v>697</v>
      </c>
      <c r="F815" t="s">
        <v>469</v>
      </c>
      <c r="G815" t="s">
        <v>697</v>
      </c>
      <c r="H815" t="s">
        <v>184</v>
      </c>
      <c r="I815" t="s">
        <v>2264</v>
      </c>
      <c r="J815" t="s">
        <v>2264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697</v>
      </c>
      <c r="AC815" s="2">
        <v>-6.442622950819672</v>
      </c>
      <c r="AD815">
        <v>-1.42</v>
      </c>
      <c r="AE815">
        <v>0</v>
      </c>
      <c r="AF815">
        <v>0</v>
      </c>
      <c r="AG815">
        <v>0</v>
      </c>
      <c r="AH815">
        <v>0</v>
      </c>
      <c r="AI815" t="s">
        <v>697</v>
      </c>
      <c r="AJ815" t="s">
        <v>697</v>
      </c>
      <c r="AK815" t="s">
        <v>697</v>
      </c>
      <c r="AL815">
        <v>0</v>
      </c>
      <c r="AM815">
        <v>0</v>
      </c>
      <c r="AN815" t="s">
        <v>697</v>
      </c>
      <c r="AO815" t="s">
        <v>697</v>
      </c>
      <c r="AP815" t="s">
        <v>697</v>
      </c>
      <c r="AQ815" t="s">
        <v>697</v>
      </c>
      <c r="AR815" t="s">
        <v>697</v>
      </c>
      <c r="AS815" t="s">
        <v>697</v>
      </c>
      <c r="AT815" t="s">
        <v>697</v>
      </c>
      <c r="AU815" t="s">
        <v>697</v>
      </c>
      <c r="AV815" t="s">
        <v>697</v>
      </c>
      <c r="AW815" t="s">
        <v>697</v>
      </c>
      <c r="AX815" t="s">
        <v>697</v>
      </c>
      <c r="AY815" t="s">
        <v>697</v>
      </c>
      <c r="AZ815" t="s">
        <v>697</v>
      </c>
      <c r="BA815" t="s">
        <v>2560</v>
      </c>
      <c r="BB815" t="s">
        <v>2561</v>
      </c>
      <c r="BC815">
        <v>7.86</v>
      </c>
      <c r="BD815" t="s">
        <v>697</v>
      </c>
      <c r="BE815">
        <v>0</v>
      </c>
      <c r="BF815">
        <v>0</v>
      </c>
      <c r="BG815">
        <v>0</v>
      </c>
      <c r="BH815">
        <v>0</v>
      </c>
      <c r="BI815" t="s">
        <v>197</v>
      </c>
      <c r="BJ815" t="s">
        <v>697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697</v>
      </c>
      <c r="BQ815">
        <v>0</v>
      </c>
      <c r="BR815">
        <v>0</v>
      </c>
      <c r="BS815">
        <v>0</v>
      </c>
      <c r="BT815" t="s">
        <v>697</v>
      </c>
      <c r="BU815">
        <v>0</v>
      </c>
      <c r="BV815">
        <v>0</v>
      </c>
      <c r="BW815" t="s">
        <v>697</v>
      </c>
      <c r="BX815">
        <v>0</v>
      </c>
    </row>
    <row r="816" spans="1:76" x14ac:dyDescent="0.25">
      <c r="A816" t="s">
        <v>1072</v>
      </c>
      <c r="B816" t="s">
        <v>191</v>
      </c>
      <c r="C816" t="s">
        <v>1073</v>
      </c>
      <c r="D816" t="s">
        <v>466</v>
      </c>
      <c r="E816" t="s">
        <v>697</v>
      </c>
      <c r="F816" t="s">
        <v>677</v>
      </c>
      <c r="G816" t="s">
        <v>697</v>
      </c>
      <c r="H816" t="s">
        <v>184</v>
      </c>
      <c r="I816" t="s">
        <v>2264</v>
      </c>
      <c r="J816" t="s">
        <v>2264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697</v>
      </c>
      <c r="AC816" s="2">
        <v>-5.7868852459016393</v>
      </c>
      <c r="AD816">
        <v>-1.27</v>
      </c>
      <c r="AE816">
        <v>0</v>
      </c>
      <c r="AF816">
        <v>0</v>
      </c>
      <c r="AG816">
        <v>0</v>
      </c>
      <c r="AH816">
        <v>0</v>
      </c>
      <c r="AI816" t="s">
        <v>697</v>
      </c>
      <c r="AJ816" t="s">
        <v>697</v>
      </c>
      <c r="AK816" t="s">
        <v>697</v>
      </c>
      <c r="AL816">
        <v>0</v>
      </c>
      <c r="AM816">
        <v>0</v>
      </c>
      <c r="AN816" t="s">
        <v>697</v>
      </c>
      <c r="AO816" t="s">
        <v>697</v>
      </c>
      <c r="AP816" t="s">
        <v>697</v>
      </c>
      <c r="AQ816" t="s">
        <v>697</v>
      </c>
      <c r="AR816" t="s">
        <v>697</v>
      </c>
      <c r="AS816" t="s">
        <v>697</v>
      </c>
      <c r="AT816" t="s">
        <v>697</v>
      </c>
      <c r="AU816" t="s">
        <v>697</v>
      </c>
      <c r="AV816" t="s">
        <v>697</v>
      </c>
      <c r="AW816" t="s">
        <v>697</v>
      </c>
      <c r="AX816" t="s">
        <v>697</v>
      </c>
      <c r="AY816" t="s">
        <v>697</v>
      </c>
      <c r="AZ816" t="s">
        <v>697</v>
      </c>
      <c r="BA816" t="s">
        <v>2562</v>
      </c>
      <c r="BB816" t="s">
        <v>2563</v>
      </c>
      <c r="BC816">
        <v>7.06</v>
      </c>
      <c r="BD816" t="s">
        <v>697</v>
      </c>
      <c r="BE816">
        <v>0</v>
      </c>
      <c r="BF816">
        <v>0</v>
      </c>
      <c r="BG816">
        <v>0</v>
      </c>
      <c r="BH816">
        <v>0</v>
      </c>
      <c r="BI816" t="s">
        <v>197</v>
      </c>
      <c r="BJ816" t="s">
        <v>697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697</v>
      </c>
      <c r="BQ816">
        <v>0</v>
      </c>
      <c r="BR816">
        <v>0</v>
      </c>
      <c r="BS816">
        <v>0</v>
      </c>
      <c r="BT816" t="s">
        <v>697</v>
      </c>
      <c r="BU816">
        <v>0</v>
      </c>
      <c r="BV816">
        <v>0</v>
      </c>
      <c r="BW816" t="s">
        <v>697</v>
      </c>
      <c r="BX816">
        <v>0</v>
      </c>
    </row>
    <row r="817" spans="1:76" x14ac:dyDescent="0.25">
      <c r="A817" t="s">
        <v>2018</v>
      </c>
      <c r="B817" t="s">
        <v>191</v>
      </c>
      <c r="C817" t="s">
        <v>2019</v>
      </c>
      <c r="D817" t="s">
        <v>534</v>
      </c>
      <c r="E817" t="s">
        <v>697</v>
      </c>
      <c r="F817" t="s">
        <v>226</v>
      </c>
      <c r="G817" t="s">
        <v>697</v>
      </c>
      <c r="H817" t="s">
        <v>184</v>
      </c>
      <c r="I817" t="s">
        <v>2264</v>
      </c>
      <c r="J817" t="s">
        <v>2264</v>
      </c>
      <c r="K817">
        <v>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697</v>
      </c>
      <c r="AC817" s="2">
        <v>-2.942622950819672</v>
      </c>
      <c r="AD817">
        <v>-0.65</v>
      </c>
      <c r="AE817">
        <v>0</v>
      </c>
      <c r="AF817">
        <v>0</v>
      </c>
      <c r="AG817">
        <v>0</v>
      </c>
      <c r="AH817">
        <v>0</v>
      </c>
      <c r="AI817" t="s">
        <v>697</v>
      </c>
      <c r="AJ817" t="s">
        <v>697</v>
      </c>
      <c r="AK817" t="s">
        <v>697</v>
      </c>
      <c r="AL817">
        <v>0</v>
      </c>
      <c r="AM817">
        <v>0</v>
      </c>
      <c r="AN817" t="s">
        <v>697</v>
      </c>
      <c r="AO817" t="s">
        <v>697</v>
      </c>
      <c r="AP817" t="s">
        <v>697</v>
      </c>
      <c r="AQ817" t="s">
        <v>697</v>
      </c>
      <c r="AR817" t="s">
        <v>697</v>
      </c>
      <c r="AS817" t="s">
        <v>697</v>
      </c>
      <c r="AT817" t="s">
        <v>697</v>
      </c>
      <c r="AU817" t="s">
        <v>697</v>
      </c>
      <c r="AV817" t="s">
        <v>697</v>
      </c>
      <c r="AW817" t="s">
        <v>697</v>
      </c>
      <c r="AX817" t="s">
        <v>697</v>
      </c>
      <c r="AY817" t="s">
        <v>697</v>
      </c>
      <c r="AZ817" t="s">
        <v>697</v>
      </c>
      <c r="BA817" t="s">
        <v>2020</v>
      </c>
      <c r="BB817" t="s">
        <v>2564</v>
      </c>
      <c r="BC817">
        <v>3.59</v>
      </c>
      <c r="BD817" t="s">
        <v>697</v>
      </c>
      <c r="BE817">
        <v>0</v>
      </c>
      <c r="BF817">
        <v>0</v>
      </c>
      <c r="BG817">
        <v>0</v>
      </c>
      <c r="BH817">
        <v>0</v>
      </c>
      <c r="BI817" t="s">
        <v>197</v>
      </c>
      <c r="BJ817" t="s">
        <v>697</v>
      </c>
      <c r="BK817">
        <v>0</v>
      </c>
      <c r="BL817">
        <v>0</v>
      </c>
      <c r="BM817">
        <v>0</v>
      </c>
      <c r="BN817">
        <v>0</v>
      </c>
      <c r="BO817">
        <v>0</v>
      </c>
      <c r="BP817" t="s">
        <v>697</v>
      </c>
      <c r="BQ817">
        <v>0</v>
      </c>
      <c r="BR817">
        <v>0</v>
      </c>
      <c r="BS817">
        <v>0</v>
      </c>
      <c r="BT817" t="s">
        <v>697</v>
      </c>
      <c r="BU817">
        <v>0</v>
      </c>
      <c r="BV817">
        <v>0</v>
      </c>
      <c r="BW817" t="s">
        <v>697</v>
      </c>
      <c r="BX817">
        <v>0</v>
      </c>
    </row>
    <row r="818" spans="1:76" x14ac:dyDescent="0.25">
      <c r="A818" t="s">
        <v>739</v>
      </c>
      <c r="B818" t="s">
        <v>191</v>
      </c>
      <c r="C818" t="s">
        <v>535</v>
      </c>
      <c r="D818" t="s">
        <v>536</v>
      </c>
      <c r="E818" t="s">
        <v>697</v>
      </c>
      <c r="F818" t="s">
        <v>253</v>
      </c>
      <c r="G818" t="s">
        <v>697</v>
      </c>
      <c r="H818" t="s">
        <v>184</v>
      </c>
      <c r="I818" t="s">
        <v>2264</v>
      </c>
      <c r="J818" t="s">
        <v>2264</v>
      </c>
      <c r="K818">
        <v>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697</v>
      </c>
      <c r="AC818" s="2">
        <v>-1.7295081967213115</v>
      </c>
      <c r="AD818">
        <v>-0.38</v>
      </c>
      <c r="AE818">
        <v>0</v>
      </c>
      <c r="AF818">
        <v>0</v>
      </c>
      <c r="AG818">
        <v>0</v>
      </c>
      <c r="AH818">
        <v>0</v>
      </c>
      <c r="AI818" t="s">
        <v>697</v>
      </c>
      <c r="AJ818" t="s">
        <v>697</v>
      </c>
      <c r="AK818" t="s">
        <v>697</v>
      </c>
      <c r="AL818">
        <v>0</v>
      </c>
      <c r="AM818">
        <v>0</v>
      </c>
      <c r="AN818" t="s">
        <v>697</v>
      </c>
      <c r="AO818" t="s">
        <v>697</v>
      </c>
      <c r="AP818" t="s">
        <v>697</v>
      </c>
      <c r="AQ818" t="s">
        <v>697</v>
      </c>
      <c r="AR818" t="s">
        <v>697</v>
      </c>
      <c r="AS818" t="s">
        <v>697</v>
      </c>
      <c r="AT818" t="s">
        <v>697</v>
      </c>
      <c r="AU818" t="s">
        <v>697</v>
      </c>
      <c r="AV818" t="s">
        <v>697</v>
      </c>
      <c r="AW818" t="s">
        <v>697</v>
      </c>
      <c r="AX818" t="s">
        <v>697</v>
      </c>
      <c r="AY818" t="s">
        <v>697</v>
      </c>
      <c r="AZ818" t="s">
        <v>697</v>
      </c>
      <c r="BA818" t="s">
        <v>2565</v>
      </c>
      <c r="BB818" t="s">
        <v>2566</v>
      </c>
      <c r="BC818">
        <v>2.11</v>
      </c>
      <c r="BD818" t="s">
        <v>697</v>
      </c>
      <c r="BE818">
        <v>0</v>
      </c>
      <c r="BF818">
        <v>0</v>
      </c>
      <c r="BG818">
        <v>0</v>
      </c>
      <c r="BH818">
        <v>0</v>
      </c>
      <c r="BI818" t="s">
        <v>197</v>
      </c>
      <c r="BJ818" t="s">
        <v>697</v>
      </c>
      <c r="BK818">
        <v>0</v>
      </c>
      <c r="BL818">
        <v>0</v>
      </c>
      <c r="BM818">
        <v>0</v>
      </c>
      <c r="BN818">
        <v>0</v>
      </c>
      <c r="BO818">
        <v>0</v>
      </c>
      <c r="BP818" t="s">
        <v>697</v>
      </c>
      <c r="BQ818">
        <v>0</v>
      </c>
      <c r="BR818">
        <v>0</v>
      </c>
      <c r="BS818">
        <v>0</v>
      </c>
      <c r="BT818" t="s">
        <v>697</v>
      </c>
      <c r="BU818">
        <v>0</v>
      </c>
      <c r="BV818">
        <v>0</v>
      </c>
      <c r="BW818" t="s">
        <v>697</v>
      </c>
      <c r="BX818">
        <v>0</v>
      </c>
    </row>
    <row r="819" spans="1:76" x14ac:dyDescent="0.25">
      <c r="A819" t="s">
        <v>741</v>
      </c>
      <c r="B819" t="s">
        <v>201</v>
      </c>
      <c r="C819" t="s">
        <v>696</v>
      </c>
      <c r="D819" t="s">
        <v>247</v>
      </c>
      <c r="E819" t="s">
        <v>697</v>
      </c>
      <c r="F819" t="s">
        <v>683</v>
      </c>
      <c r="G819" t="s">
        <v>697</v>
      </c>
      <c r="H819" t="s">
        <v>184</v>
      </c>
      <c r="I819" t="s">
        <v>2264</v>
      </c>
      <c r="J819" t="s">
        <v>2264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697</v>
      </c>
      <c r="AC819" s="2">
        <v>-4.5491803278688527</v>
      </c>
      <c r="AD819">
        <v>-1</v>
      </c>
      <c r="AE819">
        <v>0</v>
      </c>
      <c r="AF819">
        <v>0</v>
      </c>
      <c r="AG819">
        <v>0</v>
      </c>
      <c r="AH819">
        <v>0</v>
      </c>
      <c r="AI819" t="s">
        <v>697</v>
      </c>
      <c r="AJ819" t="s">
        <v>697</v>
      </c>
      <c r="AK819" t="s">
        <v>697</v>
      </c>
      <c r="AL819">
        <v>0</v>
      </c>
      <c r="AM819">
        <v>0</v>
      </c>
      <c r="AN819" t="s">
        <v>697</v>
      </c>
      <c r="AO819" t="s">
        <v>697</v>
      </c>
      <c r="AP819" t="s">
        <v>697</v>
      </c>
      <c r="AQ819" t="s">
        <v>697</v>
      </c>
      <c r="AR819" t="s">
        <v>697</v>
      </c>
      <c r="AS819" t="s">
        <v>697</v>
      </c>
      <c r="AT819" t="s">
        <v>697</v>
      </c>
      <c r="AU819" t="s">
        <v>697</v>
      </c>
      <c r="AV819" t="s">
        <v>697</v>
      </c>
      <c r="AW819" t="s">
        <v>697</v>
      </c>
      <c r="AX819" t="s">
        <v>697</v>
      </c>
      <c r="AY819" t="s">
        <v>697</v>
      </c>
      <c r="AZ819" t="s">
        <v>697</v>
      </c>
      <c r="BA819" t="s">
        <v>2408</v>
      </c>
      <c r="BB819" t="s">
        <v>2567</v>
      </c>
      <c r="BC819">
        <v>5.55</v>
      </c>
      <c r="BD819" t="s">
        <v>697</v>
      </c>
      <c r="BE819">
        <v>0</v>
      </c>
      <c r="BF819">
        <v>0</v>
      </c>
      <c r="BG819">
        <v>0</v>
      </c>
      <c r="BH819">
        <v>0</v>
      </c>
      <c r="BI819" t="s">
        <v>197</v>
      </c>
      <c r="BJ819" t="s">
        <v>697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697</v>
      </c>
      <c r="BQ819">
        <v>0</v>
      </c>
      <c r="BR819">
        <v>0</v>
      </c>
      <c r="BS819">
        <v>0</v>
      </c>
      <c r="BT819" t="s">
        <v>697</v>
      </c>
      <c r="BU819">
        <v>0</v>
      </c>
      <c r="BV819">
        <v>0</v>
      </c>
      <c r="BW819" t="s">
        <v>697</v>
      </c>
      <c r="BX819">
        <v>0</v>
      </c>
    </row>
    <row r="820" spans="1:76" x14ac:dyDescent="0.25">
      <c r="A820" t="s">
        <v>736</v>
      </c>
      <c r="B820" t="s">
        <v>231</v>
      </c>
      <c r="C820" t="s">
        <v>256</v>
      </c>
      <c r="D820" t="s">
        <v>255</v>
      </c>
      <c r="E820" t="s">
        <v>697</v>
      </c>
      <c r="F820" t="s">
        <v>257</v>
      </c>
      <c r="G820" t="s">
        <v>697</v>
      </c>
      <c r="H820" t="s">
        <v>184</v>
      </c>
      <c r="I820" t="s">
        <v>2264</v>
      </c>
      <c r="J820" t="s">
        <v>2264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697</v>
      </c>
      <c r="AC820" s="2">
        <v>-4.418032786885246</v>
      </c>
      <c r="AD820">
        <v>-0.97</v>
      </c>
      <c r="AE820">
        <v>0</v>
      </c>
      <c r="AF820">
        <v>0</v>
      </c>
      <c r="AG820">
        <v>0</v>
      </c>
      <c r="AH820">
        <v>0</v>
      </c>
      <c r="AI820" t="s">
        <v>697</v>
      </c>
      <c r="AJ820" t="s">
        <v>697</v>
      </c>
      <c r="AK820" t="s">
        <v>697</v>
      </c>
      <c r="AL820">
        <v>0</v>
      </c>
      <c r="AM820">
        <v>0</v>
      </c>
      <c r="AN820" t="s">
        <v>697</v>
      </c>
      <c r="AO820" t="s">
        <v>697</v>
      </c>
      <c r="AP820" t="s">
        <v>697</v>
      </c>
      <c r="AQ820" t="s">
        <v>697</v>
      </c>
      <c r="AR820" t="s">
        <v>697</v>
      </c>
      <c r="AS820" t="s">
        <v>697</v>
      </c>
      <c r="AT820" t="s">
        <v>697</v>
      </c>
      <c r="AU820" t="s">
        <v>697</v>
      </c>
      <c r="AV820" t="s">
        <v>697</v>
      </c>
      <c r="AW820" t="s">
        <v>697</v>
      </c>
      <c r="AX820" t="s">
        <v>697</v>
      </c>
      <c r="AY820" t="s">
        <v>697</v>
      </c>
      <c r="AZ820" t="s">
        <v>697</v>
      </c>
      <c r="BA820" t="s">
        <v>2568</v>
      </c>
      <c r="BB820" t="s">
        <v>2569</v>
      </c>
      <c r="BC820">
        <v>5.39</v>
      </c>
      <c r="BD820" t="s">
        <v>697</v>
      </c>
      <c r="BE820">
        <v>0</v>
      </c>
      <c r="BF820">
        <v>0</v>
      </c>
      <c r="BG820">
        <v>0</v>
      </c>
      <c r="BH820">
        <v>0</v>
      </c>
      <c r="BI820" t="s">
        <v>197</v>
      </c>
      <c r="BJ820" t="s">
        <v>697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697</v>
      </c>
      <c r="BQ820">
        <v>0</v>
      </c>
      <c r="BR820">
        <v>0</v>
      </c>
      <c r="BS820">
        <v>0</v>
      </c>
      <c r="BT820" t="s">
        <v>697</v>
      </c>
      <c r="BU820">
        <v>0</v>
      </c>
      <c r="BV820">
        <v>0</v>
      </c>
      <c r="BW820" t="s">
        <v>697</v>
      </c>
      <c r="BX820">
        <v>0</v>
      </c>
    </row>
    <row r="821" spans="1:76" x14ac:dyDescent="0.25">
      <c r="A821" t="s">
        <v>746</v>
      </c>
      <c r="B821" t="s">
        <v>201</v>
      </c>
      <c r="C821" t="s">
        <v>249</v>
      </c>
      <c r="D821" t="s">
        <v>250</v>
      </c>
      <c r="E821" t="s">
        <v>697</v>
      </c>
      <c r="F821" t="s">
        <v>251</v>
      </c>
      <c r="G821" t="s">
        <v>697</v>
      </c>
      <c r="H821" t="s">
        <v>184</v>
      </c>
      <c r="I821" t="s">
        <v>2264</v>
      </c>
      <c r="J821" t="s">
        <v>2264</v>
      </c>
      <c r="K821">
        <v>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697</v>
      </c>
      <c r="AC821" s="2">
        <v>-8.3688524590163933</v>
      </c>
      <c r="AD821">
        <v>-1.84</v>
      </c>
      <c r="AE821">
        <v>0</v>
      </c>
      <c r="AF821">
        <v>0</v>
      </c>
      <c r="AG821">
        <v>0</v>
      </c>
      <c r="AH821">
        <v>0</v>
      </c>
      <c r="AI821" t="s">
        <v>697</v>
      </c>
      <c r="AJ821" t="s">
        <v>697</v>
      </c>
      <c r="AK821" t="s">
        <v>697</v>
      </c>
      <c r="AL821">
        <v>0</v>
      </c>
      <c r="AM821">
        <v>0</v>
      </c>
      <c r="AN821" t="s">
        <v>697</v>
      </c>
      <c r="AO821" t="s">
        <v>697</v>
      </c>
      <c r="AP821" t="s">
        <v>697</v>
      </c>
      <c r="AQ821" t="s">
        <v>697</v>
      </c>
      <c r="AR821" t="s">
        <v>697</v>
      </c>
      <c r="AS821" t="s">
        <v>697</v>
      </c>
      <c r="AT821" t="s">
        <v>697</v>
      </c>
      <c r="AU821" t="s">
        <v>697</v>
      </c>
      <c r="AV821" t="s">
        <v>697</v>
      </c>
      <c r="AW821" t="s">
        <v>697</v>
      </c>
      <c r="AX821" t="s">
        <v>697</v>
      </c>
      <c r="AY821" t="s">
        <v>697</v>
      </c>
      <c r="AZ821" t="s">
        <v>697</v>
      </c>
      <c r="BA821" t="s">
        <v>2570</v>
      </c>
      <c r="BB821" t="s">
        <v>2571</v>
      </c>
      <c r="BC821">
        <v>10.210000000000001</v>
      </c>
      <c r="BD821" t="s">
        <v>697</v>
      </c>
      <c r="BE821">
        <v>0</v>
      </c>
      <c r="BF821">
        <v>0</v>
      </c>
      <c r="BG821">
        <v>0</v>
      </c>
      <c r="BH821">
        <v>0</v>
      </c>
      <c r="BI821" t="s">
        <v>197</v>
      </c>
      <c r="BJ821" t="s">
        <v>697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697</v>
      </c>
      <c r="BQ821">
        <v>0</v>
      </c>
      <c r="BR821">
        <v>0</v>
      </c>
      <c r="BS821">
        <v>0</v>
      </c>
      <c r="BT821" t="s">
        <v>697</v>
      </c>
      <c r="BU821">
        <v>0</v>
      </c>
      <c r="BV821">
        <v>0</v>
      </c>
      <c r="BW821" t="s">
        <v>697</v>
      </c>
      <c r="BX821">
        <v>0</v>
      </c>
    </row>
    <row r="822" spans="1:76" x14ac:dyDescent="0.25">
      <c r="A822" t="s">
        <v>746</v>
      </c>
      <c r="B822" t="s">
        <v>201</v>
      </c>
      <c r="C822" t="s">
        <v>249</v>
      </c>
      <c r="D822" t="s">
        <v>250</v>
      </c>
      <c r="E822" t="s">
        <v>697</v>
      </c>
      <c r="F822" t="s">
        <v>251</v>
      </c>
      <c r="G822" t="s">
        <v>697</v>
      </c>
      <c r="H822" t="s">
        <v>184</v>
      </c>
      <c r="I822" t="s">
        <v>2264</v>
      </c>
      <c r="J822" t="s">
        <v>2264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697</v>
      </c>
      <c r="AC822" s="2">
        <v>-3.598360655737705</v>
      </c>
      <c r="AD822">
        <v>-0.79</v>
      </c>
      <c r="AE822">
        <v>0</v>
      </c>
      <c r="AF822">
        <v>0</v>
      </c>
      <c r="AG822">
        <v>0</v>
      </c>
      <c r="AH822">
        <v>0</v>
      </c>
      <c r="AI822" t="s">
        <v>697</v>
      </c>
      <c r="AJ822" t="s">
        <v>697</v>
      </c>
      <c r="AK822" t="s">
        <v>697</v>
      </c>
      <c r="AL822">
        <v>0</v>
      </c>
      <c r="AM822">
        <v>0</v>
      </c>
      <c r="AN822" t="s">
        <v>697</v>
      </c>
      <c r="AO822" t="s">
        <v>697</v>
      </c>
      <c r="AP822" t="s">
        <v>697</v>
      </c>
      <c r="AQ822" t="s">
        <v>697</v>
      </c>
      <c r="AR822" t="s">
        <v>697</v>
      </c>
      <c r="AS822" t="s">
        <v>697</v>
      </c>
      <c r="AT822" t="s">
        <v>697</v>
      </c>
      <c r="AU822" t="s">
        <v>697</v>
      </c>
      <c r="AV822" t="s">
        <v>697</v>
      </c>
      <c r="AW822" t="s">
        <v>697</v>
      </c>
      <c r="AX822" t="s">
        <v>697</v>
      </c>
      <c r="AY822" t="s">
        <v>697</v>
      </c>
      <c r="AZ822" t="s">
        <v>697</v>
      </c>
      <c r="BA822" t="s">
        <v>1530</v>
      </c>
      <c r="BB822" t="s">
        <v>2572</v>
      </c>
      <c r="BC822">
        <v>4.3899999999999997</v>
      </c>
      <c r="BD822" t="s">
        <v>697</v>
      </c>
      <c r="BE822">
        <v>0</v>
      </c>
      <c r="BF822">
        <v>0</v>
      </c>
      <c r="BG822">
        <v>0</v>
      </c>
      <c r="BH822">
        <v>0</v>
      </c>
      <c r="BI822" t="s">
        <v>197</v>
      </c>
      <c r="BJ822" t="s">
        <v>697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697</v>
      </c>
      <c r="BQ822">
        <v>0</v>
      </c>
      <c r="BR822">
        <v>0</v>
      </c>
      <c r="BS822">
        <v>0</v>
      </c>
      <c r="BT822" t="s">
        <v>697</v>
      </c>
      <c r="BU822">
        <v>0</v>
      </c>
      <c r="BV822">
        <v>0</v>
      </c>
      <c r="BW822" t="s">
        <v>697</v>
      </c>
      <c r="BX822">
        <v>0</v>
      </c>
    </row>
    <row r="823" spans="1:76" x14ac:dyDescent="0.25">
      <c r="A823" t="s">
        <v>738</v>
      </c>
      <c r="B823" t="s">
        <v>201</v>
      </c>
      <c r="C823" t="s">
        <v>634</v>
      </c>
      <c r="D823" t="s">
        <v>224</v>
      </c>
      <c r="E823" t="s">
        <v>697</v>
      </c>
      <c r="F823" t="s">
        <v>225</v>
      </c>
      <c r="G823" t="s">
        <v>697</v>
      </c>
      <c r="H823" t="s">
        <v>184</v>
      </c>
      <c r="I823" t="s">
        <v>2264</v>
      </c>
      <c r="J823" t="s">
        <v>2264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697</v>
      </c>
      <c r="AC823" s="2">
        <v>-2.0245901639344264</v>
      </c>
      <c r="AD823">
        <v>-0.45</v>
      </c>
      <c r="AE823">
        <v>0</v>
      </c>
      <c r="AF823">
        <v>0</v>
      </c>
      <c r="AG823">
        <v>0</v>
      </c>
      <c r="AH823">
        <v>0</v>
      </c>
      <c r="AI823" t="s">
        <v>697</v>
      </c>
      <c r="AJ823" t="s">
        <v>697</v>
      </c>
      <c r="AK823" t="s">
        <v>697</v>
      </c>
      <c r="AL823">
        <v>0</v>
      </c>
      <c r="AM823">
        <v>0</v>
      </c>
      <c r="AN823" t="s">
        <v>697</v>
      </c>
      <c r="AO823" t="s">
        <v>697</v>
      </c>
      <c r="AP823" t="s">
        <v>697</v>
      </c>
      <c r="AQ823" t="s">
        <v>697</v>
      </c>
      <c r="AR823" t="s">
        <v>697</v>
      </c>
      <c r="AS823" t="s">
        <v>697</v>
      </c>
      <c r="AT823" t="s">
        <v>697</v>
      </c>
      <c r="AU823" t="s">
        <v>697</v>
      </c>
      <c r="AV823" t="s">
        <v>697</v>
      </c>
      <c r="AW823" t="s">
        <v>697</v>
      </c>
      <c r="AX823" t="s">
        <v>697</v>
      </c>
      <c r="AY823" t="s">
        <v>697</v>
      </c>
      <c r="AZ823" t="s">
        <v>697</v>
      </c>
      <c r="BA823" t="s">
        <v>1717</v>
      </c>
      <c r="BB823" t="s">
        <v>2573</v>
      </c>
      <c r="BC823">
        <v>2.4700000000000002</v>
      </c>
      <c r="BD823" t="s">
        <v>697</v>
      </c>
      <c r="BE823">
        <v>0</v>
      </c>
      <c r="BF823">
        <v>0</v>
      </c>
      <c r="BG823">
        <v>0</v>
      </c>
      <c r="BH823">
        <v>0</v>
      </c>
      <c r="BI823" t="s">
        <v>197</v>
      </c>
      <c r="BJ823" t="s">
        <v>697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697</v>
      </c>
      <c r="BQ823">
        <v>0</v>
      </c>
      <c r="BR823">
        <v>0</v>
      </c>
      <c r="BS823">
        <v>0</v>
      </c>
      <c r="BT823" t="s">
        <v>697</v>
      </c>
      <c r="BU823">
        <v>0</v>
      </c>
      <c r="BV823">
        <v>0</v>
      </c>
      <c r="BW823" t="s">
        <v>697</v>
      </c>
      <c r="BX823">
        <v>0</v>
      </c>
    </row>
    <row r="824" spans="1:76" x14ac:dyDescent="0.25">
      <c r="A824" t="s">
        <v>744</v>
      </c>
      <c r="B824" t="s">
        <v>201</v>
      </c>
      <c r="C824" t="s">
        <v>241</v>
      </c>
      <c r="D824" t="s">
        <v>242</v>
      </c>
      <c r="E824" t="s">
        <v>697</v>
      </c>
      <c r="F824" t="s">
        <v>243</v>
      </c>
      <c r="G824" t="s">
        <v>697</v>
      </c>
      <c r="H824" t="s">
        <v>184</v>
      </c>
      <c r="I824" t="s">
        <v>2264</v>
      </c>
      <c r="J824" t="s">
        <v>2264</v>
      </c>
      <c r="K824">
        <v>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697</v>
      </c>
      <c r="AC824" s="2">
        <v>-5.1229508196721314</v>
      </c>
      <c r="AD824">
        <v>-1.1299999999999999</v>
      </c>
      <c r="AE824">
        <v>0</v>
      </c>
      <c r="AF824">
        <v>0</v>
      </c>
      <c r="AG824">
        <v>0</v>
      </c>
      <c r="AH824">
        <v>0</v>
      </c>
      <c r="AI824" t="s">
        <v>697</v>
      </c>
      <c r="AJ824" t="s">
        <v>697</v>
      </c>
      <c r="AK824" t="s">
        <v>697</v>
      </c>
      <c r="AL824">
        <v>0</v>
      </c>
      <c r="AM824">
        <v>0</v>
      </c>
      <c r="AN824" t="s">
        <v>697</v>
      </c>
      <c r="AO824" t="s">
        <v>697</v>
      </c>
      <c r="AP824" t="s">
        <v>697</v>
      </c>
      <c r="AQ824" t="s">
        <v>697</v>
      </c>
      <c r="AR824" t="s">
        <v>697</v>
      </c>
      <c r="AS824" t="s">
        <v>697</v>
      </c>
      <c r="AT824" t="s">
        <v>697</v>
      </c>
      <c r="AU824" t="s">
        <v>697</v>
      </c>
      <c r="AV824" t="s">
        <v>697</v>
      </c>
      <c r="AW824" t="s">
        <v>697</v>
      </c>
      <c r="AX824" t="s">
        <v>697</v>
      </c>
      <c r="AY824" t="s">
        <v>697</v>
      </c>
      <c r="AZ824" t="s">
        <v>697</v>
      </c>
      <c r="BA824" t="s">
        <v>2071</v>
      </c>
      <c r="BB824" t="s">
        <v>2574</v>
      </c>
      <c r="BC824">
        <v>6.25</v>
      </c>
      <c r="BD824" t="s">
        <v>697</v>
      </c>
      <c r="BE824">
        <v>0</v>
      </c>
      <c r="BF824">
        <v>0</v>
      </c>
      <c r="BG824">
        <v>0</v>
      </c>
      <c r="BH824">
        <v>0</v>
      </c>
      <c r="BI824" t="s">
        <v>197</v>
      </c>
      <c r="BJ824" t="s">
        <v>697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697</v>
      </c>
      <c r="BQ824">
        <v>0</v>
      </c>
      <c r="BR824">
        <v>0</v>
      </c>
      <c r="BS824">
        <v>0</v>
      </c>
      <c r="BT824" t="s">
        <v>697</v>
      </c>
      <c r="BU824">
        <v>0</v>
      </c>
      <c r="BV824">
        <v>0</v>
      </c>
      <c r="BW824" t="s">
        <v>697</v>
      </c>
      <c r="BX824">
        <v>0</v>
      </c>
    </row>
    <row r="825" spans="1:76" x14ac:dyDescent="0.25">
      <c r="A825" t="s">
        <v>744</v>
      </c>
      <c r="B825" t="s">
        <v>201</v>
      </c>
      <c r="C825" t="s">
        <v>241</v>
      </c>
      <c r="D825" t="s">
        <v>242</v>
      </c>
      <c r="E825" t="s">
        <v>697</v>
      </c>
      <c r="F825" t="s">
        <v>243</v>
      </c>
      <c r="G825" t="s">
        <v>697</v>
      </c>
      <c r="H825" t="s">
        <v>184</v>
      </c>
      <c r="I825" t="s">
        <v>2264</v>
      </c>
      <c r="J825" t="s">
        <v>2264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697</v>
      </c>
      <c r="AC825" s="2">
        <v>-5.139344262295082</v>
      </c>
      <c r="AD825">
        <v>-1.1299999999999999</v>
      </c>
      <c r="AE825">
        <v>0</v>
      </c>
      <c r="AF825">
        <v>0</v>
      </c>
      <c r="AG825">
        <v>0</v>
      </c>
      <c r="AH825">
        <v>0</v>
      </c>
      <c r="AI825" t="s">
        <v>697</v>
      </c>
      <c r="AJ825" t="s">
        <v>697</v>
      </c>
      <c r="AK825" t="s">
        <v>697</v>
      </c>
      <c r="AL825">
        <v>0</v>
      </c>
      <c r="AM825">
        <v>0</v>
      </c>
      <c r="AN825" t="s">
        <v>697</v>
      </c>
      <c r="AO825" t="s">
        <v>697</v>
      </c>
      <c r="AP825" t="s">
        <v>697</v>
      </c>
      <c r="AQ825" t="s">
        <v>697</v>
      </c>
      <c r="AR825" t="s">
        <v>697</v>
      </c>
      <c r="AS825" t="s">
        <v>697</v>
      </c>
      <c r="AT825" t="s">
        <v>697</v>
      </c>
      <c r="AU825" t="s">
        <v>697</v>
      </c>
      <c r="AV825" t="s">
        <v>697</v>
      </c>
      <c r="AW825" t="s">
        <v>697</v>
      </c>
      <c r="AX825" t="s">
        <v>697</v>
      </c>
      <c r="AY825" t="s">
        <v>697</v>
      </c>
      <c r="AZ825" t="s">
        <v>697</v>
      </c>
      <c r="BA825" t="s">
        <v>2440</v>
      </c>
      <c r="BB825" t="s">
        <v>2575</v>
      </c>
      <c r="BC825">
        <v>6.27</v>
      </c>
      <c r="BD825" t="s">
        <v>697</v>
      </c>
      <c r="BE825">
        <v>0</v>
      </c>
      <c r="BF825">
        <v>0</v>
      </c>
      <c r="BG825">
        <v>0</v>
      </c>
      <c r="BH825">
        <v>0</v>
      </c>
      <c r="BI825" t="s">
        <v>197</v>
      </c>
      <c r="BJ825" t="s">
        <v>697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697</v>
      </c>
      <c r="BQ825">
        <v>0</v>
      </c>
      <c r="BR825">
        <v>0</v>
      </c>
      <c r="BS825">
        <v>0</v>
      </c>
      <c r="BT825" t="s">
        <v>697</v>
      </c>
      <c r="BU825">
        <v>0</v>
      </c>
      <c r="BV825">
        <v>0</v>
      </c>
      <c r="BW825" t="s">
        <v>697</v>
      </c>
      <c r="BX825">
        <v>0</v>
      </c>
    </row>
    <row r="826" spans="1:76" x14ac:dyDescent="0.25">
      <c r="A826" t="s">
        <v>744</v>
      </c>
      <c r="B826" t="s">
        <v>201</v>
      </c>
      <c r="C826" t="s">
        <v>241</v>
      </c>
      <c r="D826" t="s">
        <v>242</v>
      </c>
      <c r="E826" t="s">
        <v>697</v>
      </c>
      <c r="F826" t="s">
        <v>243</v>
      </c>
      <c r="G826" t="s">
        <v>697</v>
      </c>
      <c r="H826" t="s">
        <v>184</v>
      </c>
      <c r="I826" t="s">
        <v>2264</v>
      </c>
      <c r="J826" t="s">
        <v>2264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697</v>
      </c>
      <c r="AC826" s="2">
        <v>-0.75409836065573765</v>
      </c>
      <c r="AD826">
        <v>-0.17</v>
      </c>
      <c r="AE826">
        <v>0</v>
      </c>
      <c r="AF826">
        <v>0</v>
      </c>
      <c r="AG826">
        <v>0</v>
      </c>
      <c r="AH826">
        <v>0</v>
      </c>
      <c r="AI826" t="s">
        <v>697</v>
      </c>
      <c r="AJ826" t="s">
        <v>697</v>
      </c>
      <c r="AK826" t="s">
        <v>697</v>
      </c>
      <c r="AL826">
        <v>0</v>
      </c>
      <c r="AM826">
        <v>0</v>
      </c>
      <c r="AN826" t="s">
        <v>697</v>
      </c>
      <c r="AO826" t="s">
        <v>697</v>
      </c>
      <c r="AP826" t="s">
        <v>697</v>
      </c>
      <c r="AQ826" t="s">
        <v>697</v>
      </c>
      <c r="AR826" t="s">
        <v>697</v>
      </c>
      <c r="AS826" t="s">
        <v>697</v>
      </c>
      <c r="AT826" t="s">
        <v>697</v>
      </c>
      <c r="AU826" t="s">
        <v>697</v>
      </c>
      <c r="AV826" t="s">
        <v>697</v>
      </c>
      <c r="AW826" t="s">
        <v>697</v>
      </c>
      <c r="AX826" t="s">
        <v>697</v>
      </c>
      <c r="AY826" t="s">
        <v>697</v>
      </c>
      <c r="AZ826" t="s">
        <v>697</v>
      </c>
      <c r="BA826" t="s">
        <v>2074</v>
      </c>
      <c r="BB826" t="s">
        <v>2576</v>
      </c>
      <c r="BC826">
        <v>0.92</v>
      </c>
      <c r="BD826" t="s">
        <v>697</v>
      </c>
      <c r="BE826">
        <v>0</v>
      </c>
      <c r="BF826">
        <v>0</v>
      </c>
      <c r="BG826">
        <v>0</v>
      </c>
      <c r="BH826">
        <v>0</v>
      </c>
      <c r="BI826" t="s">
        <v>197</v>
      </c>
      <c r="BJ826" t="s">
        <v>697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697</v>
      </c>
      <c r="BQ826">
        <v>0</v>
      </c>
      <c r="BR826">
        <v>0</v>
      </c>
      <c r="BS826">
        <v>0</v>
      </c>
      <c r="BT826" t="s">
        <v>697</v>
      </c>
      <c r="BU826">
        <v>0</v>
      </c>
      <c r="BV826">
        <v>0</v>
      </c>
      <c r="BW826" t="s">
        <v>697</v>
      </c>
      <c r="BX826">
        <v>0</v>
      </c>
    </row>
    <row r="827" spans="1:76" x14ac:dyDescent="0.25">
      <c r="A827" t="s">
        <v>734</v>
      </c>
      <c r="B827" t="s">
        <v>201</v>
      </c>
      <c r="C827" t="s">
        <v>227</v>
      </c>
      <c r="D827" t="s">
        <v>228</v>
      </c>
      <c r="E827" t="s">
        <v>697</v>
      </c>
      <c r="F827" t="s">
        <v>229</v>
      </c>
      <c r="G827" t="s">
        <v>697</v>
      </c>
      <c r="H827" t="s">
        <v>184</v>
      </c>
      <c r="I827" t="s">
        <v>2264</v>
      </c>
      <c r="J827" t="s">
        <v>2264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697</v>
      </c>
      <c r="AC827" s="2">
        <v>-9.2049180327868854</v>
      </c>
      <c r="AD827">
        <v>-2.0299999999999998</v>
      </c>
      <c r="AE827">
        <v>0</v>
      </c>
      <c r="AF827">
        <v>0</v>
      </c>
      <c r="AG827">
        <v>0</v>
      </c>
      <c r="AH827">
        <v>0</v>
      </c>
      <c r="AI827" t="s">
        <v>697</v>
      </c>
      <c r="AJ827" t="s">
        <v>697</v>
      </c>
      <c r="AK827" t="s">
        <v>697</v>
      </c>
      <c r="AL827">
        <v>0</v>
      </c>
      <c r="AM827">
        <v>0</v>
      </c>
      <c r="AN827" t="s">
        <v>697</v>
      </c>
      <c r="AO827" t="s">
        <v>697</v>
      </c>
      <c r="AP827" t="s">
        <v>697</v>
      </c>
      <c r="AQ827" t="s">
        <v>697</v>
      </c>
      <c r="AR827" t="s">
        <v>697</v>
      </c>
      <c r="AS827" t="s">
        <v>697</v>
      </c>
      <c r="AT827" t="s">
        <v>697</v>
      </c>
      <c r="AU827" t="s">
        <v>697</v>
      </c>
      <c r="AV827" t="s">
        <v>697</v>
      </c>
      <c r="AW827" t="s">
        <v>697</v>
      </c>
      <c r="AX827" t="s">
        <v>697</v>
      </c>
      <c r="AY827" t="s">
        <v>697</v>
      </c>
      <c r="AZ827" t="s">
        <v>697</v>
      </c>
      <c r="BA827" t="s">
        <v>2357</v>
      </c>
      <c r="BB827" t="s">
        <v>2577</v>
      </c>
      <c r="BC827">
        <v>11.23</v>
      </c>
      <c r="BD827" t="s">
        <v>697</v>
      </c>
      <c r="BE827">
        <v>0</v>
      </c>
      <c r="BF827">
        <v>0</v>
      </c>
      <c r="BG827">
        <v>0</v>
      </c>
      <c r="BH827">
        <v>0</v>
      </c>
      <c r="BI827" t="s">
        <v>197</v>
      </c>
      <c r="BJ827" t="s">
        <v>697</v>
      </c>
      <c r="BK827">
        <v>0</v>
      </c>
      <c r="BL827">
        <v>0</v>
      </c>
      <c r="BM827">
        <v>0</v>
      </c>
      <c r="BN827">
        <v>0</v>
      </c>
      <c r="BO827">
        <v>0</v>
      </c>
      <c r="BP827" t="s">
        <v>697</v>
      </c>
      <c r="BQ827">
        <v>0</v>
      </c>
      <c r="BR827">
        <v>0</v>
      </c>
      <c r="BS827">
        <v>0</v>
      </c>
      <c r="BT827" t="s">
        <v>697</v>
      </c>
      <c r="BU827">
        <v>0</v>
      </c>
      <c r="BV827">
        <v>0</v>
      </c>
      <c r="BW827" t="s">
        <v>697</v>
      </c>
      <c r="BX827">
        <v>0</v>
      </c>
    </row>
    <row r="828" spans="1:76" x14ac:dyDescent="0.25">
      <c r="A828" t="s">
        <v>722</v>
      </c>
      <c r="B828" t="s">
        <v>191</v>
      </c>
      <c r="C828" t="s">
        <v>615</v>
      </c>
      <c r="D828" t="s">
        <v>798</v>
      </c>
      <c r="E828" t="s">
        <v>697</v>
      </c>
      <c r="F828" t="s">
        <v>616</v>
      </c>
      <c r="G828" t="s">
        <v>697</v>
      </c>
      <c r="H828" t="s">
        <v>184</v>
      </c>
      <c r="I828" t="s">
        <v>2264</v>
      </c>
      <c r="J828" t="s">
        <v>2264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697</v>
      </c>
      <c r="AC828" s="2">
        <v>-9.6967213114754092</v>
      </c>
      <c r="AD828">
        <v>-2.13</v>
      </c>
      <c r="AE828">
        <v>0</v>
      </c>
      <c r="AF828">
        <v>0</v>
      </c>
      <c r="AG828">
        <v>0</v>
      </c>
      <c r="AH828">
        <v>0</v>
      </c>
      <c r="AI828" t="s">
        <v>697</v>
      </c>
      <c r="AJ828" t="s">
        <v>697</v>
      </c>
      <c r="AK828" t="s">
        <v>697</v>
      </c>
      <c r="AL828">
        <v>0</v>
      </c>
      <c r="AM828">
        <v>0</v>
      </c>
      <c r="AN828" t="s">
        <v>697</v>
      </c>
      <c r="AO828" t="s">
        <v>697</v>
      </c>
      <c r="AP828" t="s">
        <v>697</v>
      </c>
      <c r="AQ828" t="s">
        <v>697</v>
      </c>
      <c r="AR828" t="s">
        <v>697</v>
      </c>
      <c r="AS828" t="s">
        <v>697</v>
      </c>
      <c r="AT828" t="s">
        <v>697</v>
      </c>
      <c r="AU828" t="s">
        <v>697</v>
      </c>
      <c r="AV828" t="s">
        <v>697</v>
      </c>
      <c r="AW828" t="s">
        <v>697</v>
      </c>
      <c r="AX828" t="s">
        <v>697</v>
      </c>
      <c r="AY828" t="s">
        <v>697</v>
      </c>
      <c r="AZ828" t="s">
        <v>697</v>
      </c>
      <c r="BA828" t="s">
        <v>2578</v>
      </c>
      <c r="BB828" t="s">
        <v>2579</v>
      </c>
      <c r="BC828">
        <v>11.83</v>
      </c>
      <c r="BD828" t="s">
        <v>697</v>
      </c>
      <c r="BE828">
        <v>0</v>
      </c>
      <c r="BF828">
        <v>0</v>
      </c>
      <c r="BG828">
        <v>0</v>
      </c>
      <c r="BH828">
        <v>0</v>
      </c>
      <c r="BI828" t="s">
        <v>197</v>
      </c>
      <c r="BJ828" t="s">
        <v>697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697</v>
      </c>
      <c r="BQ828">
        <v>0</v>
      </c>
      <c r="BR828">
        <v>0</v>
      </c>
      <c r="BS828">
        <v>0</v>
      </c>
      <c r="BT828" t="s">
        <v>697</v>
      </c>
      <c r="BU828">
        <v>0</v>
      </c>
      <c r="BV828">
        <v>0</v>
      </c>
      <c r="BW828" t="s">
        <v>697</v>
      </c>
      <c r="BX828">
        <v>0</v>
      </c>
    </row>
    <row r="829" spans="1:76" x14ac:dyDescent="0.25">
      <c r="A829" t="s">
        <v>721</v>
      </c>
      <c r="B829" t="s">
        <v>191</v>
      </c>
      <c r="C829" t="s">
        <v>209</v>
      </c>
      <c r="D829" t="s">
        <v>796</v>
      </c>
      <c r="E829" t="s">
        <v>697</v>
      </c>
      <c r="F829" t="s">
        <v>210</v>
      </c>
      <c r="G829" t="s">
        <v>697</v>
      </c>
      <c r="H829" t="s">
        <v>184</v>
      </c>
      <c r="I829" t="s">
        <v>2264</v>
      </c>
      <c r="J829" t="s">
        <v>2264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697</v>
      </c>
      <c r="AC829" s="2">
        <v>-10.270491803278688</v>
      </c>
      <c r="AD829">
        <v>-2.2599999999999998</v>
      </c>
      <c r="AE829">
        <v>0</v>
      </c>
      <c r="AF829">
        <v>0</v>
      </c>
      <c r="AG829">
        <v>0</v>
      </c>
      <c r="AH829">
        <v>0</v>
      </c>
      <c r="AI829" t="s">
        <v>697</v>
      </c>
      <c r="AJ829" t="s">
        <v>697</v>
      </c>
      <c r="AK829" t="s">
        <v>697</v>
      </c>
      <c r="AL829">
        <v>0</v>
      </c>
      <c r="AM829">
        <v>0</v>
      </c>
      <c r="AN829" t="s">
        <v>697</v>
      </c>
      <c r="AO829" t="s">
        <v>697</v>
      </c>
      <c r="AP829" t="s">
        <v>697</v>
      </c>
      <c r="AQ829" t="s">
        <v>697</v>
      </c>
      <c r="AR829" t="s">
        <v>697</v>
      </c>
      <c r="AS829" t="s">
        <v>697</v>
      </c>
      <c r="AT829" t="s">
        <v>697</v>
      </c>
      <c r="AU829" t="s">
        <v>697</v>
      </c>
      <c r="AV829" t="s">
        <v>697</v>
      </c>
      <c r="AW829" t="s">
        <v>697</v>
      </c>
      <c r="AX829" t="s">
        <v>697</v>
      </c>
      <c r="AY829" t="s">
        <v>697</v>
      </c>
      <c r="AZ829" t="s">
        <v>697</v>
      </c>
      <c r="BA829" t="s">
        <v>997</v>
      </c>
      <c r="BB829" t="s">
        <v>2580</v>
      </c>
      <c r="BC829">
        <v>12.53</v>
      </c>
      <c r="BD829" t="s">
        <v>697</v>
      </c>
      <c r="BE829">
        <v>0</v>
      </c>
      <c r="BF829">
        <v>0</v>
      </c>
      <c r="BG829">
        <v>0</v>
      </c>
      <c r="BH829">
        <v>0</v>
      </c>
      <c r="BI829" t="s">
        <v>197</v>
      </c>
      <c r="BJ829" t="s">
        <v>697</v>
      </c>
      <c r="BK829">
        <v>0</v>
      </c>
      <c r="BL829">
        <v>0</v>
      </c>
      <c r="BM829">
        <v>0</v>
      </c>
      <c r="BN829">
        <v>0</v>
      </c>
      <c r="BO829">
        <v>0</v>
      </c>
      <c r="BP829" t="s">
        <v>697</v>
      </c>
      <c r="BQ829">
        <v>0</v>
      </c>
      <c r="BR829">
        <v>0</v>
      </c>
      <c r="BS829">
        <v>0</v>
      </c>
      <c r="BT829" t="s">
        <v>697</v>
      </c>
      <c r="BU829">
        <v>0</v>
      </c>
      <c r="BV829">
        <v>0</v>
      </c>
      <c r="BW829" t="s">
        <v>697</v>
      </c>
      <c r="BX829">
        <v>0</v>
      </c>
    </row>
    <row r="830" spans="1:76" x14ac:dyDescent="0.25">
      <c r="A830" t="s">
        <v>721</v>
      </c>
      <c r="B830" t="s">
        <v>191</v>
      </c>
      <c r="C830" t="s">
        <v>209</v>
      </c>
      <c r="D830" t="s">
        <v>796</v>
      </c>
      <c r="E830" t="s">
        <v>697</v>
      </c>
      <c r="F830" t="s">
        <v>210</v>
      </c>
      <c r="G830" t="s">
        <v>697</v>
      </c>
      <c r="H830" t="s">
        <v>184</v>
      </c>
      <c r="I830" t="s">
        <v>2264</v>
      </c>
      <c r="J830" t="s">
        <v>2264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697</v>
      </c>
      <c r="AC830" s="2">
        <v>-2.5655737704918034</v>
      </c>
      <c r="AD830">
        <v>-0.56000000000000005</v>
      </c>
      <c r="AE830">
        <v>0</v>
      </c>
      <c r="AF830">
        <v>0</v>
      </c>
      <c r="AG830">
        <v>0</v>
      </c>
      <c r="AH830">
        <v>0</v>
      </c>
      <c r="AI830" t="s">
        <v>697</v>
      </c>
      <c r="AJ830" t="s">
        <v>697</v>
      </c>
      <c r="AK830" t="s">
        <v>697</v>
      </c>
      <c r="AL830">
        <v>0</v>
      </c>
      <c r="AM830">
        <v>0</v>
      </c>
      <c r="AN830" t="s">
        <v>697</v>
      </c>
      <c r="AO830" t="s">
        <v>697</v>
      </c>
      <c r="AP830" t="s">
        <v>697</v>
      </c>
      <c r="AQ830" t="s">
        <v>697</v>
      </c>
      <c r="AR830" t="s">
        <v>697</v>
      </c>
      <c r="AS830" t="s">
        <v>697</v>
      </c>
      <c r="AT830" t="s">
        <v>697</v>
      </c>
      <c r="AU830" t="s">
        <v>697</v>
      </c>
      <c r="AV830" t="s">
        <v>697</v>
      </c>
      <c r="AW830" t="s">
        <v>697</v>
      </c>
      <c r="AX830" t="s">
        <v>697</v>
      </c>
      <c r="AY830" t="s">
        <v>697</v>
      </c>
      <c r="AZ830" t="s">
        <v>697</v>
      </c>
      <c r="BA830" t="s">
        <v>1745</v>
      </c>
      <c r="BB830" t="s">
        <v>2581</v>
      </c>
      <c r="BC830">
        <v>3.13</v>
      </c>
      <c r="BD830" t="s">
        <v>697</v>
      </c>
      <c r="BE830">
        <v>0</v>
      </c>
      <c r="BF830">
        <v>0</v>
      </c>
      <c r="BG830">
        <v>0</v>
      </c>
      <c r="BH830">
        <v>0</v>
      </c>
      <c r="BI830" t="s">
        <v>197</v>
      </c>
      <c r="BJ830" t="s">
        <v>697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697</v>
      </c>
      <c r="BQ830">
        <v>0</v>
      </c>
      <c r="BR830">
        <v>0</v>
      </c>
      <c r="BS830">
        <v>0</v>
      </c>
      <c r="BT830" t="s">
        <v>697</v>
      </c>
      <c r="BU830">
        <v>0</v>
      </c>
      <c r="BV830">
        <v>0</v>
      </c>
      <c r="BW830" t="s">
        <v>697</v>
      </c>
      <c r="BX830">
        <v>0</v>
      </c>
    </row>
    <row r="831" spans="1:76" x14ac:dyDescent="0.25">
      <c r="A831" t="s">
        <v>721</v>
      </c>
      <c r="B831" t="s">
        <v>191</v>
      </c>
      <c r="C831" t="s">
        <v>209</v>
      </c>
      <c r="D831" t="s">
        <v>796</v>
      </c>
      <c r="E831" t="s">
        <v>697</v>
      </c>
      <c r="F831" t="s">
        <v>210</v>
      </c>
      <c r="G831" t="s">
        <v>697</v>
      </c>
      <c r="H831" t="s">
        <v>184</v>
      </c>
      <c r="I831" t="s">
        <v>2264</v>
      </c>
      <c r="J831" t="s">
        <v>2264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697</v>
      </c>
      <c r="AC831" s="2">
        <v>-4.8114754098360653</v>
      </c>
      <c r="AD831">
        <v>-1.06</v>
      </c>
      <c r="AE831">
        <v>0</v>
      </c>
      <c r="AF831">
        <v>0</v>
      </c>
      <c r="AG831">
        <v>0</v>
      </c>
      <c r="AH831">
        <v>0</v>
      </c>
      <c r="AI831" t="s">
        <v>697</v>
      </c>
      <c r="AJ831" t="s">
        <v>697</v>
      </c>
      <c r="AK831" t="s">
        <v>697</v>
      </c>
      <c r="AL831">
        <v>0</v>
      </c>
      <c r="AM831">
        <v>0</v>
      </c>
      <c r="AN831" t="s">
        <v>697</v>
      </c>
      <c r="AO831" t="s">
        <v>697</v>
      </c>
      <c r="AP831" t="s">
        <v>697</v>
      </c>
      <c r="AQ831" t="s">
        <v>697</v>
      </c>
      <c r="AR831" t="s">
        <v>697</v>
      </c>
      <c r="AS831" t="s">
        <v>697</v>
      </c>
      <c r="AT831" t="s">
        <v>697</v>
      </c>
      <c r="AU831" t="s">
        <v>697</v>
      </c>
      <c r="AV831" t="s">
        <v>697</v>
      </c>
      <c r="AW831" t="s">
        <v>697</v>
      </c>
      <c r="AX831" t="s">
        <v>697</v>
      </c>
      <c r="AY831" t="s">
        <v>697</v>
      </c>
      <c r="AZ831" t="s">
        <v>697</v>
      </c>
      <c r="BA831" t="s">
        <v>2297</v>
      </c>
      <c r="BB831" t="s">
        <v>2582</v>
      </c>
      <c r="BC831">
        <v>5.87</v>
      </c>
      <c r="BD831" t="s">
        <v>697</v>
      </c>
      <c r="BE831">
        <v>0</v>
      </c>
      <c r="BF831">
        <v>0</v>
      </c>
      <c r="BG831">
        <v>0</v>
      </c>
      <c r="BH831">
        <v>0</v>
      </c>
      <c r="BI831" t="s">
        <v>197</v>
      </c>
      <c r="BJ831" t="s">
        <v>697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697</v>
      </c>
      <c r="BQ831">
        <v>0</v>
      </c>
      <c r="BR831">
        <v>0</v>
      </c>
      <c r="BS831">
        <v>0</v>
      </c>
      <c r="BT831" t="s">
        <v>697</v>
      </c>
      <c r="BU831">
        <v>0</v>
      </c>
      <c r="BV831">
        <v>0</v>
      </c>
      <c r="BW831" t="s">
        <v>697</v>
      </c>
      <c r="BX831">
        <v>0</v>
      </c>
    </row>
    <row r="832" spans="1:76" x14ac:dyDescent="0.25">
      <c r="A832" t="s">
        <v>721</v>
      </c>
      <c r="B832" t="s">
        <v>191</v>
      </c>
      <c r="C832" t="s">
        <v>209</v>
      </c>
      <c r="D832" t="s">
        <v>796</v>
      </c>
      <c r="E832" t="s">
        <v>697</v>
      </c>
      <c r="F832" t="s">
        <v>210</v>
      </c>
      <c r="G832" t="s">
        <v>697</v>
      </c>
      <c r="H832" t="s">
        <v>184</v>
      </c>
      <c r="I832" t="s">
        <v>2264</v>
      </c>
      <c r="J832" t="s">
        <v>2264</v>
      </c>
      <c r="K832">
        <v>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697</v>
      </c>
      <c r="AC832" s="2">
        <v>-0.95081967213114749</v>
      </c>
      <c r="AD832">
        <v>-0.21</v>
      </c>
      <c r="AE832">
        <v>0</v>
      </c>
      <c r="AF832">
        <v>0</v>
      </c>
      <c r="AG832">
        <v>0</v>
      </c>
      <c r="AH832">
        <v>0</v>
      </c>
      <c r="AI832" t="s">
        <v>697</v>
      </c>
      <c r="AJ832" t="s">
        <v>697</v>
      </c>
      <c r="AK832" t="s">
        <v>697</v>
      </c>
      <c r="AL832">
        <v>0</v>
      </c>
      <c r="AM832">
        <v>0</v>
      </c>
      <c r="AN832" t="s">
        <v>697</v>
      </c>
      <c r="AO832" t="s">
        <v>697</v>
      </c>
      <c r="AP832" t="s">
        <v>697</v>
      </c>
      <c r="AQ832" t="s">
        <v>697</v>
      </c>
      <c r="AR832" t="s">
        <v>697</v>
      </c>
      <c r="AS832" t="s">
        <v>697</v>
      </c>
      <c r="AT832" t="s">
        <v>697</v>
      </c>
      <c r="AU832" t="s">
        <v>697</v>
      </c>
      <c r="AV832" t="s">
        <v>697</v>
      </c>
      <c r="AW832" t="s">
        <v>697</v>
      </c>
      <c r="AX832" t="s">
        <v>697</v>
      </c>
      <c r="AY832" t="s">
        <v>697</v>
      </c>
      <c r="AZ832" t="s">
        <v>697</v>
      </c>
      <c r="BA832" t="s">
        <v>2583</v>
      </c>
      <c r="BB832" t="s">
        <v>2584</v>
      </c>
      <c r="BC832">
        <v>1.1599999999999999</v>
      </c>
      <c r="BD832" t="s">
        <v>697</v>
      </c>
      <c r="BE832">
        <v>0</v>
      </c>
      <c r="BF832">
        <v>0</v>
      </c>
      <c r="BG832">
        <v>0</v>
      </c>
      <c r="BH832">
        <v>0</v>
      </c>
      <c r="BI832" t="s">
        <v>197</v>
      </c>
      <c r="BJ832" t="s">
        <v>697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697</v>
      </c>
      <c r="BQ832">
        <v>0</v>
      </c>
      <c r="BR832">
        <v>0</v>
      </c>
      <c r="BS832">
        <v>0</v>
      </c>
      <c r="BT832" t="s">
        <v>697</v>
      </c>
      <c r="BU832">
        <v>0</v>
      </c>
      <c r="BV832">
        <v>0</v>
      </c>
      <c r="BW832" t="s">
        <v>697</v>
      </c>
      <c r="BX832">
        <v>0</v>
      </c>
    </row>
    <row r="833" spans="1:76" x14ac:dyDescent="0.25">
      <c r="A833" t="s">
        <v>733</v>
      </c>
      <c r="B833" t="s">
        <v>191</v>
      </c>
      <c r="C833" t="s">
        <v>205</v>
      </c>
      <c r="D833" t="s">
        <v>673</v>
      </c>
      <c r="E833" t="s">
        <v>697</v>
      </c>
      <c r="F833" t="s">
        <v>206</v>
      </c>
      <c r="G833" t="s">
        <v>697</v>
      </c>
      <c r="H833" t="s">
        <v>184</v>
      </c>
      <c r="I833" t="s">
        <v>2264</v>
      </c>
      <c r="J833" t="s">
        <v>2264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697</v>
      </c>
      <c r="AC833" s="2">
        <v>-2.3278688524590163</v>
      </c>
      <c r="AD833">
        <v>-0.51</v>
      </c>
      <c r="AE833">
        <v>0</v>
      </c>
      <c r="AF833">
        <v>0</v>
      </c>
      <c r="AG833">
        <v>0</v>
      </c>
      <c r="AH833">
        <v>0</v>
      </c>
      <c r="AI833" t="s">
        <v>697</v>
      </c>
      <c r="AJ833" t="s">
        <v>697</v>
      </c>
      <c r="AK833" t="s">
        <v>697</v>
      </c>
      <c r="AL833">
        <v>0</v>
      </c>
      <c r="AM833">
        <v>0</v>
      </c>
      <c r="AN833" t="s">
        <v>697</v>
      </c>
      <c r="AO833" t="s">
        <v>697</v>
      </c>
      <c r="AP833" t="s">
        <v>697</v>
      </c>
      <c r="AQ833" t="s">
        <v>697</v>
      </c>
      <c r="AR833" t="s">
        <v>697</v>
      </c>
      <c r="AS833" t="s">
        <v>697</v>
      </c>
      <c r="AT833" t="s">
        <v>697</v>
      </c>
      <c r="AU833" t="s">
        <v>697</v>
      </c>
      <c r="AV833" t="s">
        <v>697</v>
      </c>
      <c r="AW833" t="s">
        <v>697</v>
      </c>
      <c r="AX833" t="s">
        <v>697</v>
      </c>
      <c r="AY833" t="s">
        <v>697</v>
      </c>
      <c r="AZ833" t="s">
        <v>697</v>
      </c>
      <c r="BA833" t="s">
        <v>2095</v>
      </c>
      <c r="BB833" t="s">
        <v>2585</v>
      </c>
      <c r="BC833">
        <v>2.84</v>
      </c>
      <c r="BD833" t="s">
        <v>697</v>
      </c>
      <c r="BE833">
        <v>0</v>
      </c>
      <c r="BF833">
        <v>0</v>
      </c>
      <c r="BG833">
        <v>0</v>
      </c>
      <c r="BH833">
        <v>0</v>
      </c>
      <c r="BI833" t="s">
        <v>197</v>
      </c>
      <c r="BJ833" t="s">
        <v>697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697</v>
      </c>
      <c r="BQ833">
        <v>0</v>
      </c>
      <c r="BR833">
        <v>0</v>
      </c>
      <c r="BS833">
        <v>0</v>
      </c>
      <c r="BT833" t="s">
        <v>697</v>
      </c>
      <c r="BU833">
        <v>0</v>
      </c>
      <c r="BV833">
        <v>0</v>
      </c>
      <c r="BW833" t="s">
        <v>697</v>
      </c>
      <c r="BX833">
        <v>0</v>
      </c>
    </row>
    <row r="834" spans="1:76" x14ac:dyDescent="0.25">
      <c r="A834" t="s">
        <v>745</v>
      </c>
      <c r="B834" t="s">
        <v>191</v>
      </c>
      <c r="C834" t="s">
        <v>537</v>
      </c>
      <c r="D834" t="s">
        <v>668</v>
      </c>
      <c r="E834" t="s">
        <v>697</v>
      </c>
      <c r="F834" t="s">
        <v>469</v>
      </c>
      <c r="G834" t="s">
        <v>697</v>
      </c>
      <c r="H834" t="s">
        <v>184</v>
      </c>
      <c r="I834" t="s">
        <v>2264</v>
      </c>
      <c r="J834" t="s">
        <v>2264</v>
      </c>
      <c r="K834">
        <v>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697</v>
      </c>
      <c r="AC834" s="2">
        <v>-6.442622950819672</v>
      </c>
      <c r="AD834">
        <v>-1.42</v>
      </c>
      <c r="AE834">
        <v>0</v>
      </c>
      <c r="AF834">
        <v>0</v>
      </c>
      <c r="AG834">
        <v>0</v>
      </c>
      <c r="AH834">
        <v>0</v>
      </c>
      <c r="AI834" t="s">
        <v>697</v>
      </c>
      <c r="AJ834" t="s">
        <v>697</v>
      </c>
      <c r="AK834" t="s">
        <v>697</v>
      </c>
      <c r="AL834">
        <v>0</v>
      </c>
      <c r="AM834">
        <v>0</v>
      </c>
      <c r="AN834" t="s">
        <v>697</v>
      </c>
      <c r="AO834" t="s">
        <v>697</v>
      </c>
      <c r="AP834" t="s">
        <v>697</v>
      </c>
      <c r="AQ834" t="s">
        <v>697</v>
      </c>
      <c r="AR834" t="s">
        <v>697</v>
      </c>
      <c r="AS834" t="s">
        <v>697</v>
      </c>
      <c r="AT834" t="s">
        <v>697</v>
      </c>
      <c r="AU834" t="s">
        <v>697</v>
      </c>
      <c r="AV834" t="s">
        <v>697</v>
      </c>
      <c r="AW834" t="s">
        <v>697</v>
      </c>
      <c r="AX834" t="s">
        <v>697</v>
      </c>
      <c r="AY834" t="s">
        <v>697</v>
      </c>
      <c r="AZ834" t="s">
        <v>697</v>
      </c>
      <c r="BA834" t="s">
        <v>2586</v>
      </c>
      <c r="BB834" t="s">
        <v>2587</v>
      </c>
      <c r="BC834">
        <v>7.86</v>
      </c>
      <c r="BD834" t="s">
        <v>697</v>
      </c>
      <c r="BE834">
        <v>0</v>
      </c>
      <c r="BF834">
        <v>0</v>
      </c>
      <c r="BG834">
        <v>0</v>
      </c>
      <c r="BH834">
        <v>0</v>
      </c>
      <c r="BI834" t="s">
        <v>197</v>
      </c>
      <c r="BJ834" t="s">
        <v>697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697</v>
      </c>
      <c r="BQ834">
        <v>0</v>
      </c>
      <c r="BR834">
        <v>0</v>
      </c>
      <c r="BS834">
        <v>0</v>
      </c>
      <c r="BT834" t="s">
        <v>697</v>
      </c>
      <c r="BU834">
        <v>0</v>
      </c>
      <c r="BV834">
        <v>0</v>
      </c>
      <c r="BW834" t="s">
        <v>697</v>
      </c>
      <c r="BX834">
        <v>0</v>
      </c>
    </row>
    <row r="835" spans="1:76" x14ac:dyDescent="0.25">
      <c r="A835" t="s">
        <v>804</v>
      </c>
      <c r="B835" t="s">
        <v>191</v>
      </c>
      <c r="C835" t="s">
        <v>805</v>
      </c>
      <c r="D835" t="s">
        <v>674</v>
      </c>
      <c r="E835" t="s">
        <v>697</v>
      </c>
      <c r="F835" t="s">
        <v>632</v>
      </c>
      <c r="G835" t="s">
        <v>697</v>
      </c>
      <c r="H835" t="s">
        <v>184</v>
      </c>
      <c r="I835" t="s">
        <v>2264</v>
      </c>
      <c r="J835" t="s">
        <v>2264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697</v>
      </c>
      <c r="AC835" s="2">
        <v>-6.5163934426229506</v>
      </c>
      <c r="AD835">
        <v>-1.43</v>
      </c>
      <c r="AE835">
        <v>0</v>
      </c>
      <c r="AF835">
        <v>0</v>
      </c>
      <c r="AG835">
        <v>0</v>
      </c>
      <c r="AH835">
        <v>0</v>
      </c>
      <c r="AI835" t="s">
        <v>697</v>
      </c>
      <c r="AJ835" t="s">
        <v>697</v>
      </c>
      <c r="AK835" t="s">
        <v>697</v>
      </c>
      <c r="AL835">
        <v>0</v>
      </c>
      <c r="AM835">
        <v>0</v>
      </c>
      <c r="AN835" t="s">
        <v>697</v>
      </c>
      <c r="AO835" t="s">
        <v>697</v>
      </c>
      <c r="AP835" t="s">
        <v>697</v>
      </c>
      <c r="AQ835" t="s">
        <v>697</v>
      </c>
      <c r="AR835" t="s">
        <v>697</v>
      </c>
      <c r="AS835" t="s">
        <v>697</v>
      </c>
      <c r="AT835" t="s">
        <v>697</v>
      </c>
      <c r="AU835" t="s">
        <v>697</v>
      </c>
      <c r="AV835" t="s">
        <v>697</v>
      </c>
      <c r="AW835" t="s">
        <v>697</v>
      </c>
      <c r="AX835" t="s">
        <v>697</v>
      </c>
      <c r="AY835" t="s">
        <v>697</v>
      </c>
      <c r="AZ835" t="s">
        <v>697</v>
      </c>
      <c r="BA835" t="s">
        <v>2588</v>
      </c>
      <c r="BB835" t="s">
        <v>2589</v>
      </c>
      <c r="BC835">
        <v>7.95</v>
      </c>
      <c r="BD835" t="s">
        <v>697</v>
      </c>
      <c r="BE835">
        <v>0</v>
      </c>
      <c r="BF835">
        <v>0</v>
      </c>
      <c r="BG835">
        <v>0</v>
      </c>
      <c r="BH835">
        <v>0</v>
      </c>
      <c r="BI835" t="s">
        <v>197</v>
      </c>
      <c r="BJ835" t="s">
        <v>697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697</v>
      </c>
      <c r="BQ835">
        <v>0</v>
      </c>
      <c r="BR835">
        <v>0</v>
      </c>
      <c r="BS835">
        <v>0</v>
      </c>
      <c r="BT835" t="s">
        <v>697</v>
      </c>
      <c r="BU835">
        <v>0</v>
      </c>
      <c r="BV835">
        <v>0</v>
      </c>
      <c r="BW835" t="s">
        <v>697</v>
      </c>
      <c r="BX835">
        <v>0</v>
      </c>
    </row>
    <row r="836" spans="1:76" x14ac:dyDescent="0.25">
      <c r="A836" t="s">
        <v>724</v>
      </c>
      <c r="B836" t="s">
        <v>201</v>
      </c>
      <c r="C836" t="s">
        <v>725</v>
      </c>
      <c r="D836" t="s">
        <v>670</v>
      </c>
      <c r="E836" t="s">
        <v>697</v>
      </c>
      <c r="F836" t="s">
        <v>644</v>
      </c>
      <c r="G836" t="s">
        <v>697</v>
      </c>
      <c r="H836" t="s">
        <v>184</v>
      </c>
      <c r="I836" t="s">
        <v>2264</v>
      </c>
      <c r="J836" t="s">
        <v>2264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697</v>
      </c>
      <c r="AC836" s="2">
        <v>-1.5081967213114753</v>
      </c>
      <c r="AD836">
        <v>-0.33</v>
      </c>
      <c r="AE836">
        <v>0</v>
      </c>
      <c r="AF836">
        <v>0</v>
      </c>
      <c r="AG836">
        <v>0</v>
      </c>
      <c r="AH836">
        <v>0</v>
      </c>
      <c r="AI836" t="s">
        <v>697</v>
      </c>
      <c r="AJ836" t="s">
        <v>697</v>
      </c>
      <c r="AK836" t="s">
        <v>697</v>
      </c>
      <c r="AL836">
        <v>0</v>
      </c>
      <c r="AM836">
        <v>0</v>
      </c>
      <c r="AN836" t="s">
        <v>697</v>
      </c>
      <c r="AO836" t="s">
        <v>697</v>
      </c>
      <c r="AP836" t="s">
        <v>697</v>
      </c>
      <c r="AQ836" t="s">
        <v>697</v>
      </c>
      <c r="AR836" t="s">
        <v>697</v>
      </c>
      <c r="AS836" t="s">
        <v>697</v>
      </c>
      <c r="AT836" t="s">
        <v>697</v>
      </c>
      <c r="AU836" t="s">
        <v>697</v>
      </c>
      <c r="AV836" t="s">
        <v>697</v>
      </c>
      <c r="AW836" t="s">
        <v>697</v>
      </c>
      <c r="AX836" t="s">
        <v>697</v>
      </c>
      <c r="AY836" t="s">
        <v>697</v>
      </c>
      <c r="AZ836" t="s">
        <v>697</v>
      </c>
      <c r="BA836" t="s">
        <v>2122</v>
      </c>
      <c r="BB836" t="s">
        <v>2590</v>
      </c>
      <c r="BC836">
        <v>1.84</v>
      </c>
      <c r="BD836" t="s">
        <v>697</v>
      </c>
      <c r="BE836">
        <v>0</v>
      </c>
      <c r="BF836">
        <v>0</v>
      </c>
      <c r="BG836">
        <v>0</v>
      </c>
      <c r="BH836">
        <v>0</v>
      </c>
      <c r="BI836" t="s">
        <v>197</v>
      </c>
      <c r="BJ836" t="s">
        <v>697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697</v>
      </c>
      <c r="BQ836">
        <v>0</v>
      </c>
      <c r="BR836">
        <v>0</v>
      </c>
      <c r="BS836">
        <v>0</v>
      </c>
      <c r="BT836" t="s">
        <v>697</v>
      </c>
      <c r="BU836">
        <v>0</v>
      </c>
      <c r="BV836">
        <v>0</v>
      </c>
      <c r="BW836" t="s">
        <v>697</v>
      </c>
      <c r="BX836">
        <v>0</v>
      </c>
    </row>
    <row r="837" spans="1:76" x14ac:dyDescent="0.25">
      <c r="A837" t="s">
        <v>809</v>
      </c>
      <c r="B837" t="s">
        <v>191</v>
      </c>
      <c r="C837" t="s">
        <v>810</v>
      </c>
      <c r="D837" t="s">
        <v>674</v>
      </c>
      <c r="E837" t="s">
        <v>697</v>
      </c>
      <c r="F837" t="s">
        <v>601</v>
      </c>
      <c r="G837" t="s">
        <v>697</v>
      </c>
      <c r="H837" t="s">
        <v>184</v>
      </c>
      <c r="I837" t="s">
        <v>2264</v>
      </c>
      <c r="J837" t="s">
        <v>2264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697</v>
      </c>
      <c r="AC837" s="2">
        <v>-2.5081967213114753</v>
      </c>
      <c r="AD837">
        <v>-0.55000000000000004</v>
      </c>
      <c r="AE837">
        <v>0</v>
      </c>
      <c r="AF837">
        <v>0</v>
      </c>
      <c r="AG837">
        <v>0</v>
      </c>
      <c r="AH837">
        <v>0</v>
      </c>
      <c r="AI837" t="s">
        <v>697</v>
      </c>
      <c r="AJ837" t="s">
        <v>697</v>
      </c>
      <c r="AK837" t="s">
        <v>697</v>
      </c>
      <c r="AL837">
        <v>0</v>
      </c>
      <c r="AM837">
        <v>0</v>
      </c>
      <c r="AN837" t="s">
        <v>697</v>
      </c>
      <c r="AO837" t="s">
        <v>697</v>
      </c>
      <c r="AP837" t="s">
        <v>697</v>
      </c>
      <c r="AQ837" t="s">
        <v>697</v>
      </c>
      <c r="AR837" t="s">
        <v>697</v>
      </c>
      <c r="AS837" t="s">
        <v>697</v>
      </c>
      <c r="AT837" t="s">
        <v>697</v>
      </c>
      <c r="AU837" t="s">
        <v>697</v>
      </c>
      <c r="AV837" t="s">
        <v>697</v>
      </c>
      <c r="AW837" t="s">
        <v>697</v>
      </c>
      <c r="AX837" t="s">
        <v>697</v>
      </c>
      <c r="AY837" t="s">
        <v>697</v>
      </c>
      <c r="AZ837" t="s">
        <v>697</v>
      </c>
      <c r="BA837" t="s">
        <v>2125</v>
      </c>
      <c r="BB837" t="s">
        <v>2591</v>
      </c>
      <c r="BC837">
        <v>3.06</v>
      </c>
      <c r="BD837" t="s">
        <v>697</v>
      </c>
      <c r="BE837">
        <v>0</v>
      </c>
      <c r="BF837">
        <v>0</v>
      </c>
      <c r="BG837">
        <v>0</v>
      </c>
      <c r="BH837">
        <v>0</v>
      </c>
      <c r="BI837" t="s">
        <v>197</v>
      </c>
      <c r="BJ837" t="s">
        <v>697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697</v>
      </c>
      <c r="BQ837">
        <v>0</v>
      </c>
      <c r="BR837">
        <v>0</v>
      </c>
      <c r="BS837">
        <v>0</v>
      </c>
      <c r="BT837" t="s">
        <v>697</v>
      </c>
      <c r="BU837">
        <v>0</v>
      </c>
      <c r="BV837">
        <v>0</v>
      </c>
      <c r="BW837" t="s">
        <v>697</v>
      </c>
      <c r="BX837">
        <v>0</v>
      </c>
    </row>
    <row r="838" spans="1:76" x14ac:dyDescent="0.25">
      <c r="A838" t="s">
        <v>809</v>
      </c>
      <c r="B838" t="s">
        <v>191</v>
      </c>
      <c r="C838" t="s">
        <v>810</v>
      </c>
      <c r="D838" t="s">
        <v>674</v>
      </c>
      <c r="E838" t="s">
        <v>697</v>
      </c>
      <c r="F838" t="s">
        <v>601</v>
      </c>
      <c r="G838" t="s">
        <v>697</v>
      </c>
      <c r="H838" t="s">
        <v>184</v>
      </c>
      <c r="I838" t="s">
        <v>2264</v>
      </c>
      <c r="J838" t="s">
        <v>2264</v>
      </c>
      <c r="K838">
        <v>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697</v>
      </c>
      <c r="AC838" s="2">
        <v>-5.139344262295082</v>
      </c>
      <c r="AD838">
        <v>-1.1299999999999999</v>
      </c>
      <c r="AE838">
        <v>0</v>
      </c>
      <c r="AF838">
        <v>0</v>
      </c>
      <c r="AG838">
        <v>0</v>
      </c>
      <c r="AH838">
        <v>0</v>
      </c>
      <c r="AI838" t="s">
        <v>697</v>
      </c>
      <c r="AJ838" t="s">
        <v>697</v>
      </c>
      <c r="AK838" t="s">
        <v>697</v>
      </c>
      <c r="AL838">
        <v>0</v>
      </c>
      <c r="AM838">
        <v>0</v>
      </c>
      <c r="AN838" t="s">
        <v>697</v>
      </c>
      <c r="AO838" t="s">
        <v>697</v>
      </c>
      <c r="AP838" t="s">
        <v>697</v>
      </c>
      <c r="AQ838" t="s">
        <v>697</v>
      </c>
      <c r="AR838" t="s">
        <v>697</v>
      </c>
      <c r="AS838" t="s">
        <v>697</v>
      </c>
      <c r="AT838" t="s">
        <v>697</v>
      </c>
      <c r="AU838" t="s">
        <v>697</v>
      </c>
      <c r="AV838" t="s">
        <v>697</v>
      </c>
      <c r="AW838" t="s">
        <v>697</v>
      </c>
      <c r="AX838" t="s">
        <v>697</v>
      </c>
      <c r="AY838" t="s">
        <v>697</v>
      </c>
      <c r="AZ838" t="s">
        <v>697</v>
      </c>
      <c r="BA838" t="s">
        <v>2592</v>
      </c>
      <c r="BB838" t="s">
        <v>2593</v>
      </c>
      <c r="BC838">
        <v>6.27</v>
      </c>
      <c r="BD838" t="s">
        <v>697</v>
      </c>
      <c r="BE838">
        <v>0</v>
      </c>
      <c r="BF838">
        <v>0</v>
      </c>
      <c r="BG838">
        <v>0</v>
      </c>
      <c r="BH838">
        <v>0</v>
      </c>
      <c r="BI838" t="s">
        <v>197</v>
      </c>
      <c r="BJ838" t="s">
        <v>697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697</v>
      </c>
      <c r="BQ838">
        <v>0</v>
      </c>
      <c r="BR838">
        <v>0</v>
      </c>
      <c r="BS838">
        <v>0</v>
      </c>
      <c r="BT838" t="s">
        <v>697</v>
      </c>
      <c r="BU838">
        <v>0</v>
      </c>
      <c r="BV838">
        <v>0</v>
      </c>
      <c r="BW838" t="s">
        <v>697</v>
      </c>
      <c r="BX838">
        <v>0</v>
      </c>
    </row>
    <row r="839" spans="1:76" x14ac:dyDescent="0.25">
      <c r="A839" t="s">
        <v>739</v>
      </c>
      <c r="B839" t="s">
        <v>191</v>
      </c>
      <c r="C839" t="s">
        <v>535</v>
      </c>
      <c r="D839" t="s">
        <v>536</v>
      </c>
      <c r="E839" t="s">
        <v>697</v>
      </c>
      <c r="F839" t="s">
        <v>253</v>
      </c>
      <c r="G839" t="s">
        <v>697</v>
      </c>
      <c r="H839" t="s">
        <v>184</v>
      </c>
      <c r="I839" t="s">
        <v>2264</v>
      </c>
      <c r="J839" t="s">
        <v>2264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697</v>
      </c>
      <c r="AC839" s="2">
        <v>-5.5409836065573774</v>
      </c>
      <c r="AD839">
        <v>-1.22</v>
      </c>
      <c r="AE839">
        <v>0</v>
      </c>
      <c r="AF839">
        <v>0</v>
      </c>
      <c r="AG839">
        <v>0</v>
      </c>
      <c r="AH839">
        <v>0</v>
      </c>
      <c r="AI839" t="s">
        <v>697</v>
      </c>
      <c r="AJ839" t="s">
        <v>697</v>
      </c>
      <c r="AK839" t="s">
        <v>697</v>
      </c>
      <c r="AL839">
        <v>0</v>
      </c>
      <c r="AM839">
        <v>0</v>
      </c>
      <c r="AN839" t="s">
        <v>697</v>
      </c>
      <c r="AO839" t="s">
        <v>697</v>
      </c>
      <c r="AP839" t="s">
        <v>697</v>
      </c>
      <c r="AQ839" t="s">
        <v>697</v>
      </c>
      <c r="AR839" t="s">
        <v>697</v>
      </c>
      <c r="AS839" t="s">
        <v>697</v>
      </c>
      <c r="AT839" t="s">
        <v>697</v>
      </c>
      <c r="AU839" t="s">
        <v>697</v>
      </c>
      <c r="AV839" t="s">
        <v>697</v>
      </c>
      <c r="AW839" t="s">
        <v>697</v>
      </c>
      <c r="AX839" t="s">
        <v>697</v>
      </c>
      <c r="AY839" t="s">
        <v>697</v>
      </c>
      <c r="AZ839" t="s">
        <v>697</v>
      </c>
      <c r="BA839" t="s">
        <v>2594</v>
      </c>
      <c r="BB839" t="s">
        <v>2595</v>
      </c>
      <c r="BC839">
        <v>6.76</v>
      </c>
      <c r="BD839" t="s">
        <v>697</v>
      </c>
      <c r="BE839">
        <v>0</v>
      </c>
      <c r="BF839">
        <v>0</v>
      </c>
      <c r="BG839">
        <v>0</v>
      </c>
      <c r="BH839">
        <v>0</v>
      </c>
      <c r="BI839" t="s">
        <v>197</v>
      </c>
      <c r="BJ839" t="s">
        <v>697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697</v>
      </c>
      <c r="BQ839">
        <v>0</v>
      </c>
      <c r="BR839">
        <v>0</v>
      </c>
      <c r="BS839">
        <v>0</v>
      </c>
      <c r="BT839" t="s">
        <v>697</v>
      </c>
      <c r="BU839">
        <v>0</v>
      </c>
      <c r="BV839">
        <v>0</v>
      </c>
      <c r="BW839" t="s">
        <v>697</v>
      </c>
      <c r="BX839">
        <v>0</v>
      </c>
    </row>
    <row r="840" spans="1:76" x14ac:dyDescent="0.25">
      <c r="A840" t="s">
        <v>722</v>
      </c>
      <c r="B840" t="s">
        <v>191</v>
      </c>
      <c r="C840" t="s">
        <v>615</v>
      </c>
      <c r="D840" t="s">
        <v>798</v>
      </c>
      <c r="E840" t="s">
        <v>697</v>
      </c>
      <c r="F840" t="s">
        <v>616</v>
      </c>
      <c r="G840" t="s">
        <v>697</v>
      </c>
      <c r="H840" t="s">
        <v>184</v>
      </c>
      <c r="I840" t="s">
        <v>2264</v>
      </c>
      <c r="J840" t="s">
        <v>2264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697</v>
      </c>
      <c r="AC840" s="2">
        <v>-5.7950819672131146</v>
      </c>
      <c r="AD840">
        <v>-1.27</v>
      </c>
      <c r="AE840">
        <v>0</v>
      </c>
      <c r="AF840">
        <v>0</v>
      </c>
      <c r="AG840">
        <v>0</v>
      </c>
      <c r="AH840">
        <v>0</v>
      </c>
      <c r="AI840" t="s">
        <v>697</v>
      </c>
      <c r="AJ840" t="s">
        <v>697</v>
      </c>
      <c r="AK840" t="s">
        <v>697</v>
      </c>
      <c r="AL840">
        <v>0</v>
      </c>
      <c r="AM840">
        <v>0</v>
      </c>
      <c r="AN840" t="s">
        <v>697</v>
      </c>
      <c r="AO840" t="s">
        <v>697</v>
      </c>
      <c r="AP840" t="s">
        <v>697</v>
      </c>
      <c r="AQ840" t="s">
        <v>697</v>
      </c>
      <c r="AR840" t="s">
        <v>697</v>
      </c>
      <c r="AS840" t="s">
        <v>697</v>
      </c>
      <c r="AT840" t="s">
        <v>697</v>
      </c>
      <c r="AU840" t="s">
        <v>697</v>
      </c>
      <c r="AV840" t="s">
        <v>697</v>
      </c>
      <c r="AW840" t="s">
        <v>697</v>
      </c>
      <c r="AX840" t="s">
        <v>697</v>
      </c>
      <c r="AY840" t="s">
        <v>697</v>
      </c>
      <c r="AZ840" t="s">
        <v>697</v>
      </c>
      <c r="BA840" t="s">
        <v>2596</v>
      </c>
      <c r="BB840" t="s">
        <v>2597</v>
      </c>
      <c r="BC840">
        <v>7.07</v>
      </c>
      <c r="BD840" t="s">
        <v>697</v>
      </c>
      <c r="BE840">
        <v>0</v>
      </c>
      <c r="BF840">
        <v>0</v>
      </c>
      <c r="BG840">
        <v>0</v>
      </c>
      <c r="BH840">
        <v>0</v>
      </c>
      <c r="BI840" t="s">
        <v>197</v>
      </c>
      <c r="BJ840" t="s">
        <v>697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697</v>
      </c>
      <c r="BQ840">
        <v>0</v>
      </c>
      <c r="BR840">
        <v>0</v>
      </c>
      <c r="BS840">
        <v>0</v>
      </c>
      <c r="BT840" t="s">
        <v>697</v>
      </c>
      <c r="BU840">
        <v>0</v>
      </c>
      <c r="BV840">
        <v>0</v>
      </c>
      <c r="BW840" t="s">
        <v>697</v>
      </c>
      <c r="BX840">
        <v>0</v>
      </c>
    </row>
    <row r="841" spans="1:76" x14ac:dyDescent="0.25">
      <c r="A841" t="s">
        <v>722</v>
      </c>
      <c r="B841" t="s">
        <v>191</v>
      </c>
      <c r="C841" t="s">
        <v>615</v>
      </c>
      <c r="D841" t="s">
        <v>798</v>
      </c>
      <c r="E841" t="s">
        <v>697</v>
      </c>
      <c r="F841" t="s">
        <v>616</v>
      </c>
      <c r="G841" t="s">
        <v>697</v>
      </c>
      <c r="H841" t="s">
        <v>184</v>
      </c>
      <c r="I841" t="s">
        <v>2264</v>
      </c>
      <c r="J841" t="s">
        <v>2264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697</v>
      </c>
      <c r="AC841" s="2">
        <v>-2.2131147540983607</v>
      </c>
      <c r="AD841">
        <v>-0.49</v>
      </c>
      <c r="AE841">
        <v>0</v>
      </c>
      <c r="AF841">
        <v>0</v>
      </c>
      <c r="AG841">
        <v>0</v>
      </c>
      <c r="AH841">
        <v>0</v>
      </c>
      <c r="AI841" t="s">
        <v>697</v>
      </c>
      <c r="AJ841" t="s">
        <v>697</v>
      </c>
      <c r="AK841" t="s">
        <v>697</v>
      </c>
      <c r="AL841">
        <v>0</v>
      </c>
      <c r="AM841">
        <v>0</v>
      </c>
      <c r="AN841" t="s">
        <v>697</v>
      </c>
      <c r="AO841" t="s">
        <v>697</v>
      </c>
      <c r="AP841" t="s">
        <v>697</v>
      </c>
      <c r="AQ841" t="s">
        <v>697</v>
      </c>
      <c r="AR841" t="s">
        <v>697</v>
      </c>
      <c r="AS841" t="s">
        <v>697</v>
      </c>
      <c r="AT841" t="s">
        <v>697</v>
      </c>
      <c r="AU841" t="s">
        <v>697</v>
      </c>
      <c r="AV841" t="s">
        <v>697</v>
      </c>
      <c r="AW841" t="s">
        <v>697</v>
      </c>
      <c r="AX841" t="s">
        <v>697</v>
      </c>
      <c r="AY841" t="s">
        <v>697</v>
      </c>
      <c r="AZ841" t="s">
        <v>697</v>
      </c>
      <c r="BA841" t="s">
        <v>1265</v>
      </c>
      <c r="BB841" t="s">
        <v>2598</v>
      </c>
      <c r="BC841">
        <v>2.7</v>
      </c>
      <c r="BD841" t="s">
        <v>697</v>
      </c>
      <c r="BE841">
        <v>0</v>
      </c>
      <c r="BF841">
        <v>0</v>
      </c>
      <c r="BG841">
        <v>0</v>
      </c>
      <c r="BH841">
        <v>0</v>
      </c>
      <c r="BI841" t="s">
        <v>197</v>
      </c>
      <c r="BJ841" t="s">
        <v>697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697</v>
      </c>
      <c r="BQ841">
        <v>0</v>
      </c>
      <c r="BR841">
        <v>0</v>
      </c>
      <c r="BS841">
        <v>0</v>
      </c>
      <c r="BT841" t="s">
        <v>697</v>
      </c>
      <c r="BU841">
        <v>0</v>
      </c>
      <c r="BV841">
        <v>0</v>
      </c>
      <c r="BW841" t="s">
        <v>697</v>
      </c>
      <c r="BX841">
        <v>0</v>
      </c>
    </row>
    <row r="842" spans="1:76" x14ac:dyDescent="0.25">
      <c r="A842" t="s">
        <v>726</v>
      </c>
      <c r="B842" t="s">
        <v>191</v>
      </c>
      <c r="C842" t="s">
        <v>539</v>
      </c>
      <c r="D842" t="s">
        <v>540</v>
      </c>
      <c r="E842" t="s">
        <v>697</v>
      </c>
      <c r="F842" t="s">
        <v>457</v>
      </c>
      <c r="G842" t="s">
        <v>697</v>
      </c>
      <c r="H842" t="s">
        <v>184</v>
      </c>
      <c r="I842" t="s">
        <v>2264</v>
      </c>
      <c r="J842" t="s">
        <v>2264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697</v>
      </c>
      <c r="AC842" s="2">
        <v>-2.1147540983606556</v>
      </c>
      <c r="AD842">
        <v>-0.47</v>
      </c>
      <c r="AE842">
        <v>0</v>
      </c>
      <c r="AF842">
        <v>0</v>
      </c>
      <c r="AG842">
        <v>0</v>
      </c>
      <c r="AH842">
        <v>0</v>
      </c>
      <c r="AI842" t="s">
        <v>697</v>
      </c>
      <c r="AJ842" t="s">
        <v>697</v>
      </c>
      <c r="AK842" t="s">
        <v>697</v>
      </c>
      <c r="AL842">
        <v>0</v>
      </c>
      <c r="AM842">
        <v>0</v>
      </c>
      <c r="AN842" t="s">
        <v>697</v>
      </c>
      <c r="AO842" t="s">
        <v>697</v>
      </c>
      <c r="AP842" t="s">
        <v>697</v>
      </c>
      <c r="AQ842" t="s">
        <v>697</v>
      </c>
      <c r="AR842" t="s">
        <v>697</v>
      </c>
      <c r="AS842" t="s">
        <v>697</v>
      </c>
      <c r="AT842" t="s">
        <v>697</v>
      </c>
      <c r="AU842" t="s">
        <v>697</v>
      </c>
      <c r="AV842" t="s">
        <v>697</v>
      </c>
      <c r="AW842" t="s">
        <v>697</v>
      </c>
      <c r="AX842" t="s">
        <v>697</v>
      </c>
      <c r="AY842" t="s">
        <v>697</v>
      </c>
      <c r="AZ842" t="s">
        <v>697</v>
      </c>
      <c r="BA842" t="s">
        <v>2151</v>
      </c>
      <c r="BB842" t="s">
        <v>2599</v>
      </c>
      <c r="BC842">
        <v>2.58</v>
      </c>
      <c r="BD842" t="s">
        <v>697</v>
      </c>
      <c r="BE842">
        <v>0</v>
      </c>
      <c r="BF842">
        <v>0</v>
      </c>
      <c r="BG842">
        <v>0</v>
      </c>
      <c r="BH842">
        <v>0</v>
      </c>
      <c r="BI842" t="s">
        <v>197</v>
      </c>
      <c r="BJ842" t="s">
        <v>697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697</v>
      </c>
      <c r="BQ842">
        <v>0</v>
      </c>
      <c r="BR842">
        <v>0</v>
      </c>
      <c r="BS842">
        <v>0</v>
      </c>
      <c r="BT842" t="s">
        <v>697</v>
      </c>
      <c r="BU842">
        <v>0</v>
      </c>
      <c r="BV842">
        <v>0</v>
      </c>
      <c r="BW842" t="s">
        <v>697</v>
      </c>
      <c r="BX842">
        <v>0</v>
      </c>
    </row>
    <row r="843" spans="1:76" x14ac:dyDescent="0.25">
      <c r="A843" t="s">
        <v>726</v>
      </c>
      <c r="B843" t="s">
        <v>191</v>
      </c>
      <c r="C843" t="s">
        <v>539</v>
      </c>
      <c r="D843" t="s">
        <v>540</v>
      </c>
      <c r="E843" t="s">
        <v>697</v>
      </c>
      <c r="F843" t="s">
        <v>457</v>
      </c>
      <c r="G843" t="s">
        <v>697</v>
      </c>
      <c r="H843" t="s">
        <v>184</v>
      </c>
      <c r="I843" t="s">
        <v>2264</v>
      </c>
      <c r="J843" t="s">
        <v>2264</v>
      </c>
      <c r="K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697</v>
      </c>
      <c r="AC843" s="2">
        <v>-3.1557377049180326</v>
      </c>
      <c r="AD843">
        <v>-0.69</v>
      </c>
      <c r="AE843">
        <v>0</v>
      </c>
      <c r="AF843">
        <v>0</v>
      </c>
      <c r="AG843">
        <v>0</v>
      </c>
      <c r="AH843">
        <v>0</v>
      </c>
      <c r="AI843" t="s">
        <v>697</v>
      </c>
      <c r="AJ843" t="s">
        <v>697</v>
      </c>
      <c r="AK843" t="s">
        <v>697</v>
      </c>
      <c r="AL843">
        <v>0</v>
      </c>
      <c r="AM843">
        <v>0</v>
      </c>
      <c r="AN843" t="s">
        <v>697</v>
      </c>
      <c r="AO843" t="s">
        <v>697</v>
      </c>
      <c r="AP843" t="s">
        <v>697</v>
      </c>
      <c r="AQ843" t="s">
        <v>697</v>
      </c>
      <c r="AR843" t="s">
        <v>697</v>
      </c>
      <c r="AS843" t="s">
        <v>697</v>
      </c>
      <c r="AT843" t="s">
        <v>697</v>
      </c>
      <c r="AU843" t="s">
        <v>697</v>
      </c>
      <c r="AV843" t="s">
        <v>697</v>
      </c>
      <c r="AW843" t="s">
        <v>697</v>
      </c>
      <c r="AX843" t="s">
        <v>697</v>
      </c>
      <c r="AY843" t="s">
        <v>697</v>
      </c>
      <c r="AZ843" t="s">
        <v>697</v>
      </c>
      <c r="BA843" t="s">
        <v>2153</v>
      </c>
      <c r="BB843" t="s">
        <v>2600</v>
      </c>
      <c r="BC843">
        <v>3.85</v>
      </c>
      <c r="BD843" t="s">
        <v>697</v>
      </c>
      <c r="BE843">
        <v>0</v>
      </c>
      <c r="BF843">
        <v>0</v>
      </c>
      <c r="BG843">
        <v>0</v>
      </c>
      <c r="BH843">
        <v>0</v>
      </c>
      <c r="BI843" t="s">
        <v>197</v>
      </c>
      <c r="BJ843" t="s">
        <v>697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697</v>
      </c>
      <c r="BQ843">
        <v>0</v>
      </c>
      <c r="BR843">
        <v>0</v>
      </c>
      <c r="BS843">
        <v>0</v>
      </c>
      <c r="BT843" t="s">
        <v>697</v>
      </c>
      <c r="BU843">
        <v>0</v>
      </c>
      <c r="BV843">
        <v>0</v>
      </c>
      <c r="BW843" t="s">
        <v>697</v>
      </c>
      <c r="BX843">
        <v>0</v>
      </c>
    </row>
    <row r="844" spans="1:76" x14ac:dyDescent="0.25">
      <c r="A844" t="s">
        <v>748</v>
      </c>
      <c r="B844" t="s">
        <v>231</v>
      </c>
      <c r="C844" t="s">
        <v>665</v>
      </c>
      <c r="D844" t="s">
        <v>233</v>
      </c>
      <c r="E844" t="s">
        <v>697</v>
      </c>
      <c r="F844" t="s">
        <v>597</v>
      </c>
      <c r="G844" t="s">
        <v>697</v>
      </c>
      <c r="H844" t="s">
        <v>184</v>
      </c>
      <c r="I844" t="s">
        <v>2264</v>
      </c>
      <c r="J844" t="s">
        <v>2264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697</v>
      </c>
      <c r="AC844" s="2">
        <v>-0.63934426229508201</v>
      </c>
      <c r="AD844">
        <v>-0.14000000000000001</v>
      </c>
      <c r="AE844">
        <v>0</v>
      </c>
      <c r="AF844">
        <v>0</v>
      </c>
      <c r="AG844">
        <v>0</v>
      </c>
      <c r="AH844">
        <v>0</v>
      </c>
      <c r="AI844" t="s">
        <v>697</v>
      </c>
      <c r="AJ844" t="s">
        <v>697</v>
      </c>
      <c r="AK844" t="s">
        <v>697</v>
      </c>
      <c r="AL844">
        <v>0</v>
      </c>
      <c r="AM844">
        <v>0</v>
      </c>
      <c r="AN844" t="s">
        <v>697</v>
      </c>
      <c r="AO844" t="s">
        <v>697</v>
      </c>
      <c r="AP844" t="s">
        <v>697</v>
      </c>
      <c r="AQ844" t="s">
        <v>697</v>
      </c>
      <c r="AR844" t="s">
        <v>697</v>
      </c>
      <c r="AS844" t="s">
        <v>697</v>
      </c>
      <c r="AT844" t="s">
        <v>697</v>
      </c>
      <c r="AU844" t="s">
        <v>697</v>
      </c>
      <c r="AV844" t="s">
        <v>697</v>
      </c>
      <c r="AW844" t="s">
        <v>697</v>
      </c>
      <c r="AX844" t="s">
        <v>697</v>
      </c>
      <c r="AY844" t="s">
        <v>697</v>
      </c>
      <c r="AZ844" t="s">
        <v>697</v>
      </c>
      <c r="BA844" t="s">
        <v>1422</v>
      </c>
      <c r="BB844" t="s">
        <v>2601</v>
      </c>
      <c r="BC844">
        <v>0.78</v>
      </c>
      <c r="BD844" t="s">
        <v>697</v>
      </c>
      <c r="BE844">
        <v>0</v>
      </c>
      <c r="BF844">
        <v>0</v>
      </c>
      <c r="BG844">
        <v>0</v>
      </c>
      <c r="BH844">
        <v>0</v>
      </c>
      <c r="BI844" t="s">
        <v>197</v>
      </c>
      <c r="BJ844" t="s">
        <v>697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697</v>
      </c>
      <c r="BQ844">
        <v>0</v>
      </c>
      <c r="BR844">
        <v>0</v>
      </c>
      <c r="BS844">
        <v>0</v>
      </c>
      <c r="BT844" t="s">
        <v>697</v>
      </c>
      <c r="BU844">
        <v>0</v>
      </c>
      <c r="BV844">
        <v>0</v>
      </c>
      <c r="BW844" t="s">
        <v>697</v>
      </c>
      <c r="BX844">
        <v>0</v>
      </c>
    </row>
    <row r="845" spans="1:76" x14ac:dyDescent="0.25">
      <c r="A845" t="s">
        <v>748</v>
      </c>
      <c r="B845" t="s">
        <v>231</v>
      </c>
      <c r="C845" t="s">
        <v>665</v>
      </c>
      <c r="D845" t="s">
        <v>233</v>
      </c>
      <c r="E845" t="s">
        <v>697</v>
      </c>
      <c r="F845" t="s">
        <v>597</v>
      </c>
      <c r="G845" t="s">
        <v>697</v>
      </c>
      <c r="H845" t="s">
        <v>184</v>
      </c>
      <c r="I845" t="s">
        <v>2264</v>
      </c>
      <c r="J845" t="s">
        <v>2264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697</v>
      </c>
      <c r="AC845" s="2">
        <v>-1.680327868852459</v>
      </c>
      <c r="AD845">
        <v>-0.37</v>
      </c>
      <c r="AE845">
        <v>0</v>
      </c>
      <c r="AF845">
        <v>0</v>
      </c>
      <c r="AG845">
        <v>0</v>
      </c>
      <c r="AH845">
        <v>0</v>
      </c>
      <c r="AI845" t="s">
        <v>697</v>
      </c>
      <c r="AJ845" t="s">
        <v>697</v>
      </c>
      <c r="AK845" t="s">
        <v>697</v>
      </c>
      <c r="AL845">
        <v>0</v>
      </c>
      <c r="AM845">
        <v>0</v>
      </c>
      <c r="AN845" t="s">
        <v>697</v>
      </c>
      <c r="AO845" t="s">
        <v>697</v>
      </c>
      <c r="AP845" t="s">
        <v>697</v>
      </c>
      <c r="AQ845" t="s">
        <v>697</v>
      </c>
      <c r="AR845" t="s">
        <v>697</v>
      </c>
      <c r="AS845" t="s">
        <v>697</v>
      </c>
      <c r="AT845" t="s">
        <v>697</v>
      </c>
      <c r="AU845" t="s">
        <v>697</v>
      </c>
      <c r="AV845" t="s">
        <v>697</v>
      </c>
      <c r="AW845" t="s">
        <v>697</v>
      </c>
      <c r="AX845" t="s">
        <v>697</v>
      </c>
      <c r="AY845" t="s">
        <v>697</v>
      </c>
      <c r="AZ845" t="s">
        <v>697</v>
      </c>
      <c r="BA845" t="s">
        <v>1538</v>
      </c>
      <c r="BB845" t="s">
        <v>2602</v>
      </c>
      <c r="BC845">
        <v>2.0499999999999998</v>
      </c>
      <c r="BD845" t="s">
        <v>697</v>
      </c>
      <c r="BE845">
        <v>0</v>
      </c>
      <c r="BF845">
        <v>0</v>
      </c>
      <c r="BG845">
        <v>0</v>
      </c>
      <c r="BH845">
        <v>0</v>
      </c>
      <c r="BI845" t="s">
        <v>197</v>
      </c>
      <c r="BJ845" t="s">
        <v>697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697</v>
      </c>
      <c r="BQ845">
        <v>0</v>
      </c>
      <c r="BR845">
        <v>0</v>
      </c>
      <c r="BS845">
        <v>0</v>
      </c>
      <c r="BT845" t="s">
        <v>697</v>
      </c>
      <c r="BU845">
        <v>0</v>
      </c>
      <c r="BV845">
        <v>0</v>
      </c>
      <c r="BW845" t="s">
        <v>697</v>
      </c>
      <c r="BX845">
        <v>0</v>
      </c>
    </row>
    <row r="846" spans="1:76" x14ac:dyDescent="0.25">
      <c r="A846" t="s">
        <v>744</v>
      </c>
      <c r="B846" t="s">
        <v>201</v>
      </c>
      <c r="C846" t="s">
        <v>241</v>
      </c>
      <c r="D846" t="s">
        <v>242</v>
      </c>
      <c r="E846" t="s">
        <v>697</v>
      </c>
      <c r="F846" t="s">
        <v>243</v>
      </c>
      <c r="G846" t="s">
        <v>697</v>
      </c>
      <c r="H846" t="s">
        <v>184</v>
      </c>
      <c r="I846" t="s">
        <v>2264</v>
      </c>
      <c r="J846" t="s">
        <v>2264</v>
      </c>
      <c r="K846">
        <v>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697</v>
      </c>
      <c r="AC846" s="2">
        <v>-2.1639344262295084</v>
      </c>
      <c r="AD846">
        <v>-0.48</v>
      </c>
      <c r="AE846">
        <v>0</v>
      </c>
      <c r="AF846">
        <v>0</v>
      </c>
      <c r="AG846">
        <v>0</v>
      </c>
      <c r="AH846">
        <v>0</v>
      </c>
      <c r="AI846" t="s">
        <v>697</v>
      </c>
      <c r="AJ846" t="s">
        <v>697</v>
      </c>
      <c r="AK846" t="s">
        <v>697</v>
      </c>
      <c r="AL846">
        <v>0</v>
      </c>
      <c r="AM846">
        <v>0</v>
      </c>
      <c r="AN846" t="s">
        <v>697</v>
      </c>
      <c r="AO846" t="s">
        <v>697</v>
      </c>
      <c r="AP846" t="s">
        <v>697</v>
      </c>
      <c r="AQ846" t="s">
        <v>697</v>
      </c>
      <c r="AR846" t="s">
        <v>697</v>
      </c>
      <c r="AS846" t="s">
        <v>697</v>
      </c>
      <c r="AT846" t="s">
        <v>697</v>
      </c>
      <c r="AU846" t="s">
        <v>697</v>
      </c>
      <c r="AV846" t="s">
        <v>697</v>
      </c>
      <c r="AW846" t="s">
        <v>697</v>
      </c>
      <c r="AX846" t="s">
        <v>697</v>
      </c>
      <c r="AY846" t="s">
        <v>697</v>
      </c>
      <c r="AZ846" t="s">
        <v>697</v>
      </c>
      <c r="BA846" t="s">
        <v>882</v>
      </c>
      <c r="BB846" t="s">
        <v>2603</v>
      </c>
      <c r="BC846">
        <v>2.64</v>
      </c>
      <c r="BD846" t="s">
        <v>697</v>
      </c>
      <c r="BE846">
        <v>0</v>
      </c>
      <c r="BF846">
        <v>0</v>
      </c>
      <c r="BG846">
        <v>0</v>
      </c>
      <c r="BH846">
        <v>0</v>
      </c>
      <c r="BI846" t="s">
        <v>197</v>
      </c>
      <c r="BJ846" t="s">
        <v>697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697</v>
      </c>
      <c r="BQ846">
        <v>0</v>
      </c>
      <c r="BR846">
        <v>0</v>
      </c>
      <c r="BS846">
        <v>0</v>
      </c>
      <c r="BT846" t="s">
        <v>697</v>
      </c>
      <c r="BU846">
        <v>0</v>
      </c>
      <c r="BV846">
        <v>0</v>
      </c>
      <c r="BW846" t="s">
        <v>697</v>
      </c>
      <c r="BX846">
        <v>0</v>
      </c>
    </row>
    <row r="847" spans="1:76" x14ac:dyDescent="0.25">
      <c r="A847" t="s">
        <v>809</v>
      </c>
      <c r="B847" t="s">
        <v>191</v>
      </c>
      <c r="C847" t="s">
        <v>810</v>
      </c>
      <c r="D847" t="s">
        <v>674</v>
      </c>
      <c r="E847" t="s">
        <v>697</v>
      </c>
      <c r="F847" t="s">
        <v>601</v>
      </c>
      <c r="G847" t="s">
        <v>697</v>
      </c>
      <c r="H847" t="s">
        <v>184</v>
      </c>
      <c r="I847" t="s">
        <v>2264</v>
      </c>
      <c r="J847" t="s">
        <v>2264</v>
      </c>
      <c r="K847">
        <v>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697</v>
      </c>
      <c r="AC847" s="2">
        <v>-2.2704918032786887</v>
      </c>
      <c r="AD847">
        <v>-0.5</v>
      </c>
      <c r="AE847">
        <v>0</v>
      </c>
      <c r="AF847">
        <v>0</v>
      </c>
      <c r="AG847">
        <v>0</v>
      </c>
      <c r="AH847">
        <v>0</v>
      </c>
      <c r="AI847" t="s">
        <v>697</v>
      </c>
      <c r="AJ847" t="s">
        <v>697</v>
      </c>
      <c r="AK847" t="s">
        <v>697</v>
      </c>
      <c r="AL847">
        <v>0</v>
      </c>
      <c r="AM847">
        <v>0</v>
      </c>
      <c r="AN847" t="s">
        <v>697</v>
      </c>
      <c r="AO847" t="s">
        <v>697</v>
      </c>
      <c r="AP847" t="s">
        <v>697</v>
      </c>
      <c r="AQ847" t="s">
        <v>697</v>
      </c>
      <c r="AR847" t="s">
        <v>697</v>
      </c>
      <c r="AS847" t="s">
        <v>697</v>
      </c>
      <c r="AT847" t="s">
        <v>697</v>
      </c>
      <c r="AU847" t="s">
        <v>697</v>
      </c>
      <c r="AV847" t="s">
        <v>697</v>
      </c>
      <c r="AW847" t="s">
        <v>697</v>
      </c>
      <c r="AX847" t="s">
        <v>697</v>
      </c>
      <c r="AY847" t="s">
        <v>697</v>
      </c>
      <c r="AZ847" t="s">
        <v>697</v>
      </c>
      <c r="BA847" t="s">
        <v>2177</v>
      </c>
      <c r="BB847" t="s">
        <v>2604</v>
      </c>
      <c r="BC847">
        <v>2.77</v>
      </c>
      <c r="BD847" t="s">
        <v>697</v>
      </c>
      <c r="BE847">
        <v>0</v>
      </c>
      <c r="BF847">
        <v>0</v>
      </c>
      <c r="BG847">
        <v>0</v>
      </c>
      <c r="BH847">
        <v>0</v>
      </c>
      <c r="BI847" t="s">
        <v>197</v>
      </c>
      <c r="BJ847" t="s">
        <v>697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697</v>
      </c>
      <c r="BQ847">
        <v>0</v>
      </c>
      <c r="BR847">
        <v>0</v>
      </c>
      <c r="BS847">
        <v>0</v>
      </c>
      <c r="BT847" t="s">
        <v>697</v>
      </c>
      <c r="BU847">
        <v>0</v>
      </c>
      <c r="BV847">
        <v>0</v>
      </c>
      <c r="BW847" t="s">
        <v>697</v>
      </c>
      <c r="BX847">
        <v>0</v>
      </c>
    </row>
    <row r="848" spans="1:76" x14ac:dyDescent="0.25">
      <c r="A848" t="s">
        <v>791</v>
      </c>
      <c r="B848" t="s">
        <v>191</v>
      </c>
      <c r="C848" t="s">
        <v>792</v>
      </c>
      <c r="D848" t="s">
        <v>675</v>
      </c>
      <c r="E848" t="s">
        <v>697</v>
      </c>
      <c r="F848" t="s">
        <v>624</v>
      </c>
      <c r="G848" t="s">
        <v>697</v>
      </c>
      <c r="H848" t="s">
        <v>184</v>
      </c>
      <c r="I848" t="s">
        <v>2264</v>
      </c>
      <c r="J848" t="s">
        <v>2264</v>
      </c>
      <c r="K848">
        <v>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697</v>
      </c>
      <c r="AC848" s="2">
        <v>-3.8032786885245904</v>
      </c>
      <c r="AD848">
        <v>-0.84</v>
      </c>
      <c r="AE848">
        <v>0</v>
      </c>
      <c r="AF848">
        <v>0</v>
      </c>
      <c r="AG848">
        <v>0</v>
      </c>
      <c r="AH848">
        <v>0</v>
      </c>
      <c r="AI848" t="s">
        <v>697</v>
      </c>
      <c r="AJ848" t="s">
        <v>697</v>
      </c>
      <c r="AK848" t="s">
        <v>697</v>
      </c>
      <c r="AL848">
        <v>0</v>
      </c>
      <c r="AM848">
        <v>0</v>
      </c>
      <c r="AN848" t="s">
        <v>697</v>
      </c>
      <c r="AO848" t="s">
        <v>697</v>
      </c>
      <c r="AP848" t="s">
        <v>697</v>
      </c>
      <c r="AQ848" t="s">
        <v>697</v>
      </c>
      <c r="AR848" t="s">
        <v>697</v>
      </c>
      <c r="AS848" t="s">
        <v>697</v>
      </c>
      <c r="AT848" t="s">
        <v>697</v>
      </c>
      <c r="AU848" t="s">
        <v>697</v>
      </c>
      <c r="AV848" t="s">
        <v>697</v>
      </c>
      <c r="AW848" t="s">
        <v>697</v>
      </c>
      <c r="AX848" t="s">
        <v>697</v>
      </c>
      <c r="AY848" t="s">
        <v>697</v>
      </c>
      <c r="AZ848" t="s">
        <v>697</v>
      </c>
      <c r="BA848" t="s">
        <v>1094</v>
      </c>
      <c r="BB848" t="s">
        <v>2605</v>
      </c>
      <c r="BC848">
        <v>4.6399999999999997</v>
      </c>
      <c r="BD848" t="s">
        <v>697</v>
      </c>
      <c r="BE848">
        <v>0</v>
      </c>
      <c r="BF848">
        <v>0</v>
      </c>
      <c r="BG848">
        <v>0</v>
      </c>
      <c r="BH848">
        <v>0</v>
      </c>
      <c r="BI848" t="s">
        <v>197</v>
      </c>
      <c r="BJ848" t="s">
        <v>697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697</v>
      </c>
      <c r="BQ848">
        <v>0</v>
      </c>
      <c r="BR848">
        <v>0</v>
      </c>
      <c r="BS848">
        <v>0</v>
      </c>
      <c r="BT848" t="s">
        <v>697</v>
      </c>
      <c r="BU848">
        <v>0</v>
      </c>
      <c r="BV848">
        <v>0</v>
      </c>
      <c r="BW848" t="s">
        <v>697</v>
      </c>
      <c r="BX848">
        <v>0</v>
      </c>
    </row>
    <row r="849" spans="1:76" x14ac:dyDescent="0.25">
      <c r="A849" t="s">
        <v>791</v>
      </c>
      <c r="B849" t="s">
        <v>191</v>
      </c>
      <c r="C849" t="s">
        <v>792</v>
      </c>
      <c r="D849" t="s">
        <v>675</v>
      </c>
      <c r="E849" t="s">
        <v>697</v>
      </c>
      <c r="F849" t="s">
        <v>624</v>
      </c>
      <c r="G849" t="s">
        <v>697</v>
      </c>
      <c r="H849" t="s">
        <v>184</v>
      </c>
      <c r="I849" t="s">
        <v>2264</v>
      </c>
      <c r="J849" t="s">
        <v>2264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697</v>
      </c>
      <c r="AC849" s="2">
        <v>-1.6475409836065573</v>
      </c>
      <c r="AD849">
        <v>-0.36</v>
      </c>
      <c r="AE849">
        <v>0</v>
      </c>
      <c r="AF849">
        <v>0</v>
      </c>
      <c r="AG849">
        <v>0</v>
      </c>
      <c r="AH849">
        <v>0</v>
      </c>
      <c r="AI849" t="s">
        <v>697</v>
      </c>
      <c r="AJ849" t="s">
        <v>697</v>
      </c>
      <c r="AK849" t="s">
        <v>697</v>
      </c>
      <c r="AL849">
        <v>0</v>
      </c>
      <c r="AM849">
        <v>0</v>
      </c>
      <c r="AN849" t="s">
        <v>697</v>
      </c>
      <c r="AO849" t="s">
        <v>697</v>
      </c>
      <c r="AP849" t="s">
        <v>697</v>
      </c>
      <c r="AQ849" t="s">
        <v>697</v>
      </c>
      <c r="AR849" t="s">
        <v>697</v>
      </c>
      <c r="AS849" t="s">
        <v>697</v>
      </c>
      <c r="AT849" t="s">
        <v>697</v>
      </c>
      <c r="AU849" t="s">
        <v>697</v>
      </c>
      <c r="AV849" t="s">
        <v>697</v>
      </c>
      <c r="AW849" t="s">
        <v>697</v>
      </c>
      <c r="AX849" t="s">
        <v>697</v>
      </c>
      <c r="AY849" t="s">
        <v>697</v>
      </c>
      <c r="AZ849" t="s">
        <v>697</v>
      </c>
      <c r="BA849" t="s">
        <v>2188</v>
      </c>
      <c r="BB849" t="s">
        <v>2606</v>
      </c>
      <c r="BC849">
        <v>2.0099999999999998</v>
      </c>
      <c r="BD849" t="s">
        <v>697</v>
      </c>
      <c r="BE849">
        <v>0</v>
      </c>
      <c r="BF849">
        <v>0</v>
      </c>
      <c r="BG849">
        <v>0</v>
      </c>
      <c r="BH849">
        <v>0</v>
      </c>
      <c r="BI849" t="s">
        <v>197</v>
      </c>
      <c r="BJ849" t="s">
        <v>697</v>
      </c>
      <c r="BK849">
        <v>0</v>
      </c>
      <c r="BL849">
        <v>0</v>
      </c>
      <c r="BM849">
        <v>0</v>
      </c>
      <c r="BN849">
        <v>0</v>
      </c>
      <c r="BO849">
        <v>0</v>
      </c>
      <c r="BP849" t="s">
        <v>697</v>
      </c>
      <c r="BQ849">
        <v>0</v>
      </c>
      <c r="BR849">
        <v>0</v>
      </c>
      <c r="BS849">
        <v>0</v>
      </c>
      <c r="BT849" t="s">
        <v>697</v>
      </c>
      <c r="BU849">
        <v>0</v>
      </c>
      <c r="BV849">
        <v>0</v>
      </c>
      <c r="BW849" t="s">
        <v>697</v>
      </c>
      <c r="BX849">
        <v>0</v>
      </c>
    </row>
    <row r="850" spans="1:76" x14ac:dyDescent="0.25">
      <c r="A850" t="s">
        <v>720</v>
      </c>
      <c r="B850" t="s">
        <v>191</v>
      </c>
      <c r="C850" t="s">
        <v>541</v>
      </c>
      <c r="D850" t="s">
        <v>536</v>
      </c>
      <c r="E850" t="s">
        <v>697</v>
      </c>
      <c r="F850" t="s">
        <v>222</v>
      </c>
      <c r="G850" t="s">
        <v>697</v>
      </c>
      <c r="H850" t="s">
        <v>184</v>
      </c>
      <c r="I850" t="s">
        <v>2264</v>
      </c>
      <c r="J850" t="s">
        <v>2264</v>
      </c>
      <c r="K850">
        <v>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697</v>
      </c>
      <c r="AC850" s="2">
        <v>-5.0655737704918034</v>
      </c>
      <c r="AD850">
        <v>-1.1100000000000001</v>
      </c>
      <c r="AE850">
        <v>0</v>
      </c>
      <c r="AF850">
        <v>0</v>
      </c>
      <c r="AG850">
        <v>0</v>
      </c>
      <c r="AH850">
        <v>0</v>
      </c>
      <c r="AI850" t="s">
        <v>697</v>
      </c>
      <c r="AJ850" t="s">
        <v>697</v>
      </c>
      <c r="AK850" t="s">
        <v>697</v>
      </c>
      <c r="AL850">
        <v>0</v>
      </c>
      <c r="AM850">
        <v>0</v>
      </c>
      <c r="AN850" t="s">
        <v>697</v>
      </c>
      <c r="AO850" t="s">
        <v>697</v>
      </c>
      <c r="AP850" t="s">
        <v>697</v>
      </c>
      <c r="AQ850" t="s">
        <v>697</v>
      </c>
      <c r="AR850" t="s">
        <v>697</v>
      </c>
      <c r="AS850" t="s">
        <v>697</v>
      </c>
      <c r="AT850" t="s">
        <v>697</v>
      </c>
      <c r="AU850" t="s">
        <v>697</v>
      </c>
      <c r="AV850" t="s">
        <v>697</v>
      </c>
      <c r="AW850" t="s">
        <v>697</v>
      </c>
      <c r="AX850" t="s">
        <v>697</v>
      </c>
      <c r="AY850" t="s">
        <v>697</v>
      </c>
      <c r="AZ850" t="s">
        <v>697</v>
      </c>
      <c r="BA850" t="s">
        <v>1270</v>
      </c>
      <c r="BB850" t="s">
        <v>2607</v>
      </c>
      <c r="BC850">
        <v>6.18</v>
      </c>
      <c r="BD850" t="s">
        <v>697</v>
      </c>
      <c r="BE850">
        <v>0</v>
      </c>
      <c r="BF850">
        <v>0</v>
      </c>
      <c r="BG850">
        <v>0</v>
      </c>
      <c r="BH850">
        <v>0</v>
      </c>
      <c r="BI850" t="s">
        <v>197</v>
      </c>
      <c r="BJ850" t="s">
        <v>697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697</v>
      </c>
      <c r="BQ850">
        <v>0</v>
      </c>
      <c r="BR850">
        <v>0</v>
      </c>
      <c r="BS850">
        <v>0</v>
      </c>
      <c r="BT850" t="s">
        <v>697</v>
      </c>
      <c r="BU850">
        <v>0</v>
      </c>
      <c r="BV850">
        <v>0</v>
      </c>
      <c r="BW850" t="s">
        <v>697</v>
      </c>
      <c r="BX850">
        <v>0</v>
      </c>
    </row>
    <row r="851" spans="1:76" x14ac:dyDescent="0.25">
      <c r="A851" t="s">
        <v>720</v>
      </c>
      <c r="B851" t="s">
        <v>191</v>
      </c>
      <c r="C851" t="s">
        <v>541</v>
      </c>
      <c r="D851" t="s">
        <v>536</v>
      </c>
      <c r="E851" t="s">
        <v>697</v>
      </c>
      <c r="F851" t="s">
        <v>222</v>
      </c>
      <c r="G851" t="s">
        <v>697</v>
      </c>
      <c r="H851" t="s">
        <v>184</v>
      </c>
      <c r="I851" t="s">
        <v>2264</v>
      </c>
      <c r="J851" t="s">
        <v>2264</v>
      </c>
      <c r="K851">
        <v>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697</v>
      </c>
      <c r="AC851" s="2">
        <v>-1.6557377049180328</v>
      </c>
      <c r="AD851">
        <v>-0.36</v>
      </c>
      <c r="AE851">
        <v>0</v>
      </c>
      <c r="AF851">
        <v>0</v>
      </c>
      <c r="AG851">
        <v>0</v>
      </c>
      <c r="AH851">
        <v>0</v>
      </c>
      <c r="AI851" t="s">
        <v>697</v>
      </c>
      <c r="AJ851" t="s">
        <v>697</v>
      </c>
      <c r="AK851" t="s">
        <v>697</v>
      </c>
      <c r="AL851">
        <v>0</v>
      </c>
      <c r="AM851">
        <v>0</v>
      </c>
      <c r="AN851" t="s">
        <v>697</v>
      </c>
      <c r="AO851" t="s">
        <v>697</v>
      </c>
      <c r="AP851" t="s">
        <v>697</v>
      </c>
      <c r="AQ851" t="s">
        <v>697</v>
      </c>
      <c r="AR851" t="s">
        <v>697</v>
      </c>
      <c r="AS851" t="s">
        <v>697</v>
      </c>
      <c r="AT851" t="s">
        <v>697</v>
      </c>
      <c r="AU851" t="s">
        <v>697</v>
      </c>
      <c r="AV851" t="s">
        <v>697</v>
      </c>
      <c r="AW851" t="s">
        <v>697</v>
      </c>
      <c r="AX851" t="s">
        <v>697</v>
      </c>
      <c r="AY851" t="s">
        <v>697</v>
      </c>
      <c r="AZ851" t="s">
        <v>697</v>
      </c>
      <c r="BA851" t="s">
        <v>2194</v>
      </c>
      <c r="BB851" t="s">
        <v>2608</v>
      </c>
      <c r="BC851">
        <v>2.02</v>
      </c>
      <c r="BD851" t="s">
        <v>697</v>
      </c>
      <c r="BE851">
        <v>0</v>
      </c>
      <c r="BF851">
        <v>0</v>
      </c>
      <c r="BG851">
        <v>0</v>
      </c>
      <c r="BH851">
        <v>0</v>
      </c>
      <c r="BI851" t="s">
        <v>197</v>
      </c>
      <c r="BJ851" t="s">
        <v>697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697</v>
      </c>
      <c r="BQ851">
        <v>0</v>
      </c>
      <c r="BR851">
        <v>0</v>
      </c>
      <c r="BS851">
        <v>0</v>
      </c>
      <c r="BT851" t="s">
        <v>697</v>
      </c>
      <c r="BU851">
        <v>0</v>
      </c>
      <c r="BV851">
        <v>0</v>
      </c>
      <c r="BW851" t="s">
        <v>697</v>
      </c>
      <c r="BX851">
        <v>0</v>
      </c>
    </row>
    <row r="852" spans="1:76" x14ac:dyDescent="0.25">
      <c r="A852" t="s">
        <v>720</v>
      </c>
      <c r="B852" t="s">
        <v>191</v>
      </c>
      <c r="C852" t="s">
        <v>541</v>
      </c>
      <c r="D852" t="s">
        <v>536</v>
      </c>
      <c r="E852" t="s">
        <v>697</v>
      </c>
      <c r="F852" t="s">
        <v>222</v>
      </c>
      <c r="G852" t="s">
        <v>697</v>
      </c>
      <c r="H852" t="s">
        <v>184</v>
      </c>
      <c r="I852" t="s">
        <v>2264</v>
      </c>
      <c r="J852" t="s">
        <v>2264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697</v>
      </c>
      <c r="AC852" s="2">
        <v>-11.770491803278688</v>
      </c>
      <c r="AD852">
        <v>-2.59</v>
      </c>
      <c r="AE852">
        <v>0</v>
      </c>
      <c r="AF852">
        <v>0</v>
      </c>
      <c r="AG852">
        <v>0</v>
      </c>
      <c r="AH852">
        <v>0</v>
      </c>
      <c r="AI852" t="s">
        <v>697</v>
      </c>
      <c r="AJ852" t="s">
        <v>697</v>
      </c>
      <c r="AK852" t="s">
        <v>697</v>
      </c>
      <c r="AL852">
        <v>0</v>
      </c>
      <c r="AM852">
        <v>0</v>
      </c>
      <c r="AN852" t="s">
        <v>697</v>
      </c>
      <c r="AO852" t="s">
        <v>697</v>
      </c>
      <c r="AP852" t="s">
        <v>697</v>
      </c>
      <c r="AQ852" t="s">
        <v>697</v>
      </c>
      <c r="AR852" t="s">
        <v>697</v>
      </c>
      <c r="AS852" t="s">
        <v>697</v>
      </c>
      <c r="AT852" t="s">
        <v>697</v>
      </c>
      <c r="AU852" t="s">
        <v>697</v>
      </c>
      <c r="AV852" t="s">
        <v>697</v>
      </c>
      <c r="AW852" t="s">
        <v>697</v>
      </c>
      <c r="AX852" t="s">
        <v>697</v>
      </c>
      <c r="AY852" t="s">
        <v>697</v>
      </c>
      <c r="AZ852" t="s">
        <v>697</v>
      </c>
      <c r="BA852" t="s">
        <v>2609</v>
      </c>
      <c r="BB852" t="s">
        <v>2610</v>
      </c>
      <c r="BC852">
        <v>14.36</v>
      </c>
      <c r="BD852" t="s">
        <v>697</v>
      </c>
      <c r="BE852">
        <v>0</v>
      </c>
      <c r="BF852">
        <v>0</v>
      </c>
      <c r="BG852">
        <v>0</v>
      </c>
      <c r="BH852">
        <v>0</v>
      </c>
      <c r="BI852" t="s">
        <v>197</v>
      </c>
      <c r="BJ852" t="s">
        <v>697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697</v>
      </c>
      <c r="BQ852">
        <v>0</v>
      </c>
      <c r="BR852">
        <v>0</v>
      </c>
      <c r="BS852">
        <v>0</v>
      </c>
      <c r="BT852" t="s">
        <v>697</v>
      </c>
      <c r="BU852">
        <v>0</v>
      </c>
      <c r="BV852">
        <v>0</v>
      </c>
      <c r="BW852" t="s">
        <v>697</v>
      </c>
      <c r="BX852">
        <v>0</v>
      </c>
    </row>
    <row r="853" spans="1:76" x14ac:dyDescent="0.25">
      <c r="A853" t="s">
        <v>720</v>
      </c>
      <c r="B853" t="s">
        <v>191</v>
      </c>
      <c r="C853" t="s">
        <v>541</v>
      </c>
      <c r="D853" t="s">
        <v>536</v>
      </c>
      <c r="E853" t="s">
        <v>697</v>
      </c>
      <c r="F853" t="s">
        <v>222</v>
      </c>
      <c r="G853" t="s">
        <v>697</v>
      </c>
      <c r="H853" t="s">
        <v>184</v>
      </c>
      <c r="I853" t="s">
        <v>2264</v>
      </c>
      <c r="J853" t="s">
        <v>2264</v>
      </c>
      <c r="K853">
        <v>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697</v>
      </c>
      <c r="AC853" s="2">
        <v>-1.4836065573770492</v>
      </c>
      <c r="AD853">
        <v>-0.33</v>
      </c>
      <c r="AE853">
        <v>0</v>
      </c>
      <c r="AF853">
        <v>0</v>
      </c>
      <c r="AG853">
        <v>0</v>
      </c>
      <c r="AH853">
        <v>0</v>
      </c>
      <c r="AI853" t="s">
        <v>697</v>
      </c>
      <c r="AJ853" t="s">
        <v>697</v>
      </c>
      <c r="AK853" t="s">
        <v>697</v>
      </c>
      <c r="AL853">
        <v>0</v>
      </c>
      <c r="AM853">
        <v>0</v>
      </c>
      <c r="AN853" t="s">
        <v>697</v>
      </c>
      <c r="AO853" t="s">
        <v>697</v>
      </c>
      <c r="AP853" t="s">
        <v>697</v>
      </c>
      <c r="AQ853" t="s">
        <v>697</v>
      </c>
      <c r="AR853" t="s">
        <v>697</v>
      </c>
      <c r="AS853" t="s">
        <v>697</v>
      </c>
      <c r="AT853" t="s">
        <v>697</v>
      </c>
      <c r="AU853" t="s">
        <v>697</v>
      </c>
      <c r="AV853" t="s">
        <v>697</v>
      </c>
      <c r="AW853" t="s">
        <v>697</v>
      </c>
      <c r="AX853" t="s">
        <v>697</v>
      </c>
      <c r="AY853" t="s">
        <v>697</v>
      </c>
      <c r="AZ853" t="s">
        <v>697</v>
      </c>
      <c r="BA853" t="s">
        <v>1542</v>
      </c>
      <c r="BB853" t="s">
        <v>2611</v>
      </c>
      <c r="BC853">
        <v>1.81</v>
      </c>
      <c r="BD853" t="s">
        <v>697</v>
      </c>
      <c r="BE853">
        <v>0</v>
      </c>
      <c r="BF853">
        <v>0</v>
      </c>
      <c r="BG853">
        <v>0</v>
      </c>
      <c r="BH853">
        <v>0</v>
      </c>
      <c r="BI853" t="s">
        <v>197</v>
      </c>
      <c r="BJ853" t="s">
        <v>697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697</v>
      </c>
      <c r="BQ853">
        <v>0</v>
      </c>
      <c r="BR853">
        <v>0</v>
      </c>
      <c r="BS853">
        <v>0</v>
      </c>
      <c r="BT853" t="s">
        <v>697</v>
      </c>
      <c r="BU853">
        <v>0</v>
      </c>
      <c r="BV853">
        <v>0</v>
      </c>
      <c r="BW853" t="s">
        <v>697</v>
      </c>
      <c r="BX853">
        <v>0</v>
      </c>
    </row>
    <row r="854" spans="1:76" x14ac:dyDescent="0.25">
      <c r="A854" t="s">
        <v>732</v>
      </c>
      <c r="B854" t="s">
        <v>231</v>
      </c>
      <c r="C854" t="s">
        <v>455</v>
      </c>
      <c r="D854" t="s">
        <v>255</v>
      </c>
      <c r="E854" t="s">
        <v>697</v>
      </c>
      <c r="F854" t="s">
        <v>456</v>
      </c>
      <c r="G854" t="s">
        <v>697</v>
      </c>
      <c r="H854" t="s">
        <v>184</v>
      </c>
      <c r="I854" t="s">
        <v>2264</v>
      </c>
      <c r="J854" t="s">
        <v>2264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697</v>
      </c>
      <c r="AC854" s="2">
        <v>-4.5737704918032787</v>
      </c>
      <c r="AD854">
        <v>-1.01</v>
      </c>
      <c r="AE854">
        <v>0</v>
      </c>
      <c r="AF854">
        <v>0</v>
      </c>
      <c r="AG854">
        <v>0</v>
      </c>
      <c r="AH854">
        <v>0</v>
      </c>
      <c r="AI854" t="s">
        <v>697</v>
      </c>
      <c r="AJ854" t="s">
        <v>697</v>
      </c>
      <c r="AK854" t="s">
        <v>697</v>
      </c>
      <c r="AL854">
        <v>0</v>
      </c>
      <c r="AM854">
        <v>0</v>
      </c>
      <c r="AN854" t="s">
        <v>697</v>
      </c>
      <c r="AO854" t="s">
        <v>697</v>
      </c>
      <c r="AP854" t="s">
        <v>697</v>
      </c>
      <c r="AQ854" t="s">
        <v>697</v>
      </c>
      <c r="AR854" t="s">
        <v>697</v>
      </c>
      <c r="AS854" t="s">
        <v>697</v>
      </c>
      <c r="AT854" t="s">
        <v>697</v>
      </c>
      <c r="AU854" t="s">
        <v>697</v>
      </c>
      <c r="AV854" t="s">
        <v>697</v>
      </c>
      <c r="AW854" t="s">
        <v>697</v>
      </c>
      <c r="AX854" t="s">
        <v>697</v>
      </c>
      <c r="AY854" t="s">
        <v>697</v>
      </c>
      <c r="AZ854" t="s">
        <v>697</v>
      </c>
      <c r="BA854" t="s">
        <v>1224</v>
      </c>
      <c r="BB854" t="s">
        <v>2612</v>
      </c>
      <c r="BC854">
        <v>5.58</v>
      </c>
      <c r="BD854" t="s">
        <v>697</v>
      </c>
      <c r="BE854">
        <v>0</v>
      </c>
      <c r="BF854">
        <v>0</v>
      </c>
      <c r="BG854">
        <v>0</v>
      </c>
      <c r="BH854">
        <v>0</v>
      </c>
      <c r="BI854" t="s">
        <v>197</v>
      </c>
      <c r="BJ854" t="s">
        <v>697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697</v>
      </c>
      <c r="BQ854">
        <v>0</v>
      </c>
      <c r="BR854">
        <v>0</v>
      </c>
      <c r="BS854">
        <v>0</v>
      </c>
      <c r="BT854" t="s">
        <v>697</v>
      </c>
      <c r="BU854">
        <v>0</v>
      </c>
      <c r="BV854">
        <v>0</v>
      </c>
      <c r="BW854" t="s">
        <v>697</v>
      </c>
      <c r="BX854">
        <v>0</v>
      </c>
    </row>
    <row r="855" spans="1:76" x14ac:dyDescent="0.25">
      <c r="A855" t="s">
        <v>732</v>
      </c>
      <c r="B855" t="s">
        <v>231</v>
      </c>
      <c r="C855" t="s">
        <v>455</v>
      </c>
      <c r="D855" t="s">
        <v>255</v>
      </c>
      <c r="E855" t="s">
        <v>697</v>
      </c>
      <c r="F855" t="s">
        <v>456</v>
      </c>
      <c r="G855" t="s">
        <v>697</v>
      </c>
      <c r="H855" t="s">
        <v>184</v>
      </c>
      <c r="I855" t="s">
        <v>2264</v>
      </c>
      <c r="J855" t="s">
        <v>2264</v>
      </c>
      <c r="K855">
        <v>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697</v>
      </c>
      <c r="AC855" s="2">
        <v>-2.3524590163934427</v>
      </c>
      <c r="AD855">
        <v>-0.52</v>
      </c>
      <c r="AE855">
        <v>0</v>
      </c>
      <c r="AF855">
        <v>0</v>
      </c>
      <c r="AG855">
        <v>0</v>
      </c>
      <c r="AH855">
        <v>0</v>
      </c>
      <c r="AI855" t="s">
        <v>697</v>
      </c>
      <c r="AJ855" t="s">
        <v>697</v>
      </c>
      <c r="AK855" t="s">
        <v>697</v>
      </c>
      <c r="AL855">
        <v>0</v>
      </c>
      <c r="AM855">
        <v>0</v>
      </c>
      <c r="AN855" t="s">
        <v>697</v>
      </c>
      <c r="AO855" t="s">
        <v>697</v>
      </c>
      <c r="AP855" t="s">
        <v>697</v>
      </c>
      <c r="AQ855" t="s">
        <v>697</v>
      </c>
      <c r="AR855" t="s">
        <v>697</v>
      </c>
      <c r="AS855" t="s">
        <v>697</v>
      </c>
      <c r="AT855" t="s">
        <v>697</v>
      </c>
      <c r="AU855" t="s">
        <v>697</v>
      </c>
      <c r="AV855" t="s">
        <v>697</v>
      </c>
      <c r="AW855" t="s">
        <v>697</v>
      </c>
      <c r="AX855" t="s">
        <v>697</v>
      </c>
      <c r="AY855" t="s">
        <v>697</v>
      </c>
      <c r="AZ855" t="s">
        <v>697</v>
      </c>
      <c r="BA855" t="s">
        <v>2216</v>
      </c>
      <c r="BB855" t="s">
        <v>2613</v>
      </c>
      <c r="BC855">
        <v>2.87</v>
      </c>
      <c r="BD855" t="s">
        <v>697</v>
      </c>
      <c r="BE855">
        <v>0</v>
      </c>
      <c r="BF855">
        <v>0</v>
      </c>
      <c r="BG855">
        <v>0</v>
      </c>
      <c r="BH855">
        <v>0</v>
      </c>
      <c r="BI855" t="s">
        <v>197</v>
      </c>
      <c r="BJ855" t="s">
        <v>697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697</v>
      </c>
      <c r="BQ855">
        <v>0</v>
      </c>
      <c r="BR855">
        <v>0</v>
      </c>
      <c r="BS855">
        <v>0</v>
      </c>
      <c r="BT855" t="s">
        <v>697</v>
      </c>
      <c r="BU855">
        <v>0</v>
      </c>
      <c r="BV855">
        <v>0</v>
      </c>
      <c r="BW855" t="s">
        <v>697</v>
      </c>
      <c r="BX855">
        <v>0</v>
      </c>
    </row>
    <row r="856" spans="1:76" x14ac:dyDescent="0.25">
      <c r="A856" t="s">
        <v>732</v>
      </c>
      <c r="B856" t="s">
        <v>231</v>
      </c>
      <c r="C856" t="s">
        <v>455</v>
      </c>
      <c r="D856" t="s">
        <v>255</v>
      </c>
      <c r="E856" t="s">
        <v>697</v>
      </c>
      <c r="F856" t="s">
        <v>456</v>
      </c>
      <c r="G856" t="s">
        <v>697</v>
      </c>
      <c r="H856" t="s">
        <v>184</v>
      </c>
      <c r="I856" t="s">
        <v>2264</v>
      </c>
      <c r="J856" t="s">
        <v>2264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697</v>
      </c>
      <c r="AC856" s="2">
        <v>-2.122950819672131</v>
      </c>
      <c r="AD856">
        <v>-0.47</v>
      </c>
      <c r="AE856">
        <v>0</v>
      </c>
      <c r="AF856">
        <v>0</v>
      </c>
      <c r="AG856">
        <v>0</v>
      </c>
      <c r="AH856">
        <v>0</v>
      </c>
      <c r="AI856" t="s">
        <v>697</v>
      </c>
      <c r="AJ856" t="s">
        <v>697</v>
      </c>
      <c r="AK856" t="s">
        <v>697</v>
      </c>
      <c r="AL856">
        <v>0</v>
      </c>
      <c r="AM856">
        <v>0</v>
      </c>
      <c r="AN856" t="s">
        <v>697</v>
      </c>
      <c r="AO856" t="s">
        <v>697</v>
      </c>
      <c r="AP856" t="s">
        <v>697</v>
      </c>
      <c r="AQ856" t="s">
        <v>697</v>
      </c>
      <c r="AR856" t="s">
        <v>697</v>
      </c>
      <c r="AS856" t="s">
        <v>697</v>
      </c>
      <c r="AT856" t="s">
        <v>697</v>
      </c>
      <c r="AU856" t="s">
        <v>697</v>
      </c>
      <c r="AV856" t="s">
        <v>697</v>
      </c>
      <c r="AW856" t="s">
        <v>697</v>
      </c>
      <c r="AX856" t="s">
        <v>697</v>
      </c>
      <c r="AY856" t="s">
        <v>697</v>
      </c>
      <c r="AZ856" t="s">
        <v>697</v>
      </c>
      <c r="BA856" t="s">
        <v>2219</v>
      </c>
      <c r="BB856" t="s">
        <v>2614</v>
      </c>
      <c r="BC856">
        <v>2.59</v>
      </c>
      <c r="BD856" t="s">
        <v>697</v>
      </c>
      <c r="BE856">
        <v>0</v>
      </c>
      <c r="BF856">
        <v>0</v>
      </c>
      <c r="BG856">
        <v>0</v>
      </c>
      <c r="BH856">
        <v>0</v>
      </c>
      <c r="BI856" t="s">
        <v>197</v>
      </c>
      <c r="BJ856" t="s">
        <v>697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697</v>
      </c>
      <c r="BQ856">
        <v>0</v>
      </c>
      <c r="BR856">
        <v>0</v>
      </c>
      <c r="BS856">
        <v>0</v>
      </c>
      <c r="BT856" t="s">
        <v>697</v>
      </c>
      <c r="BU856">
        <v>0</v>
      </c>
      <c r="BV856">
        <v>0</v>
      </c>
      <c r="BW856" t="s">
        <v>697</v>
      </c>
      <c r="BX856">
        <v>0</v>
      </c>
    </row>
    <row r="857" spans="1:76" x14ac:dyDescent="0.25">
      <c r="A857" t="s">
        <v>726</v>
      </c>
      <c r="B857" t="s">
        <v>191</v>
      </c>
      <c r="C857" t="s">
        <v>539</v>
      </c>
      <c r="D857" t="s">
        <v>540</v>
      </c>
      <c r="E857" t="s">
        <v>697</v>
      </c>
      <c r="F857" t="s">
        <v>457</v>
      </c>
      <c r="G857" t="s">
        <v>697</v>
      </c>
      <c r="H857" t="s">
        <v>184</v>
      </c>
      <c r="I857" t="s">
        <v>2264</v>
      </c>
      <c r="J857" t="s">
        <v>2264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697</v>
      </c>
      <c r="AC857" s="2">
        <v>-8.6885245901639347</v>
      </c>
      <c r="AD857">
        <v>-1.91</v>
      </c>
      <c r="AE857">
        <v>0</v>
      </c>
      <c r="AF857">
        <v>0</v>
      </c>
      <c r="AG857">
        <v>0</v>
      </c>
      <c r="AH857">
        <v>0</v>
      </c>
      <c r="AI857" t="s">
        <v>697</v>
      </c>
      <c r="AJ857" t="s">
        <v>697</v>
      </c>
      <c r="AK857" t="s">
        <v>697</v>
      </c>
      <c r="AL857">
        <v>0</v>
      </c>
      <c r="AM857">
        <v>0</v>
      </c>
      <c r="AN857" t="s">
        <v>697</v>
      </c>
      <c r="AO857" t="s">
        <v>697</v>
      </c>
      <c r="AP857" t="s">
        <v>697</v>
      </c>
      <c r="AQ857" t="s">
        <v>697</v>
      </c>
      <c r="AR857" t="s">
        <v>697</v>
      </c>
      <c r="AS857" t="s">
        <v>697</v>
      </c>
      <c r="AT857" t="s">
        <v>697</v>
      </c>
      <c r="AU857" t="s">
        <v>697</v>
      </c>
      <c r="AV857" t="s">
        <v>697</v>
      </c>
      <c r="AW857" t="s">
        <v>697</v>
      </c>
      <c r="AX857" t="s">
        <v>697</v>
      </c>
      <c r="AY857" t="s">
        <v>697</v>
      </c>
      <c r="AZ857" t="s">
        <v>697</v>
      </c>
      <c r="BA857" t="s">
        <v>2615</v>
      </c>
      <c r="BB857" t="s">
        <v>2616</v>
      </c>
      <c r="BC857">
        <v>10.6</v>
      </c>
      <c r="BD857" t="s">
        <v>697</v>
      </c>
      <c r="BE857">
        <v>0</v>
      </c>
      <c r="BF857">
        <v>0</v>
      </c>
      <c r="BG857">
        <v>0</v>
      </c>
      <c r="BH857">
        <v>0</v>
      </c>
      <c r="BI857" t="s">
        <v>197</v>
      </c>
      <c r="BJ857" t="s">
        <v>697</v>
      </c>
      <c r="BK857">
        <v>0</v>
      </c>
      <c r="BL857">
        <v>0</v>
      </c>
      <c r="BM857">
        <v>0</v>
      </c>
      <c r="BN857">
        <v>0</v>
      </c>
      <c r="BO857">
        <v>0</v>
      </c>
      <c r="BP857" t="s">
        <v>697</v>
      </c>
      <c r="BQ857">
        <v>0</v>
      </c>
      <c r="BR857">
        <v>0</v>
      </c>
      <c r="BS857">
        <v>0</v>
      </c>
      <c r="BT857" t="s">
        <v>697</v>
      </c>
      <c r="BU857">
        <v>0</v>
      </c>
      <c r="BV857">
        <v>0</v>
      </c>
      <c r="BW857" t="s">
        <v>697</v>
      </c>
      <c r="BX857">
        <v>0</v>
      </c>
    </row>
    <row r="858" spans="1:76" x14ac:dyDescent="0.25">
      <c r="A858" t="s">
        <v>1288</v>
      </c>
      <c r="B858" t="s">
        <v>201</v>
      </c>
      <c r="C858" t="s">
        <v>1289</v>
      </c>
      <c r="D858" t="s">
        <v>283</v>
      </c>
      <c r="E858" t="s">
        <v>697</v>
      </c>
      <c r="F858" t="s">
        <v>463</v>
      </c>
      <c r="G858" t="s">
        <v>697</v>
      </c>
      <c r="H858" t="s">
        <v>184</v>
      </c>
      <c r="I858" t="s">
        <v>2264</v>
      </c>
      <c r="J858" t="s">
        <v>2264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697</v>
      </c>
      <c r="AC858" s="2">
        <v>-0.62295081967213106</v>
      </c>
      <c r="AD858">
        <v>-0.14000000000000001</v>
      </c>
      <c r="AE858">
        <v>0</v>
      </c>
      <c r="AF858">
        <v>0</v>
      </c>
      <c r="AG858">
        <v>0</v>
      </c>
      <c r="AH858">
        <v>0</v>
      </c>
      <c r="AI858" t="s">
        <v>697</v>
      </c>
      <c r="AJ858" t="s">
        <v>697</v>
      </c>
      <c r="AK858" t="s">
        <v>697</v>
      </c>
      <c r="AL858">
        <v>0</v>
      </c>
      <c r="AM858">
        <v>0</v>
      </c>
      <c r="AN858" t="s">
        <v>697</v>
      </c>
      <c r="AO858" t="s">
        <v>697</v>
      </c>
      <c r="AP858" t="s">
        <v>697</v>
      </c>
      <c r="AQ858" t="s">
        <v>697</v>
      </c>
      <c r="AR858" t="s">
        <v>697</v>
      </c>
      <c r="AS858" t="s">
        <v>697</v>
      </c>
      <c r="AT858" t="s">
        <v>697</v>
      </c>
      <c r="AU858" t="s">
        <v>697</v>
      </c>
      <c r="AV858" t="s">
        <v>697</v>
      </c>
      <c r="AW858" t="s">
        <v>697</v>
      </c>
      <c r="AX858" t="s">
        <v>697</v>
      </c>
      <c r="AY858" t="s">
        <v>697</v>
      </c>
      <c r="AZ858" t="s">
        <v>697</v>
      </c>
      <c r="BA858" t="s">
        <v>2229</v>
      </c>
      <c r="BB858" t="s">
        <v>2617</v>
      </c>
      <c r="BC858">
        <v>0.76</v>
      </c>
      <c r="BD858" t="s">
        <v>697</v>
      </c>
      <c r="BE858">
        <v>0</v>
      </c>
      <c r="BF858">
        <v>0</v>
      </c>
      <c r="BG858">
        <v>0</v>
      </c>
      <c r="BH858">
        <v>0</v>
      </c>
      <c r="BI858" t="s">
        <v>197</v>
      </c>
      <c r="BJ858" t="s">
        <v>697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697</v>
      </c>
      <c r="BQ858">
        <v>0</v>
      </c>
      <c r="BR858">
        <v>0</v>
      </c>
      <c r="BS858">
        <v>0</v>
      </c>
      <c r="BT858" t="s">
        <v>697</v>
      </c>
      <c r="BU858">
        <v>0</v>
      </c>
      <c r="BV858">
        <v>0</v>
      </c>
      <c r="BW858" t="s">
        <v>697</v>
      </c>
      <c r="BX858">
        <v>0</v>
      </c>
    </row>
    <row r="859" spans="1:76" x14ac:dyDescent="0.25">
      <c r="A859" t="s">
        <v>736</v>
      </c>
      <c r="B859" t="s">
        <v>231</v>
      </c>
      <c r="C859" t="s">
        <v>256</v>
      </c>
      <c r="D859" t="s">
        <v>255</v>
      </c>
      <c r="E859" t="s">
        <v>697</v>
      </c>
      <c r="F859" t="s">
        <v>257</v>
      </c>
      <c r="G859" t="s">
        <v>697</v>
      </c>
      <c r="H859" t="s">
        <v>184</v>
      </c>
      <c r="I859" t="s">
        <v>2264</v>
      </c>
      <c r="J859" t="s">
        <v>2264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697</v>
      </c>
      <c r="AC859" s="2">
        <v>-2.237704918032787</v>
      </c>
      <c r="AD859">
        <v>-0.49</v>
      </c>
      <c r="AE859">
        <v>0</v>
      </c>
      <c r="AF859">
        <v>0</v>
      </c>
      <c r="AG859">
        <v>0</v>
      </c>
      <c r="AH859">
        <v>0</v>
      </c>
      <c r="AI859" t="s">
        <v>697</v>
      </c>
      <c r="AJ859" t="s">
        <v>697</v>
      </c>
      <c r="AK859" t="s">
        <v>697</v>
      </c>
      <c r="AL859">
        <v>0</v>
      </c>
      <c r="AM859">
        <v>0</v>
      </c>
      <c r="AN859" t="s">
        <v>697</v>
      </c>
      <c r="AO859" t="s">
        <v>697</v>
      </c>
      <c r="AP859" t="s">
        <v>697</v>
      </c>
      <c r="AQ859" t="s">
        <v>697</v>
      </c>
      <c r="AR859" t="s">
        <v>697</v>
      </c>
      <c r="AS859" t="s">
        <v>697</v>
      </c>
      <c r="AT859" t="s">
        <v>697</v>
      </c>
      <c r="AU859" t="s">
        <v>697</v>
      </c>
      <c r="AV859" t="s">
        <v>697</v>
      </c>
      <c r="AW859" t="s">
        <v>697</v>
      </c>
      <c r="AX859" t="s">
        <v>697</v>
      </c>
      <c r="AY859" t="s">
        <v>697</v>
      </c>
      <c r="AZ859" t="s">
        <v>697</v>
      </c>
      <c r="BA859" t="s">
        <v>2236</v>
      </c>
      <c r="BB859" t="s">
        <v>2618</v>
      </c>
      <c r="BC859">
        <v>2.73</v>
      </c>
      <c r="BD859" t="s">
        <v>697</v>
      </c>
      <c r="BE859">
        <v>0</v>
      </c>
      <c r="BF859">
        <v>0</v>
      </c>
      <c r="BG859">
        <v>0</v>
      </c>
      <c r="BH859">
        <v>0</v>
      </c>
      <c r="BI859" t="s">
        <v>197</v>
      </c>
      <c r="BJ859" t="s">
        <v>697</v>
      </c>
      <c r="BK859">
        <v>0</v>
      </c>
      <c r="BL859">
        <v>0</v>
      </c>
      <c r="BM859">
        <v>0</v>
      </c>
      <c r="BN859">
        <v>0</v>
      </c>
      <c r="BO859">
        <v>0</v>
      </c>
      <c r="BP859" t="s">
        <v>697</v>
      </c>
      <c r="BQ859">
        <v>0</v>
      </c>
      <c r="BR859">
        <v>0</v>
      </c>
      <c r="BS859">
        <v>0</v>
      </c>
      <c r="BT859" t="s">
        <v>697</v>
      </c>
      <c r="BU859">
        <v>0</v>
      </c>
      <c r="BV859">
        <v>0</v>
      </c>
      <c r="BW859" t="s">
        <v>697</v>
      </c>
      <c r="BX859">
        <v>0</v>
      </c>
    </row>
    <row r="860" spans="1:76" x14ac:dyDescent="0.25">
      <c r="A860" t="s">
        <v>736</v>
      </c>
      <c r="B860" t="s">
        <v>231</v>
      </c>
      <c r="C860" t="s">
        <v>256</v>
      </c>
      <c r="D860" t="s">
        <v>255</v>
      </c>
      <c r="E860" t="s">
        <v>697</v>
      </c>
      <c r="F860" t="s">
        <v>257</v>
      </c>
      <c r="G860" t="s">
        <v>697</v>
      </c>
      <c r="H860" t="s">
        <v>184</v>
      </c>
      <c r="I860" t="s">
        <v>2264</v>
      </c>
      <c r="J860" t="s">
        <v>2264</v>
      </c>
      <c r="K860">
        <v>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697</v>
      </c>
      <c r="AC860" s="2">
        <v>-2.942622950819672</v>
      </c>
      <c r="AD860">
        <v>-0.65</v>
      </c>
      <c r="AE860">
        <v>0</v>
      </c>
      <c r="AF860">
        <v>0</v>
      </c>
      <c r="AG860">
        <v>0</v>
      </c>
      <c r="AH860">
        <v>0</v>
      </c>
      <c r="AI860" t="s">
        <v>697</v>
      </c>
      <c r="AJ860" t="s">
        <v>697</v>
      </c>
      <c r="AK860" t="s">
        <v>697</v>
      </c>
      <c r="AL860">
        <v>0</v>
      </c>
      <c r="AM860">
        <v>0</v>
      </c>
      <c r="AN860" t="s">
        <v>697</v>
      </c>
      <c r="AO860" t="s">
        <v>697</v>
      </c>
      <c r="AP860" t="s">
        <v>697</v>
      </c>
      <c r="AQ860" t="s">
        <v>697</v>
      </c>
      <c r="AR860" t="s">
        <v>697</v>
      </c>
      <c r="AS860" t="s">
        <v>697</v>
      </c>
      <c r="AT860" t="s">
        <v>697</v>
      </c>
      <c r="AU860" t="s">
        <v>697</v>
      </c>
      <c r="AV860" t="s">
        <v>697</v>
      </c>
      <c r="AW860" t="s">
        <v>697</v>
      </c>
      <c r="AX860" t="s">
        <v>697</v>
      </c>
      <c r="AY860" t="s">
        <v>697</v>
      </c>
      <c r="AZ860" t="s">
        <v>697</v>
      </c>
      <c r="BA860" t="s">
        <v>2238</v>
      </c>
      <c r="BB860" t="s">
        <v>2619</v>
      </c>
      <c r="BC860">
        <v>3.59</v>
      </c>
      <c r="BD860" t="s">
        <v>697</v>
      </c>
      <c r="BE860">
        <v>0</v>
      </c>
      <c r="BF860">
        <v>0</v>
      </c>
      <c r="BG860">
        <v>0</v>
      </c>
      <c r="BH860">
        <v>0</v>
      </c>
      <c r="BI860" t="s">
        <v>197</v>
      </c>
      <c r="BJ860" t="s">
        <v>697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697</v>
      </c>
      <c r="BQ860">
        <v>0</v>
      </c>
      <c r="BR860">
        <v>0</v>
      </c>
      <c r="BS860">
        <v>0</v>
      </c>
      <c r="BT860" t="s">
        <v>697</v>
      </c>
      <c r="BU860">
        <v>0</v>
      </c>
      <c r="BV860">
        <v>0</v>
      </c>
      <c r="BW860" t="s">
        <v>697</v>
      </c>
      <c r="BX860">
        <v>0</v>
      </c>
    </row>
    <row r="861" spans="1:76" x14ac:dyDescent="0.25">
      <c r="A861" t="s">
        <v>736</v>
      </c>
      <c r="B861" t="s">
        <v>231</v>
      </c>
      <c r="C861" t="s">
        <v>256</v>
      </c>
      <c r="D861" t="s">
        <v>255</v>
      </c>
      <c r="E861" t="s">
        <v>697</v>
      </c>
      <c r="F861" t="s">
        <v>257</v>
      </c>
      <c r="G861" t="s">
        <v>697</v>
      </c>
      <c r="H861" t="s">
        <v>184</v>
      </c>
      <c r="I861" t="s">
        <v>2264</v>
      </c>
      <c r="J861" t="s">
        <v>2264</v>
      </c>
      <c r="K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697</v>
      </c>
      <c r="AC861" s="2">
        <v>-8.0327868852459012</v>
      </c>
      <c r="AD861">
        <v>-1.77</v>
      </c>
      <c r="AE861">
        <v>0</v>
      </c>
      <c r="AF861">
        <v>0</v>
      </c>
      <c r="AG861">
        <v>0</v>
      </c>
      <c r="AH861">
        <v>0</v>
      </c>
      <c r="AI861" t="s">
        <v>697</v>
      </c>
      <c r="AJ861" t="s">
        <v>697</v>
      </c>
      <c r="AK861" t="s">
        <v>697</v>
      </c>
      <c r="AL861">
        <v>0</v>
      </c>
      <c r="AM861">
        <v>0</v>
      </c>
      <c r="AN861" t="s">
        <v>697</v>
      </c>
      <c r="AO861" t="s">
        <v>697</v>
      </c>
      <c r="AP861" t="s">
        <v>697</v>
      </c>
      <c r="AQ861" t="s">
        <v>697</v>
      </c>
      <c r="AR861" t="s">
        <v>697</v>
      </c>
      <c r="AS861" t="s">
        <v>697</v>
      </c>
      <c r="AT861" t="s">
        <v>697</v>
      </c>
      <c r="AU861" t="s">
        <v>697</v>
      </c>
      <c r="AV861" t="s">
        <v>697</v>
      </c>
      <c r="AW861" t="s">
        <v>697</v>
      </c>
      <c r="AX861" t="s">
        <v>697</v>
      </c>
      <c r="AY861" t="s">
        <v>697</v>
      </c>
      <c r="AZ861" t="s">
        <v>697</v>
      </c>
      <c r="BA861" t="s">
        <v>2385</v>
      </c>
      <c r="BB861" t="s">
        <v>2620</v>
      </c>
      <c r="BC861">
        <v>9.8000000000000007</v>
      </c>
      <c r="BD861" t="s">
        <v>697</v>
      </c>
      <c r="BE861">
        <v>0</v>
      </c>
      <c r="BF861">
        <v>0</v>
      </c>
      <c r="BG861">
        <v>0</v>
      </c>
      <c r="BH861">
        <v>0</v>
      </c>
      <c r="BI861" t="s">
        <v>197</v>
      </c>
      <c r="BJ861" t="s">
        <v>697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697</v>
      </c>
      <c r="BQ861">
        <v>0</v>
      </c>
      <c r="BR861">
        <v>0</v>
      </c>
      <c r="BS861">
        <v>0</v>
      </c>
      <c r="BT861" t="s">
        <v>697</v>
      </c>
      <c r="BU861">
        <v>0</v>
      </c>
      <c r="BV861">
        <v>0</v>
      </c>
      <c r="BW861" t="s">
        <v>697</v>
      </c>
      <c r="BX861">
        <v>0</v>
      </c>
    </row>
    <row r="862" spans="1:76" x14ac:dyDescent="0.25">
      <c r="A862" t="s">
        <v>719</v>
      </c>
      <c r="B862" t="s">
        <v>191</v>
      </c>
      <c r="C862" t="s">
        <v>681</v>
      </c>
      <c r="D862" t="s">
        <v>669</v>
      </c>
      <c r="E862" t="s">
        <v>697</v>
      </c>
      <c r="F862" t="s">
        <v>622</v>
      </c>
      <c r="G862" t="s">
        <v>697</v>
      </c>
      <c r="H862" t="s">
        <v>184</v>
      </c>
      <c r="I862" t="s">
        <v>2264</v>
      </c>
      <c r="J862" t="s">
        <v>2264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697</v>
      </c>
      <c r="AC862" s="2">
        <v>-14.540983606557377</v>
      </c>
      <c r="AD862">
        <v>-3.2</v>
      </c>
      <c r="AE862">
        <v>0</v>
      </c>
      <c r="AF862">
        <v>0</v>
      </c>
      <c r="AG862">
        <v>0</v>
      </c>
      <c r="AH862">
        <v>0</v>
      </c>
      <c r="AI862" t="s">
        <v>697</v>
      </c>
      <c r="AJ862" t="s">
        <v>697</v>
      </c>
      <c r="AK862" t="s">
        <v>697</v>
      </c>
      <c r="AL862">
        <v>0</v>
      </c>
      <c r="AM862">
        <v>0</v>
      </c>
      <c r="AN862" t="s">
        <v>697</v>
      </c>
      <c r="AO862" t="s">
        <v>697</v>
      </c>
      <c r="AP862" t="s">
        <v>697</v>
      </c>
      <c r="AQ862" t="s">
        <v>697</v>
      </c>
      <c r="AR862" t="s">
        <v>697</v>
      </c>
      <c r="AS862" t="s">
        <v>697</v>
      </c>
      <c r="AT862" t="s">
        <v>697</v>
      </c>
      <c r="AU862" t="s">
        <v>697</v>
      </c>
      <c r="AV862" t="s">
        <v>697</v>
      </c>
      <c r="AW862" t="s">
        <v>697</v>
      </c>
      <c r="AX862" t="s">
        <v>697</v>
      </c>
      <c r="AY862" t="s">
        <v>697</v>
      </c>
      <c r="AZ862" t="s">
        <v>697</v>
      </c>
      <c r="BA862" t="s">
        <v>2621</v>
      </c>
      <c r="BB862" t="s">
        <v>2622</v>
      </c>
      <c r="BC862">
        <v>17.739999999999998</v>
      </c>
      <c r="BD862" t="s">
        <v>697</v>
      </c>
      <c r="BE862">
        <v>0</v>
      </c>
      <c r="BF862">
        <v>0</v>
      </c>
      <c r="BG862">
        <v>0</v>
      </c>
      <c r="BH862">
        <v>0</v>
      </c>
      <c r="BI862" t="s">
        <v>197</v>
      </c>
      <c r="BJ862" t="s">
        <v>697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697</v>
      </c>
      <c r="BQ862">
        <v>0</v>
      </c>
      <c r="BR862">
        <v>0</v>
      </c>
      <c r="BS862">
        <v>0</v>
      </c>
      <c r="BT862" t="s">
        <v>697</v>
      </c>
      <c r="BU862">
        <v>0</v>
      </c>
      <c r="BV862">
        <v>0</v>
      </c>
      <c r="BW862" t="s">
        <v>697</v>
      </c>
      <c r="BX862">
        <v>0</v>
      </c>
    </row>
    <row r="863" spans="1:76" x14ac:dyDescent="0.25">
      <c r="A863" t="s">
        <v>839</v>
      </c>
      <c r="B863" t="s">
        <v>191</v>
      </c>
      <c r="C863" t="s">
        <v>840</v>
      </c>
      <c r="D863" t="s">
        <v>669</v>
      </c>
      <c r="E863" t="s">
        <v>697</v>
      </c>
      <c r="F863" t="s">
        <v>687</v>
      </c>
      <c r="G863" t="s">
        <v>697</v>
      </c>
      <c r="H863" t="s">
        <v>184</v>
      </c>
      <c r="I863" t="s">
        <v>2264</v>
      </c>
      <c r="J863" t="s">
        <v>2264</v>
      </c>
      <c r="K863">
        <v>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697</v>
      </c>
      <c r="AC863" s="2">
        <v>-9.2704918032786878</v>
      </c>
      <c r="AD863">
        <v>-2.04</v>
      </c>
      <c r="AE863">
        <v>0</v>
      </c>
      <c r="AF863">
        <v>0</v>
      </c>
      <c r="AG863">
        <v>0</v>
      </c>
      <c r="AH863">
        <v>0</v>
      </c>
      <c r="AI863" t="s">
        <v>697</v>
      </c>
      <c r="AJ863" t="s">
        <v>697</v>
      </c>
      <c r="AK863" t="s">
        <v>697</v>
      </c>
      <c r="AL863">
        <v>0</v>
      </c>
      <c r="AM863">
        <v>0</v>
      </c>
      <c r="AN863" t="s">
        <v>697</v>
      </c>
      <c r="AO863" t="s">
        <v>697</v>
      </c>
      <c r="AP863" t="s">
        <v>697</v>
      </c>
      <c r="AQ863" t="s">
        <v>697</v>
      </c>
      <c r="AR863" t="s">
        <v>697</v>
      </c>
      <c r="AS863" t="s">
        <v>697</v>
      </c>
      <c r="AT863" t="s">
        <v>697</v>
      </c>
      <c r="AU863" t="s">
        <v>697</v>
      </c>
      <c r="AV863" t="s">
        <v>697</v>
      </c>
      <c r="AW863" t="s">
        <v>697</v>
      </c>
      <c r="AX863" t="s">
        <v>697</v>
      </c>
      <c r="AY863" t="s">
        <v>697</v>
      </c>
      <c r="AZ863" t="s">
        <v>697</v>
      </c>
      <c r="BA863" t="s">
        <v>2623</v>
      </c>
      <c r="BB863" t="s">
        <v>2624</v>
      </c>
      <c r="BC863">
        <v>11.31</v>
      </c>
      <c r="BD863" t="s">
        <v>697</v>
      </c>
      <c r="BE863">
        <v>0</v>
      </c>
      <c r="BF863">
        <v>0</v>
      </c>
      <c r="BG863">
        <v>0</v>
      </c>
      <c r="BH863">
        <v>0</v>
      </c>
      <c r="BI863" t="s">
        <v>197</v>
      </c>
      <c r="BJ863" t="s">
        <v>697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697</v>
      </c>
      <c r="BQ863">
        <v>0</v>
      </c>
      <c r="BR863">
        <v>0</v>
      </c>
      <c r="BS863">
        <v>0</v>
      </c>
      <c r="BT863" t="s">
        <v>697</v>
      </c>
      <c r="BU863">
        <v>0</v>
      </c>
      <c r="BV863">
        <v>0</v>
      </c>
      <c r="BW863" t="s">
        <v>697</v>
      </c>
      <c r="BX863">
        <v>0</v>
      </c>
    </row>
    <row r="864" spans="1:76" x14ac:dyDescent="0.25">
      <c r="A864" t="s">
        <v>731</v>
      </c>
      <c r="B864" t="s">
        <v>201</v>
      </c>
      <c r="C864" t="s">
        <v>216</v>
      </c>
      <c r="D864" t="s">
        <v>217</v>
      </c>
      <c r="E864" t="s">
        <v>697</v>
      </c>
      <c r="F864" t="s">
        <v>218</v>
      </c>
      <c r="G864" t="s">
        <v>697</v>
      </c>
      <c r="H864" t="s">
        <v>184</v>
      </c>
      <c r="I864" t="s">
        <v>2264</v>
      </c>
      <c r="J864" t="s">
        <v>2264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697</v>
      </c>
      <c r="AC864" s="2">
        <v>-2.1557377049180326</v>
      </c>
      <c r="AD864">
        <v>-0.47</v>
      </c>
      <c r="AE864">
        <v>0</v>
      </c>
      <c r="AF864">
        <v>0</v>
      </c>
      <c r="AG864">
        <v>0</v>
      </c>
      <c r="AH864">
        <v>0</v>
      </c>
      <c r="AI864" t="s">
        <v>697</v>
      </c>
      <c r="AJ864" t="s">
        <v>697</v>
      </c>
      <c r="AK864" t="s">
        <v>697</v>
      </c>
      <c r="AL864">
        <v>0</v>
      </c>
      <c r="AM864">
        <v>0</v>
      </c>
      <c r="AN864" t="s">
        <v>697</v>
      </c>
      <c r="AO864" t="s">
        <v>697</v>
      </c>
      <c r="AP864" t="s">
        <v>697</v>
      </c>
      <c r="AQ864" t="s">
        <v>697</v>
      </c>
      <c r="AR864" t="s">
        <v>697</v>
      </c>
      <c r="AS864" t="s">
        <v>697</v>
      </c>
      <c r="AT864" t="s">
        <v>697</v>
      </c>
      <c r="AU864" t="s">
        <v>697</v>
      </c>
      <c r="AV864" t="s">
        <v>697</v>
      </c>
      <c r="AW864" t="s">
        <v>697</v>
      </c>
      <c r="AX864" t="s">
        <v>697</v>
      </c>
      <c r="AY864" t="s">
        <v>697</v>
      </c>
      <c r="AZ864" t="s">
        <v>697</v>
      </c>
      <c r="BA864" t="s">
        <v>2254</v>
      </c>
      <c r="BB864" t="s">
        <v>2625</v>
      </c>
      <c r="BC864">
        <v>2.63</v>
      </c>
      <c r="BD864" t="s">
        <v>697</v>
      </c>
      <c r="BE864">
        <v>0</v>
      </c>
      <c r="BF864">
        <v>0</v>
      </c>
      <c r="BG864">
        <v>0</v>
      </c>
      <c r="BH864">
        <v>0</v>
      </c>
      <c r="BI864" t="s">
        <v>197</v>
      </c>
      <c r="BJ864" t="s">
        <v>697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697</v>
      </c>
      <c r="BQ864">
        <v>0</v>
      </c>
      <c r="BR864">
        <v>0</v>
      </c>
      <c r="BS864">
        <v>0</v>
      </c>
      <c r="BT864" t="s">
        <v>697</v>
      </c>
      <c r="BU864">
        <v>0</v>
      </c>
      <c r="BV864">
        <v>0</v>
      </c>
      <c r="BW864" t="s">
        <v>697</v>
      </c>
      <c r="BX864">
        <v>0</v>
      </c>
    </row>
    <row r="865" spans="1:76" x14ac:dyDescent="0.25">
      <c r="A865" t="s">
        <v>731</v>
      </c>
      <c r="B865" t="s">
        <v>201</v>
      </c>
      <c r="C865" t="s">
        <v>216</v>
      </c>
      <c r="D865" t="s">
        <v>217</v>
      </c>
      <c r="E865" t="s">
        <v>697</v>
      </c>
      <c r="F865" t="s">
        <v>218</v>
      </c>
      <c r="G865" t="s">
        <v>697</v>
      </c>
      <c r="H865" t="s">
        <v>184</v>
      </c>
      <c r="I865" t="s">
        <v>2264</v>
      </c>
      <c r="J865" t="s">
        <v>2264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697</v>
      </c>
      <c r="AC865" s="2">
        <v>-2.0901639344262297</v>
      </c>
      <c r="AD865">
        <v>-0.46</v>
      </c>
      <c r="AE865">
        <v>0</v>
      </c>
      <c r="AF865">
        <v>0</v>
      </c>
      <c r="AG865">
        <v>0</v>
      </c>
      <c r="AH865">
        <v>0</v>
      </c>
      <c r="AI865" t="s">
        <v>697</v>
      </c>
      <c r="AJ865" t="s">
        <v>697</v>
      </c>
      <c r="AK865" t="s">
        <v>697</v>
      </c>
      <c r="AL865">
        <v>0</v>
      </c>
      <c r="AM865">
        <v>0</v>
      </c>
      <c r="AN865" t="s">
        <v>697</v>
      </c>
      <c r="AO865" t="s">
        <v>697</v>
      </c>
      <c r="AP865" t="s">
        <v>697</v>
      </c>
      <c r="AQ865" t="s">
        <v>697</v>
      </c>
      <c r="AR865" t="s">
        <v>697</v>
      </c>
      <c r="AS865" t="s">
        <v>697</v>
      </c>
      <c r="AT865" t="s">
        <v>697</v>
      </c>
      <c r="AU865" t="s">
        <v>697</v>
      </c>
      <c r="AV865" t="s">
        <v>697</v>
      </c>
      <c r="AW865" t="s">
        <v>697</v>
      </c>
      <c r="AX865" t="s">
        <v>697</v>
      </c>
      <c r="AY865" t="s">
        <v>697</v>
      </c>
      <c r="AZ865" t="s">
        <v>697</v>
      </c>
      <c r="BA865" t="s">
        <v>2626</v>
      </c>
      <c r="BB865" t="s">
        <v>2627</v>
      </c>
      <c r="BC865">
        <v>2.5499999999999998</v>
      </c>
      <c r="BD865" t="s">
        <v>697</v>
      </c>
      <c r="BE865">
        <v>0</v>
      </c>
      <c r="BF865">
        <v>0</v>
      </c>
      <c r="BG865">
        <v>0</v>
      </c>
      <c r="BH865">
        <v>0</v>
      </c>
      <c r="BI865" t="s">
        <v>197</v>
      </c>
      <c r="BJ865" t="s">
        <v>697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697</v>
      </c>
      <c r="BQ865">
        <v>0</v>
      </c>
      <c r="BR865">
        <v>0</v>
      </c>
      <c r="BS865">
        <v>0</v>
      </c>
      <c r="BT865" t="s">
        <v>697</v>
      </c>
      <c r="BU865">
        <v>0</v>
      </c>
      <c r="BV865">
        <v>0</v>
      </c>
      <c r="BW865" t="s">
        <v>697</v>
      </c>
      <c r="BX865">
        <v>0</v>
      </c>
    </row>
    <row r="866" spans="1:76" x14ac:dyDescent="0.25">
      <c r="A866" t="s">
        <v>720</v>
      </c>
      <c r="B866" t="s">
        <v>191</v>
      </c>
      <c r="C866" t="s">
        <v>541</v>
      </c>
      <c r="D866" t="s">
        <v>536</v>
      </c>
      <c r="E866" t="s">
        <v>697</v>
      </c>
      <c r="F866" t="s">
        <v>222</v>
      </c>
      <c r="G866" t="s">
        <v>697</v>
      </c>
      <c r="H866" t="s">
        <v>184</v>
      </c>
      <c r="I866" t="s">
        <v>2264</v>
      </c>
      <c r="J866" t="s">
        <v>2264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697</v>
      </c>
      <c r="AC866" s="2">
        <v>-3.2540983606557377</v>
      </c>
      <c r="AD866">
        <v>-0.72</v>
      </c>
      <c r="AE866">
        <v>0</v>
      </c>
      <c r="AF866">
        <v>0</v>
      </c>
      <c r="AG866">
        <v>0</v>
      </c>
      <c r="AH866">
        <v>0</v>
      </c>
      <c r="AI866" t="s">
        <v>697</v>
      </c>
      <c r="AJ866" t="s">
        <v>697</v>
      </c>
      <c r="AK866" t="s">
        <v>697</v>
      </c>
      <c r="AL866">
        <v>0</v>
      </c>
      <c r="AM866">
        <v>0</v>
      </c>
      <c r="AN866" t="s">
        <v>697</v>
      </c>
      <c r="AO866" t="s">
        <v>697</v>
      </c>
      <c r="AP866" t="s">
        <v>697</v>
      </c>
      <c r="AQ866" t="s">
        <v>697</v>
      </c>
      <c r="AR866" t="s">
        <v>697</v>
      </c>
      <c r="AS866" t="s">
        <v>697</v>
      </c>
      <c r="AT866" t="s">
        <v>697</v>
      </c>
      <c r="AU866" t="s">
        <v>697</v>
      </c>
      <c r="AV866" t="s">
        <v>697</v>
      </c>
      <c r="AW866" t="s">
        <v>697</v>
      </c>
      <c r="AX866" t="s">
        <v>697</v>
      </c>
      <c r="AY866" t="s">
        <v>697</v>
      </c>
      <c r="AZ866" t="s">
        <v>697</v>
      </c>
      <c r="BA866" t="s">
        <v>2628</v>
      </c>
      <c r="BB866" t="s">
        <v>2629</v>
      </c>
      <c r="BC866">
        <v>3.97</v>
      </c>
      <c r="BD866" t="s">
        <v>697</v>
      </c>
      <c r="BE866">
        <v>0</v>
      </c>
      <c r="BF866">
        <v>0</v>
      </c>
      <c r="BG866">
        <v>0</v>
      </c>
      <c r="BH866">
        <v>0</v>
      </c>
      <c r="BI866" t="s">
        <v>197</v>
      </c>
      <c r="BJ866" t="s">
        <v>697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697</v>
      </c>
      <c r="BQ866">
        <v>0</v>
      </c>
      <c r="BR866">
        <v>0</v>
      </c>
      <c r="BS866">
        <v>0</v>
      </c>
      <c r="BT866" t="s">
        <v>697</v>
      </c>
      <c r="BU866">
        <v>0</v>
      </c>
      <c r="BV866">
        <v>0</v>
      </c>
      <c r="BW866" t="s">
        <v>697</v>
      </c>
      <c r="BX866">
        <v>0</v>
      </c>
    </row>
    <row r="867" spans="1:76" x14ac:dyDescent="0.25">
      <c r="A867" t="s">
        <v>817</v>
      </c>
      <c r="B867" t="s">
        <v>191</v>
      </c>
      <c r="C867" t="s">
        <v>818</v>
      </c>
      <c r="D867" t="s">
        <v>414</v>
      </c>
      <c r="E867" t="s">
        <v>697</v>
      </c>
      <c r="F867" t="s">
        <v>408</v>
      </c>
      <c r="G867" t="s">
        <v>697</v>
      </c>
      <c r="H867" t="s">
        <v>184</v>
      </c>
      <c r="I867" t="s">
        <v>2264</v>
      </c>
      <c r="J867" t="s">
        <v>2264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697</v>
      </c>
      <c r="AC867" s="2">
        <v>-2.442622950819672</v>
      </c>
      <c r="AD867">
        <v>-0.54</v>
      </c>
      <c r="AE867">
        <v>0</v>
      </c>
      <c r="AF867">
        <v>0</v>
      </c>
      <c r="AG867">
        <v>0</v>
      </c>
      <c r="AH867">
        <v>0</v>
      </c>
      <c r="AI867" t="s">
        <v>697</v>
      </c>
      <c r="AJ867" t="s">
        <v>697</v>
      </c>
      <c r="AK867" t="s">
        <v>697</v>
      </c>
      <c r="AL867">
        <v>0</v>
      </c>
      <c r="AM867">
        <v>0</v>
      </c>
      <c r="AN867" t="s">
        <v>697</v>
      </c>
      <c r="AO867" t="s">
        <v>697</v>
      </c>
      <c r="AP867" t="s">
        <v>697</v>
      </c>
      <c r="AQ867" t="s">
        <v>697</v>
      </c>
      <c r="AR867" t="s">
        <v>697</v>
      </c>
      <c r="AS867" t="s">
        <v>697</v>
      </c>
      <c r="AT867" t="s">
        <v>697</v>
      </c>
      <c r="AU867" t="s">
        <v>697</v>
      </c>
      <c r="AV867" t="s">
        <v>697</v>
      </c>
      <c r="AW867" t="s">
        <v>697</v>
      </c>
      <c r="AX867" t="s">
        <v>697</v>
      </c>
      <c r="AY867" t="s">
        <v>697</v>
      </c>
      <c r="AZ867" t="s">
        <v>697</v>
      </c>
      <c r="BA867" t="s">
        <v>2282</v>
      </c>
      <c r="BB867" t="s">
        <v>2630</v>
      </c>
      <c r="BC867">
        <v>2.98</v>
      </c>
      <c r="BD867" t="s">
        <v>697</v>
      </c>
      <c r="BE867">
        <v>0</v>
      </c>
      <c r="BF867">
        <v>0</v>
      </c>
      <c r="BG867">
        <v>0</v>
      </c>
      <c r="BH867">
        <v>0</v>
      </c>
      <c r="BI867" t="s">
        <v>197</v>
      </c>
      <c r="BJ867" t="s">
        <v>697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697</v>
      </c>
      <c r="BQ867">
        <v>0</v>
      </c>
      <c r="BR867">
        <v>0</v>
      </c>
      <c r="BS867">
        <v>0</v>
      </c>
      <c r="BT867" t="s">
        <v>697</v>
      </c>
      <c r="BU867">
        <v>0</v>
      </c>
      <c r="BV867">
        <v>0</v>
      </c>
      <c r="BW867" t="s">
        <v>697</v>
      </c>
      <c r="BX867">
        <v>0</v>
      </c>
    </row>
    <row r="868" spans="1:76" x14ac:dyDescent="0.25">
      <c r="A868" t="s">
        <v>738</v>
      </c>
      <c r="B868" t="s">
        <v>201</v>
      </c>
      <c r="C868" t="s">
        <v>634</v>
      </c>
      <c r="D868" t="s">
        <v>224</v>
      </c>
      <c r="E868" t="s">
        <v>697</v>
      </c>
      <c r="F868" t="s">
        <v>225</v>
      </c>
      <c r="G868" t="s">
        <v>697</v>
      </c>
      <c r="H868" t="s">
        <v>184</v>
      </c>
      <c r="I868" t="s">
        <v>2264</v>
      </c>
      <c r="J868" t="s">
        <v>2264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697</v>
      </c>
      <c r="AC868" s="2">
        <v>-2.401639344262295</v>
      </c>
      <c r="AD868">
        <v>-0.53</v>
      </c>
      <c r="AE868">
        <v>0</v>
      </c>
      <c r="AF868">
        <v>0</v>
      </c>
      <c r="AG868">
        <v>0</v>
      </c>
      <c r="AH868">
        <v>0</v>
      </c>
      <c r="AI868" t="s">
        <v>697</v>
      </c>
      <c r="AJ868" t="s">
        <v>697</v>
      </c>
      <c r="AK868" t="s">
        <v>697</v>
      </c>
      <c r="AL868">
        <v>0</v>
      </c>
      <c r="AM868">
        <v>0</v>
      </c>
      <c r="AN868" t="s">
        <v>697</v>
      </c>
      <c r="AO868" t="s">
        <v>697</v>
      </c>
      <c r="AP868" t="s">
        <v>697</v>
      </c>
      <c r="AQ868" t="s">
        <v>697</v>
      </c>
      <c r="AR868" t="s">
        <v>697</v>
      </c>
      <c r="AS868" t="s">
        <v>697</v>
      </c>
      <c r="AT868" t="s">
        <v>697</v>
      </c>
      <c r="AU868" t="s">
        <v>697</v>
      </c>
      <c r="AV868" t="s">
        <v>697</v>
      </c>
      <c r="AW868" t="s">
        <v>697</v>
      </c>
      <c r="AX868" t="s">
        <v>697</v>
      </c>
      <c r="AY868" t="s">
        <v>697</v>
      </c>
      <c r="AZ868" t="s">
        <v>697</v>
      </c>
      <c r="BA868" t="s">
        <v>2435</v>
      </c>
      <c r="BB868" t="s">
        <v>2631</v>
      </c>
      <c r="BC868">
        <v>2.93</v>
      </c>
      <c r="BD868" t="s">
        <v>697</v>
      </c>
      <c r="BE868">
        <v>0</v>
      </c>
      <c r="BF868">
        <v>0</v>
      </c>
      <c r="BG868">
        <v>0</v>
      </c>
      <c r="BH868">
        <v>0</v>
      </c>
      <c r="BI868" t="s">
        <v>197</v>
      </c>
      <c r="BJ868" t="s">
        <v>697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697</v>
      </c>
      <c r="BQ868">
        <v>0</v>
      </c>
      <c r="BR868">
        <v>0</v>
      </c>
      <c r="BS868">
        <v>0</v>
      </c>
      <c r="BT868" t="s">
        <v>697</v>
      </c>
      <c r="BU868">
        <v>0</v>
      </c>
      <c r="BV868">
        <v>0</v>
      </c>
      <c r="BW868" t="s">
        <v>697</v>
      </c>
      <c r="BX868">
        <v>0</v>
      </c>
    </row>
    <row r="869" spans="1:76" x14ac:dyDescent="0.25">
      <c r="A869" t="s">
        <v>192</v>
      </c>
      <c r="B869" t="s">
        <v>697</v>
      </c>
      <c r="C869" t="s">
        <v>697</v>
      </c>
      <c r="D869" t="s">
        <v>697</v>
      </c>
      <c r="E869" t="s">
        <v>697</v>
      </c>
      <c r="F869" t="s">
        <v>697</v>
      </c>
      <c r="G869" t="s">
        <v>697</v>
      </c>
      <c r="H869" t="s">
        <v>186</v>
      </c>
      <c r="I869" t="s">
        <v>2264</v>
      </c>
      <c r="J869" t="s">
        <v>2264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697</v>
      </c>
      <c r="AC869" s="2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697</v>
      </c>
      <c r="AJ869" t="s">
        <v>697</v>
      </c>
      <c r="AK869" t="s">
        <v>697</v>
      </c>
      <c r="AL869">
        <v>0</v>
      </c>
      <c r="AM869">
        <v>0</v>
      </c>
      <c r="AN869" t="s">
        <v>697</v>
      </c>
      <c r="AO869" t="s">
        <v>697</v>
      </c>
      <c r="AP869" t="s">
        <v>697</v>
      </c>
      <c r="AQ869" t="s">
        <v>697</v>
      </c>
      <c r="AR869" t="s">
        <v>697</v>
      </c>
      <c r="AS869" t="s">
        <v>697</v>
      </c>
      <c r="AT869" t="s">
        <v>697</v>
      </c>
      <c r="AU869" t="s">
        <v>697</v>
      </c>
      <c r="AV869" t="s">
        <v>697</v>
      </c>
      <c r="AW869" t="s">
        <v>697</v>
      </c>
      <c r="AX869" t="s">
        <v>697</v>
      </c>
      <c r="AY869" t="s">
        <v>697</v>
      </c>
      <c r="AZ869" t="s">
        <v>697</v>
      </c>
      <c r="BA869" t="s">
        <v>697</v>
      </c>
      <c r="BB869" t="s">
        <v>2632</v>
      </c>
      <c r="BC869">
        <v>0</v>
      </c>
      <c r="BD869" t="s">
        <v>697</v>
      </c>
      <c r="BE869">
        <v>729.44</v>
      </c>
      <c r="BF869">
        <v>0</v>
      </c>
      <c r="BG869">
        <v>0</v>
      </c>
      <c r="BH869">
        <v>0</v>
      </c>
      <c r="BI869" t="s">
        <v>197</v>
      </c>
      <c r="BJ869" t="s">
        <v>697</v>
      </c>
      <c r="BK869">
        <v>0</v>
      </c>
      <c r="BL869">
        <v>0</v>
      </c>
      <c r="BM869">
        <v>0</v>
      </c>
      <c r="BN869">
        <v>0</v>
      </c>
      <c r="BO869">
        <v>0</v>
      </c>
      <c r="BP869" t="s">
        <v>697</v>
      </c>
      <c r="BQ869">
        <v>0</v>
      </c>
      <c r="BR869">
        <v>0</v>
      </c>
      <c r="BS869">
        <v>0</v>
      </c>
      <c r="BT869" t="s">
        <v>697</v>
      </c>
      <c r="BU869">
        <v>0</v>
      </c>
      <c r="BV869">
        <v>0</v>
      </c>
      <c r="BW869" t="s">
        <v>697</v>
      </c>
      <c r="BX869">
        <v>0</v>
      </c>
    </row>
    <row r="870" spans="1:76" x14ac:dyDescent="0.25">
      <c r="A870" t="s">
        <v>745</v>
      </c>
      <c r="B870" t="s">
        <v>191</v>
      </c>
      <c r="C870" t="s">
        <v>537</v>
      </c>
      <c r="D870" t="s">
        <v>668</v>
      </c>
      <c r="E870" t="s">
        <v>192</v>
      </c>
      <c r="F870" t="s">
        <v>469</v>
      </c>
      <c r="G870" t="s">
        <v>697</v>
      </c>
      <c r="H870" t="s">
        <v>89</v>
      </c>
      <c r="I870" t="s">
        <v>1203</v>
      </c>
      <c r="J870" t="s">
        <v>2633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697</v>
      </c>
      <c r="AC870" s="2">
        <v>0</v>
      </c>
      <c r="AD870">
        <v>0</v>
      </c>
      <c r="AE870">
        <v>0</v>
      </c>
      <c r="AF870">
        <v>1</v>
      </c>
      <c r="AG870">
        <v>0</v>
      </c>
      <c r="AH870">
        <v>64.59</v>
      </c>
      <c r="AI870" t="s">
        <v>698</v>
      </c>
      <c r="AJ870" t="s">
        <v>705</v>
      </c>
      <c r="AK870" t="s">
        <v>697</v>
      </c>
      <c r="AL870">
        <v>0</v>
      </c>
      <c r="AM870">
        <v>0</v>
      </c>
      <c r="AN870" t="s">
        <v>194</v>
      </c>
      <c r="AO870" t="s">
        <v>697</v>
      </c>
      <c r="AP870" t="s">
        <v>697</v>
      </c>
      <c r="AQ870" t="s">
        <v>2634</v>
      </c>
      <c r="AR870" t="s">
        <v>2635</v>
      </c>
      <c r="AS870" t="s">
        <v>697</v>
      </c>
      <c r="AT870" t="s">
        <v>697</v>
      </c>
      <c r="AU870" t="s">
        <v>706</v>
      </c>
      <c r="AV870" t="s">
        <v>236</v>
      </c>
      <c r="AW870" t="s">
        <v>196</v>
      </c>
      <c r="AX870" t="s">
        <v>697</v>
      </c>
      <c r="AY870" t="s">
        <v>697</v>
      </c>
      <c r="AZ870" t="s">
        <v>697</v>
      </c>
      <c r="BA870" t="s">
        <v>1418</v>
      </c>
      <c r="BB870" t="s">
        <v>1796</v>
      </c>
      <c r="BC870">
        <v>0</v>
      </c>
      <c r="BD870" t="s">
        <v>697</v>
      </c>
      <c r="BE870">
        <v>0</v>
      </c>
      <c r="BF870">
        <v>0</v>
      </c>
      <c r="BG870">
        <v>0</v>
      </c>
      <c r="BH870">
        <v>2.25</v>
      </c>
      <c r="BI870" t="s">
        <v>197</v>
      </c>
      <c r="BJ870" t="s">
        <v>192</v>
      </c>
      <c r="BK870">
        <v>0</v>
      </c>
      <c r="BL870">
        <v>0</v>
      </c>
      <c r="BM870">
        <v>0</v>
      </c>
      <c r="BN870">
        <v>0</v>
      </c>
      <c r="BO870">
        <v>0</v>
      </c>
      <c r="BP870" t="s">
        <v>2636</v>
      </c>
      <c r="BQ870">
        <v>0</v>
      </c>
      <c r="BR870">
        <v>0</v>
      </c>
      <c r="BS870">
        <v>0</v>
      </c>
      <c r="BT870" t="s">
        <v>880</v>
      </c>
      <c r="BU870">
        <v>0</v>
      </c>
      <c r="BV870">
        <v>0</v>
      </c>
      <c r="BW870" t="s">
        <v>697</v>
      </c>
      <c r="BX870">
        <v>0</v>
      </c>
    </row>
    <row r="871" spans="1:76" x14ac:dyDescent="0.25">
      <c r="A871" t="s">
        <v>745</v>
      </c>
      <c r="B871" t="s">
        <v>191</v>
      </c>
      <c r="C871" t="s">
        <v>537</v>
      </c>
      <c r="D871" t="s">
        <v>668</v>
      </c>
      <c r="E871" t="s">
        <v>192</v>
      </c>
      <c r="F871" t="s">
        <v>469</v>
      </c>
      <c r="G871" t="s">
        <v>198</v>
      </c>
      <c r="H871" t="s">
        <v>198</v>
      </c>
      <c r="I871" t="s">
        <v>1203</v>
      </c>
      <c r="J871" t="s">
        <v>2633</v>
      </c>
      <c r="K871">
        <v>1</v>
      </c>
      <c r="L871">
        <v>489</v>
      </c>
      <c r="M871">
        <v>352</v>
      </c>
      <c r="N871">
        <v>0</v>
      </c>
      <c r="O871">
        <v>0</v>
      </c>
      <c r="P871">
        <v>0</v>
      </c>
      <c r="Q871">
        <v>489</v>
      </c>
      <c r="R871">
        <v>0</v>
      </c>
      <c r="S871">
        <v>0</v>
      </c>
      <c r="T871">
        <v>28.02</v>
      </c>
      <c r="U871">
        <v>31.5</v>
      </c>
      <c r="V871">
        <v>25.82</v>
      </c>
      <c r="W871">
        <v>-2.2000000000000002</v>
      </c>
      <c r="X871">
        <v>13.96</v>
      </c>
      <c r="Y871">
        <v>7.52</v>
      </c>
      <c r="Z871">
        <v>13.96</v>
      </c>
      <c r="AA871">
        <v>3.97</v>
      </c>
      <c r="AB871" t="s">
        <v>199</v>
      </c>
      <c r="AC871" s="2">
        <v>7.7950819672131146</v>
      </c>
      <c r="AD871">
        <v>1.71</v>
      </c>
      <c r="AE871">
        <v>321.01</v>
      </c>
      <c r="AF871">
        <v>0</v>
      </c>
      <c r="AG871">
        <v>0</v>
      </c>
      <c r="AH871">
        <v>0</v>
      </c>
      <c r="AI871" t="s">
        <v>697</v>
      </c>
      <c r="AJ871" t="s">
        <v>697</v>
      </c>
      <c r="AK871" t="s">
        <v>697</v>
      </c>
      <c r="AL871">
        <v>0</v>
      </c>
      <c r="AM871">
        <v>0</v>
      </c>
      <c r="AN871" t="s">
        <v>697</v>
      </c>
      <c r="AO871" t="s">
        <v>697</v>
      </c>
      <c r="AP871" t="s">
        <v>258</v>
      </c>
      <c r="AQ871" t="s">
        <v>2634</v>
      </c>
      <c r="AR871" t="s">
        <v>2635</v>
      </c>
      <c r="AS871" t="s">
        <v>697</v>
      </c>
      <c r="AT871" t="s">
        <v>697</v>
      </c>
      <c r="AU871" t="s">
        <v>706</v>
      </c>
      <c r="AV871" t="s">
        <v>236</v>
      </c>
      <c r="AW871" t="s">
        <v>196</v>
      </c>
      <c r="AX871" t="s">
        <v>697</v>
      </c>
      <c r="AY871" t="s">
        <v>697</v>
      </c>
      <c r="AZ871" t="s">
        <v>697</v>
      </c>
      <c r="BA871" t="s">
        <v>1418</v>
      </c>
      <c r="BB871" t="s">
        <v>1796</v>
      </c>
      <c r="BC871">
        <v>0</v>
      </c>
      <c r="BD871" t="s">
        <v>697</v>
      </c>
      <c r="BE871">
        <v>0</v>
      </c>
      <c r="BF871">
        <v>0</v>
      </c>
      <c r="BG871">
        <v>0</v>
      </c>
      <c r="BH871">
        <v>0</v>
      </c>
      <c r="BI871" t="s">
        <v>197</v>
      </c>
      <c r="BJ871" t="s">
        <v>697</v>
      </c>
      <c r="BK871">
        <v>0</v>
      </c>
      <c r="BL871">
        <v>0</v>
      </c>
      <c r="BM871">
        <v>0</v>
      </c>
      <c r="BN871">
        <v>0</v>
      </c>
      <c r="BO871">
        <v>0</v>
      </c>
      <c r="BP871" t="s">
        <v>2636</v>
      </c>
      <c r="BQ871">
        <v>0</v>
      </c>
      <c r="BR871">
        <v>0</v>
      </c>
      <c r="BS871">
        <v>0</v>
      </c>
      <c r="BT871" t="s">
        <v>697</v>
      </c>
      <c r="BU871">
        <v>0</v>
      </c>
      <c r="BV871">
        <v>0</v>
      </c>
      <c r="BW871" t="s">
        <v>697</v>
      </c>
      <c r="BX871">
        <v>0</v>
      </c>
    </row>
    <row r="872" spans="1:76" x14ac:dyDescent="0.25">
      <c r="A872" t="s">
        <v>738</v>
      </c>
      <c r="B872" t="s">
        <v>201</v>
      </c>
      <c r="C872" t="s">
        <v>634</v>
      </c>
      <c r="D872" t="s">
        <v>224</v>
      </c>
      <c r="E872" t="s">
        <v>192</v>
      </c>
      <c r="F872" t="s">
        <v>225</v>
      </c>
      <c r="G872" t="s">
        <v>697</v>
      </c>
      <c r="H872" t="s">
        <v>89</v>
      </c>
      <c r="I872" t="s">
        <v>1281</v>
      </c>
      <c r="J872" t="s">
        <v>2633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697</v>
      </c>
      <c r="AC872" s="2">
        <v>0</v>
      </c>
      <c r="AD872">
        <v>0</v>
      </c>
      <c r="AE872">
        <v>0</v>
      </c>
      <c r="AF872">
        <v>1</v>
      </c>
      <c r="AG872">
        <v>0</v>
      </c>
      <c r="AH872">
        <v>47.52</v>
      </c>
      <c r="AI872" t="s">
        <v>614</v>
      </c>
      <c r="AJ872" t="s">
        <v>682</v>
      </c>
      <c r="AK872" t="s">
        <v>697</v>
      </c>
      <c r="AL872">
        <v>0</v>
      </c>
      <c r="AM872">
        <v>0</v>
      </c>
      <c r="AN872" t="s">
        <v>194</v>
      </c>
      <c r="AO872" t="s">
        <v>697</v>
      </c>
      <c r="AP872" t="s">
        <v>697</v>
      </c>
      <c r="AQ872" t="s">
        <v>2637</v>
      </c>
      <c r="AR872" t="s">
        <v>2638</v>
      </c>
      <c r="AS872" t="s">
        <v>697</v>
      </c>
      <c r="AT872" t="s">
        <v>697</v>
      </c>
      <c r="AU872" t="s">
        <v>213</v>
      </c>
      <c r="AV872" t="s">
        <v>236</v>
      </c>
      <c r="AW872" t="s">
        <v>196</v>
      </c>
      <c r="AX872" t="s">
        <v>697</v>
      </c>
      <c r="AY872" t="s">
        <v>697</v>
      </c>
      <c r="AZ872" t="s">
        <v>697</v>
      </c>
      <c r="BA872" t="s">
        <v>1402</v>
      </c>
      <c r="BB872" t="s">
        <v>2639</v>
      </c>
      <c r="BC872">
        <v>0</v>
      </c>
      <c r="BD872" t="s">
        <v>697</v>
      </c>
      <c r="BE872">
        <v>0</v>
      </c>
      <c r="BF872">
        <v>0</v>
      </c>
      <c r="BG872">
        <v>0</v>
      </c>
      <c r="BH872">
        <v>1.6</v>
      </c>
      <c r="BI872" t="s">
        <v>197</v>
      </c>
      <c r="BJ872" t="s">
        <v>192</v>
      </c>
      <c r="BK872">
        <v>0</v>
      </c>
      <c r="BL872">
        <v>0</v>
      </c>
      <c r="BM872">
        <v>0</v>
      </c>
      <c r="BN872">
        <v>0</v>
      </c>
      <c r="BO872">
        <v>0</v>
      </c>
      <c r="BP872" t="s">
        <v>2640</v>
      </c>
      <c r="BQ872">
        <v>0</v>
      </c>
      <c r="BR872">
        <v>0</v>
      </c>
      <c r="BS872">
        <v>0</v>
      </c>
      <c r="BT872" t="s">
        <v>880</v>
      </c>
      <c r="BU872">
        <v>0</v>
      </c>
      <c r="BV872">
        <v>0</v>
      </c>
      <c r="BW872" t="s">
        <v>697</v>
      </c>
      <c r="BX872">
        <v>0</v>
      </c>
    </row>
    <row r="873" spans="1:76" x14ac:dyDescent="0.25">
      <c r="A873" t="s">
        <v>738</v>
      </c>
      <c r="B873" t="s">
        <v>201</v>
      </c>
      <c r="C873" t="s">
        <v>634</v>
      </c>
      <c r="D873" t="s">
        <v>224</v>
      </c>
      <c r="E873" t="s">
        <v>192</v>
      </c>
      <c r="F873" t="s">
        <v>225</v>
      </c>
      <c r="G873" t="s">
        <v>198</v>
      </c>
      <c r="H873" t="s">
        <v>198</v>
      </c>
      <c r="I873" t="s">
        <v>1281</v>
      </c>
      <c r="J873" t="s">
        <v>2633</v>
      </c>
      <c r="K873">
        <v>1</v>
      </c>
      <c r="L873">
        <v>622.74</v>
      </c>
      <c r="M873">
        <v>356</v>
      </c>
      <c r="N873">
        <v>0</v>
      </c>
      <c r="O873">
        <v>0</v>
      </c>
      <c r="P873">
        <v>0</v>
      </c>
      <c r="Q873">
        <v>622.74</v>
      </c>
      <c r="R873">
        <v>0</v>
      </c>
      <c r="S873">
        <v>0</v>
      </c>
      <c r="T873">
        <v>42.83</v>
      </c>
      <c r="U873">
        <v>29.5</v>
      </c>
      <c r="V873">
        <v>24.18</v>
      </c>
      <c r="W873">
        <v>-18.649999999999999</v>
      </c>
      <c r="X873">
        <v>-68.069999999999993</v>
      </c>
      <c r="Y873">
        <v>3.29</v>
      </c>
      <c r="Z873">
        <v>11.57</v>
      </c>
      <c r="AA873">
        <v>3.25</v>
      </c>
      <c r="AB873" t="s">
        <v>199</v>
      </c>
      <c r="AC873" s="2">
        <v>-70.76229508196721</v>
      </c>
      <c r="AD873">
        <v>-15.57</v>
      </c>
      <c r="AE873">
        <v>427.47</v>
      </c>
      <c r="AF873">
        <v>0</v>
      </c>
      <c r="AG873">
        <v>0</v>
      </c>
      <c r="AH873">
        <v>0</v>
      </c>
      <c r="AI873" t="s">
        <v>697</v>
      </c>
      <c r="AJ873" t="s">
        <v>697</v>
      </c>
      <c r="AK873" t="s">
        <v>697</v>
      </c>
      <c r="AL873">
        <v>0</v>
      </c>
      <c r="AM873">
        <v>0</v>
      </c>
      <c r="AN873" t="s">
        <v>697</v>
      </c>
      <c r="AO873" t="s">
        <v>697</v>
      </c>
      <c r="AP873" t="s">
        <v>215</v>
      </c>
      <c r="AQ873" t="s">
        <v>2637</v>
      </c>
      <c r="AR873" t="s">
        <v>2638</v>
      </c>
      <c r="AS873" t="s">
        <v>697</v>
      </c>
      <c r="AT873" t="s">
        <v>697</v>
      </c>
      <c r="AU873" t="s">
        <v>213</v>
      </c>
      <c r="AV873" t="s">
        <v>236</v>
      </c>
      <c r="AW873" t="s">
        <v>196</v>
      </c>
      <c r="AX873" t="s">
        <v>697</v>
      </c>
      <c r="AY873" t="s">
        <v>697</v>
      </c>
      <c r="AZ873" t="s">
        <v>697</v>
      </c>
      <c r="BA873" t="s">
        <v>1402</v>
      </c>
      <c r="BB873" t="s">
        <v>2639</v>
      </c>
      <c r="BC873">
        <v>0</v>
      </c>
      <c r="BD873" t="s">
        <v>697</v>
      </c>
      <c r="BE873">
        <v>0</v>
      </c>
      <c r="BF873">
        <v>0</v>
      </c>
      <c r="BG873">
        <v>0</v>
      </c>
      <c r="BH873">
        <v>0</v>
      </c>
      <c r="BI873" t="s">
        <v>197</v>
      </c>
      <c r="BJ873" t="s">
        <v>697</v>
      </c>
      <c r="BK873">
        <v>0</v>
      </c>
      <c r="BL873">
        <v>0</v>
      </c>
      <c r="BM873">
        <v>0</v>
      </c>
      <c r="BN873">
        <v>0</v>
      </c>
      <c r="BO873">
        <v>0</v>
      </c>
      <c r="BP873" t="s">
        <v>2640</v>
      </c>
      <c r="BQ873">
        <v>0</v>
      </c>
      <c r="BR873">
        <v>0</v>
      </c>
      <c r="BS873">
        <v>0</v>
      </c>
      <c r="BT873" t="s">
        <v>697</v>
      </c>
      <c r="BU873">
        <v>0</v>
      </c>
      <c r="BV873">
        <v>0</v>
      </c>
      <c r="BW873" t="s">
        <v>697</v>
      </c>
      <c r="BX873">
        <v>0</v>
      </c>
    </row>
    <row r="874" spans="1:76" x14ac:dyDescent="0.25">
      <c r="A874" t="s">
        <v>738</v>
      </c>
      <c r="B874" t="s">
        <v>201</v>
      </c>
      <c r="C874" t="s">
        <v>634</v>
      </c>
      <c r="D874" t="s">
        <v>224</v>
      </c>
      <c r="E874" t="s">
        <v>192</v>
      </c>
      <c r="F874" t="s">
        <v>225</v>
      </c>
      <c r="G874" t="s">
        <v>697</v>
      </c>
      <c r="H874" t="s">
        <v>89</v>
      </c>
      <c r="I874" t="s">
        <v>1281</v>
      </c>
      <c r="J874" t="s">
        <v>2633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697</v>
      </c>
      <c r="AC874" s="2">
        <v>0</v>
      </c>
      <c r="AD874">
        <v>0</v>
      </c>
      <c r="AE874">
        <v>0</v>
      </c>
      <c r="AF874">
        <v>1</v>
      </c>
      <c r="AG874">
        <v>0</v>
      </c>
      <c r="AH874">
        <v>47.52</v>
      </c>
      <c r="AI874" t="s">
        <v>614</v>
      </c>
      <c r="AJ874" t="s">
        <v>682</v>
      </c>
      <c r="AK874" t="s">
        <v>697</v>
      </c>
      <c r="AL874">
        <v>0</v>
      </c>
      <c r="AM874">
        <v>0</v>
      </c>
      <c r="AN874" t="s">
        <v>194</v>
      </c>
      <c r="AO874" t="s">
        <v>697</v>
      </c>
      <c r="AP874" t="s">
        <v>697</v>
      </c>
      <c r="AQ874" t="s">
        <v>2637</v>
      </c>
      <c r="AR874" t="s">
        <v>2638</v>
      </c>
      <c r="AS874" t="s">
        <v>697</v>
      </c>
      <c r="AT874" t="s">
        <v>697</v>
      </c>
      <c r="AU874" t="s">
        <v>213</v>
      </c>
      <c r="AV874" t="s">
        <v>236</v>
      </c>
      <c r="AW874" t="s">
        <v>196</v>
      </c>
      <c r="AX874" t="s">
        <v>697</v>
      </c>
      <c r="AY874" t="s">
        <v>697</v>
      </c>
      <c r="AZ874" t="s">
        <v>697</v>
      </c>
      <c r="BA874" t="s">
        <v>1403</v>
      </c>
      <c r="BB874" t="s">
        <v>2641</v>
      </c>
      <c r="BC874">
        <v>0</v>
      </c>
      <c r="BD874" t="s">
        <v>697</v>
      </c>
      <c r="BE874">
        <v>0</v>
      </c>
      <c r="BF874">
        <v>0</v>
      </c>
      <c r="BG874">
        <v>0</v>
      </c>
      <c r="BH874">
        <v>1.6</v>
      </c>
      <c r="BI874" t="s">
        <v>197</v>
      </c>
      <c r="BJ874" t="s">
        <v>192</v>
      </c>
      <c r="BK874">
        <v>0</v>
      </c>
      <c r="BL874">
        <v>0</v>
      </c>
      <c r="BM874">
        <v>0</v>
      </c>
      <c r="BN874">
        <v>0</v>
      </c>
      <c r="BO874">
        <v>0</v>
      </c>
      <c r="BP874" t="s">
        <v>2640</v>
      </c>
      <c r="BQ874">
        <v>0</v>
      </c>
      <c r="BR874">
        <v>0</v>
      </c>
      <c r="BS874">
        <v>0</v>
      </c>
      <c r="BT874" t="s">
        <v>880</v>
      </c>
      <c r="BU874">
        <v>0</v>
      </c>
      <c r="BV874">
        <v>0</v>
      </c>
      <c r="BW874" t="s">
        <v>697</v>
      </c>
      <c r="BX874">
        <v>0</v>
      </c>
    </row>
    <row r="875" spans="1:76" x14ac:dyDescent="0.25">
      <c r="A875" t="s">
        <v>738</v>
      </c>
      <c r="B875" t="s">
        <v>201</v>
      </c>
      <c r="C875" t="s">
        <v>634</v>
      </c>
      <c r="D875" t="s">
        <v>224</v>
      </c>
      <c r="E875" t="s">
        <v>192</v>
      </c>
      <c r="F875" t="s">
        <v>225</v>
      </c>
      <c r="G875" t="s">
        <v>198</v>
      </c>
      <c r="H875" t="s">
        <v>198</v>
      </c>
      <c r="I875" t="s">
        <v>1281</v>
      </c>
      <c r="J875" t="s">
        <v>2633</v>
      </c>
      <c r="K875">
        <v>1</v>
      </c>
      <c r="L875">
        <v>622.74</v>
      </c>
      <c r="M875">
        <v>356</v>
      </c>
      <c r="N875">
        <v>0</v>
      </c>
      <c r="O875">
        <v>0</v>
      </c>
      <c r="P875">
        <v>0</v>
      </c>
      <c r="Q875">
        <v>622.74</v>
      </c>
      <c r="R875">
        <v>0</v>
      </c>
      <c r="S875">
        <v>0</v>
      </c>
      <c r="T875">
        <v>42.83</v>
      </c>
      <c r="U875">
        <v>29.5</v>
      </c>
      <c r="V875">
        <v>24.18</v>
      </c>
      <c r="W875">
        <v>-18.649999999999999</v>
      </c>
      <c r="X875">
        <v>-68.069999999999993</v>
      </c>
      <c r="Y875">
        <v>3.29</v>
      </c>
      <c r="Z875">
        <v>11.57</v>
      </c>
      <c r="AA875">
        <v>3.25</v>
      </c>
      <c r="AB875" t="s">
        <v>199</v>
      </c>
      <c r="AC875" s="2">
        <v>-70.76229508196721</v>
      </c>
      <c r="AD875">
        <v>-15.57</v>
      </c>
      <c r="AE875">
        <v>427.47</v>
      </c>
      <c r="AF875">
        <v>0</v>
      </c>
      <c r="AG875">
        <v>0</v>
      </c>
      <c r="AH875">
        <v>0</v>
      </c>
      <c r="AI875" t="s">
        <v>697</v>
      </c>
      <c r="AJ875" t="s">
        <v>697</v>
      </c>
      <c r="AK875" t="s">
        <v>697</v>
      </c>
      <c r="AL875">
        <v>0</v>
      </c>
      <c r="AM875">
        <v>0</v>
      </c>
      <c r="AN875" t="s">
        <v>697</v>
      </c>
      <c r="AO875" t="s">
        <v>697</v>
      </c>
      <c r="AP875" t="s">
        <v>215</v>
      </c>
      <c r="AQ875" t="s">
        <v>2637</v>
      </c>
      <c r="AR875" t="s">
        <v>2638</v>
      </c>
      <c r="AS875" t="s">
        <v>697</v>
      </c>
      <c r="AT875" t="s">
        <v>697</v>
      </c>
      <c r="AU875" t="s">
        <v>213</v>
      </c>
      <c r="AV875" t="s">
        <v>236</v>
      </c>
      <c r="AW875" t="s">
        <v>196</v>
      </c>
      <c r="AX875" t="s">
        <v>697</v>
      </c>
      <c r="AY875" t="s">
        <v>697</v>
      </c>
      <c r="AZ875" t="s">
        <v>697</v>
      </c>
      <c r="BA875" t="s">
        <v>1403</v>
      </c>
      <c r="BB875" t="s">
        <v>2641</v>
      </c>
      <c r="BC875">
        <v>0</v>
      </c>
      <c r="BD875" t="s">
        <v>697</v>
      </c>
      <c r="BE875">
        <v>0</v>
      </c>
      <c r="BF875">
        <v>0</v>
      </c>
      <c r="BG875">
        <v>0</v>
      </c>
      <c r="BH875">
        <v>0</v>
      </c>
      <c r="BI875" t="s">
        <v>197</v>
      </c>
      <c r="BJ875" t="s">
        <v>697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2640</v>
      </c>
      <c r="BQ875">
        <v>0</v>
      </c>
      <c r="BR875">
        <v>0</v>
      </c>
      <c r="BS875">
        <v>0</v>
      </c>
      <c r="BT875" t="s">
        <v>697</v>
      </c>
      <c r="BU875">
        <v>0</v>
      </c>
      <c r="BV875">
        <v>0</v>
      </c>
      <c r="BW875" t="s">
        <v>697</v>
      </c>
      <c r="BX875">
        <v>0</v>
      </c>
    </row>
    <row r="876" spans="1:76" x14ac:dyDescent="0.25">
      <c r="A876" t="s">
        <v>721</v>
      </c>
      <c r="B876" t="s">
        <v>191</v>
      </c>
      <c r="C876" t="s">
        <v>209</v>
      </c>
      <c r="D876" t="s">
        <v>796</v>
      </c>
      <c r="E876" t="s">
        <v>192</v>
      </c>
      <c r="F876" t="s">
        <v>210</v>
      </c>
      <c r="G876" t="s">
        <v>697</v>
      </c>
      <c r="H876" t="s">
        <v>89</v>
      </c>
      <c r="I876" t="s">
        <v>2264</v>
      </c>
      <c r="J876" t="s">
        <v>2633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697</v>
      </c>
      <c r="AC876" s="2">
        <v>0</v>
      </c>
      <c r="AD876">
        <v>0</v>
      </c>
      <c r="AE876">
        <v>0</v>
      </c>
      <c r="AF876">
        <v>1</v>
      </c>
      <c r="AG876">
        <v>0</v>
      </c>
      <c r="AH876">
        <v>71.28</v>
      </c>
      <c r="AI876" t="s">
        <v>698</v>
      </c>
      <c r="AJ876" t="s">
        <v>705</v>
      </c>
      <c r="AK876" t="s">
        <v>697</v>
      </c>
      <c r="AL876">
        <v>0</v>
      </c>
      <c r="AM876">
        <v>0</v>
      </c>
      <c r="AN876" t="s">
        <v>235</v>
      </c>
      <c r="AO876" t="s">
        <v>697</v>
      </c>
      <c r="AP876" t="s">
        <v>697</v>
      </c>
      <c r="AQ876" t="s">
        <v>2642</v>
      </c>
      <c r="AR876" t="s">
        <v>2643</v>
      </c>
      <c r="AS876" t="s">
        <v>697</v>
      </c>
      <c r="AT876" t="s">
        <v>697</v>
      </c>
      <c r="AU876" t="s">
        <v>706</v>
      </c>
      <c r="AV876" t="s">
        <v>236</v>
      </c>
      <c r="AW876" t="s">
        <v>196</v>
      </c>
      <c r="AX876" t="s">
        <v>697</v>
      </c>
      <c r="AY876" t="s">
        <v>697</v>
      </c>
      <c r="AZ876" t="s">
        <v>697</v>
      </c>
      <c r="BA876" t="s">
        <v>2644</v>
      </c>
      <c r="BB876" t="s">
        <v>2645</v>
      </c>
      <c r="BC876">
        <v>0</v>
      </c>
      <c r="BD876" t="s">
        <v>697</v>
      </c>
      <c r="BE876">
        <v>0</v>
      </c>
      <c r="BF876">
        <v>0</v>
      </c>
      <c r="BG876">
        <v>0</v>
      </c>
      <c r="BH876">
        <v>2.25</v>
      </c>
      <c r="BI876" t="s">
        <v>197</v>
      </c>
      <c r="BJ876" t="s">
        <v>192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2646</v>
      </c>
      <c r="BQ876">
        <v>0</v>
      </c>
      <c r="BR876">
        <v>0</v>
      </c>
      <c r="BS876">
        <v>0</v>
      </c>
      <c r="BT876" t="s">
        <v>880</v>
      </c>
      <c r="BU876">
        <v>0</v>
      </c>
      <c r="BV876">
        <v>0</v>
      </c>
      <c r="BW876" t="s">
        <v>697</v>
      </c>
      <c r="BX876">
        <v>0</v>
      </c>
    </row>
    <row r="877" spans="1:76" x14ac:dyDescent="0.25">
      <c r="A877" t="s">
        <v>721</v>
      </c>
      <c r="B877" t="s">
        <v>191</v>
      </c>
      <c r="C877" t="s">
        <v>209</v>
      </c>
      <c r="D877" t="s">
        <v>796</v>
      </c>
      <c r="E877" t="s">
        <v>192</v>
      </c>
      <c r="F877" t="s">
        <v>210</v>
      </c>
      <c r="G877" t="s">
        <v>697</v>
      </c>
      <c r="H877" t="s">
        <v>89</v>
      </c>
      <c r="I877" t="s">
        <v>2264</v>
      </c>
      <c r="J877" t="s">
        <v>2633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697</v>
      </c>
      <c r="AC877" s="2">
        <v>0</v>
      </c>
      <c r="AD877">
        <v>0</v>
      </c>
      <c r="AE877">
        <v>0</v>
      </c>
      <c r="AF877">
        <v>0</v>
      </c>
      <c r="AG877">
        <v>1</v>
      </c>
      <c r="AH877">
        <v>50</v>
      </c>
      <c r="AI877" t="s">
        <v>698</v>
      </c>
      <c r="AJ877" t="s">
        <v>705</v>
      </c>
      <c r="AK877" t="s">
        <v>697</v>
      </c>
      <c r="AL877">
        <v>0</v>
      </c>
      <c r="AM877">
        <v>0</v>
      </c>
      <c r="AN877" t="s">
        <v>237</v>
      </c>
      <c r="AO877" t="s">
        <v>697</v>
      </c>
      <c r="AP877" t="s">
        <v>697</v>
      </c>
      <c r="AQ877" t="s">
        <v>2642</v>
      </c>
      <c r="AR877" t="s">
        <v>2643</v>
      </c>
      <c r="AS877" t="s">
        <v>697</v>
      </c>
      <c r="AT877" t="s">
        <v>697</v>
      </c>
      <c r="AU877" t="s">
        <v>706</v>
      </c>
      <c r="AV877" t="s">
        <v>236</v>
      </c>
      <c r="AW877" t="s">
        <v>196</v>
      </c>
      <c r="AX877" t="s">
        <v>697</v>
      </c>
      <c r="AY877" t="s">
        <v>697</v>
      </c>
      <c r="AZ877" t="s">
        <v>697</v>
      </c>
      <c r="BA877" t="s">
        <v>2644</v>
      </c>
      <c r="BB877" t="s">
        <v>2645</v>
      </c>
      <c r="BC877">
        <v>0</v>
      </c>
      <c r="BD877" t="s">
        <v>697</v>
      </c>
      <c r="BE877">
        <v>0</v>
      </c>
      <c r="BF877">
        <v>0</v>
      </c>
      <c r="BG877">
        <v>0</v>
      </c>
      <c r="BH877">
        <v>2.25</v>
      </c>
      <c r="BI877" t="s">
        <v>197</v>
      </c>
      <c r="BJ877" t="s">
        <v>192</v>
      </c>
      <c r="BK877">
        <v>0</v>
      </c>
      <c r="BL877">
        <v>0</v>
      </c>
      <c r="BM877">
        <v>0</v>
      </c>
      <c r="BN877">
        <v>0</v>
      </c>
      <c r="BO877">
        <v>0</v>
      </c>
      <c r="BP877" t="s">
        <v>2646</v>
      </c>
      <c r="BQ877">
        <v>0</v>
      </c>
      <c r="BR877">
        <v>0</v>
      </c>
      <c r="BS877">
        <v>0</v>
      </c>
      <c r="BT877" t="s">
        <v>880</v>
      </c>
      <c r="BU877">
        <v>0</v>
      </c>
      <c r="BV877">
        <v>0</v>
      </c>
      <c r="BW877" t="s">
        <v>697</v>
      </c>
      <c r="BX877">
        <v>0</v>
      </c>
    </row>
    <row r="878" spans="1:76" x14ac:dyDescent="0.25">
      <c r="A878" t="s">
        <v>732</v>
      </c>
      <c r="B878" t="s">
        <v>231</v>
      </c>
      <c r="C878" t="s">
        <v>455</v>
      </c>
      <c r="D878" t="s">
        <v>255</v>
      </c>
      <c r="E878" t="s">
        <v>192</v>
      </c>
      <c r="F878" t="s">
        <v>456</v>
      </c>
      <c r="G878" t="s">
        <v>697</v>
      </c>
      <c r="H878" t="s">
        <v>89</v>
      </c>
      <c r="I878" t="s">
        <v>1318</v>
      </c>
      <c r="J878" t="s">
        <v>2633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697</v>
      </c>
      <c r="AC878" s="2">
        <v>0</v>
      </c>
      <c r="AD878">
        <v>0</v>
      </c>
      <c r="AE878">
        <v>0</v>
      </c>
      <c r="AF878">
        <v>1</v>
      </c>
      <c r="AG878">
        <v>0</v>
      </c>
      <c r="AH878">
        <v>51.97</v>
      </c>
      <c r="AI878" t="s">
        <v>894</v>
      </c>
      <c r="AJ878" t="s">
        <v>1011</v>
      </c>
      <c r="AK878" t="s">
        <v>697</v>
      </c>
      <c r="AL878">
        <v>0</v>
      </c>
      <c r="AM878">
        <v>0</v>
      </c>
      <c r="AN878" t="s">
        <v>194</v>
      </c>
      <c r="AO878" t="s">
        <v>697</v>
      </c>
      <c r="AP878" t="s">
        <v>697</v>
      </c>
      <c r="AQ878" t="s">
        <v>2647</v>
      </c>
      <c r="AR878" t="s">
        <v>2648</v>
      </c>
      <c r="AS878" t="s">
        <v>697</v>
      </c>
      <c r="AT878" t="s">
        <v>697</v>
      </c>
      <c r="AU878" t="s">
        <v>213</v>
      </c>
      <c r="AV878" t="s">
        <v>236</v>
      </c>
      <c r="AW878" t="s">
        <v>196</v>
      </c>
      <c r="AX878" t="s">
        <v>697</v>
      </c>
      <c r="AY878" t="s">
        <v>697</v>
      </c>
      <c r="AZ878" t="s">
        <v>697</v>
      </c>
      <c r="BA878" t="s">
        <v>1545</v>
      </c>
      <c r="BB878" t="s">
        <v>2649</v>
      </c>
      <c r="BC878">
        <v>0</v>
      </c>
      <c r="BD878" t="s">
        <v>697</v>
      </c>
      <c r="BE878">
        <v>0</v>
      </c>
      <c r="BF878">
        <v>0</v>
      </c>
      <c r="BG878">
        <v>0</v>
      </c>
      <c r="BH878">
        <v>1.75</v>
      </c>
      <c r="BI878" t="s">
        <v>197</v>
      </c>
      <c r="BJ878" t="s">
        <v>192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2650</v>
      </c>
      <c r="BQ878">
        <v>0</v>
      </c>
      <c r="BR878">
        <v>0</v>
      </c>
      <c r="BS878">
        <v>0</v>
      </c>
      <c r="BT878" t="s">
        <v>880</v>
      </c>
      <c r="BU878">
        <v>0</v>
      </c>
      <c r="BV878">
        <v>0</v>
      </c>
      <c r="BW878" t="s">
        <v>697</v>
      </c>
      <c r="BX878">
        <v>0</v>
      </c>
    </row>
    <row r="879" spans="1:76" x14ac:dyDescent="0.25">
      <c r="A879" t="s">
        <v>732</v>
      </c>
      <c r="B879" t="s">
        <v>231</v>
      </c>
      <c r="C879" t="s">
        <v>455</v>
      </c>
      <c r="D879" t="s">
        <v>255</v>
      </c>
      <c r="E879" t="s">
        <v>192</v>
      </c>
      <c r="F879" t="s">
        <v>456</v>
      </c>
      <c r="G879" t="s">
        <v>198</v>
      </c>
      <c r="H879" t="s">
        <v>198</v>
      </c>
      <c r="I879" t="s">
        <v>1318</v>
      </c>
      <c r="J879" t="s">
        <v>2633</v>
      </c>
      <c r="K879">
        <v>1</v>
      </c>
      <c r="L879">
        <v>777</v>
      </c>
      <c r="M879">
        <v>595</v>
      </c>
      <c r="N879">
        <v>0</v>
      </c>
      <c r="O879">
        <v>0</v>
      </c>
      <c r="P879">
        <v>0</v>
      </c>
      <c r="Q879">
        <v>777</v>
      </c>
      <c r="R879">
        <v>0</v>
      </c>
      <c r="S879">
        <v>0</v>
      </c>
      <c r="T879">
        <v>23.42</v>
      </c>
      <c r="U879">
        <v>21.5</v>
      </c>
      <c r="V879">
        <v>17.62</v>
      </c>
      <c r="W879">
        <v>-5.8</v>
      </c>
      <c r="X879">
        <v>-12.25</v>
      </c>
      <c r="Y879">
        <v>25.277000000000001</v>
      </c>
      <c r="Z879">
        <v>19.34</v>
      </c>
      <c r="AA879">
        <v>3.25</v>
      </c>
      <c r="AB879" t="s">
        <v>199</v>
      </c>
      <c r="AC879" s="2">
        <v>-32.972950819672128</v>
      </c>
      <c r="AD879">
        <v>-7.25</v>
      </c>
      <c r="AE879">
        <v>590.61</v>
      </c>
      <c r="AF879">
        <v>0</v>
      </c>
      <c r="AG879">
        <v>0</v>
      </c>
      <c r="AH879">
        <v>0</v>
      </c>
      <c r="AI879" t="s">
        <v>697</v>
      </c>
      <c r="AJ879" t="s">
        <v>697</v>
      </c>
      <c r="AK879" t="s">
        <v>697</v>
      </c>
      <c r="AL879">
        <v>0</v>
      </c>
      <c r="AM879">
        <v>0</v>
      </c>
      <c r="AN879" t="s">
        <v>697</v>
      </c>
      <c r="AO879" t="s">
        <v>697</v>
      </c>
      <c r="AP879" t="s">
        <v>215</v>
      </c>
      <c r="AQ879" t="s">
        <v>2647</v>
      </c>
      <c r="AR879" t="s">
        <v>2648</v>
      </c>
      <c r="AS879" t="s">
        <v>697</v>
      </c>
      <c r="AT879" t="s">
        <v>697</v>
      </c>
      <c r="AU879" t="s">
        <v>213</v>
      </c>
      <c r="AV879" t="s">
        <v>236</v>
      </c>
      <c r="AW879" t="s">
        <v>196</v>
      </c>
      <c r="AX879" t="s">
        <v>697</v>
      </c>
      <c r="AY879" t="s">
        <v>697</v>
      </c>
      <c r="AZ879" t="s">
        <v>697</v>
      </c>
      <c r="BA879" t="s">
        <v>1545</v>
      </c>
      <c r="BB879" t="s">
        <v>2649</v>
      </c>
      <c r="BC879">
        <v>0</v>
      </c>
      <c r="BD879" t="s">
        <v>697</v>
      </c>
      <c r="BE879">
        <v>0</v>
      </c>
      <c r="BF879">
        <v>0</v>
      </c>
      <c r="BG879">
        <v>0</v>
      </c>
      <c r="BH879">
        <v>0</v>
      </c>
      <c r="BI879" t="s">
        <v>197</v>
      </c>
      <c r="BJ879" t="s">
        <v>697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2650</v>
      </c>
      <c r="BQ879">
        <v>0</v>
      </c>
      <c r="BR879">
        <v>0</v>
      </c>
      <c r="BS879">
        <v>0</v>
      </c>
      <c r="BT879" t="s">
        <v>697</v>
      </c>
      <c r="BU879">
        <v>0</v>
      </c>
      <c r="BV879">
        <v>0</v>
      </c>
      <c r="BW879" t="s">
        <v>697</v>
      </c>
      <c r="BX879">
        <v>0</v>
      </c>
    </row>
    <row r="880" spans="1:76" x14ac:dyDescent="0.25">
      <c r="A880" t="s">
        <v>726</v>
      </c>
      <c r="B880" t="s">
        <v>191</v>
      </c>
      <c r="C880" t="s">
        <v>539</v>
      </c>
      <c r="D880" t="s">
        <v>540</v>
      </c>
      <c r="E880" t="s">
        <v>192</v>
      </c>
      <c r="F880" t="s">
        <v>457</v>
      </c>
      <c r="G880" t="s">
        <v>697</v>
      </c>
      <c r="H880" t="s">
        <v>89</v>
      </c>
      <c r="I880" t="s">
        <v>1435</v>
      </c>
      <c r="J880" t="s">
        <v>2633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697</v>
      </c>
      <c r="AC880" s="2">
        <v>0</v>
      </c>
      <c r="AD880">
        <v>0</v>
      </c>
      <c r="AE880">
        <v>0</v>
      </c>
      <c r="AF880">
        <v>1</v>
      </c>
      <c r="AG880">
        <v>0</v>
      </c>
      <c r="AH880">
        <v>118.05</v>
      </c>
      <c r="AI880" t="s">
        <v>698</v>
      </c>
      <c r="AJ880" t="s">
        <v>705</v>
      </c>
      <c r="AK880" t="s">
        <v>697</v>
      </c>
      <c r="AL880">
        <v>0</v>
      </c>
      <c r="AM880">
        <v>0</v>
      </c>
      <c r="AN880" t="s">
        <v>235</v>
      </c>
      <c r="AO880" t="s">
        <v>697</v>
      </c>
      <c r="AP880" t="s">
        <v>697</v>
      </c>
      <c r="AQ880" t="s">
        <v>2651</v>
      </c>
      <c r="AR880" t="s">
        <v>2652</v>
      </c>
      <c r="AS880" t="s">
        <v>697</v>
      </c>
      <c r="AT880" t="s">
        <v>697</v>
      </c>
      <c r="AU880" t="s">
        <v>706</v>
      </c>
      <c r="AV880" t="s">
        <v>236</v>
      </c>
      <c r="AW880" t="s">
        <v>196</v>
      </c>
      <c r="AX880" t="s">
        <v>697</v>
      </c>
      <c r="AY880" t="s">
        <v>697</v>
      </c>
      <c r="AZ880" t="s">
        <v>697</v>
      </c>
      <c r="BA880" t="s">
        <v>2153</v>
      </c>
      <c r="BB880" t="s">
        <v>2653</v>
      </c>
      <c r="BC880">
        <v>0</v>
      </c>
      <c r="BD880" t="s">
        <v>697</v>
      </c>
      <c r="BE880">
        <v>0</v>
      </c>
      <c r="BF880">
        <v>0</v>
      </c>
      <c r="BG880">
        <v>0</v>
      </c>
      <c r="BH880">
        <v>2.25</v>
      </c>
      <c r="BI880" t="s">
        <v>197</v>
      </c>
      <c r="BJ880" t="s">
        <v>192</v>
      </c>
      <c r="BK880">
        <v>0</v>
      </c>
      <c r="BL880">
        <v>0</v>
      </c>
      <c r="BM880">
        <v>0</v>
      </c>
      <c r="BN880">
        <v>0</v>
      </c>
      <c r="BO880">
        <v>0</v>
      </c>
      <c r="BP880" t="s">
        <v>2654</v>
      </c>
      <c r="BQ880">
        <v>0</v>
      </c>
      <c r="BR880">
        <v>0</v>
      </c>
      <c r="BS880">
        <v>0</v>
      </c>
      <c r="BT880" t="s">
        <v>880</v>
      </c>
      <c r="BU880">
        <v>0</v>
      </c>
      <c r="BV880">
        <v>0</v>
      </c>
      <c r="BW880" t="s">
        <v>697</v>
      </c>
      <c r="BX880">
        <v>0</v>
      </c>
    </row>
    <row r="881" spans="1:76" x14ac:dyDescent="0.25">
      <c r="A881" t="s">
        <v>726</v>
      </c>
      <c r="B881" t="s">
        <v>191</v>
      </c>
      <c r="C881" t="s">
        <v>539</v>
      </c>
      <c r="D881" t="s">
        <v>540</v>
      </c>
      <c r="E881" t="s">
        <v>192</v>
      </c>
      <c r="F881" t="s">
        <v>457</v>
      </c>
      <c r="G881" t="s">
        <v>697</v>
      </c>
      <c r="H881" t="s">
        <v>89</v>
      </c>
      <c r="I881" t="s">
        <v>1435</v>
      </c>
      <c r="J881" t="s">
        <v>2633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697</v>
      </c>
      <c r="AC881" s="2">
        <v>0</v>
      </c>
      <c r="AD881">
        <v>0</v>
      </c>
      <c r="AE881">
        <v>0</v>
      </c>
      <c r="AF881">
        <v>0</v>
      </c>
      <c r="AG881">
        <v>1</v>
      </c>
      <c r="AH881">
        <v>50</v>
      </c>
      <c r="AI881" t="s">
        <v>698</v>
      </c>
      <c r="AJ881" t="s">
        <v>705</v>
      </c>
      <c r="AK881" t="s">
        <v>697</v>
      </c>
      <c r="AL881">
        <v>0</v>
      </c>
      <c r="AM881">
        <v>0</v>
      </c>
      <c r="AN881" t="s">
        <v>237</v>
      </c>
      <c r="AO881" t="s">
        <v>697</v>
      </c>
      <c r="AP881" t="s">
        <v>697</v>
      </c>
      <c r="AQ881" t="s">
        <v>2651</v>
      </c>
      <c r="AR881" t="s">
        <v>2652</v>
      </c>
      <c r="AS881" t="s">
        <v>697</v>
      </c>
      <c r="AT881" t="s">
        <v>697</v>
      </c>
      <c r="AU881" t="s">
        <v>706</v>
      </c>
      <c r="AV881" t="s">
        <v>236</v>
      </c>
      <c r="AW881" t="s">
        <v>196</v>
      </c>
      <c r="AX881" t="s">
        <v>697</v>
      </c>
      <c r="AY881" t="s">
        <v>697</v>
      </c>
      <c r="AZ881" t="s">
        <v>697</v>
      </c>
      <c r="BA881" t="s">
        <v>2153</v>
      </c>
      <c r="BB881" t="s">
        <v>2653</v>
      </c>
      <c r="BC881">
        <v>0</v>
      </c>
      <c r="BD881" t="s">
        <v>697</v>
      </c>
      <c r="BE881">
        <v>0</v>
      </c>
      <c r="BF881">
        <v>0</v>
      </c>
      <c r="BG881">
        <v>0</v>
      </c>
      <c r="BH881">
        <v>2.25</v>
      </c>
      <c r="BI881" t="s">
        <v>197</v>
      </c>
      <c r="BJ881" t="s">
        <v>192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2654</v>
      </c>
      <c r="BQ881">
        <v>0</v>
      </c>
      <c r="BR881">
        <v>0</v>
      </c>
      <c r="BS881">
        <v>0</v>
      </c>
      <c r="BT881" t="s">
        <v>880</v>
      </c>
      <c r="BU881">
        <v>0</v>
      </c>
      <c r="BV881">
        <v>0</v>
      </c>
      <c r="BW881" t="s">
        <v>697</v>
      </c>
      <c r="BX881">
        <v>0</v>
      </c>
    </row>
    <row r="882" spans="1:76" x14ac:dyDescent="0.25">
      <c r="A882" t="s">
        <v>1521</v>
      </c>
      <c r="B882" t="s">
        <v>191</v>
      </c>
      <c r="C882" t="s">
        <v>1522</v>
      </c>
      <c r="D882" t="s">
        <v>538</v>
      </c>
      <c r="E882" t="s">
        <v>192</v>
      </c>
      <c r="F882" t="s">
        <v>603</v>
      </c>
      <c r="G882" t="s">
        <v>697</v>
      </c>
      <c r="H882" t="s">
        <v>89</v>
      </c>
      <c r="I882" t="s">
        <v>1570</v>
      </c>
      <c r="J882" t="s">
        <v>2633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697</v>
      </c>
      <c r="AC882" s="2">
        <v>0</v>
      </c>
      <c r="AD882">
        <v>0</v>
      </c>
      <c r="AE882">
        <v>0</v>
      </c>
      <c r="AF882">
        <v>1</v>
      </c>
      <c r="AG882">
        <v>0</v>
      </c>
      <c r="AH882">
        <v>82.34</v>
      </c>
      <c r="AI882" t="s">
        <v>410</v>
      </c>
      <c r="AJ882" t="s">
        <v>411</v>
      </c>
      <c r="AK882" t="s">
        <v>697</v>
      </c>
      <c r="AL882">
        <v>0</v>
      </c>
      <c r="AM882">
        <v>0</v>
      </c>
      <c r="AN882" t="s">
        <v>194</v>
      </c>
      <c r="AO882" t="s">
        <v>697</v>
      </c>
      <c r="AP882" t="s">
        <v>697</v>
      </c>
      <c r="AQ882" t="s">
        <v>2655</v>
      </c>
      <c r="AR882" t="s">
        <v>2656</v>
      </c>
      <c r="AS882" t="s">
        <v>697</v>
      </c>
      <c r="AT882" t="s">
        <v>697</v>
      </c>
      <c r="AU882" t="s">
        <v>219</v>
      </c>
      <c r="AV882" t="s">
        <v>236</v>
      </c>
      <c r="AW882" t="s">
        <v>196</v>
      </c>
      <c r="AX882" t="s">
        <v>697</v>
      </c>
      <c r="AY882" t="s">
        <v>697</v>
      </c>
      <c r="AZ882" t="s">
        <v>697</v>
      </c>
      <c r="BA882" t="s">
        <v>2500</v>
      </c>
      <c r="BB882" t="s">
        <v>2657</v>
      </c>
      <c r="BC882">
        <v>0</v>
      </c>
      <c r="BD882" t="s">
        <v>697</v>
      </c>
      <c r="BE882">
        <v>0</v>
      </c>
      <c r="BF882">
        <v>0</v>
      </c>
      <c r="BG882">
        <v>0</v>
      </c>
      <c r="BH882">
        <v>1.6</v>
      </c>
      <c r="BI882" t="s">
        <v>197</v>
      </c>
      <c r="BJ882" t="s">
        <v>192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2658</v>
      </c>
      <c r="BQ882">
        <v>0</v>
      </c>
      <c r="BR882">
        <v>0</v>
      </c>
      <c r="BS882">
        <v>0</v>
      </c>
      <c r="BT882" t="s">
        <v>880</v>
      </c>
      <c r="BU882">
        <v>0</v>
      </c>
      <c r="BV882">
        <v>0</v>
      </c>
      <c r="BW882" t="s">
        <v>697</v>
      </c>
      <c r="BX882">
        <v>0</v>
      </c>
    </row>
    <row r="883" spans="1:76" x14ac:dyDescent="0.25">
      <c r="A883" t="s">
        <v>1521</v>
      </c>
      <c r="B883" t="s">
        <v>191</v>
      </c>
      <c r="C883" t="s">
        <v>1522</v>
      </c>
      <c r="D883" t="s">
        <v>538</v>
      </c>
      <c r="E883" t="s">
        <v>192</v>
      </c>
      <c r="F883" t="s">
        <v>603</v>
      </c>
      <c r="G883" t="s">
        <v>198</v>
      </c>
      <c r="H883" t="s">
        <v>198</v>
      </c>
      <c r="I883" t="s">
        <v>1570</v>
      </c>
      <c r="J883" t="s">
        <v>2633</v>
      </c>
      <c r="K883">
        <v>1</v>
      </c>
      <c r="L883">
        <v>987</v>
      </c>
      <c r="M883">
        <v>711</v>
      </c>
      <c r="N883">
        <v>0</v>
      </c>
      <c r="O883">
        <v>0</v>
      </c>
      <c r="P883">
        <v>0</v>
      </c>
      <c r="Q883">
        <v>987</v>
      </c>
      <c r="R883">
        <v>0</v>
      </c>
      <c r="S883">
        <v>0</v>
      </c>
      <c r="T883">
        <v>27.96</v>
      </c>
      <c r="U883">
        <v>27.5</v>
      </c>
      <c r="V883">
        <v>22.54</v>
      </c>
      <c r="W883">
        <v>-5.42</v>
      </c>
      <c r="X883">
        <v>-3.75</v>
      </c>
      <c r="Y883">
        <v>25.92</v>
      </c>
      <c r="Z883">
        <v>4.51</v>
      </c>
      <c r="AA883">
        <v>0.63</v>
      </c>
      <c r="AB883" t="s">
        <v>199</v>
      </c>
      <c r="AC883" s="2">
        <v>-25</v>
      </c>
      <c r="AD883">
        <v>-5.5</v>
      </c>
      <c r="AE883">
        <v>711.07</v>
      </c>
      <c r="AF883">
        <v>0</v>
      </c>
      <c r="AG883">
        <v>0</v>
      </c>
      <c r="AH883">
        <v>0</v>
      </c>
      <c r="AI883" t="s">
        <v>697</v>
      </c>
      <c r="AJ883" t="s">
        <v>697</v>
      </c>
      <c r="AK883" t="s">
        <v>697</v>
      </c>
      <c r="AL883">
        <v>0</v>
      </c>
      <c r="AM883">
        <v>0</v>
      </c>
      <c r="AN883" t="s">
        <v>697</v>
      </c>
      <c r="AO883" t="s">
        <v>697</v>
      </c>
      <c r="AP883" t="s">
        <v>248</v>
      </c>
      <c r="AQ883" t="s">
        <v>2655</v>
      </c>
      <c r="AR883" t="s">
        <v>2656</v>
      </c>
      <c r="AS883" t="s">
        <v>697</v>
      </c>
      <c r="AT883" t="s">
        <v>697</v>
      </c>
      <c r="AU883" t="s">
        <v>219</v>
      </c>
      <c r="AV883" t="s">
        <v>236</v>
      </c>
      <c r="AW883" t="s">
        <v>196</v>
      </c>
      <c r="AX883" t="s">
        <v>697</v>
      </c>
      <c r="AY883" t="s">
        <v>697</v>
      </c>
      <c r="AZ883" t="s">
        <v>697</v>
      </c>
      <c r="BA883" t="s">
        <v>2500</v>
      </c>
      <c r="BB883" t="s">
        <v>2657</v>
      </c>
      <c r="BC883">
        <v>0</v>
      </c>
      <c r="BD883" t="s">
        <v>697</v>
      </c>
      <c r="BE883">
        <v>0</v>
      </c>
      <c r="BF883">
        <v>0</v>
      </c>
      <c r="BG883">
        <v>0</v>
      </c>
      <c r="BH883">
        <v>0</v>
      </c>
      <c r="BI883" t="s">
        <v>197</v>
      </c>
      <c r="BJ883" t="s">
        <v>697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2658</v>
      </c>
      <c r="BQ883">
        <v>0</v>
      </c>
      <c r="BR883">
        <v>0</v>
      </c>
      <c r="BS883">
        <v>0</v>
      </c>
      <c r="BT883" t="s">
        <v>697</v>
      </c>
      <c r="BU883">
        <v>0</v>
      </c>
      <c r="BV883">
        <v>0</v>
      </c>
      <c r="BW883" t="s">
        <v>697</v>
      </c>
      <c r="BX883">
        <v>0</v>
      </c>
    </row>
    <row r="884" spans="1:76" x14ac:dyDescent="0.25">
      <c r="A884" t="s">
        <v>746</v>
      </c>
      <c r="B884" t="s">
        <v>201</v>
      </c>
      <c r="C884" t="s">
        <v>249</v>
      </c>
      <c r="D884" t="s">
        <v>250</v>
      </c>
      <c r="E884" t="s">
        <v>192</v>
      </c>
      <c r="F884" t="s">
        <v>251</v>
      </c>
      <c r="G884" t="s">
        <v>697</v>
      </c>
      <c r="H884" t="s">
        <v>89</v>
      </c>
      <c r="I884" t="s">
        <v>1131</v>
      </c>
      <c r="J884" t="s">
        <v>2633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697</v>
      </c>
      <c r="AC884" s="2">
        <v>0</v>
      </c>
      <c r="AD884">
        <v>0</v>
      </c>
      <c r="AE884">
        <v>0</v>
      </c>
      <c r="AF884">
        <v>1</v>
      </c>
      <c r="AG884">
        <v>0</v>
      </c>
      <c r="AH884">
        <v>44.55</v>
      </c>
      <c r="AI884" t="s">
        <v>451</v>
      </c>
      <c r="AJ884" t="s">
        <v>454</v>
      </c>
      <c r="AK884" t="s">
        <v>697</v>
      </c>
      <c r="AL884">
        <v>0</v>
      </c>
      <c r="AM884">
        <v>0</v>
      </c>
      <c r="AN884" t="s">
        <v>235</v>
      </c>
      <c r="AO884" t="s">
        <v>697</v>
      </c>
      <c r="AP884" t="s">
        <v>697</v>
      </c>
      <c r="AQ884" t="s">
        <v>2659</v>
      </c>
      <c r="AR884" t="s">
        <v>2660</v>
      </c>
      <c r="AS884" t="s">
        <v>697</v>
      </c>
      <c r="AT884" t="s">
        <v>697</v>
      </c>
      <c r="AU884" t="s">
        <v>207</v>
      </c>
      <c r="AV884" t="s">
        <v>236</v>
      </c>
      <c r="AW884" t="s">
        <v>196</v>
      </c>
      <c r="AX884" t="s">
        <v>697</v>
      </c>
      <c r="AY884" t="s">
        <v>697</v>
      </c>
      <c r="AZ884" t="s">
        <v>697</v>
      </c>
      <c r="BA884" t="s">
        <v>1245</v>
      </c>
      <c r="BB884" t="s">
        <v>1479</v>
      </c>
      <c r="BC884">
        <v>0</v>
      </c>
      <c r="BD884" t="s">
        <v>697</v>
      </c>
      <c r="BE884">
        <v>0</v>
      </c>
      <c r="BF884">
        <v>0</v>
      </c>
      <c r="BG884">
        <v>0</v>
      </c>
      <c r="BH884">
        <v>1.5</v>
      </c>
      <c r="BI884" t="s">
        <v>197</v>
      </c>
      <c r="BJ884" t="s">
        <v>192</v>
      </c>
      <c r="BK884">
        <v>0</v>
      </c>
      <c r="BL884">
        <v>0</v>
      </c>
      <c r="BM884">
        <v>0</v>
      </c>
      <c r="BN884">
        <v>0</v>
      </c>
      <c r="BO884">
        <v>0</v>
      </c>
      <c r="BP884" t="s">
        <v>2661</v>
      </c>
      <c r="BQ884">
        <v>0</v>
      </c>
      <c r="BR884">
        <v>0</v>
      </c>
      <c r="BS884">
        <v>0</v>
      </c>
      <c r="BT884" t="s">
        <v>880</v>
      </c>
      <c r="BU884">
        <v>0</v>
      </c>
      <c r="BV884">
        <v>0</v>
      </c>
      <c r="BW884" t="s">
        <v>697</v>
      </c>
      <c r="BX884">
        <v>0</v>
      </c>
    </row>
    <row r="885" spans="1:76" x14ac:dyDescent="0.25">
      <c r="A885" t="s">
        <v>746</v>
      </c>
      <c r="B885" t="s">
        <v>201</v>
      </c>
      <c r="C885" t="s">
        <v>249</v>
      </c>
      <c r="D885" t="s">
        <v>250</v>
      </c>
      <c r="E885" t="s">
        <v>192</v>
      </c>
      <c r="F885" t="s">
        <v>251</v>
      </c>
      <c r="G885" t="s">
        <v>697</v>
      </c>
      <c r="H885" t="s">
        <v>89</v>
      </c>
      <c r="I885" t="s">
        <v>1131</v>
      </c>
      <c r="J885" t="s">
        <v>2633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697</v>
      </c>
      <c r="AC885" s="2">
        <v>0</v>
      </c>
      <c r="AD885">
        <v>0</v>
      </c>
      <c r="AE885">
        <v>0</v>
      </c>
      <c r="AF885">
        <v>0</v>
      </c>
      <c r="AG885">
        <v>1</v>
      </c>
      <c r="AH885">
        <v>50</v>
      </c>
      <c r="AI885" t="s">
        <v>451</v>
      </c>
      <c r="AJ885" t="s">
        <v>454</v>
      </c>
      <c r="AK885" t="s">
        <v>697</v>
      </c>
      <c r="AL885">
        <v>0</v>
      </c>
      <c r="AM885">
        <v>0</v>
      </c>
      <c r="AN885" t="s">
        <v>237</v>
      </c>
      <c r="AO885" t="s">
        <v>697</v>
      </c>
      <c r="AP885" t="s">
        <v>697</v>
      </c>
      <c r="AQ885" t="s">
        <v>2659</v>
      </c>
      <c r="AR885" t="s">
        <v>2660</v>
      </c>
      <c r="AS885" t="s">
        <v>697</v>
      </c>
      <c r="AT885" t="s">
        <v>697</v>
      </c>
      <c r="AU885" t="s">
        <v>207</v>
      </c>
      <c r="AV885" t="s">
        <v>236</v>
      </c>
      <c r="AW885" t="s">
        <v>196</v>
      </c>
      <c r="AX885" t="s">
        <v>697</v>
      </c>
      <c r="AY885" t="s">
        <v>697</v>
      </c>
      <c r="AZ885" t="s">
        <v>697</v>
      </c>
      <c r="BA885" t="s">
        <v>1245</v>
      </c>
      <c r="BB885" t="s">
        <v>1479</v>
      </c>
      <c r="BC885">
        <v>0</v>
      </c>
      <c r="BD885" t="s">
        <v>697</v>
      </c>
      <c r="BE885">
        <v>0</v>
      </c>
      <c r="BF885">
        <v>0</v>
      </c>
      <c r="BG885">
        <v>0</v>
      </c>
      <c r="BH885">
        <v>1.5</v>
      </c>
      <c r="BI885" t="s">
        <v>197</v>
      </c>
      <c r="BJ885" t="s">
        <v>192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2661</v>
      </c>
      <c r="BQ885">
        <v>0</v>
      </c>
      <c r="BR885">
        <v>0</v>
      </c>
      <c r="BS885">
        <v>0</v>
      </c>
      <c r="BT885" t="s">
        <v>880</v>
      </c>
      <c r="BU885">
        <v>0</v>
      </c>
      <c r="BV885">
        <v>0</v>
      </c>
      <c r="BW885" t="s">
        <v>697</v>
      </c>
      <c r="BX885">
        <v>0</v>
      </c>
    </row>
    <row r="886" spans="1:76" x14ac:dyDescent="0.25">
      <c r="A886" t="s">
        <v>732</v>
      </c>
      <c r="B886" t="s">
        <v>231</v>
      </c>
      <c r="C886" t="s">
        <v>455</v>
      </c>
      <c r="D886" t="s">
        <v>255</v>
      </c>
      <c r="E886" t="s">
        <v>192</v>
      </c>
      <c r="F886" t="s">
        <v>456</v>
      </c>
      <c r="G886" t="s">
        <v>697</v>
      </c>
      <c r="H886" t="s">
        <v>89</v>
      </c>
      <c r="I886" t="s">
        <v>2264</v>
      </c>
      <c r="J886" t="s">
        <v>2633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697</v>
      </c>
      <c r="AC886" s="2">
        <v>0</v>
      </c>
      <c r="AD886">
        <v>0</v>
      </c>
      <c r="AE886">
        <v>0</v>
      </c>
      <c r="AF886">
        <v>1</v>
      </c>
      <c r="AG886">
        <v>0</v>
      </c>
      <c r="AH886">
        <v>65.34</v>
      </c>
      <c r="AI886" t="s">
        <v>452</v>
      </c>
      <c r="AJ886" t="s">
        <v>453</v>
      </c>
      <c r="AK886" t="s">
        <v>697</v>
      </c>
      <c r="AL886">
        <v>0</v>
      </c>
      <c r="AM886">
        <v>0</v>
      </c>
      <c r="AN886" t="s">
        <v>194</v>
      </c>
      <c r="AO886" t="s">
        <v>697</v>
      </c>
      <c r="AP886" t="s">
        <v>697</v>
      </c>
      <c r="AQ886" t="s">
        <v>2662</v>
      </c>
      <c r="AR886" t="s">
        <v>2663</v>
      </c>
      <c r="AS886" t="s">
        <v>697</v>
      </c>
      <c r="AT886" t="s">
        <v>697</v>
      </c>
      <c r="AU886" t="s">
        <v>195</v>
      </c>
      <c r="AV886" t="s">
        <v>236</v>
      </c>
      <c r="AW886" t="s">
        <v>196</v>
      </c>
      <c r="AX886" t="s">
        <v>697</v>
      </c>
      <c r="AY886" t="s">
        <v>697</v>
      </c>
      <c r="AZ886" t="s">
        <v>697</v>
      </c>
      <c r="BA886" t="s">
        <v>2664</v>
      </c>
      <c r="BB886" t="s">
        <v>2665</v>
      </c>
      <c r="BC886">
        <v>0</v>
      </c>
      <c r="BD886" t="s">
        <v>697</v>
      </c>
      <c r="BE886">
        <v>0</v>
      </c>
      <c r="BF886">
        <v>0</v>
      </c>
      <c r="BG886">
        <v>0</v>
      </c>
      <c r="BH886">
        <v>2.2000000000000002</v>
      </c>
      <c r="BI886" t="s">
        <v>197</v>
      </c>
      <c r="BJ886" t="s">
        <v>192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2666</v>
      </c>
      <c r="BQ886">
        <v>0</v>
      </c>
      <c r="BR886">
        <v>0</v>
      </c>
      <c r="BS886">
        <v>0</v>
      </c>
      <c r="BT886" t="s">
        <v>880</v>
      </c>
      <c r="BU886">
        <v>0</v>
      </c>
      <c r="BV886">
        <v>0</v>
      </c>
      <c r="BW886" t="s">
        <v>697</v>
      </c>
      <c r="BX886">
        <v>0</v>
      </c>
    </row>
    <row r="887" spans="1:76" x14ac:dyDescent="0.25">
      <c r="A887" t="s">
        <v>732</v>
      </c>
      <c r="B887" t="s">
        <v>231</v>
      </c>
      <c r="C887" t="s">
        <v>455</v>
      </c>
      <c r="D887" t="s">
        <v>255</v>
      </c>
      <c r="E887" t="s">
        <v>192</v>
      </c>
      <c r="F887" t="s">
        <v>456</v>
      </c>
      <c r="G887" t="s">
        <v>198</v>
      </c>
      <c r="H887" t="s">
        <v>198</v>
      </c>
      <c r="I887" t="s">
        <v>2264</v>
      </c>
      <c r="J887" t="s">
        <v>2633</v>
      </c>
      <c r="K887">
        <v>1</v>
      </c>
      <c r="L887">
        <v>753.69</v>
      </c>
      <c r="M887">
        <v>544</v>
      </c>
      <c r="N887">
        <v>0</v>
      </c>
      <c r="O887">
        <v>0</v>
      </c>
      <c r="P887">
        <v>0</v>
      </c>
      <c r="Q887">
        <v>753.69</v>
      </c>
      <c r="R887">
        <v>0</v>
      </c>
      <c r="S887">
        <v>0</v>
      </c>
      <c r="T887">
        <v>27.82</v>
      </c>
      <c r="U887">
        <v>21.5</v>
      </c>
      <c r="V887">
        <v>17.62</v>
      </c>
      <c r="W887">
        <v>-10.199999999999999</v>
      </c>
      <c r="X887">
        <v>-39.06</v>
      </c>
      <c r="Y887">
        <v>16.076000000000001</v>
      </c>
      <c r="Z887">
        <v>17.68</v>
      </c>
      <c r="AA887">
        <v>3.25</v>
      </c>
      <c r="AB887" t="s">
        <v>199</v>
      </c>
      <c r="AC887" s="2">
        <v>-52.234426229508195</v>
      </c>
      <c r="AD887">
        <v>-11.49</v>
      </c>
      <c r="AE887">
        <v>573.97</v>
      </c>
      <c r="AF887">
        <v>0</v>
      </c>
      <c r="AG887">
        <v>0</v>
      </c>
      <c r="AH887">
        <v>0</v>
      </c>
      <c r="AI887" t="s">
        <v>697</v>
      </c>
      <c r="AJ887" t="s">
        <v>697</v>
      </c>
      <c r="AK887" t="s">
        <v>697</v>
      </c>
      <c r="AL887">
        <v>0</v>
      </c>
      <c r="AM887">
        <v>0</v>
      </c>
      <c r="AN887" t="s">
        <v>697</v>
      </c>
      <c r="AO887" t="s">
        <v>697</v>
      </c>
      <c r="AP887" t="s">
        <v>215</v>
      </c>
      <c r="AQ887" t="s">
        <v>2662</v>
      </c>
      <c r="AR887" t="s">
        <v>2663</v>
      </c>
      <c r="AS887" t="s">
        <v>697</v>
      </c>
      <c r="AT887" t="s">
        <v>697</v>
      </c>
      <c r="AU887" t="s">
        <v>195</v>
      </c>
      <c r="AV887" t="s">
        <v>236</v>
      </c>
      <c r="AW887" t="s">
        <v>196</v>
      </c>
      <c r="AX887" t="s">
        <v>697</v>
      </c>
      <c r="AY887" t="s">
        <v>697</v>
      </c>
      <c r="AZ887" t="s">
        <v>697</v>
      </c>
      <c r="BA887" t="s">
        <v>2664</v>
      </c>
      <c r="BB887" t="s">
        <v>2665</v>
      </c>
      <c r="BC887">
        <v>0</v>
      </c>
      <c r="BD887" t="s">
        <v>697</v>
      </c>
      <c r="BE887">
        <v>0</v>
      </c>
      <c r="BF887">
        <v>0</v>
      </c>
      <c r="BG887">
        <v>0</v>
      </c>
      <c r="BH887">
        <v>0</v>
      </c>
      <c r="BI887" t="s">
        <v>197</v>
      </c>
      <c r="BJ887" t="s">
        <v>697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2666</v>
      </c>
      <c r="BQ887">
        <v>0</v>
      </c>
      <c r="BR887">
        <v>0</v>
      </c>
      <c r="BS887">
        <v>0</v>
      </c>
      <c r="BT887" t="s">
        <v>697</v>
      </c>
      <c r="BU887">
        <v>0</v>
      </c>
      <c r="BV887">
        <v>0</v>
      </c>
      <c r="BW887" t="s">
        <v>697</v>
      </c>
      <c r="BX887">
        <v>0</v>
      </c>
    </row>
    <row r="888" spans="1:76" x14ac:dyDescent="0.25">
      <c r="A888" t="s">
        <v>721</v>
      </c>
      <c r="B888" t="s">
        <v>191</v>
      </c>
      <c r="C888" t="s">
        <v>209</v>
      </c>
      <c r="D888" t="s">
        <v>796</v>
      </c>
      <c r="E888" t="s">
        <v>192</v>
      </c>
      <c r="F888" t="s">
        <v>210</v>
      </c>
      <c r="G888" t="s">
        <v>697</v>
      </c>
      <c r="H888" t="s">
        <v>89</v>
      </c>
      <c r="I888" t="s">
        <v>1435</v>
      </c>
      <c r="J888" t="s">
        <v>2633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697</v>
      </c>
      <c r="AC888" s="2">
        <v>0</v>
      </c>
      <c r="AD888">
        <v>0</v>
      </c>
      <c r="AE888">
        <v>0</v>
      </c>
      <c r="AF888">
        <v>1</v>
      </c>
      <c r="AG888">
        <v>0</v>
      </c>
      <c r="AH888">
        <v>61.77</v>
      </c>
      <c r="AI888" t="s">
        <v>700</v>
      </c>
      <c r="AJ888" t="s">
        <v>704</v>
      </c>
      <c r="AK888" t="s">
        <v>697</v>
      </c>
      <c r="AL888">
        <v>0</v>
      </c>
      <c r="AM888">
        <v>0</v>
      </c>
      <c r="AN888" t="s">
        <v>194</v>
      </c>
      <c r="AO888" t="s">
        <v>697</v>
      </c>
      <c r="AP888" t="s">
        <v>697</v>
      </c>
      <c r="AQ888" t="s">
        <v>2667</v>
      </c>
      <c r="AR888" t="s">
        <v>2668</v>
      </c>
      <c r="AS888" t="s">
        <v>697</v>
      </c>
      <c r="AT888" t="s">
        <v>697</v>
      </c>
      <c r="AU888" t="s">
        <v>223</v>
      </c>
      <c r="AV888" t="s">
        <v>236</v>
      </c>
      <c r="AW888" t="s">
        <v>196</v>
      </c>
      <c r="AX888" t="s">
        <v>697</v>
      </c>
      <c r="AY888" t="s">
        <v>697</v>
      </c>
      <c r="AZ888" t="s">
        <v>697</v>
      </c>
      <c r="BA888" t="s">
        <v>2089</v>
      </c>
      <c r="BB888" t="s">
        <v>2669</v>
      </c>
      <c r="BC888">
        <v>0</v>
      </c>
      <c r="BD888" t="s">
        <v>697</v>
      </c>
      <c r="BE888">
        <v>0</v>
      </c>
      <c r="BF888">
        <v>0</v>
      </c>
      <c r="BG888">
        <v>0</v>
      </c>
      <c r="BH888">
        <v>1.95</v>
      </c>
      <c r="BI888" t="s">
        <v>197</v>
      </c>
      <c r="BJ888" t="s">
        <v>192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2670</v>
      </c>
      <c r="BQ888">
        <v>0</v>
      </c>
      <c r="BR888">
        <v>0</v>
      </c>
      <c r="BS888">
        <v>0</v>
      </c>
      <c r="BT888" t="s">
        <v>880</v>
      </c>
      <c r="BU888">
        <v>0</v>
      </c>
      <c r="BV888">
        <v>0</v>
      </c>
      <c r="BW888" t="s">
        <v>697</v>
      </c>
      <c r="BX888">
        <v>0</v>
      </c>
    </row>
    <row r="889" spans="1:76" x14ac:dyDescent="0.25">
      <c r="A889" t="s">
        <v>721</v>
      </c>
      <c r="B889" t="s">
        <v>191</v>
      </c>
      <c r="C889" t="s">
        <v>209</v>
      </c>
      <c r="D889" t="s">
        <v>796</v>
      </c>
      <c r="E889" t="s">
        <v>192</v>
      </c>
      <c r="F889" t="s">
        <v>210</v>
      </c>
      <c r="G889" t="s">
        <v>198</v>
      </c>
      <c r="H889" t="s">
        <v>198</v>
      </c>
      <c r="I889" t="s">
        <v>1435</v>
      </c>
      <c r="J889" t="s">
        <v>2633</v>
      </c>
      <c r="K889">
        <v>1</v>
      </c>
      <c r="L889">
        <v>730</v>
      </c>
      <c r="M889">
        <v>503</v>
      </c>
      <c r="N889">
        <v>0</v>
      </c>
      <c r="O889">
        <v>0</v>
      </c>
      <c r="P889">
        <v>0</v>
      </c>
      <c r="Q889">
        <v>730</v>
      </c>
      <c r="R889">
        <v>0</v>
      </c>
      <c r="S889">
        <v>0</v>
      </c>
      <c r="T889">
        <v>31.1</v>
      </c>
      <c r="U889">
        <v>27.5</v>
      </c>
      <c r="V889">
        <v>22.54</v>
      </c>
      <c r="W889">
        <v>-8.56</v>
      </c>
      <c r="X889">
        <v>-21.52</v>
      </c>
      <c r="Y889">
        <v>17.23</v>
      </c>
      <c r="Z889">
        <v>16.350000000000001</v>
      </c>
      <c r="AA889">
        <v>3.25</v>
      </c>
      <c r="AB889" t="s">
        <v>199</v>
      </c>
      <c r="AC889" s="2">
        <v>-35.639344262295083</v>
      </c>
      <c r="AD889">
        <v>-7.84</v>
      </c>
      <c r="AE889">
        <v>512.9</v>
      </c>
      <c r="AF889">
        <v>0</v>
      </c>
      <c r="AG889">
        <v>0</v>
      </c>
      <c r="AH889">
        <v>0</v>
      </c>
      <c r="AI889" t="s">
        <v>697</v>
      </c>
      <c r="AJ889" t="s">
        <v>697</v>
      </c>
      <c r="AK889" t="s">
        <v>697</v>
      </c>
      <c r="AL889">
        <v>0</v>
      </c>
      <c r="AM889">
        <v>0</v>
      </c>
      <c r="AN889" t="s">
        <v>697</v>
      </c>
      <c r="AO889" t="s">
        <v>697</v>
      </c>
      <c r="AP889" t="s">
        <v>215</v>
      </c>
      <c r="AQ889" t="s">
        <v>2667</v>
      </c>
      <c r="AR889" t="s">
        <v>2668</v>
      </c>
      <c r="AS889" t="s">
        <v>697</v>
      </c>
      <c r="AT889" t="s">
        <v>697</v>
      </c>
      <c r="AU889" t="s">
        <v>223</v>
      </c>
      <c r="AV889" t="s">
        <v>236</v>
      </c>
      <c r="AW889" t="s">
        <v>196</v>
      </c>
      <c r="AX889" t="s">
        <v>697</v>
      </c>
      <c r="AY889" t="s">
        <v>697</v>
      </c>
      <c r="AZ889" t="s">
        <v>697</v>
      </c>
      <c r="BA889" t="s">
        <v>2089</v>
      </c>
      <c r="BB889" t="s">
        <v>2669</v>
      </c>
      <c r="BC889">
        <v>0</v>
      </c>
      <c r="BD889" t="s">
        <v>697</v>
      </c>
      <c r="BE889">
        <v>0</v>
      </c>
      <c r="BF889">
        <v>0</v>
      </c>
      <c r="BG889">
        <v>0</v>
      </c>
      <c r="BH889">
        <v>0</v>
      </c>
      <c r="BI889" t="s">
        <v>197</v>
      </c>
      <c r="BJ889" t="s">
        <v>697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2670</v>
      </c>
      <c r="BQ889">
        <v>0</v>
      </c>
      <c r="BR889">
        <v>0</v>
      </c>
      <c r="BS889">
        <v>0</v>
      </c>
      <c r="BT889" t="s">
        <v>697</v>
      </c>
      <c r="BU889">
        <v>0</v>
      </c>
      <c r="BV889">
        <v>0</v>
      </c>
      <c r="BW889" t="s">
        <v>697</v>
      </c>
      <c r="BX889">
        <v>0</v>
      </c>
    </row>
    <row r="890" spans="1:76" x14ac:dyDescent="0.25">
      <c r="A890" t="s">
        <v>791</v>
      </c>
      <c r="B890" t="s">
        <v>191</v>
      </c>
      <c r="C890" t="s">
        <v>792</v>
      </c>
      <c r="D890" t="s">
        <v>675</v>
      </c>
      <c r="E890" t="s">
        <v>192</v>
      </c>
      <c r="F890" t="s">
        <v>624</v>
      </c>
      <c r="G890" t="s">
        <v>697</v>
      </c>
      <c r="H890" t="s">
        <v>89</v>
      </c>
      <c r="I890" t="s">
        <v>1004</v>
      </c>
      <c r="J890" t="s">
        <v>2633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697</v>
      </c>
      <c r="AC890" s="2">
        <v>0</v>
      </c>
      <c r="AD890">
        <v>0</v>
      </c>
      <c r="AE890">
        <v>0</v>
      </c>
      <c r="AF890">
        <v>1</v>
      </c>
      <c r="AG890">
        <v>0</v>
      </c>
      <c r="AH890">
        <v>50.24</v>
      </c>
      <c r="AI890" t="s">
        <v>894</v>
      </c>
      <c r="AJ890" t="s">
        <v>1011</v>
      </c>
      <c r="AK890" t="s">
        <v>697</v>
      </c>
      <c r="AL890">
        <v>0</v>
      </c>
      <c r="AM890">
        <v>0</v>
      </c>
      <c r="AN890" t="s">
        <v>194</v>
      </c>
      <c r="AO890" t="s">
        <v>697</v>
      </c>
      <c r="AP890" t="s">
        <v>697</v>
      </c>
      <c r="AQ890" t="s">
        <v>2671</v>
      </c>
      <c r="AR890" t="s">
        <v>2672</v>
      </c>
      <c r="AS890" t="s">
        <v>697</v>
      </c>
      <c r="AT890" t="s">
        <v>697</v>
      </c>
      <c r="AU890" t="s">
        <v>213</v>
      </c>
      <c r="AV890" t="s">
        <v>236</v>
      </c>
      <c r="AW890" t="s">
        <v>196</v>
      </c>
      <c r="AX890" t="s">
        <v>697</v>
      </c>
      <c r="AY890" t="s">
        <v>697</v>
      </c>
      <c r="AZ890" t="s">
        <v>697</v>
      </c>
      <c r="BA890" t="s">
        <v>1093</v>
      </c>
      <c r="BB890" t="s">
        <v>2673</v>
      </c>
      <c r="BC890">
        <v>0</v>
      </c>
      <c r="BD890" t="s">
        <v>697</v>
      </c>
      <c r="BE890">
        <v>0</v>
      </c>
      <c r="BF890">
        <v>0</v>
      </c>
      <c r="BG890">
        <v>0</v>
      </c>
      <c r="BH890">
        <v>1.75</v>
      </c>
      <c r="BI890" t="s">
        <v>197</v>
      </c>
      <c r="BJ890" t="s">
        <v>192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2674</v>
      </c>
      <c r="BQ890">
        <v>0</v>
      </c>
      <c r="BR890">
        <v>0</v>
      </c>
      <c r="BS890">
        <v>0</v>
      </c>
      <c r="BT890" t="s">
        <v>880</v>
      </c>
      <c r="BU890">
        <v>0</v>
      </c>
      <c r="BV890">
        <v>0</v>
      </c>
      <c r="BW890" t="s">
        <v>697</v>
      </c>
      <c r="BX890">
        <v>0</v>
      </c>
    </row>
    <row r="891" spans="1:76" x14ac:dyDescent="0.25">
      <c r="A891" t="s">
        <v>791</v>
      </c>
      <c r="B891" t="s">
        <v>191</v>
      </c>
      <c r="C891" t="s">
        <v>792</v>
      </c>
      <c r="D891" t="s">
        <v>675</v>
      </c>
      <c r="E891" t="s">
        <v>192</v>
      </c>
      <c r="F891" t="s">
        <v>624</v>
      </c>
      <c r="G891" t="s">
        <v>198</v>
      </c>
      <c r="H891" t="s">
        <v>198</v>
      </c>
      <c r="I891" t="s">
        <v>1004</v>
      </c>
      <c r="J891" t="s">
        <v>2633</v>
      </c>
      <c r="K891">
        <v>1</v>
      </c>
      <c r="L891">
        <v>698</v>
      </c>
      <c r="M891">
        <v>447</v>
      </c>
      <c r="N891">
        <v>0</v>
      </c>
      <c r="O891">
        <v>0</v>
      </c>
      <c r="P891">
        <v>0</v>
      </c>
      <c r="Q891">
        <v>698</v>
      </c>
      <c r="R891">
        <v>0</v>
      </c>
      <c r="S891">
        <v>0</v>
      </c>
      <c r="T891">
        <v>35.96</v>
      </c>
      <c r="U891">
        <v>31.5</v>
      </c>
      <c r="V891">
        <v>25.82</v>
      </c>
      <c r="W891">
        <v>-10.14</v>
      </c>
      <c r="X891">
        <v>-25.52</v>
      </c>
      <c r="Y891">
        <v>11.603999999999999</v>
      </c>
      <c r="Z891">
        <v>13.41</v>
      </c>
      <c r="AA891">
        <v>3</v>
      </c>
      <c r="AB891" t="s">
        <v>199</v>
      </c>
      <c r="AC891" s="2">
        <v>-35.027868852459015</v>
      </c>
      <c r="AD891">
        <v>-7.71</v>
      </c>
      <c r="AE891">
        <v>464.72</v>
      </c>
      <c r="AF891">
        <v>0</v>
      </c>
      <c r="AG891">
        <v>0</v>
      </c>
      <c r="AH891">
        <v>0</v>
      </c>
      <c r="AI891" t="s">
        <v>697</v>
      </c>
      <c r="AJ891" t="s">
        <v>697</v>
      </c>
      <c r="AK891" t="s">
        <v>697</v>
      </c>
      <c r="AL891">
        <v>0</v>
      </c>
      <c r="AM891">
        <v>0</v>
      </c>
      <c r="AN891" t="s">
        <v>697</v>
      </c>
      <c r="AO891" t="s">
        <v>697</v>
      </c>
      <c r="AP891" t="s">
        <v>215</v>
      </c>
      <c r="AQ891" t="s">
        <v>2671</v>
      </c>
      <c r="AR891" t="s">
        <v>2672</v>
      </c>
      <c r="AS891" t="s">
        <v>697</v>
      </c>
      <c r="AT891" t="s">
        <v>697</v>
      </c>
      <c r="AU891" t="s">
        <v>213</v>
      </c>
      <c r="AV891" t="s">
        <v>236</v>
      </c>
      <c r="AW891" t="s">
        <v>196</v>
      </c>
      <c r="AX891" t="s">
        <v>697</v>
      </c>
      <c r="AY891" t="s">
        <v>697</v>
      </c>
      <c r="AZ891" t="s">
        <v>697</v>
      </c>
      <c r="BA891" t="s">
        <v>1093</v>
      </c>
      <c r="BB891" t="s">
        <v>2673</v>
      </c>
      <c r="BC891">
        <v>0</v>
      </c>
      <c r="BD891" t="s">
        <v>697</v>
      </c>
      <c r="BE891">
        <v>0</v>
      </c>
      <c r="BF891">
        <v>0</v>
      </c>
      <c r="BG891">
        <v>0</v>
      </c>
      <c r="BH891">
        <v>0</v>
      </c>
      <c r="BI891" t="s">
        <v>197</v>
      </c>
      <c r="BJ891" t="s">
        <v>697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2674</v>
      </c>
      <c r="BQ891">
        <v>0</v>
      </c>
      <c r="BR891">
        <v>0</v>
      </c>
      <c r="BS891">
        <v>0</v>
      </c>
      <c r="BT891" t="s">
        <v>697</v>
      </c>
      <c r="BU891">
        <v>0</v>
      </c>
      <c r="BV891">
        <v>0</v>
      </c>
      <c r="BW891" t="s">
        <v>697</v>
      </c>
      <c r="BX891">
        <v>0</v>
      </c>
    </row>
    <row r="892" spans="1:76" x14ac:dyDescent="0.25">
      <c r="A892" t="s">
        <v>817</v>
      </c>
      <c r="B892" t="s">
        <v>191</v>
      </c>
      <c r="C892" t="s">
        <v>818</v>
      </c>
      <c r="D892" t="s">
        <v>414</v>
      </c>
      <c r="E892" t="s">
        <v>192</v>
      </c>
      <c r="F892" t="s">
        <v>408</v>
      </c>
      <c r="G892" t="s">
        <v>697</v>
      </c>
      <c r="H892" t="s">
        <v>89</v>
      </c>
      <c r="I892" t="s">
        <v>1435</v>
      </c>
      <c r="J892" t="s">
        <v>2633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697</v>
      </c>
      <c r="AC892" s="2">
        <v>0</v>
      </c>
      <c r="AD892">
        <v>0</v>
      </c>
      <c r="AE892">
        <v>0</v>
      </c>
      <c r="AF892">
        <v>1</v>
      </c>
      <c r="AG892">
        <v>0</v>
      </c>
      <c r="AH892">
        <v>38.61</v>
      </c>
      <c r="AI892" t="s">
        <v>400</v>
      </c>
      <c r="AJ892" t="s">
        <v>402</v>
      </c>
      <c r="AK892" t="s">
        <v>697</v>
      </c>
      <c r="AL892">
        <v>0</v>
      </c>
      <c r="AM892">
        <v>0</v>
      </c>
      <c r="AN892" t="s">
        <v>194</v>
      </c>
      <c r="AO892" t="s">
        <v>697</v>
      </c>
      <c r="AP892" t="s">
        <v>697</v>
      </c>
      <c r="AQ892" t="s">
        <v>2675</v>
      </c>
      <c r="AR892" t="s">
        <v>2676</v>
      </c>
      <c r="AS892" t="s">
        <v>697</v>
      </c>
      <c r="AT892" t="s">
        <v>697</v>
      </c>
      <c r="AU892" t="s">
        <v>866</v>
      </c>
      <c r="AV892" t="s">
        <v>236</v>
      </c>
      <c r="AW892" t="s">
        <v>196</v>
      </c>
      <c r="AX892" t="s">
        <v>697</v>
      </c>
      <c r="AY892" t="s">
        <v>697</v>
      </c>
      <c r="AZ892" t="s">
        <v>697</v>
      </c>
      <c r="BA892" t="s">
        <v>2496</v>
      </c>
      <c r="BB892" t="s">
        <v>2677</v>
      </c>
      <c r="BC892">
        <v>0</v>
      </c>
      <c r="BD892" t="s">
        <v>697</v>
      </c>
      <c r="BE892">
        <v>0</v>
      </c>
      <c r="BF892">
        <v>0</v>
      </c>
      <c r="BG892">
        <v>0</v>
      </c>
      <c r="BH892">
        <v>1.5</v>
      </c>
      <c r="BI892" t="s">
        <v>197</v>
      </c>
      <c r="BJ892" t="s">
        <v>192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2678</v>
      </c>
      <c r="BQ892">
        <v>0</v>
      </c>
      <c r="BR892">
        <v>0</v>
      </c>
      <c r="BS892">
        <v>0</v>
      </c>
      <c r="BT892" t="s">
        <v>880</v>
      </c>
      <c r="BU892">
        <v>0</v>
      </c>
      <c r="BV892">
        <v>0</v>
      </c>
      <c r="BW892" t="s">
        <v>697</v>
      </c>
      <c r="BX892">
        <v>0</v>
      </c>
    </row>
    <row r="893" spans="1:76" x14ac:dyDescent="0.25">
      <c r="A893" t="s">
        <v>817</v>
      </c>
      <c r="B893" t="s">
        <v>191</v>
      </c>
      <c r="C893" t="s">
        <v>818</v>
      </c>
      <c r="D893" t="s">
        <v>414</v>
      </c>
      <c r="E893" t="s">
        <v>192</v>
      </c>
      <c r="F893" t="s">
        <v>408</v>
      </c>
      <c r="G893" t="s">
        <v>198</v>
      </c>
      <c r="H893" t="s">
        <v>198</v>
      </c>
      <c r="I893" t="s">
        <v>1435</v>
      </c>
      <c r="J893" t="s">
        <v>2633</v>
      </c>
      <c r="K893">
        <v>1</v>
      </c>
      <c r="L893">
        <v>811</v>
      </c>
      <c r="M893">
        <v>497</v>
      </c>
      <c r="N893">
        <v>0</v>
      </c>
      <c r="O893">
        <v>0</v>
      </c>
      <c r="P893">
        <v>0</v>
      </c>
      <c r="Q893">
        <v>811</v>
      </c>
      <c r="R893">
        <v>0</v>
      </c>
      <c r="S893">
        <v>0</v>
      </c>
      <c r="T893">
        <v>38.72</v>
      </c>
      <c r="U893">
        <v>27.5</v>
      </c>
      <c r="V893">
        <v>22.54</v>
      </c>
      <c r="W893">
        <v>-16.18</v>
      </c>
      <c r="X893">
        <v>-74.569999999999993</v>
      </c>
      <c r="Y893">
        <v>12.218999999999999</v>
      </c>
      <c r="Z893">
        <v>16.149999999999999</v>
      </c>
      <c r="AA893">
        <v>3.25</v>
      </c>
      <c r="AB893" t="s">
        <v>199</v>
      </c>
      <c r="AC893" s="2">
        <v>-84.589344262295086</v>
      </c>
      <c r="AD893">
        <v>-18.61</v>
      </c>
      <c r="AE893">
        <v>571.83000000000004</v>
      </c>
      <c r="AF893">
        <v>0</v>
      </c>
      <c r="AG893">
        <v>0</v>
      </c>
      <c r="AH893">
        <v>0</v>
      </c>
      <c r="AI893" t="s">
        <v>697</v>
      </c>
      <c r="AJ893" t="s">
        <v>697</v>
      </c>
      <c r="AK893" t="s">
        <v>697</v>
      </c>
      <c r="AL893">
        <v>0</v>
      </c>
      <c r="AM893">
        <v>0</v>
      </c>
      <c r="AN893" t="s">
        <v>697</v>
      </c>
      <c r="AO893" t="s">
        <v>697</v>
      </c>
      <c r="AP893" t="s">
        <v>215</v>
      </c>
      <c r="AQ893" t="s">
        <v>2675</v>
      </c>
      <c r="AR893" t="s">
        <v>2676</v>
      </c>
      <c r="AS893" t="s">
        <v>697</v>
      </c>
      <c r="AT893" t="s">
        <v>697</v>
      </c>
      <c r="AU893" t="s">
        <v>866</v>
      </c>
      <c r="AV893" t="s">
        <v>236</v>
      </c>
      <c r="AW893" t="s">
        <v>196</v>
      </c>
      <c r="AX893" t="s">
        <v>697</v>
      </c>
      <c r="AY893" t="s">
        <v>697</v>
      </c>
      <c r="AZ893" t="s">
        <v>697</v>
      </c>
      <c r="BA893" t="s">
        <v>2496</v>
      </c>
      <c r="BB893" t="s">
        <v>2677</v>
      </c>
      <c r="BC893">
        <v>0</v>
      </c>
      <c r="BD893" t="s">
        <v>697</v>
      </c>
      <c r="BE893">
        <v>0</v>
      </c>
      <c r="BF893">
        <v>0</v>
      </c>
      <c r="BG893">
        <v>0</v>
      </c>
      <c r="BH893">
        <v>0</v>
      </c>
      <c r="BI893" t="s">
        <v>197</v>
      </c>
      <c r="BJ893" t="s">
        <v>697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2678</v>
      </c>
      <c r="BQ893">
        <v>0</v>
      </c>
      <c r="BR893">
        <v>0</v>
      </c>
      <c r="BS893">
        <v>0</v>
      </c>
      <c r="BT893" t="s">
        <v>697</v>
      </c>
      <c r="BU893">
        <v>0</v>
      </c>
      <c r="BV893">
        <v>0</v>
      </c>
      <c r="BW893" t="s">
        <v>697</v>
      </c>
      <c r="BX893">
        <v>0</v>
      </c>
    </row>
    <row r="894" spans="1:76" x14ac:dyDescent="0.25">
      <c r="A894" t="s">
        <v>721</v>
      </c>
      <c r="B894" t="s">
        <v>191</v>
      </c>
      <c r="C894" t="s">
        <v>209</v>
      </c>
      <c r="D894" t="s">
        <v>796</v>
      </c>
      <c r="E894" t="s">
        <v>192</v>
      </c>
      <c r="F894" t="s">
        <v>210</v>
      </c>
      <c r="G894" t="s">
        <v>697</v>
      </c>
      <c r="H894" t="s">
        <v>89</v>
      </c>
      <c r="I894" t="s">
        <v>1318</v>
      </c>
      <c r="J894" t="s">
        <v>2633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697</v>
      </c>
      <c r="AC894" s="2">
        <v>0</v>
      </c>
      <c r="AD894">
        <v>0</v>
      </c>
      <c r="AE894">
        <v>0</v>
      </c>
      <c r="AF894">
        <v>1</v>
      </c>
      <c r="AG894">
        <v>0</v>
      </c>
      <c r="AH894">
        <v>55.44</v>
      </c>
      <c r="AI894" t="s">
        <v>894</v>
      </c>
      <c r="AJ894" t="s">
        <v>1011</v>
      </c>
      <c r="AK894" t="s">
        <v>697</v>
      </c>
      <c r="AL894">
        <v>0</v>
      </c>
      <c r="AM894">
        <v>0</v>
      </c>
      <c r="AN894" t="s">
        <v>194</v>
      </c>
      <c r="AO894" t="s">
        <v>697</v>
      </c>
      <c r="AP894" t="s">
        <v>697</v>
      </c>
      <c r="AQ894" t="s">
        <v>2679</v>
      </c>
      <c r="AR894" t="s">
        <v>2680</v>
      </c>
      <c r="AS894" t="s">
        <v>697</v>
      </c>
      <c r="AT894" t="s">
        <v>697</v>
      </c>
      <c r="AU894" t="s">
        <v>213</v>
      </c>
      <c r="AV894" t="s">
        <v>236</v>
      </c>
      <c r="AW894" t="s">
        <v>196</v>
      </c>
      <c r="AX894" t="s">
        <v>697</v>
      </c>
      <c r="AY894" t="s">
        <v>697</v>
      </c>
      <c r="AZ894" t="s">
        <v>697</v>
      </c>
      <c r="BA894" t="s">
        <v>2221</v>
      </c>
      <c r="BB894" t="s">
        <v>2681</v>
      </c>
      <c r="BC894">
        <v>0</v>
      </c>
      <c r="BD894" t="s">
        <v>697</v>
      </c>
      <c r="BE894">
        <v>0</v>
      </c>
      <c r="BF894">
        <v>0</v>
      </c>
      <c r="BG894">
        <v>0</v>
      </c>
      <c r="BH894">
        <v>1.75</v>
      </c>
      <c r="BI894" t="s">
        <v>197</v>
      </c>
      <c r="BJ894" t="s">
        <v>192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2682</v>
      </c>
      <c r="BQ894">
        <v>0</v>
      </c>
      <c r="BR894">
        <v>0</v>
      </c>
      <c r="BS894">
        <v>0</v>
      </c>
      <c r="BT894" t="s">
        <v>880</v>
      </c>
      <c r="BU894">
        <v>0</v>
      </c>
      <c r="BV894">
        <v>0</v>
      </c>
      <c r="BW894" t="s">
        <v>697</v>
      </c>
      <c r="BX894">
        <v>0</v>
      </c>
    </row>
    <row r="895" spans="1:76" x14ac:dyDescent="0.25">
      <c r="A895" t="s">
        <v>721</v>
      </c>
      <c r="B895" t="s">
        <v>191</v>
      </c>
      <c r="C895" t="s">
        <v>209</v>
      </c>
      <c r="D895" t="s">
        <v>796</v>
      </c>
      <c r="E895" t="s">
        <v>192</v>
      </c>
      <c r="F895" t="s">
        <v>210</v>
      </c>
      <c r="G895" t="s">
        <v>198</v>
      </c>
      <c r="H895" t="s">
        <v>198</v>
      </c>
      <c r="I895" t="s">
        <v>1318</v>
      </c>
      <c r="J895" t="s">
        <v>2633</v>
      </c>
      <c r="K895">
        <v>1</v>
      </c>
      <c r="L895">
        <v>730</v>
      </c>
      <c r="M895">
        <v>510</v>
      </c>
      <c r="N895">
        <v>0</v>
      </c>
      <c r="O895">
        <v>0</v>
      </c>
      <c r="P895">
        <v>0</v>
      </c>
      <c r="Q895">
        <v>730</v>
      </c>
      <c r="R895">
        <v>0</v>
      </c>
      <c r="S895">
        <v>0</v>
      </c>
      <c r="T895">
        <v>30.14</v>
      </c>
      <c r="U895">
        <v>27.5</v>
      </c>
      <c r="V895">
        <v>22.54</v>
      </c>
      <c r="W895">
        <v>-7.6</v>
      </c>
      <c r="X895">
        <v>-15.78</v>
      </c>
      <c r="Y895">
        <v>4.45</v>
      </c>
      <c r="Z895">
        <v>16.579999999999998</v>
      </c>
      <c r="AA895">
        <v>3.25</v>
      </c>
      <c r="AB895" t="s">
        <v>199</v>
      </c>
      <c r="AC895" s="2">
        <v>-19.42622950819672</v>
      </c>
      <c r="AD895">
        <v>-4.2699999999999996</v>
      </c>
      <c r="AE895">
        <v>512.66999999999996</v>
      </c>
      <c r="AF895">
        <v>0</v>
      </c>
      <c r="AG895">
        <v>0</v>
      </c>
      <c r="AH895">
        <v>0</v>
      </c>
      <c r="AI895" t="s">
        <v>697</v>
      </c>
      <c r="AJ895" t="s">
        <v>697</v>
      </c>
      <c r="AK895" t="s">
        <v>697</v>
      </c>
      <c r="AL895">
        <v>0</v>
      </c>
      <c r="AM895">
        <v>0</v>
      </c>
      <c r="AN895" t="s">
        <v>697</v>
      </c>
      <c r="AO895" t="s">
        <v>697</v>
      </c>
      <c r="AP895" t="s">
        <v>215</v>
      </c>
      <c r="AQ895" t="s">
        <v>2679</v>
      </c>
      <c r="AR895" t="s">
        <v>2680</v>
      </c>
      <c r="AS895" t="s">
        <v>697</v>
      </c>
      <c r="AT895" t="s">
        <v>697</v>
      </c>
      <c r="AU895" t="s">
        <v>213</v>
      </c>
      <c r="AV895" t="s">
        <v>236</v>
      </c>
      <c r="AW895" t="s">
        <v>196</v>
      </c>
      <c r="AX895" t="s">
        <v>697</v>
      </c>
      <c r="AY895" t="s">
        <v>697</v>
      </c>
      <c r="AZ895" t="s">
        <v>697</v>
      </c>
      <c r="BA895" t="s">
        <v>2221</v>
      </c>
      <c r="BB895" t="s">
        <v>2681</v>
      </c>
      <c r="BC895">
        <v>0</v>
      </c>
      <c r="BD895" t="s">
        <v>697</v>
      </c>
      <c r="BE895">
        <v>0</v>
      </c>
      <c r="BF895">
        <v>0</v>
      </c>
      <c r="BG895">
        <v>0</v>
      </c>
      <c r="BH895">
        <v>0</v>
      </c>
      <c r="BI895" t="s">
        <v>197</v>
      </c>
      <c r="BJ895" t="s">
        <v>697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2682</v>
      </c>
      <c r="BQ895">
        <v>0</v>
      </c>
      <c r="BR895">
        <v>0</v>
      </c>
      <c r="BS895">
        <v>0</v>
      </c>
      <c r="BT895" t="s">
        <v>697</v>
      </c>
      <c r="BU895">
        <v>0</v>
      </c>
      <c r="BV895">
        <v>0</v>
      </c>
      <c r="BW895" t="s">
        <v>697</v>
      </c>
      <c r="BX895">
        <v>0</v>
      </c>
    </row>
    <row r="896" spans="1:76" x14ac:dyDescent="0.25">
      <c r="A896" t="s">
        <v>720</v>
      </c>
      <c r="B896" t="s">
        <v>191</v>
      </c>
      <c r="C896" t="s">
        <v>541</v>
      </c>
      <c r="D896" t="s">
        <v>536</v>
      </c>
      <c r="E896" t="s">
        <v>192</v>
      </c>
      <c r="F896" t="s">
        <v>222</v>
      </c>
      <c r="G896" t="s">
        <v>697</v>
      </c>
      <c r="H896" t="s">
        <v>89</v>
      </c>
      <c r="I896" t="s">
        <v>1435</v>
      </c>
      <c r="J896" t="s">
        <v>2633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697</v>
      </c>
      <c r="AC896" s="2">
        <v>0</v>
      </c>
      <c r="AD896">
        <v>0</v>
      </c>
      <c r="AE896">
        <v>0</v>
      </c>
      <c r="AF896">
        <v>1</v>
      </c>
      <c r="AG896">
        <v>0</v>
      </c>
      <c r="AH896">
        <v>38.61</v>
      </c>
      <c r="AI896" t="s">
        <v>611</v>
      </c>
      <c r="AJ896" t="s">
        <v>623</v>
      </c>
      <c r="AK896" t="s">
        <v>697</v>
      </c>
      <c r="AL896">
        <v>0</v>
      </c>
      <c r="AM896">
        <v>0</v>
      </c>
      <c r="AN896" t="s">
        <v>194</v>
      </c>
      <c r="AO896" t="s">
        <v>697</v>
      </c>
      <c r="AP896" t="s">
        <v>697</v>
      </c>
      <c r="AQ896" t="s">
        <v>2683</v>
      </c>
      <c r="AR896" t="s">
        <v>2684</v>
      </c>
      <c r="AS896" t="s">
        <v>697</v>
      </c>
      <c r="AT896" t="s">
        <v>697</v>
      </c>
      <c r="AU896" t="s">
        <v>207</v>
      </c>
      <c r="AV896" t="s">
        <v>236</v>
      </c>
      <c r="AW896" t="s">
        <v>196</v>
      </c>
      <c r="AX896" t="s">
        <v>697</v>
      </c>
      <c r="AY896" t="s">
        <v>697</v>
      </c>
      <c r="AZ896" t="s">
        <v>697</v>
      </c>
      <c r="BA896" t="s">
        <v>954</v>
      </c>
      <c r="BB896" t="s">
        <v>2685</v>
      </c>
      <c r="BC896">
        <v>0</v>
      </c>
      <c r="BD896" t="s">
        <v>697</v>
      </c>
      <c r="BE896">
        <v>0</v>
      </c>
      <c r="BF896">
        <v>0</v>
      </c>
      <c r="BG896">
        <v>0</v>
      </c>
      <c r="BH896">
        <v>1.5</v>
      </c>
      <c r="BI896" t="s">
        <v>197</v>
      </c>
      <c r="BJ896" t="s">
        <v>192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2686</v>
      </c>
      <c r="BQ896">
        <v>0</v>
      </c>
      <c r="BR896">
        <v>0</v>
      </c>
      <c r="BS896">
        <v>0</v>
      </c>
      <c r="BT896" t="s">
        <v>880</v>
      </c>
      <c r="BU896">
        <v>0</v>
      </c>
      <c r="BV896">
        <v>0</v>
      </c>
      <c r="BW896" t="s">
        <v>697</v>
      </c>
      <c r="BX896">
        <v>0</v>
      </c>
    </row>
    <row r="897" spans="1:76" x14ac:dyDescent="0.25">
      <c r="A897" t="s">
        <v>720</v>
      </c>
      <c r="B897" t="s">
        <v>191</v>
      </c>
      <c r="C897" t="s">
        <v>541</v>
      </c>
      <c r="D897" t="s">
        <v>536</v>
      </c>
      <c r="E897" t="s">
        <v>192</v>
      </c>
      <c r="F897" t="s">
        <v>222</v>
      </c>
      <c r="G897" t="s">
        <v>198</v>
      </c>
      <c r="H897" t="s">
        <v>198</v>
      </c>
      <c r="I897" t="s">
        <v>1435</v>
      </c>
      <c r="J897" t="s">
        <v>2633</v>
      </c>
      <c r="K897">
        <v>1</v>
      </c>
      <c r="L897">
        <v>698</v>
      </c>
      <c r="M897">
        <v>432</v>
      </c>
      <c r="N897">
        <v>0</v>
      </c>
      <c r="O897">
        <v>0</v>
      </c>
      <c r="P897">
        <v>0</v>
      </c>
      <c r="Q897">
        <v>698</v>
      </c>
      <c r="R897">
        <v>0</v>
      </c>
      <c r="S897">
        <v>0</v>
      </c>
      <c r="T897">
        <v>38.11</v>
      </c>
      <c r="U897">
        <v>31.5</v>
      </c>
      <c r="V897">
        <v>25.82</v>
      </c>
      <c r="W897">
        <v>-12.29</v>
      </c>
      <c r="X897">
        <v>-37.81</v>
      </c>
      <c r="Y897">
        <v>4.8499999999999996</v>
      </c>
      <c r="Z897">
        <v>14.04</v>
      </c>
      <c r="AA897">
        <v>3.25</v>
      </c>
      <c r="AB897" t="s">
        <v>199</v>
      </c>
      <c r="AC897" s="2">
        <v>-41.786885245901637</v>
      </c>
      <c r="AD897">
        <v>-9.19</v>
      </c>
      <c r="AE897">
        <v>464.09</v>
      </c>
      <c r="AF897">
        <v>0</v>
      </c>
      <c r="AG897">
        <v>0</v>
      </c>
      <c r="AH897">
        <v>0</v>
      </c>
      <c r="AI897" t="s">
        <v>697</v>
      </c>
      <c r="AJ897" t="s">
        <v>697</v>
      </c>
      <c r="AK897" t="s">
        <v>697</v>
      </c>
      <c r="AL897">
        <v>0</v>
      </c>
      <c r="AM897">
        <v>0</v>
      </c>
      <c r="AN897" t="s">
        <v>697</v>
      </c>
      <c r="AO897" t="s">
        <v>697</v>
      </c>
      <c r="AP897" t="s">
        <v>215</v>
      </c>
      <c r="AQ897" t="s">
        <v>2683</v>
      </c>
      <c r="AR897" t="s">
        <v>2684</v>
      </c>
      <c r="AS897" t="s">
        <v>697</v>
      </c>
      <c r="AT897" t="s">
        <v>697</v>
      </c>
      <c r="AU897" t="s">
        <v>207</v>
      </c>
      <c r="AV897" t="s">
        <v>236</v>
      </c>
      <c r="AW897" t="s">
        <v>196</v>
      </c>
      <c r="AX897" t="s">
        <v>697</v>
      </c>
      <c r="AY897" t="s">
        <v>697</v>
      </c>
      <c r="AZ897" t="s">
        <v>697</v>
      </c>
      <c r="BA897" t="s">
        <v>954</v>
      </c>
      <c r="BB897" t="s">
        <v>2685</v>
      </c>
      <c r="BC897">
        <v>0</v>
      </c>
      <c r="BD897" t="s">
        <v>697</v>
      </c>
      <c r="BE897">
        <v>0</v>
      </c>
      <c r="BF897">
        <v>0</v>
      </c>
      <c r="BG897">
        <v>0</v>
      </c>
      <c r="BH897">
        <v>0</v>
      </c>
      <c r="BI897" t="s">
        <v>197</v>
      </c>
      <c r="BJ897" t="s">
        <v>697</v>
      </c>
      <c r="BK897">
        <v>0</v>
      </c>
      <c r="BL897">
        <v>0</v>
      </c>
      <c r="BM897">
        <v>0</v>
      </c>
      <c r="BN897">
        <v>0</v>
      </c>
      <c r="BO897">
        <v>0</v>
      </c>
      <c r="BP897" t="s">
        <v>2686</v>
      </c>
      <c r="BQ897">
        <v>0</v>
      </c>
      <c r="BR897">
        <v>0</v>
      </c>
      <c r="BS897">
        <v>0</v>
      </c>
      <c r="BT897" t="s">
        <v>697</v>
      </c>
      <c r="BU897">
        <v>0</v>
      </c>
      <c r="BV897">
        <v>0</v>
      </c>
      <c r="BW897" t="s">
        <v>697</v>
      </c>
      <c r="BX897">
        <v>0</v>
      </c>
    </row>
    <row r="898" spans="1:76" x14ac:dyDescent="0.25">
      <c r="A898" t="s">
        <v>746</v>
      </c>
      <c r="B898" t="s">
        <v>201</v>
      </c>
      <c r="C898" t="s">
        <v>249</v>
      </c>
      <c r="D898" t="s">
        <v>250</v>
      </c>
      <c r="E898" t="s">
        <v>192</v>
      </c>
      <c r="F898" t="s">
        <v>251</v>
      </c>
      <c r="G898" t="s">
        <v>697</v>
      </c>
      <c r="H898" t="s">
        <v>89</v>
      </c>
      <c r="I898" t="s">
        <v>1203</v>
      </c>
      <c r="J898" t="s">
        <v>2633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697</v>
      </c>
      <c r="AC898" s="2">
        <v>0</v>
      </c>
      <c r="AD898">
        <v>0</v>
      </c>
      <c r="AE898">
        <v>0</v>
      </c>
      <c r="AF898">
        <v>1</v>
      </c>
      <c r="AG898">
        <v>0</v>
      </c>
      <c r="AH898">
        <v>47.52</v>
      </c>
      <c r="AI898" t="s">
        <v>614</v>
      </c>
      <c r="AJ898" t="s">
        <v>682</v>
      </c>
      <c r="AK898" t="s">
        <v>697</v>
      </c>
      <c r="AL898">
        <v>0</v>
      </c>
      <c r="AM898">
        <v>0</v>
      </c>
      <c r="AN898" t="s">
        <v>194</v>
      </c>
      <c r="AO898" t="s">
        <v>697</v>
      </c>
      <c r="AP898" t="s">
        <v>697</v>
      </c>
      <c r="AQ898" t="s">
        <v>2687</v>
      </c>
      <c r="AR898" t="s">
        <v>2688</v>
      </c>
      <c r="AS898" t="s">
        <v>697</v>
      </c>
      <c r="AT898" t="s">
        <v>697</v>
      </c>
      <c r="AU898" t="s">
        <v>213</v>
      </c>
      <c r="AV898" t="s">
        <v>236</v>
      </c>
      <c r="AW898" t="s">
        <v>196</v>
      </c>
      <c r="AX898" t="s">
        <v>697</v>
      </c>
      <c r="AY898" t="s">
        <v>697</v>
      </c>
      <c r="AZ898" t="s">
        <v>697</v>
      </c>
      <c r="BA898" t="s">
        <v>2545</v>
      </c>
      <c r="BB898" t="s">
        <v>2689</v>
      </c>
      <c r="BC898">
        <v>0</v>
      </c>
      <c r="BD898" t="s">
        <v>697</v>
      </c>
      <c r="BE898">
        <v>0</v>
      </c>
      <c r="BF898">
        <v>0</v>
      </c>
      <c r="BG898">
        <v>0</v>
      </c>
      <c r="BH898">
        <v>1.6</v>
      </c>
      <c r="BI898" t="s">
        <v>197</v>
      </c>
      <c r="BJ898" t="s">
        <v>192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2690</v>
      </c>
      <c r="BQ898">
        <v>0</v>
      </c>
      <c r="BR898">
        <v>0</v>
      </c>
      <c r="BS898">
        <v>0</v>
      </c>
      <c r="BT898" t="s">
        <v>880</v>
      </c>
      <c r="BU898">
        <v>0</v>
      </c>
      <c r="BV898">
        <v>0</v>
      </c>
      <c r="BW898" t="s">
        <v>697</v>
      </c>
      <c r="BX898">
        <v>0</v>
      </c>
    </row>
    <row r="899" spans="1:76" x14ac:dyDescent="0.25">
      <c r="A899" t="s">
        <v>746</v>
      </c>
      <c r="B899" t="s">
        <v>201</v>
      </c>
      <c r="C899" t="s">
        <v>249</v>
      </c>
      <c r="D899" t="s">
        <v>250</v>
      </c>
      <c r="E899" t="s">
        <v>192</v>
      </c>
      <c r="F899" t="s">
        <v>251</v>
      </c>
      <c r="G899" t="s">
        <v>198</v>
      </c>
      <c r="H899" t="s">
        <v>198</v>
      </c>
      <c r="I899" t="s">
        <v>1203</v>
      </c>
      <c r="J899" t="s">
        <v>2633</v>
      </c>
      <c r="K899">
        <v>1</v>
      </c>
      <c r="L899">
        <v>578</v>
      </c>
      <c r="M899">
        <v>349</v>
      </c>
      <c r="N899">
        <v>0</v>
      </c>
      <c r="O899">
        <v>0</v>
      </c>
      <c r="P899">
        <v>0</v>
      </c>
      <c r="Q899">
        <v>578</v>
      </c>
      <c r="R899">
        <v>0</v>
      </c>
      <c r="S899">
        <v>0</v>
      </c>
      <c r="T899">
        <v>39.619999999999997</v>
      </c>
      <c r="U899">
        <v>29.5</v>
      </c>
      <c r="V899">
        <v>24.18</v>
      </c>
      <c r="W899">
        <v>-15.44</v>
      </c>
      <c r="X899">
        <v>-47.94</v>
      </c>
      <c r="Y899">
        <v>10.927</v>
      </c>
      <c r="Z899">
        <v>11.34</v>
      </c>
      <c r="AA899">
        <v>3.25</v>
      </c>
      <c r="AB899" t="s">
        <v>199</v>
      </c>
      <c r="AC899" s="2">
        <v>-56.899180327868855</v>
      </c>
      <c r="AD899">
        <v>-12.52</v>
      </c>
      <c r="AE899">
        <v>396.15</v>
      </c>
      <c r="AF899">
        <v>0</v>
      </c>
      <c r="AG899">
        <v>0</v>
      </c>
      <c r="AH899">
        <v>0</v>
      </c>
      <c r="AI899" t="s">
        <v>697</v>
      </c>
      <c r="AJ899" t="s">
        <v>697</v>
      </c>
      <c r="AK899" t="s">
        <v>697</v>
      </c>
      <c r="AL899">
        <v>0</v>
      </c>
      <c r="AM899">
        <v>0</v>
      </c>
      <c r="AN899" t="s">
        <v>697</v>
      </c>
      <c r="AO899" t="s">
        <v>697</v>
      </c>
      <c r="AP899" t="s">
        <v>215</v>
      </c>
      <c r="AQ899" t="s">
        <v>2687</v>
      </c>
      <c r="AR899" t="s">
        <v>2688</v>
      </c>
      <c r="AS899" t="s">
        <v>697</v>
      </c>
      <c r="AT899" t="s">
        <v>697</v>
      </c>
      <c r="AU899" t="s">
        <v>213</v>
      </c>
      <c r="AV899" t="s">
        <v>236</v>
      </c>
      <c r="AW899" t="s">
        <v>196</v>
      </c>
      <c r="AX899" t="s">
        <v>697</v>
      </c>
      <c r="AY899" t="s">
        <v>697</v>
      </c>
      <c r="AZ899" t="s">
        <v>697</v>
      </c>
      <c r="BA899" t="s">
        <v>2545</v>
      </c>
      <c r="BB899" t="s">
        <v>2689</v>
      </c>
      <c r="BC899">
        <v>0</v>
      </c>
      <c r="BD899" t="s">
        <v>697</v>
      </c>
      <c r="BE899">
        <v>0</v>
      </c>
      <c r="BF899">
        <v>0</v>
      </c>
      <c r="BG899">
        <v>0</v>
      </c>
      <c r="BH899">
        <v>0</v>
      </c>
      <c r="BI899" t="s">
        <v>197</v>
      </c>
      <c r="BJ899" t="s">
        <v>697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2690</v>
      </c>
      <c r="BQ899">
        <v>0</v>
      </c>
      <c r="BR899">
        <v>0</v>
      </c>
      <c r="BS899">
        <v>0</v>
      </c>
      <c r="BT899" t="s">
        <v>697</v>
      </c>
      <c r="BU899">
        <v>0</v>
      </c>
      <c r="BV899">
        <v>0</v>
      </c>
      <c r="BW899" t="s">
        <v>697</v>
      </c>
      <c r="BX899">
        <v>0</v>
      </c>
    </row>
    <row r="900" spans="1:76" x14ac:dyDescent="0.25">
      <c r="A900" t="s">
        <v>726</v>
      </c>
      <c r="B900" t="s">
        <v>191</v>
      </c>
      <c r="C900" t="s">
        <v>539</v>
      </c>
      <c r="D900" t="s">
        <v>540</v>
      </c>
      <c r="E900" t="s">
        <v>192</v>
      </c>
      <c r="F900" t="s">
        <v>457</v>
      </c>
      <c r="G900" t="s">
        <v>697</v>
      </c>
      <c r="H900" t="s">
        <v>89</v>
      </c>
      <c r="I900" t="s">
        <v>1318</v>
      </c>
      <c r="J900" t="s">
        <v>2633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697</v>
      </c>
      <c r="AC900" s="2">
        <v>0</v>
      </c>
      <c r="AD900">
        <v>0</v>
      </c>
      <c r="AE900">
        <v>0</v>
      </c>
      <c r="AF900">
        <v>1</v>
      </c>
      <c r="AG900">
        <v>0</v>
      </c>
      <c r="AH900">
        <v>118.05</v>
      </c>
      <c r="AI900" t="s">
        <v>698</v>
      </c>
      <c r="AJ900" t="s">
        <v>705</v>
      </c>
      <c r="AK900" t="s">
        <v>697</v>
      </c>
      <c r="AL900">
        <v>0</v>
      </c>
      <c r="AM900">
        <v>0</v>
      </c>
      <c r="AN900" t="s">
        <v>194</v>
      </c>
      <c r="AO900" t="s">
        <v>697</v>
      </c>
      <c r="AP900" t="s">
        <v>697</v>
      </c>
      <c r="AQ900" t="s">
        <v>2691</v>
      </c>
      <c r="AR900" t="s">
        <v>2692</v>
      </c>
      <c r="AS900" t="s">
        <v>697</v>
      </c>
      <c r="AT900" t="s">
        <v>697</v>
      </c>
      <c r="AU900" t="s">
        <v>706</v>
      </c>
      <c r="AV900" t="s">
        <v>236</v>
      </c>
      <c r="AW900" t="s">
        <v>196</v>
      </c>
      <c r="AX900" t="s">
        <v>697</v>
      </c>
      <c r="AY900" t="s">
        <v>697</v>
      </c>
      <c r="AZ900" t="s">
        <v>697</v>
      </c>
      <c r="BA900" t="s">
        <v>1537</v>
      </c>
      <c r="BB900" t="s">
        <v>2474</v>
      </c>
      <c r="BC900">
        <v>0</v>
      </c>
      <c r="BD900" t="s">
        <v>697</v>
      </c>
      <c r="BE900">
        <v>0</v>
      </c>
      <c r="BF900">
        <v>0</v>
      </c>
      <c r="BG900">
        <v>0</v>
      </c>
      <c r="BH900">
        <v>2.25</v>
      </c>
      <c r="BI900" t="s">
        <v>197</v>
      </c>
      <c r="BJ900" t="s">
        <v>192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2693</v>
      </c>
      <c r="BQ900">
        <v>0</v>
      </c>
      <c r="BR900">
        <v>0</v>
      </c>
      <c r="BS900">
        <v>0</v>
      </c>
      <c r="BT900" t="s">
        <v>880</v>
      </c>
      <c r="BU900">
        <v>0</v>
      </c>
      <c r="BV900">
        <v>0</v>
      </c>
      <c r="BW900" t="s">
        <v>697</v>
      </c>
      <c r="BX900">
        <v>0</v>
      </c>
    </row>
    <row r="901" spans="1:76" x14ac:dyDescent="0.25">
      <c r="A901" t="s">
        <v>726</v>
      </c>
      <c r="B901" t="s">
        <v>191</v>
      </c>
      <c r="C901" t="s">
        <v>539</v>
      </c>
      <c r="D901" t="s">
        <v>540</v>
      </c>
      <c r="E901" t="s">
        <v>192</v>
      </c>
      <c r="F901" t="s">
        <v>457</v>
      </c>
      <c r="G901" t="s">
        <v>198</v>
      </c>
      <c r="H901" t="s">
        <v>198</v>
      </c>
      <c r="I901" t="s">
        <v>1318</v>
      </c>
      <c r="J901" t="s">
        <v>2633</v>
      </c>
      <c r="K901">
        <v>1</v>
      </c>
      <c r="L901">
        <v>744</v>
      </c>
      <c r="M901">
        <v>454</v>
      </c>
      <c r="N901">
        <v>0</v>
      </c>
      <c r="O901">
        <v>0</v>
      </c>
      <c r="P901">
        <v>0</v>
      </c>
      <c r="Q901">
        <v>744</v>
      </c>
      <c r="R901">
        <v>0</v>
      </c>
      <c r="S901">
        <v>0</v>
      </c>
      <c r="T901">
        <v>38.979999999999997</v>
      </c>
      <c r="U901">
        <v>27.5</v>
      </c>
      <c r="V901">
        <v>22.54</v>
      </c>
      <c r="W901">
        <v>-16.440000000000001</v>
      </c>
      <c r="X901">
        <v>-70</v>
      </c>
      <c r="Y901">
        <v>13.768000000000001</v>
      </c>
      <c r="Z901">
        <v>14.76</v>
      </c>
      <c r="AA901">
        <v>3.25</v>
      </c>
      <c r="AB901" t="s">
        <v>199</v>
      </c>
      <c r="AC901" s="2">
        <v>-81.285245901639342</v>
      </c>
      <c r="AD901">
        <v>-17.88</v>
      </c>
      <c r="AE901">
        <v>524.64</v>
      </c>
      <c r="AF901">
        <v>0</v>
      </c>
      <c r="AG901">
        <v>0</v>
      </c>
      <c r="AH901">
        <v>0</v>
      </c>
      <c r="AI901" t="s">
        <v>697</v>
      </c>
      <c r="AJ901" t="s">
        <v>697</v>
      </c>
      <c r="AK901" t="s">
        <v>697</v>
      </c>
      <c r="AL901">
        <v>0</v>
      </c>
      <c r="AM901">
        <v>0</v>
      </c>
      <c r="AN901" t="s">
        <v>697</v>
      </c>
      <c r="AO901" t="s">
        <v>697</v>
      </c>
      <c r="AP901" t="s">
        <v>215</v>
      </c>
      <c r="AQ901" t="s">
        <v>2691</v>
      </c>
      <c r="AR901" t="s">
        <v>2692</v>
      </c>
      <c r="AS901" t="s">
        <v>697</v>
      </c>
      <c r="AT901" t="s">
        <v>697</v>
      </c>
      <c r="AU901" t="s">
        <v>706</v>
      </c>
      <c r="AV901" t="s">
        <v>236</v>
      </c>
      <c r="AW901" t="s">
        <v>196</v>
      </c>
      <c r="AX901" t="s">
        <v>697</v>
      </c>
      <c r="AY901" t="s">
        <v>697</v>
      </c>
      <c r="AZ901" t="s">
        <v>697</v>
      </c>
      <c r="BA901" t="s">
        <v>1537</v>
      </c>
      <c r="BB901" t="s">
        <v>2474</v>
      </c>
      <c r="BC901">
        <v>0</v>
      </c>
      <c r="BD901" t="s">
        <v>697</v>
      </c>
      <c r="BE901">
        <v>0</v>
      </c>
      <c r="BF901">
        <v>0</v>
      </c>
      <c r="BG901">
        <v>0</v>
      </c>
      <c r="BH901">
        <v>0</v>
      </c>
      <c r="BI901" t="s">
        <v>197</v>
      </c>
      <c r="BJ901" t="s">
        <v>697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2693</v>
      </c>
      <c r="BQ901">
        <v>0</v>
      </c>
      <c r="BR901">
        <v>0</v>
      </c>
      <c r="BS901">
        <v>0</v>
      </c>
      <c r="BT901" t="s">
        <v>697</v>
      </c>
      <c r="BU901">
        <v>0</v>
      </c>
      <c r="BV901">
        <v>0</v>
      </c>
      <c r="BW901" t="s">
        <v>697</v>
      </c>
      <c r="BX901">
        <v>0</v>
      </c>
    </row>
    <row r="902" spans="1:76" x14ac:dyDescent="0.25">
      <c r="A902" t="s">
        <v>721</v>
      </c>
      <c r="B902" t="s">
        <v>191</v>
      </c>
      <c r="C902" t="s">
        <v>209</v>
      </c>
      <c r="D902" t="s">
        <v>796</v>
      </c>
      <c r="E902" t="s">
        <v>192</v>
      </c>
      <c r="F902" t="s">
        <v>210</v>
      </c>
      <c r="G902" t="s">
        <v>697</v>
      </c>
      <c r="H902" t="s">
        <v>89</v>
      </c>
      <c r="I902" t="s">
        <v>1184</v>
      </c>
      <c r="J902" t="s">
        <v>2633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697</v>
      </c>
      <c r="AC902" s="2">
        <v>0</v>
      </c>
      <c r="AD902">
        <v>0</v>
      </c>
      <c r="AE902">
        <v>0</v>
      </c>
      <c r="AF902">
        <v>1</v>
      </c>
      <c r="AG902">
        <v>0</v>
      </c>
      <c r="AH902">
        <v>71.28</v>
      </c>
      <c r="AI902" t="s">
        <v>698</v>
      </c>
      <c r="AJ902" t="s">
        <v>705</v>
      </c>
      <c r="AK902" t="s">
        <v>697</v>
      </c>
      <c r="AL902">
        <v>0</v>
      </c>
      <c r="AM902">
        <v>0</v>
      </c>
      <c r="AN902" t="s">
        <v>194</v>
      </c>
      <c r="AO902" t="s">
        <v>697</v>
      </c>
      <c r="AP902" t="s">
        <v>697</v>
      </c>
      <c r="AQ902" t="s">
        <v>2694</v>
      </c>
      <c r="AR902" t="s">
        <v>2695</v>
      </c>
      <c r="AS902" t="s">
        <v>697</v>
      </c>
      <c r="AT902" t="s">
        <v>697</v>
      </c>
      <c r="AU902" t="s">
        <v>706</v>
      </c>
      <c r="AV902" t="s">
        <v>236</v>
      </c>
      <c r="AW902" t="s">
        <v>196</v>
      </c>
      <c r="AX902" t="s">
        <v>697</v>
      </c>
      <c r="AY902" t="s">
        <v>697</v>
      </c>
      <c r="AZ902" t="s">
        <v>697</v>
      </c>
      <c r="BA902" t="s">
        <v>1266</v>
      </c>
      <c r="BB902" t="s">
        <v>2696</v>
      </c>
      <c r="BC902">
        <v>0</v>
      </c>
      <c r="BD902" t="s">
        <v>697</v>
      </c>
      <c r="BE902">
        <v>0</v>
      </c>
      <c r="BF902">
        <v>0</v>
      </c>
      <c r="BG902">
        <v>0</v>
      </c>
      <c r="BH902">
        <v>2.25</v>
      </c>
      <c r="BI902" t="s">
        <v>197</v>
      </c>
      <c r="BJ902" t="s">
        <v>192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2697</v>
      </c>
      <c r="BQ902">
        <v>0</v>
      </c>
      <c r="BR902">
        <v>0</v>
      </c>
      <c r="BS902">
        <v>0</v>
      </c>
      <c r="BT902" t="s">
        <v>880</v>
      </c>
      <c r="BU902">
        <v>0</v>
      </c>
      <c r="BV902">
        <v>0</v>
      </c>
      <c r="BW902" t="s">
        <v>697</v>
      </c>
      <c r="BX902">
        <v>0</v>
      </c>
    </row>
    <row r="903" spans="1:76" x14ac:dyDescent="0.25">
      <c r="A903" t="s">
        <v>721</v>
      </c>
      <c r="B903" t="s">
        <v>191</v>
      </c>
      <c r="C903" t="s">
        <v>209</v>
      </c>
      <c r="D903" t="s">
        <v>796</v>
      </c>
      <c r="E903" t="s">
        <v>192</v>
      </c>
      <c r="F903" t="s">
        <v>210</v>
      </c>
      <c r="G903" t="s">
        <v>198</v>
      </c>
      <c r="H903" t="s">
        <v>198</v>
      </c>
      <c r="I903" t="s">
        <v>1184</v>
      </c>
      <c r="J903" t="s">
        <v>2633</v>
      </c>
      <c r="K903">
        <v>1</v>
      </c>
      <c r="L903">
        <v>730</v>
      </c>
      <c r="M903">
        <v>488</v>
      </c>
      <c r="N903">
        <v>0</v>
      </c>
      <c r="O903">
        <v>0</v>
      </c>
      <c r="P903">
        <v>0</v>
      </c>
      <c r="Q903">
        <v>730</v>
      </c>
      <c r="R903">
        <v>0</v>
      </c>
      <c r="S903">
        <v>0</v>
      </c>
      <c r="T903">
        <v>33.15</v>
      </c>
      <c r="U903">
        <v>27.5</v>
      </c>
      <c r="V903">
        <v>22.54</v>
      </c>
      <c r="W903">
        <v>-10.61</v>
      </c>
      <c r="X903">
        <v>-33.81</v>
      </c>
      <c r="Y903">
        <v>0</v>
      </c>
      <c r="Z903">
        <v>15.86</v>
      </c>
      <c r="AA903">
        <v>3.25</v>
      </c>
      <c r="AB903" t="s">
        <v>199</v>
      </c>
      <c r="AC903" s="2">
        <v>-33.811475409836063</v>
      </c>
      <c r="AD903">
        <v>-7.44</v>
      </c>
      <c r="AE903">
        <v>513.39</v>
      </c>
      <c r="AF903">
        <v>0</v>
      </c>
      <c r="AG903">
        <v>0</v>
      </c>
      <c r="AH903">
        <v>0</v>
      </c>
      <c r="AI903" t="s">
        <v>697</v>
      </c>
      <c r="AJ903" t="s">
        <v>697</v>
      </c>
      <c r="AK903" t="s">
        <v>697</v>
      </c>
      <c r="AL903">
        <v>0</v>
      </c>
      <c r="AM903">
        <v>0</v>
      </c>
      <c r="AN903" t="s">
        <v>697</v>
      </c>
      <c r="AO903" t="s">
        <v>697</v>
      </c>
      <c r="AP903" t="s">
        <v>215</v>
      </c>
      <c r="AQ903" t="s">
        <v>2694</v>
      </c>
      <c r="AR903" t="s">
        <v>2695</v>
      </c>
      <c r="AS903" t="s">
        <v>697</v>
      </c>
      <c r="AT903" t="s">
        <v>697</v>
      </c>
      <c r="AU903" t="s">
        <v>706</v>
      </c>
      <c r="AV903" t="s">
        <v>236</v>
      </c>
      <c r="AW903" t="s">
        <v>196</v>
      </c>
      <c r="AX903" t="s">
        <v>697</v>
      </c>
      <c r="AY903" t="s">
        <v>697</v>
      </c>
      <c r="AZ903" t="s">
        <v>697</v>
      </c>
      <c r="BA903" t="s">
        <v>1266</v>
      </c>
      <c r="BB903" t="s">
        <v>2696</v>
      </c>
      <c r="BC903">
        <v>0</v>
      </c>
      <c r="BD903" t="s">
        <v>697</v>
      </c>
      <c r="BE903">
        <v>0</v>
      </c>
      <c r="BF903">
        <v>0</v>
      </c>
      <c r="BG903">
        <v>0</v>
      </c>
      <c r="BH903">
        <v>0</v>
      </c>
      <c r="BI903" t="s">
        <v>197</v>
      </c>
      <c r="BJ903" t="s">
        <v>697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2697</v>
      </c>
      <c r="BQ903">
        <v>0</v>
      </c>
      <c r="BR903">
        <v>0</v>
      </c>
      <c r="BS903">
        <v>0</v>
      </c>
      <c r="BT903" t="s">
        <v>697</v>
      </c>
      <c r="BU903">
        <v>0</v>
      </c>
      <c r="BV903">
        <v>0</v>
      </c>
      <c r="BW903" t="s">
        <v>697</v>
      </c>
      <c r="BX903">
        <v>0</v>
      </c>
    </row>
    <row r="904" spans="1:76" x14ac:dyDescent="0.25">
      <c r="A904" t="s">
        <v>1072</v>
      </c>
      <c r="B904" t="s">
        <v>191</v>
      </c>
      <c r="C904" t="s">
        <v>1073</v>
      </c>
      <c r="D904" t="s">
        <v>466</v>
      </c>
      <c r="E904" t="s">
        <v>192</v>
      </c>
      <c r="F904" t="s">
        <v>677</v>
      </c>
      <c r="G904" t="s">
        <v>697</v>
      </c>
      <c r="H904" t="s">
        <v>89</v>
      </c>
      <c r="I904" t="s">
        <v>1570</v>
      </c>
      <c r="J904" t="s">
        <v>2633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697</v>
      </c>
      <c r="AC904" s="2">
        <v>0</v>
      </c>
      <c r="AD904">
        <v>0</v>
      </c>
      <c r="AE904">
        <v>0</v>
      </c>
      <c r="AF904">
        <v>1</v>
      </c>
      <c r="AG904">
        <v>0</v>
      </c>
      <c r="AH904">
        <v>63.16</v>
      </c>
      <c r="AI904" t="s">
        <v>850</v>
      </c>
      <c r="AJ904" t="s">
        <v>855</v>
      </c>
      <c r="AK904" t="s">
        <v>697</v>
      </c>
      <c r="AL904">
        <v>0</v>
      </c>
      <c r="AM904">
        <v>0</v>
      </c>
      <c r="AN904" t="s">
        <v>194</v>
      </c>
      <c r="AO904" t="s">
        <v>697</v>
      </c>
      <c r="AP904" t="s">
        <v>697</v>
      </c>
      <c r="AQ904" t="s">
        <v>2698</v>
      </c>
      <c r="AR904" t="s">
        <v>2699</v>
      </c>
      <c r="AS904" t="s">
        <v>697</v>
      </c>
      <c r="AT904" t="s">
        <v>697</v>
      </c>
      <c r="AU904" t="s">
        <v>856</v>
      </c>
      <c r="AV904" t="s">
        <v>236</v>
      </c>
      <c r="AW904" t="s">
        <v>196</v>
      </c>
      <c r="AX904" t="s">
        <v>697</v>
      </c>
      <c r="AY904" t="s">
        <v>697</v>
      </c>
      <c r="AZ904" t="s">
        <v>697</v>
      </c>
      <c r="BA904" t="s">
        <v>2700</v>
      </c>
      <c r="BB904" t="s">
        <v>2701</v>
      </c>
      <c r="BC904">
        <v>0</v>
      </c>
      <c r="BD904" t="s">
        <v>697</v>
      </c>
      <c r="BE904">
        <v>0</v>
      </c>
      <c r="BF904">
        <v>0</v>
      </c>
      <c r="BG904">
        <v>0</v>
      </c>
      <c r="BH904">
        <v>2.2000000000000002</v>
      </c>
      <c r="BI904" t="s">
        <v>197</v>
      </c>
      <c r="BJ904" t="s">
        <v>192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2702</v>
      </c>
      <c r="BQ904">
        <v>0</v>
      </c>
      <c r="BR904">
        <v>0</v>
      </c>
      <c r="BS904">
        <v>0</v>
      </c>
      <c r="BT904" t="s">
        <v>880</v>
      </c>
      <c r="BU904">
        <v>0</v>
      </c>
      <c r="BV904">
        <v>0</v>
      </c>
      <c r="BW904" t="s">
        <v>697</v>
      </c>
      <c r="BX904">
        <v>0</v>
      </c>
    </row>
    <row r="905" spans="1:76" x14ac:dyDescent="0.25">
      <c r="A905" t="s">
        <v>1072</v>
      </c>
      <c r="B905" t="s">
        <v>191</v>
      </c>
      <c r="C905" t="s">
        <v>1073</v>
      </c>
      <c r="D905" t="s">
        <v>466</v>
      </c>
      <c r="E905" t="s">
        <v>192</v>
      </c>
      <c r="F905" t="s">
        <v>677</v>
      </c>
      <c r="G905" t="s">
        <v>198</v>
      </c>
      <c r="H905" t="s">
        <v>198</v>
      </c>
      <c r="I905" t="s">
        <v>1570</v>
      </c>
      <c r="J905" t="s">
        <v>2633</v>
      </c>
      <c r="K905">
        <v>1</v>
      </c>
      <c r="L905">
        <v>370</v>
      </c>
      <c r="M905">
        <v>247</v>
      </c>
      <c r="N905">
        <v>0</v>
      </c>
      <c r="O905">
        <v>0</v>
      </c>
      <c r="P905">
        <v>0</v>
      </c>
      <c r="Q905">
        <v>370</v>
      </c>
      <c r="R905">
        <v>0</v>
      </c>
      <c r="S905">
        <v>0</v>
      </c>
      <c r="T905">
        <v>33.24</v>
      </c>
      <c r="U905">
        <v>31.5</v>
      </c>
      <c r="V905">
        <v>25.82</v>
      </c>
      <c r="W905">
        <v>-7.42</v>
      </c>
      <c r="X905">
        <v>-5.29</v>
      </c>
      <c r="Y905">
        <v>9.6669999999999998</v>
      </c>
      <c r="Z905">
        <v>8.0299999999999994</v>
      </c>
      <c r="AA905">
        <v>3.25</v>
      </c>
      <c r="AB905" t="s">
        <v>199</v>
      </c>
      <c r="AC905" s="2">
        <v>-13.210655737704919</v>
      </c>
      <c r="AD905">
        <v>-2.91</v>
      </c>
      <c r="AE905">
        <v>245.42</v>
      </c>
      <c r="AF905">
        <v>0</v>
      </c>
      <c r="AG905">
        <v>0</v>
      </c>
      <c r="AH905">
        <v>0</v>
      </c>
      <c r="AI905" t="s">
        <v>697</v>
      </c>
      <c r="AJ905" t="s">
        <v>697</v>
      </c>
      <c r="AK905" t="s">
        <v>697</v>
      </c>
      <c r="AL905">
        <v>0</v>
      </c>
      <c r="AM905">
        <v>0</v>
      </c>
      <c r="AN905" t="s">
        <v>697</v>
      </c>
      <c r="AO905" t="s">
        <v>697</v>
      </c>
      <c r="AP905" t="s">
        <v>215</v>
      </c>
      <c r="AQ905" t="s">
        <v>2698</v>
      </c>
      <c r="AR905" t="s">
        <v>2699</v>
      </c>
      <c r="AS905" t="s">
        <v>697</v>
      </c>
      <c r="AT905" t="s">
        <v>697</v>
      </c>
      <c r="AU905" t="s">
        <v>856</v>
      </c>
      <c r="AV905" t="s">
        <v>236</v>
      </c>
      <c r="AW905" t="s">
        <v>196</v>
      </c>
      <c r="AX905" t="s">
        <v>697</v>
      </c>
      <c r="AY905" t="s">
        <v>697</v>
      </c>
      <c r="AZ905" t="s">
        <v>697</v>
      </c>
      <c r="BA905" t="s">
        <v>2700</v>
      </c>
      <c r="BB905" t="s">
        <v>2701</v>
      </c>
      <c r="BC905">
        <v>0</v>
      </c>
      <c r="BD905" t="s">
        <v>697</v>
      </c>
      <c r="BE905">
        <v>0</v>
      </c>
      <c r="BF905">
        <v>0</v>
      </c>
      <c r="BG905">
        <v>0</v>
      </c>
      <c r="BH905">
        <v>0</v>
      </c>
      <c r="BI905" t="s">
        <v>197</v>
      </c>
      <c r="BJ905" t="s">
        <v>697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2702</v>
      </c>
      <c r="BQ905">
        <v>0</v>
      </c>
      <c r="BR905">
        <v>0</v>
      </c>
      <c r="BS905">
        <v>0</v>
      </c>
      <c r="BT905" t="s">
        <v>697</v>
      </c>
      <c r="BU905">
        <v>0</v>
      </c>
      <c r="BV905">
        <v>0</v>
      </c>
      <c r="BW905" t="s">
        <v>697</v>
      </c>
      <c r="BX905">
        <v>0</v>
      </c>
    </row>
    <row r="906" spans="1:76" x14ac:dyDescent="0.25">
      <c r="A906" t="s">
        <v>720</v>
      </c>
      <c r="B906" t="s">
        <v>191</v>
      </c>
      <c r="C906" t="s">
        <v>541</v>
      </c>
      <c r="D906" t="s">
        <v>536</v>
      </c>
      <c r="E906" t="s">
        <v>192</v>
      </c>
      <c r="F906" t="s">
        <v>222</v>
      </c>
      <c r="G906" t="s">
        <v>697</v>
      </c>
      <c r="H906" t="s">
        <v>89</v>
      </c>
      <c r="I906" t="s">
        <v>1435</v>
      </c>
      <c r="J906" t="s">
        <v>2633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697</v>
      </c>
      <c r="AC906" s="2">
        <v>0</v>
      </c>
      <c r="AD906">
        <v>0</v>
      </c>
      <c r="AE906">
        <v>0</v>
      </c>
      <c r="AF906">
        <v>1</v>
      </c>
      <c r="AG906">
        <v>0</v>
      </c>
      <c r="AH906">
        <v>27.02</v>
      </c>
      <c r="AI906" t="s">
        <v>894</v>
      </c>
      <c r="AJ906" t="s">
        <v>1011</v>
      </c>
      <c r="AK906" t="s">
        <v>697</v>
      </c>
      <c r="AL906">
        <v>0</v>
      </c>
      <c r="AM906">
        <v>0</v>
      </c>
      <c r="AN906" t="s">
        <v>194</v>
      </c>
      <c r="AO906" t="s">
        <v>697</v>
      </c>
      <c r="AP906" t="s">
        <v>697</v>
      </c>
      <c r="AQ906" t="s">
        <v>2703</v>
      </c>
      <c r="AR906" t="s">
        <v>2704</v>
      </c>
      <c r="AS906" t="s">
        <v>697</v>
      </c>
      <c r="AT906" t="s">
        <v>697</v>
      </c>
      <c r="AU906" t="s">
        <v>395</v>
      </c>
      <c r="AV906" t="s">
        <v>236</v>
      </c>
      <c r="AW906" t="s">
        <v>196</v>
      </c>
      <c r="AX906" t="s">
        <v>697</v>
      </c>
      <c r="AY906" t="s">
        <v>697</v>
      </c>
      <c r="AZ906" t="s">
        <v>697</v>
      </c>
      <c r="BA906" t="s">
        <v>2628</v>
      </c>
      <c r="BB906" t="s">
        <v>2705</v>
      </c>
      <c r="BC906">
        <v>0</v>
      </c>
      <c r="BD906" t="s">
        <v>697</v>
      </c>
      <c r="BE906">
        <v>0</v>
      </c>
      <c r="BF906">
        <v>0</v>
      </c>
      <c r="BG906">
        <v>0</v>
      </c>
      <c r="BH906">
        <v>1.05</v>
      </c>
      <c r="BI906" t="s">
        <v>197</v>
      </c>
      <c r="BJ906" t="s">
        <v>192</v>
      </c>
      <c r="BK906">
        <v>0</v>
      </c>
      <c r="BL906">
        <v>0</v>
      </c>
      <c r="BM906">
        <v>0</v>
      </c>
      <c r="BN906">
        <v>0</v>
      </c>
      <c r="BO906">
        <v>0</v>
      </c>
      <c r="BP906" t="s">
        <v>2706</v>
      </c>
      <c r="BQ906">
        <v>0</v>
      </c>
      <c r="BR906">
        <v>0</v>
      </c>
      <c r="BS906">
        <v>0</v>
      </c>
      <c r="BT906" t="s">
        <v>880</v>
      </c>
      <c r="BU906">
        <v>0</v>
      </c>
      <c r="BV906">
        <v>0</v>
      </c>
      <c r="BW906" t="s">
        <v>697</v>
      </c>
      <c r="BX906">
        <v>0</v>
      </c>
    </row>
    <row r="907" spans="1:76" x14ac:dyDescent="0.25">
      <c r="A907" t="s">
        <v>720</v>
      </c>
      <c r="B907" t="s">
        <v>191</v>
      </c>
      <c r="C907" t="s">
        <v>541</v>
      </c>
      <c r="D907" t="s">
        <v>536</v>
      </c>
      <c r="E907" t="s">
        <v>192</v>
      </c>
      <c r="F907" t="s">
        <v>222</v>
      </c>
      <c r="G907" t="s">
        <v>198</v>
      </c>
      <c r="H907" t="s">
        <v>198</v>
      </c>
      <c r="I907" t="s">
        <v>1435</v>
      </c>
      <c r="J907" t="s">
        <v>2633</v>
      </c>
      <c r="K907">
        <v>1</v>
      </c>
      <c r="L907">
        <v>698</v>
      </c>
      <c r="M907">
        <v>479</v>
      </c>
      <c r="N907">
        <v>0</v>
      </c>
      <c r="O907">
        <v>0</v>
      </c>
      <c r="P907">
        <v>0</v>
      </c>
      <c r="Q907">
        <v>698</v>
      </c>
      <c r="R907">
        <v>0</v>
      </c>
      <c r="S907">
        <v>0</v>
      </c>
      <c r="T907">
        <v>31.38</v>
      </c>
      <c r="U907">
        <v>31.5</v>
      </c>
      <c r="V907">
        <v>25.82</v>
      </c>
      <c r="W907">
        <v>-5.56</v>
      </c>
      <c r="X907">
        <v>0.71</v>
      </c>
      <c r="Y907">
        <v>16.228000000000002</v>
      </c>
      <c r="Z907">
        <v>15.57</v>
      </c>
      <c r="AA907">
        <v>3.25</v>
      </c>
      <c r="AB907" t="s">
        <v>199</v>
      </c>
      <c r="AC907" s="2">
        <v>-12.588524590163935</v>
      </c>
      <c r="AD907">
        <v>-2.77</v>
      </c>
      <c r="AE907">
        <v>462.56</v>
      </c>
      <c r="AF907">
        <v>0</v>
      </c>
      <c r="AG907">
        <v>0</v>
      </c>
      <c r="AH907">
        <v>0</v>
      </c>
      <c r="AI907" t="s">
        <v>697</v>
      </c>
      <c r="AJ907" t="s">
        <v>697</v>
      </c>
      <c r="AK907" t="s">
        <v>697</v>
      </c>
      <c r="AL907">
        <v>0</v>
      </c>
      <c r="AM907">
        <v>0</v>
      </c>
      <c r="AN907" t="s">
        <v>697</v>
      </c>
      <c r="AO907" t="s">
        <v>697</v>
      </c>
      <c r="AP907" t="s">
        <v>215</v>
      </c>
      <c r="AQ907" t="s">
        <v>2703</v>
      </c>
      <c r="AR907" t="s">
        <v>2704</v>
      </c>
      <c r="AS907" t="s">
        <v>697</v>
      </c>
      <c r="AT907" t="s">
        <v>697</v>
      </c>
      <c r="AU907" t="s">
        <v>395</v>
      </c>
      <c r="AV907" t="s">
        <v>236</v>
      </c>
      <c r="AW907" t="s">
        <v>196</v>
      </c>
      <c r="AX907" t="s">
        <v>697</v>
      </c>
      <c r="AY907" t="s">
        <v>697</v>
      </c>
      <c r="AZ907" t="s">
        <v>697</v>
      </c>
      <c r="BA907" t="s">
        <v>2628</v>
      </c>
      <c r="BB907" t="s">
        <v>2705</v>
      </c>
      <c r="BC907">
        <v>0</v>
      </c>
      <c r="BD907" t="s">
        <v>697</v>
      </c>
      <c r="BE907">
        <v>0</v>
      </c>
      <c r="BF907">
        <v>0</v>
      </c>
      <c r="BG907">
        <v>0</v>
      </c>
      <c r="BH907">
        <v>0</v>
      </c>
      <c r="BI907" t="s">
        <v>197</v>
      </c>
      <c r="BJ907" t="s">
        <v>697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2706</v>
      </c>
      <c r="BQ907">
        <v>0</v>
      </c>
      <c r="BR907">
        <v>0</v>
      </c>
      <c r="BS907">
        <v>0</v>
      </c>
      <c r="BT907" t="s">
        <v>697</v>
      </c>
      <c r="BU907">
        <v>0</v>
      </c>
      <c r="BV907">
        <v>0</v>
      </c>
      <c r="BW907" t="s">
        <v>697</v>
      </c>
      <c r="BX907">
        <v>0</v>
      </c>
    </row>
    <row r="908" spans="1:76" x14ac:dyDescent="0.25">
      <c r="A908" t="s">
        <v>726</v>
      </c>
      <c r="B908" t="s">
        <v>191</v>
      </c>
      <c r="C908" t="s">
        <v>539</v>
      </c>
      <c r="D908" t="s">
        <v>540</v>
      </c>
      <c r="E908" t="s">
        <v>192</v>
      </c>
      <c r="F908" t="s">
        <v>457</v>
      </c>
      <c r="G908" t="s">
        <v>697</v>
      </c>
      <c r="H908" t="s">
        <v>89</v>
      </c>
      <c r="I908" t="s">
        <v>1435</v>
      </c>
      <c r="J908" t="s">
        <v>2633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697</v>
      </c>
      <c r="AC908" s="2">
        <v>0</v>
      </c>
      <c r="AD908">
        <v>0</v>
      </c>
      <c r="AE908">
        <v>0</v>
      </c>
      <c r="AF908">
        <v>1</v>
      </c>
      <c r="AG908">
        <v>0</v>
      </c>
      <c r="AH908">
        <v>83.95</v>
      </c>
      <c r="AI908" t="s">
        <v>701</v>
      </c>
      <c r="AJ908" t="s">
        <v>743</v>
      </c>
      <c r="AK908" t="s">
        <v>697</v>
      </c>
      <c r="AL908">
        <v>0</v>
      </c>
      <c r="AM908">
        <v>0</v>
      </c>
      <c r="AN908" t="s">
        <v>194</v>
      </c>
      <c r="AO908" t="s">
        <v>697</v>
      </c>
      <c r="AP908" t="s">
        <v>697</v>
      </c>
      <c r="AQ908" t="s">
        <v>2707</v>
      </c>
      <c r="AR908" t="s">
        <v>2708</v>
      </c>
      <c r="AS908" t="s">
        <v>697</v>
      </c>
      <c r="AT908" t="s">
        <v>697</v>
      </c>
      <c r="AU908" t="s">
        <v>219</v>
      </c>
      <c r="AV908" t="s">
        <v>236</v>
      </c>
      <c r="AW908" t="s">
        <v>196</v>
      </c>
      <c r="AX908" t="s">
        <v>697</v>
      </c>
      <c r="AY908" t="s">
        <v>697</v>
      </c>
      <c r="AZ908" t="s">
        <v>697</v>
      </c>
      <c r="BA908" t="s">
        <v>913</v>
      </c>
      <c r="BB908" t="s">
        <v>2709</v>
      </c>
      <c r="BC908">
        <v>0</v>
      </c>
      <c r="BD908" t="s">
        <v>697</v>
      </c>
      <c r="BE908">
        <v>0</v>
      </c>
      <c r="BF908">
        <v>0</v>
      </c>
      <c r="BG908">
        <v>0</v>
      </c>
      <c r="BH908">
        <v>1.6</v>
      </c>
      <c r="BI908" t="s">
        <v>197</v>
      </c>
      <c r="BJ908" t="s">
        <v>192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2710</v>
      </c>
      <c r="BQ908">
        <v>0</v>
      </c>
      <c r="BR908">
        <v>0</v>
      </c>
      <c r="BS908">
        <v>0</v>
      </c>
      <c r="BT908" t="s">
        <v>880</v>
      </c>
      <c r="BU908">
        <v>0</v>
      </c>
      <c r="BV908">
        <v>0</v>
      </c>
      <c r="BW908" t="s">
        <v>697</v>
      </c>
      <c r="BX908">
        <v>0</v>
      </c>
    </row>
    <row r="909" spans="1:76" x14ac:dyDescent="0.25">
      <c r="A909" t="s">
        <v>726</v>
      </c>
      <c r="B909" t="s">
        <v>191</v>
      </c>
      <c r="C909" t="s">
        <v>539</v>
      </c>
      <c r="D909" t="s">
        <v>540</v>
      </c>
      <c r="E909" t="s">
        <v>192</v>
      </c>
      <c r="F909" t="s">
        <v>457</v>
      </c>
      <c r="G909" t="s">
        <v>198</v>
      </c>
      <c r="H909" t="s">
        <v>198</v>
      </c>
      <c r="I909" t="s">
        <v>1435</v>
      </c>
      <c r="J909" t="s">
        <v>2633</v>
      </c>
      <c r="K909">
        <v>1</v>
      </c>
      <c r="L909">
        <v>744</v>
      </c>
      <c r="M909">
        <v>521</v>
      </c>
      <c r="N909">
        <v>0</v>
      </c>
      <c r="O909">
        <v>0</v>
      </c>
      <c r="P909">
        <v>0</v>
      </c>
      <c r="Q909">
        <v>744</v>
      </c>
      <c r="R909">
        <v>0</v>
      </c>
      <c r="S909">
        <v>0</v>
      </c>
      <c r="T909">
        <v>29.97</v>
      </c>
      <c r="U909">
        <v>27.5</v>
      </c>
      <c r="V909">
        <v>22.54</v>
      </c>
      <c r="W909">
        <v>-7.43</v>
      </c>
      <c r="X909">
        <v>-15.08</v>
      </c>
      <c r="Y909">
        <v>17.992000000000001</v>
      </c>
      <c r="Z909">
        <v>2.08</v>
      </c>
      <c r="AA909">
        <v>0.4</v>
      </c>
      <c r="AB909" t="s">
        <v>199</v>
      </c>
      <c r="AC909" s="2">
        <v>-29.82950819672131</v>
      </c>
      <c r="AD909">
        <v>-6.56</v>
      </c>
      <c r="AE909">
        <v>537.32000000000005</v>
      </c>
      <c r="AF909">
        <v>0</v>
      </c>
      <c r="AG909">
        <v>0</v>
      </c>
      <c r="AH909">
        <v>0</v>
      </c>
      <c r="AI909" t="s">
        <v>697</v>
      </c>
      <c r="AJ909" t="s">
        <v>697</v>
      </c>
      <c r="AK909" t="s">
        <v>697</v>
      </c>
      <c r="AL909">
        <v>0</v>
      </c>
      <c r="AM909">
        <v>0</v>
      </c>
      <c r="AN909" t="s">
        <v>697</v>
      </c>
      <c r="AO909" t="s">
        <v>697</v>
      </c>
      <c r="AP909" t="s">
        <v>215</v>
      </c>
      <c r="AQ909" t="s">
        <v>2707</v>
      </c>
      <c r="AR909" t="s">
        <v>2708</v>
      </c>
      <c r="AS909" t="s">
        <v>697</v>
      </c>
      <c r="AT909" t="s">
        <v>697</v>
      </c>
      <c r="AU909" t="s">
        <v>219</v>
      </c>
      <c r="AV909" t="s">
        <v>236</v>
      </c>
      <c r="AW909" t="s">
        <v>196</v>
      </c>
      <c r="AX909" t="s">
        <v>697</v>
      </c>
      <c r="AY909" t="s">
        <v>697</v>
      </c>
      <c r="AZ909" t="s">
        <v>697</v>
      </c>
      <c r="BA909" t="s">
        <v>913</v>
      </c>
      <c r="BB909" t="s">
        <v>2709</v>
      </c>
      <c r="BC909">
        <v>0</v>
      </c>
      <c r="BD909" t="s">
        <v>697</v>
      </c>
      <c r="BE909">
        <v>0</v>
      </c>
      <c r="BF909">
        <v>0</v>
      </c>
      <c r="BG909">
        <v>0</v>
      </c>
      <c r="BH909">
        <v>0</v>
      </c>
      <c r="BI909" t="s">
        <v>197</v>
      </c>
      <c r="BJ909" t="s">
        <v>697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2710</v>
      </c>
      <c r="BQ909">
        <v>0</v>
      </c>
      <c r="BR909">
        <v>0</v>
      </c>
      <c r="BS909">
        <v>0</v>
      </c>
      <c r="BT909" t="s">
        <v>697</v>
      </c>
      <c r="BU909">
        <v>0</v>
      </c>
      <c r="BV909">
        <v>0</v>
      </c>
      <c r="BW909" t="s">
        <v>697</v>
      </c>
      <c r="BX909">
        <v>0</v>
      </c>
    </row>
    <row r="910" spans="1:76" x14ac:dyDescent="0.25">
      <c r="A910" t="s">
        <v>741</v>
      </c>
      <c r="B910" t="s">
        <v>201</v>
      </c>
      <c r="C910" t="s">
        <v>696</v>
      </c>
      <c r="D910" t="s">
        <v>247</v>
      </c>
      <c r="E910" t="s">
        <v>192</v>
      </c>
      <c r="F910" t="s">
        <v>683</v>
      </c>
      <c r="G910" t="s">
        <v>697</v>
      </c>
      <c r="H910" t="s">
        <v>89</v>
      </c>
      <c r="I910" t="s">
        <v>1570</v>
      </c>
      <c r="J910" t="s">
        <v>2633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697</v>
      </c>
      <c r="AC910" s="2">
        <v>0</v>
      </c>
      <c r="AD910">
        <v>0</v>
      </c>
      <c r="AE910">
        <v>0</v>
      </c>
      <c r="AF910">
        <v>1</v>
      </c>
      <c r="AG910">
        <v>0</v>
      </c>
      <c r="AH910">
        <v>50.68</v>
      </c>
      <c r="AI910" t="s">
        <v>614</v>
      </c>
      <c r="AJ910" t="s">
        <v>682</v>
      </c>
      <c r="AK910" t="s">
        <v>697</v>
      </c>
      <c r="AL910">
        <v>0</v>
      </c>
      <c r="AM910">
        <v>0</v>
      </c>
      <c r="AN910" t="s">
        <v>194</v>
      </c>
      <c r="AO910" t="s">
        <v>697</v>
      </c>
      <c r="AP910" t="s">
        <v>697</v>
      </c>
      <c r="AQ910" t="s">
        <v>2711</v>
      </c>
      <c r="AR910" t="s">
        <v>2712</v>
      </c>
      <c r="AS910" t="s">
        <v>697</v>
      </c>
      <c r="AT910" t="s">
        <v>697</v>
      </c>
      <c r="AU910" t="s">
        <v>213</v>
      </c>
      <c r="AV910" t="s">
        <v>236</v>
      </c>
      <c r="AW910" t="s">
        <v>196</v>
      </c>
      <c r="AX910" t="s">
        <v>697</v>
      </c>
      <c r="AY910" t="s">
        <v>697</v>
      </c>
      <c r="AZ910" t="s">
        <v>697</v>
      </c>
      <c r="BA910" t="s">
        <v>2553</v>
      </c>
      <c r="BB910" t="s">
        <v>2713</v>
      </c>
      <c r="BC910">
        <v>0</v>
      </c>
      <c r="BD910" t="s">
        <v>697</v>
      </c>
      <c r="BE910">
        <v>0</v>
      </c>
      <c r="BF910">
        <v>0</v>
      </c>
      <c r="BG910">
        <v>0</v>
      </c>
      <c r="BH910">
        <v>1.6</v>
      </c>
      <c r="BI910" t="s">
        <v>197</v>
      </c>
      <c r="BJ910" t="s">
        <v>192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2714</v>
      </c>
      <c r="BQ910">
        <v>0</v>
      </c>
      <c r="BR910">
        <v>0</v>
      </c>
      <c r="BS910">
        <v>0</v>
      </c>
      <c r="BT910" t="s">
        <v>880</v>
      </c>
      <c r="BU910">
        <v>0</v>
      </c>
      <c r="BV910">
        <v>0</v>
      </c>
      <c r="BW910" t="s">
        <v>697</v>
      </c>
      <c r="BX910">
        <v>0</v>
      </c>
    </row>
    <row r="911" spans="1:76" x14ac:dyDescent="0.25">
      <c r="A911" t="s">
        <v>741</v>
      </c>
      <c r="B911" t="s">
        <v>201</v>
      </c>
      <c r="C911" t="s">
        <v>696</v>
      </c>
      <c r="D911" t="s">
        <v>247</v>
      </c>
      <c r="E911" t="s">
        <v>192</v>
      </c>
      <c r="F911" t="s">
        <v>683</v>
      </c>
      <c r="G911" t="s">
        <v>198</v>
      </c>
      <c r="H911" t="s">
        <v>198</v>
      </c>
      <c r="I911" t="s">
        <v>1570</v>
      </c>
      <c r="J911" t="s">
        <v>2633</v>
      </c>
      <c r="K911">
        <v>1</v>
      </c>
      <c r="L911">
        <v>796</v>
      </c>
      <c r="M911">
        <v>510</v>
      </c>
      <c r="N911">
        <v>0</v>
      </c>
      <c r="O911">
        <v>0</v>
      </c>
      <c r="P911">
        <v>0</v>
      </c>
      <c r="Q911">
        <v>796</v>
      </c>
      <c r="R911">
        <v>0</v>
      </c>
      <c r="S911">
        <v>0</v>
      </c>
      <c r="T911">
        <v>35.93</v>
      </c>
      <c r="U911">
        <v>29.5</v>
      </c>
      <c r="V911">
        <v>24.18</v>
      </c>
      <c r="W911">
        <v>-11.75</v>
      </c>
      <c r="X911">
        <v>-41.95</v>
      </c>
      <c r="Y911">
        <v>12</v>
      </c>
      <c r="Z911">
        <v>16.579999999999998</v>
      </c>
      <c r="AA911">
        <v>3.25</v>
      </c>
      <c r="AB911" t="s">
        <v>199</v>
      </c>
      <c r="AC911" s="2">
        <v>-51.786885245901637</v>
      </c>
      <c r="AD911">
        <v>-11.39</v>
      </c>
      <c r="AE911">
        <v>544.6</v>
      </c>
      <c r="AF911">
        <v>0</v>
      </c>
      <c r="AG911">
        <v>0</v>
      </c>
      <c r="AH911">
        <v>0</v>
      </c>
      <c r="AI911" t="s">
        <v>697</v>
      </c>
      <c r="AJ911" t="s">
        <v>697</v>
      </c>
      <c r="AK911" t="s">
        <v>697</v>
      </c>
      <c r="AL911">
        <v>0</v>
      </c>
      <c r="AM911">
        <v>0</v>
      </c>
      <c r="AN911" t="s">
        <v>697</v>
      </c>
      <c r="AO911" t="s">
        <v>697</v>
      </c>
      <c r="AP911" t="s">
        <v>394</v>
      </c>
      <c r="AQ911" t="s">
        <v>2711</v>
      </c>
      <c r="AR911" t="s">
        <v>2712</v>
      </c>
      <c r="AS911" t="s">
        <v>697</v>
      </c>
      <c r="AT911" t="s">
        <v>697</v>
      </c>
      <c r="AU911" t="s">
        <v>213</v>
      </c>
      <c r="AV911" t="s">
        <v>236</v>
      </c>
      <c r="AW911" t="s">
        <v>196</v>
      </c>
      <c r="AX911" t="s">
        <v>697</v>
      </c>
      <c r="AY911" t="s">
        <v>697</v>
      </c>
      <c r="AZ911" t="s">
        <v>697</v>
      </c>
      <c r="BA911" t="s">
        <v>2553</v>
      </c>
      <c r="BB911" t="s">
        <v>2713</v>
      </c>
      <c r="BC911">
        <v>0</v>
      </c>
      <c r="BD911" t="s">
        <v>697</v>
      </c>
      <c r="BE911">
        <v>0</v>
      </c>
      <c r="BF911">
        <v>0</v>
      </c>
      <c r="BG911">
        <v>0</v>
      </c>
      <c r="BH911">
        <v>0</v>
      </c>
      <c r="BI911" t="s">
        <v>197</v>
      </c>
      <c r="BJ911" t="s">
        <v>697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2714</v>
      </c>
      <c r="BQ911">
        <v>0</v>
      </c>
      <c r="BR911">
        <v>0</v>
      </c>
      <c r="BS911">
        <v>0</v>
      </c>
      <c r="BT911" t="s">
        <v>697</v>
      </c>
      <c r="BU911">
        <v>0</v>
      </c>
      <c r="BV911">
        <v>0</v>
      </c>
      <c r="BW911" t="s">
        <v>697</v>
      </c>
      <c r="BX911">
        <v>0</v>
      </c>
    </row>
    <row r="912" spans="1:76" x14ac:dyDescent="0.25">
      <c r="A912" t="s">
        <v>748</v>
      </c>
      <c r="B912" t="s">
        <v>231</v>
      </c>
      <c r="C912" t="s">
        <v>665</v>
      </c>
      <c r="D912" t="s">
        <v>233</v>
      </c>
      <c r="E912" t="s">
        <v>192</v>
      </c>
      <c r="F912" t="s">
        <v>597</v>
      </c>
      <c r="G912" t="s">
        <v>697</v>
      </c>
      <c r="H912" t="s">
        <v>89</v>
      </c>
      <c r="I912" t="s">
        <v>1435</v>
      </c>
      <c r="J912" t="s">
        <v>2633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697</v>
      </c>
      <c r="AC912" s="2">
        <v>0</v>
      </c>
      <c r="AD912">
        <v>0</v>
      </c>
      <c r="AE912">
        <v>0</v>
      </c>
      <c r="AF912">
        <v>1</v>
      </c>
      <c r="AG912">
        <v>0</v>
      </c>
      <c r="AH912">
        <v>64.59</v>
      </c>
      <c r="AI912" t="s">
        <v>698</v>
      </c>
      <c r="AJ912" t="s">
        <v>705</v>
      </c>
      <c r="AK912" t="s">
        <v>697</v>
      </c>
      <c r="AL912">
        <v>0</v>
      </c>
      <c r="AM912">
        <v>0</v>
      </c>
      <c r="AN912" t="s">
        <v>194</v>
      </c>
      <c r="AO912" t="s">
        <v>697</v>
      </c>
      <c r="AP912" t="s">
        <v>697</v>
      </c>
      <c r="AQ912" t="s">
        <v>2715</v>
      </c>
      <c r="AR912" t="s">
        <v>2716</v>
      </c>
      <c r="AS912" t="s">
        <v>697</v>
      </c>
      <c r="AT912" t="s">
        <v>697</v>
      </c>
      <c r="AU912" t="s">
        <v>706</v>
      </c>
      <c r="AV912" t="s">
        <v>236</v>
      </c>
      <c r="AW912" t="s">
        <v>196</v>
      </c>
      <c r="AX912" t="s">
        <v>697</v>
      </c>
      <c r="AY912" t="s">
        <v>697</v>
      </c>
      <c r="AZ912" t="s">
        <v>697</v>
      </c>
      <c r="BA912" t="s">
        <v>2163</v>
      </c>
      <c r="BB912" t="s">
        <v>2717</v>
      </c>
      <c r="BC912">
        <v>0</v>
      </c>
      <c r="BD912" t="s">
        <v>697</v>
      </c>
      <c r="BE912">
        <v>0</v>
      </c>
      <c r="BF912">
        <v>0</v>
      </c>
      <c r="BG912">
        <v>0</v>
      </c>
      <c r="BH912">
        <v>2.25</v>
      </c>
      <c r="BI912" t="s">
        <v>197</v>
      </c>
      <c r="BJ912" t="s">
        <v>192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2718</v>
      </c>
      <c r="BQ912">
        <v>0</v>
      </c>
      <c r="BR912">
        <v>0</v>
      </c>
      <c r="BS912">
        <v>0</v>
      </c>
      <c r="BT912" t="s">
        <v>880</v>
      </c>
      <c r="BU912">
        <v>0</v>
      </c>
      <c r="BV912">
        <v>0</v>
      </c>
      <c r="BW912" t="s">
        <v>697</v>
      </c>
      <c r="BX912">
        <v>0</v>
      </c>
    </row>
    <row r="913" spans="1:76" x14ac:dyDescent="0.25">
      <c r="A913" t="s">
        <v>748</v>
      </c>
      <c r="B913" t="s">
        <v>231</v>
      </c>
      <c r="C913" t="s">
        <v>665</v>
      </c>
      <c r="D913" t="s">
        <v>233</v>
      </c>
      <c r="E913" t="s">
        <v>192</v>
      </c>
      <c r="F913" t="s">
        <v>597</v>
      </c>
      <c r="G913" t="s">
        <v>198</v>
      </c>
      <c r="H913" t="s">
        <v>198</v>
      </c>
      <c r="I913" t="s">
        <v>1435</v>
      </c>
      <c r="J913" t="s">
        <v>2633</v>
      </c>
      <c r="K913">
        <v>1</v>
      </c>
      <c r="L913">
        <v>460</v>
      </c>
      <c r="M913">
        <v>363</v>
      </c>
      <c r="N913">
        <v>0</v>
      </c>
      <c r="O913">
        <v>0</v>
      </c>
      <c r="P913">
        <v>0</v>
      </c>
      <c r="Q913">
        <v>460</v>
      </c>
      <c r="R913">
        <v>0</v>
      </c>
      <c r="S913">
        <v>0</v>
      </c>
      <c r="T913">
        <v>21.09</v>
      </c>
      <c r="U913">
        <v>21.5</v>
      </c>
      <c r="V913">
        <v>17.62</v>
      </c>
      <c r="W913">
        <v>-3.47</v>
      </c>
      <c r="X913">
        <v>1.56</v>
      </c>
      <c r="Y913">
        <v>4.1500000000000004</v>
      </c>
      <c r="Z913">
        <v>14.4</v>
      </c>
      <c r="AA913">
        <v>3.97</v>
      </c>
      <c r="AB913" t="s">
        <v>199</v>
      </c>
      <c r="AC913" s="2">
        <v>-1.8442622950819672</v>
      </c>
      <c r="AD913">
        <v>-0.41</v>
      </c>
      <c r="AE913">
        <v>346.7</v>
      </c>
      <c r="AF913">
        <v>0</v>
      </c>
      <c r="AG913">
        <v>0</v>
      </c>
      <c r="AH913">
        <v>0</v>
      </c>
      <c r="AI913" t="s">
        <v>697</v>
      </c>
      <c r="AJ913" t="s">
        <v>697</v>
      </c>
      <c r="AK913" t="s">
        <v>697</v>
      </c>
      <c r="AL913">
        <v>0</v>
      </c>
      <c r="AM913">
        <v>0</v>
      </c>
      <c r="AN913" t="s">
        <v>697</v>
      </c>
      <c r="AO913" t="s">
        <v>697</v>
      </c>
      <c r="AP913" t="s">
        <v>415</v>
      </c>
      <c r="AQ913" t="s">
        <v>2715</v>
      </c>
      <c r="AR913" t="s">
        <v>2716</v>
      </c>
      <c r="AS913" t="s">
        <v>697</v>
      </c>
      <c r="AT913" t="s">
        <v>697</v>
      </c>
      <c r="AU913" t="s">
        <v>706</v>
      </c>
      <c r="AV913" t="s">
        <v>236</v>
      </c>
      <c r="AW913" t="s">
        <v>196</v>
      </c>
      <c r="AX913" t="s">
        <v>697</v>
      </c>
      <c r="AY913" t="s">
        <v>697</v>
      </c>
      <c r="AZ913" t="s">
        <v>697</v>
      </c>
      <c r="BA913" t="s">
        <v>2163</v>
      </c>
      <c r="BB913" t="s">
        <v>2717</v>
      </c>
      <c r="BC913">
        <v>0</v>
      </c>
      <c r="BD913" t="s">
        <v>697</v>
      </c>
      <c r="BE913">
        <v>0</v>
      </c>
      <c r="BF913">
        <v>0</v>
      </c>
      <c r="BG913">
        <v>0</v>
      </c>
      <c r="BH913">
        <v>0</v>
      </c>
      <c r="BI913" t="s">
        <v>197</v>
      </c>
      <c r="BJ913" t="s">
        <v>697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2718</v>
      </c>
      <c r="BQ913">
        <v>0</v>
      </c>
      <c r="BR913">
        <v>0</v>
      </c>
      <c r="BS913">
        <v>0</v>
      </c>
      <c r="BT913" t="s">
        <v>697</v>
      </c>
      <c r="BU913">
        <v>0</v>
      </c>
      <c r="BV913">
        <v>0</v>
      </c>
      <c r="BW913" t="s">
        <v>697</v>
      </c>
      <c r="BX913">
        <v>0</v>
      </c>
    </row>
    <row r="914" spans="1:76" x14ac:dyDescent="0.25">
      <c r="A914" t="s">
        <v>726</v>
      </c>
      <c r="B914" t="s">
        <v>191</v>
      </c>
      <c r="C914" t="s">
        <v>539</v>
      </c>
      <c r="D914" t="s">
        <v>540</v>
      </c>
      <c r="E914" t="s">
        <v>192</v>
      </c>
      <c r="F914" t="s">
        <v>457</v>
      </c>
      <c r="G914" t="s">
        <v>697</v>
      </c>
      <c r="H914" t="s">
        <v>89</v>
      </c>
      <c r="I914" t="s">
        <v>2264</v>
      </c>
      <c r="J914" t="s">
        <v>2633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697</v>
      </c>
      <c r="AC914" s="2">
        <v>0</v>
      </c>
      <c r="AD914">
        <v>0</v>
      </c>
      <c r="AE914">
        <v>0</v>
      </c>
      <c r="AF914">
        <v>1</v>
      </c>
      <c r="AG914">
        <v>0</v>
      </c>
      <c r="AH914">
        <v>102.31</v>
      </c>
      <c r="AI914" t="s">
        <v>700</v>
      </c>
      <c r="AJ914" t="s">
        <v>704</v>
      </c>
      <c r="AK914" t="s">
        <v>697</v>
      </c>
      <c r="AL914">
        <v>0</v>
      </c>
      <c r="AM914">
        <v>0</v>
      </c>
      <c r="AN914" t="s">
        <v>194</v>
      </c>
      <c r="AO914" t="s">
        <v>697</v>
      </c>
      <c r="AP914" t="s">
        <v>697</v>
      </c>
      <c r="AQ914" t="s">
        <v>2719</v>
      </c>
      <c r="AR914" t="s">
        <v>2720</v>
      </c>
      <c r="AS914" t="s">
        <v>697</v>
      </c>
      <c r="AT914" t="s">
        <v>697</v>
      </c>
      <c r="AU914" t="s">
        <v>223</v>
      </c>
      <c r="AV914" t="s">
        <v>236</v>
      </c>
      <c r="AW914" t="s">
        <v>196</v>
      </c>
      <c r="AX914" t="s">
        <v>697</v>
      </c>
      <c r="AY914" t="s">
        <v>697</v>
      </c>
      <c r="AZ914" t="s">
        <v>697</v>
      </c>
      <c r="BA914" t="s">
        <v>2721</v>
      </c>
      <c r="BB914" t="s">
        <v>2722</v>
      </c>
      <c r="BC914">
        <v>0</v>
      </c>
      <c r="BD914" t="s">
        <v>697</v>
      </c>
      <c r="BE914">
        <v>0</v>
      </c>
      <c r="BF914">
        <v>0</v>
      </c>
      <c r="BG914">
        <v>0</v>
      </c>
      <c r="BH914">
        <v>1.95</v>
      </c>
      <c r="BI914" t="s">
        <v>197</v>
      </c>
      <c r="BJ914" t="s">
        <v>192</v>
      </c>
      <c r="BK914">
        <v>0</v>
      </c>
      <c r="BL914">
        <v>0</v>
      </c>
      <c r="BM914">
        <v>0</v>
      </c>
      <c r="BN914">
        <v>0</v>
      </c>
      <c r="BO914">
        <v>0</v>
      </c>
      <c r="BP914" t="s">
        <v>2723</v>
      </c>
      <c r="BQ914">
        <v>0</v>
      </c>
      <c r="BR914">
        <v>0</v>
      </c>
      <c r="BS914">
        <v>0</v>
      </c>
      <c r="BT914" t="s">
        <v>880</v>
      </c>
      <c r="BU914">
        <v>0</v>
      </c>
      <c r="BV914">
        <v>0</v>
      </c>
      <c r="BW914" t="s">
        <v>697</v>
      </c>
      <c r="BX914">
        <v>0</v>
      </c>
    </row>
    <row r="915" spans="1:76" x14ac:dyDescent="0.25">
      <c r="A915" t="s">
        <v>726</v>
      </c>
      <c r="B915" t="s">
        <v>191</v>
      </c>
      <c r="C915" t="s">
        <v>539</v>
      </c>
      <c r="D915" t="s">
        <v>540</v>
      </c>
      <c r="E915" t="s">
        <v>192</v>
      </c>
      <c r="F915" t="s">
        <v>457</v>
      </c>
      <c r="G915" t="s">
        <v>198</v>
      </c>
      <c r="H915" t="s">
        <v>198</v>
      </c>
      <c r="I915" t="s">
        <v>2264</v>
      </c>
      <c r="J915" t="s">
        <v>2633</v>
      </c>
      <c r="K915">
        <v>1</v>
      </c>
      <c r="L915">
        <v>744</v>
      </c>
      <c r="M915">
        <v>529</v>
      </c>
      <c r="N915">
        <v>0</v>
      </c>
      <c r="O915">
        <v>0</v>
      </c>
      <c r="P915">
        <v>0</v>
      </c>
      <c r="Q915">
        <v>744</v>
      </c>
      <c r="R915">
        <v>0</v>
      </c>
      <c r="S915">
        <v>0</v>
      </c>
      <c r="T915">
        <v>28.9</v>
      </c>
      <c r="U915">
        <v>27.5</v>
      </c>
      <c r="V915">
        <v>22.54</v>
      </c>
      <c r="W915">
        <v>-6.36</v>
      </c>
      <c r="X915">
        <v>-8.52</v>
      </c>
      <c r="Y915">
        <v>13.718999999999999</v>
      </c>
      <c r="Z915">
        <v>20.97</v>
      </c>
      <c r="AA915">
        <v>3.96</v>
      </c>
      <c r="AB915" t="s">
        <v>199</v>
      </c>
      <c r="AC915" s="2">
        <v>-19.769672131147541</v>
      </c>
      <c r="AD915">
        <v>-4.3499999999999996</v>
      </c>
      <c r="AE915">
        <v>518.42999999999995</v>
      </c>
      <c r="AF915">
        <v>0</v>
      </c>
      <c r="AG915">
        <v>0</v>
      </c>
      <c r="AH915">
        <v>0</v>
      </c>
      <c r="AI915" t="s">
        <v>697</v>
      </c>
      <c r="AJ915" t="s">
        <v>697</v>
      </c>
      <c r="AK915" t="s">
        <v>697</v>
      </c>
      <c r="AL915">
        <v>0</v>
      </c>
      <c r="AM915">
        <v>0</v>
      </c>
      <c r="AN915" t="s">
        <v>697</v>
      </c>
      <c r="AO915" t="s">
        <v>697</v>
      </c>
      <c r="AP915" t="s">
        <v>697</v>
      </c>
      <c r="AQ915" t="s">
        <v>2719</v>
      </c>
      <c r="AR915" t="s">
        <v>2720</v>
      </c>
      <c r="AS915" t="s">
        <v>697</v>
      </c>
      <c r="AT915" t="s">
        <v>697</v>
      </c>
      <c r="AU915" t="s">
        <v>223</v>
      </c>
      <c r="AV915" t="s">
        <v>236</v>
      </c>
      <c r="AW915" t="s">
        <v>196</v>
      </c>
      <c r="AX915" t="s">
        <v>697</v>
      </c>
      <c r="AY915" t="s">
        <v>697</v>
      </c>
      <c r="AZ915" t="s">
        <v>697</v>
      </c>
      <c r="BA915" t="s">
        <v>2721</v>
      </c>
      <c r="BB915" t="s">
        <v>2722</v>
      </c>
      <c r="BC915">
        <v>0</v>
      </c>
      <c r="BD915" t="s">
        <v>697</v>
      </c>
      <c r="BE915">
        <v>0</v>
      </c>
      <c r="BF915">
        <v>0</v>
      </c>
      <c r="BG915">
        <v>0</v>
      </c>
      <c r="BH915">
        <v>0</v>
      </c>
      <c r="BI915" t="s">
        <v>197</v>
      </c>
      <c r="BJ915" t="s">
        <v>697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2723</v>
      </c>
      <c r="BQ915">
        <v>0</v>
      </c>
      <c r="BR915">
        <v>0</v>
      </c>
      <c r="BS915">
        <v>0</v>
      </c>
      <c r="BT915" t="s">
        <v>697</v>
      </c>
      <c r="BU915">
        <v>0</v>
      </c>
      <c r="BV915">
        <v>0</v>
      </c>
      <c r="BW915" t="s">
        <v>697</v>
      </c>
      <c r="BX915">
        <v>0</v>
      </c>
    </row>
    <row r="916" spans="1:76" x14ac:dyDescent="0.25">
      <c r="A916" t="s">
        <v>724</v>
      </c>
      <c r="B916" t="s">
        <v>201</v>
      </c>
      <c r="C916" t="s">
        <v>725</v>
      </c>
      <c r="D916" t="s">
        <v>670</v>
      </c>
      <c r="E916" t="s">
        <v>192</v>
      </c>
      <c r="F916" t="s">
        <v>644</v>
      </c>
      <c r="G916" t="s">
        <v>697</v>
      </c>
      <c r="H916" t="s">
        <v>89</v>
      </c>
      <c r="I916" t="s">
        <v>1435</v>
      </c>
      <c r="J916" t="s">
        <v>2633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697</v>
      </c>
      <c r="AC916" s="2">
        <v>0</v>
      </c>
      <c r="AD916">
        <v>0</v>
      </c>
      <c r="AE916">
        <v>0</v>
      </c>
      <c r="AF916">
        <v>1</v>
      </c>
      <c r="AG916">
        <v>0</v>
      </c>
      <c r="AH916">
        <v>57.91</v>
      </c>
      <c r="AI916" t="s">
        <v>698</v>
      </c>
      <c r="AJ916" t="s">
        <v>705</v>
      </c>
      <c r="AK916" t="s">
        <v>697</v>
      </c>
      <c r="AL916">
        <v>0</v>
      </c>
      <c r="AM916">
        <v>0</v>
      </c>
      <c r="AN916" t="s">
        <v>194</v>
      </c>
      <c r="AO916" t="s">
        <v>697</v>
      </c>
      <c r="AP916" t="s">
        <v>697</v>
      </c>
      <c r="AQ916" t="s">
        <v>2724</v>
      </c>
      <c r="AR916" t="s">
        <v>2725</v>
      </c>
      <c r="AS916" t="s">
        <v>697</v>
      </c>
      <c r="AT916" t="s">
        <v>697</v>
      </c>
      <c r="AU916" t="s">
        <v>706</v>
      </c>
      <c r="AV916" t="s">
        <v>236</v>
      </c>
      <c r="AW916" t="s">
        <v>196</v>
      </c>
      <c r="AX916" t="s">
        <v>697</v>
      </c>
      <c r="AY916" t="s">
        <v>697</v>
      </c>
      <c r="AZ916" t="s">
        <v>697</v>
      </c>
      <c r="BA916" t="s">
        <v>2122</v>
      </c>
      <c r="BB916" t="s">
        <v>2726</v>
      </c>
      <c r="BC916">
        <v>0</v>
      </c>
      <c r="BD916" t="s">
        <v>697</v>
      </c>
      <c r="BE916">
        <v>0</v>
      </c>
      <c r="BF916">
        <v>0</v>
      </c>
      <c r="BG916">
        <v>0</v>
      </c>
      <c r="BH916">
        <v>2.25</v>
      </c>
      <c r="BI916" t="s">
        <v>197</v>
      </c>
      <c r="BJ916" t="s">
        <v>192</v>
      </c>
      <c r="BK916">
        <v>0</v>
      </c>
      <c r="BL916">
        <v>0</v>
      </c>
      <c r="BM916">
        <v>0</v>
      </c>
      <c r="BN916">
        <v>0</v>
      </c>
      <c r="BO916">
        <v>0</v>
      </c>
      <c r="BP916" t="s">
        <v>2727</v>
      </c>
      <c r="BQ916">
        <v>0</v>
      </c>
      <c r="BR916">
        <v>0</v>
      </c>
      <c r="BS916">
        <v>0</v>
      </c>
      <c r="BT916" t="s">
        <v>880</v>
      </c>
      <c r="BU916">
        <v>0</v>
      </c>
      <c r="BV916">
        <v>0</v>
      </c>
      <c r="BW916" t="s">
        <v>697</v>
      </c>
      <c r="BX916">
        <v>0</v>
      </c>
    </row>
    <row r="917" spans="1:76" x14ac:dyDescent="0.25">
      <c r="A917" t="s">
        <v>724</v>
      </c>
      <c r="B917" t="s">
        <v>201</v>
      </c>
      <c r="C917" t="s">
        <v>725</v>
      </c>
      <c r="D917" t="s">
        <v>670</v>
      </c>
      <c r="E917" t="s">
        <v>192</v>
      </c>
      <c r="F917" t="s">
        <v>644</v>
      </c>
      <c r="G917" t="s">
        <v>198</v>
      </c>
      <c r="H917" t="s">
        <v>198</v>
      </c>
      <c r="I917" t="s">
        <v>1435</v>
      </c>
      <c r="J917" t="s">
        <v>2633</v>
      </c>
      <c r="K917">
        <v>1</v>
      </c>
      <c r="L917">
        <v>549</v>
      </c>
      <c r="M917">
        <v>331</v>
      </c>
      <c r="N917">
        <v>0</v>
      </c>
      <c r="O917">
        <v>0</v>
      </c>
      <c r="P917">
        <v>0</v>
      </c>
      <c r="Q917">
        <v>549</v>
      </c>
      <c r="R917">
        <v>0</v>
      </c>
      <c r="S917">
        <v>0</v>
      </c>
      <c r="T917">
        <v>39.71</v>
      </c>
      <c r="U917">
        <v>29.5</v>
      </c>
      <c r="V917">
        <v>24.18</v>
      </c>
      <c r="W917">
        <v>-15.53</v>
      </c>
      <c r="X917">
        <v>-45.94</v>
      </c>
      <c r="Y917">
        <v>10.353</v>
      </c>
      <c r="Z917">
        <v>10.76</v>
      </c>
      <c r="AA917">
        <v>3.25</v>
      </c>
      <c r="AB917" t="s">
        <v>199</v>
      </c>
      <c r="AC917" s="2">
        <v>-54.428688524590164</v>
      </c>
      <c r="AD917">
        <v>-11.97</v>
      </c>
      <c r="AE917">
        <v>376.29</v>
      </c>
      <c r="AF917">
        <v>0</v>
      </c>
      <c r="AG917">
        <v>0</v>
      </c>
      <c r="AH917">
        <v>0</v>
      </c>
      <c r="AI917" t="s">
        <v>697</v>
      </c>
      <c r="AJ917" t="s">
        <v>697</v>
      </c>
      <c r="AK917" t="s">
        <v>697</v>
      </c>
      <c r="AL917">
        <v>0</v>
      </c>
      <c r="AM917">
        <v>0</v>
      </c>
      <c r="AN917" t="s">
        <v>697</v>
      </c>
      <c r="AO917" t="s">
        <v>697</v>
      </c>
      <c r="AP917" t="s">
        <v>215</v>
      </c>
      <c r="AQ917" t="s">
        <v>2724</v>
      </c>
      <c r="AR917" t="s">
        <v>2725</v>
      </c>
      <c r="AS917" t="s">
        <v>697</v>
      </c>
      <c r="AT917" t="s">
        <v>697</v>
      </c>
      <c r="AU917" t="s">
        <v>706</v>
      </c>
      <c r="AV917" t="s">
        <v>236</v>
      </c>
      <c r="AW917" t="s">
        <v>196</v>
      </c>
      <c r="AX917" t="s">
        <v>697</v>
      </c>
      <c r="AY917" t="s">
        <v>697</v>
      </c>
      <c r="AZ917" t="s">
        <v>697</v>
      </c>
      <c r="BA917" t="s">
        <v>2122</v>
      </c>
      <c r="BB917" t="s">
        <v>2726</v>
      </c>
      <c r="BC917">
        <v>0</v>
      </c>
      <c r="BD917" t="s">
        <v>697</v>
      </c>
      <c r="BE917">
        <v>0</v>
      </c>
      <c r="BF917">
        <v>0</v>
      </c>
      <c r="BG917">
        <v>0</v>
      </c>
      <c r="BH917">
        <v>0</v>
      </c>
      <c r="BI917" t="s">
        <v>197</v>
      </c>
      <c r="BJ917" t="s">
        <v>697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2727</v>
      </c>
      <c r="BQ917">
        <v>0</v>
      </c>
      <c r="BR917">
        <v>0</v>
      </c>
      <c r="BS917">
        <v>0</v>
      </c>
      <c r="BT917" t="s">
        <v>697</v>
      </c>
      <c r="BU917">
        <v>0</v>
      </c>
      <c r="BV917">
        <v>0</v>
      </c>
      <c r="BW917" t="s">
        <v>697</v>
      </c>
      <c r="BX917">
        <v>0</v>
      </c>
    </row>
    <row r="918" spans="1:76" x14ac:dyDescent="0.25">
      <c r="A918" t="s">
        <v>746</v>
      </c>
      <c r="B918" t="s">
        <v>201</v>
      </c>
      <c r="C918" t="s">
        <v>249</v>
      </c>
      <c r="D918" t="s">
        <v>250</v>
      </c>
      <c r="E918" t="s">
        <v>192</v>
      </c>
      <c r="F918" t="s">
        <v>251</v>
      </c>
      <c r="G918" t="s">
        <v>697</v>
      </c>
      <c r="H918" t="s">
        <v>89</v>
      </c>
      <c r="I918" t="s">
        <v>1435</v>
      </c>
      <c r="J918" t="s">
        <v>2633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697</v>
      </c>
      <c r="AC918" s="2">
        <v>0</v>
      </c>
      <c r="AD918">
        <v>0</v>
      </c>
      <c r="AE918">
        <v>0</v>
      </c>
      <c r="AF918">
        <v>1</v>
      </c>
      <c r="AG918">
        <v>0</v>
      </c>
      <c r="AH918">
        <v>47.52</v>
      </c>
      <c r="AI918" t="s">
        <v>614</v>
      </c>
      <c r="AJ918" t="s">
        <v>682</v>
      </c>
      <c r="AK918" t="s">
        <v>697</v>
      </c>
      <c r="AL918">
        <v>0</v>
      </c>
      <c r="AM918">
        <v>0</v>
      </c>
      <c r="AN918" t="s">
        <v>194</v>
      </c>
      <c r="AO918" t="s">
        <v>697</v>
      </c>
      <c r="AP918" t="s">
        <v>697</v>
      </c>
      <c r="AQ918" t="s">
        <v>2728</v>
      </c>
      <c r="AR918" t="s">
        <v>2729</v>
      </c>
      <c r="AS918" t="s">
        <v>697</v>
      </c>
      <c r="AT918" t="s">
        <v>697</v>
      </c>
      <c r="AU918" t="s">
        <v>213</v>
      </c>
      <c r="AV918" t="s">
        <v>236</v>
      </c>
      <c r="AW918" t="s">
        <v>196</v>
      </c>
      <c r="AX918" t="s">
        <v>697</v>
      </c>
      <c r="AY918" t="s">
        <v>697</v>
      </c>
      <c r="AZ918" t="s">
        <v>697</v>
      </c>
      <c r="BA918" t="s">
        <v>1975</v>
      </c>
      <c r="BB918" t="s">
        <v>2730</v>
      </c>
      <c r="BC918">
        <v>0</v>
      </c>
      <c r="BD918" t="s">
        <v>697</v>
      </c>
      <c r="BE918">
        <v>0</v>
      </c>
      <c r="BF918">
        <v>0</v>
      </c>
      <c r="BG918">
        <v>0</v>
      </c>
      <c r="BH918">
        <v>1.6</v>
      </c>
      <c r="BI918" t="s">
        <v>197</v>
      </c>
      <c r="BJ918" t="s">
        <v>192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2731</v>
      </c>
      <c r="BQ918">
        <v>0</v>
      </c>
      <c r="BR918">
        <v>0</v>
      </c>
      <c r="BS918">
        <v>0</v>
      </c>
      <c r="BT918" t="s">
        <v>880</v>
      </c>
      <c r="BU918">
        <v>0</v>
      </c>
      <c r="BV918">
        <v>0</v>
      </c>
      <c r="BW918" t="s">
        <v>697</v>
      </c>
      <c r="BX918">
        <v>0</v>
      </c>
    </row>
    <row r="919" spans="1:76" x14ac:dyDescent="0.25">
      <c r="A919" t="s">
        <v>746</v>
      </c>
      <c r="B919" t="s">
        <v>201</v>
      </c>
      <c r="C919" t="s">
        <v>249</v>
      </c>
      <c r="D919" t="s">
        <v>250</v>
      </c>
      <c r="E919" t="s">
        <v>192</v>
      </c>
      <c r="F919" t="s">
        <v>251</v>
      </c>
      <c r="G919" t="s">
        <v>198</v>
      </c>
      <c r="H919" t="s">
        <v>198</v>
      </c>
      <c r="I919" t="s">
        <v>1435</v>
      </c>
      <c r="J919" t="s">
        <v>2633</v>
      </c>
      <c r="K919">
        <v>1</v>
      </c>
      <c r="L919">
        <v>578</v>
      </c>
      <c r="M919">
        <v>370</v>
      </c>
      <c r="N919">
        <v>0</v>
      </c>
      <c r="O919">
        <v>0</v>
      </c>
      <c r="P919">
        <v>0</v>
      </c>
      <c r="Q919">
        <v>578</v>
      </c>
      <c r="R919">
        <v>0</v>
      </c>
      <c r="S919">
        <v>0</v>
      </c>
      <c r="T919">
        <v>35.99</v>
      </c>
      <c r="U919">
        <v>29.5</v>
      </c>
      <c r="V919">
        <v>24.18</v>
      </c>
      <c r="W919">
        <v>-11.81</v>
      </c>
      <c r="X919">
        <v>-30.73</v>
      </c>
      <c r="Y919">
        <v>11.887</v>
      </c>
      <c r="Z919">
        <v>12.02</v>
      </c>
      <c r="AA919">
        <v>3.25</v>
      </c>
      <c r="AB919" t="s">
        <v>199</v>
      </c>
      <c r="AC919" s="2">
        <v>-40.472950819672128</v>
      </c>
      <c r="AD919">
        <v>-8.9</v>
      </c>
      <c r="AE919">
        <v>395.47</v>
      </c>
      <c r="AF919">
        <v>0</v>
      </c>
      <c r="AG919">
        <v>0</v>
      </c>
      <c r="AH919">
        <v>0</v>
      </c>
      <c r="AI919" t="s">
        <v>697</v>
      </c>
      <c r="AJ919" t="s">
        <v>697</v>
      </c>
      <c r="AK919" t="s">
        <v>697</v>
      </c>
      <c r="AL919">
        <v>0</v>
      </c>
      <c r="AM919">
        <v>0</v>
      </c>
      <c r="AN919" t="s">
        <v>697</v>
      </c>
      <c r="AO919" t="s">
        <v>697</v>
      </c>
      <c r="AP919" t="s">
        <v>394</v>
      </c>
      <c r="AQ919" t="s">
        <v>2728</v>
      </c>
      <c r="AR919" t="s">
        <v>2729</v>
      </c>
      <c r="AS919" t="s">
        <v>697</v>
      </c>
      <c r="AT919" t="s">
        <v>697</v>
      </c>
      <c r="AU919" t="s">
        <v>213</v>
      </c>
      <c r="AV919" t="s">
        <v>236</v>
      </c>
      <c r="AW919" t="s">
        <v>196</v>
      </c>
      <c r="AX919" t="s">
        <v>697</v>
      </c>
      <c r="AY919" t="s">
        <v>697</v>
      </c>
      <c r="AZ919" t="s">
        <v>697</v>
      </c>
      <c r="BA919" t="s">
        <v>1975</v>
      </c>
      <c r="BB919" t="s">
        <v>2730</v>
      </c>
      <c r="BC919">
        <v>0</v>
      </c>
      <c r="BD919" t="s">
        <v>697</v>
      </c>
      <c r="BE919">
        <v>0</v>
      </c>
      <c r="BF919">
        <v>0</v>
      </c>
      <c r="BG919">
        <v>0</v>
      </c>
      <c r="BH919">
        <v>0</v>
      </c>
      <c r="BI919" t="s">
        <v>197</v>
      </c>
      <c r="BJ919" t="s">
        <v>697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2731</v>
      </c>
      <c r="BQ919">
        <v>0</v>
      </c>
      <c r="BR919">
        <v>0</v>
      </c>
      <c r="BS919">
        <v>0</v>
      </c>
      <c r="BT919" t="s">
        <v>697</v>
      </c>
      <c r="BU919">
        <v>0</v>
      </c>
      <c r="BV919">
        <v>0</v>
      </c>
      <c r="BW919" t="s">
        <v>697</v>
      </c>
      <c r="BX919">
        <v>0</v>
      </c>
    </row>
    <row r="920" spans="1:76" x14ac:dyDescent="0.25">
      <c r="A920" t="s">
        <v>745</v>
      </c>
      <c r="B920" t="s">
        <v>191</v>
      </c>
      <c r="C920" t="s">
        <v>537</v>
      </c>
      <c r="D920" t="s">
        <v>668</v>
      </c>
      <c r="E920" t="s">
        <v>192</v>
      </c>
      <c r="F920" t="s">
        <v>469</v>
      </c>
      <c r="G920" t="s">
        <v>697</v>
      </c>
      <c r="H920" t="s">
        <v>89</v>
      </c>
      <c r="I920" t="s">
        <v>1570</v>
      </c>
      <c r="J920" t="s">
        <v>2633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697</v>
      </c>
      <c r="AC920" s="2">
        <v>0</v>
      </c>
      <c r="AD920">
        <v>0</v>
      </c>
      <c r="AE920">
        <v>0</v>
      </c>
      <c r="AF920">
        <v>1</v>
      </c>
      <c r="AG920">
        <v>0</v>
      </c>
      <c r="AH920">
        <v>57.42</v>
      </c>
      <c r="AI920" t="s">
        <v>604</v>
      </c>
      <c r="AJ920" t="s">
        <v>614</v>
      </c>
      <c r="AK920" t="s">
        <v>697</v>
      </c>
      <c r="AL920">
        <v>0</v>
      </c>
      <c r="AM920">
        <v>0</v>
      </c>
      <c r="AN920" t="s">
        <v>194</v>
      </c>
      <c r="AO920" t="s">
        <v>697</v>
      </c>
      <c r="AP920" t="s">
        <v>697</v>
      </c>
      <c r="AQ920" t="s">
        <v>2732</v>
      </c>
      <c r="AR920" t="s">
        <v>2733</v>
      </c>
      <c r="AS920" t="s">
        <v>697</v>
      </c>
      <c r="AT920" t="s">
        <v>697</v>
      </c>
      <c r="AU920" t="s">
        <v>602</v>
      </c>
      <c r="AV920" t="s">
        <v>236</v>
      </c>
      <c r="AW920" t="s">
        <v>196</v>
      </c>
      <c r="AX920" t="s">
        <v>697</v>
      </c>
      <c r="AY920" t="s">
        <v>697</v>
      </c>
      <c r="AZ920" t="s">
        <v>697</v>
      </c>
      <c r="BA920" t="s">
        <v>2541</v>
      </c>
      <c r="BB920" t="s">
        <v>2734</v>
      </c>
      <c r="BC920">
        <v>0</v>
      </c>
      <c r="BD920" t="s">
        <v>697</v>
      </c>
      <c r="BE920">
        <v>0</v>
      </c>
      <c r="BF920">
        <v>0</v>
      </c>
      <c r="BG920">
        <v>0</v>
      </c>
      <c r="BH920">
        <v>2</v>
      </c>
      <c r="BI920" t="s">
        <v>197</v>
      </c>
      <c r="BJ920" t="s">
        <v>192</v>
      </c>
      <c r="BK920">
        <v>0</v>
      </c>
      <c r="BL920">
        <v>0</v>
      </c>
      <c r="BM920">
        <v>0</v>
      </c>
      <c r="BN920">
        <v>0</v>
      </c>
      <c r="BO920">
        <v>0</v>
      </c>
      <c r="BP920" t="s">
        <v>2735</v>
      </c>
      <c r="BQ920">
        <v>0</v>
      </c>
      <c r="BR920">
        <v>0</v>
      </c>
      <c r="BS920">
        <v>0</v>
      </c>
      <c r="BT920" t="s">
        <v>880</v>
      </c>
      <c r="BU920">
        <v>0</v>
      </c>
      <c r="BV920">
        <v>0</v>
      </c>
      <c r="BW920" t="s">
        <v>697</v>
      </c>
      <c r="BX920">
        <v>0</v>
      </c>
    </row>
    <row r="921" spans="1:76" x14ac:dyDescent="0.25">
      <c r="A921" t="s">
        <v>745</v>
      </c>
      <c r="B921" t="s">
        <v>191</v>
      </c>
      <c r="C921" t="s">
        <v>537</v>
      </c>
      <c r="D921" t="s">
        <v>668</v>
      </c>
      <c r="E921" t="s">
        <v>192</v>
      </c>
      <c r="F921" t="s">
        <v>469</v>
      </c>
      <c r="G921" t="s">
        <v>198</v>
      </c>
      <c r="H921" t="s">
        <v>198</v>
      </c>
      <c r="I921" t="s">
        <v>1570</v>
      </c>
      <c r="J921" t="s">
        <v>2633</v>
      </c>
      <c r="K921">
        <v>1</v>
      </c>
      <c r="L921">
        <v>489</v>
      </c>
      <c r="M921">
        <v>352</v>
      </c>
      <c r="N921">
        <v>0</v>
      </c>
      <c r="O921">
        <v>0</v>
      </c>
      <c r="P921">
        <v>0</v>
      </c>
      <c r="Q921">
        <v>489</v>
      </c>
      <c r="R921">
        <v>0</v>
      </c>
      <c r="S921">
        <v>0</v>
      </c>
      <c r="T921">
        <v>28.02</v>
      </c>
      <c r="U921">
        <v>31.5</v>
      </c>
      <c r="V921">
        <v>25.82</v>
      </c>
      <c r="W921">
        <v>-2.2000000000000002</v>
      </c>
      <c r="X921">
        <v>13.96</v>
      </c>
      <c r="Y921">
        <v>0</v>
      </c>
      <c r="Z921">
        <v>13.96</v>
      </c>
      <c r="AA921">
        <v>3.97</v>
      </c>
      <c r="AB921" t="s">
        <v>199</v>
      </c>
      <c r="AC921" s="2">
        <v>13.959016393442623</v>
      </c>
      <c r="AD921">
        <v>3.07</v>
      </c>
      <c r="AE921">
        <v>321.01</v>
      </c>
      <c r="AF921">
        <v>0</v>
      </c>
      <c r="AG921">
        <v>0</v>
      </c>
      <c r="AH921">
        <v>0</v>
      </c>
      <c r="AI921" t="s">
        <v>697</v>
      </c>
      <c r="AJ921" t="s">
        <v>697</v>
      </c>
      <c r="AK921" t="s">
        <v>697</v>
      </c>
      <c r="AL921">
        <v>0</v>
      </c>
      <c r="AM921">
        <v>0</v>
      </c>
      <c r="AN921" t="s">
        <v>697</v>
      </c>
      <c r="AO921" t="s">
        <v>697</v>
      </c>
      <c r="AP921" t="s">
        <v>415</v>
      </c>
      <c r="AQ921" t="s">
        <v>2732</v>
      </c>
      <c r="AR921" t="s">
        <v>2733</v>
      </c>
      <c r="AS921" t="s">
        <v>697</v>
      </c>
      <c r="AT921" t="s">
        <v>697</v>
      </c>
      <c r="AU921" t="s">
        <v>602</v>
      </c>
      <c r="AV921" t="s">
        <v>236</v>
      </c>
      <c r="AW921" t="s">
        <v>196</v>
      </c>
      <c r="AX921" t="s">
        <v>697</v>
      </c>
      <c r="AY921" t="s">
        <v>697</v>
      </c>
      <c r="AZ921" t="s">
        <v>697</v>
      </c>
      <c r="BA921" t="s">
        <v>2541</v>
      </c>
      <c r="BB921" t="s">
        <v>2734</v>
      </c>
      <c r="BC921">
        <v>0</v>
      </c>
      <c r="BD921" t="s">
        <v>697</v>
      </c>
      <c r="BE921">
        <v>0</v>
      </c>
      <c r="BF921">
        <v>0</v>
      </c>
      <c r="BG921">
        <v>0</v>
      </c>
      <c r="BH921">
        <v>0</v>
      </c>
      <c r="BI921" t="s">
        <v>197</v>
      </c>
      <c r="BJ921" t="s">
        <v>697</v>
      </c>
      <c r="BK921">
        <v>0</v>
      </c>
      <c r="BL921">
        <v>0</v>
      </c>
      <c r="BM921">
        <v>0</v>
      </c>
      <c r="BN921">
        <v>0</v>
      </c>
      <c r="BO921">
        <v>0</v>
      </c>
      <c r="BP921" t="s">
        <v>2735</v>
      </c>
      <c r="BQ921">
        <v>0</v>
      </c>
      <c r="BR921">
        <v>0</v>
      </c>
      <c r="BS921">
        <v>0</v>
      </c>
      <c r="BT921" t="s">
        <v>697</v>
      </c>
      <c r="BU921">
        <v>0</v>
      </c>
      <c r="BV921">
        <v>0</v>
      </c>
      <c r="BW921" t="s">
        <v>697</v>
      </c>
      <c r="BX921">
        <v>0</v>
      </c>
    </row>
    <row r="922" spans="1:76" x14ac:dyDescent="0.25">
      <c r="A922" t="s">
        <v>721</v>
      </c>
      <c r="B922" t="s">
        <v>191</v>
      </c>
      <c r="C922" t="s">
        <v>209</v>
      </c>
      <c r="D922" t="s">
        <v>796</v>
      </c>
      <c r="E922" t="s">
        <v>192</v>
      </c>
      <c r="F922" t="s">
        <v>210</v>
      </c>
      <c r="G922" t="s">
        <v>697</v>
      </c>
      <c r="H922" t="s">
        <v>89</v>
      </c>
      <c r="I922" t="s">
        <v>1570</v>
      </c>
      <c r="J922" t="s">
        <v>2633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697</v>
      </c>
      <c r="AC922" s="2">
        <v>0</v>
      </c>
      <c r="AD922">
        <v>0</v>
      </c>
      <c r="AE922">
        <v>0</v>
      </c>
      <c r="AF922">
        <v>1</v>
      </c>
      <c r="AG922">
        <v>0</v>
      </c>
      <c r="AH922">
        <v>61.77</v>
      </c>
      <c r="AI922" t="s">
        <v>700</v>
      </c>
      <c r="AJ922" t="s">
        <v>704</v>
      </c>
      <c r="AK922" t="s">
        <v>697</v>
      </c>
      <c r="AL922">
        <v>0</v>
      </c>
      <c r="AM922">
        <v>0</v>
      </c>
      <c r="AN922" t="s">
        <v>235</v>
      </c>
      <c r="AO922" t="s">
        <v>697</v>
      </c>
      <c r="AP922" t="s">
        <v>697</v>
      </c>
      <c r="AQ922" t="s">
        <v>2736</v>
      </c>
      <c r="AR922" t="s">
        <v>2737</v>
      </c>
      <c r="AS922" t="s">
        <v>697</v>
      </c>
      <c r="AT922" t="s">
        <v>697</v>
      </c>
      <c r="AU922" t="s">
        <v>223</v>
      </c>
      <c r="AV922" t="s">
        <v>236</v>
      </c>
      <c r="AW922" t="s">
        <v>196</v>
      </c>
      <c r="AX922" t="s">
        <v>697</v>
      </c>
      <c r="AY922" t="s">
        <v>697</v>
      </c>
      <c r="AZ922" t="s">
        <v>697</v>
      </c>
      <c r="BA922" t="s">
        <v>2583</v>
      </c>
      <c r="BB922" t="s">
        <v>2738</v>
      </c>
      <c r="BC922">
        <v>0</v>
      </c>
      <c r="BD922" t="s">
        <v>697</v>
      </c>
      <c r="BE922">
        <v>0</v>
      </c>
      <c r="BF922">
        <v>0</v>
      </c>
      <c r="BG922">
        <v>0</v>
      </c>
      <c r="BH922">
        <v>1.95</v>
      </c>
      <c r="BI922" t="s">
        <v>197</v>
      </c>
      <c r="BJ922" t="s">
        <v>192</v>
      </c>
      <c r="BK922">
        <v>0</v>
      </c>
      <c r="BL922">
        <v>0</v>
      </c>
      <c r="BM922">
        <v>0</v>
      </c>
      <c r="BN922">
        <v>0</v>
      </c>
      <c r="BO922">
        <v>0</v>
      </c>
      <c r="BP922" t="s">
        <v>2739</v>
      </c>
      <c r="BQ922">
        <v>0</v>
      </c>
      <c r="BR922">
        <v>0</v>
      </c>
      <c r="BS922">
        <v>0</v>
      </c>
      <c r="BT922" t="s">
        <v>880</v>
      </c>
      <c r="BU922">
        <v>0</v>
      </c>
      <c r="BV922">
        <v>0</v>
      </c>
      <c r="BW922" t="s">
        <v>697</v>
      </c>
      <c r="BX922">
        <v>0</v>
      </c>
    </row>
    <row r="923" spans="1:76" x14ac:dyDescent="0.25">
      <c r="A923" t="s">
        <v>721</v>
      </c>
      <c r="B923" t="s">
        <v>191</v>
      </c>
      <c r="C923" t="s">
        <v>209</v>
      </c>
      <c r="D923" t="s">
        <v>796</v>
      </c>
      <c r="E923" t="s">
        <v>192</v>
      </c>
      <c r="F923" t="s">
        <v>210</v>
      </c>
      <c r="G923" t="s">
        <v>697</v>
      </c>
      <c r="H923" t="s">
        <v>89</v>
      </c>
      <c r="I923" t="s">
        <v>1570</v>
      </c>
      <c r="J923" t="s">
        <v>2633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697</v>
      </c>
      <c r="AC923" s="2">
        <v>0</v>
      </c>
      <c r="AD923">
        <v>0</v>
      </c>
      <c r="AE923">
        <v>0</v>
      </c>
      <c r="AF923">
        <v>0</v>
      </c>
      <c r="AG923">
        <v>1</v>
      </c>
      <c r="AH923">
        <v>50</v>
      </c>
      <c r="AI923" t="s">
        <v>700</v>
      </c>
      <c r="AJ923" t="s">
        <v>704</v>
      </c>
      <c r="AK923" t="s">
        <v>697</v>
      </c>
      <c r="AL923">
        <v>0</v>
      </c>
      <c r="AM923">
        <v>0</v>
      </c>
      <c r="AN923" t="s">
        <v>237</v>
      </c>
      <c r="AO923" t="s">
        <v>697</v>
      </c>
      <c r="AP923" t="s">
        <v>697</v>
      </c>
      <c r="AQ923" t="s">
        <v>2736</v>
      </c>
      <c r="AR923" t="s">
        <v>2737</v>
      </c>
      <c r="AS923" t="s">
        <v>697</v>
      </c>
      <c r="AT923" t="s">
        <v>697</v>
      </c>
      <c r="AU923" t="s">
        <v>223</v>
      </c>
      <c r="AV923" t="s">
        <v>236</v>
      </c>
      <c r="AW923" t="s">
        <v>196</v>
      </c>
      <c r="AX923" t="s">
        <v>697</v>
      </c>
      <c r="AY923" t="s">
        <v>697</v>
      </c>
      <c r="AZ923" t="s">
        <v>697</v>
      </c>
      <c r="BA923" t="s">
        <v>2583</v>
      </c>
      <c r="BB923" t="s">
        <v>2738</v>
      </c>
      <c r="BC923">
        <v>0</v>
      </c>
      <c r="BD923" t="s">
        <v>697</v>
      </c>
      <c r="BE923">
        <v>0</v>
      </c>
      <c r="BF923">
        <v>0</v>
      </c>
      <c r="BG923">
        <v>0</v>
      </c>
      <c r="BH923">
        <v>1.95</v>
      </c>
      <c r="BI923" t="s">
        <v>197</v>
      </c>
      <c r="BJ923" t="s">
        <v>192</v>
      </c>
      <c r="BK923">
        <v>0</v>
      </c>
      <c r="BL923">
        <v>0</v>
      </c>
      <c r="BM923">
        <v>0</v>
      </c>
      <c r="BN923">
        <v>0</v>
      </c>
      <c r="BO923">
        <v>0</v>
      </c>
      <c r="BP923" t="s">
        <v>2739</v>
      </c>
      <c r="BQ923">
        <v>0</v>
      </c>
      <c r="BR923">
        <v>0</v>
      </c>
      <c r="BS923">
        <v>0</v>
      </c>
      <c r="BT923" t="s">
        <v>880</v>
      </c>
      <c r="BU923">
        <v>0</v>
      </c>
      <c r="BV923">
        <v>0</v>
      </c>
      <c r="BW923" t="s">
        <v>697</v>
      </c>
      <c r="BX923">
        <v>0</v>
      </c>
    </row>
    <row r="924" spans="1:76" x14ac:dyDescent="0.25">
      <c r="A924" t="s">
        <v>748</v>
      </c>
      <c r="B924" t="s">
        <v>231</v>
      </c>
      <c r="C924" t="s">
        <v>665</v>
      </c>
      <c r="D924" t="s">
        <v>233</v>
      </c>
      <c r="E924" t="s">
        <v>192</v>
      </c>
      <c r="F924" t="s">
        <v>597</v>
      </c>
      <c r="G924" t="s">
        <v>697</v>
      </c>
      <c r="H924" t="s">
        <v>89</v>
      </c>
      <c r="I924" t="s">
        <v>1570</v>
      </c>
      <c r="J924" t="s">
        <v>2633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697</v>
      </c>
      <c r="AC924" s="2">
        <v>0</v>
      </c>
      <c r="AD924">
        <v>0</v>
      </c>
      <c r="AE924">
        <v>0</v>
      </c>
      <c r="AF924">
        <v>1</v>
      </c>
      <c r="AG924">
        <v>0</v>
      </c>
      <c r="AH924">
        <v>37.32</v>
      </c>
      <c r="AI924" t="s">
        <v>1112</v>
      </c>
      <c r="AJ924" t="s">
        <v>1113</v>
      </c>
      <c r="AK924" t="s">
        <v>697</v>
      </c>
      <c r="AL924">
        <v>0</v>
      </c>
      <c r="AM924">
        <v>0</v>
      </c>
      <c r="AN924" t="s">
        <v>194</v>
      </c>
      <c r="AO924" t="s">
        <v>697</v>
      </c>
      <c r="AP924" t="s">
        <v>697</v>
      </c>
      <c r="AQ924" t="s">
        <v>2740</v>
      </c>
      <c r="AR924" t="s">
        <v>2741</v>
      </c>
      <c r="AS924" t="s">
        <v>697</v>
      </c>
      <c r="AT924" t="s">
        <v>697</v>
      </c>
      <c r="AU924" t="s">
        <v>395</v>
      </c>
      <c r="AV924" t="s">
        <v>236</v>
      </c>
      <c r="AW924" t="s">
        <v>196</v>
      </c>
      <c r="AX924" t="s">
        <v>697</v>
      </c>
      <c r="AY924" t="s">
        <v>697</v>
      </c>
      <c r="AZ924" t="s">
        <v>697</v>
      </c>
      <c r="BA924" t="s">
        <v>2742</v>
      </c>
      <c r="BB924" t="s">
        <v>2743</v>
      </c>
      <c r="BC924">
        <v>0</v>
      </c>
      <c r="BD924" t="s">
        <v>697</v>
      </c>
      <c r="BE924">
        <v>0</v>
      </c>
      <c r="BF924">
        <v>0</v>
      </c>
      <c r="BG924">
        <v>0</v>
      </c>
      <c r="BH924">
        <v>1.3</v>
      </c>
      <c r="BI924" t="s">
        <v>197</v>
      </c>
      <c r="BJ924" t="s">
        <v>192</v>
      </c>
      <c r="BK924">
        <v>0</v>
      </c>
      <c r="BL924">
        <v>0</v>
      </c>
      <c r="BM924">
        <v>0</v>
      </c>
      <c r="BN924">
        <v>0</v>
      </c>
      <c r="BO924">
        <v>0</v>
      </c>
      <c r="BP924" t="s">
        <v>2744</v>
      </c>
      <c r="BQ924">
        <v>0</v>
      </c>
      <c r="BR924">
        <v>0</v>
      </c>
      <c r="BS924">
        <v>0</v>
      </c>
      <c r="BT924" t="s">
        <v>880</v>
      </c>
      <c r="BU924">
        <v>0</v>
      </c>
      <c r="BV924">
        <v>0</v>
      </c>
      <c r="BW924" t="s">
        <v>697</v>
      </c>
      <c r="BX924">
        <v>0</v>
      </c>
    </row>
    <row r="925" spans="1:76" x14ac:dyDescent="0.25">
      <c r="A925" t="s">
        <v>748</v>
      </c>
      <c r="B925" t="s">
        <v>231</v>
      </c>
      <c r="C925" t="s">
        <v>665</v>
      </c>
      <c r="D925" t="s">
        <v>233</v>
      </c>
      <c r="E925" t="s">
        <v>192</v>
      </c>
      <c r="F925" t="s">
        <v>597</v>
      </c>
      <c r="G925" t="s">
        <v>198</v>
      </c>
      <c r="H925" t="s">
        <v>198</v>
      </c>
      <c r="I925" t="s">
        <v>1570</v>
      </c>
      <c r="J925" t="s">
        <v>2633</v>
      </c>
      <c r="K925">
        <v>1</v>
      </c>
      <c r="L925">
        <v>460</v>
      </c>
      <c r="M925">
        <v>348</v>
      </c>
      <c r="N925">
        <v>0</v>
      </c>
      <c r="O925">
        <v>0</v>
      </c>
      <c r="P925">
        <v>0</v>
      </c>
      <c r="Q925">
        <v>460</v>
      </c>
      <c r="R925">
        <v>0</v>
      </c>
      <c r="S925">
        <v>0</v>
      </c>
      <c r="T925">
        <v>24.35</v>
      </c>
      <c r="U925">
        <v>21.5</v>
      </c>
      <c r="V925">
        <v>17.62</v>
      </c>
      <c r="W925">
        <v>-6.73</v>
      </c>
      <c r="X925">
        <v>-10.74</v>
      </c>
      <c r="Y925">
        <v>4.21</v>
      </c>
      <c r="Z925">
        <v>11.31</v>
      </c>
      <c r="AA925">
        <v>3.25</v>
      </c>
      <c r="AB925" t="s">
        <v>199</v>
      </c>
      <c r="AC925" s="2">
        <v>-14.188524590163935</v>
      </c>
      <c r="AD925">
        <v>-3.12</v>
      </c>
      <c r="AE925">
        <v>349.79</v>
      </c>
      <c r="AF925">
        <v>0</v>
      </c>
      <c r="AG925">
        <v>0</v>
      </c>
      <c r="AH925">
        <v>0</v>
      </c>
      <c r="AI925" t="s">
        <v>697</v>
      </c>
      <c r="AJ925" t="s">
        <v>697</v>
      </c>
      <c r="AK925" t="s">
        <v>697</v>
      </c>
      <c r="AL925">
        <v>0</v>
      </c>
      <c r="AM925">
        <v>0</v>
      </c>
      <c r="AN925" t="s">
        <v>697</v>
      </c>
      <c r="AO925" t="s">
        <v>697</v>
      </c>
      <c r="AP925" t="s">
        <v>215</v>
      </c>
      <c r="AQ925" t="s">
        <v>2740</v>
      </c>
      <c r="AR925" t="s">
        <v>2741</v>
      </c>
      <c r="AS925" t="s">
        <v>697</v>
      </c>
      <c r="AT925" t="s">
        <v>697</v>
      </c>
      <c r="AU925" t="s">
        <v>395</v>
      </c>
      <c r="AV925" t="s">
        <v>236</v>
      </c>
      <c r="AW925" t="s">
        <v>196</v>
      </c>
      <c r="AX925" t="s">
        <v>697</v>
      </c>
      <c r="AY925" t="s">
        <v>697</v>
      </c>
      <c r="AZ925" t="s">
        <v>697</v>
      </c>
      <c r="BA925" t="s">
        <v>2742</v>
      </c>
      <c r="BB925" t="s">
        <v>2743</v>
      </c>
      <c r="BC925">
        <v>0</v>
      </c>
      <c r="BD925" t="s">
        <v>697</v>
      </c>
      <c r="BE925">
        <v>0</v>
      </c>
      <c r="BF925">
        <v>0</v>
      </c>
      <c r="BG925">
        <v>0</v>
      </c>
      <c r="BH925">
        <v>0</v>
      </c>
      <c r="BI925" t="s">
        <v>197</v>
      </c>
      <c r="BJ925" t="s">
        <v>697</v>
      </c>
      <c r="BK925">
        <v>0</v>
      </c>
      <c r="BL925">
        <v>0</v>
      </c>
      <c r="BM925">
        <v>0</v>
      </c>
      <c r="BN925">
        <v>0</v>
      </c>
      <c r="BO925">
        <v>0</v>
      </c>
      <c r="BP925" t="s">
        <v>2744</v>
      </c>
      <c r="BQ925">
        <v>0</v>
      </c>
      <c r="BR925">
        <v>0</v>
      </c>
      <c r="BS925">
        <v>0</v>
      </c>
      <c r="BT925" t="s">
        <v>697</v>
      </c>
      <c r="BU925">
        <v>0</v>
      </c>
      <c r="BV925">
        <v>0</v>
      </c>
      <c r="BW925" t="s">
        <v>697</v>
      </c>
      <c r="BX925">
        <v>0</v>
      </c>
    </row>
    <row r="926" spans="1:76" x14ac:dyDescent="0.25">
      <c r="A926" t="s">
        <v>1090</v>
      </c>
      <c r="B926" t="s">
        <v>201</v>
      </c>
      <c r="C926" t="s">
        <v>1091</v>
      </c>
      <c r="D926" t="s">
        <v>214</v>
      </c>
      <c r="E926" t="s">
        <v>192</v>
      </c>
      <c r="F926" t="s">
        <v>405</v>
      </c>
      <c r="G926" t="s">
        <v>697</v>
      </c>
      <c r="H926" t="s">
        <v>89</v>
      </c>
      <c r="I926" t="s">
        <v>2264</v>
      </c>
      <c r="J926" t="s">
        <v>2633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697</v>
      </c>
      <c r="AC926" s="2">
        <v>0</v>
      </c>
      <c r="AD926">
        <v>0</v>
      </c>
      <c r="AE926">
        <v>0</v>
      </c>
      <c r="AF926">
        <v>1</v>
      </c>
      <c r="AG926">
        <v>0</v>
      </c>
      <c r="AH926">
        <v>106.12</v>
      </c>
      <c r="AI926" t="s">
        <v>391</v>
      </c>
      <c r="AJ926" t="s">
        <v>392</v>
      </c>
      <c r="AK926" t="s">
        <v>697</v>
      </c>
      <c r="AL926">
        <v>0</v>
      </c>
      <c r="AM926">
        <v>0</v>
      </c>
      <c r="AN926" t="s">
        <v>194</v>
      </c>
      <c r="AO926" t="s">
        <v>697</v>
      </c>
      <c r="AP926" t="s">
        <v>697</v>
      </c>
      <c r="AQ926" t="s">
        <v>2745</v>
      </c>
      <c r="AR926" t="s">
        <v>2746</v>
      </c>
      <c r="AS926" t="s">
        <v>697</v>
      </c>
      <c r="AT926" t="s">
        <v>697</v>
      </c>
      <c r="AU926" t="s">
        <v>213</v>
      </c>
      <c r="AV926" t="s">
        <v>236</v>
      </c>
      <c r="AW926" t="s">
        <v>196</v>
      </c>
      <c r="AX926" t="s">
        <v>697</v>
      </c>
      <c r="AY926" t="s">
        <v>697</v>
      </c>
      <c r="AZ926" t="s">
        <v>697</v>
      </c>
      <c r="BA926" t="s">
        <v>2747</v>
      </c>
      <c r="BB926" t="s">
        <v>2748</v>
      </c>
      <c r="BC926">
        <v>0</v>
      </c>
      <c r="BD926" t="s">
        <v>697</v>
      </c>
      <c r="BE926">
        <v>0</v>
      </c>
      <c r="BF926">
        <v>0</v>
      </c>
      <c r="BG926">
        <v>0</v>
      </c>
      <c r="BH926">
        <v>1.6</v>
      </c>
      <c r="BI926" t="s">
        <v>197</v>
      </c>
      <c r="BJ926" t="s">
        <v>192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2749</v>
      </c>
      <c r="BQ926">
        <v>0</v>
      </c>
      <c r="BR926">
        <v>0</v>
      </c>
      <c r="BS926">
        <v>0</v>
      </c>
      <c r="BT926" t="s">
        <v>880</v>
      </c>
      <c r="BU926">
        <v>0</v>
      </c>
      <c r="BV926">
        <v>0</v>
      </c>
      <c r="BW926" t="s">
        <v>697</v>
      </c>
      <c r="BX926">
        <v>0</v>
      </c>
    </row>
    <row r="927" spans="1:76" x14ac:dyDescent="0.25">
      <c r="A927" t="s">
        <v>1090</v>
      </c>
      <c r="B927" t="s">
        <v>201</v>
      </c>
      <c r="C927" t="s">
        <v>1091</v>
      </c>
      <c r="D927" t="s">
        <v>214</v>
      </c>
      <c r="E927" t="s">
        <v>192</v>
      </c>
      <c r="F927" t="s">
        <v>405</v>
      </c>
      <c r="G927" t="s">
        <v>198</v>
      </c>
      <c r="H927" t="s">
        <v>198</v>
      </c>
      <c r="I927" t="s">
        <v>2264</v>
      </c>
      <c r="J927" t="s">
        <v>2633</v>
      </c>
      <c r="K927">
        <v>1</v>
      </c>
      <c r="L927">
        <v>993</v>
      </c>
      <c r="M927">
        <v>580</v>
      </c>
      <c r="N927">
        <v>0</v>
      </c>
      <c r="O927">
        <v>0</v>
      </c>
      <c r="P927">
        <v>0</v>
      </c>
      <c r="Q927">
        <v>993</v>
      </c>
      <c r="R927">
        <v>0</v>
      </c>
      <c r="S927">
        <v>0</v>
      </c>
      <c r="T927">
        <v>41.59</v>
      </c>
      <c r="U927">
        <v>29.5</v>
      </c>
      <c r="V927">
        <v>24.18</v>
      </c>
      <c r="W927">
        <v>-17.41</v>
      </c>
      <c r="X927">
        <v>-98.42</v>
      </c>
      <c r="Y927">
        <v>23.331</v>
      </c>
      <c r="Z927">
        <v>18.850000000000001</v>
      </c>
      <c r="AA927">
        <v>3.25</v>
      </c>
      <c r="AB927" t="s">
        <v>199</v>
      </c>
      <c r="AC927" s="2">
        <v>-117.54180327868852</v>
      </c>
      <c r="AD927">
        <v>-25.86</v>
      </c>
      <c r="AE927">
        <v>681.22</v>
      </c>
      <c r="AF927">
        <v>0</v>
      </c>
      <c r="AG927">
        <v>0</v>
      </c>
      <c r="AH927">
        <v>0</v>
      </c>
      <c r="AI927" t="s">
        <v>697</v>
      </c>
      <c r="AJ927" t="s">
        <v>697</v>
      </c>
      <c r="AK927" t="s">
        <v>697</v>
      </c>
      <c r="AL927">
        <v>0</v>
      </c>
      <c r="AM927">
        <v>0</v>
      </c>
      <c r="AN927" t="s">
        <v>697</v>
      </c>
      <c r="AO927" t="s">
        <v>697</v>
      </c>
      <c r="AP927" t="s">
        <v>215</v>
      </c>
      <c r="AQ927" t="s">
        <v>2745</v>
      </c>
      <c r="AR927" t="s">
        <v>2746</v>
      </c>
      <c r="AS927" t="s">
        <v>697</v>
      </c>
      <c r="AT927" t="s">
        <v>697</v>
      </c>
      <c r="AU927" t="s">
        <v>213</v>
      </c>
      <c r="AV927" t="s">
        <v>236</v>
      </c>
      <c r="AW927" t="s">
        <v>196</v>
      </c>
      <c r="AX927" t="s">
        <v>697</v>
      </c>
      <c r="AY927" t="s">
        <v>697</v>
      </c>
      <c r="AZ927" t="s">
        <v>697</v>
      </c>
      <c r="BA927" t="s">
        <v>2747</v>
      </c>
      <c r="BB927" t="s">
        <v>2748</v>
      </c>
      <c r="BC927">
        <v>0</v>
      </c>
      <c r="BD927" t="s">
        <v>697</v>
      </c>
      <c r="BE927">
        <v>0</v>
      </c>
      <c r="BF927">
        <v>0</v>
      </c>
      <c r="BG927">
        <v>0</v>
      </c>
      <c r="BH927">
        <v>0</v>
      </c>
      <c r="BI927" t="s">
        <v>197</v>
      </c>
      <c r="BJ927" t="s">
        <v>697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2749</v>
      </c>
      <c r="BQ927">
        <v>0</v>
      </c>
      <c r="BR927">
        <v>0</v>
      </c>
      <c r="BS927">
        <v>0</v>
      </c>
      <c r="BT927" t="s">
        <v>697</v>
      </c>
      <c r="BU927">
        <v>0</v>
      </c>
      <c r="BV927">
        <v>0</v>
      </c>
      <c r="BW927" t="s">
        <v>697</v>
      </c>
      <c r="BX927">
        <v>0</v>
      </c>
    </row>
    <row r="928" spans="1:76" x14ac:dyDescent="0.25">
      <c r="A928" t="s">
        <v>726</v>
      </c>
      <c r="B928" t="s">
        <v>191</v>
      </c>
      <c r="C928" t="s">
        <v>539</v>
      </c>
      <c r="D928" t="s">
        <v>540</v>
      </c>
      <c r="E928" t="s">
        <v>192</v>
      </c>
      <c r="F928" t="s">
        <v>457</v>
      </c>
      <c r="G928" t="s">
        <v>697</v>
      </c>
      <c r="H928" t="s">
        <v>89</v>
      </c>
      <c r="I928" t="s">
        <v>1570</v>
      </c>
      <c r="J928" t="s">
        <v>2633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697</v>
      </c>
      <c r="AC928" s="2">
        <v>0</v>
      </c>
      <c r="AD928">
        <v>0</v>
      </c>
      <c r="AE928">
        <v>0</v>
      </c>
      <c r="AF928">
        <v>1</v>
      </c>
      <c r="AG928">
        <v>0</v>
      </c>
      <c r="AH928">
        <v>91.82</v>
      </c>
      <c r="AI928" t="s">
        <v>894</v>
      </c>
      <c r="AJ928" t="s">
        <v>1011</v>
      </c>
      <c r="AK928" t="s">
        <v>697</v>
      </c>
      <c r="AL928">
        <v>0</v>
      </c>
      <c r="AM928">
        <v>0</v>
      </c>
      <c r="AN928" t="s">
        <v>194</v>
      </c>
      <c r="AO928" t="s">
        <v>697</v>
      </c>
      <c r="AP928" t="s">
        <v>697</v>
      </c>
      <c r="AQ928" t="s">
        <v>2750</v>
      </c>
      <c r="AR928" t="s">
        <v>2751</v>
      </c>
      <c r="AS928" t="s">
        <v>697</v>
      </c>
      <c r="AT928" t="s">
        <v>697</v>
      </c>
      <c r="AU928" t="s">
        <v>213</v>
      </c>
      <c r="AV928" t="s">
        <v>236</v>
      </c>
      <c r="AW928" t="s">
        <v>196</v>
      </c>
      <c r="AX928" t="s">
        <v>697</v>
      </c>
      <c r="AY928" t="s">
        <v>697</v>
      </c>
      <c r="AZ928" t="s">
        <v>697</v>
      </c>
      <c r="BA928" t="s">
        <v>2615</v>
      </c>
      <c r="BB928" t="s">
        <v>2752</v>
      </c>
      <c r="BC928">
        <v>0</v>
      </c>
      <c r="BD928" t="s">
        <v>697</v>
      </c>
      <c r="BE928">
        <v>0</v>
      </c>
      <c r="BF928">
        <v>0</v>
      </c>
      <c r="BG928">
        <v>0</v>
      </c>
      <c r="BH928">
        <v>1.75</v>
      </c>
      <c r="BI928" t="s">
        <v>197</v>
      </c>
      <c r="BJ928" t="s">
        <v>192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2753</v>
      </c>
      <c r="BQ928">
        <v>0</v>
      </c>
      <c r="BR928">
        <v>0</v>
      </c>
      <c r="BS928">
        <v>0</v>
      </c>
      <c r="BT928" t="s">
        <v>880</v>
      </c>
      <c r="BU928">
        <v>0</v>
      </c>
      <c r="BV928">
        <v>0</v>
      </c>
      <c r="BW928" t="s">
        <v>697</v>
      </c>
      <c r="BX928">
        <v>0</v>
      </c>
    </row>
    <row r="929" spans="1:76" x14ac:dyDescent="0.25">
      <c r="A929" t="s">
        <v>726</v>
      </c>
      <c r="B929" t="s">
        <v>191</v>
      </c>
      <c r="C929" t="s">
        <v>539</v>
      </c>
      <c r="D929" t="s">
        <v>540</v>
      </c>
      <c r="E929" t="s">
        <v>192</v>
      </c>
      <c r="F929" t="s">
        <v>457</v>
      </c>
      <c r="G929" t="s">
        <v>198</v>
      </c>
      <c r="H929" t="s">
        <v>198</v>
      </c>
      <c r="I929" t="s">
        <v>1570</v>
      </c>
      <c r="J929" t="s">
        <v>2633</v>
      </c>
      <c r="K929">
        <v>1</v>
      </c>
      <c r="L929">
        <v>744</v>
      </c>
      <c r="M929">
        <v>514</v>
      </c>
      <c r="N929">
        <v>0</v>
      </c>
      <c r="O929">
        <v>0</v>
      </c>
      <c r="P929">
        <v>0</v>
      </c>
      <c r="Q929">
        <v>744</v>
      </c>
      <c r="R929">
        <v>0</v>
      </c>
      <c r="S929">
        <v>0</v>
      </c>
      <c r="T929">
        <v>30.91</v>
      </c>
      <c r="U929">
        <v>27.5</v>
      </c>
      <c r="V929">
        <v>22.54</v>
      </c>
      <c r="W929">
        <v>-8.3699999999999992</v>
      </c>
      <c r="X929">
        <v>-20.82</v>
      </c>
      <c r="Y929">
        <v>4.5999999999999996</v>
      </c>
      <c r="Z929">
        <v>20.37</v>
      </c>
      <c r="AA929">
        <v>3.96</v>
      </c>
      <c r="AB929" t="s">
        <v>199</v>
      </c>
      <c r="AC929" s="2">
        <v>-24.590163934426229</v>
      </c>
      <c r="AD929">
        <v>-5.41</v>
      </c>
      <c r="AE929">
        <v>519.03</v>
      </c>
      <c r="AF929">
        <v>0</v>
      </c>
      <c r="AG929">
        <v>0</v>
      </c>
      <c r="AH929">
        <v>0</v>
      </c>
      <c r="AI929" t="s">
        <v>697</v>
      </c>
      <c r="AJ929" t="s">
        <v>697</v>
      </c>
      <c r="AK929" t="s">
        <v>697</v>
      </c>
      <c r="AL929">
        <v>0</v>
      </c>
      <c r="AM929">
        <v>0</v>
      </c>
      <c r="AN929" t="s">
        <v>697</v>
      </c>
      <c r="AO929" t="s">
        <v>697</v>
      </c>
      <c r="AP929" t="s">
        <v>415</v>
      </c>
      <c r="AQ929" t="s">
        <v>2750</v>
      </c>
      <c r="AR929" t="s">
        <v>2751</v>
      </c>
      <c r="AS929" t="s">
        <v>697</v>
      </c>
      <c r="AT929" t="s">
        <v>697</v>
      </c>
      <c r="AU929" t="s">
        <v>213</v>
      </c>
      <c r="AV929" t="s">
        <v>236</v>
      </c>
      <c r="AW929" t="s">
        <v>196</v>
      </c>
      <c r="AX929" t="s">
        <v>697</v>
      </c>
      <c r="AY929" t="s">
        <v>697</v>
      </c>
      <c r="AZ929" t="s">
        <v>697</v>
      </c>
      <c r="BA929" t="s">
        <v>2615</v>
      </c>
      <c r="BB929" t="s">
        <v>2752</v>
      </c>
      <c r="BC929">
        <v>0</v>
      </c>
      <c r="BD929" t="s">
        <v>697</v>
      </c>
      <c r="BE929">
        <v>0</v>
      </c>
      <c r="BF929">
        <v>0</v>
      </c>
      <c r="BG929">
        <v>0</v>
      </c>
      <c r="BH929">
        <v>0</v>
      </c>
      <c r="BI929" t="s">
        <v>197</v>
      </c>
      <c r="BJ929" t="s">
        <v>697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2753</v>
      </c>
      <c r="BQ929">
        <v>0</v>
      </c>
      <c r="BR929">
        <v>0</v>
      </c>
      <c r="BS929">
        <v>0</v>
      </c>
      <c r="BT929" t="s">
        <v>697</v>
      </c>
      <c r="BU929">
        <v>0</v>
      </c>
      <c r="BV929">
        <v>0</v>
      </c>
      <c r="BW929" t="s">
        <v>697</v>
      </c>
      <c r="BX929">
        <v>0</v>
      </c>
    </row>
    <row r="930" spans="1:76" x14ac:dyDescent="0.25">
      <c r="A930" t="s">
        <v>745</v>
      </c>
      <c r="B930" t="s">
        <v>191</v>
      </c>
      <c r="C930" t="s">
        <v>537</v>
      </c>
      <c r="D930" t="s">
        <v>668</v>
      </c>
      <c r="E930" t="s">
        <v>192</v>
      </c>
      <c r="F930" t="s">
        <v>469</v>
      </c>
      <c r="G930" t="s">
        <v>697</v>
      </c>
      <c r="H930" t="s">
        <v>89</v>
      </c>
      <c r="I930" t="s">
        <v>1570</v>
      </c>
      <c r="J930" t="s">
        <v>2633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697</v>
      </c>
      <c r="AC930" s="2">
        <v>0</v>
      </c>
      <c r="AD930">
        <v>0</v>
      </c>
      <c r="AE930">
        <v>0</v>
      </c>
      <c r="AF930">
        <v>1</v>
      </c>
      <c r="AG930">
        <v>0</v>
      </c>
      <c r="AH930">
        <v>43.06</v>
      </c>
      <c r="AI930" t="s">
        <v>610</v>
      </c>
      <c r="AJ930" t="s">
        <v>613</v>
      </c>
      <c r="AK930" t="s">
        <v>697</v>
      </c>
      <c r="AL930">
        <v>0</v>
      </c>
      <c r="AM930">
        <v>0</v>
      </c>
      <c r="AN930" t="s">
        <v>194</v>
      </c>
      <c r="AO930" t="s">
        <v>697</v>
      </c>
      <c r="AP930" t="s">
        <v>697</v>
      </c>
      <c r="AQ930" t="s">
        <v>2754</v>
      </c>
      <c r="AR930" t="s">
        <v>2755</v>
      </c>
      <c r="AS930" t="s">
        <v>697</v>
      </c>
      <c r="AT930" t="s">
        <v>697</v>
      </c>
      <c r="AU930" t="s">
        <v>207</v>
      </c>
      <c r="AV930" t="s">
        <v>236</v>
      </c>
      <c r="AW930" t="s">
        <v>196</v>
      </c>
      <c r="AX930" t="s">
        <v>697</v>
      </c>
      <c r="AY930" t="s">
        <v>697</v>
      </c>
      <c r="AZ930" t="s">
        <v>697</v>
      </c>
      <c r="BA930" t="s">
        <v>860</v>
      </c>
      <c r="BB930" t="s">
        <v>2756</v>
      </c>
      <c r="BC930">
        <v>0</v>
      </c>
      <c r="BD930" t="s">
        <v>697</v>
      </c>
      <c r="BE930">
        <v>0</v>
      </c>
      <c r="BF930">
        <v>0</v>
      </c>
      <c r="BG930">
        <v>0</v>
      </c>
      <c r="BH930">
        <v>1.5</v>
      </c>
      <c r="BI930" t="s">
        <v>197</v>
      </c>
      <c r="BJ930" t="s">
        <v>192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2757</v>
      </c>
      <c r="BQ930">
        <v>0</v>
      </c>
      <c r="BR930">
        <v>0</v>
      </c>
      <c r="BS930">
        <v>0</v>
      </c>
      <c r="BT930" t="s">
        <v>880</v>
      </c>
      <c r="BU930">
        <v>0</v>
      </c>
      <c r="BV930">
        <v>0</v>
      </c>
      <c r="BW930" t="s">
        <v>697</v>
      </c>
      <c r="BX930">
        <v>0</v>
      </c>
    </row>
    <row r="931" spans="1:76" x14ac:dyDescent="0.25">
      <c r="A931" t="s">
        <v>745</v>
      </c>
      <c r="B931" t="s">
        <v>191</v>
      </c>
      <c r="C931" t="s">
        <v>537</v>
      </c>
      <c r="D931" t="s">
        <v>668</v>
      </c>
      <c r="E931" t="s">
        <v>192</v>
      </c>
      <c r="F931" t="s">
        <v>469</v>
      </c>
      <c r="G931" t="s">
        <v>198</v>
      </c>
      <c r="H931" t="s">
        <v>198</v>
      </c>
      <c r="I931" t="s">
        <v>1570</v>
      </c>
      <c r="J931" t="s">
        <v>2633</v>
      </c>
      <c r="K931">
        <v>1</v>
      </c>
      <c r="L931">
        <v>489</v>
      </c>
      <c r="M931">
        <v>303</v>
      </c>
      <c r="N931">
        <v>0</v>
      </c>
      <c r="O931">
        <v>0</v>
      </c>
      <c r="P931">
        <v>0</v>
      </c>
      <c r="Q931">
        <v>489</v>
      </c>
      <c r="R931">
        <v>0</v>
      </c>
      <c r="S931">
        <v>0</v>
      </c>
      <c r="T931">
        <v>38.04</v>
      </c>
      <c r="U931">
        <v>31.5</v>
      </c>
      <c r="V931">
        <v>25.82</v>
      </c>
      <c r="W931">
        <v>-12.22</v>
      </c>
      <c r="X931">
        <v>-26.2</v>
      </c>
      <c r="Y931">
        <v>3.19</v>
      </c>
      <c r="Z931">
        <v>9.85</v>
      </c>
      <c r="AA931">
        <v>3.25</v>
      </c>
      <c r="AB931" t="s">
        <v>199</v>
      </c>
      <c r="AC931" s="2">
        <v>-28.819672131147541</v>
      </c>
      <c r="AD931">
        <v>-6.34</v>
      </c>
      <c r="AE931">
        <v>325.12</v>
      </c>
      <c r="AF931">
        <v>0</v>
      </c>
      <c r="AG931">
        <v>0</v>
      </c>
      <c r="AH931">
        <v>0</v>
      </c>
      <c r="AI931" t="s">
        <v>697</v>
      </c>
      <c r="AJ931" t="s">
        <v>697</v>
      </c>
      <c r="AK931" t="s">
        <v>697</v>
      </c>
      <c r="AL931">
        <v>0</v>
      </c>
      <c r="AM931">
        <v>0</v>
      </c>
      <c r="AN931" t="s">
        <v>697</v>
      </c>
      <c r="AO931" t="s">
        <v>697</v>
      </c>
      <c r="AP931" t="s">
        <v>215</v>
      </c>
      <c r="AQ931" t="s">
        <v>2754</v>
      </c>
      <c r="AR931" t="s">
        <v>2755</v>
      </c>
      <c r="AS931" t="s">
        <v>697</v>
      </c>
      <c r="AT931" t="s">
        <v>697</v>
      </c>
      <c r="AU931" t="s">
        <v>207</v>
      </c>
      <c r="AV931" t="s">
        <v>236</v>
      </c>
      <c r="AW931" t="s">
        <v>196</v>
      </c>
      <c r="AX931" t="s">
        <v>697</v>
      </c>
      <c r="AY931" t="s">
        <v>697</v>
      </c>
      <c r="AZ931" t="s">
        <v>697</v>
      </c>
      <c r="BA931" t="s">
        <v>860</v>
      </c>
      <c r="BB931" t="s">
        <v>2756</v>
      </c>
      <c r="BC931">
        <v>0</v>
      </c>
      <c r="BD931" t="s">
        <v>697</v>
      </c>
      <c r="BE931">
        <v>0</v>
      </c>
      <c r="BF931">
        <v>0</v>
      </c>
      <c r="BG931">
        <v>0</v>
      </c>
      <c r="BH931">
        <v>0</v>
      </c>
      <c r="BI931" t="s">
        <v>197</v>
      </c>
      <c r="BJ931" t="s">
        <v>697</v>
      </c>
      <c r="BK931">
        <v>0</v>
      </c>
      <c r="BL931">
        <v>0</v>
      </c>
      <c r="BM931">
        <v>0</v>
      </c>
      <c r="BN931">
        <v>0</v>
      </c>
      <c r="BO931">
        <v>0</v>
      </c>
      <c r="BP931" t="s">
        <v>2757</v>
      </c>
      <c r="BQ931">
        <v>0</v>
      </c>
      <c r="BR931">
        <v>0</v>
      </c>
      <c r="BS931">
        <v>0</v>
      </c>
      <c r="BT931" t="s">
        <v>697</v>
      </c>
      <c r="BU931">
        <v>0</v>
      </c>
      <c r="BV931">
        <v>0</v>
      </c>
      <c r="BW931" t="s">
        <v>697</v>
      </c>
      <c r="BX931">
        <v>0</v>
      </c>
    </row>
    <row r="932" spans="1:76" x14ac:dyDescent="0.25">
      <c r="A932" t="s">
        <v>1072</v>
      </c>
      <c r="B932" t="s">
        <v>191</v>
      </c>
      <c r="C932" t="s">
        <v>1073</v>
      </c>
      <c r="D932" t="s">
        <v>466</v>
      </c>
      <c r="E932" t="s">
        <v>192</v>
      </c>
      <c r="F932" t="s">
        <v>677</v>
      </c>
      <c r="G932" t="s">
        <v>697</v>
      </c>
      <c r="H932" t="s">
        <v>89</v>
      </c>
      <c r="I932" t="s">
        <v>1318</v>
      </c>
      <c r="J932" t="s">
        <v>2633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697</v>
      </c>
      <c r="AC932" s="2">
        <v>0</v>
      </c>
      <c r="AD932">
        <v>0</v>
      </c>
      <c r="AE932">
        <v>0</v>
      </c>
      <c r="AF932">
        <v>1</v>
      </c>
      <c r="AG932">
        <v>0</v>
      </c>
      <c r="AH932">
        <v>63.16</v>
      </c>
      <c r="AI932" t="s">
        <v>850</v>
      </c>
      <c r="AJ932" t="s">
        <v>855</v>
      </c>
      <c r="AK932" t="s">
        <v>697</v>
      </c>
      <c r="AL932">
        <v>0</v>
      </c>
      <c r="AM932">
        <v>0</v>
      </c>
      <c r="AN932" t="s">
        <v>194</v>
      </c>
      <c r="AO932" t="s">
        <v>697</v>
      </c>
      <c r="AP932" t="s">
        <v>697</v>
      </c>
      <c r="AQ932" t="s">
        <v>2758</v>
      </c>
      <c r="AR932" t="s">
        <v>2759</v>
      </c>
      <c r="AS932" t="s">
        <v>697</v>
      </c>
      <c r="AT932" t="s">
        <v>697</v>
      </c>
      <c r="AU932" t="s">
        <v>856</v>
      </c>
      <c r="AV932" t="s">
        <v>236</v>
      </c>
      <c r="AW932" t="s">
        <v>196</v>
      </c>
      <c r="AX932" t="s">
        <v>697</v>
      </c>
      <c r="AY932" t="s">
        <v>697</v>
      </c>
      <c r="AZ932" t="s">
        <v>697</v>
      </c>
      <c r="BA932" t="s">
        <v>1509</v>
      </c>
      <c r="BB932" t="s">
        <v>2466</v>
      </c>
      <c r="BC932">
        <v>0</v>
      </c>
      <c r="BD932" t="s">
        <v>697</v>
      </c>
      <c r="BE932">
        <v>0</v>
      </c>
      <c r="BF932">
        <v>0</v>
      </c>
      <c r="BG932">
        <v>0</v>
      </c>
      <c r="BH932">
        <v>2.2000000000000002</v>
      </c>
      <c r="BI932" t="s">
        <v>197</v>
      </c>
      <c r="BJ932" t="s">
        <v>192</v>
      </c>
      <c r="BK932">
        <v>0</v>
      </c>
      <c r="BL932">
        <v>0</v>
      </c>
      <c r="BM932">
        <v>0</v>
      </c>
      <c r="BN932">
        <v>0</v>
      </c>
      <c r="BO932">
        <v>0</v>
      </c>
      <c r="BP932" t="s">
        <v>2760</v>
      </c>
      <c r="BQ932">
        <v>0</v>
      </c>
      <c r="BR932">
        <v>0</v>
      </c>
      <c r="BS932">
        <v>0</v>
      </c>
      <c r="BT932" t="s">
        <v>880</v>
      </c>
      <c r="BU932">
        <v>0</v>
      </c>
      <c r="BV932">
        <v>0</v>
      </c>
      <c r="BW932" t="s">
        <v>697</v>
      </c>
      <c r="BX932">
        <v>0</v>
      </c>
    </row>
    <row r="933" spans="1:76" x14ac:dyDescent="0.25">
      <c r="A933" t="s">
        <v>1072</v>
      </c>
      <c r="B933" t="s">
        <v>191</v>
      </c>
      <c r="C933" t="s">
        <v>1073</v>
      </c>
      <c r="D933" t="s">
        <v>466</v>
      </c>
      <c r="E933" t="s">
        <v>192</v>
      </c>
      <c r="F933" t="s">
        <v>677</v>
      </c>
      <c r="G933" t="s">
        <v>198</v>
      </c>
      <c r="H933" t="s">
        <v>198</v>
      </c>
      <c r="I933" t="s">
        <v>1318</v>
      </c>
      <c r="J933" t="s">
        <v>2633</v>
      </c>
      <c r="K933">
        <v>1</v>
      </c>
      <c r="L933">
        <v>370</v>
      </c>
      <c r="M933">
        <v>255</v>
      </c>
      <c r="N933">
        <v>0</v>
      </c>
      <c r="O933">
        <v>0</v>
      </c>
      <c r="P933">
        <v>0</v>
      </c>
      <c r="Q933">
        <v>370</v>
      </c>
      <c r="R933">
        <v>0</v>
      </c>
      <c r="S933">
        <v>0</v>
      </c>
      <c r="T933">
        <v>31.08</v>
      </c>
      <c r="U933">
        <v>31.5</v>
      </c>
      <c r="V933">
        <v>25.82</v>
      </c>
      <c r="W933">
        <v>-5.26</v>
      </c>
      <c r="X933">
        <v>1.27</v>
      </c>
      <c r="Y933">
        <v>8.85</v>
      </c>
      <c r="Z933">
        <v>10.11</v>
      </c>
      <c r="AA933">
        <v>3.96</v>
      </c>
      <c r="AB933" t="s">
        <v>199</v>
      </c>
      <c r="AC933" s="2">
        <v>-5.9836065573770494</v>
      </c>
      <c r="AD933">
        <v>-1.32</v>
      </c>
      <c r="AE933">
        <v>243.34</v>
      </c>
      <c r="AF933">
        <v>0</v>
      </c>
      <c r="AG933">
        <v>0</v>
      </c>
      <c r="AH933">
        <v>0</v>
      </c>
      <c r="AI933" t="s">
        <v>697</v>
      </c>
      <c r="AJ933" t="s">
        <v>697</v>
      </c>
      <c r="AK933" t="s">
        <v>697</v>
      </c>
      <c r="AL933">
        <v>0</v>
      </c>
      <c r="AM933">
        <v>0</v>
      </c>
      <c r="AN933" t="s">
        <v>697</v>
      </c>
      <c r="AO933" t="s">
        <v>697</v>
      </c>
      <c r="AP933" t="s">
        <v>258</v>
      </c>
      <c r="AQ933" t="s">
        <v>2758</v>
      </c>
      <c r="AR933" t="s">
        <v>2759</v>
      </c>
      <c r="AS933" t="s">
        <v>697</v>
      </c>
      <c r="AT933" t="s">
        <v>697</v>
      </c>
      <c r="AU933" t="s">
        <v>856</v>
      </c>
      <c r="AV933" t="s">
        <v>236</v>
      </c>
      <c r="AW933" t="s">
        <v>196</v>
      </c>
      <c r="AX933" t="s">
        <v>697</v>
      </c>
      <c r="AY933" t="s">
        <v>697</v>
      </c>
      <c r="AZ933" t="s">
        <v>697</v>
      </c>
      <c r="BA933" t="s">
        <v>1509</v>
      </c>
      <c r="BB933" t="s">
        <v>2466</v>
      </c>
      <c r="BC933">
        <v>0</v>
      </c>
      <c r="BD933" t="s">
        <v>697</v>
      </c>
      <c r="BE933">
        <v>0</v>
      </c>
      <c r="BF933">
        <v>0</v>
      </c>
      <c r="BG933">
        <v>0</v>
      </c>
      <c r="BH933">
        <v>0</v>
      </c>
      <c r="BI933" t="s">
        <v>197</v>
      </c>
      <c r="BJ933" t="s">
        <v>697</v>
      </c>
      <c r="BK933">
        <v>0</v>
      </c>
      <c r="BL933">
        <v>0</v>
      </c>
      <c r="BM933">
        <v>0</v>
      </c>
      <c r="BN933">
        <v>0</v>
      </c>
      <c r="BO933">
        <v>0</v>
      </c>
      <c r="BP933" t="s">
        <v>2760</v>
      </c>
      <c r="BQ933">
        <v>0</v>
      </c>
      <c r="BR933">
        <v>0</v>
      </c>
      <c r="BS933">
        <v>0</v>
      </c>
      <c r="BT933" t="s">
        <v>697</v>
      </c>
      <c r="BU933">
        <v>0</v>
      </c>
      <c r="BV933">
        <v>0</v>
      </c>
      <c r="BW933" t="s">
        <v>697</v>
      </c>
      <c r="BX933">
        <v>0</v>
      </c>
    </row>
    <row r="934" spans="1:76" x14ac:dyDescent="0.25">
      <c r="A934" t="s">
        <v>1380</v>
      </c>
      <c r="B934" t="s">
        <v>191</v>
      </c>
      <c r="C934" t="s">
        <v>1381</v>
      </c>
      <c r="D934" t="s">
        <v>450</v>
      </c>
      <c r="E934" t="s">
        <v>192</v>
      </c>
      <c r="F934" t="s">
        <v>625</v>
      </c>
      <c r="G934" t="s">
        <v>697</v>
      </c>
      <c r="H934" t="s">
        <v>89</v>
      </c>
      <c r="I934" t="s">
        <v>1318</v>
      </c>
      <c r="J934" t="s">
        <v>2633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697</v>
      </c>
      <c r="AC934" s="2">
        <v>0</v>
      </c>
      <c r="AD934">
        <v>0</v>
      </c>
      <c r="AE934">
        <v>0</v>
      </c>
      <c r="AF934">
        <v>1</v>
      </c>
      <c r="AG934">
        <v>0</v>
      </c>
      <c r="AH934">
        <v>37.32</v>
      </c>
      <c r="AI934" t="s">
        <v>1112</v>
      </c>
      <c r="AJ934" t="s">
        <v>1113</v>
      </c>
      <c r="AK934" t="s">
        <v>697</v>
      </c>
      <c r="AL934">
        <v>0</v>
      </c>
      <c r="AM934">
        <v>0</v>
      </c>
      <c r="AN934" t="s">
        <v>194</v>
      </c>
      <c r="AO934" t="s">
        <v>697</v>
      </c>
      <c r="AP934" t="s">
        <v>697</v>
      </c>
      <c r="AQ934" t="s">
        <v>2761</v>
      </c>
      <c r="AR934" t="s">
        <v>2762</v>
      </c>
      <c r="AS934" t="s">
        <v>697</v>
      </c>
      <c r="AT934" t="s">
        <v>697</v>
      </c>
      <c r="AU934" t="s">
        <v>395</v>
      </c>
      <c r="AV934" t="s">
        <v>236</v>
      </c>
      <c r="AW934" t="s">
        <v>196</v>
      </c>
      <c r="AX934" t="s">
        <v>697</v>
      </c>
      <c r="AY934" t="s">
        <v>697</v>
      </c>
      <c r="AZ934" t="s">
        <v>697</v>
      </c>
      <c r="BA934" t="s">
        <v>1515</v>
      </c>
      <c r="BB934" t="s">
        <v>2464</v>
      </c>
      <c r="BC934">
        <v>0</v>
      </c>
      <c r="BD934" t="s">
        <v>697</v>
      </c>
      <c r="BE934">
        <v>0</v>
      </c>
      <c r="BF934">
        <v>0</v>
      </c>
      <c r="BG934">
        <v>0</v>
      </c>
      <c r="BH934">
        <v>1.3</v>
      </c>
      <c r="BI934" t="s">
        <v>197</v>
      </c>
      <c r="BJ934" t="s">
        <v>192</v>
      </c>
      <c r="BK934">
        <v>0</v>
      </c>
      <c r="BL934">
        <v>0</v>
      </c>
      <c r="BM934">
        <v>0</v>
      </c>
      <c r="BN934">
        <v>0</v>
      </c>
      <c r="BO934">
        <v>0</v>
      </c>
      <c r="BP934" t="s">
        <v>2763</v>
      </c>
      <c r="BQ934">
        <v>0</v>
      </c>
      <c r="BR934">
        <v>0</v>
      </c>
      <c r="BS934">
        <v>0</v>
      </c>
      <c r="BT934" t="s">
        <v>880</v>
      </c>
      <c r="BU934">
        <v>0</v>
      </c>
      <c r="BV934">
        <v>0</v>
      </c>
      <c r="BW934" t="s">
        <v>697</v>
      </c>
      <c r="BX934">
        <v>0</v>
      </c>
    </row>
    <row r="935" spans="1:76" x14ac:dyDescent="0.25">
      <c r="A935" t="s">
        <v>1380</v>
      </c>
      <c r="B935" t="s">
        <v>191</v>
      </c>
      <c r="C935" t="s">
        <v>1381</v>
      </c>
      <c r="D935" t="s">
        <v>450</v>
      </c>
      <c r="E935" t="s">
        <v>192</v>
      </c>
      <c r="F935" t="s">
        <v>625</v>
      </c>
      <c r="G935" t="s">
        <v>198</v>
      </c>
      <c r="H935" t="s">
        <v>198</v>
      </c>
      <c r="I935" t="s">
        <v>1318</v>
      </c>
      <c r="J935" t="s">
        <v>2633</v>
      </c>
      <c r="K935">
        <v>1</v>
      </c>
      <c r="L935">
        <v>356</v>
      </c>
      <c r="M935">
        <v>248</v>
      </c>
      <c r="N935">
        <v>0</v>
      </c>
      <c r="O935">
        <v>0</v>
      </c>
      <c r="P935">
        <v>0</v>
      </c>
      <c r="Q935">
        <v>356</v>
      </c>
      <c r="R935">
        <v>0</v>
      </c>
      <c r="S935">
        <v>0</v>
      </c>
      <c r="T935">
        <v>30.34</v>
      </c>
      <c r="U935">
        <v>31.5</v>
      </c>
      <c r="V935">
        <v>25.82</v>
      </c>
      <c r="W935">
        <v>-4.5199999999999996</v>
      </c>
      <c r="X935">
        <v>3.39</v>
      </c>
      <c r="Y935">
        <v>4.548</v>
      </c>
      <c r="Z935">
        <v>8.06</v>
      </c>
      <c r="AA935">
        <v>3.25</v>
      </c>
      <c r="AB935" t="s">
        <v>199</v>
      </c>
      <c r="AC935" s="2">
        <v>-0.33442622950819673</v>
      </c>
      <c r="AD935">
        <v>-7.0000000000000007E-2</v>
      </c>
      <c r="AE935">
        <v>235.8</v>
      </c>
      <c r="AF935">
        <v>0</v>
      </c>
      <c r="AG935">
        <v>0</v>
      </c>
      <c r="AH935">
        <v>0</v>
      </c>
      <c r="AI935" t="s">
        <v>697</v>
      </c>
      <c r="AJ935" t="s">
        <v>697</v>
      </c>
      <c r="AK935" t="s">
        <v>697</v>
      </c>
      <c r="AL935">
        <v>0</v>
      </c>
      <c r="AM935">
        <v>0</v>
      </c>
      <c r="AN935" t="s">
        <v>697</v>
      </c>
      <c r="AO935" t="s">
        <v>697</v>
      </c>
      <c r="AP935" t="s">
        <v>215</v>
      </c>
      <c r="AQ935" t="s">
        <v>2761</v>
      </c>
      <c r="AR935" t="s">
        <v>2762</v>
      </c>
      <c r="AS935" t="s">
        <v>697</v>
      </c>
      <c r="AT935" t="s">
        <v>697</v>
      </c>
      <c r="AU935" t="s">
        <v>395</v>
      </c>
      <c r="AV935" t="s">
        <v>236</v>
      </c>
      <c r="AW935" t="s">
        <v>196</v>
      </c>
      <c r="AX935" t="s">
        <v>697</v>
      </c>
      <c r="AY935" t="s">
        <v>697</v>
      </c>
      <c r="AZ935" t="s">
        <v>697</v>
      </c>
      <c r="BA935" t="s">
        <v>1515</v>
      </c>
      <c r="BB935" t="s">
        <v>2464</v>
      </c>
      <c r="BC935">
        <v>0</v>
      </c>
      <c r="BD935" t="s">
        <v>697</v>
      </c>
      <c r="BE935">
        <v>0</v>
      </c>
      <c r="BF935">
        <v>0</v>
      </c>
      <c r="BG935">
        <v>0</v>
      </c>
      <c r="BH935">
        <v>0</v>
      </c>
      <c r="BI935" t="s">
        <v>197</v>
      </c>
      <c r="BJ935" t="s">
        <v>697</v>
      </c>
      <c r="BK935">
        <v>0</v>
      </c>
      <c r="BL935">
        <v>0</v>
      </c>
      <c r="BM935">
        <v>0</v>
      </c>
      <c r="BN935">
        <v>0</v>
      </c>
      <c r="BO935">
        <v>0</v>
      </c>
      <c r="BP935" t="s">
        <v>2763</v>
      </c>
      <c r="BQ935">
        <v>0</v>
      </c>
      <c r="BR935">
        <v>0</v>
      </c>
      <c r="BS935">
        <v>0</v>
      </c>
      <c r="BT935" t="s">
        <v>697</v>
      </c>
      <c r="BU935">
        <v>0</v>
      </c>
      <c r="BV935">
        <v>0</v>
      </c>
      <c r="BW935" t="s">
        <v>697</v>
      </c>
      <c r="BX935">
        <v>0</v>
      </c>
    </row>
    <row r="936" spans="1:76" x14ac:dyDescent="0.25">
      <c r="A936" t="s">
        <v>1380</v>
      </c>
      <c r="B936" t="s">
        <v>191</v>
      </c>
      <c r="C936" t="s">
        <v>1381</v>
      </c>
      <c r="D936" t="s">
        <v>450</v>
      </c>
      <c r="E936" t="s">
        <v>192</v>
      </c>
      <c r="F936" t="s">
        <v>625</v>
      </c>
      <c r="G936" t="s">
        <v>697</v>
      </c>
      <c r="H936" t="s">
        <v>89</v>
      </c>
      <c r="I936" t="s">
        <v>1318</v>
      </c>
      <c r="J936" t="s">
        <v>2633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697</v>
      </c>
      <c r="AC936" s="2">
        <v>0</v>
      </c>
      <c r="AD936">
        <v>0</v>
      </c>
      <c r="AE936">
        <v>0</v>
      </c>
      <c r="AF936">
        <v>1</v>
      </c>
      <c r="AG936">
        <v>0</v>
      </c>
      <c r="AH936">
        <v>37.32</v>
      </c>
      <c r="AI936" t="s">
        <v>1112</v>
      </c>
      <c r="AJ936" t="s">
        <v>1113</v>
      </c>
      <c r="AK936" t="s">
        <v>697</v>
      </c>
      <c r="AL936">
        <v>0</v>
      </c>
      <c r="AM936">
        <v>0</v>
      </c>
      <c r="AN936" t="s">
        <v>194</v>
      </c>
      <c r="AO936" t="s">
        <v>697</v>
      </c>
      <c r="AP936" t="s">
        <v>697</v>
      </c>
      <c r="AQ936" t="s">
        <v>2761</v>
      </c>
      <c r="AR936" t="s">
        <v>2762</v>
      </c>
      <c r="AS936" t="s">
        <v>697</v>
      </c>
      <c r="AT936" t="s">
        <v>697</v>
      </c>
      <c r="AU936" t="s">
        <v>395</v>
      </c>
      <c r="AV936" t="s">
        <v>236</v>
      </c>
      <c r="AW936" t="s">
        <v>196</v>
      </c>
      <c r="AX936" t="s">
        <v>697</v>
      </c>
      <c r="AY936" t="s">
        <v>697</v>
      </c>
      <c r="AZ936" t="s">
        <v>697</v>
      </c>
      <c r="BA936" t="s">
        <v>1516</v>
      </c>
      <c r="BB936" t="s">
        <v>2465</v>
      </c>
      <c r="BC936">
        <v>0</v>
      </c>
      <c r="BD936" t="s">
        <v>697</v>
      </c>
      <c r="BE936">
        <v>0</v>
      </c>
      <c r="BF936">
        <v>0</v>
      </c>
      <c r="BG936">
        <v>0</v>
      </c>
      <c r="BH936">
        <v>1.3</v>
      </c>
      <c r="BI936" t="s">
        <v>197</v>
      </c>
      <c r="BJ936" t="s">
        <v>192</v>
      </c>
      <c r="BK936">
        <v>0</v>
      </c>
      <c r="BL936">
        <v>0</v>
      </c>
      <c r="BM936">
        <v>0</v>
      </c>
      <c r="BN936">
        <v>0</v>
      </c>
      <c r="BO936">
        <v>0</v>
      </c>
      <c r="BP936" t="s">
        <v>2763</v>
      </c>
      <c r="BQ936">
        <v>0</v>
      </c>
      <c r="BR936">
        <v>0</v>
      </c>
      <c r="BS936">
        <v>0</v>
      </c>
      <c r="BT936" t="s">
        <v>880</v>
      </c>
      <c r="BU936">
        <v>0</v>
      </c>
      <c r="BV936">
        <v>0</v>
      </c>
      <c r="BW936" t="s">
        <v>697</v>
      </c>
      <c r="BX936">
        <v>0</v>
      </c>
    </row>
    <row r="937" spans="1:76" x14ac:dyDescent="0.25">
      <c r="A937" t="s">
        <v>1380</v>
      </c>
      <c r="B937" t="s">
        <v>191</v>
      </c>
      <c r="C937" t="s">
        <v>1381</v>
      </c>
      <c r="D937" t="s">
        <v>450</v>
      </c>
      <c r="E937" t="s">
        <v>192</v>
      </c>
      <c r="F937" t="s">
        <v>625</v>
      </c>
      <c r="G937" t="s">
        <v>198</v>
      </c>
      <c r="H937" t="s">
        <v>198</v>
      </c>
      <c r="I937" t="s">
        <v>1318</v>
      </c>
      <c r="J937" t="s">
        <v>2633</v>
      </c>
      <c r="K937">
        <v>1</v>
      </c>
      <c r="L937">
        <v>356</v>
      </c>
      <c r="M937">
        <v>248</v>
      </c>
      <c r="N937">
        <v>0</v>
      </c>
      <c r="O937">
        <v>0</v>
      </c>
      <c r="P937">
        <v>0</v>
      </c>
      <c r="Q937">
        <v>356</v>
      </c>
      <c r="R937">
        <v>0</v>
      </c>
      <c r="S937">
        <v>0</v>
      </c>
      <c r="T937">
        <v>30.34</v>
      </c>
      <c r="U937">
        <v>31.5</v>
      </c>
      <c r="V937">
        <v>25.82</v>
      </c>
      <c r="W937">
        <v>-4.5199999999999996</v>
      </c>
      <c r="X937">
        <v>3.39</v>
      </c>
      <c r="Y937">
        <v>4.548</v>
      </c>
      <c r="Z937">
        <v>8.06</v>
      </c>
      <c r="AA937">
        <v>3.25</v>
      </c>
      <c r="AB937" t="s">
        <v>199</v>
      </c>
      <c r="AC937" s="2">
        <v>-0.33442622950819673</v>
      </c>
      <c r="AD937">
        <v>-7.0000000000000007E-2</v>
      </c>
      <c r="AE937">
        <v>235.8</v>
      </c>
      <c r="AF937">
        <v>0</v>
      </c>
      <c r="AG937">
        <v>0</v>
      </c>
      <c r="AH937">
        <v>0</v>
      </c>
      <c r="AI937" t="s">
        <v>697</v>
      </c>
      <c r="AJ937" t="s">
        <v>697</v>
      </c>
      <c r="AK937" t="s">
        <v>697</v>
      </c>
      <c r="AL937">
        <v>0</v>
      </c>
      <c r="AM937">
        <v>0</v>
      </c>
      <c r="AN937" t="s">
        <v>697</v>
      </c>
      <c r="AO937" t="s">
        <v>697</v>
      </c>
      <c r="AP937" t="s">
        <v>215</v>
      </c>
      <c r="AQ937" t="s">
        <v>2761</v>
      </c>
      <c r="AR937" t="s">
        <v>2762</v>
      </c>
      <c r="AS937" t="s">
        <v>697</v>
      </c>
      <c r="AT937" t="s">
        <v>697</v>
      </c>
      <c r="AU937" t="s">
        <v>395</v>
      </c>
      <c r="AV937" t="s">
        <v>236</v>
      </c>
      <c r="AW937" t="s">
        <v>196</v>
      </c>
      <c r="AX937" t="s">
        <v>697</v>
      </c>
      <c r="AY937" t="s">
        <v>697</v>
      </c>
      <c r="AZ937" t="s">
        <v>697</v>
      </c>
      <c r="BA937" t="s">
        <v>1516</v>
      </c>
      <c r="BB937" t="s">
        <v>2465</v>
      </c>
      <c r="BC937">
        <v>0</v>
      </c>
      <c r="BD937" t="s">
        <v>697</v>
      </c>
      <c r="BE937">
        <v>0</v>
      </c>
      <c r="BF937">
        <v>0</v>
      </c>
      <c r="BG937">
        <v>0</v>
      </c>
      <c r="BH937">
        <v>0</v>
      </c>
      <c r="BI937" t="s">
        <v>197</v>
      </c>
      <c r="BJ937" t="s">
        <v>697</v>
      </c>
      <c r="BK937">
        <v>0</v>
      </c>
      <c r="BL937">
        <v>0</v>
      </c>
      <c r="BM937">
        <v>0</v>
      </c>
      <c r="BN937">
        <v>0</v>
      </c>
      <c r="BO937">
        <v>0</v>
      </c>
      <c r="BP937" t="s">
        <v>2763</v>
      </c>
      <c r="BQ937">
        <v>0</v>
      </c>
      <c r="BR937">
        <v>0</v>
      </c>
      <c r="BS937">
        <v>0</v>
      </c>
      <c r="BT937" t="s">
        <v>697</v>
      </c>
      <c r="BU937">
        <v>0</v>
      </c>
      <c r="BV937">
        <v>0</v>
      </c>
      <c r="BW937" t="s">
        <v>697</v>
      </c>
      <c r="BX937">
        <v>0</v>
      </c>
    </row>
    <row r="938" spans="1:76" x14ac:dyDescent="0.25">
      <c r="A938" t="s">
        <v>741</v>
      </c>
      <c r="B938" t="s">
        <v>201</v>
      </c>
      <c r="C938" t="s">
        <v>696</v>
      </c>
      <c r="D938" t="s">
        <v>247</v>
      </c>
      <c r="E938" t="s">
        <v>192</v>
      </c>
      <c r="F938" t="s">
        <v>683</v>
      </c>
      <c r="G938" t="s">
        <v>697</v>
      </c>
      <c r="H938" t="s">
        <v>89</v>
      </c>
      <c r="I938" t="s">
        <v>1318</v>
      </c>
      <c r="J938" t="s">
        <v>2633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697</v>
      </c>
      <c r="AC938" s="2">
        <v>0</v>
      </c>
      <c r="AD938">
        <v>0</v>
      </c>
      <c r="AE938">
        <v>0</v>
      </c>
      <c r="AF938">
        <v>1</v>
      </c>
      <c r="AG938">
        <v>0</v>
      </c>
      <c r="AH938">
        <v>50.68</v>
      </c>
      <c r="AI938" t="s">
        <v>701</v>
      </c>
      <c r="AJ938" t="s">
        <v>743</v>
      </c>
      <c r="AK938" t="s">
        <v>697</v>
      </c>
      <c r="AL938">
        <v>0</v>
      </c>
      <c r="AM938">
        <v>0</v>
      </c>
      <c r="AN938" t="s">
        <v>194</v>
      </c>
      <c r="AO938" t="s">
        <v>697</v>
      </c>
      <c r="AP938" t="s">
        <v>697</v>
      </c>
      <c r="AQ938" t="s">
        <v>2764</v>
      </c>
      <c r="AR938" t="s">
        <v>2765</v>
      </c>
      <c r="AS938" t="s">
        <v>697</v>
      </c>
      <c r="AT938" t="s">
        <v>697</v>
      </c>
      <c r="AU938" t="s">
        <v>219</v>
      </c>
      <c r="AV938" t="s">
        <v>236</v>
      </c>
      <c r="AW938" t="s">
        <v>196</v>
      </c>
      <c r="AX938" t="s">
        <v>697</v>
      </c>
      <c r="AY938" t="s">
        <v>697</v>
      </c>
      <c r="AZ938" t="s">
        <v>697</v>
      </c>
      <c r="BA938" t="s">
        <v>1527</v>
      </c>
      <c r="BB938" t="s">
        <v>2766</v>
      </c>
      <c r="BC938">
        <v>0</v>
      </c>
      <c r="BD938" t="s">
        <v>697</v>
      </c>
      <c r="BE938">
        <v>0</v>
      </c>
      <c r="BF938">
        <v>0</v>
      </c>
      <c r="BG938">
        <v>0</v>
      </c>
      <c r="BH938">
        <v>1.6</v>
      </c>
      <c r="BI938" t="s">
        <v>197</v>
      </c>
      <c r="BJ938" t="s">
        <v>192</v>
      </c>
      <c r="BK938">
        <v>0</v>
      </c>
      <c r="BL938">
        <v>0</v>
      </c>
      <c r="BM938">
        <v>0</v>
      </c>
      <c r="BN938">
        <v>0</v>
      </c>
      <c r="BO938">
        <v>0</v>
      </c>
      <c r="BP938" t="s">
        <v>2767</v>
      </c>
      <c r="BQ938">
        <v>0</v>
      </c>
      <c r="BR938">
        <v>0</v>
      </c>
      <c r="BS938">
        <v>0</v>
      </c>
      <c r="BT938" t="s">
        <v>880</v>
      </c>
      <c r="BU938">
        <v>0</v>
      </c>
      <c r="BV938">
        <v>0</v>
      </c>
      <c r="BW938" t="s">
        <v>697</v>
      </c>
      <c r="BX938">
        <v>0</v>
      </c>
    </row>
    <row r="939" spans="1:76" x14ac:dyDescent="0.25">
      <c r="A939" t="s">
        <v>741</v>
      </c>
      <c r="B939" t="s">
        <v>201</v>
      </c>
      <c r="C939" t="s">
        <v>696</v>
      </c>
      <c r="D939" t="s">
        <v>247</v>
      </c>
      <c r="E939" t="s">
        <v>192</v>
      </c>
      <c r="F939" t="s">
        <v>683</v>
      </c>
      <c r="G939" t="s">
        <v>198</v>
      </c>
      <c r="H939" t="s">
        <v>198</v>
      </c>
      <c r="I939" t="s">
        <v>1318</v>
      </c>
      <c r="J939" t="s">
        <v>2633</v>
      </c>
      <c r="K939">
        <v>1</v>
      </c>
      <c r="L939">
        <v>772.12</v>
      </c>
      <c r="M939">
        <v>471</v>
      </c>
      <c r="N939">
        <v>0</v>
      </c>
      <c r="O939">
        <v>0</v>
      </c>
      <c r="P939">
        <v>0</v>
      </c>
      <c r="Q939">
        <v>772.12</v>
      </c>
      <c r="R939">
        <v>0</v>
      </c>
      <c r="S939">
        <v>0</v>
      </c>
      <c r="T939">
        <v>39</v>
      </c>
      <c r="U939">
        <v>29.5</v>
      </c>
      <c r="V939">
        <v>24.18</v>
      </c>
      <c r="W939">
        <v>-14.82</v>
      </c>
      <c r="X939">
        <v>-60.12</v>
      </c>
      <c r="Y939">
        <v>3.86</v>
      </c>
      <c r="Z939">
        <v>15.31</v>
      </c>
      <c r="AA939">
        <v>3.25</v>
      </c>
      <c r="AB939" t="s">
        <v>199</v>
      </c>
      <c r="AC939" s="2">
        <v>-63.286885245901637</v>
      </c>
      <c r="AD939">
        <v>-13.92</v>
      </c>
      <c r="AE939">
        <v>529.04</v>
      </c>
      <c r="AF939">
        <v>0</v>
      </c>
      <c r="AG939">
        <v>0</v>
      </c>
      <c r="AH939">
        <v>0</v>
      </c>
      <c r="AI939" t="s">
        <v>697</v>
      </c>
      <c r="AJ939" t="s">
        <v>697</v>
      </c>
      <c r="AK939" t="s">
        <v>697</v>
      </c>
      <c r="AL939">
        <v>0</v>
      </c>
      <c r="AM939">
        <v>0</v>
      </c>
      <c r="AN939" t="s">
        <v>697</v>
      </c>
      <c r="AO939" t="s">
        <v>697</v>
      </c>
      <c r="AP939" t="s">
        <v>215</v>
      </c>
      <c r="AQ939" t="s">
        <v>2764</v>
      </c>
      <c r="AR939" t="s">
        <v>2765</v>
      </c>
      <c r="AS939" t="s">
        <v>697</v>
      </c>
      <c r="AT939" t="s">
        <v>697</v>
      </c>
      <c r="AU939" t="s">
        <v>219</v>
      </c>
      <c r="AV939" t="s">
        <v>236</v>
      </c>
      <c r="AW939" t="s">
        <v>196</v>
      </c>
      <c r="AX939" t="s">
        <v>697</v>
      </c>
      <c r="AY939" t="s">
        <v>697</v>
      </c>
      <c r="AZ939" t="s">
        <v>697</v>
      </c>
      <c r="BA939" t="s">
        <v>1527</v>
      </c>
      <c r="BB939" t="s">
        <v>2766</v>
      </c>
      <c r="BC939">
        <v>0</v>
      </c>
      <c r="BD939" t="s">
        <v>697</v>
      </c>
      <c r="BE939">
        <v>0</v>
      </c>
      <c r="BF939">
        <v>0</v>
      </c>
      <c r="BG939">
        <v>0</v>
      </c>
      <c r="BH939">
        <v>0</v>
      </c>
      <c r="BI939" t="s">
        <v>197</v>
      </c>
      <c r="BJ939" t="s">
        <v>697</v>
      </c>
      <c r="BK939">
        <v>0</v>
      </c>
      <c r="BL939">
        <v>0</v>
      </c>
      <c r="BM939">
        <v>0</v>
      </c>
      <c r="BN939">
        <v>0</v>
      </c>
      <c r="BO939">
        <v>0</v>
      </c>
      <c r="BP939" t="s">
        <v>2767</v>
      </c>
      <c r="BQ939">
        <v>0</v>
      </c>
      <c r="BR939">
        <v>0</v>
      </c>
      <c r="BS939">
        <v>0</v>
      </c>
      <c r="BT939" t="s">
        <v>697</v>
      </c>
      <c r="BU939">
        <v>0</v>
      </c>
      <c r="BV939">
        <v>0</v>
      </c>
      <c r="BW939" t="s">
        <v>697</v>
      </c>
      <c r="BX939">
        <v>0</v>
      </c>
    </row>
    <row r="940" spans="1:76" x14ac:dyDescent="0.25">
      <c r="A940" t="s">
        <v>745</v>
      </c>
      <c r="B940" t="s">
        <v>191</v>
      </c>
      <c r="C940" t="s">
        <v>537</v>
      </c>
      <c r="D940" t="s">
        <v>668</v>
      </c>
      <c r="E940" t="s">
        <v>192</v>
      </c>
      <c r="F940" t="s">
        <v>469</v>
      </c>
      <c r="G940" t="s">
        <v>697</v>
      </c>
      <c r="H940" t="s">
        <v>89</v>
      </c>
      <c r="I940" t="s">
        <v>1570</v>
      </c>
      <c r="J940" t="s">
        <v>2633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697</v>
      </c>
      <c r="AC940" s="2">
        <v>0</v>
      </c>
      <c r="AD940">
        <v>0</v>
      </c>
      <c r="AE940">
        <v>0</v>
      </c>
      <c r="AF940">
        <v>1</v>
      </c>
      <c r="AG940">
        <v>0</v>
      </c>
      <c r="AH940">
        <v>55.98</v>
      </c>
      <c r="AI940" t="s">
        <v>610</v>
      </c>
      <c r="AJ940" t="s">
        <v>613</v>
      </c>
      <c r="AK940" t="s">
        <v>697</v>
      </c>
      <c r="AL940">
        <v>0</v>
      </c>
      <c r="AM940">
        <v>0</v>
      </c>
      <c r="AN940" t="s">
        <v>235</v>
      </c>
      <c r="AO940" t="s">
        <v>697</v>
      </c>
      <c r="AP940" t="s">
        <v>697</v>
      </c>
      <c r="AQ940" t="s">
        <v>2768</v>
      </c>
      <c r="AR940" t="s">
        <v>2769</v>
      </c>
      <c r="AS940" t="s">
        <v>697</v>
      </c>
      <c r="AT940" t="s">
        <v>697</v>
      </c>
      <c r="AU940" t="s">
        <v>223</v>
      </c>
      <c r="AV940" t="s">
        <v>236</v>
      </c>
      <c r="AW940" t="s">
        <v>196</v>
      </c>
      <c r="AX940" t="s">
        <v>697</v>
      </c>
      <c r="AY940" t="s">
        <v>697</v>
      </c>
      <c r="AZ940" t="s">
        <v>697</v>
      </c>
      <c r="BA940" t="s">
        <v>2770</v>
      </c>
      <c r="BB940" t="s">
        <v>2771</v>
      </c>
      <c r="BC940">
        <v>0</v>
      </c>
      <c r="BD940" t="s">
        <v>697</v>
      </c>
      <c r="BE940">
        <v>0</v>
      </c>
      <c r="BF940">
        <v>0</v>
      </c>
      <c r="BG940">
        <v>0</v>
      </c>
      <c r="BH940">
        <v>1.95</v>
      </c>
      <c r="BI940" t="s">
        <v>197</v>
      </c>
      <c r="BJ940" t="s">
        <v>192</v>
      </c>
      <c r="BK940">
        <v>0</v>
      </c>
      <c r="BL940">
        <v>0</v>
      </c>
      <c r="BM940">
        <v>0</v>
      </c>
      <c r="BN940">
        <v>0</v>
      </c>
      <c r="BO940">
        <v>0</v>
      </c>
      <c r="BP940" t="s">
        <v>2772</v>
      </c>
      <c r="BQ940">
        <v>0</v>
      </c>
      <c r="BR940">
        <v>0</v>
      </c>
      <c r="BS940">
        <v>0</v>
      </c>
      <c r="BT940" t="s">
        <v>880</v>
      </c>
      <c r="BU940">
        <v>0</v>
      </c>
      <c r="BV940">
        <v>0</v>
      </c>
      <c r="BW940" t="s">
        <v>697</v>
      </c>
      <c r="BX940">
        <v>0</v>
      </c>
    </row>
    <row r="941" spans="1:76" x14ac:dyDescent="0.25">
      <c r="A941" t="s">
        <v>745</v>
      </c>
      <c r="B941" t="s">
        <v>191</v>
      </c>
      <c r="C941" t="s">
        <v>537</v>
      </c>
      <c r="D941" t="s">
        <v>668</v>
      </c>
      <c r="E941" t="s">
        <v>192</v>
      </c>
      <c r="F941" t="s">
        <v>469</v>
      </c>
      <c r="G941" t="s">
        <v>697</v>
      </c>
      <c r="H941" t="s">
        <v>89</v>
      </c>
      <c r="I941" t="s">
        <v>1570</v>
      </c>
      <c r="J941" t="s">
        <v>2633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697</v>
      </c>
      <c r="AC941" s="2">
        <v>0</v>
      </c>
      <c r="AD941">
        <v>0</v>
      </c>
      <c r="AE941">
        <v>0</v>
      </c>
      <c r="AF941">
        <v>0</v>
      </c>
      <c r="AG941">
        <v>1</v>
      </c>
      <c r="AH941">
        <v>50</v>
      </c>
      <c r="AI941" t="s">
        <v>610</v>
      </c>
      <c r="AJ941" t="s">
        <v>613</v>
      </c>
      <c r="AK941" t="s">
        <v>697</v>
      </c>
      <c r="AL941">
        <v>0</v>
      </c>
      <c r="AM941">
        <v>0</v>
      </c>
      <c r="AN941" t="s">
        <v>237</v>
      </c>
      <c r="AO941" t="s">
        <v>697</v>
      </c>
      <c r="AP941" t="s">
        <v>697</v>
      </c>
      <c r="AQ941" t="s">
        <v>2768</v>
      </c>
      <c r="AR941" t="s">
        <v>2769</v>
      </c>
      <c r="AS941" t="s">
        <v>697</v>
      </c>
      <c r="AT941" t="s">
        <v>697</v>
      </c>
      <c r="AU941" t="s">
        <v>223</v>
      </c>
      <c r="AV941" t="s">
        <v>236</v>
      </c>
      <c r="AW941" t="s">
        <v>196</v>
      </c>
      <c r="AX941" t="s">
        <v>697</v>
      </c>
      <c r="AY941" t="s">
        <v>697</v>
      </c>
      <c r="AZ941" t="s">
        <v>697</v>
      </c>
      <c r="BA941" t="s">
        <v>2770</v>
      </c>
      <c r="BB941" t="s">
        <v>2771</v>
      </c>
      <c r="BC941">
        <v>0</v>
      </c>
      <c r="BD941" t="s">
        <v>697</v>
      </c>
      <c r="BE941">
        <v>0</v>
      </c>
      <c r="BF941">
        <v>0</v>
      </c>
      <c r="BG941">
        <v>0</v>
      </c>
      <c r="BH941">
        <v>1.95</v>
      </c>
      <c r="BI941" t="s">
        <v>197</v>
      </c>
      <c r="BJ941" t="s">
        <v>192</v>
      </c>
      <c r="BK941">
        <v>0</v>
      </c>
      <c r="BL941">
        <v>0</v>
      </c>
      <c r="BM941">
        <v>0</v>
      </c>
      <c r="BN941">
        <v>0</v>
      </c>
      <c r="BO941">
        <v>0</v>
      </c>
      <c r="BP941" t="s">
        <v>2772</v>
      </c>
      <c r="BQ941">
        <v>0</v>
      </c>
      <c r="BR941">
        <v>0</v>
      </c>
      <c r="BS941">
        <v>0</v>
      </c>
      <c r="BT941" t="s">
        <v>880</v>
      </c>
      <c r="BU941">
        <v>0</v>
      </c>
      <c r="BV941">
        <v>0</v>
      </c>
      <c r="BW941" t="s">
        <v>697</v>
      </c>
      <c r="BX941">
        <v>0</v>
      </c>
    </row>
    <row r="942" spans="1:76" x14ac:dyDescent="0.25">
      <c r="A942" t="s">
        <v>738</v>
      </c>
      <c r="B942" t="s">
        <v>201</v>
      </c>
      <c r="C942" t="s">
        <v>634</v>
      </c>
      <c r="D942" t="s">
        <v>224</v>
      </c>
      <c r="E942" t="s">
        <v>192</v>
      </c>
      <c r="F942" t="s">
        <v>225</v>
      </c>
      <c r="G942" t="s">
        <v>697</v>
      </c>
      <c r="H942" t="s">
        <v>89</v>
      </c>
      <c r="I942" t="s">
        <v>1281</v>
      </c>
      <c r="J942" t="s">
        <v>2633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697</v>
      </c>
      <c r="AC942" s="2">
        <v>0</v>
      </c>
      <c r="AD942">
        <v>0</v>
      </c>
      <c r="AE942">
        <v>0</v>
      </c>
      <c r="AF942">
        <v>1</v>
      </c>
      <c r="AG942">
        <v>0</v>
      </c>
      <c r="AH942">
        <v>47.52</v>
      </c>
      <c r="AI942" t="s">
        <v>614</v>
      </c>
      <c r="AJ942" t="s">
        <v>682</v>
      </c>
      <c r="AK942" t="s">
        <v>697</v>
      </c>
      <c r="AL942">
        <v>0</v>
      </c>
      <c r="AM942">
        <v>0</v>
      </c>
      <c r="AN942" t="s">
        <v>194</v>
      </c>
      <c r="AO942" t="s">
        <v>697</v>
      </c>
      <c r="AP942" t="s">
        <v>697</v>
      </c>
      <c r="AQ942" t="s">
        <v>2773</v>
      </c>
      <c r="AR942" t="s">
        <v>2774</v>
      </c>
      <c r="AS942" t="s">
        <v>697</v>
      </c>
      <c r="AT942" t="s">
        <v>697</v>
      </c>
      <c r="AU942" t="s">
        <v>213</v>
      </c>
      <c r="AV942" t="s">
        <v>236</v>
      </c>
      <c r="AW942" t="s">
        <v>196</v>
      </c>
      <c r="AX942" t="s">
        <v>697</v>
      </c>
      <c r="AY942" t="s">
        <v>697</v>
      </c>
      <c r="AZ942" t="s">
        <v>697</v>
      </c>
      <c r="BA942" t="s">
        <v>1401</v>
      </c>
      <c r="BB942" t="s">
        <v>2484</v>
      </c>
      <c r="BC942">
        <v>0</v>
      </c>
      <c r="BD942" t="s">
        <v>697</v>
      </c>
      <c r="BE942">
        <v>0</v>
      </c>
      <c r="BF942">
        <v>0</v>
      </c>
      <c r="BG942">
        <v>0</v>
      </c>
      <c r="BH942">
        <v>1.6</v>
      </c>
      <c r="BI942" t="s">
        <v>197</v>
      </c>
      <c r="BJ942" t="s">
        <v>192</v>
      </c>
      <c r="BK942">
        <v>0</v>
      </c>
      <c r="BL942">
        <v>0</v>
      </c>
      <c r="BM942">
        <v>0</v>
      </c>
      <c r="BN942">
        <v>0</v>
      </c>
      <c r="BO942">
        <v>0</v>
      </c>
      <c r="BP942" t="s">
        <v>2775</v>
      </c>
      <c r="BQ942">
        <v>0</v>
      </c>
      <c r="BR942">
        <v>0</v>
      </c>
      <c r="BS942">
        <v>0</v>
      </c>
      <c r="BT942" t="s">
        <v>880</v>
      </c>
      <c r="BU942">
        <v>0</v>
      </c>
      <c r="BV942">
        <v>0</v>
      </c>
      <c r="BW942" t="s">
        <v>697</v>
      </c>
      <c r="BX942">
        <v>0</v>
      </c>
    </row>
    <row r="943" spans="1:76" x14ac:dyDescent="0.25">
      <c r="A943" t="s">
        <v>738</v>
      </c>
      <c r="B943" t="s">
        <v>201</v>
      </c>
      <c r="C943" t="s">
        <v>634</v>
      </c>
      <c r="D943" t="s">
        <v>224</v>
      </c>
      <c r="E943" t="s">
        <v>192</v>
      </c>
      <c r="F943" t="s">
        <v>225</v>
      </c>
      <c r="G943" t="s">
        <v>198</v>
      </c>
      <c r="H943" t="s">
        <v>198</v>
      </c>
      <c r="I943" t="s">
        <v>1281</v>
      </c>
      <c r="J943" t="s">
        <v>2633</v>
      </c>
      <c r="K943">
        <v>1</v>
      </c>
      <c r="L943">
        <v>642</v>
      </c>
      <c r="M943">
        <v>387</v>
      </c>
      <c r="N943">
        <v>0</v>
      </c>
      <c r="O943">
        <v>0</v>
      </c>
      <c r="P943">
        <v>0</v>
      </c>
      <c r="Q943">
        <v>642</v>
      </c>
      <c r="R943">
        <v>0</v>
      </c>
      <c r="S943">
        <v>0</v>
      </c>
      <c r="T943">
        <v>39.72</v>
      </c>
      <c r="U943">
        <v>29.5</v>
      </c>
      <c r="V943">
        <v>24.18</v>
      </c>
      <c r="W943">
        <v>-15.54</v>
      </c>
      <c r="X943">
        <v>-53.78</v>
      </c>
      <c r="Y943">
        <v>4.66</v>
      </c>
      <c r="Z943">
        <v>12.58</v>
      </c>
      <c r="AA943">
        <v>3.25</v>
      </c>
      <c r="AB943" t="s">
        <v>199</v>
      </c>
      <c r="AC943" s="2">
        <v>-57.598360655737707</v>
      </c>
      <c r="AD943">
        <v>-12.67</v>
      </c>
      <c r="AE943">
        <v>440.03</v>
      </c>
      <c r="AF943">
        <v>0</v>
      </c>
      <c r="AG943">
        <v>0</v>
      </c>
      <c r="AH943">
        <v>0</v>
      </c>
      <c r="AI943" t="s">
        <v>697</v>
      </c>
      <c r="AJ943" t="s">
        <v>697</v>
      </c>
      <c r="AK943" t="s">
        <v>697</v>
      </c>
      <c r="AL943">
        <v>0</v>
      </c>
      <c r="AM943">
        <v>0</v>
      </c>
      <c r="AN943" t="s">
        <v>697</v>
      </c>
      <c r="AO943" t="s">
        <v>697</v>
      </c>
      <c r="AP943" t="s">
        <v>215</v>
      </c>
      <c r="AQ943" t="s">
        <v>2773</v>
      </c>
      <c r="AR943" t="s">
        <v>2774</v>
      </c>
      <c r="AS943" t="s">
        <v>697</v>
      </c>
      <c r="AT943" t="s">
        <v>697</v>
      </c>
      <c r="AU943" t="s">
        <v>213</v>
      </c>
      <c r="AV943" t="s">
        <v>236</v>
      </c>
      <c r="AW943" t="s">
        <v>196</v>
      </c>
      <c r="AX943" t="s">
        <v>697</v>
      </c>
      <c r="AY943" t="s">
        <v>697</v>
      </c>
      <c r="AZ943" t="s">
        <v>697</v>
      </c>
      <c r="BA943" t="s">
        <v>1401</v>
      </c>
      <c r="BB943" t="s">
        <v>2484</v>
      </c>
      <c r="BC943">
        <v>0</v>
      </c>
      <c r="BD943" t="s">
        <v>697</v>
      </c>
      <c r="BE943">
        <v>0</v>
      </c>
      <c r="BF943">
        <v>0</v>
      </c>
      <c r="BG943">
        <v>0</v>
      </c>
      <c r="BH943">
        <v>0</v>
      </c>
      <c r="BI943" t="s">
        <v>197</v>
      </c>
      <c r="BJ943" t="s">
        <v>697</v>
      </c>
      <c r="BK943">
        <v>0</v>
      </c>
      <c r="BL943">
        <v>0</v>
      </c>
      <c r="BM943">
        <v>0</v>
      </c>
      <c r="BN943">
        <v>0</v>
      </c>
      <c r="BO943">
        <v>0</v>
      </c>
      <c r="BP943" t="s">
        <v>2775</v>
      </c>
      <c r="BQ943">
        <v>0</v>
      </c>
      <c r="BR943">
        <v>0</v>
      </c>
      <c r="BS943">
        <v>0</v>
      </c>
      <c r="BT943" t="s">
        <v>697</v>
      </c>
      <c r="BU943">
        <v>0</v>
      </c>
      <c r="BV943">
        <v>0</v>
      </c>
      <c r="BW943" t="s">
        <v>697</v>
      </c>
      <c r="BX943">
        <v>0</v>
      </c>
    </row>
    <row r="944" spans="1:76" x14ac:dyDescent="0.25">
      <c r="A944" t="s">
        <v>732</v>
      </c>
      <c r="B944" t="s">
        <v>231</v>
      </c>
      <c r="C944" t="s">
        <v>455</v>
      </c>
      <c r="D944" t="s">
        <v>255</v>
      </c>
      <c r="E944" t="s">
        <v>192</v>
      </c>
      <c r="F944" t="s">
        <v>456</v>
      </c>
      <c r="G944" t="s">
        <v>697</v>
      </c>
      <c r="H944" t="s">
        <v>89</v>
      </c>
      <c r="I944" t="s">
        <v>1570</v>
      </c>
      <c r="J944" t="s">
        <v>2633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697</v>
      </c>
      <c r="AC944" s="2">
        <v>0</v>
      </c>
      <c r="AD944">
        <v>0</v>
      </c>
      <c r="AE944">
        <v>0</v>
      </c>
      <c r="AF944">
        <v>1</v>
      </c>
      <c r="AG944">
        <v>0</v>
      </c>
      <c r="AH944">
        <v>65.34</v>
      </c>
      <c r="AI944" t="s">
        <v>452</v>
      </c>
      <c r="AJ944" t="s">
        <v>453</v>
      </c>
      <c r="AK944" t="s">
        <v>697</v>
      </c>
      <c r="AL944">
        <v>0</v>
      </c>
      <c r="AM944">
        <v>0</v>
      </c>
      <c r="AN944" t="s">
        <v>194</v>
      </c>
      <c r="AO944" t="s">
        <v>697</v>
      </c>
      <c r="AP944" t="s">
        <v>697</v>
      </c>
      <c r="AQ944" t="s">
        <v>2776</v>
      </c>
      <c r="AR944" t="s">
        <v>2777</v>
      </c>
      <c r="AS944" t="s">
        <v>697</v>
      </c>
      <c r="AT944" t="s">
        <v>697</v>
      </c>
      <c r="AU944" t="s">
        <v>195</v>
      </c>
      <c r="AV944" t="s">
        <v>236</v>
      </c>
      <c r="AW944" t="s">
        <v>196</v>
      </c>
      <c r="AX944" t="s">
        <v>697</v>
      </c>
      <c r="AY944" t="s">
        <v>697</v>
      </c>
      <c r="AZ944" t="s">
        <v>697</v>
      </c>
      <c r="BA944" t="s">
        <v>2509</v>
      </c>
      <c r="BB944" t="s">
        <v>2778</v>
      </c>
      <c r="BC944">
        <v>0</v>
      </c>
      <c r="BD944" t="s">
        <v>697</v>
      </c>
      <c r="BE944">
        <v>0</v>
      </c>
      <c r="BF944">
        <v>0</v>
      </c>
      <c r="BG944">
        <v>0</v>
      </c>
      <c r="BH944">
        <v>2.2000000000000002</v>
      </c>
      <c r="BI944" t="s">
        <v>197</v>
      </c>
      <c r="BJ944" t="s">
        <v>192</v>
      </c>
      <c r="BK944">
        <v>0</v>
      </c>
      <c r="BL944">
        <v>0</v>
      </c>
      <c r="BM944">
        <v>0</v>
      </c>
      <c r="BN944">
        <v>0</v>
      </c>
      <c r="BO944">
        <v>0</v>
      </c>
      <c r="BP944" t="s">
        <v>2779</v>
      </c>
      <c r="BQ944">
        <v>0</v>
      </c>
      <c r="BR944">
        <v>0</v>
      </c>
      <c r="BS944">
        <v>0</v>
      </c>
      <c r="BT944" t="s">
        <v>880</v>
      </c>
      <c r="BU944">
        <v>0</v>
      </c>
      <c r="BV944">
        <v>0</v>
      </c>
      <c r="BW944" t="s">
        <v>697</v>
      </c>
      <c r="BX944">
        <v>0</v>
      </c>
    </row>
    <row r="945" spans="1:76" x14ac:dyDescent="0.25">
      <c r="A945" t="s">
        <v>732</v>
      </c>
      <c r="B945" t="s">
        <v>231</v>
      </c>
      <c r="C945" t="s">
        <v>455</v>
      </c>
      <c r="D945" t="s">
        <v>255</v>
      </c>
      <c r="E945" t="s">
        <v>192</v>
      </c>
      <c r="F945" t="s">
        <v>456</v>
      </c>
      <c r="G945" t="s">
        <v>198</v>
      </c>
      <c r="H945" t="s">
        <v>198</v>
      </c>
      <c r="I945" t="s">
        <v>1570</v>
      </c>
      <c r="J945" t="s">
        <v>2633</v>
      </c>
      <c r="K945">
        <v>1</v>
      </c>
      <c r="L945">
        <v>753.69</v>
      </c>
      <c r="M945">
        <v>593</v>
      </c>
      <c r="N945">
        <v>0</v>
      </c>
      <c r="O945">
        <v>0</v>
      </c>
      <c r="P945">
        <v>0</v>
      </c>
      <c r="Q945">
        <v>753.69</v>
      </c>
      <c r="R945">
        <v>0</v>
      </c>
      <c r="S945">
        <v>0</v>
      </c>
      <c r="T945">
        <v>21.32</v>
      </c>
      <c r="U945">
        <v>21.5</v>
      </c>
      <c r="V945">
        <v>17.62</v>
      </c>
      <c r="W945">
        <v>-3.7</v>
      </c>
      <c r="X945">
        <v>1.1100000000000001</v>
      </c>
      <c r="Y945">
        <v>4.49</v>
      </c>
      <c r="Z945">
        <v>19.27</v>
      </c>
      <c r="AA945">
        <v>3.25</v>
      </c>
      <c r="AB945" t="s">
        <v>199</v>
      </c>
      <c r="AC945" s="2">
        <v>-2.5737704918032787</v>
      </c>
      <c r="AD945">
        <v>-0.56999999999999995</v>
      </c>
      <c r="AE945">
        <v>572.38</v>
      </c>
      <c r="AF945">
        <v>0</v>
      </c>
      <c r="AG945">
        <v>0</v>
      </c>
      <c r="AH945">
        <v>0</v>
      </c>
      <c r="AI945" t="s">
        <v>697</v>
      </c>
      <c r="AJ945" t="s">
        <v>697</v>
      </c>
      <c r="AK945" t="s">
        <v>697</v>
      </c>
      <c r="AL945">
        <v>0</v>
      </c>
      <c r="AM945">
        <v>0</v>
      </c>
      <c r="AN945" t="s">
        <v>697</v>
      </c>
      <c r="AO945" t="s">
        <v>697</v>
      </c>
      <c r="AP945" t="s">
        <v>215</v>
      </c>
      <c r="AQ945" t="s">
        <v>2776</v>
      </c>
      <c r="AR945" t="s">
        <v>2777</v>
      </c>
      <c r="AS945" t="s">
        <v>697</v>
      </c>
      <c r="AT945" t="s">
        <v>697</v>
      </c>
      <c r="AU945" t="s">
        <v>195</v>
      </c>
      <c r="AV945" t="s">
        <v>236</v>
      </c>
      <c r="AW945" t="s">
        <v>196</v>
      </c>
      <c r="AX945" t="s">
        <v>697</v>
      </c>
      <c r="AY945" t="s">
        <v>697</v>
      </c>
      <c r="AZ945" t="s">
        <v>697</v>
      </c>
      <c r="BA945" t="s">
        <v>2509</v>
      </c>
      <c r="BB945" t="s">
        <v>2778</v>
      </c>
      <c r="BC945">
        <v>0</v>
      </c>
      <c r="BD945" t="s">
        <v>697</v>
      </c>
      <c r="BE945">
        <v>0</v>
      </c>
      <c r="BF945">
        <v>0</v>
      </c>
      <c r="BG945">
        <v>0</v>
      </c>
      <c r="BH945">
        <v>0</v>
      </c>
      <c r="BI945" t="s">
        <v>197</v>
      </c>
      <c r="BJ945" t="s">
        <v>697</v>
      </c>
      <c r="BK945">
        <v>0</v>
      </c>
      <c r="BL945">
        <v>0</v>
      </c>
      <c r="BM945">
        <v>0</v>
      </c>
      <c r="BN945">
        <v>0</v>
      </c>
      <c r="BO945">
        <v>0</v>
      </c>
      <c r="BP945" t="s">
        <v>2779</v>
      </c>
      <c r="BQ945">
        <v>0</v>
      </c>
      <c r="BR945">
        <v>0</v>
      </c>
      <c r="BS945">
        <v>0</v>
      </c>
      <c r="BT945" t="s">
        <v>697</v>
      </c>
      <c r="BU945">
        <v>0</v>
      </c>
      <c r="BV945">
        <v>0</v>
      </c>
      <c r="BW945" t="s">
        <v>697</v>
      </c>
      <c r="BX945">
        <v>0</v>
      </c>
    </row>
    <row r="946" spans="1:76" x14ac:dyDescent="0.25">
      <c r="A946" t="s">
        <v>721</v>
      </c>
      <c r="B946" t="s">
        <v>191</v>
      </c>
      <c r="C946" t="s">
        <v>209</v>
      </c>
      <c r="D946" t="s">
        <v>796</v>
      </c>
      <c r="E946" t="s">
        <v>192</v>
      </c>
      <c r="F946" t="s">
        <v>210</v>
      </c>
      <c r="G946" t="s">
        <v>697</v>
      </c>
      <c r="H946" t="s">
        <v>89</v>
      </c>
      <c r="I946" t="s">
        <v>1570</v>
      </c>
      <c r="J946" t="s">
        <v>2633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697</v>
      </c>
      <c r="AC946" s="2">
        <v>0</v>
      </c>
      <c r="AD946">
        <v>0</v>
      </c>
      <c r="AE946">
        <v>0</v>
      </c>
      <c r="AF946">
        <v>1</v>
      </c>
      <c r="AG946">
        <v>0</v>
      </c>
      <c r="AH946">
        <v>61.77</v>
      </c>
      <c r="AI946" t="s">
        <v>700</v>
      </c>
      <c r="AJ946" t="s">
        <v>704</v>
      </c>
      <c r="AK946" t="s">
        <v>697</v>
      </c>
      <c r="AL946">
        <v>0</v>
      </c>
      <c r="AM946">
        <v>0</v>
      </c>
      <c r="AN946" t="s">
        <v>194</v>
      </c>
      <c r="AO946" t="s">
        <v>697</v>
      </c>
      <c r="AP946" t="s">
        <v>697</v>
      </c>
      <c r="AQ946" t="s">
        <v>2780</v>
      </c>
      <c r="AR946" t="s">
        <v>2781</v>
      </c>
      <c r="AS946" t="s">
        <v>697</v>
      </c>
      <c r="AT946" t="s">
        <v>697</v>
      </c>
      <c r="AU946" t="s">
        <v>223</v>
      </c>
      <c r="AV946" t="s">
        <v>236</v>
      </c>
      <c r="AW946" t="s">
        <v>196</v>
      </c>
      <c r="AX946" t="s">
        <v>697</v>
      </c>
      <c r="AY946" t="s">
        <v>697</v>
      </c>
      <c r="AZ946" t="s">
        <v>697</v>
      </c>
      <c r="BA946" t="s">
        <v>2782</v>
      </c>
      <c r="BB946" t="s">
        <v>2783</v>
      </c>
      <c r="BC946">
        <v>0</v>
      </c>
      <c r="BD946" t="s">
        <v>697</v>
      </c>
      <c r="BE946">
        <v>0</v>
      </c>
      <c r="BF946">
        <v>0</v>
      </c>
      <c r="BG946">
        <v>0</v>
      </c>
      <c r="BH946">
        <v>1.95</v>
      </c>
      <c r="BI946" t="s">
        <v>197</v>
      </c>
      <c r="BJ946" t="s">
        <v>192</v>
      </c>
      <c r="BK946">
        <v>0</v>
      </c>
      <c r="BL946">
        <v>0</v>
      </c>
      <c r="BM946">
        <v>0</v>
      </c>
      <c r="BN946">
        <v>0</v>
      </c>
      <c r="BO946">
        <v>0</v>
      </c>
      <c r="BP946" t="s">
        <v>2784</v>
      </c>
      <c r="BQ946">
        <v>0</v>
      </c>
      <c r="BR946">
        <v>0</v>
      </c>
      <c r="BS946">
        <v>0</v>
      </c>
      <c r="BT946" t="s">
        <v>880</v>
      </c>
      <c r="BU946">
        <v>0</v>
      </c>
      <c r="BV946">
        <v>0</v>
      </c>
      <c r="BW946" t="s">
        <v>697</v>
      </c>
      <c r="BX946">
        <v>0</v>
      </c>
    </row>
    <row r="947" spans="1:76" x14ac:dyDescent="0.25">
      <c r="A947" t="s">
        <v>721</v>
      </c>
      <c r="B947" t="s">
        <v>191</v>
      </c>
      <c r="C947" t="s">
        <v>209</v>
      </c>
      <c r="D947" t="s">
        <v>796</v>
      </c>
      <c r="E947" t="s">
        <v>192</v>
      </c>
      <c r="F947" t="s">
        <v>210</v>
      </c>
      <c r="G947" t="s">
        <v>198</v>
      </c>
      <c r="H947" t="s">
        <v>198</v>
      </c>
      <c r="I947" t="s">
        <v>1570</v>
      </c>
      <c r="J947" t="s">
        <v>2633</v>
      </c>
      <c r="K947">
        <v>1</v>
      </c>
      <c r="L947">
        <v>730</v>
      </c>
      <c r="M947">
        <v>488</v>
      </c>
      <c r="N947">
        <v>0</v>
      </c>
      <c r="O947">
        <v>0</v>
      </c>
      <c r="P947">
        <v>0</v>
      </c>
      <c r="Q947">
        <v>730</v>
      </c>
      <c r="R947">
        <v>0</v>
      </c>
      <c r="S947">
        <v>0</v>
      </c>
      <c r="T947">
        <v>33.15</v>
      </c>
      <c r="U947">
        <v>27.5</v>
      </c>
      <c r="V947">
        <v>22.54</v>
      </c>
      <c r="W947">
        <v>-10.61</v>
      </c>
      <c r="X947">
        <v>-33.81</v>
      </c>
      <c r="Y947">
        <v>23.349</v>
      </c>
      <c r="Z947">
        <v>15.86</v>
      </c>
      <c r="AA947">
        <v>3.25</v>
      </c>
      <c r="AB947" t="s">
        <v>199</v>
      </c>
      <c r="AC947" s="2">
        <v>-52.95</v>
      </c>
      <c r="AD947">
        <v>-11.65</v>
      </c>
      <c r="AE947">
        <v>513.39</v>
      </c>
      <c r="AF947">
        <v>0</v>
      </c>
      <c r="AG947">
        <v>0</v>
      </c>
      <c r="AH947">
        <v>0</v>
      </c>
      <c r="AI947" t="s">
        <v>697</v>
      </c>
      <c r="AJ947" t="s">
        <v>697</v>
      </c>
      <c r="AK947" t="s">
        <v>697</v>
      </c>
      <c r="AL947">
        <v>0</v>
      </c>
      <c r="AM947">
        <v>0</v>
      </c>
      <c r="AN947" t="s">
        <v>697</v>
      </c>
      <c r="AO947" t="s">
        <v>697</v>
      </c>
      <c r="AP947" t="s">
        <v>215</v>
      </c>
      <c r="AQ947" t="s">
        <v>2780</v>
      </c>
      <c r="AR947" t="s">
        <v>2781</v>
      </c>
      <c r="AS947" t="s">
        <v>697</v>
      </c>
      <c r="AT947" t="s">
        <v>697</v>
      </c>
      <c r="AU947" t="s">
        <v>223</v>
      </c>
      <c r="AV947" t="s">
        <v>236</v>
      </c>
      <c r="AW947" t="s">
        <v>196</v>
      </c>
      <c r="AX947" t="s">
        <v>697</v>
      </c>
      <c r="AY947" t="s">
        <v>697</v>
      </c>
      <c r="AZ947" t="s">
        <v>697</v>
      </c>
      <c r="BA947" t="s">
        <v>2782</v>
      </c>
      <c r="BB947" t="s">
        <v>2783</v>
      </c>
      <c r="BC947">
        <v>0</v>
      </c>
      <c r="BD947" t="s">
        <v>697</v>
      </c>
      <c r="BE947">
        <v>0</v>
      </c>
      <c r="BF947">
        <v>0</v>
      </c>
      <c r="BG947">
        <v>0</v>
      </c>
      <c r="BH947">
        <v>0</v>
      </c>
      <c r="BI947" t="s">
        <v>197</v>
      </c>
      <c r="BJ947" t="s">
        <v>697</v>
      </c>
      <c r="BK947">
        <v>0</v>
      </c>
      <c r="BL947">
        <v>0</v>
      </c>
      <c r="BM947">
        <v>0</v>
      </c>
      <c r="BN947">
        <v>0</v>
      </c>
      <c r="BO947">
        <v>0</v>
      </c>
      <c r="BP947" t="s">
        <v>2784</v>
      </c>
      <c r="BQ947">
        <v>0</v>
      </c>
      <c r="BR947">
        <v>0</v>
      </c>
      <c r="BS947">
        <v>0</v>
      </c>
      <c r="BT947" t="s">
        <v>697</v>
      </c>
      <c r="BU947">
        <v>0</v>
      </c>
      <c r="BV947">
        <v>0</v>
      </c>
      <c r="BW947" t="s">
        <v>697</v>
      </c>
      <c r="BX947">
        <v>0</v>
      </c>
    </row>
    <row r="948" spans="1:76" x14ac:dyDescent="0.25">
      <c r="A948" t="s">
        <v>736</v>
      </c>
      <c r="B948" t="s">
        <v>231</v>
      </c>
      <c r="C948" t="s">
        <v>256</v>
      </c>
      <c r="D948" t="s">
        <v>255</v>
      </c>
      <c r="E948" t="s">
        <v>192</v>
      </c>
      <c r="F948" t="s">
        <v>257</v>
      </c>
      <c r="G948" t="s">
        <v>697</v>
      </c>
      <c r="H948" t="s">
        <v>89</v>
      </c>
      <c r="I948" t="s">
        <v>1281</v>
      </c>
      <c r="J948" t="s">
        <v>2633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697</v>
      </c>
      <c r="AC948" s="2">
        <v>0</v>
      </c>
      <c r="AD948">
        <v>0</v>
      </c>
      <c r="AE948">
        <v>0</v>
      </c>
      <c r="AF948">
        <v>1</v>
      </c>
      <c r="AG948">
        <v>0</v>
      </c>
      <c r="AH948">
        <v>65.34</v>
      </c>
      <c r="AI948" t="s">
        <v>452</v>
      </c>
      <c r="AJ948" t="s">
        <v>453</v>
      </c>
      <c r="AK948" t="s">
        <v>697</v>
      </c>
      <c r="AL948">
        <v>0</v>
      </c>
      <c r="AM948">
        <v>0</v>
      </c>
      <c r="AN948" t="s">
        <v>194</v>
      </c>
      <c r="AO948" t="s">
        <v>697</v>
      </c>
      <c r="AP948" t="s">
        <v>697</v>
      </c>
      <c r="AQ948" t="s">
        <v>2785</v>
      </c>
      <c r="AR948" t="s">
        <v>2786</v>
      </c>
      <c r="AS948" t="s">
        <v>697</v>
      </c>
      <c r="AT948" t="s">
        <v>697</v>
      </c>
      <c r="AU948" t="s">
        <v>195</v>
      </c>
      <c r="AV948" t="s">
        <v>236</v>
      </c>
      <c r="AW948" t="s">
        <v>196</v>
      </c>
      <c r="AX948" t="s">
        <v>697</v>
      </c>
      <c r="AY948" t="s">
        <v>697</v>
      </c>
      <c r="AZ948" t="s">
        <v>697</v>
      </c>
      <c r="BA948" t="s">
        <v>2512</v>
      </c>
      <c r="BB948" t="s">
        <v>2787</v>
      </c>
      <c r="BC948">
        <v>0</v>
      </c>
      <c r="BD948" t="s">
        <v>697</v>
      </c>
      <c r="BE948">
        <v>0</v>
      </c>
      <c r="BF948">
        <v>0</v>
      </c>
      <c r="BG948">
        <v>0</v>
      </c>
      <c r="BH948">
        <v>2.2000000000000002</v>
      </c>
      <c r="BI948" t="s">
        <v>197</v>
      </c>
      <c r="BJ948" t="s">
        <v>192</v>
      </c>
      <c r="BK948">
        <v>0</v>
      </c>
      <c r="BL948">
        <v>0</v>
      </c>
      <c r="BM948">
        <v>0</v>
      </c>
      <c r="BN948">
        <v>0</v>
      </c>
      <c r="BO948">
        <v>0</v>
      </c>
      <c r="BP948" t="s">
        <v>2788</v>
      </c>
      <c r="BQ948">
        <v>0</v>
      </c>
      <c r="BR948">
        <v>0</v>
      </c>
      <c r="BS948">
        <v>0</v>
      </c>
      <c r="BT948" t="s">
        <v>880</v>
      </c>
      <c r="BU948">
        <v>0</v>
      </c>
      <c r="BV948">
        <v>0</v>
      </c>
      <c r="BW948" t="s">
        <v>697</v>
      </c>
      <c r="BX948">
        <v>0</v>
      </c>
    </row>
    <row r="949" spans="1:76" x14ac:dyDescent="0.25">
      <c r="A949" t="s">
        <v>736</v>
      </c>
      <c r="B949" t="s">
        <v>231</v>
      </c>
      <c r="C949" t="s">
        <v>256</v>
      </c>
      <c r="D949" t="s">
        <v>255</v>
      </c>
      <c r="E949" t="s">
        <v>192</v>
      </c>
      <c r="F949" t="s">
        <v>257</v>
      </c>
      <c r="G949" t="s">
        <v>198</v>
      </c>
      <c r="H949" t="s">
        <v>198</v>
      </c>
      <c r="I949" t="s">
        <v>1281</v>
      </c>
      <c r="J949" t="s">
        <v>2633</v>
      </c>
      <c r="K949">
        <v>1</v>
      </c>
      <c r="L949">
        <v>706</v>
      </c>
      <c r="M949">
        <v>502</v>
      </c>
      <c r="N949">
        <v>0</v>
      </c>
      <c r="O949">
        <v>0</v>
      </c>
      <c r="P949">
        <v>0</v>
      </c>
      <c r="Q949">
        <v>706</v>
      </c>
      <c r="R949">
        <v>0</v>
      </c>
      <c r="S949">
        <v>0</v>
      </c>
      <c r="T949">
        <v>28.9</v>
      </c>
      <c r="U949">
        <v>21.5</v>
      </c>
      <c r="V949">
        <v>17.62</v>
      </c>
      <c r="W949">
        <v>-11.28</v>
      </c>
      <c r="X949">
        <v>-42.8</v>
      </c>
      <c r="Y949">
        <v>4.1500000000000004</v>
      </c>
      <c r="Z949">
        <v>16.32</v>
      </c>
      <c r="AA949">
        <v>3.25</v>
      </c>
      <c r="AB949" t="s">
        <v>199</v>
      </c>
      <c r="AC949" s="2">
        <v>-46.196721311475407</v>
      </c>
      <c r="AD949">
        <v>-10.16</v>
      </c>
      <c r="AE949">
        <v>537.89</v>
      </c>
      <c r="AF949">
        <v>0</v>
      </c>
      <c r="AG949">
        <v>0</v>
      </c>
      <c r="AH949">
        <v>0</v>
      </c>
      <c r="AI949" t="s">
        <v>697</v>
      </c>
      <c r="AJ949" t="s">
        <v>697</v>
      </c>
      <c r="AK949" t="s">
        <v>697</v>
      </c>
      <c r="AL949">
        <v>0</v>
      </c>
      <c r="AM949">
        <v>0</v>
      </c>
      <c r="AN949" t="s">
        <v>697</v>
      </c>
      <c r="AO949" t="s">
        <v>697</v>
      </c>
      <c r="AP949" t="s">
        <v>697</v>
      </c>
      <c r="AQ949" t="s">
        <v>2785</v>
      </c>
      <c r="AR949" t="s">
        <v>2786</v>
      </c>
      <c r="AS949" t="s">
        <v>697</v>
      </c>
      <c r="AT949" t="s">
        <v>697</v>
      </c>
      <c r="AU949" t="s">
        <v>195</v>
      </c>
      <c r="AV949" t="s">
        <v>236</v>
      </c>
      <c r="AW949" t="s">
        <v>196</v>
      </c>
      <c r="AX949" t="s">
        <v>697</v>
      </c>
      <c r="AY949" t="s">
        <v>697</v>
      </c>
      <c r="AZ949" t="s">
        <v>697</v>
      </c>
      <c r="BA949" t="s">
        <v>2512</v>
      </c>
      <c r="BB949" t="s">
        <v>2787</v>
      </c>
      <c r="BC949">
        <v>0</v>
      </c>
      <c r="BD949" t="s">
        <v>697</v>
      </c>
      <c r="BE949">
        <v>0</v>
      </c>
      <c r="BF949">
        <v>0</v>
      </c>
      <c r="BG949">
        <v>0</v>
      </c>
      <c r="BH949">
        <v>0</v>
      </c>
      <c r="BI949" t="s">
        <v>197</v>
      </c>
      <c r="BJ949" t="s">
        <v>697</v>
      </c>
      <c r="BK949">
        <v>0</v>
      </c>
      <c r="BL949">
        <v>0</v>
      </c>
      <c r="BM949">
        <v>0</v>
      </c>
      <c r="BN949">
        <v>0</v>
      </c>
      <c r="BO949">
        <v>0</v>
      </c>
      <c r="BP949" t="s">
        <v>2788</v>
      </c>
      <c r="BQ949">
        <v>0</v>
      </c>
      <c r="BR949">
        <v>0</v>
      </c>
      <c r="BS949">
        <v>0</v>
      </c>
      <c r="BT949" t="s">
        <v>697</v>
      </c>
      <c r="BU949">
        <v>0</v>
      </c>
      <c r="BV949">
        <v>0</v>
      </c>
      <c r="BW949" t="s">
        <v>697</v>
      </c>
      <c r="BX949">
        <v>0</v>
      </c>
    </row>
    <row r="950" spans="1:76" x14ac:dyDescent="0.25">
      <c r="A950" t="s">
        <v>735</v>
      </c>
      <c r="B950" t="s">
        <v>231</v>
      </c>
      <c r="C950" t="s">
        <v>232</v>
      </c>
      <c r="D950" t="s">
        <v>233</v>
      </c>
      <c r="E950" t="s">
        <v>192</v>
      </c>
      <c r="F950" t="s">
        <v>234</v>
      </c>
      <c r="G950" t="s">
        <v>697</v>
      </c>
      <c r="H950" t="s">
        <v>89</v>
      </c>
      <c r="I950" t="s">
        <v>1435</v>
      </c>
      <c r="J950" t="s">
        <v>2633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697</v>
      </c>
      <c r="AC950" s="2">
        <v>0</v>
      </c>
      <c r="AD950">
        <v>0</v>
      </c>
      <c r="AE950">
        <v>0</v>
      </c>
      <c r="AF950">
        <v>1</v>
      </c>
      <c r="AG950">
        <v>0</v>
      </c>
      <c r="AH950">
        <v>55.44</v>
      </c>
      <c r="AI950" t="s">
        <v>894</v>
      </c>
      <c r="AJ950" t="s">
        <v>1011</v>
      </c>
      <c r="AK950" t="s">
        <v>697</v>
      </c>
      <c r="AL950">
        <v>0</v>
      </c>
      <c r="AM950">
        <v>0</v>
      </c>
      <c r="AN950" t="s">
        <v>194</v>
      </c>
      <c r="AO950" t="s">
        <v>697</v>
      </c>
      <c r="AP950" t="s">
        <v>697</v>
      </c>
      <c r="AQ950" t="s">
        <v>2789</v>
      </c>
      <c r="AR950" t="s">
        <v>2790</v>
      </c>
      <c r="AS950" t="s">
        <v>697</v>
      </c>
      <c r="AT950" t="s">
        <v>697</v>
      </c>
      <c r="AU950" t="s">
        <v>213</v>
      </c>
      <c r="AV950" t="s">
        <v>236</v>
      </c>
      <c r="AW950" t="s">
        <v>196</v>
      </c>
      <c r="AX950" t="s">
        <v>697</v>
      </c>
      <c r="AY950" t="s">
        <v>697</v>
      </c>
      <c r="AZ950" t="s">
        <v>697</v>
      </c>
      <c r="BA950" t="s">
        <v>2249</v>
      </c>
      <c r="BB950" t="s">
        <v>2791</v>
      </c>
      <c r="BC950">
        <v>0</v>
      </c>
      <c r="BD950" t="s">
        <v>697</v>
      </c>
      <c r="BE950">
        <v>0</v>
      </c>
      <c r="BF950">
        <v>0</v>
      </c>
      <c r="BG950">
        <v>0</v>
      </c>
      <c r="BH950">
        <v>1.75</v>
      </c>
      <c r="BI950" t="s">
        <v>197</v>
      </c>
      <c r="BJ950" t="s">
        <v>192</v>
      </c>
      <c r="BK950">
        <v>0</v>
      </c>
      <c r="BL950">
        <v>0</v>
      </c>
      <c r="BM950">
        <v>0</v>
      </c>
      <c r="BN950">
        <v>0</v>
      </c>
      <c r="BO950">
        <v>0</v>
      </c>
      <c r="BP950" t="s">
        <v>2792</v>
      </c>
      <c r="BQ950">
        <v>0</v>
      </c>
      <c r="BR950">
        <v>0</v>
      </c>
      <c r="BS950">
        <v>0</v>
      </c>
      <c r="BT950" t="s">
        <v>880</v>
      </c>
      <c r="BU950">
        <v>0</v>
      </c>
      <c r="BV950">
        <v>0</v>
      </c>
      <c r="BW950" t="s">
        <v>697</v>
      </c>
      <c r="BX950">
        <v>0</v>
      </c>
    </row>
    <row r="951" spans="1:76" x14ac:dyDescent="0.25">
      <c r="A951" t="s">
        <v>735</v>
      </c>
      <c r="B951" t="s">
        <v>231</v>
      </c>
      <c r="C951" t="s">
        <v>232</v>
      </c>
      <c r="D951" t="s">
        <v>233</v>
      </c>
      <c r="E951" t="s">
        <v>192</v>
      </c>
      <c r="F951" t="s">
        <v>234</v>
      </c>
      <c r="G951" t="s">
        <v>198</v>
      </c>
      <c r="H951" t="s">
        <v>198</v>
      </c>
      <c r="I951" t="s">
        <v>1435</v>
      </c>
      <c r="J951" t="s">
        <v>2633</v>
      </c>
      <c r="K951">
        <v>1</v>
      </c>
      <c r="L951">
        <v>460</v>
      </c>
      <c r="M951">
        <v>350</v>
      </c>
      <c r="N951">
        <v>0</v>
      </c>
      <c r="O951">
        <v>0</v>
      </c>
      <c r="P951">
        <v>0</v>
      </c>
      <c r="Q951">
        <v>460</v>
      </c>
      <c r="R951">
        <v>0</v>
      </c>
      <c r="S951">
        <v>0</v>
      </c>
      <c r="T951">
        <v>23.91</v>
      </c>
      <c r="U951">
        <v>21.5</v>
      </c>
      <c r="V951">
        <v>17.62</v>
      </c>
      <c r="W951">
        <v>-6.29</v>
      </c>
      <c r="X951">
        <v>-9.1</v>
      </c>
      <c r="Y951">
        <v>4.5999999999999996</v>
      </c>
      <c r="Z951">
        <v>11.38</v>
      </c>
      <c r="AA951">
        <v>3.25</v>
      </c>
      <c r="AB951" t="s">
        <v>199</v>
      </c>
      <c r="AC951" s="2">
        <v>-12.868852459016393</v>
      </c>
      <c r="AD951">
        <v>-2.83</v>
      </c>
      <c r="AE951">
        <v>349.72</v>
      </c>
      <c r="AF951">
        <v>0</v>
      </c>
      <c r="AG951">
        <v>0</v>
      </c>
      <c r="AH951">
        <v>0</v>
      </c>
      <c r="AI951" t="s">
        <v>697</v>
      </c>
      <c r="AJ951" t="s">
        <v>697</v>
      </c>
      <c r="AK951" t="s">
        <v>697</v>
      </c>
      <c r="AL951">
        <v>0</v>
      </c>
      <c r="AM951">
        <v>0</v>
      </c>
      <c r="AN951" t="s">
        <v>697</v>
      </c>
      <c r="AO951" t="s">
        <v>697</v>
      </c>
      <c r="AP951" t="s">
        <v>215</v>
      </c>
      <c r="AQ951" t="s">
        <v>2789</v>
      </c>
      <c r="AR951" t="s">
        <v>2790</v>
      </c>
      <c r="AS951" t="s">
        <v>697</v>
      </c>
      <c r="AT951" t="s">
        <v>697</v>
      </c>
      <c r="AU951" t="s">
        <v>213</v>
      </c>
      <c r="AV951" t="s">
        <v>236</v>
      </c>
      <c r="AW951" t="s">
        <v>196</v>
      </c>
      <c r="AX951" t="s">
        <v>697</v>
      </c>
      <c r="AY951" t="s">
        <v>697</v>
      </c>
      <c r="AZ951" t="s">
        <v>697</v>
      </c>
      <c r="BA951" t="s">
        <v>2249</v>
      </c>
      <c r="BB951" t="s">
        <v>2791</v>
      </c>
      <c r="BC951">
        <v>0</v>
      </c>
      <c r="BD951" t="s">
        <v>697</v>
      </c>
      <c r="BE951">
        <v>0</v>
      </c>
      <c r="BF951">
        <v>0</v>
      </c>
      <c r="BG951">
        <v>0</v>
      </c>
      <c r="BH951">
        <v>0</v>
      </c>
      <c r="BI951" t="s">
        <v>197</v>
      </c>
      <c r="BJ951" t="s">
        <v>697</v>
      </c>
      <c r="BK951">
        <v>0</v>
      </c>
      <c r="BL951">
        <v>0</v>
      </c>
      <c r="BM951">
        <v>0</v>
      </c>
      <c r="BN951">
        <v>0</v>
      </c>
      <c r="BO951">
        <v>0</v>
      </c>
      <c r="BP951" t="s">
        <v>2792</v>
      </c>
      <c r="BQ951">
        <v>0</v>
      </c>
      <c r="BR951">
        <v>0</v>
      </c>
      <c r="BS951">
        <v>0</v>
      </c>
      <c r="BT951" t="s">
        <v>697</v>
      </c>
      <c r="BU951">
        <v>0</v>
      </c>
      <c r="BV951">
        <v>0</v>
      </c>
      <c r="BW951" t="s">
        <v>697</v>
      </c>
      <c r="BX951">
        <v>0</v>
      </c>
    </row>
    <row r="952" spans="1:76" x14ac:dyDescent="0.25">
      <c r="A952" t="s">
        <v>721</v>
      </c>
      <c r="B952" t="s">
        <v>191</v>
      </c>
      <c r="C952" t="s">
        <v>209</v>
      </c>
      <c r="D952" t="s">
        <v>796</v>
      </c>
      <c r="E952" t="s">
        <v>192</v>
      </c>
      <c r="F952" t="s">
        <v>210</v>
      </c>
      <c r="G952" t="s">
        <v>697</v>
      </c>
      <c r="H952" t="s">
        <v>89</v>
      </c>
      <c r="I952" t="s">
        <v>2264</v>
      </c>
      <c r="J952" t="s">
        <v>2633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697</v>
      </c>
      <c r="AC952" s="2">
        <v>0</v>
      </c>
      <c r="AD952">
        <v>0</v>
      </c>
      <c r="AE952">
        <v>0</v>
      </c>
      <c r="AF952">
        <v>1</v>
      </c>
      <c r="AG952">
        <v>0</v>
      </c>
      <c r="AH952">
        <v>55.44</v>
      </c>
      <c r="AI952" t="s">
        <v>894</v>
      </c>
      <c r="AJ952" t="s">
        <v>1011</v>
      </c>
      <c r="AK952" t="s">
        <v>697</v>
      </c>
      <c r="AL952">
        <v>0</v>
      </c>
      <c r="AM952">
        <v>0</v>
      </c>
      <c r="AN952" t="s">
        <v>194</v>
      </c>
      <c r="AO952" t="s">
        <v>697</v>
      </c>
      <c r="AP952" t="s">
        <v>697</v>
      </c>
      <c r="AQ952" t="s">
        <v>2793</v>
      </c>
      <c r="AR952" t="s">
        <v>2794</v>
      </c>
      <c r="AS952" t="s">
        <v>697</v>
      </c>
      <c r="AT952" t="s">
        <v>697</v>
      </c>
      <c r="AU952" t="s">
        <v>213</v>
      </c>
      <c r="AV952" t="s">
        <v>236</v>
      </c>
      <c r="AW952" t="s">
        <v>196</v>
      </c>
      <c r="AX952" t="s">
        <v>697</v>
      </c>
      <c r="AY952" t="s">
        <v>697</v>
      </c>
      <c r="AZ952" t="s">
        <v>697</v>
      </c>
      <c r="BA952" t="s">
        <v>2795</v>
      </c>
      <c r="BB952" t="s">
        <v>2796</v>
      </c>
      <c r="BC952">
        <v>0</v>
      </c>
      <c r="BD952" t="s">
        <v>697</v>
      </c>
      <c r="BE952">
        <v>0</v>
      </c>
      <c r="BF952">
        <v>0</v>
      </c>
      <c r="BG952">
        <v>0</v>
      </c>
      <c r="BH952">
        <v>1.75</v>
      </c>
      <c r="BI952" t="s">
        <v>197</v>
      </c>
      <c r="BJ952" t="s">
        <v>192</v>
      </c>
      <c r="BK952">
        <v>0</v>
      </c>
      <c r="BL952">
        <v>0</v>
      </c>
      <c r="BM952">
        <v>0</v>
      </c>
      <c r="BN952">
        <v>0</v>
      </c>
      <c r="BO952">
        <v>0</v>
      </c>
      <c r="BP952" t="s">
        <v>2797</v>
      </c>
      <c r="BQ952">
        <v>0</v>
      </c>
      <c r="BR952">
        <v>0</v>
      </c>
      <c r="BS952">
        <v>0</v>
      </c>
      <c r="BT952" t="s">
        <v>880</v>
      </c>
      <c r="BU952">
        <v>0</v>
      </c>
      <c r="BV952">
        <v>0</v>
      </c>
      <c r="BW952" t="s">
        <v>697</v>
      </c>
      <c r="BX952">
        <v>0</v>
      </c>
    </row>
    <row r="953" spans="1:76" x14ac:dyDescent="0.25">
      <c r="A953" t="s">
        <v>721</v>
      </c>
      <c r="B953" t="s">
        <v>191</v>
      </c>
      <c r="C953" t="s">
        <v>209</v>
      </c>
      <c r="D953" t="s">
        <v>796</v>
      </c>
      <c r="E953" t="s">
        <v>192</v>
      </c>
      <c r="F953" t="s">
        <v>210</v>
      </c>
      <c r="G953" t="s">
        <v>198</v>
      </c>
      <c r="H953" t="s">
        <v>198</v>
      </c>
      <c r="I953" t="s">
        <v>2264</v>
      </c>
      <c r="J953" t="s">
        <v>2633</v>
      </c>
      <c r="K953">
        <v>1</v>
      </c>
      <c r="L953">
        <v>730</v>
      </c>
      <c r="M953">
        <v>504</v>
      </c>
      <c r="N953">
        <v>0</v>
      </c>
      <c r="O953">
        <v>0</v>
      </c>
      <c r="P953">
        <v>0</v>
      </c>
      <c r="Q953">
        <v>730</v>
      </c>
      <c r="R953">
        <v>0</v>
      </c>
      <c r="S953">
        <v>0</v>
      </c>
      <c r="T953">
        <v>30.96</v>
      </c>
      <c r="U953">
        <v>27.5</v>
      </c>
      <c r="V953">
        <v>22.54</v>
      </c>
      <c r="W953">
        <v>-8.42</v>
      </c>
      <c r="X953">
        <v>-20.7</v>
      </c>
      <c r="Y953">
        <v>21.263000000000002</v>
      </c>
      <c r="Z953">
        <v>2.02</v>
      </c>
      <c r="AA953">
        <v>0.4</v>
      </c>
      <c r="AB953" t="s">
        <v>199</v>
      </c>
      <c r="AC953" s="2">
        <v>-38.125409836065572</v>
      </c>
      <c r="AD953">
        <v>-8.39</v>
      </c>
      <c r="AE953">
        <v>527.23</v>
      </c>
      <c r="AF953">
        <v>0</v>
      </c>
      <c r="AG953">
        <v>0</v>
      </c>
      <c r="AH953">
        <v>0</v>
      </c>
      <c r="AI953" t="s">
        <v>697</v>
      </c>
      <c r="AJ953" t="s">
        <v>697</v>
      </c>
      <c r="AK953" t="s">
        <v>697</v>
      </c>
      <c r="AL953">
        <v>0</v>
      </c>
      <c r="AM953">
        <v>0</v>
      </c>
      <c r="AN953" t="s">
        <v>697</v>
      </c>
      <c r="AO953" t="s">
        <v>697</v>
      </c>
      <c r="AP953" t="s">
        <v>215</v>
      </c>
      <c r="AQ953" t="s">
        <v>2793</v>
      </c>
      <c r="AR953" t="s">
        <v>2794</v>
      </c>
      <c r="AS953" t="s">
        <v>697</v>
      </c>
      <c r="AT953" t="s">
        <v>697</v>
      </c>
      <c r="AU953" t="s">
        <v>213</v>
      </c>
      <c r="AV953" t="s">
        <v>236</v>
      </c>
      <c r="AW953" t="s">
        <v>196</v>
      </c>
      <c r="AX953" t="s">
        <v>697</v>
      </c>
      <c r="AY953" t="s">
        <v>697</v>
      </c>
      <c r="AZ953" t="s">
        <v>697</v>
      </c>
      <c r="BA953" t="s">
        <v>2795</v>
      </c>
      <c r="BB953" t="s">
        <v>2796</v>
      </c>
      <c r="BC953">
        <v>0</v>
      </c>
      <c r="BD953" t="s">
        <v>697</v>
      </c>
      <c r="BE953">
        <v>0</v>
      </c>
      <c r="BF953">
        <v>0</v>
      </c>
      <c r="BG953">
        <v>0</v>
      </c>
      <c r="BH953">
        <v>0</v>
      </c>
      <c r="BI953" t="s">
        <v>197</v>
      </c>
      <c r="BJ953" t="s">
        <v>697</v>
      </c>
      <c r="BK953">
        <v>0</v>
      </c>
      <c r="BL953">
        <v>0</v>
      </c>
      <c r="BM953">
        <v>0</v>
      </c>
      <c r="BN953">
        <v>0</v>
      </c>
      <c r="BO953">
        <v>0</v>
      </c>
      <c r="BP953" t="s">
        <v>2797</v>
      </c>
      <c r="BQ953">
        <v>0</v>
      </c>
      <c r="BR953">
        <v>0</v>
      </c>
      <c r="BS953">
        <v>0</v>
      </c>
      <c r="BT953" t="s">
        <v>697</v>
      </c>
      <c r="BU953">
        <v>0</v>
      </c>
      <c r="BV953">
        <v>0</v>
      </c>
      <c r="BW953" t="s">
        <v>697</v>
      </c>
      <c r="BX953">
        <v>0</v>
      </c>
    </row>
    <row r="954" spans="1:76" x14ac:dyDescent="0.25">
      <c r="A954" t="s">
        <v>724</v>
      </c>
      <c r="B954" t="s">
        <v>201</v>
      </c>
      <c r="C954" t="s">
        <v>725</v>
      </c>
      <c r="D954" t="s">
        <v>670</v>
      </c>
      <c r="E954" t="s">
        <v>192</v>
      </c>
      <c r="F954" t="s">
        <v>644</v>
      </c>
      <c r="G954" t="s">
        <v>697</v>
      </c>
      <c r="H954" t="s">
        <v>89</v>
      </c>
      <c r="I954" t="s">
        <v>1435</v>
      </c>
      <c r="J954" t="s">
        <v>2633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697</v>
      </c>
      <c r="AC954" s="2">
        <v>0</v>
      </c>
      <c r="AD954">
        <v>0</v>
      </c>
      <c r="AE954">
        <v>0</v>
      </c>
      <c r="AF954">
        <v>1</v>
      </c>
      <c r="AG954">
        <v>0</v>
      </c>
      <c r="AH954">
        <v>38.61</v>
      </c>
      <c r="AI954" t="s">
        <v>451</v>
      </c>
      <c r="AJ954" t="s">
        <v>454</v>
      </c>
      <c r="AK954" t="s">
        <v>697</v>
      </c>
      <c r="AL954">
        <v>0</v>
      </c>
      <c r="AM954">
        <v>0</v>
      </c>
      <c r="AN954" t="s">
        <v>194</v>
      </c>
      <c r="AO954" t="s">
        <v>697</v>
      </c>
      <c r="AP954" t="s">
        <v>697</v>
      </c>
      <c r="AQ954" t="s">
        <v>2798</v>
      </c>
      <c r="AR954" t="s">
        <v>2799</v>
      </c>
      <c r="AS954" t="s">
        <v>697</v>
      </c>
      <c r="AT954" t="s">
        <v>697</v>
      </c>
      <c r="AU954" t="s">
        <v>207</v>
      </c>
      <c r="AV954" t="s">
        <v>236</v>
      </c>
      <c r="AW954" t="s">
        <v>196</v>
      </c>
      <c r="AX954" t="s">
        <v>697</v>
      </c>
      <c r="AY954" t="s">
        <v>697</v>
      </c>
      <c r="AZ954" t="s">
        <v>697</v>
      </c>
      <c r="BA954" t="s">
        <v>1821</v>
      </c>
      <c r="BB954" t="s">
        <v>2800</v>
      </c>
      <c r="BC954">
        <v>0</v>
      </c>
      <c r="BD954" t="s">
        <v>697</v>
      </c>
      <c r="BE954">
        <v>0</v>
      </c>
      <c r="BF954">
        <v>0</v>
      </c>
      <c r="BG954">
        <v>0</v>
      </c>
      <c r="BH954">
        <v>1.5</v>
      </c>
      <c r="BI954" t="s">
        <v>197</v>
      </c>
      <c r="BJ954" t="s">
        <v>192</v>
      </c>
      <c r="BK954">
        <v>0</v>
      </c>
      <c r="BL954">
        <v>0</v>
      </c>
      <c r="BM954">
        <v>0</v>
      </c>
      <c r="BN954">
        <v>0</v>
      </c>
      <c r="BO954">
        <v>0</v>
      </c>
      <c r="BP954" t="s">
        <v>2801</v>
      </c>
      <c r="BQ954">
        <v>0</v>
      </c>
      <c r="BR954">
        <v>0</v>
      </c>
      <c r="BS954">
        <v>0</v>
      </c>
      <c r="BT954" t="s">
        <v>880</v>
      </c>
      <c r="BU954">
        <v>0</v>
      </c>
      <c r="BV954">
        <v>0</v>
      </c>
      <c r="BW954" t="s">
        <v>697</v>
      </c>
      <c r="BX954">
        <v>0</v>
      </c>
    </row>
    <row r="955" spans="1:76" x14ac:dyDescent="0.25">
      <c r="A955" t="s">
        <v>724</v>
      </c>
      <c r="B955" t="s">
        <v>201</v>
      </c>
      <c r="C955" t="s">
        <v>725</v>
      </c>
      <c r="D955" t="s">
        <v>670</v>
      </c>
      <c r="E955" t="s">
        <v>192</v>
      </c>
      <c r="F955" t="s">
        <v>644</v>
      </c>
      <c r="G955" t="s">
        <v>198</v>
      </c>
      <c r="H955" t="s">
        <v>198</v>
      </c>
      <c r="I955" t="s">
        <v>1435</v>
      </c>
      <c r="J955" t="s">
        <v>2633</v>
      </c>
      <c r="K955">
        <v>1</v>
      </c>
      <c r="L955">
        <v>549</v>
      </c>
      <c r="M955">
        <v>336</v>
      </c>
      <c r="N955">
        <v>0</v>
      </c>
      <c r="O955">
        <v>0</v>
      </c>
      <c r="P955">
        <v>0</v>
      </c>
      <c r="Q955">
        <v>549</v>
      </c>
      <c r="R955">
        <v>0</v>
      </c>
      <c r="S955">
        <v>0</v>
      </c>
      <c r="T955">
        <v>38.799999999999997</v>
      </c>
      <c r="U955">
        <v>29.5</v>
      </c>
      <c r="V955">
        <v>24.18</v>
      </c>
      <c r="W955">
        <v>-14.62</v>
      </c>
      <c r="X955">
        <v>-41.84</v>
      </c>
      <c r="Y955">
        <v>8.7200000000000006</v>
      </c>
      <c r="Z955">
        <v>10.92</v>
      </c>
      <c r="AA955">
        <v>3.25</v>
      </c>
      <c r="AB955" t="s">
        <v>199</v>
      </c>
      <c r="AC955" s="2">
        <v>-48.991803278688522</v>
      </c>
      <c r="AD955">
        <v>-10.78</v>
      </c>
      <c r="AE955">
        <v>376.13</v>
      </c>
      <c r="AF955">
        <v>0</v>
      </c>
      <c r="AG955">
        <v>0</v>
      </c>
      <c r="AH955">
        <v>0</v>
      </c>
      <c r="AI955" t="s">
        <v>697</v>
      </c>
      <c r="AJ955" t="s">
        <v>697</v>
      </c>
      <c r="AK955" t="s">
        <v>697</v>
      </c>
      <c r="AL955">
        <v>0</v>
      </c>
      <c r="AM955">
        <v>0</v>
      </c>
      <c r="AN955" t="s">
        <v>697</v>
      </c>
      <c r="AO955" t="s">
        <v>697</v>
      </c>
      <c r="AP955" t="s">
        <v>215</v>
      </c>
      <c r="AQ955" t="s">
        <v>2798</v>
      </c>
      <c r="AR955" t="s">
        <v>2799</v>
      </c>
      <c r="AS955" t="s">
        <v>697</v>
      </c>
      <c r="AT955" t="s">
        <v>697</v>
      </c>
      <c r="AU955" t="s">
        <v>207</v>
      </c>
      <c r="AV955" t="s">
        <v>236</v>
      </c>
      <c r="AW955" t="s">
        <v>196</v>
      </c>
      <c r="AX955" t="s">
        <v>697</v>
      </c>
      <c r="AY955" t="s">
        <v>697</v>
      </c>
      <c r="AZ955" t="s">
        <v>697</v>
      </c>
      <c r="BA955" t="s">
        <v>1821</v>
      </c>
      <c r="BB955" t="s">
        <v>2800</v>
      </c>
      <c r="BC955">
        <v>0</v>
      </c>
      <c r="BD955" t="s">
        <v>697</v>
      </c>
      <c r="BE955">
        <v>0</v>
      </c>
      <c r="BF955">
        <v>0</v>
      </c>
      <c r="BG955">
        <v>0</v>
      </c>
      <c r="BH955">
        <v>0</v>
      </c>
      <c r="BI955" t="s">
        <v>197</v>
      </c>
      <c r="BJ955" t="s">
        <v>697</v>
      </c>
      <c r="BK955">
        <v>0</v>
      </c>
      <c r="BL955">
        <v>0</v>
      </c>
      <c r="BM955">
        <v>0</v>
      </c>
      <c r="BN955">
        <v>0</v>
      </c>
      <c r="BO955">
        <v>0</v>
      </c>
      <c r="BP955" t="s">
        <v>2801</v>
      </c>
      <c r="BQ955">
        <v>0</v>
      </c>
      <c r="BR955">
        <v>0</v>
      </c>
      <c r="BS955">
        <v>0</v>
      </c>
      <c r="BT955" t="s">
        <v>697</v>
      </c>
      <c r="BU955">
        <v>0</v>
      </c>
      <c r="BV955">
        <v>0</v>
      </c>
      <c r="BW955" t="s">
        <v>697</v>
      </c>
      <c r="BX955">
        <v>0</v>
      </c>
    </row>
    <row r="956" spans="1:76" x14ac:dyDescent="0.25">
      <c r="A956" t="s">
        <v>732</v>
      </c>
      <c r="B956" t="s">
        <v>231</v>
      </c>
      <c r="C956" t="s">
        <v>455</v>
      </c>
      <c r="D956" t="s">
        <v>255</v>
      </c>
      <c r="E956" t="s">
        <v>192</v>
      </c>
      <c r="F956" t="s">
        <v>456</v>
      </c>
      <c r="G956" t="s">
        <v>697</v>
      </c>
      <c r="H956" t="s">
        <v>89</v>
      </c>
      <c r="I956" t="s">
        <v>1435</v>
      </c>
      <c r="J956" t="s">
        <v>2633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697</v>
      </c>
      <c r="AC956" s="2">
        <v>0</v>
      </c>
      <c r="AD956">
        <v>0</v>
      </c>
      <c r="AE956">
        <v>0</v>
      </c>
      <c r="AF956">
        <v>1</v>
      </c>
      <c r="AG956">
        <v>0</v>
      </c>
      <c r="AH956">
        <v>65.34</v>
      </c>
      <c r="AI956" t="s">
        <v>850</v>
      </c>
      <c r="AJ956" t="s">
        <v>855</v>
      </c>
      <c r="AK956" t="s">
        <v>697</v>
      </c>
      <c r="AL956">
        <v>0</v>
      </c>
      <c r="AM956">
        <v>0</v>
      </c>
      <c r="AN956" t="s">
        <v>194</v>
      </c>
      <c r="AO956" t="s">
        <v>697</v>
      </c>
      <c r="AP956" t="s">
        <v>697</v>
      </c>
      <c r="AQ956" t="s">
        <v>2802</v>
      </c>
      <c r="AR956" t="s">
        <v>2803</v>
      </c>
      <c r="AS956" t="s">
        <v>697</v>
      </c>
      <c r="AT956" t="s">
        <v>697</v>
      </c>
      <c r="AU956" t="s">
        <v>856</v>
      </c>
      <c r="AV956" t="s">
        <v>236</v>
      </c>
      <c r="AW956" t="s">
        <v>196</v>
      </c>
      <c r="AX956" t="s">
        <v>697</v>
      </c>
      <c r="AY956" t="s">
        <v>697</v>
      </c>
      <c r="AZ956" t="s">
        <v>697</v>
      </c>
      <c r="BA956" t="s">
        <v>1860</v>
      </c>
      <c r="BB956" t="s">
        <v>2804</v>
      </c>
      <c r="BC956">
        <v>0</v>
      </c>
      <c r="BD956" t="s">
        <v>697</v>
      </c>
      <c r="BE956">
        <v>0</v>
      </c>
      <c r="BF956">
        <v>0</v>
      </c>
      <c r="BG956">
        <v>0</v>
      </c>
      <c r="BH956">
        <v>2.2000000000000002</v>
      </c>
      <c r="BI956" t="s">
        <v>197</v>
      </c>
      <c r="BJ956" t="s">
        <v>192</v>
      </c>
      <c r="BK956">
        <v>0</v>
      </c>
      <c r="BL956">
        <v>0</v>
      </c>
      <c r="BM956">
        <v>0</v>
      </c>
      <c r="BN956">
        <v>0</v>
      </c>
      <c r="BO956">
        <v>0</v>
      </c>
      <c r="BP956" t="s">
        <v>2805</v>
      </c>
      <c r="BQ956">
        <v>0</v>
      </c>
      <c r="BR956">
        <v>0</v>
      </c>
      <c r="BS956">
        <v>0</v>
      </c>
      <c r="BT956" t="s">
        <v>880</v>
      </c>
      <c r="BU956">
        <v>0</v>
      </c>
      <c r="BV956">
        <v>0</v>
      </c>
      <c r="BW956" t="s">
        <v>697</v>
      </c>
      <c r="BX956">
        <v>0</v>
      </c>
    </row>
    <row r="957" spans="1:76" x14ac:dyDescent="0.25">
      <c r="A957" t="s">
        <v>732</v>
      </c>
      <c r="B957" t="s">
        <v>231</v>
      </c>
      <c r="C957" t="s">
        <v>455</v>
      </c>
      <c r="D957" t="s">
        <v>255</v>
      </c>
      <c r="E957" t="s">
        <v>192</v>
      </c>
      <c r="F957" t="s">
        <v>456</v>
      </c>
      <c r="G957" t="s">
        <v>198</v>
      </c>
      <c r="H957" t="s">
        <v>198</v>
      </c>
      <c r="I957" t="s">
        <v>1435</v>
      </c>
      <c r="J957" t="s">
        <v>2633</v>
      </c>
      <c r="K957">
        <v>1</v>
      </c>
      <c r="L957">
        <v>777</v>
      </c>
      <c r="M957">
        <v>565</v>
      </c>
      <c r="N957">
        <v>0</v>
      </c>
      <c r="O957">
        <v>0</v>
      </c>
      <c r="P957">
        <v>0</v>
      </c>
      <c r="Q957">
        <v>777</v>
      </c>
      <c r="R957">
        <v>0</v>
      </c>
      <c r="S957">
        <v>0</v>
      </c>
      <c r="T957">
        <v>27.28</v>
      </c>
      <c r="U957">
        <v>21.5</v>
      </c>
      <c r="V957">
        <v>17.62</v>
      </c>
      <c r="W957">
        <v>-9.66</v>
      </c>
      <c r="X957">
        <v>-36.840000000000003</v>
      </c>
      <c r="Y957">
        <v>4.66</v>
      </c>
      <c r="Z957">
        <v>18.36</v>
      </c>
      <c r="AA957">
        <v>3.25</v>
      </c>
      <c r="AB957" t="s">
        <v>199</v>
      </c>
      <c r="AC957" s="2">
        <v>-40.66393442622951</v>
      </c>
      <c r="AD957">
        <v>-8.9499999999999993</v>
      </c>
      <c r="AE957">
        <v>591.59</v>
      </c>
      <c r="AF957">
        <v>0</v>
      </c>
      <c r="AG957">
        <v>0</v>
      </c>
      <c r="AH957">
        <v>0</v>
      </c>
      <c r="AI957" t="s">
        <v>697</v>
      </c>
      <c r="AJ957" t="s">
        <v>697</v>
      </c>
      <c r="AK957" t="s">
        <v>697</v>
      </c>
      <c r="AL957">
        <v>0</v>
      </c>
      <c r="AM957">
        <v>0</v>
      </c>
      <c r="AN957" t="s">
        <v>697</v>
      </c>
      <c r="AO957" t="s">
        <v>697</v>
      </c>
      <c r="AP957" t="s">
        <v>215</v>
      </c>
      <c r="AQ957" t="s">
        <v>2802</v>
      </c>
      <c r="AR957" t="s">
        <v>2803</v>
      </c>
      <c r="AS957" t="s">
        <v>697</v>
      </c>
      <c r="AT957" t="s">
        <v>697</v>
      </c>
      <c r="AU957" t="s">
        <v>856</v>
      </c>
      <c r="AV957" t="s">
        <v>236</v>
      </c>
      <c r="AW957" t="s">
        <v>196</v>
      </c>
      <c r="AX957" t="s">
        <v>697</v>
      </c>
      <c r="AY957" t="s">
        <v>697</v>
      </c>
      <c r="AZ957" t="s">
        <v>697</v>
      </c>
      <c r="BA957" t="s">
        <v>1860</v>
      </c>
      <c r="BB957" t="s">
        <v>2804</v>
      </c>
      <c r="BC957">
        <v>0</v>
      </c>
      <c r="BD957" t="s">
        <v>697</v>
      </c>
      <c r="BE957">
        <v>0</v>
      </c>
      <c r="BF957">
        <v>0</v>
      </c>
      <c r="BG957">
        <v>0</v>
      </c>
      <c r="BH957">
        <v>0</v>
      </c>
      <c r="BI957" t="s">
        <v>197</v>
      </c>
      <c r="BJ957" t="s">
        <v>697</v>
      </c>
      <c r="BK957">
        <v>0</v>
      </c>
      <c r="BL957">
        <v>0</v>
      </c>
      <c r="BM957">
        <v>0</v>
      </c>
      <c r="BN957">
        <v>0</v>
      </c>
      <c r="BO957">
        <v>0</v>
      </c>
      <c r="BP957" t="s">
        <v>2805</v>
      </c>
      <c r="BQ957">
        <v>0</v>
      </c>
      <c r="BR957">
        <v>0</v>
      </c>
      <c r="BS957">
        <v>0</v>
      </c>
      <c r="BT957" t="s">
        <v>697</v>
      </c>
      <c r="BU957">
        <v>0</v>
      </c>
      <c r="BV957">
        <v>0</v>
      </c>
      <c r="BW957" t="s">
        <v>697</v>
      </c>
      <c r="BX957">
        <v>0</v>
      </c>
    </row>
    <row r="958" spans="1:76" x14ac:dyDescent="0.25">
      <c r="A958" t="s">
        <v>746</v>
      </c>
      <c r="B958" t="s">
        <v>201</v>
      </c>
      <c r="C958" t="s">
        <v>249</v>
      </c>
      <c r="D958" t="s">
        <v>250</v>
      </c>
      <c r="E958" t="s">
        <v>192</v>
      </c>
      <c r="F958" t="s">
        <v>251</v>
      </c>
      <c r="G958" t="s">
        <v>697</v>
      </c>
      <c r="H958" t="s">
        <v>89</v>
      </c>
      <c r="I958" t="s">
        <v>1184</v>
      </c>
      <c r="J958" t="s">
        <v>2633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697</v>
      </c>
      <c r="AC958" s="2">
        <v>0</v>
      </c>
      <c r="AD958">
        <v>0</v>
      </c>
      <c r="AE958">
        <v>0</v>
      </c>
      <c r="AF958">
        <v>1</v>
      </c>
      <c r="AG958">
        <v>0</v>
      </c>
      <c r="AH958">
        <v>44.55</v>
      </c>
      <c r="AI958" t="s">
        <v>451</v>
      </c>
      <c r="AJ958" t="s">
        <v>454</v>
      </c>
      <c r="AK958" t="s">
        <v>697</v>
      </c>
      <c r="AL958">
        <v>0</v>
      </c>
      <c r="AM958">
        <v>0</v>
      </c>
      <c r="AN958" t="s">
        <v>194</v>
      </c>
      <c r="AO958" t="s">
        <v>697</v>
      </c>
      <c r="AP958" t="s">
        <v>697</v>
      </c>
      <c r="AQ958" t="s">
        <v>2806</v>
      </c>
      <c r="AR958" t="s">
        <v>2807</v>
      </c>
      <c r="AS958" t="s">
        <v>697</v>
      </c>
      <c r="AT958" t="s">
        <v>697</v>
      </c>
      <c r="AU958" t="s">
        <v>207</v>
      </c>
      <c r="AV958" t="s">
        <v>236</v>
      </c>
      <c r="AW958" t="s">
        <v>196</v>
      </c>
      <c r="AX958" t="s">
        <v>697</v>
      </c>
      <c r="AY958" t="s">
        <v>697</v>
      </c>
      <c r="AZ958" t="s">
        <v>697</v>
      </c>
      <c r="BA958" t="s">
        <v>1153</v>
      </c>
      <c r="BB958" t="s">
        <v>1371</v>
      </c>
      <c r="BC958">
        <v>0</v>
      </c>
      <c r="BD958" t="s">
        <v>697</v>
      </c>
      <c r="BE958">
        <v>0</v>
      </c>
      <c r="BF958">
        <v>0</v>
      </c>
      <c r="BG958">
        <v>0</v>
      </c>
      <c r="BH958">
        <v>1.5</v>
      </c>
      <c r="BI958" t="s">
        <v>197</v>
      </c>
      <c r="BJ958" t="s">
        <v>192</v>
      </c>
      <c r="BK958">
        <v>0</v>
      </c>
      <c r="BL958">
        <v>0</v>
      </c>
      <c r="BM958">
        <v>0</v>
      </c>
      <c r="BN958">
        <v>0</v>
      </c>
      <c r="BO958">
        <v>0</v>
      </c>
      <c r="BP958" t="s">
        <v>2808</v>
      </c>
      <c r="BQ958">
        <v>0</v>
      </c>
      <c r="BR958">
        <v>0</v>
      </c>
      <c r="BS958">
        <v>0</v>
      </c>
      <c r="BT958" t="s">
        <v>880</v>
      </c>
      <c r="BU958">
        <v>0</v>
      </c>
      <c r="BV958">
        <v>0</v>
      </c>
      <c r="BW958" t="s">
        <v>697</v>
      </c>
      <c r="BX958">
        <v>0</v>
      </c>
    </row>
    <row r="959" spans="1:76" x14ac:dyDescent="0.25">
      <c r="A959" t="s">
        <v>746</v>
      </c>
      <c r="B959" t="s">
        <v>201</v>
      </c>
      <c r="C959" t="s">
        <v>249</v>
      </c>
      <c r="D959" t="s">
        <v>250</v>
      </c>
      <c r="E959" t="s">
        <v>192</v>
      </c>
      <c r="F959" t="s">
        <v>251</v>
      </c>
      <c r="G959" t="s">
        <v>198</v>
      </c>
      <c r="H959" t="s">
        <v>198</v>
      </c>
      <c r="I959" t="s">
        <v>1184</v>
      </c>
      <c r="J959" t="s">
        <v>2633</v>
      </c>
      <c r="K959">
        <v>1</v>
      </c>
      <c r="L959">
        <v>570.36</v>
      </c>
      <c r="M959">
        <v>344</v>
      </c>
      <c r="N959">
        <v>0</v>
      </c>
      <c r="O959">
        <v>0</v>
      </c>
      <c r="P959">
        <v>0</v>
      </c>
      <c r="Q959">
        <v>570.36</v>
      </c>
      <c r="R959">
        <v>0</v>
      </c>
      <c r="S959">
        <v>0</v>
      </c>
      <c r="T959">
        <v>39.69</v>
      </c>
      <c r="U959">
        <v>29.5</v>
      </c>
      <c r="V959">
        <v>24.18</v>
      </c>
      <c r="W959">
        <v>-15.51</v>
      </c>
      <c r="X959">
        <v>-47.63</v>
      </c>
      <c r="Y959">
        <v>8.8849999999999998</v>
      </c>
      <c r="Z959">
        <v>11.18</v>
      </c>
      <c r="AA959">
        <v>3.25</v>
      </c>
      <c r="AB959" t="s">
        <v>199</v>
      </c>
      <c r="AC959" s="2">
        <v>-54.91393442622951</v>
      </c>
      <c r="AD959">
        <v>-12.08</v>
      </c>
      <c r="AE959">
        <v>390.93</v>
      </c>
      <c r="AF959">
        <v>0</v>
      </c>
      <c r="AG959">
        <v>0</v>
      </c>
      <c r="AH959">
        <v>0</v>
      </c>
      <c r="AI959" t="s">
        <v>697</v>
      </c>
      <c r="AJ959" t="s">
        <v>697</v>
      </c>
      <c r="AK959" t="s">
        <v>697</v>
      </c>
      <c r="AL959">
        <v>0</v>
      </c>
      <c r="AM959">
        <v>0</v>
      </c>
      <c r="AN959" t="s">
        <v>697</v>
      </c>
      <c r="AO959" t="s">
        <v>697</v>
      </c>
      <c r="AP959" t="s">
        <v>215</v>
      </c>
      <c r="AQ959" t="s">
        <v>2806</v>
      </c>
      <c r="AR959" t="s">
        <v>2807</v>
      </c>
      <c r="AS959" t="s">
        <v>697</v>
      </c>
      <c r="AT959" t="s">
        <v>697</v>
      </c>
      <c r="AU959" t="s">
        <v>207</v>
      </c>
      <c r="AV959" t="s">
        <v>236</v>
      </c>
      <c r="AW959" t="s">
        <v>196</v>
      </c>
      <c r="AX959" t="s">
        <v>697</v>
      </c>
      <c r="AY959" t="s">
        <v>697</v>
      </c>
      <c r="AZ959" t="s">
        <v>697</v>
      </c>
      <c r="BA959" t="s">
        <v>1153</v>
      </c>
      <c r="BB959" t="s">
        <v>1371</v>
      </c>
      <c r="BC959">
        <v>0</v>
      </c>
      <c r="BD959" t="s">
        <v>697</v>
      </c>
      <c r="BE959">
        <v>0</v>
      </c>
      <c r="BF959">
        <v>0</v>
      </c>
      <c r="BG959">
        <v>0</v>
      </c>
      <c r="BH959">
        <v>0</v>
      </c>
      <c r="BI959" t="s">
        <v>197</v>
      </c>
      <c r="BJ959" t="s">
        <v>697</v>
      </c>
      <c r="BK959">
        <v>0</v>
      </c>
      <c r="BL959">
        <v>0</v>
      </c>
      <c r="BM959">
        <v>0</v>
      </c>
      <c r="BN959">
        <v>0</v>
      </c>
      <c r="BO959">
        <v>0</v>
      </c>
      <c r="BP959" t="s">
        <v>2808</v>
      </c>
      <c r="BQ959">
        <v>0</v>
      </c>
      <c r="BR959">
        <v>0</v>
      </c>
      <c r="BS959">
        <v>0</v>
      </c>
      <c r="BT959" t="s">
        <v>697</v>
      </c>
      <c r="BU959">
        <v>0</v>
      </c>
      <c r="BV959">
        <v>0</v>
      </c>
      <c r="BW959" t="s">
        <v>697</v>
      </c>
      <c r="BX959">
        <v>0</v>
      </c>
    </row>
    <row r="960" spans="1:76" x14ac:dyDescent="0.25">
      <c r="A960" t="s">
        <v>720</v>
      </c>
      <c r="B960" t="s">
        <v>191</v>
      </c>
      <c r="C960" t="s">
        <v>541</v>
      </c>
      <c r="D960" t="s">
        <v>536</v>
      </c>
      <c r="E960" t="s">
        <v>192</v>
      </c>
      <c r="F960" t="s">
        <v>222</v>
      </c>
      <c r="G960" t="s">
        <v>697</v>
      </c>
      <c r="H960" t="s">
        <v>89</v>
      </c>
      <c r="I960" t="s">
        <v>1435</v>
      </c>
      <c r="J960" t="s">
        <v>2633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697</v>
      </c>
      <c r="AC960" s="2">
        <v>0</v>
      </c>
      <c r="AD960">
        <v>0</v>
      </c>
      <c r="AE960">
        <v>0</v>
      </c>
      <c r="AF960">
        <v>1</v>
      </c>
      <c r="AG960">
        <v>0</v>
      </c>
      <c r="AH960">
        <v>45.04</v>
      </c>
      <c r="AI960" t="s">
        <v>894</v>
      </c>
      <c r="AJ960" t="s">
        <v>1011</v>
      </c>
      <c r="AK960" t="s">
        <v>697</v>
      </c>
      <c r="AL960">
        <v>0</v>
      </c>
      <c r="AM960">
        <v>0</v>
      </c>
      <c r="AN960" t="s">
        <v>194</v>
      </c>
      <c r="AO960" t="s">
        <v>697</v>
      </c>
      <c r="AP960" t="s">
        <v>697</v>
      </c>
      <c r="AQ960" t="s">
        <v>2809</v>
      </c>
      <c r="AR960" t="s">
        <v>2810</v>
      </c>
      <c r="AS960" t="s">
        <v>697</v>
      </c>
      <c r="AT960" t="s">
        <v>697</v>
      </c>
      <c r="AU960" t="s">
        <v>213</v>
      </c>
      <c r="AV960" t="s">
        <v>236</v>
      </c>
      <c r="AW960" t="s">
        <v>196</v>
      </c>
      <c r="AX960" t="s">
        <v>697</v>
      </c>
      <c r="AY960" t="s">
        <v>697</v>
      </c>
      <c r="AZ960" t="s">
        <v>697</v>
      </c>
      <c r="BA960" t="s">
        <v>2197</v>
      </c>
      <c r="BB960" t="s">
        <v>2811</v>
      </c>
      <c r="BC960">
        <v>0</v>
      </c>
      <c r="BD960" t="s">
        <v>697</v>
      </c>
      <c r="BE960">
        <v>0</v>
      </c>
      <c r="BF960">
        <v>0</v>
      </c>
      <c r="BG960">
        <v>0</v>
      </c>
      <c r="BH960">
        <v>1.75</v>
      </c>
      <c r="BI960" t="s">
        <v>197</v>
      </c>
      <c r="BJ960" t="s">
        <v>192</v>
      </c>
      <c r="BK960">
        <v>0</v>
      </c>
      <c r="BL960">
        <v>0</v>
      </c>
      <c r="BM960">
        <v>0</v>
      </c>
      <c r="BN960">
        <v>0</v>
      </c>
      <c r="BO960">
        <v>0</v>
      </c>
      <c r="BP960" t="s">
        <v>2812</v>
      </c>
      <c r="BQ960">
        <v>0</v>
      </c>
      <c r="BR960">
        <v>0</v>
      </c>
      <c r="BS960">
        <v>0</v>
      </c>
      <c r="BT960" t="s">
        <v>880</v>
      </c>
      <c r="BU960">
        <v>0</v>
      </c>
      <c r="BV960">
        <v>0</v>
      </c>
      <c r="BW960" t="s">
        <v>697</v>
      </c>
      <c r="BX960">
        <v>0</v>
      </c>
    </row>
    <row r="961" spans="1:76" x14ac:dyDescent="0.25">
      <c r="A961" t="s">
        <v>720</v>
      </c>
      <c r="B961" t="s">
        <v>191</v>
      </c>
      <c r="C961" t="s">
        <v>541</v>
      </c>
      <c r="D961" t="s">
        <v>536</v>
      </c>
      <c r="E961" t="s">
        <v>192</v>
      </c>
      <c r="F961" t="s">
        <v>222</v>
      </c>
      <c r="G961" t="s">
        <v>198</v>
      </c>
      <c r="H961" t="s">
        <v>198</v>
      </c>
      <c r="I961" t="s">
        <v>1435</v>
      </c>
      <c r="J961" t="s">
        <v>2633</v>
      </c>
      <c r="K961">
        <v>1</v>
      </c>
      <c r="L961">
        <v>698</v>
      </c>
      <c r="M961">
        <v>487</v>
      </c>
      <c r="N961">
        <v>0</v>
      </c>
      <c r="O961">
        <v>0</v>
      </c>
      <c r="P961">
        <v>0</v>
      </c>
      <c r="Q961">
        <v>698</v>
      </c>
      <c r="R961">
        <v>0</v>
      </c>
      <c r="S961">
        <v>0</v>
      </c>
      <c r="T961">
        <v>30.23</v>
      </c>
      <c r="U961">
        <v>31.5</v>
      </c>
      <c r="V961">
        <v>25.82</v>
      </c>
      <c r="W961">
        <v>-4.41</v>
      </c>
      <c r="X961">
        <v>7.27</v>
      </c>
      <c r="Y961">
        <v>0</v>
      </c>
      <c r="Z961">
        <v>19.309999999999999</v>
      </c>
      <c r="AA961">
        <v>3.97</v>
      </c>
      <c r="AB961" t="s">
        <v>199</v>
      </c>
      <c r="AC961" s="2">
        <v>7.2704918032786887</v>
      </c>
      <c r="AD961">
        <v>1.6</v>
      </c>
      <c r="AE961">
        <v>458.82</v>
      </c>
      <c r="AF961">
        <v>0</v>
      </c>
      <c r="AG961">
        <v>0</v>
      </c>
      <c r="AH961">
        <v>0</v>
      </c>
      <c r="AI961" t="s">
        <v>697</v>
      </c>
      <c r="AJ961" t="s">
        <v>697</v>
      </c>
      <c r="AK961" t="s">
        <v>697</v>
      </c>
      <c r="AL961">
        <v>0</v>
      </c>
      <c r="AM961">
        <v>0</v>
      </c>
      <c r="AN961" t="s">
        <v>697</v>
      </c>
      <c r="AO961" t="s">
        <v>697</v>
      </c>
      <c r="AP961" t="s">
        <v>415</v>
      </c>
      <c r="AQ961" t="s">
        <v>2809</v>
      </c>
      <c r="AR961" t="s">
        <v>2810</v>
      </c>
      <c r="AS961" t="s">
        <v>697</v>
      </c>
      <c r="AT961" t="s">
        <v>697</v>
      </c>
      <c r="AU961" t="s">
        <v>213</v>
      </c>
      <c r="AV961" t="s">
        <v>236</v>
      </c>
      <c r="AW961" t="s">
        <v>196</v>
      </c>
      <c r="AX961" t="s">
        <v>697</v>
      </c>
      <c r="AY961" t="s">
        <v>697</v>
      </c>
      <c r="AZ961" t="s">
        <v>697</v>
      </c>
      <c r="BA961" t="s">
        <v>2197</v>
      </c>
      <c r="BB961" t="s">
        <v>2811</v>
      </c>
      <c r="BC961">
        <v>0</v>
      </c>
      <c r="BD961" t="s">
        <v>697</v>
      </c>
      <c r="BE961">
        <v>0</v>
      </c>
      <c r="BF961">
        <v>0</v>
      </c>
      <c r="BG961">
        <v>0</v>
      </c>
      <c r="BH961">
        <v>0</v>
      </c>
      <c r="BI961" t="s">
        <v>197</v>
      </c>
      <c r="BJ961" t="s">
        <v>697</v>
      </c>
      <c r="BK961">
        <v>0</v>
      </c>
      <c r="BL961">
        <v>0</v>
      </c>
      <c r="BM961">
        <v>0</v>
      </c>
      <c r="BN961">
        <v>0</v>
      </c>
      <c r="BO961">
        <v>0</v>
      </c>
      <c r="BP961" t="s">
        <v>2812</v>
      </c>
      <c r="BQ961">
        <v>0</v>
      </c>
      <c r="BR961">
        <v>0</v>
      </c>
      <c r="BS961">
        <v>0</v>
      </c>
      <c r="BT961" t="s">
        <v>697</v>
      </c>
      <c r="BU961">
        <v>0</v>
      </c>
      <c r="BV961">
        <v>0</v>
      </c>
      <c r="BW961" t="s">
        <v>697</v>
      </c>
      <c r="BX961">
        <v>0</v>
      </c>
    </row>
    <row r="962" spans="1:76" x14ac:dyDescent="0.25">
      <c r="A962" t="s">
        <v>752</v>
      </c>
      <c r="B962" t="s">
        <v>191</v>
      </c>
      <c r="C962" t="s">
        <v>753</v>
      </c>
      <c r="D962" t="s">
        <v>669</v>
      </c>
      <c r="E962" t="s">
        <v>192</v>
      </c>
      <c r="F962" t="s">
        <v>688</v>
      </c>
      <c r="G962" t="s">
        <v>697</v>
      </c>
      <c r="H962" t="s">
        <v>89</v>
      </c>
      <c r="I962" t="s">
        <v>1435</v>
      </c>
      <c r="J962" t="s">
        <v>2633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697</v>
      </c>
      <c r="AC962" s="2">
        <v>0</v>
      </c>
      <c r="AD962">
        <v>0</v>
      </c>
      <c r="AE962">
        <v>0</v>
      </c>
      <c r="AF962">
        <v>1</v>
      </c>
      <c r="AG962">
        <v>0</v>
      </c>
      <c r="AH962">
        <v>51.97</v>
      </c>
      <c r="AI962" t="s">
        <v>894</v>
      </c>
      <c r="AJ962" t="s">
        <v>1011</v>
      </c>
      <c r="AK962" t="s">
        <v>697</v>
      </c>
      <c r="AL962">
        <v>0</v>
      </c>
      <c r="AM962">
        <v>0</v>
      </c>
      <c r="AN962" t="s">
        <v>194</v>
      </c>
      <c r="AO962" t="s">
        <v>697</v>
      </c>
      <c r="AP962" t="s">
        <v>697</v>
      </c>
      <c r="AQ962" t="s">
        <v>2809</v>
      </c>
      <c r="AR962" t="s">
        <v>2810</v>
      </c>
      <c r="AS962" t="s">
        <v>697</v>
      </c>
      <c r="AT962" t="s">
        <v>697</v>
      </c>
      <c r="AU962" t="s">
        <v>213</v>
      </c>
      <c r="AV962" t="s">
        <v>236</v>
      </c>
      <c r="AW962" t="s">
        <v>196</v>
      </c>
      <c r="AX962" t="s">
        <v>697</v>
      </c>
      <c r="AY962" t="s">
        <v>697</v>
      </c>
      <c r="AZ962" t="s">
        <v>697</v>
      </c>
      <c r="BA962" t="s">
        <v>2241</v>
      </c>
      <c r="BB962" t="s">
        <v>2813</v>
      </c>
      <c r="BC962">
        <v>0</v>
      </c>
      <c r="BD962" t="s">
        <v>697</v>
      </c>
      <c r="BE962">
        <v>0</v>
      </c>
      <c r="BF962">
        <v>0</v>
      </c>
      <c r="BG962">
        <v>0</v>
      </c>
      <c r="BH962">
        <v>1.75</v>
      </c>
      <c r="BI962" t="s">
        <v>197</v>
      </c>
      <c r="BJ962" t="s">
        <v>192</v>
      </c>
      <c r="BK962">
        <v>0</v>
      </c>
      <c r="BL962">
        <v>0</v>
      </c>
      <c r="BM962">
        <v>0</v>
      </c>
      <c r="BN962">
        <v>0</v>
      </c>
      <c r="BO962">
        <v>0</v>
      </c>
      <c r="BP962" t="s">
        <v>2814</v>
      </c>
      <c r="BQ962">
        <v>0</v>
      </c>
      <c r="BR962">
        <v>0</v>
      </c>
      <c r="BS962">
        <v>0</v>
      </c>
      <c r="BT962" t="s">
        <v>880</v>
      </c>
      <c r="BU962">
        <v>0</v>
      </c>
      <c r="BV962">
        <v>0</v>
      </c>
      <c r="BW962" t="s">
        <v>697</v>
      </c>
      <c r="BX962">
        <v>0</v>
      </c>
    </row>
    <row r="963" spans="1:76" x14ac:dyDescent="0.25">
      <c r="A963" t="s">
        <v>752</v>
      </c>
      <c r="B963" t="s">
        <v>191</v>
      </c>
      <c r="C963" t="s">
        <v>753</v>
      </c>
      <c r="D963" t="s">
        <v>669</v>
      </c>
      <c r="E963" t="s">
        <v>192</v>
      </c>
      <c r="F963" t="s">
        <v>688</v>
      </c>
      <c r="G963" t="s">
        <v>198</v>
      </c>
      <c r="H963" t="s">
        <v>198</v>
      </c>
      <c r="I963" t="s">
        <v>1435</v>
      </c>
      <c r="J963" t="s">
        <v>2633</v>
      </c>
      <c r="K963">
        <v>1</v>
      </c>
      <c r="L963">
        <v>482</v>
      </c>
      <c r="M963">
        <v>336</v>
      </c>
      <c r="N963">
        <v>0</v>
      </c>
      <c r="O963">
        <v>0</v>
      </c>
      <c r="P963">
        <v>0</v>
      </c>
      <c r="Q963">
        <v>482</v>
      </c>
      <c r="R963">
        <v>0</v>
      </c>
      <c r="S963">
        <v>0</v>
      </c>
      <c r="T963">
        <v>30.29</v>
      </c>
      <c r="U963">
        <v>31.5</v>
      </c>
      <c r="V963">
        <v>25.82</v>
      </c>
      <c r="W963">
        <v>-4.47</v>
      </c>
      <c r="X963">
        <v>4.78</v>
      </c>
      <c r="Y963">
        <v>0</v>
      </c>
      <c r="Z963">
        <v>13.32</v>
      </c>
      <c r="AA963">
        <v>3.96</v>
      </c>
      <c r="AB963" t="s">
        <v>199</v>
      </c>
      <c r="AC963" s="2">
        <v>4.778688524590164</v>
      </c>
      <c r="AD963">
        <v>1.05</v>
      </c>
      <c r="AE963">
        <v>316.85000000000002</v>
      </c>
      <c r="AF963">
        <v>0</v>
      </c>
      <c r="AG963">
        <v>0</v>
      </c>
      <c r="AH963">
        <v>0</v>
      </c>
      <c r="AI963" t="s">
        <v>697</v>
      </c>
      <c r="AJ963" t="s">
        <v>697</v>
      </c>
      <c r="AK963" t="s">
        <v>697</v>
      </c>
      <c r="AL963">
        <v>0</v>
      </c>
      <c r="AM963">
        <v>0</v>
      </c>
      <c r="AN963" t="s">
        <v>697</v>
      </c>
      <c r="AO963" t="s">
        <v>697</v>
      </c>
      <c r="AP963" t="s">
        <v>415</v>
      </c>
      <c r="AQ963" t="s">
        <v>2809</v>
      </c>
      <c r="AR963" t="s">
        <v>2810</v>
      </c>
      <c r="AS963" t="s">
        <v>697</v>
      </c>
      <c r="AT963" t="s">
        <v>697</v>
      </c>
      <c r="AU963" t="s">
        <v>213</v>
      </c>
      <c r="AV963" t="s">
        <v>236</v>
      </c>
      <c r="AW963" t="s">
        <v>196</v>
      </c>
      <c r="AX963" t="s">
        <v>697</v>
      </c>
      <c r="AY963" t="s">
        <v>697</v>
      </c>
      <c r="AZ963" t="s">
        <v>697</v>
      </c>
      <c r="BA963" t="s">
        <v>2241</v>
      </c>
      <c r="BB963" t="s">
        <v>2813</v>
      </c>
      <c r="BC963">
        <v>0</v>
      </c>
      <c r="BD963" t="s">
        <v>697</v>
      </c>
      <c r="BE963">
        <v>0</v>
      </c>
      <c r="BF963">
        <v>0</v>
      </c>
      <c r="BG963">
        <v>0</v>
      </c>
      <c r="BH963">
        <v>0</v>
      </c>
      <c r="BI963" t="s">
        <v>197</v>
      </c>
      <c r="BJ963" t="s">
        <v>697</v>
      </c>
      <c r="BK963">
        <v>0</v>
      </c>
      <c r="BL963">
        <v>0</v>
      </c>
      <c r="BM963">
        <v>0</v>
      </c>
      <c r="BN963">
        <v>0</v>
      </c>
      <c r="BO963">
        <v>0</v>
      </c>
      <c r="BP963" t="s">
        <v>2814</v>
      </c>
      <c r="BQ963">
        <v>0</v>
      </c>
      <c r="BR963">
        <v>0</v>
      </c>
      <c r="BS963">
        <v>0</v>
      </c>
      <c r="BT963" t="s">
        <v>697</v>
      </c>
      <c r="BU963">
        <v>0</v>
      </c>
      <c r="BV963">
        <v>0</v>
      </c>
      <c r="BW963" t="s">
        <v>697</v>
      </c>
      <c r="BX963">
        <v>0</v>
      </c>
    </row>
    <row r="964" spans="1:76" x14ac:dyDescent="0.25">
      <c r="A964" t="s">
        <v>741</v>
      </c>
      <c r="B964" t="s">
        <v>201</v>
      </c>
      <c r="C964" t="s">
        <v>696</v>
      </c>
      <c r="D964" t="s">
        <v>247</v>
      </c>
      <c r="E964" t="s">
        <v>192</v>
      </c>
      <c r="F964" t="s">
        <v>683</v>
      </c>
      <c r="G964" t="s">
        <v>697</v>
      </c>
      <c r="H964" t="s">
        <v>89</v>
      </c>
      <c r="I964" t="s">
        <v>1318</v>
      </c>
      <c r="J964" t="s">
        <v>2633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697</v>
      </c>
      <c r="AC964" s="2">
        <v>0</v>
      </c>
      <c r="AD964">
        <v>0</v>
      </c>
      <c r="AE964">
        <v>0</v>
      </c>
      <c r="AF964">
        <v>1</v>
      </c>
      <c r="AG964">
        <v>0</v>
      </c>
      <c r="AH964">
        <v>50.68</v>
      </c>
      <c r="AI964" t="s">
        <v>701</v>
      </c>
      <c r="AJ964" t="s">
        <v>743</v>
      </c>
      <c r="AK964" t="s">
        <v>697</v>
      </c>
      <c r="AL964">
        <v>0</v>
      </c>
      <c r="AM964">
        <v>0</v>
      </c>
      <c r="AN964" t="s">
        <v>194</v>
      </c>
      <c r="AO964" t="s">
        <v>697</v>
      </c>
      <c r="AP964" t="s">
        <v>697</v>
      </c>
      <c r="AQ964" t="s">
        <v>2815</v>
      </c>
      <c r="AR964" t="s">
        <v>2816</v>
      </c>
      <c r="AS964" t="s">
        <v>697</v>
      </c>
      <c r="AT964" t="s">
        <v>697</v>
      </c>
      <c r="AU964" t="s">
        <v>219</v>
      </c>
      <c r="AV964" t="s">
        <v>236</v>
      </c>
      <c r="AW964" t="s">
        <v>196</v>
      </c>
      <c r="AX964" t="s">
        <v>697</v>
      </c>
      <c r="AY964" t="s">
        <v>697</v>
      </c>
      <c r="AZ964" t="s">
        <v>697</v>
      </c>
      <c r="BA964" t="s">
        <v>2032</v>
      </c>
      <c r="BB964" t="s">
        <v>2817</v>
      </c>
      <c r="BC964">
        <v>0</v>
      </c>
      <c r="BD964" t="s">
        <v>697</v>
      </c>
      <c r="BE964">
        <v>0</v>
      </c>
      <c r="BF964">
        <v>0</v>
      </c>
      <c r="BG964">
        <v>0</v>
      </c>
      <c r="BH964">
        <v>1.6</v>
      </c>
      <c r="BI964" t="s">
        <v>197</v>
      </c>
      <c r="BJ964" t="s">
        <v>192</v>
      </c>
      <c r="BK964">
        <v>0</v>
      </c>
      <c r="BL964">
        <v>0</v>
      </c>
      <c r="BM964">
        <v>0</v>
      </c>
      <c r="BN964">
        <v>0</v>
      </c>
      <c r="BO964">
        <v>0</v>
      </c>
      <c r="BP964" t="s">
        <v>2818</v>
      </c>
      <c r="BQ964">
        <v>0</v>
      </c>
      <c r="BR964">
        <v>0</v>
      </c>
      <c r="BS964">
        <v>0</v>
      </c>
      <c r="BT964" t="s">
        <v>880</v>
      </c>
      <c r="BU964">
        <v>0</v>
      </c>
      <c r="BV964">
        <v>0</v>
      </c>
      <c r="BW964" t="s">
        <v>697</v>
      </c>
      <c r="BX964">
        <v>0</v>
      </c>
    </row>
    <row r="965" spans="1:76" x14ac:dyDescent="0.25">
      <c r="A965" t="s">
        <v>741</v>
      </c>
      <c r="B965" t="s">
        <v>201</v>
      </c>
      <c r="C965" t="s">
        <v>696</v>
      </c>
      <c r="D965" t="s">
        <v>247</v>
      </c>
      <c r="E965" t="s">
        <v>192</v>
      </c>
      <c r="F965" t="s">
        <v>683</v>
      </c>
      <c r="G965" t="s">
        <v>198</v>
      </c>
      <c r="H965" t="s">
        <v>198</v>
      </c>
      <c r="I965" t="s">
        <v>1318</v>
      </c>
      <c r="J965" t="s">
        <v>2633</v>
      </c>
      <c r="K965">
        <v>1</v>
      </c>
      <c r="L965">
        <v>796</v>
      </c>
      <c r="M965">
        <v>496</v>
      </c>
      <c r="N965">
        <v>0</v>
      </c>
      <c r="O965">
        <v>0</v>
      </c>
      <c r="P965">
        <v>0</v>
      </c>
      <c r="Q965">
        <v>796</v>
      </c>
      <c r="R965">
        <v>0</v>
      </c>
      <c r="S965">
        <v>0</v>
      </c>
      <c r="T965">
        <v>37.69</v>
      </c>
      <c r="U965">
        <v>29.5</v>
      </c>
      <c r="V965">
        <v>24.18</v>
      </c>
      <c r="W965">
        <v>-13.51</v>
      </c>
      <c r="X965">
        <v>-53.43</v>
      </c>
      <c r="Y965">
        <v>14.109</v>
      </c>
      <c r="Z965">
        <v>16.12</v>
      </c>
      <c r="AA965">
        <v>3.25</v>
      </c>
      <c r="AB965" t="s">
        <v>199</v>
      </c>
      <c r="AC965" s="2">
        <v>-64.990983606557378</v>
      </c>
      <c r="AD965">
        <v>-14.3</v>
      </c>
      <c r="AE965">
        <v>545.05999999999995</v>
      </c>
      <c r="AF965">
        <v>0</v>
      </c>
      <c r="AG965">
        <v>0</v>
      </c>
      <c r="AH965">
        <v>0</v>
      </c>
      <c r="AI965" t="s">
        <v>697</v>
      </c>
      <c r="AJ965" t="s">
        <v>697</v>
      </c>
      <c r="AK965" t="s">
        <v>697</v>
      </c>
      <c r="AL965">
        <v>0</v>
      </c>
      <c r="AM965">
        <v>0</v>
      </c>
      <c r="AN965" t="s">
        <v>697</v>
      </c>
      <c r="AO965" t="s">
        <v>697</v>
      </c>
      <c r="AP965" t="s">
        <v>215</v>
      </c>
      <c r="AQ965" t="s">
        <v>2815</v>
      </c>
      <c r="AR965" t="s">
        <v>2816</v>
      </c>
      <c r="AS965" t="s">
        <v>697</v>
      </c>
      <c r="AT965" t="s">
        <v>697</v>
      </c>
      <c r="AU965" t="s">
        <v>219</v>
      </c>
      <c r="AV965" t="s">
        <v>236</v>
      </c>
      <c r="AW965" t="s">
        <v>196</v>
      </c>
      <c r="AX965" t="s">
        <v>697</v>
      </c>
      <c r="AY965" t="s">
        <v>697</v>
      </c>
      <c r="AZ965" t="s">
        <v>697</v>
      </c>
      <c r="BA965" t="s">
        <v>2032</v>
      </c>
      <c r="BB965" t="s">
        <v>2817</v>
      </c>
      <c r="BC965">
        <v>0</v>
      </c>
      <c r="BD965" t="s">
        <v>697</v>
      </c>
      <c r="BE965">
        <v>0</v>
      </c>
      <c r="BF965">
        <v>0</v>
      </c>
      <c r="BG965">
        <v>0</v>
      </c>
      <c r="BH965">
        <v>0</v>
      </c>
      <c r="BI965" t="s">
        <v>197</v>
      </c>
      <c r="BJ965" t="s">
        <v>697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2818</v>
      </c>
      <c r="BQ965">
        <v>0</v>
      </c>
      <c r="BR965">
        <v>0</v>
      </c>
      <c r="BS965">
        <v>0</v>
      </c>
      <c r="BT965" t="s">
        <v>697</v>
      </c>
      <c r="BU965">
        <v>0</v>
      </c>
      <c r="BV965">
        <v>0</v>
      </c>
      <c r="BW965" t="s">
        <v>697</v>
      </c>
      <c r="BX965">
        <v>0</v>
      </c>
    </row>
    <row r="966" spans="1:76" x14ac:dyDescent="0.25">
      <c r="A966" t="s">
        <v>746</v>
      </c>
      <c r="B966" t="s">
        <v>201</v>
      </c>
      <c r="C966" t="s">
        <v>249</v>
      </c>
      <c r="D966" t="s">
        <v>250</v>
      </c>
      <c r="E966" t="s">
        <v>192</v>
      </c>
      <c r="F966" t="s">
        <v>251</v>
      </c>
      <c r="G966" t="s">
        <v>697</v>
      </c>
      <c r="H966" t="s">
        <v>89</v>
      </c>
      <c r="I966" t="s">
        <v>1318</v>
      </c>
      <c r="J966" t="s">
        <v>2633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697</v>
      </c>
      <c r="AC966" s="2">
        <v>0</v>
      </c>
      <c r="AD966">
        <v>0</v>
      </c>
      <c r="AE966">
        <v>0</v>
      </c>
      <c r="AF966">
        <v>1</v>
      </c>
      <c r="AG966">
        <v>0</v>
      </c>
      <c r="AH966">
        <v>47.52</v>
      </c>
      <c r="AI966" t="s">
        <v>701</v>
      </c>
      <c r="AJ966" t="s">
        <v>743</v>
      </c>
      <c r="AK966" t="s">
        <v>697</v>
      </c>
      <c r="AL966">
        <v>0</v>
      </c>
      <c r="AM966">
        <v>0</v>
      </c>
      <c r="AN966" t="s">
        <v>194</v>
      </c>
      <c r="AO966" t="s">
        <v>697</v>
      </c>
      <c r="AP966" t="s">
        <v>697</v>
      </c>
      <c r="AQ966" t="s">
        <v>2815</v>
      </c>
      <c r="AR966" t="s">
        <v>2816</v>
      </c>
      <c r="AS966" t="s">
        <v>697</v>
      </c>
      <c r="AT966" t="s">
        <v>697</v>
      </c>
      <c r="AU966" t="s">
        <v>219</v>
      </c>
      <c r="AV966" t="s">
        <v>236</v>
      </c>
      <c r="AW966" t="s">
        <v>196</v>
      </c>
      <c r="AX966" t="s">
        <v>697</v>
      </c>
      <c r="AY966" t="s">
        <v>697</v>
      </c>
      <c r="AZ966" t="s">
        <v>697</v>
      </c>
      <c r="BA966" t="s">
        <v>1530</v>
      </c>
      <c r="BB966" t="s">
        <v>2819</v>
      </c>
      <c r="BC966">
        <v>0</v>
      </c>
      <c r="BD966" t="s">
        <v>697</v>
      </c>
      <c r="BE966">
        <v>0</v>
      </c>
      <c r="BF966">
        <v>0</v>
      </c>
      <c r="BG966">
        <v>0</v>
      </c>
      <c r="BH966">
        <v>1.6</v>
      </c>
      <c r="BI966" t="s">
        <v>197</v>
      </c>
      <c r="BJ966" t="s">
        <v>192</v>
      </c>
      <c r="BK966">
        <v>0</v>
      </c>
      <c r="BL966">
        <v>0</v>
      </c>
      <c r="BM966">
        <v>0</v>
      </c>
      <c r="BN966">
        <v>0</v>
      </c>
      <c r="BO966">
        <v>0</v>
      </c>
      <c r="BP966" t="s">
        <v>2818</v>
      </c>
      <c r="BQ966">
        <v>0</v>
      </c>
      <c r="BR966">
        <v>0</v>
      </c>
      <c r="BS966">
        <v>0</v>
      </c>
      <c r="BT966" t="s">
        <v>880</v>
      </c>
      <c r="BU966">
        <v>0</v>
      </c>
      <c r="BV966">
        <v>0</v>
      </c>
      <c r="BW966" t="s">
        <v>697</v>
      </c>
      <c r="BX966">
        <v>0</v>
      </c>
    </row>
    <row r="967" spans="1:76" x14ac:dyDescent="0.25">
      <c r="A967" t="s">
        <v>746</v>
      </c>
      <c r="B967" t="s">
        <v>201</v>
      </c>
      <c r="C967" t="s">
        <v>249</v>
      </c>
      <c r="D967" t="s">
        <v>250</v>
      </c>
      <c r="E967" t="s">
        <v>192</v>
      </c>
      <c r="F967" t="s">
        <v>251</v>
      </c>
      <c r="G967" t="s">
        <v>198</v>
      </c>
      <c r="H967" t="s">
        <v>198</v>
      </c>
      <c r="I967" t="s">
        <v>1318</v>
      </c>
      <c r="J967" t="s">
        <v>2633</v>
      </c>
      <c r="K967">
        <v>1</v>
      </c>
      <c r="L967">
        <v>578</v>
      </c>
      <c r="M967">
        <v>359</v>
      </c>
      <c r="N967">
        <v>0</v>
      </c>
      <c r="O967">
        <v>0</v>
      </c>
      <c r="P967">
        <v>0</v>
      </c>
      <c r="Q967">
        <v>578</v>
      </c>
      <c r="R967">
        <v>0</v>
      </c>
      <c r="S967">
        <v>0</v>
      </c>
      <c r="T967">
        <v>37.89</v>
      </c>
      <c r="U967">
        <v>29.5</v>
      </c>
      <c r="V967">
        <v>24.18</v>
      </c>
      <c r="W967">
        <v>-13.71</v>
      </c>
      <c r="X967">
        <v>-39.75</v>
      </c>
      <c r="Y967">
        <v>10.212</v>
      </c>
      <c r="Z967">
        <v>11.67</v>
      </c>
      <c r="AA967">
        <v>3.25</v>
      </c>
      <c r="AB967" t="s">
        <v>199</v>
      </c>
      <c r="AC967" s="2">
        <v>-48.11639344262295</v>
      </c>
      <c r="AD967">
        <v>-10.59</v>
      </c>
      <c r="AE967">
        <v>395.82</v>
      </c>
      <c r="AF967">
        <v>0</v>
      </c>
      <c r="AG967">
        <v>0</v>
      </c>
      <c r="AH967">
        <v>0</v>
      </c>
      <c r="AI967" t="s">
        <v>697</v>
      </c>
      <c r="AJ967" t="s">
        <v>697</v>
      </c>
      <c r="AK967" t="s">
        <v>697</v>
      </c>
      <c r="AL967">
        <v>0</v>
      </c>
      <c r="AM967">
        <v>0</v>
      </c>
      <c r="AN967" t="s">
        <v>697</v>
      </c>
      <c r="AO967" t="s">
        <v>697</v>
      </c>
      <c r="AP967" t="s">
        <v>215</v>
      </c>
      <c r="AQ967" t="s">
        <v>2815</v>
      </c>
      <c r="AR967" t="s">
        <v>2816</v>
      </c>
      <c r="AS967" t="s">
        <v>697</v>
      </c>
      <c r="AT967" t="s">
        <v>697</v>
      </c>
      <c r="AU967" t="s">
        <v>219</v>
      </c>
      <c r="AV967" t="s">
        <v>236</v>
      </c>
      <c r="AW967" t="s">
        <v>196</v>
      </c>
      <c r="AX967" t="s">
        <v>697</v>
      </c>
      <c r="AY967" t="s">
        <v>697</v>
      </c>
      <c r="AZ967" t="s">
        <v>697</v>
      </c>
      <c r="BA967" t="s">
        <v>1530</v>
      </c>
      <c r="BB967" t="s">
        <v>2819</v>
      </c>
      <c r="BC967">
        <v>0</v>
      </c>
      <c r="BD967" t="s">
        <v>697</v>
      </c>
      <c r="BE967">
        <v>0</v>
      </c>
      <c r="BF967">
        <v>0</v>
      </c>
      <c r="BG967">
        <v>0</v>
      </c>
      <c r="BH967">
        <v>0</v>
      </c>
      <c r="BI967" t="s">
        <v>197</v>
      </c>
      <c r="BJ967" t="s">
        <v>697</v>
      </c>
      <c r="BK967">
        <v>0</v>
      </c>
      <c r="BL967">
        <v>0</v>
      </c>
      <c r="BM967">
        <v>0</v>
      </c>
      <c r="BN967">
        <v>0</v>
      </c>
      <c r="BO967">
        <v>0</v>
      </c>
      <c r="BP967" t="s">
        <v>2818</v>
      </c>
      <c r="BQ967">
        <v>0</v>
      </c>
      <c r="BR967">
        <v>0</v>
      </c>
      <c r="BS967">
        <v>0</v>
      </c>
      <c r="BT967" t="s">
        <v>697</v>
      </c>
      <c r="BU967">
        <v>0</v>
      </c>
      <c r="BV967">
        <v>0</v>
      </c>
      <c r="BW967" t="s">
        <v>697</v>
      </c>
      <c r="BX967">
        <v>0</v>
      </c>
    </row>
    <row r="968" spans="1:76" x14ac:dyDescent="0.25">
      <c r="A968" t="s">
        <v>745</v>
      </c>
      <c r="B968" t="s">
        <v>191</v>
      </c>
      <c r="C968" t="s">
        <v>537</v>
      </c>
      <c r="D968" t="s">
        <v>668</v>
      </c>
      <c r="E968" t="s">
        <v>192</v>
      </c>
      <c r="F968" t="s">
        <v>469</v>
      </c>
      <c r="G968" t="s">
        <v>697</v>
      </c>
      <c r="H968" t="s">
        <v>89</v>
      </c>
      <c r="I968" t="s">
        <v>1570</v>
      </c>
      <c r="J968" t="s">
        <v>2633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697</v>
      </c>
      <c r="AC968" s="2">
        <v>0</v>
      </c>
      <c r="AD968">
        <v>0</v>
      </c>
      <c r="AE968">
        <v>0</v>
      </c>
      <c r="AF968">
        <v>1</v>
      </c>
      <c r="AG968">
        <v>0</v>
      </c>
      <c r="AH968">
        <v>55.98</v>
      </c>
      <c r="AI968" t="s">
        <v>610</v>
      </c>
      <c r="AJ968" t="s">
        <v>613</v>
      </c>
      <c r="AK968" t="s">
        <v>697</v>
      </c>
      <c r="AL968">
        <v>0</v>
      </c>
      <c r="AM968">
        <v>0</v>
      </c>
      <c r="AN968" t="s">
        <v>235</v>
      </c>
      <c r="AO968" t="s">
        <v>697</v>
      </c>
      <c r="AP968" t="s">
        <v>697</v>
      </c>
      <c r="AQ968" t="s">
        <v>2820</v>
      </c>
      <c r="AR968" t="s">
        <v>2821</v>
      </c>
      <c r="AS968" t="s">
        <v>697</v>
      </c>
      <c r="AT968" t="s">
        <v>697</v>
      </c>
      <c r="AU968" t="s">
        <v>223</v>
      </c>
      <c r="AV968" t="s">
        <v>236</v>
      </c>
      <c r="AW968" t="s">
        <v>196</v>
      </c>
      <c r="AX968" t="s">
        <v>697</v>
      </c>
      <c r="AY968" t="s">
        <v>697</v>
      </c>
      <c r="AZ968" t="s">
        <v>697</v>
      </c>
      <c r="BA968" t="s">
        <v>2560</v>
      </c>
      <c r="BB968" t="s">
        <v>2822</v>
      </c>
      <c r="BC968">
        <v>0</v>
      </c>
      <c r="BD968" t="s">
        <v>697</v>
      </c>
      <c r="BE968">
        <v>0</v>
      </c>
      <c r="BF968">
        <v>0</v>
      </c>
      <c r="BG968">
        <v>0</v>
      </c>
      <c r="BH968">
        <v>1.95</v>
      </c>
      <c r="BI968" t="s">
        <v>197</v>
      </c>
      <c r="BJ968" t="s">
        <v>192</v>
      </c>
      <c r="BK968">
        <v>0</v>
      </c>
      <c r="BL968">
        <v>0</v>
      </c>
      <c r="BM968">
        <v>0</v>
      </c>
      <c r="BN968">
        <v>0</v>
      </c>
      <c r="BO968">
        <v>0</v>
      </c>
      <c r="BP968" t="s">
        <v>2823</v>
      </c>
      <c r="BQ968">
        <v>0</v>
      </c>
      <c r="BR968">
        <v>0</v>
      </c>
      <c r="BS968">
        <v>0</v>
      </c>
      <c r="BT968" t="s">
        <v>880</v>
      </c>
      <c r="BU968">
        <v>0</v>
      </c>
      <c r="BV968">
        <v>0</v>
      </c>
      <c r="BW968" t="s">
        <v>697</v>
      </c>
      <c r="BX968">
        <v>0</v>
      </c>
    </row>
    <row r="969" spans="1:76" x14ac:dyDescent="0.25">
      <c r="A969" t="s">
        <v>745</v>
      </c>
      <c r="B969" t="s">
        <v>191</v>
      </c>
      <c r="C969" t="s">
        <v>537</v>
      </c>
      <c r="D969" t="s">
        <v>668</v>
      </c>
      <c r="E969" t="s">
        <v>192</v>
      </c>
      <c r="F969" t="s">
        <v>469</v>
      </c>
      <c r="G969" t="s">
        <v>697</v>
      </c>
      <c r="H969" t="s">
        <v>89</v>
      </c>
      <c r="I969" t="s">
        <v>1570</v>
      </c>
      <c r="J969" t="s">
        <v>2633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697</v>
      </c>
      <c r="AC969" s="2">
        <v>0</v>
      </c>
      <c r="AD969">
        <v>0</v>
      </c>
      <c r="AE969">
        <v>0</v>
      </c>
      <c r="AF969">
        <v>0</v>
      </c>
      <c r="AG969">
        <v>1</v>
      </c>
      <c r="AH969">
        <v>50</v>
      </c>
      <c r="AI969" t="s">
        <v>610</v>
      </c>
      <c r="AJ969" t="s">
        <v>613</v>
      </c>
      <c r="AK969" t="s">
        <v>697</v>
      </c>
      <c r="AL969">
        <v>0</v>
      </c>
      <c r="AM969">
        <v>0</v>
      </c>
      <c r="AN969" t="s">
        <v>237</v>
      </c>
      <c r="AO969" t="s">
        <v>697</v>
      </c>
      <c r="AP969" t="s">
        <v>697</v>
      </c>
      <c r="AQ969" t="s">
        <v>2820</v>
      </c>
      <c r="AR969" t="s">
        <v>2821</v>
      </c>
      <c r="AS969" t="s">
        <v>697</v>
      </c>
      <c r="AT969" t="s">
        <v>697</v>
      </c>
      <c r="AU969" t="s">
        <v>223</v>
      </c>
      <c r="AV969" t="s">
        <v>236</v>
      </c>
      <c r="AW969" t="s">
        <v>196</v>
      </c>
      <c r="AX969" t="s">
        <v>697</v>
      </c>
      <c r="AY969" t="s">
        <v>697</v>
      </c>
      <c r="AZ969" t="s">
        <v>697</v>
      </c>
      <c r="BA969" t="s">
        <v>2560</v>
      </c>
      <c r="BB969" t="s">
        <v>2822</v>
      </c>
      <c r="BC969">
        <v>0</v>
      </c>
      <c r="BD969" t="s">
        <v>697</v>
      </c>
      <c r="BE969">
        <v>0</v>
      </c>
      <c r="BF969">
        <v>0</v>
      </c>
      <c r="BG969">
        <v>0</v>
      </c>
      <c r="BH969">
        <v>1.95</v>
      </c>
      <c r="BI969" t="s">
        <v>197</v>
      </c>
      <c r="BJ969" t="s">
        <v>192</v>
      </c>
      <c r="BK969">
        <v>0</v>
      </c>
      <c r="BL969">
        <v>0</v>
      </c>
      <c r="BM969">
        <v>0</v>
      </c>
      <c r="BN969">
        <v>0</v>
      </c>
      <c r="BO969">
        <v>0</v>
      </c>
      <c r="BP969" t="s">
        <v>2823</v>
      </c>
      <c r="BQ969">
        <v>0</v>
      </c>
      <c r="BR969">
        <v>0</v>
      </c>
      <c r="BS969">
        <v>0</v>
      </c>
      <c r="BT969" t="s">
        <v>880</v>
      </c>
      <c r="BU969">
        <v>0</v>
      </c>
      <c r="BV969">
        <v>0</v>
      </c>
      <c r="BW969" t="s">
        <v>697</v>
      </c>
      <c r="BX969">
        <v>0</v>
      </c>
    </row>
    <row r="970" spans="1:76" x14ac:dyDescent="0.25">
      <c r="A970" t="s">
        <v>809</v>
      </c>
      <c r="B970" t="s">
        <v>191</v>
      </c>
      <c r="C970" t="s">
        <v>810</v>
      </c>
      <c r="D970" t="s">
        <v>674</v>
      </c>
      <c r="E970" t="s">
        <v>192</v>
      </c>
      <c r="F970" t="s">
        <v>601</v>
      </c>
      <c r="G970" t="s">
        <v>697</v>
      </c>
      <c r="H970" t="s">
        <v>89</v>
      </c>
      <c r="I970" t="s">
        <v>1435</v>
      </c>
      <c r="J970" t="s">
        <v>2633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697</v>
      </c>
      <c r="AC970" s="2">
        <v>0</v>
      </c>
      <c r="AD970">
        <v>0</v>
      </c>
      <c r="AE970">
        <v>0</v>
      </c>
      <c r="AF970">
        <v>1</v>
      </c>
      <c r="AG970">
        <v>0</v>
      </c>
      <c r="AH970">
        <v>71.28</v>
      </c>
      <c r="AI970" t="s">
        <v>698</v>
      </c>
      <c r="AJ970" t="s">
        <v>705</v>
      </c>
      <c r="AK970" t="s">
        <v>697</v>
      </c>
      <c r="AL970">
        <v>0</v>
      </c>
      <c r="AM970">
        <v>0</v>
      </c>
      <c r="AN970" t="s">
        <v>194</v>
      </c>
      <c r="AO970" t="s">
        <v>697</v>
      </c>
      <c r="AP970" t="s">
        <v>697</v>
      </c>
      <c r="AQ970" t="s">
        <v>2824</v>
      </c>
      <c r="AR970" t="s">
        <v>2825</v>
      </c>
      <c r="AS970" t="s">
        <v>697</v>
      </c>
      <c r="AT970" t="s">
        <v>697</v>
      </c>
      <c r="AU970" t="s">
        <v>706</v>
      </c>
      <c r="AV970" t="s">
        <v>236</v>
      </c>
      <c r="AW970" t="s">
        <v>196</v>
      </c>
      <c r="AX970" t="s">
        <v>697</v>
      </c>
      <c r="AY970" t="s">
        <v>697</v>
      </c>
      <c r="AZ970" t="s">
        <v>697</v>
      </c>
      <c r="BA970" t="s">
        <v>2125</v>
      </c>
      <c r="BB970" t="s">
        <v>2826</v>
      </c>
      <c r="BC970">
        <v>0</v>
      </c>
      <c r="BD970" t="s">
        <v>697</v>
      </c>
      <c r="BE970">
        <v>0</v>
      </c>
      <c r="BF970">
        <v>0</v>
      </c>
      <c r="BG970">
        <v>0</v>
      </c>
      <c r="BH970">
        <v>2.25</v>
      </c>
      <c r="BI970" t="s">
        <v>197</v>
      </c>
      <c r="BJ970" t="s">
        <v>192</v>
      </c>
      <c r="BK970">
        <v>0</v>
      </c>
      <c r="BL970">
        <v>0</v>
      </c>
      <c r="BM970">
        <v>0</v>
      </c>
      <c r="BN970">
        <v>0</v>
      </c>
      <c r="BO970">
        <v>0</v>
      </c>
      <c r="BP970" t="s">
        <v>2827</v>
      </c>
      <c r="BQ970">
        <v>0</v>
      </c>
      <c r="BR970">
        <v>0</v>
      </c>
      <c r="BS970">
        <v>0</v>
      </c>
      <c r="BT970" t="s">
        <v>880</v>
      </c>
      <c r="BU970">
        <v>0</v>
      </c>
      <c r="BV970">
        <v>0</v>
      </c>
      <c r="BW970" t="s">
        <v>697</v>
      </c>
      <c r="BX970">
        <v>0</v>
      </c>
    </row>
    <row r="971" spans="1:76" x14ac:dyDescent="0.25">
      <c r="A971" t="s">
        <v>809</v>
      </c>
      <c r="B971" t="s">
        <v>191</v>
      </c>
      <c r="C971" t="s">
        <v>810</v>
      </c>
      <c r="D971" t="s">
        <v>674</v>
      </c>
      <c r="E971" t="s">
        <v>192</v>
      </c>
      <c r="F971" t="s">
        <v>601</v>
      </c>
      <c r="G971" t="s">
        <v>198</v>
      </c>
      <c r="H971" t="s">
        <v>198</v>
      </c>
      <c r="I971" t="s">
        <v>1435</v>
      </c>
      <c r="J971" t="s">
        <v>2633</v>
      </c>
      <c r="K971">
        <v>1</v>
      </c>
      <c r="L971">
        <v>619</v>
      </c>
      <c r="M971">
        <v>427</v>
      </c>
      <c r="N971">
        <v>0</v>
      </c>
      <c r="O971">
        <v>0</v>
      </c>
      <c r="P971">
        <v>0</v>
      </c>
      <c r="Q971">
        <v>619</v>
      </c>
      <c r="R971">
        <v>0</v>
      </c>
      <c r="S971">
        <v>0</v>
      </c>
      <c r="T971">
        <v>31.02</v>
      </c>
      <c r="U971">
        <v>31.5</v>
      </c>
      <c r="V971">
        <v>25.82</v>
      </c>
      <c r="W971">
        <v>-5.2</v>
      </c>
      <c r="X971">
        <v>2.44</v>
      </c>
      <c r="Y971">
        <v>11.763999999999999</v>
      </c>
      <c r="Z971">
        <v>16.93</v>
      </c>
      <c r="AA971">
        <v>3.96</v>
      </c>
      <c r="AB971" t="s">
        <v>199</v>
      </c>
      <c r="AC971" s="2">
        <v>-7.2</v>
      </c>
      <c r="AD971">
        <v>-1.58</v>
      </c>
      <c r="AE971">
        <v>407.09</v>
      </c>
      <c r="AF971">
        <v>0</v>
      </c>
      <c r="AG971">
        <v>0</v>
      </c>
      <c r="AH971">
        <v>0</v>
      </c>
      <c r="AI971" t="s">
        <v>697</v>
      </c>
      <c r="AJ971" t="s">
        <v>697</v>
      </c>
      <c r="AK971" t="s">
        <v>697</v>
      </c>
      <c r="AL971">
        <v>0</v>
      </c>
      <c r="AM971">
        <v>0</v>
      </c>
      <c r="AN971" t="s">
        <v>697</v>
      </c>
      <c r="AO971" t="s">
        <v>697</v>
      </c>
      <c r="AP971" t="s">
        <v>415</v>
      </c>
      <c r="AQ971" t="s">
        <v>2824</v>
      </c>
      <c r="AR971" t="s">
        <v>2825</v>
      </c>
      <c r="AS971" t="s">
        <v>697</v>
      </c>
      <c r="AT971" t="s">
        <v>697</v>
      </c>
      <c r="AU971" t="s">
        <v>706</v>
      </c>
      <c r="AV971" t="s">
        <v>236</v>
      </c>
      <c r="AW971" t="s">
        <v>196</v>
      </c>
      <c r="AX971" t="s">
        <v>697</v>
      </c>
      <c r="AY971" t="s">
        <v>697</v>
      </c>
      <c r="AZ971" t="s">
        <v>697</v>
      </c>
      <c r="BA971" t="s">
        <v>2125</v>
      </c>
      <c r="BB971" t="s">
        <v>2826</v>
      </c>
      <c r="BC971">
        <v>0</v>
      </c>
      <c r="BD971" t="s">
        <v>697</v>
      </c>
      <c r="BE971">
        <v>0</v>
      </c>
      <c r="BF971">
        <v>0</v>
      </c>
      <c r="BG971">
        <v>0</v>
      </c>
      <c r="BH971">
        <v>0</v>
      </c>
      <c r="BI971" t="s">
        <v>197</v>
      </c>
      <c r="BJ971" t="s">
        <v>697</v>
      </c>
      <c r="BK971">
        <v>0</v>
      </c>
      <c r="BL971">
        <v>0</v>
      </c>
      <c r="BM971">
        <v>0</v>
      </c>
      <c r="BN971">
        <v>0</v>
      </c>
      <c r="BO971">
        <v>0</v>
      </c>
      <c r="BP971" t="s">
        <v>2827</v>
      </c>
      <c r="BQ971">
        <v>0</v>
      </c>
      <c r="BR971">
        <v>0</v>
      </c>
      <c r="BS971">
        <v>0</v>
      </c>
      <c r="BT971" t="s">
        <v>697</v>
      </c>
      <c r="BU971">
        <v>0</v>
      </c>
      <c r="BV971">
        <v>0</v>
      </c>
      <c r="BW971" t="s">
        <v>697</v>
      </c>
      <c r="BX971">
        <v>0</v>
      </c>
    </row>
    <row r="972" spans="1:76" x14ac:dyDescent="0.25">
      <c r="A972" t="s">
        <v>735</v>
      </c>
      <c r="B972" t="s">
        <v>231</v>
      </c>
      <c r="C972" t="s">
        <v>232</v>
      </c>
      <c r="D972" t="s">
        <v>233</v>
      </c>
      <c r="E972" t="s">
        <v>192</v>
      </c>
      <c r="F972" t="s">
        <v>234</v>
      </c>
      <c r="G972" t="s">
        <v>697</v>
      </c>
      <c r="H972" t="s">
        <v>89</v>
      </c>
      <c r="I972" t="s">
        <v>1570</v>
      </c>
      <c r="J972" t="s">
        <v>2633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697</v>
      </c>
      <c r="AC972" s="2">
        <v>0</v>
      </c>
      <c r="AD972">
        <v>0</v>
      </c>
      <c r="AE972">
        <v>0</v>
      </c>
      <c r="AF972">
        <v>1</v>
      </c>
      <c r="AG972">
        <v>0</v>
      </c>
      <c r="AH972">
        <v>50.68</v>
      </c>
      <c r="AI972" t="s">
        <v>410</v>
      </c>
      <c r="AJ972" t="s">
        <v>411</v>
      </c>
      <c r="AK972" t="s">
        <v>697</v>
      </c>
      <c r="AL972">
        <v>0</v>
      </c>
      <c r="AM972">
        <v>0</v>
      </c>
      <c r="AN972" t="s">
        <v>194</v>
      </c>
      <c r="AO972" t="s">
        <v>697</v>
      </c>
      <c r="AP972" t="s">
        <v>697</v>
      </c>
      <c r="AQ972" t="s">
        <v>2828</v>
      </c>
      <c r="AR972" t="s">
        <v>2829</v>
      </c>
      <c r="AS972" t="s">
        <v>697</v>
      </c>
      <c r="AT972" t="s">
        <v>697</v>
      </c>
      <c r="AU972" t="s">
        <v>219</v>
      </c>
      <c r="AV972" t="s">
        <v>236</v>
      </c>
      <c r="AW972" t="s">
        <v>196</v>
      </c>
      <c r="AX972" t="s">
        <v>697</v>
      </c>
      <c r="AY972" t="s">
        <v>697</v>
      </c>
      <c r="AZ972" t="s">
        <v>697</v>
      </c>
      <c r="BA972" t="s">
        <v>2503</v>
      </c>
      <c r="BB972" t="s">
        <v>2830</v>
      </c>
      <c r="BC972">
        <v>0</v>
      </c>
      <c r="BD972" t="s">
        <v>697</v>
      </c>
      <c r="BE972">
        <v>0</v>
      </c>
      <c r="BF972">
        <v>0</v>
      </c>
      <c r="BG972">
        <v>0</v>
      </c>
      <c r="BH972">
        <v>1.6</v>
      </c>
      <c r="BI972" t="s">
        <v>197</v>
      </c>
      <c r="BJ972" t="s">
        <v>192</v>
      </c>
      <c r="BK972">
        <v>0</v>
      </c>
      <c r="BL972">
        <v>0</v>
      </c>
      <c r="BM972">
        <v>0</v>
      </c>
      <c r="BN972">
        <v>0</v>
      </c>
      <c r="BO972">
        <v>0</v>
      </c>
      <c r="BP972" t="s">
        <v>2831</v>
      </c>
      <c r="BQ972">
        <v>0</v>
      </c>
      <c r="BR972">
        <v>0</v>
      </c>
      <c r="BS972">
        <v>0</v>
      </c>
      <c r="BT972" t="s">
        <v>880</v>
      </c>
      <c r="BU972">
        <v>0</v>
      </c>
      <c r="BV972">
        <v>0</v>
      </c>
      <c r="BW972" t="s">
        <v>697</v>
      </c>
      <c r="BX972">
        <v>0</v>
      </c>
    </row>
    <row r="973" spans="1:76" x14ac:dyDescent="0.25">
      <c r="A973" t="s">
        <v>735</v>
      </c>
      <c r="B973" t="s">
        <v>231</v>
      </c>
      <c r="C973" t="s">
        <v>232</v>
      </c>
      <c r="D973" t="s">
        <v>233</v>
      </c>
      <c r="E973" t="s">
        <v>192</v>
      </c>
      <c r="F973" t="s">
        <v>234</v>
      </c>
      <c r="G973" t="s">
        <v>198</v>
      </c>
      <c r="H973" t="s">
        <v>639</v>
      </c>
      <c r="I973" t="s">
        <v>1570</v>
      </c>
      <c r="J973" t="s">
        <v>2633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697</v>
      </c>
      <c r="AC973" s="2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697</v>
      </c>
      <c r="AJ973" t="s">
        <v>697</v>
      </c>
      <c r="AK973" t="s">
        <v>697</v>
      </c>
      <c r="AL973">
        <v>0</v>
      </c>
      <c r="AM973">
        <v>0</v>
      </c>
      <c r="AN973" t="s">
        <v>639</v>
      </c>
      <c r="AO973" t="s">
        <v>697</v>
      </c>
      <c r="AP973" t="s">
        <v>697</v>
      </c>
      <c r="AQ973" t="s">
        <v>2828</v>
      </c>
      <c r="AR973" t="s">
        <v>2829</v>
      </c>
      <c r="AS973" t="s">
        <v>697</v>
      </c>
      <c r="AT973" t="s">
        <v>697</v>
      </c>
      <c r="AU973" t="s">
        <v>219</v>
      </c>
      <c r="AV973" t="s">
        <v>236</v>
      </c>
      <c r="AW973" t="s">
        <v>196</v>
      </c>
      <c r="AX973" t="s">
        <v>697</v>
      </c>
      <c r="AY973" t="s">
        <v>697</v>
      </c>
      <c r="AZ973" t="s">
        <v>697</v>
      </c>
      <c r="BA973" t="s">
        <v>2503</v>
      </c>
      <c r="BB973" t="s">
        <v>2830</v>
      </c>
      <c r="BC973">
        <v>0</v>
      </c>
      <c r="BD973" t="s">
        <v>697</v>
      </c>
      <c r="BE973">
        <v>0</v>
      </c>
      <c r="BF973">
        <v>0</v>
      </c>
      <c r="BG973">
        <v>0</v>
      </c>
      <c r="BH973">
        <v>0</v>
      </c>
      <c r="BI973" t="s">
        <v>197</v>
      </c>
      <c r="BJ973" t="s">
        <v>697</v>
      </c>
      <c r="BK973">
        <v>0</v>
      </c>
      <c r="BL973">
        <v>0</v>
      </c>
      <c r="BM973">
        <v>9.5299999999999994</v>
      </c>
      <c r="BN973">
        <v>0</v>
      </c>
      <c r="BO973">
        <v>0</v>
      </c>
      <c r="BP973" t="s">
        <v>697</v>
      </c>
      <c r="BQ973">
        <v>0</v>
      </c>
      <c r="BR973">
        <v>0</v>
      </c>
      <c r="BS973">
        <v>0</v>
      </c>
      <c r="BT973" t="s">
        <v>697</v>
      </c>
      <c r="BU973">
        <v>0</v>
      </c>
      <c r="BV973">
        <v>0</v>
      </c>
      <c r="BW973" t="s">
        <v>697</v>
      </c>
      <c r="BX973">
        <v>0</v>
      </c>
    </row>
    <row r="974" spans="1:76" x14ac:dyDescent="0.25">
      <c r="A974" t="s">
        <v>735</v>
      </c>
      <c r="B974" t="s">
        <v>231</v>
      </c>
      <c r="C974" t="s">
        <v>232</v>
      </c>
      <c r="D974" t="s">
        <v>233</v>
      </c>
      <c r="E974" t="s">
        <v>192</v>
      </c>
      <c r="F974" t="s">
        <v>234</v>
      </c>
      <c r="G974" t="s">
        <v>198</v>
      </c>
      <c r="H974" t="s">
        <v>198</v>
      </c>
      <c r="I974" t="s">
        <v>1570</v>
      </c>
      <c r="J974" t="s">
        <v>2633</v>
      </c>
      <c r="K974">
        <v>1</v>
      </c>
      <c r="L974">
        <v>460</v>
      </c>
      <c r="M974">
        <v>347</v>
      </c>
      <c r="N974">
        <v>0</v>
      </c>
      <c r="O974">
        <v>0</v>
      </c>
      <c r="P974">
        <v>0</v>
      </c>
      <c r="Q974">
        <v>460</v>
      </c>
      <c r="R974">
        <v>0</v>
      </c>
      <c r="S974">
        <v>0</v>
      </c>
      <c r="T974">
        <v>24.57</v>
      </c>
      <c r="U974">
        <v>21.5</v>
      </c>
      <c r="V974">
        <v>17.62</v>
      </c>
      <c r="W974">
        <v>-6.95</v>
      </c>
      <c r="X974">
        <v>-11.56</v>
      </c>
      <c r="Y974">
        <v>10.1</v>
      </c>
      <c r="Z974">
        <v>11.28</v>
      </c>
      <c r="AA974">
        <v>3.25</v>
      </c>
      <c r="AB974" t="s">
        <v>199</v>
      </c>
      <c r="AC974" s="2">
        <v>-19.83606557377049</v>
      </c>
      <c r="AD974">
        <v>-4.3600000000000003</v>
      </c>
      <c r="AE974">
        <v>349.82</v>
      </c>
      <c r="AF974">
        <v>0</v>
      </c>
      <c r="AG974">
        <v>0</v>
      </c>
      <c r="AH974">
        <v>0</v>
      </c>
      <c r="AI974" t="s">
        <v>697</v>
      </c>
      <c r="AJ974" t="s">
        <v>697</v>
      </c>
      <c r="AK974" t="s">
        <v>697</v>
      </c>
      <c r="AL974">
        <v>0</v>
      </c>
      <c r="AM974">
        <v>0</v>
      </c>
      <c r="AN974" t="s">
        <v>697</v>
      </c>
      <c r="AO974" t="s">
        <v>697</v>
      </c>
      <c r="AP974" t="s">
        <v>215</v>
      </c>
      <c r="AQ974" t="s">
        <v>2828</v>
      </c>
      <c r="AR974" t="s">
        <v>2829</v>
      </c>
      <c r="AS974" t="s">
        <v>697</v>
      </c>
      <c r="AT974" t="s">
        <v>697</v>
      </c>
      <c r="AU974" t="s">
        <v>219</v>
      </c>
      <c r="AV974" t="s">
        <v>236</v>
      </c>
      <c r="AW974" t="s">
        <v>196</v>
      </c>
      <c r="AX974" t="s">
        <v>697</v>
      </c>
      <c r="AY974" t="s">
        <v>697</v>
      </c>
      <c r="AZ974" t="s">
        <v>697</v>
      </c>
      <c r="BA974" t="s">
        <v>2503</v>
      </c>
      <c r="BB974" t="s">
        <v>2830</v>
      </c>
      <c r="BC974">
        <v>0</v>
      </c>
      <c r="BD974" t="s">
        <v>697</v>
      </c>
      <c r="BE974">
        <v>0</v>
      </c>
      <c r="BF974">
        <v>0</v>
      </c>
      <c r="BG974">
        <v>0</v>
      </c>
      <c r="BH974">
        <v>0</v>
      </c>
      <c r="BI974" t="s">
        <v>197</v>
      </c>
      <c r="BJ974" t="s">
        <v>697</v>
      </c>
      <c r="BK974">
        <v>0</v>
      </c>
      <c r="BL974">
        <v>0</v>
      </c>
      <c r="BM974">
        <v>0</v>
      </c>
      <c r="BN974">
        <v>0</v>
      </c>
      <c r="BO974">
        <v>0</v>
      </c>
      <c r="BP974" t="s">
        <v>2831</v>
      </c>
      <c r="BQ974">
        <v>0</v>
      </c>
      <c r="BR974">
        <v>0</v>
      </c>
      <c r="BS974">
        <v>0</v>
      </c>
      <c r="BT974" t="s">
        <v>697</v>
      </c>
      <c r="BU974">
        <v>0</v>
      </c>
      <c r="BV974">
        <v>0</v>
      </c>
      <c r="BW974" t="s">
        <v>697</v>
      </c>
      <c r="BX974">
        <v>0</v>
      </c>
    </row>
    <row r="975" spans="1:76" x14ac:dyDescent="0.25">
      <c r="A975" t="s">
        <v>821</v>
      </c>
      <c r="B975" t="s">
        <v>231</v>
      </c>
      <c r="C975" t="s">
        <v>822</v>
      </c>
      <c r="D975" t="s">
        <v>289</v>
      </c>
      <c r="E975" t="s">
        <v>192</v>
      </c>
      <c r="F975" t="s">
        <v>676</v>
      </c>
      <c r="G975" t="s">
        <v>697</v>
      </c>
      <c r="H975" t="s">
        <v>89</v>
      </c>
      <c r="I975" t="s">
        <v>2264</v>
      </c>
      <c r="J975" t="s">
        <v>2633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697</v>
      </c>
      <c r="AC975" s="2">
        <v>0</v>
      </c>
      <c r="AD975">
        <v>0</v>
      </c>
      <c r="AE975">
        <v>0</v>
      </c>
      <c r="AF975">
        <v>1</v>
      </c>
      <c r="AG975">
        <v>0</v>
      </c>
      <c r="AH975">
        <v>107.55</v>
      </c>
      <c r="AI975" t="s">
        <v>400</v>
      </c>
      <c r="AJ975" t="s">
        <v>402</v>
      </c>
      <c r="AK975" t="s">
        <v>697</v>
      </c>
      <c r="AL975">
        <v>0</v>
      </c>
      <c r="AM975">
        <v>0</v>
      </c>
      <c r="AN975" t="s">
        <v>194</v>
      </c>
      <c r="AO975" t="s">
        <v>697</v>
      </c>
      <c r="AP975" t="s">
        <v>697</v>
      </c>
      <c r="AQ975" t="s">
        <v>2832</v>
      </c>
      <c r="AR975" t="s">
        <v>2833</v>
      </c>
      <c r="AS975" t="s">
        <v>697</v>
      </c>
      <c r="AT975" t="s">
        <v>697</v>
      </c>
      <c r="AU975" t="s">
        <v>207</v>
      </c>
      <c r="AV975" t="s">
        <v>236</v>
      </c>
      <c r="AW975" t="s">
        <v>196</v>
      </c>
      <c r="AX975" t="s">
        <v>697</v>
      </c>
      <c r="AY975" t="s">
        <v>697</v>
      </c>
      <c r="AZ975" t="s">
        <v>697</v>
      </c>
      <c r="BA975" t="s">
        <v>2834</v>
      </c>
      <c r="BB975" t="s">
        <v>2835</v>
      </c>
      <c r="BC975">
        <v>0</v>
      </c>
      <c r="BD975" t="s">
        <v>697</v>
      </c>
      <c r="BE975">
        <v>0</v>
      </c>
      <c r="BF975">
        <v>0</v>
      </c>
      <c r="BG975">
        <v>0</v>
      </c>
      <c r="BH975">
        <v>1.5</v>
      </c>
      <c r="BI975" t="s">
        <v>197</v>
      </c>
      <c r="BJ975" t="s">
        <v>192</v>
      </c>
      <c r="BK975">
        <v>0</v>
      </c>
      <c r="BL975">
        <v>0</v>
      </c>
      <c r="BM975">
        <v>0</v>
      </c>
      <c r="BN975">
        <v>0</v>
      </c>
      <c r="BO975">
        <v>0</v>
      </c>
      <c r="BP975" t="s">
        <v>2836</v>
      </c>
      <c r="BQ975">
        <v>0</v>
      </c>
      <c r="BR975">
        <v>0</v>
      </c>
      <c r="BS975">
        <v>0</v>
      </c>
      <c r="BT975" t="s">
        <v>880</v>
      </c>
      <c r="BU975">
        <v>0</v>
      </c>
      <c r="BV975">
        <v>0</v>
      </c>
      <c r="BW975" t="s">
        <v>697</v>
      </c>
      <c r="BX975">
        <v>0</v>
      </c>
    </row>
    <row r="976" spans="1:76" x14ac:dyDescent="0.25">
      <c r="A976" t="s">
        <v>821</v>
      </c>
      <c r="B976" t="s">
        <v>231</v>
      </c>
      <c r="C976" t="s">
        <v>822</v>
      </c>
      <c r="D976" t="s">
        <v>289</v>
      </c>
      <c r="E976" t="s">
        <v>192</v>
      </c>
      <c r="F976" t="s">
        <v>676</v>
      </c>
      <c r="G976" t="s">
        <v>198</v>
      </c>
      <c r="H976" t="s">
        <v>198</v>
      </c>
      <c r="I976" t="s">
        <v>2264</v>
      </c>
      <c r="J976" t="s">
        <v>2633</v>
      </c>
      <c r="K976">
        <v>1</v>
      </c>
      <c r="L976">
        <v>968</v>
      </c>
      <c r="M976">
        <v>733</v>
      </c>
      <c r="N976">
        <v>0</v>
      </c>
      <c r="O976">
        <v>0</v>
      </c>
      <c r="P976">
        <v>0</v>
      </c>
      <c r="Q976">
        <v>968</v>
      </c>
      <c r="R976">
        <v>0</v>
      </c>
      <c r="S976">
        <v>0</v>
      </c>
      <c r="T976">
        <v>24.28</v>
      </c>
      <c r="U976">
        <v>21.5</v>
      </c>
      <c r="V976">
        <v>17.62</v>
      </c>
      <c r="W976">
        <v>-6.66</v>
      </c>
      <c r="X976">
        <v>-22.03</v>
      </c>
      <c r="Y976">
        <v>31.593</v>
      </c>
      <c r="Z976">
        <v>29.06</v>
      </c>
      <c r="AA976">
        <v>3.96</v>
      </c>
      <c r="AB976" t="s">
        <v>199</v>
      </c>
      <c r="AC976" s="2">
        <v>-47.928688524590164</v>
      </c>
      <c r="AD976">
        <v>-10.54</v>
      </c>
      <c r="AE976">
        <v>730.82</v>
      </c>
      <c r="AF976">
        <v>0</v>
      </c>
      <c r="AG976">
        <v>0</v>
      </c>
      <c r="AH976">
        <v>0</v>
      </c>
      <c r="AI976" t="s">
        <v>697</v>
      </c>
      <c r="AJ976" t="s">
        <v>697</v>
      </c>
      <c r="AK976" t="s">
        <v>697</v>
      </c>
      <c r="AL976">
        <v>0</v>
      </c>
      <c r="AM976">
        <v>0</v>
      </c>
      <c r="AN976" t="s">
        <v>697</v>
      </c>
      <c r="AO976" t="s">
        <v>697</v>
      </c>
      <c r="AP976" t="s">
        <v>215</v>
      </c>
      <c r="AQ976" t="s">
        <v>2832</v>
      </c>
      <c r="AR976" t="s">
        <v>2833</v>
      </c>
      <c r="AS976" t="s">
        <v>697</v>
      </c>
      <c r="AT976" t="s">
        <v>697</v>
      </c>
      <c r="AU976" t="s">
        <v>207</v>
      </c>
      <c r="AV976" t="s">
        <v>236</v>
      </c>
      <c r="AW976" t="s">
        <v>196</v>
      </c>
      <c r="AX976" t="s">
        <v>697</v>
      </c>
      <c r="AY976" t="s">
        <v>697</v>
      </c>
      <c r="AZ976" t="s">
        <v>697</v>
      </c>
      <c r="BA976" t="s">
        <v>2834</v>
      </c>
      <c r="BB976" t="s">
        <v>2835</v>
      </c>
      <c r="BC976">
        <v>0</v>
      </c>
      <c r="BD976" t="s">
        <v>697</v>
      </c>
      <c r="BE976">
        <v>0</v>
      </c>
      <c r="BF976">
        <v>0</v>
      </c>
      <c r="BG976">
        <v>0</v>
      </c>
      <c r="BH976">
        <v>0</v>
      </c>
      <c r="BI976" t="s">
        <v>197</v>
      </c>
      <c r="BJ976" t="s">
        <v>697</v>
      </c>
      <c r="BK976">
        <v>0</v>
      </c>
      <c r="BL976">
        <v>0</v>
      </c>
      <c r="BM976">
        <v>0</v>
      </c>
      <c r="BN976">
        <v>0</v>
      </c>
      <c r="BO976">
        <v>0</v>
      </c>
      <c r="BP976" t="s">
        <v>2836</v>
      </c>
      <c r="BQ976">
        <v>0</v>
      </c>
      <c r="BR976">
        <v>0</v>
      </c>
      <c r="BS976">
        <v>0</v>
      </c>
      <c r="BT976" t="s">
        <v>697</v>
      </c>
      <c r="BU976">
        <v>0</v>
      </c>
      <c r="BV976">
        <v>0</v>
      </c>
      <c r="BW976" t="s">
        <v>697</v>
      </c>
      <c r="BX976">
        <v>0</v>
      </c>
    </row>
    <row r="977" spans="1:76" x14ac:dyDescent="0.25">
      <c r="A977" t="s">
        <v>735</v>
      </c>
      <c r="B977" t="s">
        <v>231</v>
      </c>
      <c r="C977" t="s">
        <v>232</v>
      </c>
      <c r="D977" t="s">
        <v>233</v>
      </c>
      <c r="E977" t="s">
        <v>192</v>
      </c>
      <c r="F977" t="s">
        <v>234</v>
      </c>
      <c r="G977" t="s">
        <v>697</v>
      </c>
      <c r="H977" t="s">
        <v>89</v>
      </c>
      <c r="I977" t="s">
        <v>2264</v>
      </c>
      <c r="J977" t="s">
        <v>2633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697</v>
      </c>
      <c r="AC977" s="2">
        <v>0</v>
      </c>
      <c r="AD977">
        <v>0</v>
      </c>
      <c r="AE977">
        <v>0</v>
      </c>
      <c r="AF977">
        <v>1</v>
      </c>
      <c r="AG977">
        <v>0</v>
      </c>
      <c r="AH977">
        <v>71.28</v>
      </c>
      <c r="AI977" t="s">
        <v>698</v>
      </c>
      <c r="AJ977" t="s">
        <v>705</v>
      </c>
      <c r="AK977" t="s">
        <v>697</v>
      </c>
      <c r="AL977">
        <v>0</v>
      </c>
      <c r="AM977">
        <v>0</v>
      </c>
      <c r="AN977" t="s">
        <v>194</v>
      </c>
      <c r="AO977" t="s">
        <v>697</v>
      </c>
      <c r="AP977" t="s">
        <v>697</v>
      </c>
      <c r="AQ977" t="s">
        <v>2837</v>
      </c>
      <c r="AR977" t="s">
        <v>2838</v>
      </c>
      <c r="AS977" t="s">
        <v>697</v>
      </c>
      <c r="AT977" t="s">
        <v>697</v>
      </c>
      <c r="AU977" t="s">
        <v>706</v>
      </c>
      <c r="AV977" t="s">
        <v>236</v>
      </c>
      <c r="AW977" t="s">
        <v>196</v>
      </c>
      <c r="AX977" t="s">
        <v>697</v>
      </c>
      <c r="AY977" t="s">
        <v>697</v>
      </c>
      <c r="AZ977" t="s">
        <v>697</v>
      </c>
      <c r="BA977" t="s">
        <v>2839</v>
      </c>
      <c r="BB977" t="s">
        <v>2840</v>
      </c>
      <c r="BC977">
        <v>0</v>
      </c>
      <c r="BD977" t="s">
        <v>697</v>
      </c>
      <c r="BE977">
        <v>0</v>
      </c>
      <c r="BF977">
        <v>0</v>
      </c>
      <c r="BG977">
        <v>0</v>
      </c>
      <c r="BH977">
        <v>2.25</v>
      </c>
      <c r="BI977" t="s">
        <v>197</v>
      </c>
      <c r="BJ977" t="s">
        <v>192</v>
      </c>
      <c r="BK977">
        <v>0</v>
      </c>
      <c r="BL977">
        <v>0</v>
      </c>
      <c r="BM977">
        <v>0</v>
      </c>
      <c r="BN977">
        <v>0</v>
      </c>
      <c r="BO977">
        <v>0</v>
      </c>
      <c r="BP977" t="s">
        <v>2841</v>
      </c>
      <c r="BQ977">
        <v>0</v>
      </c>
      <c r="BR977">
        <v>0</v>
      </c>
      <c r="BS977">
        <v>0</v>
      </c>
      <c r="BT977" t="s">
        <v>880</v>
      </c>
      <c r="BU977">
        <v>0</v>
      </c>
      <c r="BV977">
        <v>0</v>
      </c>
      <c r="BW977" t="s">
        <v>697</v>
      </c>
      <c r="BX977">
        <v>0</v>
      </c>
    </row>
    <row r="978" spans="1:76" x14ac:dyDescent="0.25">
      <c r="A978" t="s">
        <v>735</v>
      </c>
      <c r="B978" t="s">
        <v>231</v>
      </c>
      <c r="C978" t="s">
        <v>232</v>
      </c>
      <c r="D978" t="s">
        <v>233</v>
      </c>
      <c r="E978" t="s">
        <v>192</v>
      </c>
      <c r="F978" t="s">
        <v>234</v>
      </c>
      <c r="G978" t="s">
        <v>198</v>
      </c>
      <c r="H978" t="s">
        <v>198</v>
      </c>
      <c r="I978" t="s">
        <v>2264</v>
      </c>
      <c r="J978" t="s">
        <v>2633</v>
      </c>
      <c r="K978">
        <v>1</v>
      </c>
      <c r="L978">
        <v>460</v>
      </c>
      <c r="M978">
        <v>315</v>
      </c>
      <c r="N978">
        <v>0</v>
      </c>
      <c r="O978">
        <v>0</v>
      </c>
      <c r="P978">
        <v>0</v>
      </c>
      <c r="Q978">
        <v>460</v>
      </c>
      <c r="R978">
        <v>0</v>
      </c>
      <c r="S978">
        <v>0</v>
      </c>
      <c r="T978">
        <v>31.52</v>
      </c>
      <c r="U978">
        <v>21.5</v>
      </c>
      <c r="V978">
        <v>17.62</v>
      </c>
      <c r="W978">
        <v>-13.9</v>
      </c>
      <c r="X978">
        <v>-37.79</v>
      </c>
      <c r="Y978">
        <v>9.0030000000000001</v>
      </c>
      <c r="Z978">
        <v>10.24</v>
      </c>
      <c r="AA978">
        <v>3.25</v>
      </c>
      <c r="AB978" t="s">
        <v>199</v>
      </c>
      <c r="AC978" s="2">
        <v>-45.166393442622947</v>
      </c>
      <c r="AD978">
        <v>-9.94</v>
      </c>
      <c r="AE978">
        <v>350.86</v>
      </c>
      <c r="AF978">
        <v>0</v>
      </c>
      <c r="AG978">
        <v>0</v>
      </c>
      <c r="AH978">
        <v>0</v>
      </c>
      <c r="AI978" t="s">
        <v>697</v>
      </c>
      <c r="AJ978" t="s">
        <v>697</v>
      </c>
      <c r="AK978" t="s">
        <v>697</v>
      </c>
      <c r="AL978">
        <v>0</v>
      </c>
      <c r="AM978">
        <v>0</v>
      </c>
      <c r="AN978" t="s">
        <v>697</v>
      </c>
      <c r="AO978" t="s">
        <v>697</v>
      </c>
      <c r="AP978" t="s">
        <v>215</v>
      </c>
      <c r="AQ978" t="s">
        <v>2837</v>
      </c>
      <c r="AR978" t="s">
        <v>2838</v>
      </c>
      <c r="AS978" t="s">
        <v>697</v>
      </c>
      <c r="AT978" t="s">
        <v>697</v>
      </c>
      <c r="AU978" t="s">
        <v>706</v>
      </c>
      <c r="AV978" t="s">
        <v>236</v>
      </c>
      <c r="AW978" t="s">
        <v>196</v>
      </c>
      <c r="AX978" t="s">
        <v>697</v>
      </c>
      <c r="AY978" t="s">
        <v>697</v>
      </c>
      <c r="AZ978" t="s">
        <v>697</v>
      </c>
      <c r="BA978" t="s">
        <v>2839</v>
      </c>
      <c r="BB978" t="s">
        <v>2840</v>
      </c>
      <c r="BC978">
        <v>0</v>
      </c>
      <c r="BD978" t="s">
        <v>697</v>
      </c>
      <c r="BE978">
        <v>0</v>
      </c>
      <c r="BF978">
        <v>0</v>
      </c>
      <c r="BG978">
        <v>0</v>
      </c>
      <c r="BH978">
        <v>0</v>
      </c>
      <c r="BI978" t="s">
        <v>197</v>
      </c>
      <c r="BJ978" t="s">
        <v>697</v>
      </c>
      <c r="BK978">
        <v>0</v>
      </c>
      <c r="BL978">
        <v>0</v>
      </c>
      <c r="BM978">
        <v>0</v>
      </c>
      <c r="BN978">
        <v>0</v>
      </c>
      <c r="BO978">
        <v>0</v>
      </c>
      <c r="BP978" t="s">
        <v>2841</v>
      </c>
      <c r="BQ978">
        <v>0</v>
      </c>
      <c r="BR978">
        <v>0</v>
      </c>
      <c r="BS978">
        <v>0</v>
      </c>
      <c r="BT978" t="s">
        <v>697</v>
      </c>
      <c r="BU978">
        <v>0</v>
      </c>
      <c r="BV978">
        <v>0</v>
      </c>
      <c r="BW978" t="s">
        <v>697</v>
      </c>
      <c r="BX978">
        <v>0</v>
      </c>
    </row>
    <row r="979" spans="1:76" x14ac:dyDescent="0.25">
      <c r="A979" t="s">
        <v>739</v>
      </c>
      <c r="B979" t="s">
        <v>191</v>
      </c>
      <c r="C979" t="s">
        <v>535</v>
      </c>
      <c r="D979" t="s">
        <v>536</v>
      </c>
      <c r="E979" t="s">
        <v>192</v>
      </c>
      <c r="F979" t="s">
        <v>253</v>
      </c>
      <c r="G979" t="s">
        <v>697</v>
      </c>
      <c r="H979" t="s">
        <v>89</v>
      </c>
      <c r="I979" t="s">
        <v>2264</v>
      </c>
      <c r="J979" t="s">
        <v>2633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697</v>
      </c>
      <c r="AC979" s="2">
        <v>0</v>
      </c>
      <c r="AD979">
        <v>0</v>
      </c>
      <c r="AE979">
        <v>0</v>
      </c>
      <c r="AF979">
        <v>1</v>
      </c>
      <c r="AG979">
        <v>0</v>
      </c>
      <c r="AH979">
        <v>50.24</v>
      </c>
      <c r="AI979" t="s">
        <v>894</v>
      </c>
      <c r="AJ979" t="s">
        <v>1011</v>
      </c>
      <c r="AK979" t="s">
        <v>697</v>
      </c>
      <c r="AL979">
        <v>0</v>
      </c>
      <c r="AM979">
        <v>0</v>
      </c>
      <c r="AN979" t="s">
        <v>194</v>
      </c>
      <c r="AO979" t="s">
        <v>697</v>
      </c>
      <c r="AP979" t="s">
        <v>697</v>
      </c>
      <c r="AQ979" t="s">
        <v>2842</v>
      </c>
      <c r="AR979" t="s">
        <v>2843</v>
      </c>
      <c r="AS979" t="s">
        <v>697</v>
      </c>
      <c r="AT979" t="s">
        <v>697</v>
      </c>
      <c r="AU979" t="s">
        <v>213</v>
      </c>
      <c r="AV979" t="s">
        <v>236</v>
      </c>
      <c r="AW979" t="s">
        <v>196</v>
      </c>
      <c r="AX979" t="s">
        <v>697</v>
      </c>
      <c r="AY979" t="s">
        <v>697</v>
      </c>
      <c r="AZ979" t="s">
        <v>697</v>
      </c>
      <c r="BA979" t="s">
        <v>2844</v>
      </c>
      <c r="BB979" t="s">
        <v>2845</v>
      </c>
      <c r="BC979">
        <v>0</v>
      </c>
      <c r="BD979" t="s">
        <v>697</v>
      </c>
      <c r="BE979">
        <v>0</v>
      </c>
      <c r="BF979">
        <v>0</v>
      </c>
      <c r="BG979">
        <v>0</v>
      </c>
      <c r="BH979">
        <v>1.75</v>
      </c>
      <c r="BI979" t="s">
        <v>197</v>
      </c>
      <c r="BJ979" t="s">
        <v>192</v>
      </c>
      <c r="BK979">
        <v>0</v>
      </c>
      <c r="BL979">
        <v>0</v>
      </c>
      <c r="BM979">
        <v>0</v>
      </c>
      <c r="BN979">
        <v>0</v>
      </c>
      <c r="BO979">
        <v>0</v>
      </c>
      <c r="BP979" t="s">
        <v>2846</v>
      </c>
      <c r="BQ979">
        <v>0</v>
      </c>
      <c r="BR979">
        <v>0</v>
      </c>
      <c r="BS979">
        <v>0</v>
      </c>
      <c r="BT979" t="s">
        <v>880</v>
      </c>
      <c r="BU979">
        <v>0</v>
      </c>
      <c r="BV979">
        <v>0</v>
      </c>
      <c r="BW979" t="s">
        <v>697</v>
      </c>
      <c r="BX979">
        <v>0</v>
      </c>
    </row>
    <row r="980" spans="1:76" x14ac:dyDescent="0.25">
      <c r="A980" t="s">
        <v>739</v>
      </c>
      <c r="B980" t="s">
        <v>191</v>
      </c>
      <c r="C980" t="s">
        <v>535</v>
      </c>
      <c r="D980" t="s">
        <v>536</v>
      </c>
      <c r="E980" t="s">
        <v>192</v>
      </c>
      <c r="F980" t="s">
        <v>253</v>
      </c>
      <c r="G980" t="s">
        <v>198</v>
      </c>
      <c r="H980" t="s">
        <v>198</v>
      </c>
      <c r="I980" t="s">
        <v>2264</v>
      </c>
      <c r="J980" t="s">
        <v>2633</v>
      </c>
      <c r="K980">
        <v>1</v>
      </c>
      <c r="L980">
        <v>557</v>
      </c>
      <c r="M980">
        <v>385</v>
      </c>
      <c r="N980">
        <v>0</v>
      </c>
      <c r="O980">
        <v>0</v>
      </c>
      <c r="P980">
        <v>0</v>
      </c>
      <c r="Q980">
        <v>557</v>
      </c>
      <c r="R980">
        <v>0</v>
      </c>
      <c r="S980">
        <v>0</v>
      </c>
      <c r="T980">
        <v>30.88</v>
      </c>
      <c r="U980">
        <v>31.5</v>
      </c>
      <c r="V980">
        <v>25.82</v>
      </c>
      <c r="W980">
        <v>-5.0599999999999996</v>
      </c>
      <c r="X980">
        <v>2.83</v>
      </c>
      <c r="Y980">
        <v>4.5999999999999996</v>
      </c>
      <c r="Z980">
        <v>1.54</v>
      </c>
      <c r="AA980">
        <v>0.4</v>
      </c>
      <c r="AB980" t="s">
        <v>199</v>
      </c>
      <c r="AC980" s="2">
        <v>-0.94262295081967207</v>
      </c>
      <c r="AD980">
        <v>-0.21</v>
      </c>
      <c r="AE980">
        <v>380.01</v>
      </c>
      <c r="AF980">
        <v>0</v>
      </c>
      <c r="AG980">
        <v>0</v>
      </c>
      <c r="AH980">
        <v>0</v>
      </c>
      <c r="AI980" t="s">
        <v>697</v>
      </c>
      <c r="AJ980" t="s">
        <v>697</v>
      </c>
      <c r="AK980" t="s">
        <v>697</v>
      </c>
      <c r="AL980">
        <v>0</v>
      </c>
      <c r="AM980">
        <v>0</v>
      </c>
      <c r="AN980" t="s">
        <v>697</v>
      </c>
      <c r="AO980" t="s">
        <v>697</v>
      </c>
      <c r="AP980" t="s">
        <v>215</v>
      </c>
      <c r="AQ980" t="s">
        <v>2842</v>
      </c>
      <c r="AR980" t="s">
        <v>2843</v>
      </c>
      <c r="AS980" t="s">
        <v>697</v>
      </c>
      <c r="AT980" t="s">
        <v>697</v>
      </c>
      <c r="AU980" t="s">
        <v>213</v>
      </c>
      <c r="AV980" t="s">
        <v>236</v>
      </c>
      <c r="AW980" t="s">
        <v>196</v>
      </c>
      <c r="AX980" t="s">
        <v>697</v>
      </c>
      <c r="AY980" t="s">
        <v>697</v>
      </c>
      <c r="AZ980" t="s">
        <v>697</v>
      </c>
      <c r="BA980" t="s">
        <v>2844</v>
      </c>
      <c r="BB980" t="s">
        <v>2845</v>
      </c>
      <c r="BC980">
        <v>0</v>
      </c>
      <c r="BD980" t="s">
        <v>697</v>
      </c>
      <c r="BE980">
        <v>0</v>
      </c>
      <c r="BF980">
        <v>0</v>
      </c>
      <c r="BG980">
        <v>0</v>
      </c>
      <c r="BH980">
        <v>0</v>
      </c>
      <c r="BI980" t="s">
        <v>197</v>
      </c>
      <c r="BJ980" t="s">
        <v>697</v>
      </c>
      <c r="BK980">
        <v>0</v>
      </c>
      <c r="BL980">
        <v>0</v>
      </c>
      <c r="BM980">
        <v>0</v>
      </c>
      <c r="BN980">
        <v>0</v>
      </c>
      <c r="BO980">
        <v>0</v>
      </c>
      <c r="BP980" t="s">
        <v>2846</v>
      </c>
      <c r="BQ980">
        <v>0</v>
      </c>
      <c r="BR980">
        <v>0</v>
      </c>
      <c r="BS980">
        <v>0</v>
      </c>
      <c r="BT980" t="s">
        <v>697</v>
      </c>
      <c r="BU980">
        <v>0</v>
      </c>
      <c r="BV980">
        <v>0</v>
      </c>
      <c r="BW980" t="s">
        <v>697</v>
      </c>
      <c r="BX980">
        <v>0</v>
      </c>
    </row>
    <row r="981" spans="1:76" x14ac:dyDescent="0.25">
      <c r="A981" t="s">
        <v>721</v>
      </c>
      <c r="B981" t="s">
        <v>191</v>
      </c>
      <c r="C981" t="s">
        <v>209</v>
      </c>
      <c r="D981" t="s">
        <v>796</v>
      </c>
      <c r="E981" t="s">
        <v>192</v>
      </c>
      <c r="F981" t="s">
        <v>210</v>
      </c>
      <c r="G981" t="s">
        <v>697</v>
      </c>
      <c r="H981" t="s">
        <v>89</v>
      </c>
      <c r="I981" t="s">
        <v>1570</v>
      </c>
      <c r="J981" t="s">
        <v>2633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697</v>
      </c>
      <c r="AC981" s="2">
        <v>0</v>
      </c>
      <c r="AD981">
        <v>0</v>
      </c>
      <c r="AE981">
        <v>0</v>
      </c>
      <c r="AF981">
        <v>1</v>
      </c>
      <c r="AG981">
        <v>0</v>
      </c>
      <c r="AH981">
        <v>50.68</v>
      </c>
      <c r="AI981" t="s">
        <v>1112</v>
      </c>
      <c r="AJ981" t="s">
        <v>1113</v>
      </c>
      <c r="AK981" t="s">
        <v>697</v>
      </c>
      <c r="AL981">
        <v>0</v>
      </c>
      <c r="AM981">
        <v>0</v>
      </c>
      <c r="AN981" t="s">
        <v>194</v>
      </c>
      <c r="AO981" t="s">
        <v>697</v>
      </c>
      <c r="AP981" t="s">
        <v>697</v>
      </c>
      <c r="AQ981" t="s">
        <v>2847</v>
      </c>
      <c r="AR981" t="s">
        <v>2848</v>
      </c>
      <c r="AS981" t="s">
        <v>697</v>
      </c>
      <c r="AT981" t="s">
        <v>697</v>
      </c>
      <c r="AU981" t="s">
        <v>219</v>
      </c>
      <c r="AV981" t="s">
        <v>236</v>
      </c>
      <c r="AW981" t="s">
        <v>196</v>
      </c>
      <c r="AX981" t="s">
        <v>697</v>
      </c>
      <c r="AY981" t="s">
        <v>697</v>
      </c>
      <c r="AZ981" t="s">
        <v>697</v>
      </c>
      <c r="BA981" t="s">
        <v>1214</v>
      </c>
      <c r="BB981" t="s">
        <v>2849</v>
      </c>
      <c r="BC981">
        <v>0</v>
      </c>
      <c r="BD981" t="s">
        <v>697</v>
      </c>
      <c r="BE981">
        <v>0</v>
      </c>
      <c r="BF981">
        <v>0</v>
      </c>
      <c r="BG981">
        <v>0</v>
      </c>
      <c r="BH981">
        <v>1.6</v>
      </c>
      <c r="BI981" t="s">
        <v>197</v>
      </c>
      <c r="BJ981" t="s">
        <v>192</v>
      </c>
      <c r="BK981">
        <v>0</v>
      </c>
      <c r="BL981">
        <v>0</v>
      </c>
      <c r="BM981">
        <v>0</v>
      </c>
      <c r="BN981">
        <v>0</v>
      </c>
      <c r="BO981">
        <v>0</v>
      </c>
      <c r="BP981" t="s">
        <v>2850</v>
      </c>
      <c r="BQ981">
        <v>0</v>
      </c>
      <c r="BR981">
        <v>0</v>
      </c>
      <c r="BS981">
        <v>0</v>
      </c>
      <c r="BT981" t="s">
        <v>880</v>
      </c>
      <c r="BU981">
        <v>0</v>
      </c>
      <c r="BV981">
        <v>0</v>
      </c>
      <c r="BW981" t="s">
        <v>697</v>
      </c>
      <c r="BX981">
        <v>0</v>
      </c>
    </row>
    <row r="982" spans="1:76" x14ac:dyDescent="0.25">
      <c r="A982" t="s">
        <v>721</v>
      </c>
      <c r="B982" t="s">
        <v>191</v>
      </c>
      <c r="C982" t="s">
        <v>209</v>
      </c>
      <c r="D982" t="s">
        <v>796</v>
      </c>
      <c r="E982" t="s">
        <v>192</v>
      </c>
      <c r="F982" t="s">
        <v>210</v>
      </c>
      <c r="G982" t="s">
        <v>198</v>
      </c>
      <c r="H982" t="s">
        <v>198</v>
      </c>
      <c r="I982" t="s">
        <v>1570</v>
      </c>
      <c r="J982" t="s">
        <v>2633</v>
      </c>
      <c r="K982">
        <v>1</v>
      </c>
      <c r="L982">
        <v>730</v>
      </c>
      <c r="M982">
        <v>503</v>
      </c>
      <c r="N982">
        <v>0</v>
      </c>
      <c r="O982">
        <v>0</v>
      </c>
      <c r="P982">
        <v>0</v>
      </c>
      <c r="Q982">
        <v>730</v>
      </c>
      <c r="R982">
        <v>0</v>
      </c>
      <c r="S982">
        <v>0</v>
      </c>
      <c r="T982">
        <v>31.1</v>
      </c>
      <c r="U982">
        <v>27.5</v>
      </c>
      <c r="V982">
        <v>22.54</v>
      </c>
      <c r="W982">
        <v>-8.56</v>
      </c>
      <c r="X982">
        <v>-21.52</v>
      </c>
      <c r="Y982">
        <v>13.763</v>
      </c>
      <c r="Z982">
        <v>16.350000000000001</v>
      </c>
      <c r="AA982">
        <v>3.25</v>
      </c>
      <c r="AB982" t="s">
        <v>199</v>
      </c>
      <c r="AC982" s="2">
        <v>-32.797540983606559</v>
      </c>
      <c r="AD982">
        <v>-7.22</v>
      </c>
      <c r="AE982">
        <v>512.9</v>
      </c>
      <c r="AF982">
        <v>0</v>
      </c>
      <c r="AG982">
        <v>0</v>
      </c>
      <c r="AH982">
        <v>0</v>
      </c>
      <c r="AI982" t="s">
        <v>697</v>
      </c>
      <c r="AJ982" t="s">
        <v>697</v>
      </c>
      <c r="AK982" t="s">
        <v>697</v>
      </c>
      <c r="AL982">
        <v>0</v>
      </c>
      <c r="AM982">
        <v>0</v>
      </c>
      <c r="AN982" t="s">
        <v>697</v>
      </c>
      <c r="AO982" t="s">
        <v>697</v>
      </c>
      <c r="AP982" t="s">
        <v>215</v>
      </c>
      <c r="AQ982" t="s">
        <v>2847</v>
      </c>
      <c r="AR982" t="s">
        <v>2848</v>
      </c>
      <c r="AS982" t="s">
        <v>697</v>
      </c>
      <c r="AT982" t="s">
        <v>697</v>
      </c>
      <c r="AU982" t="s">
        <v>219</v>
      </c>
      <c r="AV982" t="s">
        <v>236</v>
      </c>
      <c r="AW982" t="s">
        <v>196</v>
      </c>
      <c r="AX982" t="s">
        <v>697</v>
      </c>
      <c r="AY982" t="s">
        <v>697</v>
      </c>
      <c r="AZ982" t="s">
        <v>697</v>
      </c>
      <c r="BA982" t="s">
        <v>1214</v>
      </c>
      <c r="BB982" t="s">
        <v>2849</v>
      </c>
      <c r="BC982">
        <v>0</v>
      </c>
      <c r="BD982" t="s">
        <v>697</v>
      </c>
      <c r="BE982">
        <v>0</v>
      </c>
      <c r="BF982">
        <v>0</v>
      </c>
      <c r="BG982">
        <v>0</v>
      </c>
      <c r="BH982">
        <v>0</v>
      </c>
      <c r="BI982" t="s">
        <v>197</v>
      </c>
      <c r="BJ982" t="s">
        <v>697</v>
      </c>
      <c r="BK982">
        <v>0</v>
      </c>
      <c r="BL982">
        <v>0</v>
      </c>
      <c r="BM982">
        <v>0</v>
      </c>
      <c r="BN982">
        <v>0</v>
      </c>
      <c r="BO982">
        <v>0</v>
      </c>
      <c r="BP982" t="s">
        <v>2850</v>
      </c>
      <c r="BQ982">
        <v>0</v>
      </c>
      <c r="BR982">
        <v>0</v>
      </c>
      <c r="BS982">
        <v>0</v>
      </c>
      <c r="BT982" t="s">
        <v>697</v>
      </c>
      <c r="BU982">
        <v>0</v>
      </c>
      <c r="BV982">
        <v>0</v>
      </c>
      <c r="BW982" t="s">
        <v>697</v>
      </c>
      <c r="BX982">
        <v>0</v>
      </c>
    </row>
    <row r="983" spans="1:76" x14ac:dyDescent="0.25">
      <c r="A983" t="s">
        <v>1072</v>
      </c>
      <c r="B983" t="s">
        <v>191</v>
      </c>
      <c r="C983" t="s">
        <v>1073</v>
      </c>
      <c r="D983" t="s">
        <v>466</v>
      </c>
      <c r="E983" t="s">
        <v>192</v>
      </c>
      <c r="F983" t="s">
        <v>677</v>
      </c>
      <c r="G983" t="s">
        <v>697</v>
      </c>
      <c r="H983" t="s">
        <v>89</v>
      </c>
      <c r="I983" t="s">
        <v>1318</v>
      </c>
      <c r="J983" t="s">
        <v>2633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697</v>
      </c>
      <c r="AC983" s="2">
        <v>0</v>
      </c>
      <c r="AD983">
        <v>0</v>
      </c>
      <c r="AE983">
        <v>0</v>
      </c>
      <c r="AF983">
        <v>1</v>
      </c>
      <c r="AG983">
        <v>0</v>
      </c>
      <c r="AH983">
        <v>55.98</v>
      </c>
      <c r="AI983" t="s">
        <v>467</v>
      </c>
      <c r="AJ983" t="s">
        <v>468</v>
      </c>
      <c r="AK983" t="s">
        <v>697</v>
      </c>
      <c r="AL983">
        <v>0</v>
      </c>
      <c r="AM983">
        <v>0</v>
      </c>
      <c r="AN983" t="s">
        <v>194</v>
      </c>
      <c r="AO983" t="s">
        <v>697</v>
      </c>
      <c r="AP983" t="s">
        <v>697</v>
      </c>
      <c r="AQ983" t="s">
        <v>2851</v>
      </c>
      <c r="AR983" t="s">
        <v>2852</v>
      </c>
      <c r="AS983" t="s">
        <v>697</v>
      </c>
      <c r="AT983" t="s">
        <v>697</v>
      </c>
      <c r="AU983" t="s">
        <v>864</v>
      </c>
      <c r="AV983" t="s">
        <v>236</v>
      </c>
      <c r="AW983" t="s">
        <v>196</v>
      </c>
      <c r="AX983" t="s">
        <v>697</v>
      </c>
      <c r="AY983" t="s">
        <v>697</v>
      </c>
      <c r="AZ983" t="s">
        <v>697</v>
      </c>
      <c r="BA983" t="s">
        <v>1856</v>
      </c>
      <c r="BB983" t="s">
        <v>2853</v>
      </c>
      <c r="BC983">
        <v>0</v>
      </c>
      <c r="BD983" t="s">
        <v>697</v>
      </c>
      <c r="BE983">
        <v>0</v>
      </c>
      <c r="BF983">
        <v>0</v>
      </c>
      <c r="BG983">
        <v>0</v>
      </c>
      <c r="BH983">
        <v>1.95</v>
      </c>
      <c r="BI983" t="s">
        <v>197</v>
      </c>
      <c r="BJ983" t="s">
        <v>192</v>
      </c>
      <c r="BK983">
        <v>0</v>
      </c>
      <c r="BL983">
        <v>0</v>
      </c>
      <c r="BM983">
        <v>0</v>
      </c>
      <c r="BN983">
        <v>0</v>
      </c>
      <c r="BO983">
        <v>0</v>
      </c>
      <c r="BP983" t="s">
        <v>2854</v>
      </c>
      <c r="BQ983">
        <v>0</v>
      </c>
      <c r="BR983">
        <v>0</v>
      </c>
      <c r="BS983">
        <v>0</v>
      </c>
      <c r="BT983" t="s">
        <v>880</v>
      </c>
      <c r="BU983">
        <v>0</v>
      </c>
      <c r="BV983">
        <v>0</v>
      </c>
      <c r="BW983" t="s">
        <v>697</v>
      </c>
      <c r="BX983">
        <v>0</v>
      </c>
    </row>
    <row r="984" spans="1:76" x14ac:dyDescent="0.25">
      <c r="A984" t="s">
        <v>1072</v>
      </c>
      <c r="B984" t="s">
        <v>191</v>
      </c>
      <c r="C984" t="s">
        <v>1073</v>
      </c>
      <c r="D984" t="s">
        <v>466</v>
      </c>
      <c r="E984" t="s">
        <v>192</v>
      </c>
      <c r="F984" t="s">
        <v>677</v>
      </c>
      <c r="G984" t="s">
        <v>198</v>
      </c>
      <c r="H984" t="s">
        <v>198</v>
      </c>
      <c r="I984" t="s">
        <v>1318</v>
      </c>
      <c r="J984" t="s">
        <v>2633</v>
      </c>
      <c r="K984">
        <v>1</v>
      </c>
      <c r="L984">
        <v>370</v>
      </c>
      <c r="M984">
        <v>266</v>
      </c>
      <c r="N984">
        <v>0</v>
      </c>
      <c r="O984">
        <v>0</v>
      </c>
      <c r="P984">
        <v>0</v>
      </c>
      <c r="Q984">
        <v>370</v>
      </c>
      <c r="R984">
        <v>0</v>
      </c>
      <c r="S984">
        <v>0</v>
      </c>
      <c r="T984">
        <v>28.11</v>
      </c>
      <c r="U984">
        <v>31.5</v>
      </c>
      <c r="V984">
        <v>25.82</v>
      </c>
      <c r="W984">
        <v>-2.29</v>
      </c>
      <c r="X984">
        <v>10.29</v>
      </c>
      <c r="Y984">
        <v>7.6859999999999999</v>
      </c>
      <c r="Z984">
        <v>10.54</v>
      </c>
      <c r="AA984">
        <v>3.96</v>
      </c>
      <c r="AB984" t="s">
        <v>199</v>
      </c>
      <c r="AC984" s="2">
        <v>3.9868852459016395</v>
      </c>
      <c r="AD984">
        <v>0.88</v>
      </c>
      <c r="AE984">
        <v>242.91</v>
      </c>
      <c r="AF984">
        <v>0</v>
      </c>
      <c r="AG984">
        <v>0</v>
      </c>
      <c r="AH984">
        <v>0</v>
      </c>
      <c r="AI984" t="s">
        <v>697</v>
      </c>
      <c r="AJ984" t="s">
        <v>697</v>
      </c>
      <c r="AK984" t="s">
        <v>697</v>
      </c>
      <c r="AL984">
        <v>0</v>
      </c>
      <c r="AM984">
        <v>0</v>
      </c>
      <c r="AN984" t="s">
        <v>697</v>
      </c>
      <c r="AO984" t="s">
        <v>697</v>
      </c>
      <c r="AP984" t="s">
        <v>215</v>
      </c>
      <c r="AQ984" t="s">
        <v>2851</v>
      </c>
      <c r="AR984" t="s">
        <v>2852</v>
      </c>
      <c r="AS984" t="s">
        <v>697</v>
      </c>
      <c r="AT984" t="s">
        <v>697</v>
      </c>
      <c r="AU984" t="s">
        <v>864</v>
      </c>
      <c r="AV984" t="s">
        <v>236</v>
      </c>
      <c r="AW984" t="s">
        <v>196</v>
      </c>
      <c r="AX984" t="s">
        <v>697</v>
      </c>
      <c r="AY984" t="s">
        <v>697</v>
      </c>
      <c r="AZ984" t="s">
        <v>697</v>
      </c>
      <c r="BA984" t="s">
        <v>1856</v>
      </c>
      <c r="BB984" t="s">
        <v>2853</v>
      </c>
      <c r="BC984">
        <v>0</v>
      </c>
      <c r="BD984" t="s">
        <v>697</v>
      </c>
      <c r="BE984">
        <v>0</v>
      </c>
      <c r="BF984">
        <v>0</v>
      </c>
      <c r="BG984">
        <v>0</v>
      </c>
      <c r="BH984">
        <v>0</v>
      </c>
      <c r="BI984" t="s">
        <v>197</v>
      </c>
      <c r="BJ984" t="s">
        <v>697</v>
      </c>
      <c r="BK984">
        <v>0</v>
      </c>
      <c r="BL984">
        <v>0</v>
      </c>
      <c r="BM984">
        <v>0</v>
      </c>
      <c r="BN984">
        <v>0</v>
      </c>
      <c r="BO984">
        <v>0</v>
      </c>
      <c r="BP984" t="s">
        <v>2854</v>
      </c>
      <c r="BQ984">
        <v>0</v>
      </c>
      <c r="BR984">
        <v>0</v>
      </c>
      <c r="BS984">
        <v>0</v>
      </c>
      <c r="BT984" t="s">
        <v>697</v>
      </c>
      <c r="BU984">
        <v>0</v>
      </c>
      <c r="BV984">
        <v>0</v>
      </c>
      <c r="BW984" t="s">
        <v>697</v>
      </c>
      <c r="BX984">
        <v>0</v>
      </c>
    </row>
    <row r="985" spans="1:76" x14ac:dyDescent="0.25">
      <c r="A985" t="s">
        <v>721</v>
      </c>
      <c r="B985" t="s">
        <v>191</v>
      </c>
      <c r="C985" t="s">
        <v>209</v>
      </c>
      <c r="D985" t="s">
        <v>796</v>
      </c>
      <c r="E985" t="s">
        <v>192</v>
      </c>
      <c r="F985" t="s">
        <v>210</v>
      </c>
      <c r="G985" t="s">
        <v>697</v>
      </c>
      <c r="H985" t="s">
        <v>89</v>
      </c>
      <c r="I985" t="s">
        <v>1570</v>
      </c>
      <c r="J985" t="s">
        <v>2633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697</v>
      </c>
      <c r="AC985" s="2">
        <v>0</v>
      </c>
      <c r="AD985">
        <v>0</v>
      </c>
      <c r="AE985">
        <v>0</v>
      </c>
      <c r="AF985">
        <v>1</v>
      </c>
      <c r="AG985">
        <v>0</v>
      </c>
      <c r="AH985">
        <v>41.18</v>
      </c>
      <c r="AI985" t="s">
        <v>1112</v>
      </c>
      <c r="AJ985" t="s">
        <v>1113</v>
      </c>
      <c r="AK985" t="s">
        <v>697</v>
      </c>
      <c r="AL985">
        <v>0</v>
      </c>
      <c r="AM985">
        <v>0</v>
      </c>
      <c r="AN985" t="s">
        <v>194</v>
      </c>
      <c r="AO985" t="s">
        <v>697</v>
      </c>
      <c r="AP985" t="s">
        <v>697</v>
      </c>
      <c r="AQ985" t="s">
        <v>2855</v>
      </c>
      <c r="AR985" t="s">
        <v>2856</v>
      </c>
      <c r="AS985" t="s">
        <v>697</v>
      </c>
      <c r="AT985" t="s">
        <v>697</v>
      </c>
      <c r="AU985" t="s">
        <v>395</v>
      </c>
      <c r="AV985" t="s">
        <v>236</v>
      </c>
      <c r="AW985" t="s">
        <v>196</v>
      </c>
      <c r="AX985" t="s">
        <v>697</v>
      </c>
      <c r="AY985" t="s">
        <v>697</v>
      </c>
      <c r="AZ985" t="s">
        <v>697</v>
      </c>
      <c r="BA985" t="s">
        <v>2532</v>
      </c>
      <c r="BB985" t="s">
        <v>2857</v>
      </c>
      <c r="BC985">
        <v>0</v>
      </c>
      <c r="BD985" t="s">
        <v>697</v>
      </c>
      <c r="BE985">
        <v>0</v>
      </c>
      <c r="BF985">
        <v>0</v>
      </c>
      <c r="BG985">
        <v>0</v>
      </c>
      <c r="BH985">
        <v>1.3</v>
      </c>
      <c r="BI985" t="s">
        <v>197</v>
      </c>
      <c r="BJ985" t="s">
        <v>192</v>
      </c>
      <c r="BK985">
        <v>0</v>
      </c>
      <c r="BL985">
        <v>0</v>
      </c>
      <c r="BM985">
        <v>0</v>
      </c>
      <c r="BN985">
        <v>0</v>
      </c>
      <c r="BO985">
        <v>0</v>
      </c>
      <c r="BP985" t="s">
        <v>2858</v>
      </c>
      <c r="BQ985">
        <v>0</v>
      </c>
      <c r="BR985">
        <v>0</v>
      </c>
      <c r="BS985">
        <v>0</v>
      </c>
      <c r="BT985" t="s">
        <v>880</v>
      </c>
      <c r="BU985">
        <v>0</v>
      </c>
      <c r="BV985">
        <v>0</v>
      </c>
      <c r="BW985" t="s">
        <v>697</v>
      </c>
      <c r="BX985">
        <v>0</v>
      </c>
    </row>
    <row r="986" spans="1:76" x14ac:dyDescent="0.25">
      <c r="A986" t="s">
        <v>721</v>
      </c>
      <c r="B986" t="s">
        <v>191</v>
      </c>
      <c r="C986" t="s">
        <v>209</v>
      </c>
      <c r="D986" t="s">
        <v>796</v>
      </c>
      <c r="E986" t="s">
        <v>192</v>
      </c>
      <c r="F986" t="s">
        <v>210</v>
      </c>
      <c r="G986" t="s">
        <v>198</v>
      </c>
      <c r="H986" t="s">
        <v>198</v>
      </c>
      <c r="I986" t="s">
        <v>1570</v>
      </c>
      <c r="J986" t="s">
        <v>2633</v>
      </c>
      <c r="K986">
        <v>1</v>
      </c>
      <c r="L986">
        <v>730</v>
      </c>
      <c r="M986">
        <v>503</v>
      </c>
      <c r="N986">
        <v>0</v>
      </c>
      <c r="O986">
        <v>0</v>
      </c>
      <c r="P986">
        <v>0</v>
      </c>
      <c r="Q986">
        <v>730</v>
      </c>
      <c r="R986">
        <v>0</v>
      </c>
      <c r="S986">
        <v>0</v>
      </c>
      <c r="T986">
        <v>31.1</v>
      </c>
      <c r="U986">
        <v>27.5</v>
      </c>
      <c r="V986">
        <v>22.54</v>
      </c>
      <c r="W986">
        <v>-8.56</v>
      </c>
      <c r="X986">
        <v>-21.52</v>
      </c>
      <c r="Y986">
        <v>16.285</v>
      </c>
      <c r="Z986">
        <v>16.350000000000001</v>
      </c>
      <c r="AA986">
        <v>3.25</v>
      </c>
      <c r="AB986" t="s">
        <v>199</v>
      </c>
      <c r="AC986" s="2">
        <v>-34.864754098360656</v>
      </c>
      <c r="AD986">
        <v>-7.67</v>
      </c>
      <c r="AE986">
        <v>512.9</v>
      </c>
      <c r="AF986">
        <v>0</v>
      </c>
      <c r="AG986">
        <v>0</v>
      </c>
      <c r="AH986">
        <v>0</v>
      </c>
      <c r="AI986" t="s">
        <v>697</v>
      </c>
      <c r="AJ986" t="s">
        <v>697</v>
      </c>
      <c r="AK986" t="s">
        <v>697</v>
      </c>
      <c r="AL986">
        <v>0</v>
      </c>
      <c r="AM986">
        <v>0</v>
      </c>
      <c r="AN986" t="s">
        <v>697</v>
      </c>
      <c r="AO986" t="s">
        <v>697</v>
      </c>
      <c r="AP986" t="s">
        <v>215</v>
      </c>
      <c r="AQ986" t="s">
        <v>2855</v>
      </c>
      <c r="AR986" t="s">
        <v>2856</v>
      </c>
      <c r="AS986" t="s">
        <v>697</v>
      </c>
      <c r="AT986" t="s">
        <v>697</v>
      </c>
      <c r="AU986" t="s">
        <v>395</v>
      </c>
      <c r="AV986" t="s">
        <v>236</v>
      </c>
      <c r="AW986" t="s">
        <v>196</v>
      </c>
      <c r="AX986" t="s">
        <v>697</v>
      </c>
      <c r="AY986" t="s">
        <v>697</v>
      </c>
      <c r="AZ986" t="s">
        <v>697</v>
      </c>
      <c r="BA986" t="s">
        <v>2532</v>
      </c>
      <c r="BB986" t="s">
        <v>2857</v>
      </c>
      <c r="BC986">
        <v>0</v>
      </c>
      <c r="BD986" t="s">
        <v>697</v>
      </c>
      <c r="BE986">
        <v>0</v>
      </c>
      <c r="BF986">
        <v>0</v>
      </c>
      <c r="BG986">
        <v>0</v>
      </c>
      <c r="BH986">
        <v>0</v>
      </c>
      <c r="BI986" t="s">
        <v>197</v>
      </c>
      <c r="BJ986" t="s">
        <v>697</v>
      </c>
      <c r="BK986">
        <v>0</v>
      </c>
      <c r="BL986">
        <v>0</v>
      </c>
      <c r="BM986">
        <v>0</v>
      </c>
      <c r="BN986">
        <v>0</v>
      </c>
      <c r="BO986">
        <v>0</v>
      </c>
      <c r="BP986" t="s">
        <v>2858</v>
      </c>
      <c r="BQ986">
        <v>0</v>
      </c>
      <c r="BR986">
        <v>0</v>
      </c>
      <c r="BS986">
        <v>0</v>
      </c>
      <c r="BT986" t="s">
        <v>697</v>
      </c>
      <c r="BU986">
        <v>0</v>
      </c>
      <c r="BV986">
        <v>0</v>
      </c>
      <c r="BW986" t="s">
        <v>697</v>
      </c>
      <c r="BX986">
        <v>0</v>
      </c>
    </row>
    <row r="987" spans="1:76" x14ac:dyDescent="0.25">
      <c r="A987" t="s">
        <v>736</v>
      </c>
      <c r="B987" t="s">
        <v>231</v>
      </c>
      <c r="C987" t="s">
        <v>256</v>
      </c>
      <c r="D987" t="s">
        <v>255</v>
      </c>
      <c r="E987" t="s">
        <v>192</v>
      </c>
      <c r="F987" t="s">
        <v>257</v>
      </c>
      <c r="G987" t="s">
        <v>697</v>
      </c>
      <c r="H987" t="s">
        <v>89</v>
      </c>
      <c r="I987" t="s">
        <v>1570</v>
      </c>
      <c r="J987" t="s">
        <v>2633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697</v>
      </c>
      <c r="AC987" s="2">
        <v>0</v>
      </c>
      <c r="AD987">
        <v>0</v>
      </c>
      <c r="AE987">
        <v>0</v>
      </c>
      <c r="AF987">
        <v>1</v>
      </c>
      <c r="AG987">
        <v>0</v>
      </c>
      <c r="AH987">
        <v>47.52</v>
      </c>
      <c r="AI987" t="s">
        <v>701</v>
      </c>
      <c r="AJ987" t="s">
        <v>743</v>
      </c>
      <c r="AK987" t="s">
        <v>697</v>
      </c>
      <c r="AL987">
        <v>0</v>
      </c>
      <c r="AM987">
        <v>0</v>
      </c>
      <c r="AN987" t="s">
        <v>194</v>
      </c>
      <c r="AO987" t="s">
        <v>697</v>
      </c>
      <c r="AP987" t="s">
        <v>697</v>
      </c>
      <c r="AQ987" t="s">
        <v>2859</v>
      </c>
      <c r="AR987" t="s">
        <v>2860</v>
      </c>
      <c r="AS987" t="s">
        <v>697</v>
      </c>
      <c r="AT987" t="s">
        <v>697</v>
      </c>
      <c r="AU987" t="s">
        <v>219</v>
      </c>
      <c r="AV987" t="s">
        <v>236</v>
      </c>
      <c r="AW987" t="s">
        <v>196</v>
      </c>
      <c r="AX987" t="s">
        <v>697</v>
      </c>
      <c r="AY987" t="s">
        <v>697</v>
      </c>
      <c r="AZ987" t="s">
        <v>697</v>
      </c>
      <c r="BA987" t="s">
        <v>2568</v>
      </c>
      <c r="BB987" t="s">
        <v>2861</v>
      </c>
      <c r="BC987">
        <v>0</v>
      </c>
      <c r="BD987" t="s">
        <v>697</v>
      </c>
      <c r="BE987">
        <v>0</v>
      </c>
      <c r="BF987">
        <v>0</v>
      </c>
      <c r="BG987">
        <v>0</v>
      </c>
      <c r="BH987">
        <v>1.6</v>
      </c>
      <c r="BI987" t="s">
        <v>197</v>
      </c>
      <c r="BJ987" t="s">
        <v>192</v>
      </c>
      <c r="BK987">
        <v>0</v>
      </c>
      <c r="BL987">
        <v>0</v>
      </c>
      <c r="BM987">
        <v>0</v>
      </c>
      <c r="BN987">
        <v>0</v>
      </c>
      <c r="BO987">
        <v>0</v>
      </c>
      <c r="BP987" t="s">
        <v>2862</v>
      </c>
      <c r="BQ987">
        <v>0</v>
      </c>
      <c r="BR987">
        <v>0</v>
      </c>
      <c r="BS987">
        <v>0</v>
      </c>
      <c r="BT987" t="s">
        <v>880</v>
      </c>
      <c r="BU987">
        <v>0</v>
      </c>
      <c r="BV987">
        <v>0</v>
      </c>
      <c r="BW987" t="s">
        <v>697</v>
      </c>
      <c r="BX987">
        <v>0</v>
      </c>
    </row>
    <row r="988" spans="1:76" x14ac:dyDescent="0.25">
      <c r="A988" t="s">
        <v>736</v>
      </c>
      <c r="B988" t="s">
        <v>231</v>
      </c>
      <c r="C988" t="s">
        <v>256</v>
      </c>
      <c r="D988" t="s">
        <v>255</v>
      </c>
      <c r="E988" t="s">
        <v>192</v>
      </c>
      <c r="F988" t="s">
        <v>257</v>
      </c>
      <c r="G988" t="s">
        <v>198</v>
      </c>
      <c r="H988" t="s">
        <v>198</v>
      </c>
      <c r="I988" t="s">
        <v>1570</v>
      </c>
      <c r="J988" t="s">
        <v>2633</v>
      </c>
      <c r="K988">
        <v>1</v>
      </c>
      <c r="L988">
        <v>706</v>
      </c>
      <c r="M988">
        <v>541</v>
      </c>
      <c r="N988">
        <v>0</v>
      </c>
      <c r="O988">
        <v>0</v>
      </c>
      <c r="P988">
        <v>0</v>
      </c>
      <c r="Q988">
        <v>706</v>
      </c>
      <c r="R988">
        <v>0</v>
      </c>
      <c r="S988">
        <v>0</v>
      </c>
      <c r="T988">
        <v>23.37</v>
      </c>
      <c r="U988">
        <v>21.5</v>
      </c>
      <c r="V988">
        <v>17.62</v>
      </c>
      <c r="W988">
        <v>-5.75</v>
      </c>
      <c r="X988">
        <v>-10.83</v>
      </c>
      <c r="Y988">
        <v>12.17</v>
      </c>
      <c r="Z988">
        <v>21.45</v>
      </c>
      <c r="AA988">
        <v>3.96</v>
      </c>
      <c r="AB988" t="s">
        <v>199</v>
      </c>
      <c r="AC988" s="2">
        <v>-20.803278688524589</v>
      </c>
      <c r="AD988">
        <v>-4.58</v>
      </c>
      <c r="AE988">
        <v>532.76</v>
      </c>
      <c r="AF988">
        <v>0</v>
      </c>
      <c r="AG988">
        <v>0</v>
      </c>
      <c r="AH988">
        <v>0</v>
      </c>
      <c r="AI988" t="s">
        <v>697</v>
      </c>
      <c r="AJ988" t="s">
        <v>697</v>
      </c>
      <c r="AK988" t="s">
        <v>697</v>
      </c>
      <c r="AL988">
        <v>0</v>
      </c>
      <c r="AM988">
        <v>0</v>
      </c>
      <c r="AN988" t="s">
        <v>697</v>
      </c>
      <c r="AO988" t="s">
        <v>697</v>
      </c>
      <c r="AP988" t="s">
        <v>215</v>
      </c>
      <c r="AQ988" t="s">
        <v>2859</v>
      </c>
      <c r="AR988" t="s">
        <v>2860</v>
      </c>
      <c r="AS988" t="s">
        <v>697</v>
      </c>
      <c r="AT988" t="s">
        <v>697</v>
      </c>
      <c r="AU988" t="s">
        <v>219</v>
      </c>
      <c r="AV988" t="s">
        <v>236</v>
      </c>
      <c r="AW988" t="s">
        <v>196</v>
      </c>
      <c r="AX988" t="s">
        <v>697</v>
      </c>
      <c r="AY988" t="s">
        <v>697</v>
      </c>
      <c r="AZ988" t="s">
        <v>697</v>
      </c>
      <c r="BA988" t="s">
        <v>2568</v>
      </c>
      <c r="BB988" t="s">
        <v>2861</v>
      </c>
      <c r="BC988">
        <v>0</v>
      </c>
      <c r="BD988" t="s">
        <v>697</v>
      </c>
      <c r="BE988">
        <v>0</v>
      </c>
      <c r="BF988">
        <v>0</v>
      </c>
      <c r="BG988">
        <v>0</v>
      </c>
      <c r="BH988">
        <v>0</v>
      </c>
      <c r="BI988" t="s">
        <v>197</v>
      </c>
      <c r="BJ988" t="s">
        <v>697</v>
      </c>
      <c r="BK988">
        <v>0</v>
      </c>
      <c r="BL988">
        <v>0</v>
      </c>
      <c r="BM988">
        <v>0</v>
      </c>
      <c r="BN988">
        <v>0</v>
      </c>
      <c r="BO988">
        <v>0</v>
      </c>
      <c r="BP988" t="s">
        <v>2862</v>
      </c>
      <c r="BQ988">
        <v>0</v>
      </c>
      <c r="BR988">
        <v>0</v>
      </c>
      <c r="BS988">
        <v>0</v>
      </c>
      <c r="BT988" t="s">
        <v>697</v>
      </c>
      <c r="BU988">
        <v>0</v>
      </c>
      <c r="BV988">
        <v>0</v>
      </c>
      <c r="BW988" t="s">
        <v>697</v>
      </c>
      <c r="BX988">
        <v>0</v>
      </c>
    </row>
    <row r="989" spans="1:76" x14ac:dyDescent="0.25">
      <c r="A989" t="s">
        <v>2018</v>
      </c>
      <c r="B989" t="s">
        <v>191</v>
      </c>
      <c r="C989" t="s">
        <v>2019</v>
      </c>
      <c r="D989" t="s">
        <v>534</v>
      </c>
      <c r="E989" t="s">
        <v>192</v>
      </c>
      <c r="F989" t="s">
        <v>226</v>
      </c>
      <c r="G989" t="s">
        <v>697</v>
      </c>
      <c r="H989" t="s">
        <v>89</v>
      </c>
      <c r="I989" t="s">
        <v>1435</v>
      </c>
      <c r="J989" t="s">
        <v>2633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697</v>
      </c>
      <c r="AC989" s="2">
        <v>0</v>
      </c>
      <c r="AD989">
        <v>0</v>
      </c>
      <c r="AE989">
        <v>0</v>
      </c>
      <c r="AF989">
        <v>1</v>
      </c>
      <c r="AG989">
        <v>0</v>
      </c>
      <c r="AH989">
        <v>100.36</v>
      </c>
      <c r="AI989" t="s">
        <v>610</v>
      </c>
      <c r="AJ989" t="s">
        <v>613</v>
      </c>
      <c r="AK989" t="s">
        <v>697</v>
      </c>
      <c r="AL989">
        <v>0</v>
      </c>
      <c r="AM989">
        <v>0</v>
      </c>
      <c r="AN989" t="s">
        <v>235</v>
      </c>
      <c r="AO989" t="s">
        <v>697</v>
      </c>
      <c r="AP989" t="s">
        <v>697</v>
      </c>
      <c r="AQ989" t="s">
        <v>2863</v>
      </c>
      <c r="AR989" t="s">
        <v>2864</v>
      </c>
      <c r="AS989" t="s">
        <v>697</v>
      </c>
      <c r="AT989" t="s">
        <v>697</v>
      </c>
      <c r="AU989" t="s">
        <v>223</v>
      </c>
      <c r="AV989" t="s">
        <v>236</v>
      </c>
      <c r="AW989" t="s">
        <v>196</v>
      </c>
      <c r="AX989" t="s">
        <v>697</v>
      </c>
      <c r="AY989" t="s">
        <v>697</v>
      </c>
      <c r="AZ989" t="s">
        <v>697</v>
      </c>
      <c r="BA989" t="s">
        <v>2020</v>
      </c>
      <c r="BB989" t="s">
        <v>2865</v>
      </c>
      <c r="BC989">
        <v>0</v>
      </c>
      <c r="BD989" t="s">
        <v>697</v>
      </c>
      <c r="BE989">
        <v>0</v>
      </c>
      <c r="BF989">
        <v>0</v>
      </c>
      <c r="BG989">
        <v>0</v>
      </c>
      <c r="BH989">
        <v>1.95</v>
      </c>
      <c r="BI989" t="s">
        <v>197</v>
      </c>
      <c r="BJ989" t="s">
        <v>192</v>
      </c>
      <c r="BK989">
        <v>0</v>
      </c>
      <c r="BL989">
        <v>0</v>
      </c>
      <c r="BM989">
        <v>0</v>
      </c>
      <c r="BN989">
        <v>0</v>
      </c>
      <c r="BO989">
        <v>0</v>
      </c>
      <c r="BP989" t="s">
        <v>2866</v>
      </c>
      <c r="BQ989">
        <v>0</v>
      </c>
      <c r="BR989">
        <v>0</v>
      </c>
      <c r="BS989">
        <v>0</v>
      </c>
      <c r="BT989" t="s">
        <v>880</v>
      </c>
      <c r="BU989">
        <v>0</v>
      </c>
      <c r="BV989">
        <v>0</v>
      </c>
      <c r="BW989" t="s">
        <v>697</v>
      </c>
      <c r="BX989">
        <v>0</v>
      </c>
    </row>
    <row r="990" spans="1:76" x14ac:dyDescent="0.25">
      <c r="A990" t="s">
        <v>2018</v>
      </c>
      <c r="B990" t="s">
        <v>191</v>
      </c>
      <c r="C990" t="s">
        <v>2019</v>
      </c>
      <c r="D990" t="s">
        <v>534</v>
      </c>
      <c r="E990" t="s">
        <v>192</v>
      </c>
      <c r="F990" t="s">
        <v>226</v>
      </c>
      <c r="G990" t="s">
        <v>697</v>
      </c>
      <c r="H990" t="s">
        <v>89</v>
      </c>
      <c r="I990" t="s">
        <v>1435</v>
      </c>
      <c r="J990" t="s">
        <v>2633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697</v>
      </c>
      <c r="AC990" s="2">
        <v>0</v>
      </c>
      <c r="AD990">
        <v>0</v>
      </c>
      <c r="AE990">
        <v>0</v>
      </c>
      <c r="AF990">
        <v>0</v>
      </c>
      <c r="AG990">
        <v>1</v>
      </c>
      <c r="AH990">
        <v>50</v>
      </c>
      <c r="AI990" t="s">
        <v>610</v>
      </c>
      <c r="AJ990" t="s">
        <v>613</v>
      </c>
      <c r="AK990" t="s">
        <v>697</v>
      </c>
      <c r="AL990">
        <v>0</v>
      </c>
      <c r="AM990">
        <v>0</v>
      </c>
      <c r="AN990" t="s">
        <v>237</v>
      </c>
      <c r="AO990" t="s">
        <v>697</v>
      </c>
      <c r="AP990" t="s">
        <v>697</v>
      </c>
      <c r="AQ990" t="s">
        <v>2863</v>
      </c>
      <c r="AR990" t="s">
        <v>2864</v>
      </c>
      <c r="AS990" t="s">
        <v>697</v>
      </c>
      <c r="AT990" t="s">
        <v>697</v>
      </c>
      <c r="AU990" t="s">
        <v>223</v>
      </c>
      <c r="AV990" t="s">
        <v>236</v>
      </c>
      <c r="AW990" t="s">
        <v>196</v>
      </c>
      <c r="AX990" t="s">
        <v>697</v>
      </c>
      <c r="AY990" t="s">
        <v>697</v>
      </c>
      <c r="AZ990" t="s">
        <v>697</v>
      </c>
      <c r="BA990" t="s">
        <v>2020</v>
      </c>
      <c r="BB990" t="s">
        <v>2865</v>
      </c>
      <c r="BC990">
        <v>0</v>
      </c>
      <c r="BD990" t="s">
        <v>697</v>
      </c>
      <c r="BE990">
        <v>0</v>
      </c>
      <c r="BF990">
        <v>0</v>
      </c>
      <c r="BG990">
        <v>0</v>
      </c>
      <c r="BH990">
        <v>1.95</v>
      </c>
      <c r="BI990" t="s">
        <v>197</v>
      </c>
      <c r="BJ990" t="s">
        <v>192</v>
      </c>
      <c r="BK990">
        <v>0</v>
      </c>
      <c r="BL990">
        <v>0</v>
      </c>
      <c r="BM990">
        <v>0</v>
      </c>
      <c r="BN990">
        <v>0</v>
      </c>
      <c r="BO990">
        <v>0</v>
      </c>
      <c r="BP990" t="s">
        <v>2866</v>
      </c>
      <c r="BQ990">
        <v>0</v>
      </c>
      <c r="BR990">
        <v>0</v>
      </c>
      <c r="BS990">
        <v>0</v>
      </c>
      <c r="BT990" t="s">
        <v>880</v>
      </c>
      <c r="BU990">
        <v>0</v>
      </c>
      <c r="BV990">
        <v>0</v>
      </c>
      <c r="BW990" t="s">
        <v>697</v>
      </c>
      <c r="BX990">
        <v>0</v>
      </c>
    </row>
    <row r="991" spans="1:76" x14ac:dyDescent="0.25">
      <c r="A991" t="s">
        <v>726</v>
      </c>
      <c r="B991" t="s">
        <v>191</v>
      </c>
      <c r="C991" t="s">
        <v>539</v>
      </c>
      <c r="D991" t="s">
        <v>540</v>
      </c>
      <c r="E991" t="s">
        <v>192</v>
      </c>
      <c r="F991" t="s">
        <v>457</v>
      </c>
      <c r="G991" t="s">
        <v>697</v>
      </c>
      <c r="H991" t="s">
        <v>89</v>
      </c>
      <c r="I991" t="s">
        <v>900</v>
      </c>
      <c r="J991" t="s">
        <v>2633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697</v>
      </c>
      <c r="AC991" s="2">
        <v>0</v>
      </c>
      <c r="AD991">
        <v>0</v>
      </c>
      <c r="AE991">
        <v>0</v>
      </c>
      <c r="AF991">
        <v>1</v>
      </c>
      <c r="AG991">
        <v>0</v>
      </c>
      <c r="AH991">
        <v>102.31</v>
      </c>
      <c r="AI991" t="s">
        <v>700</v>
      </c>
      <c r="AJ991" t="s">
        <v>704</v>
      </c>
      <c r="AK991" t="s">
        <v>697</v>
      </c>
      <c r="AL991">
        <v>0</v>
      </c>
      <c r="AM991">
        <v>0</v>
      </c>
      <c r="AN991" t="s">
        <v>194</v>
      </c>
      <c r="AO991" t="s">
        <v>697</v>
      </c>
      <c r="AP991" t="s">
        <v>697</v>
      </c>
      <c r="AQ991" t="s">
        <v>2867</v>
      </c>
      <c r="AR991" t="s">
        <v>2868</v>
      </c>
      <c r="AS991" t="s">
        <v>697</v>
      </c>
      <c r="AT991" t="s">
        <v>697</v>
      </c>
      <c r="AU991" t="s">
        <v>223</v>
      </c>
      <c r="AV991" t="s">
        <v>236</v>
      </c>
      <c r="AW991" t="s">
        <v>196</v>
      </c>
      <c r="AX991" t="s">
        <v>697</v>
      </c>
      <c r="AY991" t="s">
        <v>697</v>
      </c>
      <c r="AZ991" t="s">
        <v>697</v>
      </c>
      <c r="BA991" t="s">
        <v>928</v>
      </c>
      <c r="BB991" t="s">
        <v>976</v>
      </c>
      <c r="BC991">
        <v>0</v>
      </c>
      <c r="BD991" t="s">
        <v>697</v>
      </c>
      <c r="BE991">
        <v>0</v>
      </c>
      <c r="BF991">
        <v>0</v>
      </c>
      <c r="BG991">
        <v>0</v>
      </c>
      <c r="BH991">
        <v>1.95</v>
      </c>
      <c r="BI991" t="s">
        <v>197</v>
      </c>
      <c r="BJ991" t="s">
        <v>192</v>
      </c>
      <c r="BK991">
        <v>0</v>
      </c>
      <c r="BL991">
        <v>0</v>
      </c>
      <c r="BM991">
        <v>0</v>
      </c>
      <c r="BN991">
        <v>0</v>
      </c>
      <c r="BO991">
        <v>0</v>
      </c>
      <c r="BP991" t="s">
        <v>2869</v>
      </c>
      <c r="BQ991">
        <v>0</v>
      </c>
      <c r="BR991">
        <v>0</v>
      </c>
      <c r="BS991">
        <v>0</v>
      </c>
      <c r="BT991" t="s">
        <v>880</v>
      </c>
      <c r="BU991">
        <v>0</v>
      </c>
      <c r="BV991">
        <v>0</v>
      </c>
      <c r="BW991" t="s">
        <v>697</v>
      </c>
      <c r="BX991">
        <v>0</v>
      </c>
    </row>
    <row r="992" spans="1:76" x14ac:dyDescent="0.25">
      <c r="A992" t="s">
        <v>726</v>
      </c>
      <c r="B992" t="s">
        <v>191</v>
      </c>
      <c r="C992" t="s">
        <v>539</v>
      </c>
      <c r="D992" t="s">
        <v>540</v>
      </c>
      <c r="E992" t="s">
        <v>192</v>
      </c>
      <c r="F992" t="s">
        <v>457</v>
      </c>
      <c r="G992" t="s">
        <v>198</v>
      </c>
      <c r="H992" t="s">
        <v>198</v>
      </c>
      <c r="I992" t="s">
        <v>900</v>
      </c>
      <c r="J992" t="s">
        <v>2633</v>
      </c>
      <c r="K992">
        <v>1</v>
      </c>
      <c r="L992">
        <v>717</v>
      </c>
      <c r="M992">
        <v>500</v>
      </c>
      <c r="N992">
        <v>0</v>
      </c>
      <c r="O992">
        <v>0</v>
      </c>
      <c r="P992">
        <v>0</v>
      </c>
      <c r="Q992">
        <v>717</v>
      </c>
      <c r="R992">
        <v>0</v>
      </c>
      <c r="S992">
        <v>0</v>
      </c>
      <c r="T992">
        <v>30.26</v>
      </c>
      <c r="U992">
        <v>27.5</v>
      </c>
      <c r="V992">
        <v>22.54</v>
      </c>
      <c r="W992">
        <v>-7.72</v>
      </c>
      <c r="X992">
        <v>-16.25</v>
      </c>
      <c r="Y992">
        <v>23.706</v>
      </c>
      <c r="Z992">
        <v>15</v>
      </c>
      <c r="AA992">
        <v>3</v>
      </c>
      <c r="AB992" t="s">
        <v>199</v>
      </c>
      <c r="AC992" s="2">
        <v>-35.685245901639341</v>
      </c>
      <c r="AD992">
        <v>-7.85</v>
      </c>
      <c r="AE992">
        <v>504.83</v>
      </c>
      <c r="AF992">
        <v>0</v>
      </c>
      <c r="AG992">
        <v>0</v>
      </c>
      <c r="AH992">
        <v>0</v>
      </c>
      <c r="AI992" t="s">
        <v>697</v>
      </c>
      <c r="AJ992" t="s">
        <v>697</v>
      </c>
      <c r="AK992" t="s">
        <v>697</v>
      </c>
      <c r="AL992">
        <v>0</v>
      </c>
      <c r="AM992">
        <v>0</v>
      </c>
      <c r="AN992" t="s">
        <v>697</v>
      </c>
      <c r="AO992" t="s">
        <v>697</v>
      </c>
      <c r="AP992" t="s">
        <v>215</v>
      </c>
      <c r="AQ992" t="s">
        <v>2867</v>
      </c>
      <c r="AR992" t="s">
        <v>2868</v>
      </c>
      <c r="AS992" t="s">
        <v>697</v>
      </c>
      <c r="AT992" t="s">
        <v>697</v>
      </c>
      <c r="AU992" t="s">
        <v>223</v>
      </c>
      <c r="AV992" t="s">
        <v>236</v>
      </c>
      <c r="AW992" t="s">
        <v>196</v>
      </c>
      <c r="AX992" t="s">
        <v>697</v>
      </c>
      <c r="AY992" t="s">
        <v>697</v>
      </c>
      <c r="AZ992" t="s">
        <v>697</v>
      </c>
      <c r="BA992" t="s">
        <v>928</v>
      </c>
      <c r="BB992" t="s">
        <v>976</v>
      </c>
      <c r="BC992">
        <v>0</v>
      </c>
      <c r="BD992" t="s">
        <v>697</v>
      </c>
      <c r="BE992">
        <v>0</v>
      </c>
      <c r="BF992">
        <v>0</v>
      </c>
      <c r="BG992">
        <v>0</v>
      </c>
      <c r="BH992">
        <v>0</v>
      </c>
      <c r="BI992" t="s">
        <v>197</v>
      </c>
      <c r="BJ992" t="s">
        <v>697</v>
      </c>
      <c r="BK992">
        <v>0</v>
      </c>
      <c r="BL992">
        <v>0</v>
      </c>
      <c r="BM992">
        <v>0</v>
      </c>
      <c r="BN992">
        <v>0</v>
      </c>
      <c r="BO992">
        <v>0</v>
      </c>
      <c r="BP992" t="s">
        <v>2869</v>
      </c>
      <c r="BQ992">
        <v>0</v>
      </c>
      <c r="BR992">
        <v>0</v>
      </c>
      <c r="BS992">
        <v>0</v>
      </c>
      <c r="BT992" t="s">
        <v>697</v>
      </c>
      <c r="BU992">
        <v>0</v>
      </c>
      <c r="BV992">
        <v>0</v>
      </c>
      <c r="BW992" t="s">
        <v>697</v>
      </c>
      <c r="BX992">
        <v>0</v>
      </c>
    </row>
    <row r="993" spans="1:76" x14ac:dyDescent="0.25">
      <c r="A993" t="s">
        <v>746</v>
      </c>
      <c r="B993" t="s">
        <v>201</v>
      </c>
      <c r="C993" t="s">
        <v>249</v>
      </c>
      <c r="D993" t="s">
        <v>250</v>
      </c>
      <c r="E993" t="s">
        <v>192</v>
      </c>
      <c r="F993" t="s">
        <v>251</v>
      </c>
      <c r="G993" t="s">
        <v>697</v>
      </c>
      <c r="H993" t="s">
        <v>89</v>
      </c>
      <c r="I993" t="s">
        <v>2264</v>
      </c>
      <c r="J993" t="s">
        <v>2633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697</v>
      </c>
      <c r="AC993" s="2">
        <v>0</v>
      </c>
      <c r="AD993">
        <v>0</v>
      </c>
      <c r="AE993">
        <v>0</v>
      </c>
      <c r="AF993">
        <v>1</v>
      </c>
      <c r="AG993">
        <v>0</v>
      </c>
      <c r="AH993">
        <v>47.52</v>
      </c>
      <c r="AI993" t="s">
        <v>701</v>
      </c>
      <c r="AJ993" t="s">
        <v>743</v>
      </c>
      <c r="AK993" t="s">
        <v>697</v>
      </c>
      <c r="AL993">
        <v>0</v>
      </c>
      <c r="AM993">
        <v>0</v>
      </c>
      <c r="AN993" t="s">
        <v>194</v>
      </c>
      <c r="AO993" t="s">
        <v>697</v>
      </c>
      <c r="AP993" t="s">
        <v>697</v>
      </c>
      <c r="AQ993" t="s">
        <v>2870</v>
      </c>
      <c r="AR993" t="s">
        <v>2871</v>
      </c>
      <c r="AS993" t="s">
        <v>697</v>
      </c>
      <c r="AT993" t="s">
        <v>697</v>
      </c>
      <c r="AU993" t="s">
        <v>219</v>
      </c>
      <c r="AV993" t="s">
        <v>236</v>
      </c>
      <c r="AW993" t="s">
        <v>196</v>
      </c>
      <c r="AX993" t="s">
        <v>697</v>
      </c>
      <c r="AY993" t="s">
        <v>697</v>
      </c>
      <c r="AZ993" t="s">
        <v>697</v>
      </c>
      <c r="BA993" t="s">
        <v>2872</v>
      </c>
      <c r="BB993" t="s">
        <v>2873</v>
      </c>
      <c r="BC993">
        <v>0</v>
      </c>
      <c r="BD993" t="s">
        <v>697</v>
      </c>
      <c r="BE993">
        <v>0</v>
      </c>
      <c r="BF993">
        <v>0</v>
      </c>
      <c r="BG993">
        <v>0</v>
      </c>
      <c r="BH993">
        <v>1.6</v>
      </c>
      <c r="BI993" t="s">
        <v>197</v>
      </c>
      <c r="BJ993" t="s">
        <v>192</v>
      </c>
      <c r="BK993">
        <v>0</v>
      </c>
      <c r="BL993">
        <v>0</v>
      </c>
      <c r="BM993">
        <v>0</v>
      </c>
      <c r="BN993">
        <v>0</v>
      </c>
      <c r="BO993">
        <v>0</v>
      </c>
      <c r="BP993" t="s">
        <v>2874</v>
      </c>
      <c r="BQ993">
        <v>0</v>
      </c>
      <c r="BR993">
        <v>0</v>
      </c>
      <c r="BS993">
        <v>0</v>
      </c>
      <c r="BT993" t="s">
        <v>880</v>
      </c>
      <c r="BU993">
        <v>0</v>
      </c>
      <c r="BV993">
        <v>0</v>
      </c>
      <c r="BW993" t="s">
        <v>697</v>
      </c>
      <c r="BX993">
        <v>0</v>
      </c>
    </row>
    <row r="994" spans="1:76" x14ac:dyDescent="0.25">
      <c r="A994" t="s">
        <v>746</v>
      </c>
      <c r="B994" t="s">
        <v>201</v>
      </c>
      <c r="C994" t="s">
        <v>249</v>
      </c>
      <c r="D994" t="s">
        <v>250</v>
      </c>
      <c r="E994" t="s">
        <v>192</v>
      </c>
      <c r="F994" t="s">
        <v>251</v>
      </c>
      <c r="G994" t="s">
        <v>198</v>
      </c>
      <c r="H994" t="s">
        <v>198</v>
      </c>
      <c r="I994" t="s">
        <v>2264</v>
      </c>
      <c r="J994" t="s">
        <v>2633</v>
      </c>
      <c r="K994">
        <v>1</v>
      </c>
      <c r="L994">
        <v>578</v>
      </c>
      <c r="M994">
        <v>347</v>
      </c>
      <c r="N994">
        <v>0</v>
      </c>
      <c r="O994">
        <v>0</v>
      </c>
      <c r="P994">
        <v>0</v>
      </c>
      <c r="Q994">
        <v>578</v>
      </c>
      <c r="R994">
        <v>0</v>
      </c>
      <c r="S994">
        <v>0</v>
      </c>
      <c r="T994">
        <v>39.97</v>
      </c>
      <c r="U994">
        <v>29.5</v>
      </c>
      <c r="V994">
        <v>24.18</v>
      </c>
      <c r="W994">
        <v>-15.79</v>
      </c>
      <c r="X994">
        <v>-49.58</v>
      </c>
      <c r="Y994">
        <v>11.914999999999999</v>
      </c>
      <c r="Z994">
        <v>13.76</v>
      </c>
      <c r="AA994">
        <v>3.97</v>
      </c>
      <c r="AB994" t="s">
        <v>199</v>
      </c>
      <c r="AC994" s="2">
        <v>-59.348360655737707</v>
      </c>
      <c r="AD994">
        <v>-13.06</v>
      </c>
      <c r="AE994">
        <v>393.73</v>
      </c>
      <c r="AF994">
        <v>0</v>
      </c>
      <c r="AG994">
        <v>0</v>
      </c>
      <c r="AH994">
        <v>0</v>
      </c>
      <c r="AI994" t="s">
        <v>697</v>
      </c>
      <c r="AJ994" t="s">
        <v>697</v>
      </c>
      <c r="AK994" t="s">
        <v>697</v>
      </c>
      <c r="AL994">
        <v>0</v>
      </c>
      <c r="AM994">
        <v>0</v>
      </c>
      <c r="AN994" t="s">
        <v>697</v>
      </c>
      <c r="AO994" t="s">
        <v>697</v>
      </c>
      <c r="AP994" t="s">
        <v>697</v>
      </c>
      <c r="AQ994" t="s">
        <v>2870</v>
      </c>
      <c r="AR994" t="s">
        <v>2871</v>
      </c>
      <c r="AS994" t="s">
        <v>697</v>
      </c>
      <c r="AT994" t="s">
        <v>697</v>
      </c>
      <c r="AU994" t="s">
        <v>219</v>
      </c>
      <c r="AV994" t="s">
        <v>236</v>
      </c>
      <c r="AW994" t="s">
        <v>196</v>
      </c>
      <c r="AX994" t="s">
        <v>697</v>
      </c>
      <c r="AY994" t="s">
        <v>697</v>
      </c>
      <c r="AZ994" t="s">
        <v>697</v>
      </c>
      <c r="BA994" t="s">
        <v>2872</v>
      </c>
      <c r="BB994" t="s">
        <v>2873</v>
      </c>
      <c r="BC994">
        <v>0</v>
      </c>
      <c r="BD994" t="s">
        <v>697</v>
      </c>
      <c r="BE994">
        <v>0</v>
      </c>
      <c r="BF994">
        <v>0</v>
      </c>
      <c r="BG994">
        <v>0</v>
      </c>
      <c r="BH994">
        <v>0</v>
      </c>
      <c r="BI994" t="s">
        <v>197</v>
      </c>
      <c r="BJ994" t="s">
        <v>697</v>
      </c>
      <c r="BK994">
        <v>0</v>
      </c>
      <c r="BL994">
        <v>0</v>
      </c>
      <c r="BM994">
        <v>0</v>
      </c>
      <c r="BN994">
        <v>0</v>
      </c>
      <c r="BO994">
        <v>0</v>
      </c>
      <c r="BP994" t="s">
        <v>2874</v>
      </c>
      <c r="BQ994">
        <v>0</v>
      </c>
      <c r="BR994">
        <v>0</v>
      </c>
      <c r="BS994">
        <v>0</v>
      </c>
      <c r="BT994" t="s">
        <v>697</v>
      </c>
      <c r="BU994">
        <v>0</v>
      </c>
      <c r="BV994">
        <v>0</v>
      </c>
      <c r="BW994" t="s">
        <v>697</v>
      </c>
      <c r="BX994">
        <v>0</v>
      </c>
    </row>
    <row r="995" spans="1:76" x14ac:dyDescent="0.25">
      <c r="A995" t="s">
        <v>746</v>
      </c>
      <c r="B995" t="s">
        <v>201</v>
      </c>
      <c r="C995" t="s">
        <v>249</v>
      </c>
      <c r="D995" t="s">
        <v>250</v>
      </c>
      <c r="E995" t="s">
        <v>192</v>
      </c>
      <c r="F995" t="s">
        <v>251</v>
      </c>
      <c r="G995" t="s">
        <v>697</v>
      </c>
      <c r="H995" t="s">
        <v>89</v>
      </c>
      <c r="I995" t="s">
        <v>2264</v>
      </c>
      <c r="J995" t="s">
        <v>2633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697</v>
      </c>
      <c r="AC995" s="2">
        <v>0</v>
      </c>
      <c r="AD995">
        <v>0</v>
      </c>
      <c r="AE995">
        <v>0</v>
      </c>
      <c r="AF995">
        <v>1</v>
      </c>
      <c r="AG995">
        <v>0</v>
      </c>
      <c r="AH995">
        <v>47.52</v>
      </c>
      <c r="AI995" t="s">
        <v>701</v>
      </c>
      <c r="AJ995" t="s">
        <v>743</v>
      </c>
      <c r="AK995" t="s">
        <v>697</v>
      </c>
      <c r="AL995">
        <v>0</v>
      </c>
      <c r="AM995">
        <v>0</v>
      </c>
      <c r="AN995" t="s">
        <v>194</v>
      </c>
      <c r="AO995" t="s">
        <v>697</v>
      </c>
      <c r="AP995" t="s">
        <v>697</v>
      </c>
      <c r="AQ995" t="s">
        <v>2870</v>
      </c>
      <c r="AR995" t="s">
        <v>2871</v>
      </c>
      <c r="AS995" t="s">
        <v>697</v>
      </c>
      <c r="AT995" t="s">
        <v>697</v>
      </c>
      <c r="AU995" t="s">
        <v>219</v>
      </c>
      <c r="AV995" t="s">
        <v>236</v>
      </c>
      <c r="AW995" t="s">
        <v>196</v>
      </c>
      <c r="AX995" t="s">
        <v>697</v>
      </c>
      <c r="AY995" t="s">
        <v>697</v>
      </c>
      <c r="AZ995" t="s">
        <v>697</v>
      </c>
      <c r="BA995" t="s">
        <v>2875</v>
      </c>
      <c r="BB995" t="s">
        <v>2876</v>
      </c>
      <c r="BC995">
        <v>0</v>
      </c>
      <c r="BD995" t="s">
        <v>697</v>
      </c>
      <c r="BE995">
        <v>0</v>
      </c>
      <c r="BF995">
        <v>0</v>
      </c>
      <c r="BG995">
        <v>0</v>
      </c>
      <c r="BH995">
        <v>1.6</v>
      </c>
      <c r="BI995" t="s">
        <v>197</v>
      </c>
      <c r="BJ995" t="s">
        <v>192</v>
      </c>
      <c r="BK995">
        <v>0</v>
      </c>
      <c r="BL995">
        <v>0</v>
      </c>
      <c r="BM995">
        <v>0</v>
      </c>
      <c r="BN995">
        <v>0</v>
      </c>
      <c r="BO995">
        <v>0</v>
      </c>
      <c r="BP995" t="s">
        <v>2874</v>
      </c>
      <c r="BQ995">
        <v>0</v>
      </c>
      <c r="BR995">
        <v>0</v>
      </c>
      <c r="BS995">
        <v>0</v>
      </c>
      <c r="BT995" t="s">
        <v>880</v>
      </c>
      <c r="BU995">
        <v>0</v>
      </c>
      <c r="BV995">
        <v>0</v>
      </c>
      <c r="BW995" t="s">
        <v>697</v>
      </c>
      <c r="BX995">
        <v>0</v>
      </c>
    </row>
    <row r="996" spans="1:76" x14ac:dyDescent="0.25">
      <c r="A996" t="s">
        <v>746</v>
      </c>
      <c r="B996" t="s">
        <v>201</v>
      </c>
      <c r="C996" t="s">
        <v>249</v>
      </c>
      <c r="D996" t="s">
        <v>250</v>
      </c>
      <c r="E996" t="s">
        <v>192</v>
      </c>
      <c r="F996" t="s">
        <v>251</v>
      </c>
      <c r="G996" t="s">
        <v>198</v>
      </c>
      <c r="H996" t="s">
        <v>198</v>
      </c>
      <c r="I996" t="s">
        <v>2264</v>
      </c>
      <c r="J996" t="s">
        <v>2633</v>
      </c>
      <c r="K996">
        <v>1</v>
      </c>
      <c r="L996">
        <v>578</v>
      </c>
      <c r="M996">
        <v>347</v>
      </c>
      <c r="N996">
        <v>0</v>
      </c>
      <c r="O996">
        <v>0</v>
      </c>
      <c r="P996">
        <v>0</v>
      </c>
      <c r="Q996">
        <v>578</v>
      </c>
      <c r="R996">
        <v>0</v>
      </c>
      <c r="S996">
        <v>0</v>
      </c>
      <c r="T996">
        <v>39.97</v>
      </c>
      <c r="U996">
        <v>29.5</v>
      </c>
      <c r="V996">
        <v>24.18</v>
      </c>
      <c r="W996">
        <v>-15.79</v>
      </c>
      <c r="X996">
        <v>-49.58</v>
      </c>
      <c r="Y996">
        <v>11.914999999999999</v>
      </c>
      <c r="Z996">
        <v>13.76</v>
      </c>
      <c r="AA996">
        <v>3.97</v>
      </c>
      <c r="AB996" t="s">
        <v>199</v>
      </c>
      <c r="AC996" s="2">
        <v>-59.348360655737707</v>
      </c>
      <c r="AD996">
        <v>-13.06</v>
      </c>
      <c r="AE996">
        <v>393.73</v>
      </c>
      <c r="AF996">
        <v>0</v>
      </c>
      <c r="AG996">
        <v>0</v>
      </c>
      <c r="AH996">
        <v>0</v>
      </c>
      <c r="AI996" t="s">
        <v>697</v>
      </c>
      <c r="AJ996" t="s">
        <v>697</v>
      </c>
      <c r="AK996" t="s">
        <v>697</v>
      </c>
      <c r="AL996">
        <v>0</v>
      </c>
      <c r="AM996">
        <v>0</v>
      </c>
      <c r="AN996" t="s">
        <v>697</v>
      </c>
      <c r="AO996" t="s">
        <v>697</v>
      </c>
      <c r="AP996" t="s">
        <v>697</v>
      </c>
      <c r="AQ996" t="s">
        <v>2870</v>
      </c>
      <c r="AR996" t="s">
        <v>2871</v>
      </c>
      <c r="AS996" t="s">
        <v>697</v>
      </c>
      <c r="AT996" t="s">
        <v>697</v>
      </c>
      <c r="AU996" t="s">
        <v>219</v>
      </c>
      <c r="AV996" t="s">
        <v>236</v>
      </c>
      <c r="AW996" t="s">
        <v>196</v>
      </c>
      <c r="AX996" t="s">
        <v>697</v>
      </c>
      <c r="AY996" t="s">
        <v>697</v>
      </c>
      <c r="AZ996" t="s">
        <v>697</v>
      </c>
      <c r="BA996" t="s">
        <v>2875</v>
      </c>
      <c r="BB996" t="s">
        <v>2876</v>
      </c>
      <c r="BC996">
        <v>0</v>
      </c>
      <c r="BD996" t="s">
        <v>697</v>
      </c>
      <c r="BE996">
        <v>0</v>
      </c>
      <c r="BF996">
        <v>0</v>
      </c>
      <c r="BG996">
        <v>0</v>
      </c>
      <c r="BH996">
        <v>0</v>
      </c>
      <c r="BI996" t="s">
        <v>197</v>
      </c>
      <c r="BJ996" t="s">
        <v>697</v>
      </c>
      <c r="BK996">
        <v>0</v>
      </c>
      <c r="BL996">
        <v>0</v>
      </c>
      <c r="BM996">
        <v>0</v>
      </c>
      <c r="BN996">
        <v>0</v>
      </c>
      <c r="BO996">
        <v>0</v>
      </c>
      <c r="BP996" t="s">
        <v>2874</v>
      </c>
      <c r="BQ996">
        <v>0</v>
      </c>
      <c r="BR996">
        <v>0</v>
      </c>
      <c r="BS996">
        <v>0</v>
      </c>
      <c r="BT996" t="s">
        <v>697</v>
      </c>
      <c r="BU996">
        <v>0</v>
      </c>
      <c r="BV996">
        <v>0</v>
      </c>
      <c r="BW996" t="s">
        <v>697</v>
      </c>
      <c r="BX996">
        <v>0</v>
      </c>
    </row>
    <row r="997" spans="1:76" x14ac:dyDescent="0.25">
      <c r="A997" t="s">
        <v>735</v>
      </c>
      <c r="B997" t="s">
        <v>231</v>
      </c>
      <c r="C997" t="s">
        <v>232</v>
      </c>
      <c r="D997" t="s">
        <v>233</v>
      </c>
      <c r="E997" t="s">
        <v>192</v>
      </c>
      <c r="F997" t="s">
        <v>234</v>
      </c>
      <c r="G997" t="s">
        <v>697</v>
      </c>
      <c r="H997" t="s">
        <v>89</v>
      </c>
      <c r="I997" t="s">
        <v>960</v>
      </c>
      <c r="J997" t="s">
        <v>2633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697</v>
      </c>
      <c r="AC997" s="2">
        <v>0</v>
      </c>
      <c r="AD997">
        <v>0</v>
      </c>
      <c r="AE997">
        <v>0</v>
      </c>
      <c r="AF997">
        <v>1</v>
      </c>
      <c r="AG997">
        <v>0</v>
      </c>
      <c r="AH997">
        <v>47.52</v>
      </c>
      <c r="AI997" t="s">
        <v>451</v>
      </c>
      <c r="AJ997" t="s">
        <v>454</v>
      </c>
      <c r="AK997" t="s">
        <v>697</v>
      </c>
      <c r="AL997">
        <v>0</v>
      </c>
      <c r="AM997">
        <v>0</v>
      </c>
      <c r="AN997" t="s">
        <v>235</v>
      </c>
      <c r="AO997" t="s">
        <v>697</v>
      </c>
      <c r="AP997" t="s">
        <v>697</v>
      </c>
      <c r="AQ997" t="s">
        <v>2877</v>
      </c>
      <c r="AR997" t="s">
        <v>2878</v>
      </c>
      <c r="AS997" t="s">
        <v>697</v>
      </c>
      <c r="AT997" t="s">
        <v>697</v>
      </c>
      <c r="AU997" t="s">
        <v>207</v>
      </c>
      <c r="AV997" t="s">
        <v>236</v>
      </c>
      <c r="AW997" t="s">
        <v>196</v>
      </c>
      <c r="AX997" t="s">
        <v>697</v>
      </c>
      <c r="AY997" t="s">
        <v>697</v>
      </c>
      <c r="AZ997" t="s">
        <v>697</v>
      </c>
      <c r="BA997" t="s">
        <v>1062</v>
      </c>
      <c r="BB997" t="s">
        <v>2454</v>
      </c>
      <c r="BC997">
        <v>0</v>
      </c>
      <c r="BD997" t="s">
        <v>697</v>
      </c>
      <c r="BE997">
        <v>0</v>
      </c>
      <c r="BF997">
        <v>0</v>
      </c>
      <c r="BG997">
        <v>0</v>
      </c>
      <c r="BH997">
        <v>1.5</v>
      </c>
      <c r="BI997" t="s">
        <v>197</v>
      </c>
      <c r="BJ997" t="s">
        <v>192</v>
      </c>
      <c r="BK997">
        <v>0</v>
      </c>
      <c r="BL997">
        <v>0</v>
      </c>
      <c r="BM997">
        <v>0</v>
      </c>
      <c r="BN997">
        <v>0</v>
      </c>
      <c r="BO997">
        <v>0</v>
      </c>
      <c r="BP997" t="s">
        <v>2879</v>
      </c>
      <c r="BQ997">
        <v>0</v>
      </c>
      <c r="BR997">
        <v>0</v>
      </c>
      <c r="BS997">
        <v>0</v>
      </c>
      <c r="BT997" t="s">
        <v>880</v>
      </c>
      <c r="BU997">
        <v>0</v>
      </c>
      <c r="BV997">
        <v>0</v>
      </c>
      <c r="BW997" t="s">
        <v>697</v>
      </c>
      <c r="BX997">
        <v>0</v>
      </c>
    </row>
    <row r="998" spans="1:76" x14ac:dyDescent="0.25">
      <c r="A998" t="s">
        <v>735</v>
      </c>
      <c r="B998" t="s">
        <v>231</v>
      </c>
      <c r="C998" t="s">
        <v>232</v>
      </c>
      <c r="D998" t="s">
        <v>233</v>
      </c>
      <c r="E998" t="s">
        <v>192</v>
      </c>
      <c r="F998" t="s">
        <v>234</v>
      </c>
      <c r="G998" t="s">
        <v>697</v>
      </c>
      <c r="H998" t="s">
        <v>89</v>
      </c>
      <c r="I998" t="s">
        <v>960</v>
      </c>
      <c r="J998" t="s">
        <v>2633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697</v>
      </c>
      <c r="AC998" s="2">
        <v>0</v>
      </c>
      <c r="AD998">
        <v>0</v>
      </c>
      <c r="AE998">
        <v>0</v>
      </c>
      <c r="AF998">
        <v>0</v>
      </c>
      <c r="AG998">
        <v>1</v>
      </c>
      <c r="AH998">
        <v>50</v>
      </c>
      <c r="AI998" t="s">
        <v>451</v>
      </c>
      <c r="AJ998" t="s">
        <v>454</v>
      </c>
      <c r="AK998" t="s">
        <v>697</v>
      </c>
      <c r="AL998">
        <v>0</v>
      </c>
      <c r="AM998">
        <v>0</v>
      </c>
      <c r="AN998" t="s">
        <v>237</v>
      </c>
      <c r="AO998" t="s">
        <v>697</v>
      </c>
      <c r="AP998" t="s">
        <v>697</v>
      </c>
      <c r="AQ998" t="s">
        <v>2877</v>
      </c>
      <c r="AR998" t="s">
        <v>2878</v>
      </c>
      <c r="AS998" t="s">
        <v>697</v>
      </c>
      <c r="AT998" t="s">
        <v>697</v>
      </c>
      <c r="AU998" t="s">
        <v>207</v>
      </c>
      <c r="AV998" t="s">
        <v>236</v>
      </c>
      <c r="AW998" t="s">
        <v>196</v>
      </c>
      <c r="AX998" t="s">
        <v>697</v>
      </c>
      <c r="AY998" t="s">
        <v>697</v>
      </c>
      <c r="AZ998" t="s">
        <v>697</v>
      </c>
      <c r="BA998" t="s">
        <v>1062</v>
      </c>
      <c r="BB998" t="s">
        <v>2454</v>
      </c>
      <c r="BC998">
        <v>0</v>
      </c>
      <c r="BD998" t="s">
        <v>697</v>
      </c>
      <c r="BE998">
        <v>0</v>
      </c>
      <c r="BF998">
        <v>0</v>
      </c>
      <c r="BG998">
        <v>0</v>
      </c>
      <c r="BH998">
        <v>1.5</v>
      </c>
      <c r="BI998" t="s">
        <v>197</v>
      </c>
      <c r="BJ998" t="s">
        <v>192</v>
      </c>
      <c r="BK998">
        <v>0</v>
      </c>
      <c r="BL998">
        <v>0</v>
      </c>
      <c r="BM998">
        <v>0</v>
      </c>
      <c r="BN998">
        <v>0</v>
      </c>
      <c r="BO998">
        <v>0</v>
      </c>
      <c r="BP998" t="s">
        <v>2879</v>
      </c>
      <c r="BQ998">
        <v>0</v>
      </c>
      <c r="BR998">
        <v>0</v>
      </c>
      <c r="BS998">
        <v>0</v>
      </c>
      <c r="BT998" t="s">
        <v>880</v>
      </c>
      <c r="BU998">
        <v>0</v>
      </c>
      <c r="BV998">
        <v>0</v>
      </c>
      <c r="BW998" t="s">
        <v>697</v>
      </c>
      <c r="BX998">
        <v>0</v>
      </c>
    </row>
    <row r="999" spans="1:76" x14ac:dyDescent="0.25">
      <c r="A999" t="s">
        <v>722</v>
      </c>
      <c r="B999" t="s">
        <v>191</v>
      </c>
      <c r="C999" t="s">
        <v>615</v>
      </c>
      <c r="D999" t="s">
        <v>798</v>
      </c>
      <c r="E999" t="s">
        <v>192</v>
      </c>
      <c r="F999" t="s">
        <v>616</v>
      </c>
      <c r="G999" t="s">
        <v>697</v>
      </c>
      <c r="H999" t="s">
        <v>89</v>
      </c>
      <c r="I999" t="s">
        <v>1570</v>
      </c>
      <c r="J999" t="s">
        <v>2633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697</v>
      </c>
      <c r="AC999" s="2">
        <v>0</v>
      </c>
      <c r="AD999">
        <v>0</v>
      </c>
      <c r="AE999">
        <v>0</v>
      </c>
      <c r="AF999">
        <v>1</v>
      </c>
      <c r="AG999">
        <v>0</v>
      </c>
      <c r="AH999">
        <v>61.77</v>
      </c>
      <c r="AI999" t="s">
        <v>700</v>
      </c>
      <c r="AJ999" t="s">
        <v>704</v>
      </c>
      <c r="AK999" t="s">
        <v>697</v>
      </c>
      <c r="AL999">
        <v>0</v>
      </c>
      <c r="AM999">
        <v>0</v>
      </c>
      <c r="AN999" t="s">
        <v>194</v>
      </c>
      <c r="AO999" t="s">
        <v>697</v>
      </c>
      <c r="AP999" t="s">
        <v>697</v>
      </c>
      <c r="AQ999" t="s">
        <v>2880</v>
      </c>
      <c r="AR999" t="s">
        <v>2881</v>
      </c>
      <c r="AS999" t="s">
        <v>697</v>
      </c>
      <c r="AT999" t="s">
        <v>697</v>
      </c>
      <c r="AU999" t="s">
        <v>223</v>
      </c>
      <c r="AV999" t="s">
        <v>236</v>
      </c>
      <c r="AW999" t="s">
        <v>196</v>
      </c>
      <c r="AX999" t="s">
        <v>697</v>
      </c>
      <c r="AY999" t="s">
        <v>697</v>
      </c>
      <c r="AZ999" t="s">
        <v>697</v>
      </c>
      <c r="BA999" t="s">
        <v>2578</v>
      </c>
      <c r="BB999" t="s">
        <v>2882</v>
      </c>
      <c r="BC999">
        <v>0</v>
      </c>
      <c r="BD999" t="s">
        <v>697</v>
      </c>
      <c r="BE999">
        <v>0</v>
      </c>
      <c r="BF999">
        <v>0</v>
      </c>
      <c r="BG999">
        <v>0</v>
      </c>
      <c r="BH999">
        <v>1.95</v>
      </c>
      <c r="BI999" t="s">
        <v>197</v>
      </c>
      <c r="BJ999" t="s">
        <v>192</v>
      </c>
      <c r="BK999">
        <v>0</v>
      </c>
      <c r="BL999">
        <v>0</v>
      </c>
      <c r="BM999">
        <v>0</v>
      </c>
      <c r="BN999">
        <v>0</v>
      </c>
      <c r="BO999">
        <v>0</v>
      </c>
      <c r="BP999" t="s">
        <v>2883</v>
      </c>
      <c r="BQ999">
        <v>0</v>
      </c>
      <c r="BR999">
        <v>0</v>
      </c>
      <c r="BS999">
        <v>0</v>
      </c>
      <c r="BT999" t="s">
        <v>880</v>
      </c>
      <c r="BU999">
        <v>0</v>
      </c>
      <c r="BV999">
        <v>0</v>
      </c>
      <c r="BW999" t="s">
        <v>697</v>
      </c>
      <c r="BX999">
        <v>0</v>
      </c>
    </row>
    <row r="1000" spans="1:76" x14ac:dyDescent="0.25">
      <c r="A1000" t="s">
        <v>722</v>
      </c>
      <c r="B1000" t="s">
        <v>191</v>
      </c>
      <c r="C1000" t="s">
        <v>615</v>
      </c>
      <c r="D1000" t="s">
        <v>798</v>
      </c>
      <c r="E1000" t="s">
        <v>192</v>
      </c>
      <c r="F1000" t="s">
        <v>616</v>
      </c>
      <c r="G1000" t="s">
        <v>198</v>
      </c>
      <c r="H1000" t="s">
        <v>198</v>
      </c>
      <c r="I1000" t="s">
        <v>1570</v>
      </c>
      <c r="J1000" t="s">
        <v>2633</v>
      </c>
      <c r="K1000">
        <v>1</v>
      </c>
      <c r="L1000">
        <v>717</v>
      </c>
      <c r="M1000">
        <v>480</v>
      </c>
      <c r="N1000">
        <v>0</v>
      </c>
      <c r="O1000">
        <v>0</v>
      </c>
      <c r="P1000">
        <v>0</v>
      </c>
      <c r="Q1000">
        <v>717</v>
      </c>
      <c r="R1000">
        <v>0</v>
      </c>
      <c r="S1000">
        <v>0</v>
      </c>
      <c r="T1000">
        <v>33.049999999999997</v>
      </c>
      <c r="U1000">
        <v>27.5</v>
      </c>
      <c r="V1000">
        <v>22.54</v>
      </c>
      <c r="W1000">
        <v>-10.51</v>
      </c>
      <c r="X1000">
        <v>-32.65</v>
      </c>
      <c r="Y1000">
        <v>24.722999999999999</v>
      </c>
      <c r="Z1000">
        <v>15.6</v>
      </c>
      <c r="AA1000">
        <v>3.25</v>
      </c>
      <c r="AB1000" t="s">
        <v>199</v>
      </c>
      <c r="AC1000" s="2">
        <v>-52.912295081967216</v>
      </c>
      <c r="AD1000">
        <v>-11.64</v>
      </c>
      <c r="AE1000">
        <v>504.23</v>
      </c>
      <c r="AF1000">
        <v>0</v>
      </c>
      <c r="AG1000">
        <v>0</v>
      </c>
      <c r="AH1000">
        <v>0</v>
      </c>
      <c r="AI1000" t="s">
        <v>697</v>
      </c>
      <c r="AJ1000" t="s">
        <v>697</v>
      </c>
      <c r="AK1000" t="s">
        <v>697</v>
      </c>
      <c r="AL1000">
        <v>0</v>
      </c>
      <c r="AM1000">
        <v>0</v>
      </c>
      <c r="AN1000" t="s">
        <v>697</v>
      </c>
      <c r="AO1000" t="s">
        <v>697</v>
      </c>
      <c r="AP1000" t="s">
        <v>215</v>
      </c>
      <c r="AQ1000" t="s">
        <v>2880</v>
      </c>
      <c r="AR1000" t="s">
        <v>2881</v>
      </c>
      <c r="AS1000" t="s">
        <v>697</v>
      </c>
      <c r="AT1000" t="s">
        <v>697</v>
      </c>
      <c r="AU1000" t="s">
        <v>223</v>
      </c>
      <c r="AV1000" t="s">
        <v>236</v>
      </c>
      <c r="AW1000" t="s">
        <v>196</v>
      </c>
      <c r="AX1000" t="s">
        <v>697</v>
      </c>
      <c r="AY1000" t="s">
        <v>697</v>
      </c>
      <c r="AZ1000" t="s">
        <v>697</v>
      </c>
      <c r="BA1000" t="s">
        <v>2578</v>
      </c>
      <c r="BB1000" t="s">
        <v>2882</v>
      </c>
      <c r="BC1000">
        <v>0</v>
      </c>
      <c r="BD1000" t="s">
        <v>697</v>
      </c>
      <c r="BE1000">
        <v>0</v>
      </c>
      <c r="BF1000">
        <v>0</v>
      </c>
      <c r="BG1000">
        <v>0</v>
      </c>
      <c r="BH1000">
        <v>0</v>
      </c>
      <c r="BI1000" t="s">
        <v>197</v>
      </c>
      <c r="BJ1000" t="s">
        <v>697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 t="s">
        <v>2883</v>
      </c>
      <c r="BQ1000">
        <v>0</v>
      </c>
      <c r="BR1000">
        <v>0</v>
      </c>
      <c r="BS1000">
        <v>0</v>
      </c>
      <c r="BT1000" t="s">
        <v>697</v>
      </c>
      <c r="BU1000">
        <v>0</v>
      </c>
      <c r="BV1000">
        <v>0</v>
      </c>
      <c r="BW1000" t="s">
        <v>697</v>
      </c>
      <c r="BX1000">
        <v>0</v>
      </c>
    </row>
    <row r="1001" spans="1:76" x14ac:dyDescent="0.25">
      <c r="A1001" t="s">
        <v>726</v>
      </c>
      <c r="B1001" t="s">
        <v>191</v>
      </c>
      <c r="C1001" t="s">
        <v>539</v>
      </c>
      <c r="D1001" t="s">
        <v>540</v>
      </c>
      <c r="E1001" t="s">
        <v>192</v>
      </c>
      <c r="F1001" t="s">
        <v>457</v>
      </c>
      <c r="G1001" t="s">
        <v>697</v>
      </c>
      <c r="H1001" t="s">
        <v>89</v>
      </c>
      <c r="I1001" t="s">
        <v>2264</v>
      </c>
      <c r="J1001" t="s">
        <v>2633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697</v>
      </c>
      <c r="AC1001" s="2">
        <v>0</v>
      </c>
      <c r="AD1001">
        <v>0</v>
      </c>
      <c r="AE1001">
        <v>0</v>
      </c>
      <c r="AF1001">
        <v>1</v>
      </c>
      <c r="AG1001">
        <v>0</v>
      </c>
      <c r="AH1001">
        <v>102.31</v>
      </c>
      <c r="AI1001" t="s">
        <v>700</v>
      </c>
      <c r="AJ1001" t="s">
        <v>704</v>
      </c>
      <c r="AK1001" t="s">
        <v>697</v>
      </c>
      <c r="AL1001">
        <v>0</v>
      </c>
      <c r="AM1001">
        <v>0</v>
      </c>
      <c r="AN1001" t="s">
        <v>194</v>
      </c>
      <c r="AO1001" t="s">
        <v>697</v>
      </c>
      <c r="AP1001" t="s">
        <v>697</v>
      </c>
      <c r="AQ1001" t="s">
        <v>2884</v>
      </c>
      <c r="AR1001" t="s">
        <v>2885</v>
      </c>
      <c r="AS1001" t="s">
        <v>697</v>
      </c>
      <c r="AT1001" t="s">
        <v>697</v>
      </c>
      <c r="AU1001" t="s">
        <v>223</v>
      </c>
      <c r="AV1001" t="s">
        <v>236</v>
      </c>
      <c r="AW1001" t="s">
        <v>196</v>
      </c>
      <c r="AX1001" t="s">
        <v>697</v>
      </c>
      <c r="AY1001" t="s">
        <v>697</v>
      </c>
      <c r="AZ1001" t="s">
        <v>697</v>
      </c>
      <c r="BA1001" t="s">
        <v>2886</v>
      </c>
      <c r="BB1001" t="s">
        <v>2887</v>
      </c>
      <c r="BC1001">
        <v>0</v>
      </c>
      <c r="BD1001" t="s">
        <v>697</v>
      </c>
      <c r="BE1001">
        <v>0</v>
      </c>
      <c r="BF1001">
        <v>0</v>
      </c>
      <c r="BG1001">
        <v>0</v>
      </c>
      <c r="BH1001">
        <v>1.95</v>
      </c>
      <c r="BI1001" t="s">
        <v>197</v>
      </c>
      <c r="BJ1001" t="s">
        <v>192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 t="s">
        <v>2888</v>
      </c>
      <c r="BQ1001">
        <v>0</v>
      </c>
      <c r="BR1001">
        <v>0</v>
      </c>
      <c r="BS1001">
        <v>0</v>
      </c>
      <c r="BT1001" t="s">
        <v>880</v>
      </c>
      <c r="BU1001">
        <v>0</v>
      </c>
      <c r="BV1001">
        <v>0</v>
      </c>
      <c r="BW1001" t="s">
        <v>697</v>
      </c>
      <c r="BX1001">
        <v>0</v>
      </c>
    </row>
    <row r="1002" spans="1:76" x14ac:dyDescent="0.25">
      <c r="A1002" t="s">
        <v>726</v>
      </c>
      <c r="B1002" t="s">
        <v>191</v>
      </c>
      <c r="C1002" t="s">
        <v>539</v>
      </c>
      <c r="D1002" t="s">
        <v>540</v>
      </c>
      <c r="E1002" t="s">
        <v>192</v>
      </c>
      <c r="F1002" t="s">
        <v>457</v>
      </c>
      <c r="G1002" t="s">
        <v>198</v>
      </c>
      <c r="H1002" t="s">
        <v>198</v>
      </c>
      <c r="I1002" t="s">
        <v>2264</v>
      </c>
      <c r="J1002" t="s">
        <v>2633</v>
      </c>
      <c r="K1002">
        <v>1</v>
      </c>
      <c r="L1002">
        <v>744</v>
      </c>
      <c r="M1002">
        <v>513</v>
      </c>
      <c r="N1002">
        <v>0</v>
      </c>
      <c r="O1002">
        <v>0</v>
      </c>
      <c r="P1002">
        <v>0</v>
      </c>
      <c r="Q1002">
        <v>744</v>
      </c>
      <c r="R1002">
        <v>0</v>
      </c>
      <c r="S1002">
        <v>0</v>
      </c>
      <c r="T1002">
        <v>31.05</v>
      </c>
      <c r="U1002">
        <v>27.5</v>
      </c>
      <c r="V1002">
        <v>22.54</v>
      </c>
      <c r="W1002">
        <v>-8.51</v>
      </c>
      <c r="X1002">
        <v>-21.64</v>
      </c>
      <c r="Y1002">
        <v>11.022</v>
      </c>
      <c r="Z1002">
        <v>16.670000000000002</v>
      </c>
      <c r="AA1002">
        <v>3.25</v>
      </c>
      <c r="AB1002" t="s">
        <v>199</v>
      </c>
      <c r="AC1002" s="2">
        <v>-30.673770491803278</v>
      </c>
      <c r="AD1002">
        <v>-6.75</v>
      </c>
      <c r="AE1002">
        <v>522.73</v>
      </c>
      <c r="AF1002">
        <v>0</v>
      </c>
      <c r="AG1002">
        <v>0</v>
      </c>
      <c r="AH1002">
        <v>0</v>
      </c>
      <c r="AI1002" t="s">
        <v>697</v>
      </c>
      <c r="AJ1002" t="s">
        <v>697</v>
      </c>
      <c r="AK1002" t="s">
        <v>697</v>
      </c>
      <c r="AL1002">
        <v>0</v>
      </c>
      <c r="AM1002">
        <v>0</v>
      </c>
      <c r="AN1002" t="s">
        <v>697</v>
      </c>
      <c r="AO1002" t="s">
        <v>697</v>
      </c>
      <c r="AP1002" t="s">
        <v>215</v>
      </c>
      <c r="AQ1002" t="s">
        <v>2884</v>
      </c>
      <c r="AR1002" t="s">
        <v>2885</v>
      </c>
      <c r="AS1002" t="s">
        <v>697</v>
      </c>
      <c r="AT1002" t="s">
        <v>697</v>
      </c>
      <c r="AU1002" t="s">
        <v>223</v>
      </c>
      <c r="AV1002" t="s">
        <v>236</v>
      </c>
      <c r="AW1002" t="s">
        <v>196</v>
      </c>
      <c r="AX1002" t="s">
        <v>697</v>
      </c>
      <c r="AY1002" t="s">
        <v>697</v>
      </c>
      <c r="AZ1002" t="s">
        <v>697</v>
      </c>
      <c r="BA1002" t="s">
        <v>2886</v>
      </c>
      <c r="BB1002" t="s">
        <v>2887</v>
      </c>
      <c r="BC1002">
        <v>0</v>
      </c>
      <c r="BD1002" t="s">
        <v>697</v>
      </c>
      <c r="BE1002">
        <v>0</v>
      </c>
      <c r="BF1002">
        <v>0</v>
      </c>
      <c r="BG1002">
        <v>0</v>
      </c>
      <c r="BH1002">
        <v>0</v>
      </c>
      <c r="BI1002" t="s">
        <v>197</v>
      </c>
      <c r="BJ1002" t="s">
        <v>697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 t="s">
        <v>2888</v>
      </c>
      <c r="BQ1002">
        <v>0</v>
      </c>
      <c r="BR1002">
        <v>0</v>
      </c>
      <c r="BS1002">
        <v>0</v>
      </c>
      <c r="BT1002" t="s">
        <v>697</v>
      </c>
      <c r="BU1002">
        <v>0</v>
      </c>
      <c r="BV1002">
        <v>0</v>
      </c>
      <c r="BW1002" t="s">
        <v>697</v>
      </c>
      <c r="BX1002">
        <v>0</v>
      </c>
    </row>
    <row r="1003" spans="1:76" x14ac:dyDescent="0.25">
      <c r="A1003" t="s">
        <v>722</v>
      </c>
      <c r="B1003" t="s">
        <v>191</v>
      </c>
      <c r="C1003" t="s">
        <v>615</v>
      </c>
      <c r="D1003" t="s">
        <v>798</v>
      </c>
      <c r="E1003" t="s">
        <v>192</v>
      </c>
      <c r="F1003" t="s">
        <v>616</v>
      </c>
      <c r="G1003" t="s">
        <v>697</v>
      </c>
      <c r="H1003" t="s">
        <v>89</v>
      </c>
      <c r="I1003" t="s">
        <v>1570</v>
      </c>
      <c r="J1003" t="s">
        <v>2633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697</v>
      </c>
      <c r="AC1003" s="2">
        <v>0</v>
      </c>
      <c r="AD1003">
        <v>0</v>
      </c>
      <c r="AE1003">
        <v>0</v>
      </c>
      <c r="AF1003">
        <v>1</v>
      </c>
      <c r="AG1003">
        <v>0</v>
      </c>
      <c r="AH1003">
        <v>71.28</v>
      </c>
      <c r="AI1003" t="s">
        <v>698</v>
      </c>
      <c r="AJ1003" t="s">
        <v>705</v>
      </c>
      <c r="AK1003" t="s">
        <v>697</v>
      </c>
      <c r="AL1003">
        <v>0</v>
      </c>
      <c r="AM1003">
        <v>0</v>
      </c>
      <c r="AN1003" t="s">
        <v>194</v>
      </c>
      <c r="AO1003" t="s">
        <v>697</v>
      </c>
      <c r="AP1003" t="s">
        <v>697</v>
      </c>
      <c r="AQ1003" t="s">
        <v>2889</v>
      </c>
      <c r="AR1003" t="s">
        <v>2890</v>
      </c>
      <c r="AS1003" t="s">
        <v>697</v>
      </c>
      <c r="AT1003" t="s">
        <v>697</v>
      </c>
      <c r="AU1003" t="s">
        <v>706</v>
      </c>
      <c r="AV1003" t="s">
        <v>236</v>
      </c>
      <c r="AW1003" t="s">
        <v>196</v>
      </c>
      <c r="AX1003" t="s">
        <v>697</v>
      </c>
      <c r="AY1003" t="s">
        <v>697</v>
      </c>
      <c r="AZ1003" t="s">
        <v>697</v>
      </c>
      <c r="BA1003" t="s">
        <v>2596</v>
      </c>
      <c r="BB1003" t="s">
        <v>2891</v>
      </c>
      <c r="BC1003">
        <v>0</v>
      </c>
      <c r="BD1003" t="s">
        <v>697</v>
      </c>
      <c r="BE1003">
        <v>0</v>
      </c>
      <c r="BF1003">
        <v>0</v>
      </c>
      <c r="BG1003">
        <v>0</v>
      </c>
      <c r="BH1003">
        <v>2.25</v>
      </c>
      <c r="BI1003" t="s">
        <v>197</v>
      </c>
      <c r="BJ1003" t="s">
        <v>192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 t="s">
        <v>2892</v>
      </c>
      <c r="BQ1003">
        <v>0</v>
      </c>
      <c r="BR1003">
        <v>0</v>
      </c>
      <c r="BS1003">
        <v>0</v>
      </c>
      <c r="BT1003" t="s">
        <v>880</v>
      </c>
      <c r="BU1003">
        <v>0</v>
      </c>
      <c r="BV1003">
        <v>0</v>
      </c>
      <c r="BW1003" t="s">
        <v>697</v>
      </c>
      <c r="BX1003">
        <v>0</v>
      </c>
    </row>
    <row r="1004" spans="1:76" x14ac:dyDescent="0.25">
      <c r="A1004" t="s">
        <v>722</v>
      </c>
      <c r="B1004" t="s">
        <v>191</v>
      </c>
      <c r="C1004" t="s">
        <v>615</v>
      </c>
      <c r="D1004" t="s">
        <v>798</v>
      </c>
      <c r="E1004" t="s">
        <v>192</v>
      </c>
      <c r="F1004" t="s">
        <v>616</v>
      </c>
      <c r="G1004" t="s">
        <v>198</v>
      </c>
      <c r="H1004" t="s">
        <v>198</v>
      </c>
      <c r="I1004" t="s">
        <v>1570</v>
      </c>
      <c r="J1004" t="s">
        <v>2633</v>
      </c>
      <c r="K1004">
        <v>1</v>
      </c>
      <c r="L1004">
        <v>717</v>
      </c>
      <c r="M1004">
        <v>451</v>
      </c>
      <c r="N1004">
        <v>0</v>
      </c>
      <c r="O1004">
        <v>0</v>
      </c>
      <c r="P1004">
        <v>0</v>
      </c>
      <c r="Q1004">
        <v>717</v>
      </c>
      <c r="R1004">
        <v>0</v>
      </c>
      <c r="S1004">
        <v>0</v>
      </c>
      <c r="T1004">
        <v>37.1</v>
      </c>
      <c r="U1004">
        <v>27.5</v>
      </c>
      <c r="V1004">
        <v>22.54</v>
      </c>
      <c r="W1004">
        <v>-14.56</v>
      </c>
      <c r="X1004">
        <v>-56.42</v>
      </c>
      <c r="Y1004">
        <v>10.532999999999999</v>
      </c>
      <c r="Z1004">
        <v>14.66</v>
      </c>
      <c r="AA1004">
        <v>3.25</v>
      </c>
      <c r="AB1004" t="s">
        <v>199</v>
      </c>
      <c r="AC1004" s="2">
        <v>-65.051639344262298</v>
      </c>
      <c r="AD1004">
        <v>-14.31</v>
      </c>
      <c r="AE1004">
        <v>505.17</v>
      </c>
      <c r="AF1004">
        <v>0</v>
      </c>
      <c r="AG1004">
        <v>0</v>
      </c>
      <c r="AH1004">
        <v>0</v>
      </c>
      <c r="AI1004" t="s">
        <v>697</v>
      </c>
      <c r="AJ1004" t="s">
        <v>697</v>
      </c>
      <c r="AK1004" t="s">
        <v>697</v>
      </c>
      <c r="AL1004">
        <v>0</v>
      </c>
      <c r="AM1004">
        <v>0</v>
      </c>
      <c r="AN1004" t="s">
        <v>697</v>
      </c>
      <c r="AO1004" t="s">
        <v>697</v>
      </c>
      <c r="AP1004" t="s">
        <v>215</v>
      </c>
      <c r="AQ1004" t="s">
        <v>2889</v>
      </c>
      <c r="AR1004" t="s">
        <v>2890</v>
      </c>
      <c r="AS1004" t="s">
        <v>697</v>
      </c>
      <c r="AT1004" t="s">
        <v>697</v>
      </c>
      <c r="AU1004" t="s">
        <v>706</v>
      </c>
      <c r="AV1004" t="s">
        <v>236</v>
      </c>
      <c r="AW1004" t="s">
        <v>196</v>
      </c>
      <c r="AX1004" t="s">
        <v>697</v>
      </c>
      <c r="AY1004" t="s">
        <v>697</v>
      </c>
      <c r="AZ1004" t="s">
        <v>697</v>
      </c>
      <c r="BA1004" t="s">
        <v>2596</v>
      </c>
      <c r="BB1004" t="s">
        <v>2891</v>
      </c>
      <c r="BC1004">
        <v>0</v>
      </c>
      <c r="BD1004" t="s">
        <v>697</v>
      </c>
      <c r="BE1004">
        <v>0</v>
      </c>
      <c r="BF1004">
        <v>0</v>
      </c>
      <c r="BG1004">
        <v>0</v>
      </c>
      <c r="BH1004">
        <v>0</v>
      </c>
      <c r="BI1004" t="s">
        <v>197</v>
      </c>
      <c r="BJ1004" t="s">
        <v>697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 t="s">
        <v>2892</v>
      </c>
      <c r="BQ1004">
        <v>0</v>
      </c>
      <c r="BR1004">
        <v>0</v>
      </c>
      <c r="BS1004">
        <v>0</v>
      </c>
      <c r="BT1004" t="s">
        <v>697</v>
      </c>
      <c r="BU1004">
        <v>0</v>
      </c>
      <c r="BV1004">
        <v>0</v>
      </c>
      <c r="BW1004" t="s">
        <v>697</v>
      </c>
      <c r="BX1004">
        <v>0</v>
      </c>
    </row>
    <row r="1005" spans="1:76" x14ac:dyDescent="0.25">
      <c r="A1005" t="s">
        <v>1006</v>
      </c>
      <c r="B1005" t="s">
        <v>201</v>
      </c>
      <c r="C1005" t="s">
        <v>1007</v>
      </c>
      <c r="D1005" t="s">
        <v>460</v>
      </c>
      <c r="E1005" t="s">
        <v>192</v>
      </c>
      <c r="F1005" t="s">
        <v>693</v>
      </c>
      <c r="G1005" t="s">
        <v>697</v>
      </c>
      <c r="H1005" t="s">
        <v>89</v>
      </c>
      <c r="I1005" t="s">
        <v>1435</v>
      </c>
      <c r="J1005" t="s">
        <v>2633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697</v>
      </c>
      <c r="AC1005" s="2">
        <v>0</v>
      </c>
      <c r="AD1005">
        <v>0</v>
      </c>
      <c r="AE1005">
        <v>0</v>
      </c>
      <c r="AF1005">
        <v>1</v>
      </c>
      <c r="AG1005">
        <v>0</v>
      </c>
      <c r="AH1005">
        <v>63.16</v>
      </c>
      <c r="AI1005" t="s">
        <v>452</v>
      </c>
      <c r="AJ1005" t="s">
        <v>453</v>
      </c>
      <c r="AK1005" t="s">
        <v>697</v>
      </c>
      <c r="AL1005">
        <v>0</v>
      </c>
      <c r="AM1005">
        <v>0</v>
      </c>
      <c r="AN1005" t="s">
        <v>194</v>
      </c>
      <c r="AO1005" t="s">
        <v>697</v>
      </c>
      <c r="AP1005" t="s">
        <v>697</v>
      </c>
      <c r="AQ1005" t="s">
        <v>2893</v>
      </c>
      <c r="AR1005" t="s">
        <v>2894</v>
      </c>
      <c r="AS1005" t="s">
        <v>697</v>
      </c>
      <c r="AT1005" t="s">
        <v>697</v>
      </c>
      <c r="AU1005" t="s">
        <v>195</v>
      </c>
      <c r="AV1005" t="s">
        <v>236</v>
      </c>
      <c r="AW1005" t="s">
        <v>196</v>
      </c>
      <c r="AX1005" t="s">
        <v>697</v>
      </c>
      <c r="AY1005" t="s">
        <v>697</v>
      </c>
      <c r="AZ1005" t="s">
        <v>697</v>
      </c>
      <c r="BA1005" t="s">
        <v>2498</v>
      </c>
      <c r="BB1005" t="s">
        <v>2895</v>
      </c>
      <c r="BC1005">
        <v>0</v>
      </c>
      <c r="BD1005" t="s">
        <v>697</v>
      </c>
      <c r="BE1005">
        <v>0</v>
      </c>
      <c r="BF1005">
        <v>0</v>
      </c>
      <c r="BG1005">
        <v>0</v>
      </c>
      <c r="BH1005">
        <v>2.2000000000000002</v>
      </c>
      <c r="BI1005" t="s">
        <v>197</v>
      </c>
      <c r="BJ1005" t="s">
        <v>192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 t="s">
        <v>2896</v>
      </c>
      <c r="BQ1005">
        <v>0</v>
      </c>
      <c r="BR1005">
        <v>0</v>
      </c>
      <c r="BS1005">
        <v>0</v>
      </c>
      <c r="BT1005" t="s">
        <v>880</v>
      </c>
      <c r="BU1005">
        <v>0</v>
      </c>
      <c r="BV1005">
        <v>0</v>
      </c>
      <c r="BW1005" t="s">
        <v>697</v>
      </c>
      <c r="BX1005">
        <v>0</v>
      </c>
    </row>
    <row r="1006" spans="1:76" x14ac:dyDescent="0.25">
      <c r="A1006" t="s">
        <v>1006</v>
      </c>
      <c r="B1006" t="s">
        <v>201</v>
      </c>
      <c r="C1006" t="s">
        <v>1007</v>
      </c>
      <c r="D1006" t="s">
        <v>460</v>
      </c>
      <c r="E1006" t="s">
        <v>192</v>
      </c>
      <c r="F1006" t="s">
        <v>693</v>
      </c>
      <c r="G1006" t="s">
        <v>198</v>
      </c>
      <c r="H1006" t="s">
        <v>198</v>
      </c>
      <c r="I1006" t="s">
        <v>1435</v>
      </c>
      <c r="J1006" t="s">
        <v>2633</v>
      </c>
      <c r="K1006">
        <v>1</v>
      </c>
      <c r="L1006">
        <v>583</v>
      </c>
      <c r="M1006">
        <v>361</v>
      </c>
      <c r="N1006">
        <v>0</v>
      </c>
      <c r="O1006">
        <v>0</v>
      </c>
      <c r="P1006">
        <v>0</v>
      </c>
      <c r="Q1006">
        <v>583</v>
      </c>
      <c r="R1006">
        <v>0</v>
      </c>
      <c r="S1006">
        <v>0</v>
      </c>
      <c r="T1006">
        <v>38.08</v>
      </c>
      <c r="U1006">
        <v>29.5</v>
      </c>
      <c r="V1006">
        <v>24.18</v>
      </c>
      <c r="W1006">
        <v>-13.9</v>
      </c>
      <c r="X1006">
        <v>-41</v>
      </c>
      <c r="Y1006">
        <v>10.157</v>
      </c>
      <c r="Z1006">
        <v>11.73</v>
      </c>
      <c r="AA1006">
        <v>3.25</v>
      </c>
      <c r="AB1006" t="s">
        <v>199</v>
      </c>
      <c r="AC1006" s="2">
        <v>-49.325409836065575</v>
      </c>
      <c r="AD1006">
        <v>-10.85</v>
      </c>
      <c r="AE1006">
        <v>399.29</v>
      </c>
      <c r="AF1006">
        <v>0</v>
      </c>
      <c r="AG1006">
        <v>0</v>
      </c>
      <c r="AH1006">
        <v>0</v>
      </c>
      <c r="AI1006" t="s">
        <v>697</v>
      </c>
      <c r="AJ1006" t="s">
        <v>697</v>
      </c>
      <c r="AK1006" t="s">
        <v>697</v>
      </c>
      <c r="AL1006">
        <v>0</v>
      </c>
      <c r="AM1006">
        <v>0</v>
      </c>
      <c r="AN1006" t="s">
        <v>697</v>
      </c>
      <c r="AO1006" t="s">
        <v>697</v>
      </c>
      <c r="AP1006" t="s">
        <v>215</v>
      </c>
      <c r="AQ1006" t="s">
        <v>2893</v>
      </c>
      <c r="AR1006" t="s">
        <v>2894</v>
      </c>
      <c r="AS1006" t="s">
        <v>697</v>
      </c>
      <c r="AT1006" t="s">
        <v>697</v>
      </c>
      <c r="AU1006" t="s">
        <v>195</v>
      </c>
      <c r="AV1006" t="s">
        <v>236</v>
      </c>
      <c r="AW1006" t="s">
        <v>196</v>
      </c>
      <c r="AX1006" t="s">
        <v>697</v>
      </c>
      <c r="AY1006" t="s">
        <v>697</v>
      </c>
      <c r="AZ1006" t="s">
        <v>697</v>
      </c>
      <c r="BA1006" t="s">
        <v>2498</v>
      </c>
      <c r="BB1006" t="s">
        <v>2895</v>
      </c>
      <c r="BC1006">
        <v>0</v>
      </c>
      <c r="BD1006" t="s">
        <v>697</v>
      </c>
      <c r="BE1006">
        <v>0</v>
      </c>
      <c r="BF1006">
        <v>0</v>
      </c>
      <c r="BG1006">
        <v>0</v>
      </c>
      <c r="BH1006">
        <v>0</v>
      </c>
      <c r="BI1006" t="s">
        <v>197</v>
      </c>
      <c r="BJ1006" t="s">
        <v>697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 t="s">
        <v>2896</v>
      </c>
      <c r="BQ1006">
        <v>0</v>
      </c>
      <c r="BR1006">
        <v>0</v>
      </c>
      <c r="BS1006">
        <v>0</v>
      </c>
      <c r="BT1006" t="s">
        <v>697</v>
      </c>
      <c r="BU1006">
        <v>0</v>
      </c>
      <c r="BV1006">
        <v>0</v>
      </c>
      <c r="BW1006" t="s">
        <v>697</v>
      </c>
      <c r="BX1006">
        <v>0</v>
      </c>
    </row>
    <row r="1007" spans="1:76" x14ac:dyDescent="0.25">
      <c r="A1007" t="s">
        <v>738</v>
      </c>
      <c r="B1007" t="s">
        <v>201</v>
      </c>
      <c r="C1007" t="s">
        <v>634</v>
      </c>
      <c r="D1007" t="s">
        <v>224</v>
      </c>
      <c r="E1007" t="s">
        <v>192</v>
      </c>
      <c r="F1007" t="s">
        <v>225</v>
      </c>
      <c r="G1007" t="s">
        <v>697</v>
      </c>
      <c r="H1007" t="s">
        <v>89</v>
      </c>
      <c r="I1007" t="s">
        <v>1570</v>
      </c>
      <c r="J1007" t="s">
        <v>2633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697</v>
      </c>
      <c r="AC1007" s="2">
        <v>0</v>
      </c>
      <c r="AD1007">
        <v>0</v>
      </c>
      <c r="AE1007">
        <v>0</v>
      </c>
      <c r="AF1007">
        <v>1</v>
      </c>
      <c r="AG1007">
        <v>0</v>
      </c>
      <c r="AH1007">
        <v>47.52</v>
      </c>
      <c r="AI1007" t="s">
        <v>614</v>
      </c>
      <c r="AJ1007" t="s">
        <v>682</v>
      </c>
      <c r="AK1007" t="s">
        <v>697</v>
      </c>
      <c r="AL1007">
        <v>0</v>
      </c>
      <c r="AM1007">
        <v>0</v>
      </c>
      <c r="AN1007" t="s">
        <v>194</v>
      </c>
      <c r="AO1007" t="s">
        <v>697</v>
      </c>
      <c r="AP1007" t="s">
        <v>697</v>
      </c>
      <c r="AQ1007" t="s">
        <v>2897</v>
      </c>
      <c r="AR1007" t="s">
        <v>2898</v>
      </c>
      <c r="AS1007" t="s">
        <v>697</v>
      </c>
      <c r="AT1007" t="s">
        <v>697</v>
      </c>
      <c r="AU1007" t="s">
        <v>213</v>
      </c>
      <c r="AV1007" t="s">
        <v>236</v>
      </c>
      <c r="AW1007" t="s">
        <v>196</v>
      </c>
      <c r="AX1007" t="s">
        <v>697</v>
      </c>
      <c r="AY1007" t="s">
        <v>697</v>
      </c>
      <c r="AZ1007" t="s">
        <v>697</v>
      </c>
      <c r="BA1007" t="s">
        <v>2555</v>
      </c>
      <c r="BB1007" t="s">
        <v>2899</v>
      </c>
      <c r="BC1007">
        <v>0</v>
      </c>
      <c r="BD1007" t="s">
        <v>697</v>
      </c>
      <c r="BE1007">
        <v>0</v>
      </c>
      <c r="BF1007">
        <v>0</v>
      </c>
      <c r="BG1007">
        <v>0</v>
      </c>
      <c r="BH1007">
        <v>1.6</v>
      </c>
      <c r="BI1007" t="s">
        <v>197</v>
      </c>
      <c r="BJ1007" t="s">
        <v>192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 t="s">
        <v>2900</v>
      </c>
      <c r="BQ1007">
        <v>0</v>
      </c>
      <c r="BR1007">
        <v>0</v>
      </c>
      <c r="BS1007">
        <v>0</v>
      </c>
      <c r="BT1007" t="s">
        <v>880</v>
      </c>
      <c r="BU1007">
        <v>0</v>
      </c>
      <c r="BV1007">
        <v>0</v>
      </c>
      <c r="BW1007" t="s">
        <v>697</v>
      </c>
      <c r="BX1007">
        <v>0</v>
      </c>
    </row>
    <row r="1008" spans="1:76" x14ac:dyDescent="0.25">
      <c r="A1008" t="s">
        <v>738</v>
      </c>
      <c r="B1008" t="s">
        <v>201</v>
      </c>
      <c r="C1008" t="s">
        <v>634</v>
      </c>
      <c r="D1008" t="s">
        <v>224</v>
      </c>
      <c r="E1008" t="s">
        <v>192</v>
      </c>
      <c r="F1008" t="s">
        <v>225</v>
      </c>
      <c r="G1008" t="s">
        <v>198</v>
      </c>
      <c r="H1008" t="s">
        <v>198</v>
      </c>
      <c r="I1008" t="s">
        <v>1570</v>
      </c>
      <c r="J1008" t="s">
        <v>2633</v>
      </c>
      <c r="K1008">
        <v>1</v>
      </c>
      <c r="L1008">
        <v>642</v>
      </c>
      <c r="M1008">
        <v>393</v>
      </c>
      <c r="N1008">
        <v>0</v>
      </c>
      <c r="O1008">
        <v>0</v>
      </c>
      <c r="P1008">
        <v>0</v>
      </c>
      <c r="Q1008">
        <v>642</v>
      </c>
      <c r="R1008">
        <v>0</v>
      </c>
      <c r="S1008">
        <v>0</v>
      </c>
      <c r="T1008">
        <v>38.79</v>
      </c>
      <c r="U1008">
        <v>29.5</v>
      </c>
      <c r="V1008">
        <v>24.18</v>
      </c>
      <c r="W1008">
        <v>-14.61</v>
      </c>
      <c r="X1008">
        <v>-48.86</v>
      </c>
      <c r="Y1008">
        <v>13.981</v>
      </c>
      <c r="Z1008">
        <v>2.5</v>
      </c>
      <c r="AA1008">
        <v>0.64</v>
      </c>
      <c r="AB1008" t="s">
        <v>199</v>
      </c>
      <c r="AC1008" s="2">
        <v>-60.320491803278685</v>
      </c>
      <c r="AD1008">
        <v>-13.27</v>
      </c>
      <c r="AE1008">
        <v>450.11</v>
      </c>
      <c r="AF1008">
        <v>0</v>
      </c>
      <c r="AG1008">
        <v>0</v>
      </c>
      <c r="AH1008">
        <v>0</v>
      </c>
      <c r="AI1008" t="s">
        <v>697</v>
      </c>
      <c r="AJ1008" t="s">
        <v>697</v>
      </c>
      <c r="AK1008" t="s">
        <v>697</v>
      </c>
      <c r="AL1008">
        <v>0</v>
      </c>
      <c r="AM1008">
        <v>0</v>
      </c>
      <c r="AN1008" t="s">
        <v>697</v>
      </c>
      <c r="AO1008" t="s">
        <v>697</v>
      </c>
      <c r="AP1008" t="s">
        <v>248</v>
      </c>
      <c r="AQ1008" t="s">
        <v>2897</v>
      </c>
      <c r="AR1008" t="s">
        <v>2898</v>
      </c>
      <c r="AS1008" t="s">
        <v>697</v>
      </c>
      <c r="AT1008" t="s">
        <v>697</v>
      </c>
      <c r="AU1008" t="s">
        <v>213</v>
      </c>
      <c r="AV1008" t="s">
        <v>236</v>
      </c>
      <c r="AW1008" t="s">
        <v>196</v>
      </c>
      <c r="AX1008" t="s">
        <v>697</v>
      </c>
      <c r="AY1008" t="s">
        <v>697</v>
      </c>
      <c r="AZ1008" t="s">
        <v>697</v>
      </c>
      <c r="BA1008" t="s">
        <v>2555</v>
      </c>
      <c r="BB1008" t="s">
        <v>2899</v>
      </c>
      <c r="BC1008">
        <v>0</v>
      </c>
      <c r="BD1008" t="s">
        <v>697</v>
      </c>
      <c r="BE1008">
        <v>0</v>
      </c>
      <c r="BF1008">
        <v>0</v>
      </c>
      <c r="BG1008">
        <v>0</v>
      </c>
      <c r="BH1008">
        <v>0</v>
      </c>
      <c r="BI1008" t="s">
        <v>197</v>
      </c>
      <c r="BJ1008" t="s">
        <v>697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 t="s">
        <v>2900</v>
      </c>
      <c r="BQ1008">
        <v>0</v>
      </c>
      <c r="BR1008">
        <v>0</v>
      </c>
      <c r="BS1008">
        <v>0</v>
      </c>
      <c r="BT1008" t="s">
        <v>697</v>
      </c>
      <c r="BU1008">
        <v>0</v>
      </c>
      <c r="BV1008">
        <v>0</v>
      </c>
      <c r="BW1008" t="s">
        <v>697</v>
      </c>
      <c r="BX1008">
        <v>0</v>
      </c>
    </row>
    <row r="1009" spans="1:76" x14ac:dyDescent="0.25">
      <c r="A1009" t="s">
        <v>739</v>
      </c>
      <c r="B1009" t="s">
        <v>191</v>
      </c>
      <c r="C1009" t="s">
        <v>535</v>
      </c>
      <c r="D1009" t="s">
        <v>536</v>
      </c>
      <c r="E1009" t="s">
        <v>192</v>
      </c>
      <c r="F1009" t="s">
        <v>253</v>
      </c>
      <c r="G1009" t="s">
        <v>697</v>
      </c>
      <c r="H1009" t="s">
        <v>89</v>
      </c>
      <c r="I1009" t="s">
        <v>1570</v>
      </c>
      <c r="J1009" t="s">
        <v>2633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697</v>
      </c>
      <c r="AC1009" s="2">
        <v>0</v>
      </c>
      <c r="AD1009">
        <v>0</v>
      </c>
      <c r="AE1009">
        <v>0</v>
      </c>
      <c r="AF1009">
        <v>1</v>
      </c>
      <c r="AG1009">
        <v>0</v>
      </c>
      <c r="AH1009">
        <v>50.24</v>
      </c>
      <c r="AI1009" t="s">
        <v>894</v>
      </c>
      <c r="AJ1009" t="s">
        <v>1011</v>
      </c>
      <c r="AK1009" t="s">
        <v>697</v>
      </c>
      <c r="AL1009">
        <v>0</v>
      </c>
      <c r="AM1009">
        <v>0</v>
      </c>
      <c r="AN1009" t="s">
        <v>194</v>
      </c>
      <c r="AO1009" t="s">
        <v>697</v>
      </c>
      <c r="AP1009" t="s">
        <v>697</v>
      </c>
      <c r="AQ1009" t="s">
        <v>2901</v>
      </c>
      <c r="AR1009" t="s">
        <v>2902</v>
      </c>
      <c r="AS1009" t="s">
        <v>697</v>
      </c>
      <c r="AT1009" t="s">
        <v>697</v>
      </c>
      <c r="AU1009" t="s">
        <v>213</v>
      </c>
      <c r="AV1009" t="s">
        <v>236</v>
      </c>
      <c r="AW1009" t="s">
        <v>196</v>
      </c>
      <c r="AX1009" t="s">
        <v>697</v>
      </c>
      <c r="AY1009" t="s">
        <v>697</v>
      </c>
      <c r="AZ1009" t="s">
        <v>697</v>
      </c>
      <c r="BA1009" t="s">
        <v>2903</v>
      </c>
      <c r="BB1009" t="s">
        <v>2904</v>
      </c>
      <c r="BC1009">
        <v>0</v>
      </c>
      <c r="BD1009" t="s">
        <v>697</v>
      </c>
      <c r="BE1009">
        <v>0</v>
      </c>
      <c r="BF1009">
        <v>0</v>
      </c>
      <c r="BG1009">
        <v>0</v>
      </c>
      <c r="BH1009">
        <v>1.75</v>
      </c>
      <c r="BI1009" t="s">
        <v>197</v>
      </c>
      <c r="BJ1009" t="s">
        <v>192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 t="s">
        <v>2905</v>
      </c>
      <c r="BQ1009">
        <v>0</v>
      </c>
      <c r="BR1009">
        <v>0</v>
      </c>
      <c r="BS1009">
        <v>0</v>
      </c>
      <c r="BT1009" t="s">
        <v>880</v>
      </c>
      <c r="BU1009">
        <v>0</v>
      </c>
      <c r="BV1009">
        <v>0</v>
      </c>
      <c r="BW1009" t="s">
        <v>697</v>
      </c>
      <c r="BX1009">
        <v>0</v>
      </c>
    </row>
    <row r="1010" spans="1:76" x14ac:dyDescent="0.25">
      <c r="A1010" t="s">
        <v>739</v>
      </c>
      <c r="B1010" t="s">
        <v>191</v>
      </c>
      <c r="C1010" t="s">
        <v>535</v>
      </c>
      <c r="D1010" t="s">
        <v>536</v>
      </c>
      <c r="E1010" t="s">
        <v>192</v>
      </c>
      <c r="F1010" t="s">
        <v>253</v>
      </c>
      <c r="G1010" t="s">
        <v>198</v>
      </c>
      <c r="H1010" t="s">
        <v>198</v>
      </c>
      <c r="I1010" t="s">
        <v>1570</v>
      </c>
      <c r="J1010" t="s">
        <v>2633</v>
      </c>
      <c r="K1010">
        <v>1</v>
      </c>
      <c r="L1010">
        <v>557</v>
      </c>
      <c r="M1010">
        <v>384</v>
      </c>
      <c r="N1010">
        <v>0</v>
      </c>
      <c r="O1010">
        <v>0</v>
      </c>
      <c r="P1010">
        <v>0</v>
      </c>
      <c r="Q1010">
        <v>557</v>
      </c>
      <c r="R1010">
        <v>0</v>
      </c>
      <c r="S1010">
        <v>0</v>
      </c>
      <c r="T1010">
        <v>31.06</v>
      </c>
      <c r="U1010">
        <v>31.5</v>
      </c>
      <c r="V1010">
        <v>25.82</v>
      </c>
      <c r="W1010">
        <v>-5.24</v>
      </c>
      <c r="X1010">
        <v>2.0099999999999998</v>
      </c>
      <c r="Y1010">
        <v>12.381</v>
      </c>
      <c r="Z1010">
        <v>12.48</v>
      </c>
      <c r="AA1010">
        <v>3.25</v>
      </c>
      <c r="AB1010" t="s">
        <v>199</v>
      </c>
      <c r="AC1010" s="2">
        <v>-8.14016393442623</v>
      </c>
      <c r="AD1010">
        <v>-1.79</v>
      </c>
      <c r="AE1010">
        <v>369.07</v>
      </c>
      <c r="AF1010">
        <v>0</v>
      </c>
      <c r="AG1010">
        <v>0</v>
      </c>
      <c r="AH1010">
        <v>0</v>
      </c>
      <c r="AI1010" t="s">
        <v>697</v>
      </c>
      <c r="AJ1010" t="s">
        <v>697</v>
      </c>
      <c r="AK1010" t="s">
        <v>697</v>
      </c>
      <c r="AL1010">
        <v>0</v>
      </c>
      <c r="AM1010">
        <v>0</v>
      </c>
      <c r="AN1010" t="s">
        <v>697</v>
      </c>
      <c r="AO1010" t="s">
        <v>697</v>
      </c>
      <c r="AP1010" t="s">
        <v>215</v>
      </c>
      <c r="AQ1010" t="s">
        <v>2901</v>
      </c>
      <c r="AR1010" t="s">
        <v>2902</v>
      </c>
      <c r="AS1010" t="s">
        <v>697</v>
      </c>
      <c r="AT1010" t="s">
        <v>697</v>
      </c>
      <c r="AU1010" t="s">
        <v>213</v>
      </c>
      <c r="AV1010" t="s">
        <v>236</v>
      </c>
      <c r="AW1010" t="s">
        <v>196</v>
      </c>
      <c r="AX1010" t="s">
        <v>697</v>
      </c>
      <c r="AY1010" t="s">
        <v>697</v>
      </c>
      <c r="AZ1010" t="s">
        <v>697</v>
      </c>
      <c r="BA1010" t="s">
        <v>2903</v>
      </c>
      <c r="BB1010" t="s">
        <v>2904</v>
      </c>
      <c r="BC1010">
        <v>0</v>
      </c>
      <c r="BD1010" t="s">
        <v>697</v>
      </c>
      <c r="BE1010">
        <v>0</v>
      </c>
      <c r="BF1010">
        <v>0</v>
      </c>
      <c r="BG1010">
        <v>0</v>
      </c>
      <c r="BH1010">
        <v>0</v>
      </c>
      <c r="BI1010" t="s">
        <v>197</v>
      </c>
      <c r="BJ1010" t="s">
        <v>697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 t="s">
        <v>2905</v>
      </c>
      <c r="BQ1010">
        <v>0</v>
      </c>
      <c r="BR1010">
        <v>0</v>
      </c>
      <c r="BS1010">
        <v>0</v>
      </c>
      <c r="BT1010" t="s">
        <v>697</v>
      </c>
      <c r="BU1010">
        <v>0</v>
      </c>
      <c r="BV1010">
        <v>0</v>
      </c>
      <c r="BW1010" t="s">
        <v>697</v>
      </c>
      <c r="BX1010">
        <v>0</v>
      </c>
    </row>
    <row r="1011" spans="1:76" x14ac:dyDescent="0.25">
      <c r="A1011" t="s">
        <v>736</v>
      </c>
      <c r="B1011" t="s">
        <v>231</v>
      </c>
      <c r="C1011" t="s">
        <v>256</v>
      </c>
      <c r="D1011" t="s">
        <v>255</v>
      </c>
      <c r="E1011" t="s">
        <v>192</v>
      </c>
      <c r="F1011" t="s">
        <v>257</v>
      </c>
      <c r="G1011" t="s">
        <v>697</v>
      </c>
      <c r="H1011" t="s">
        <v>89</v>
      </c>
      <c r="I1011" t="s">
        <v>960</v>
      </c>
      <c r="J1011" t="s">
        <v>2633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697</v>
      </c>
      <c r="AC1011" s="2">
        <v>0</v>
      </c>
      <c r="AD1011">
        <v>0</v>
      </c>
      <c r="AE1011">
        <v>0</v>
      </c>
      <c r="AF1011">
        <v>1</v>
      </c>
      <c r="AG1011">
        <v>0</v>
      </c>
      <c r="AH1011">
        <v>51.97</v>
      </c>
      <c r="AI1011" t="s">
        <v>894</v>
      </c>
      <c r="AJ1011" t="s">
        <v>1011</v>
      </c>
      <c r="AK1011" t="s">
        <v>697</v>
      </c>
      <c r="AL1011">
        <v>0</v>
      </c>
      <c r="AM1011">
        <v>0</v>
      </c>
      <c r="AN1011" t="s">
        <v>194</v>
      </c>
      <c r="AO1011" t="s">
        <v>697</v>
      </c>
      <c r="AP1011" t="s">
        <v>697</v>
      </c>
      <c r="AQ1011" t="s">
        <v>2877</v>
      </c>
      <c r="AR1011" t="s">
        <v>2878</v>
      </c>
      <c r="AS1011" t="s">
        <v>697</v>
      </c>
      <c r="AT1011" t="s">
        <v>697</v>
      </c>
      <c r="AU1011" t="s">
        <v>213</v>
      </c>
      <c r="AV1011" t="s">
        <v>236</v>
      </c>
      <c r="AW1011" t="s">
        <v>196</v>
      </c>
      <c r="AX1011" t="s">
        <v>697</v>
      </c>
      <c r="AY1011" t="s">
        <v>697</v>
      </c>
      <c r="AZ1011" t="s">
        <v>697</v>
      </c>
      <c r="BA1011" t="s">
        <v>1098</v>
      </c>
      <c r="BB1011" t="s">
        <v>1157</v>
      </c>
      <c r="BC1011">
        <v>0</v>
      </c>
      <c r="BD1011" t="s">
        <v>697</v>
      </c>
      <c r="BE1011">
        <v>0</v>
      </c>
      <c r="BF1011">
        <v>0</v>
      </c>
      <c r="BG1011">
        <v>0</v>
      </c>
      <c r="BH1011">
        <v>1.75</v>
      </c>
      <c r="BI1011" t="s">
        <v>197</v>
      </c>
      <c r="BJ1011" t="s">
        <v>192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 t="s">
        <v>2906</v>
      </c>
      <c r="BQ1011">
        <v>0</v>
      </c>
      <c r="BR1011">
        <v>0</v>
      </c>
      <c r="BS1011">
        <v>0</v>
      </c>
      <c r="BT1011" t="s">
        <v>880</v>
      </c>
      <c r="BU1011">
        <v>0</v>
      </c>
      <c r="BV1011">
        <v>0</v>
      </c>
      <c r="BW1011" t="s">
        <v>697</v>
      </c>
      <c r="BX1011">
        <v>0</v>
      </c>
    </row>
    <row r="1012" spans="1:76" x14ac:dyDescent="0.25">
      <c r="A1012" t="s">
        <v>736</v>
      </c>
      <c r="B1012" t="s">
        <v>231</v>
      </c>
      <c r="C1012" t="s">
        <v>256</v>
      </c>
      <c r="D1012" t="s">
        <v>255</v>
      </c>
      <c r="E1012" t="s">
        <v>192</v>
      </c>
      <c r="F1012" t="s">
        <v>257</v>
      </c>
      <c r="G1012" t="s">
        <v>198</v>
      </c>
      <c r="H1012" t="s">
        <v>198</v>
      </c>
      <c r="I1012" t="s">
        <v>960</v>
      </c>
      <c r="J1012" t="s">
        <v>2633</v>
      </c>
      <c r="K1012">
        <v>1</v>
      </c>
      <c r="L1012">
        <v>756</v>
      </c>
      <c r="M1012">
        <v>585</v>
      </c>
      <c r="N1012">
        <v>0</v>
      </c>
      <c r="O1012">
        <v>0</v>
      </c>
      <c r="P1012">
        <v>0</v>
      </c>
      <c r="Q1012">
        <v>756</v>
      </c>
      <c r="R1012">
        <v>0</v>
      </c>
      <c r="S1012">
        <v>0</v>
      </c>
      <c r="T1012">
        <v>22.62</v>
      </c>
      <c r="U1012">
        <v>21.5</v>
      </c>
      <c r="V1012">
        <v>17.62</v>
      </c>
      <c r="W1012">
        <v>-5</v>
      </c>
      <c r="X1012">
        <v>-6.93</v>
      </c>
      <c r="Y1012">
        <v>14.510999999999999</v>
      </c>
      <c r="Z1012">
        <v>17.55</v>
      </c>
      <c r="AA1012">
        <v>3</v>
      </c>
      <c r="AB1012" t="s">
        <v>199</v>
      </c>
      <c r="AC1012" s="2">
        <v>-18.828688524590163</v>
      </c>
      <c r="AD1012">
        <v>-4.1399999999999997</v>
      </c>
      <c r="AE1012">
        <v>575.91</v>
      </c>
      <c r="AF1012">
        <v>0</v>
      </c>
      <c r="AG1012">
        <v>0</v>
      </c>
      <c r="AH1012">
        <v>0</v>
      </c>
      <c r="AI1012" t="s">
        <v>697</v>
      </c>
      <c r="AJ1012" t="s">
        <v>697</v>
      </c>
      <c r="AK1012" t="s">
        <v>697</v>
      </c>
      <c r="AL1012">
        <v>0</v>
      </c>
      <c r="AM1012">
        <v>0</v>
      </c>
      <c r="AN1012" t="s">
        <v>697</v>
      </c>
      <c r="AO1012" t="s">
        <v>697</v>
      </c>
      <c r="AP1012" t="s">
        <v>215</v>
      </c>
      <c r="AQ1012" t="s">
        <v>2877</v>
      </c>
      <c r="AR1012" t="s">
        <v>2878</v>
      </c>
      <c r="AS1012" t="s">
        <v>697</v>
      </c>
      <c r="AT1012" t="s">
        <v>697</v>
      </c>
      <c r="AU1012" t="s">
        <v>213</v>
      </c>
      <c r="AV1012" t="s">
        <v>236</v>
      </c>
      <c r="AW1012" t="s">
        <v>196</v>
      </c>
      <c r="AX1012" t="s">
        <v>697</v>
      </c>
      <c r="AY1012" t="s">
        <v>697</v>
      </c>
      <c r="AZ1012" t="s">
        <v>697</v>
      </c>
      <c r="BA1012" t="s">
        <v>1098</v>
      </c>
      <c r="BB1012" t="s">
        <v>1157</v>
      </c>
      <c r="BC1012">
        <v>0</v>
      </c>
      <c r="BD1012" t="s">
        <v>697</v>
      </c>
      <c r="BE1012">
        <v>0</v>
      </c>
      <c r="BF1012">
        <v>0</v>
      </c>
      <c r="BG1012">
        <v>0</v>
      </c>
      <c r="BH1012">
        <v>0</v>
      </c>
      <c r="BI1012" t="s">
        <v>197</v>
      </c>
      <c r="BJ1012" t="s">
        <v>697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 t="s">
        <v>2906</v>
      </c>
      <c r="BQ1012">
        <v>0</v>
      </c>
      <c r="BR1012">
        <v>0</v>
      </c>
      <c r="BS1012">
        <v>0</v>
      </c>
      <c r="BT1012" t="s">
        <v>697</v>
      </c>
      <c r="BU1012">
        <v>0</v>
      </c>
      <c r="BV1012">
        <v>0</v>
      </c>
      <c r="BW1012" t="s">
        <v>697</v>
      </c>
      <c r="BX1012">
        <v>0</v>
      </c>
    </row>
    <row r="1013" spans="1:76" x14ac:dyDescent="0.25">
      <c r="A1013" t="s">
        <v>726</v>
      </c>
      <c r="B1013" t="s">
        <v>191</v>
      </c>
      <c r="C1013" t="s">
        <v>539</v>
      </c>
      <c r="D1013" t="s">
        <v>540</v>
      </c>
      <c r="E1013" t="s">
        <v>192</v>
      </c>
      <c r="F1013" t="s">
        <v>457</v>
      </c>
      <c r="G1013" t="s">
        <v>697</v>
      </c>
      <c r="H1013" t="s">
        <v>89</v>
      </c>
      <c r="I1013" t="s">
        <v>1435</v>
      </c>
      <c r="J1013" t="s">
        <v>2633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697</v>
      </c>
      <c r="AC1013" s="2">
        <v>0</v>
      </c>
      <c r="AD1013">
        <v>0</v>
      </c>
      <c r="AE1013">
        <v>0</v>
      </c>
      <c r="AF1013">
        <v>1</v>
      </c>
      <c r="AG1013">
        <v>0</v>
      </c>
      <c r="AH1013">
        <v>102.31</v>
      </c>
      <c r="AI1013" t="s">
        <v>700</v>
      </c>
      <c r="AJ1013" t="s">
        <v>704</v>
      </c>
      <c r="AK1013" t="s">
        <v>697</v>
      </c>
      <c r="AL1013">
        <v>0</v>
      </c>
      <c r="AM1013">
        <v>0</v>
      </c>
      <c r="AN1013" t="s">
        <v>194</v>
      </c>
      <c r="AO1013" t="s">
        <v>697</v>
      </c>
      <c r="AP1013" t="s">
        <v>697</v>
      </c>
      <c r="AQ1013" t="s">
        <v>2907</v>
      </c>
      <c r="AR1013" t="s">
        <v>2908</v>
      </c>
      <c r="AS1013" t="s">
        <v>697</v>
      </c>
      <c r="AT1013" t="s">
        <v>697</v>
      </c>
      <c r="AU1013" t="s">
        <v>223</v>
      </c>
      <c r="AV1013" t="s">
        <v>236</v>
      </c>
      <c r="AW1013" t="s">
        <v>196</v>
      </c>
      <c r="AX1013" t="s">
        <v>697</v>
      </c>
      <c r="AY1013" t="s">
        <v>697</v>
      </c>
      <c r="AZ1013" t="s">
        <v>697</v>
      </c>
      <c r="BA1013" t="s">
        <v>1898</v>
      </c>
      <c r="BB1013" t="s">
        <v>2909</v>
      </c>
      <c r="BC1013">
        <v>0</v>
      </c>
      <c r="BD1013" t="s">
        <v>697</v>
      </c>
      <c r="BE1013">
        <v>0</v>
      </c>
      <c r="BF1013">
        <v>0</v>
      </c>
      <c r="BG1013">
        <v>0</v>
      </c>
      <c r="BH1013">
        <v>1.95</v>
      </c>
      <c r="BI1013" t="s">
        <v>197</v>
      </c>
      <c r="BJ1013" t="s">
        <v>192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 t="s">
        <v>2910</v>
      </c>
      <c r="BQ1013">
        <v>0</v>
      </c>
      <c r="BR1013">
        <v>0</v>
      </c>
      <c r="BS1013">
        <v>0</v>
      </c>
      <c r="BT1013" t="s">
        <v>880</v>
      </c>
      <c r="BU1013">
        <v>0</v>
      </c>
      <c r="BV1013">
        <v>0</v>
      </c>
      <c r="BW1013" t="s">
        <v>697</v>
      </c>
      <c r="BX1013">
        <v>0</v>
      </c>
    </row>
    <row r="1014" spans="1:76" x14ac:dyDescent="0.25">
      <c r="A1014" t="s">
        <v>726</v>
      </c>
      <c r="B1014" t="s">
        <v>191</v>
      </c>
      <c r="C1014" t="s">
        <v>539</v>
      </c>
      <c r="D1014" t="s">
        <v>540</v>
      </c>
      <c r="E1014" t="s">
        <v>192</v>
      </c>
      <c r="F1014" t="s">
        <v>457</v>
      </c>
      <c r="G1014" t="s">
        <v>198</v>
      </c>
      <c r="H1014" t="s">
        <v>198</v>
      </c>
      <c r="I1014" t="s">
        <v>1435</v>
      </c>
      <c r="J1014" t="s">
        <v>2633</v>
      </c>
      <c r="K1014">
        <v>1</v>
      </c>
      <c r="L1014">
        <v>744</v>
      </c>
      <c r="M1014">
        <v>498</v>
      </c>
      <c r="N1014">
        <v>0</v>
      </c>
      <c r="O1014">
        <v>0</v>
      </c>
      <c r="P1014">
        <v>0</v>
      </c>
      <c r="Q1014">
        <v>744</v>
      </c>
      <c r="R1014">
        <v>0</v>
      </c>
      <c r="S1014">
        <v>0</v>
      </c>
      <c r="T1014">
        <v>33.06</v>
      </c>
      <c r="U1014">
        <v>27.5</v>
      </c>
      <c r="V1014">
        <v>22.54</v>
      </c>
      <c r="W1014">
        <v>-10.52</v>
      </c>
      <c r="X1014">
        <v>-33.93</v>
      </c>
      <c r="Y1014">
        <v>19.768000000000001</v>
      </c>
      <c r="Z1014">
        <v>16.18</v>
      </c>
      <c r="AA1014">
        <v>3.25</v>
      </c>
      <c r="AB1014" t="s">
        <v>199</v>
      </c>
      <c r="AC1014" s="2">
        <v>-50.137704918032789</v>
      </c>
      <c r="AD1014">
        <v>-11.03</v>
      </c>
      <c r="AE1014">
        <v>523.22</v>
      </c>
      <c r="AF1014">
        <v>0</v>
      </c>
      <c r="AG1014">
        <v>0</v>
      </c>
      <c r="AH1014">
        <v>0</v>
      </c>
      <c r="AI1014" t="s">
        <v>697</v>
      </c>
      <c r="AJ1014" t="s">
        <v>697</v>
      </c>
      <c r="AK1014" t="s">
        <v>697</v>
      </c>
      <c r="AL1014">
        <v>0</v>
      </c>
      <c r="AM1014">
        <v>0</v>
      </c>
      <c r="AN1014" t="s">
        <v>697</v>
      </c>
      <c r="AO1014" t="s">
        <v>697</v>
      </c>
      <c r="AP1014" t="s">
        <v>215</v>
      </c>
      <c r="AQ1014" t="s">
        <v>2907</v>
      </c>
      <c r="AR1014" t="s">
        <v>2908</v>
      </c>
      <c r="AS1014" t="s">
        <v>697</v>
      </c>
      <c r="AT1014" t="s">
        <v>697</v>
      </c>
      <c r="AU1014" t="s">
        <v>223</v>
      </c>
      <c r="AV1014" t="s">
        <v>236</v>
      </c>
      <c r="AW1014" t="s">
        <v>196</v>
      </c>
      <c r="AX1014" t="s">
        <v>697</v>
      </c>
      <c r="AY1014" t="s">
        <v>697</v>
      </c>
      <c r="AZ1014" t="s">
        <v>697</v>
      </c>
      <c r="BA1014" t="s">
        <v>1898</v>
      </c>
      <c r="BB1014" t="s">
        <v>2909</v>
      </c>
      <c r="BC1014">
        <v>0</v>
      </c>
      <c r="BD1014" t="s">
        <v>697</v>
      </c>
      <c r="BE1014">
        <v>0</v>
      </c>
      <c r="BF1014">
        <v>0</v>
      </c>
      <c r="BG1014">
        <v>0</v>
      </c>
      <c r="BH1014">
        <v>0</v>
      </c>
      <c r="BI1014" t="s">
        <v>197</v>
      </c>
      <c r="BJ1014" t="s">
        <v>697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 t="s">
        <v>2910</v>
      </c>
      <c r="BQ1014">
        <v>0</v>
      </c>
      <c r="BR1014">
        <v>0</v>
      </c>
      <c r="BS1014">
        <v>0</v>
      </c>
      <c r="BT1014" t="s">
        <v>697</v>
      </c>
      <c r="BU1014">
        <v>0</v>
      </c>
      <c r="BV1014">
        <v>0</v>
      </c>
      <c r="BW1014" t="s">
        <v>697</v>
      </c>
      <c r="BX1014">
        <v>0</v>
      </c>
    </row>
    <row r="1015" spans="1:76" x14ac:dyDescent="0.25">
      <c r="A1015" t="s">
        <v>744</v>
      </c>
      <c r="B1015" t="s">
        <v>201</v>
      </c>
      <c r="C1015" t="s">
        <v>241</v>
      </c>
      <c r="D1015" t="s">
        <v>242</v>
      </c>
      <c r="E1015" t="s">
        <v>192</v>
      </c>
      <c r="F1015" t="s">
        <v>243</v>
      </c>
      <c r="G1015" t="s">
        <v>697</v>
      </c>
      <c r="H1015" t="s">
        <v>89</v>
      </c>
      <c r="I1015" t="s">
        <v>1435</v>
      </c>
      <c r="J1015" t="s">
        <v>2633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697</v>
      </c>
      <c r="AC1015" s="2">
        <v>0</v>
      </c>
      <c r="AD1015">
        <v>0</v>
      </c>
      <c r="AE1015">
        <v>0</v>
      </c>
      <c r="AF1015">
        <v>1</v>
      </c>
      <c r="AG1015">
        <v>0</v>
      </c>
      <c r="AH1015">
        <v>50.68</v>
      </c>
      <c r="AI1015" t="s">
        <v>614</v>
      </c>
      <c r="AJ1015" t="s">
        <v>682</v>
      </c>
      <c r="AK1015" t="s">
        <v>697</v>
      </c>
      <c r="AL1015">
        <v>0</v>
      </c>
      <c r="AM1015">
        <v>0</v>
      </c>
      <c r="AN1015" t="s">
        <v>194</v>
      </c>
      <c r="AO1015" t="s">
        <v>697</v>
      </c>
      <c r="AP1015" t="s">
        <v>697</v>
      </c>
      <c r="AQ1015" t="s">
        <v>2911</v>
      </c>
      <c r="AR1015" t="s">
        <v>2912</v>
      </c>
      <c r="AS1015" t="s">
        <v>697</v>
      </c>
      <c r="AT1015" t="s">
        <v>697</v>
      </c>
      <c r="AU1015" t="s">
        <v>213</v>
      </c>
      <c r="AV1015" t="s">
        <v>236</v>
      </c>
      <c r="AW1015" t="s">
        <v>196</v>
      </c>
      <c r="AX1015" t="s">
        <v>697</v>
      </c>
      <c r="AY1015" t="s">
        <v>697</v>
      </c>
      <c r="AZ1015" t="s">
        <v>697</v>
      </c>
      <c r="BA1015" t="s">
        <v>2012</v>
      </c>
      <c r="BB1015" t="s">
        <v>2913</v>
      </c>
      <c r="BC1015">
        <v>0</v>
      </c>
      <c r="BD1015" t="s">
        <v>697</v>
      </c>
      <c r="BE1015">
        <v>0</v>
      </c>
      <c r="BF1015">
        <v>0</v>
      </c>
      <c r="BG1015">
        <v>0</v>
      </c>
      <c r="BH1015">
        <v>1.6</v>
      </c>
      <c r="BI1015" t="s">
        <v>197</v>
      </c>
      <c r="BJ1015" t="s">
        <v>192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 t="s">
        <v>2914</v>
      </c>
      <c r="BQ1015">
        <v>0</v>
      </c>
      <c r="BR1015">
        <v>0</v>
      </c>
      <c r="BS1015">
        <v>0</v>
      </c>
      <c r="BT1015" t="s">
        <v>880</v>
      </c>
      <c r="BU1015">
        <v>0</v>
      </c>
      <c r="BV1015">
        <v>0</v>
      </c>
      <c r="BW1015" t="s">
        <v>697</v>
      </c>
      <c r="BX1015">
        <v>0</v>
      </c>
    </row>
    <row r="1016" spans="1:76" x14ac:dyDescent="0.25">
      <c r="A1016" t="s">
        <v>744</v>
      </c>
      <c r="B1016" t="s">
        <v>201</v>
      </c>
      <c r="C1016" t="s">
        <v>241</v>
      </c>
      <c r="D1016" t="s">
        <v>242</v>
      </c>
      <c r="E1016" t="s">
        <v>192</v>
      </c>
      <c r="F1016" t="s">
        <v>243</v>
      </c>
      <c r="G1016" t="s">
        <v>198</v>
      </c>
      <c r="H1016" t="s">
        <v>198</v>
      </c>
      <c r="I1016" t="s">
        <v>1435</v>
      </c>
      <c r="J1016" t="s">
        <v>2633</v>
      </c>
      <c r="K1016">
        <v>1</v>
      </c>
      <c r="L1016">
        <v>731</v>
      </c>
      <c r="M1016">
        <v>433</v>
      </c>
      <c r="N1016">
        <v>0</v>
      </c>
      <c r="O1016">
        <v>0</v>
      </c>
      <c r="P1016">
        <v>0</v>
      </c>
      <c r="Q1016">
        <v>731</v>
      </c>
      <c r="R1016">
        <v>0</v>
      </c>
      <c r="S1016">
        <v>0</v>
      </c>
      <c r="T1016">
        <v>40.770000000000003</v>
      </c>
      <c r="U1016">
        <v>29.5</v>
      </c>
      <c r="V1016">
        <v>24.18</v>
      </c>
      <c r="W1016">
        <v>-16.59</v>
      </c>
      <c r="X1016">
        <v>-67.510000000000005</v>
      </c>
      <c r="Y1016">
        <v>4.5999999999999996</v>
      </c>
      <c r="Z1016">
        <v>14.07</v>
      </c>
      <c r="AA1016">
        <v>3.25</v>
      </c>
      <c r="AB1016" t="s">
        <v>199</v>
      </c>
      <c r="AC1016" s="2">
        <v>-71.278688524590166</v>
      </c>
      <c r="AD1016">
        <v>-15.68</v>
      </c>
      <c r="AE1016">
        <v>501.29</v>
      </c>
      <c r="AF1016">
        <v>0</v>
      </c>
      <c r="AG1016">
        <v>0</v>
      </c>
      <c r="AH1016">
        <v>0</v>
      </c>
      <c r="AI1016" t="s">
        <v>697</v>
      </c>
      <c r="AJ1016" t="s">
        <v>697</v>
      </c>
      <c r="AK1016" t="s">
        <v>697</v>
      </c>
      <c r="AL1016">
        <v>0</v>
      </c>
      <c r="AM1016">
        <v>0</v>
      </c>
      <c r="AN1016" t="s">
        <v>697</v>
      </c>
      <c r="AO1016" t="s">
        <v>697</v>
      </c>
      <c r="AP1016" t="s">
        <v>215</v>
      </c>
      <c r="AQ1016" t="s">
        <v>2911</v>
      </c>
      <c r="AR1016" t="s">
        <v>2912</v>
      </c>
      <c r="AS1016" t="s">
        <v>697</v>
      </c>
      <c r="AT1016" t="s">
        <v>697</v>
      </c>
      <c r="AU1016" t="s">
        <v>213</v>
      </c>
      <c r="AV1016" t="s">
        <v>236</v>
      </c>
      <c r="AW1016" t="s">
        <v>196</v>
      </c>
      <c r="AX1016" t="s">
        <v>697</v>
      </c>
      <c r="AY1016" t="s">
        <v>697</v>
      </c>
      <c r="AZ1016" t="s">
        <v>697</v>
      </c>
      <c r="BA1016" t="s">
        <v>2012</v>
      </c>
      <c r="BB1016" t="s">
        <v>2913</v>
      </c>
      <c r="BC1016">
        <v>0</v>
      </c>
      <c r="BD1016" t="s">
        <v>697</v>
      </c>
      <c r="BE1016">
        <v>0</v>
      </c>
      <c r="BF1016">
        <v>0</v>
      </c>
      <c r="BG1016">
        <v>0</v>
      </c>
      <c r="BH1016">
        <v>0</v>
      </c>
      <c r="BI1016" t="s">
        <v>197</v>
      </c>
      <c r="BJ1016" t="s">
        <v>697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 t="s">
        <v>2914</v>
      </c>
      <c r="BQ1016">
        <v>0</v>
      </c>
      <c r="BR1016">
        <v>0</v>
      </c>
      <c r="BS1016">
        <v>0</v>
      </c>
      <c r="BT1016" t="s">
        <v>697</v>
      </c>
      <c r="BU1016">
        <v>0</v>
      </c>
      <c r="BV1016">
        <v>0</v>
      </c>
      <c r="BW1016" t="s">
        <v>697</v>
      </c>
      <c r="BX1016">
        <v>0</v>
      </c>
    </row>
    <row r="1017" spans="1:76" x14ac:dyDescent="0.25">
      <c r="A1017" t="s">
        <v>735</v>
      </c>
      <c r="B1017" t="s">
        <v>231</v>
      </c>
      <c r="C1017" t="s">
        <v>232</v>
      </c>
      <c r="D1017" t="s">
        <v>233</v>
      </c>
      <c r="E1017" t="s">
        <v>192</v>
      </c>
      <c r="F1017" t="s">
        <v>234</v>
      </c>
      <c r="G1017" t="s">
        <v>697</v>
      </c>
      <c r="H1017" t="s">
        <v>89</v>
      </c>
      <c r="I1017" t="s">
        <v>1570</v>
      </c>
      <c r="J1017" t="s">
        <v>2633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697</v>
      </c>
      <c r="AC1017" s="2">
        <v>0</v>
      </c>
      <c r="AD1017">
        <v>0</v>
      </c>
      <c r="AE1017">
        <v>0</v>
      </c>
      <c r="AF1017">
        <v>1</v>
      </c>
      <c r="AG1017">
        <v>0</v>
      </c>
      <c r="AH1017">
        <v>38.01</v>
      </c>
      <c r="AI1017" t="s">
        <v>611</v>
      </c>
      <c r="AJ1017" t="s">
        <v>623</v>
      </c>
      <c r="AK1017" t="s">
        <v>697</v>
      </c>
      <c r="AL1017">
        <v>0</v>
      </c>
      <c r="AM1017">
        <v>0</v>
      </c>
      <c r="AN1017" t="s">
        <v>194</v>
      </c>
      <c r="AO1017" t="s">
        <v>697</v>
      </c>
      <c r="AP1017" t="s">
        <v>697</v>
      </c>
      <c r="AQ1017" t="s">
        <v>2915</v>
      </c>
      <c r="AR1017" t="s">
        <v>2916</v>
      </c>
      <c r="AS1017" t="s">
        <v>697</v>
      </c>
      <c r="AT1017" t="s">
        <v>697</v>
      </c>
      <c r="AU1017" t="s">
        <v>612</v>
      </c>
      <c r="AV1017" t="s">
        <v>236</v>
      </c>
      <c r="AW1017" t="s">
        <v>196</v>
      </c>
      <c r="AX1017" t="s">
        <v>697</v>
      </c>
      <c r="AY1017" t="s">
        <v>697</v>
      </c>
      <c r="AZ1017" t="s">
        <v>697</v>
      </c>
      <c r="BA1017" t="s">
        <v>2543</v>
      </c>
      <c r="BB1017" t="s">
        <v>2917</v>
      </c>
      <c r="BC1017">
        <v>0</v>
      </c>
      <c r="BD1017" t="s">
        <v>697</v>
      </c>
      <c r="BE1017">
        <v>0</v>
      </c>
      <c r="BF1017">
        <v>0</v>
      </c>
      <c r="BG1017">
        <v>0</v>
      </c>
      <c r="BH1017">
        <v>1.2</v>
      </c>
      <c r="BI1017" t="s">
        <v>197</v>
      </c>
      <c r="BJ1017" t="s">
        <v>192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 t="s">
        <v>2918</v>
      </c>
      <c r="BQ1017">
        <v>0</v>
      </c>
      <c r="BR1017">
        <v>0</v>
      </c>
      <c r="BS1017">
        <v>0</v>
      </c>
      <c r="BT1017" t="s">
        <v>880</v>
      </c>
      <c r="BU1017">
        <v>0</v>
      </c>
      <c r="BV1017">
        <v>0</v>
      </c>
      <c r="BW1017" t="s">
        <v>697</v>
      </c>
      <c r="BX1017">
        <v>0</v>
      </c>
    </row>
    <row r="1018" spans="1:76" x14ac:dyDescent="0.25">
      <c r="A1018" t="s">
        <v>735</v>
      </c>
      <c r="B1018" t="s">
        <v>231</v>
      </c>
      <c r="C1018" t="s">
        <v>232</v>
      </c>
      <c r="D1018" t="s">
        <v>233</v>
      </c>
      <c r="E1018" t="s">
        <v>192</v>
      </c>
      <c r="F1018" t="s">
        <v>234</v>
      </c>
      <c r="G1018" t="s">
        <v>198</v>
      </c>
      <c r="H1018" t="s">
        <v>198</v>
      </c>
      <c r="I1018" t="s">
        <v>1570</v>
      </c>
      <c r="J1018" t="s">
        <v>2633</v>
      </c>
      <c r="K1018">
        <v>1</v>
      </c>
      <c r="L1018">
        <v>460</v>
      </c>
      <c r="M1018">
        <v>362</v>
      </c>
      <c r="N1018">
        <v>0</v>
      </c>
      <c r="O1018">
        <v>0</v>
      </c>
      <c r="P1018">
        <v>0</v>
      </c>
      <c r="Q1018">
        <v>460</v>
      </c>
      <c r="R1018">
        <v>0</v>
      </c>
      <c r="S1018">
        <v>0</v>
      </c>
      <c r="T1018">
        <v>21.3</v>
      </c>
      <c r="U1018">
        <v>21.5</v>
      </c>
      <c r="V1018">
        <v>17.62</v>
      </c>
      <c r="W1018">
        <v>-3.68</v>
      </c>
      <c r="X1018">
        <v>0.74</v>
      </c>
      <c r="Y1018">
        <v>8.968</v>
      </c>
      <c r="Z1018">
        <v>14.35</v>
      </c>
      <c r="AA1018">
        <v>3.96</v>
      </c>
      <c r="AB1018" t="s">
        <v>199</v>
      </c>
      <c r="AC1018" s="2">
        <v>-6.613114754098361</v>
      </c>
      <c r="AD1018">
        <v>-1.45</v>
      </c>
      <c r="AE1018">
        <v>346.75</v>
      </c>
      <c r="AF1018">
        <v>0</v>
      </c>
      <c r="AG1018">
        <v>0</v>
      </c>
      <c r="AH1018">
        <v>0</v>
      </c>
      <c r="AI1018" t="s">
        <v>697</v>
      </c>
      <c r="AJ1018" t="s">
        <v>697</v>
      </c>
      <c r="AK1018" t="s">
        <v>697</v>
      </c>
      <c r="AL1018">
        <v>0</v>
      </c>
      <c r="AM1018">
        <v>0</v>
      </c>
      <c r="AN1018" t="s">
        <v>697</v>
      </c>
      <c r="AO1018" t="s">
        <v>697</v>
      </c>
      <c r="AP1018" t="s">
        <v>415</v>
      </c>
      <c r="AQ1018" t="s">
        <v>2915</v>
      </c>
      <c r="AR1018" t="s">
        <v>2916</v>
      </c>
      <c r="AS1018" t="s">
        <v>697</v>
      </c>
      <c r="AT1018" t="s">
        <v>697</v>
      </c>
      <c r="AU1018" t="s">
        <v>612</v>
      </c>
      <c r="AV1018" t="s">
        <v>236</v>
      </c>
      <c r="AW1018" t="s">
        <v>196</v>
      </c>
      <c r="AX1018" t="s">
        <v>697</v>
      </c>
      <c r="AY1018" t="s">
        <v>697</v>
      </c>
      <c r="AZ1018" t="s">
        <v>697</v>
      </c>
      <c r="BA1018" t="s">
        <v>2543</v>
      </c>
      <c r="BB1018" t="s">
        <v>2917</v>
      </c>
      <c r="BC1018">
        <v>0</v>
      </c>
      <c r="BD1018" t="s">
        <v>697</v>
      </c>
      <c r="BE1018">
        <v>0</v>
      </c>
      <c r="BF1018">
        <v>0</v>
      </c>
      <c r="BG1018">
        <v>0</v>
      </c>
      <c r="BH1018">
        <v>0</v>
      </c>
      <c r="BI1018" t="s">
        <v>197</v>
      </c>
      <c r="BJ1018" t="s">
        <v>697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 t="s">
        <v>2918</v>
      </c>
      <c r="BQ1018">
        <v>0</v>
      </c>
      <c r="BR1018">
        <v>0</v>
      </c>
      <c r="BS1018">
        <v>0</v>
      </c>
      <c r="BT1018" t="s">
        <v>697</v>
      </c>
      <c r="BU1018">
        <v>0</v>
      </c>
      <c r="BV1018">
        <v>0</v>
      </c>
      <c r="BW1018" t="s">
        <v>697</v>
      </c>
      <c r="BX1018">
        <v>0</v>
      </c>
    </row>
    <row r="1019" spans="1:76" x14ac:dyDescent="0.25">
      <c r="A1019" t="s">
        <v>732</v>
      </c>
      <c r="B1019" t="s">
        <v>231</v>
      </c>
      <c r="C1019" t="s">
        <v>455</v>
      </c>
      <c r="D1019" t="s">
        <v>255</v>
      </c>
      <c r="E1019" t="s">
        <v>192</v>
      </c>
      <c r="F1019" t="s">
        <v>456</v>
      </c>
      <c r="G1019" t="s">
        <v>697</v>
      </c>
      <c r="H1019" t="s">
        <v>89</v>
      </c>
      <c r="I1019" t="s">
        <v>1435</v>
      </c>
      <c r="J1019" t="s">
        <v>2633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697</v>
      </c>
      <c r="AC1019" s="2">
        <v>0</v>
      </c>
      <c r="AD1019">
        <v>0</v>
      </c>
      <c r="AE1019">
        <v>0</v>
      </c>
      <c r="AF1019">
        <v>1</v>
      </c>
      <c r="AG1019">
        <v>0</v>
      </c>
      <c r="AH1019">
        <v>51.97</v>
      </c>
      <c r="AI1019" t="s">
        <v>894</v>
      </c>
      <c r="AJ1019" t="s">
        <v>1011</v>
      </c>
      <c r="AK1019" t="s">
        <v>697</v>
      </c>
      <c r="AL1019">
        <v>0</v>
      </c>
      <c r="AM1019">
        <v>0</v>
      </c>
      <c r="AN1019" t="s">
        <v>194</v>
      </c>
      <c r="AO1019" t="s">
        <v>697</v>
      </c>
      <c r="AP1019" t="s">
        <v>697</v>
      </c>
      <c r="AQ1019" t="s">
        <v>2919</v>
      </c>
      <c r="AR1019" t="s">
        <v>2920</v>
      </c>
      <c r="AS1019" t="s">
        <v>697</v>
      </c>
      <c r="AT1019" t="s">
        <v>697</v>
      </c>
      <c r="AU1019" t="s">
        <v>213</v>
      </c>
      <c r="AV1019" t="s">
        <v>236</v>
      </c>
      <c r="AW1019" t="s">
        <v>196</v>
      </c>
      <c r="AX1019" t="s">
        <v>697</v>
      </c>
      <c r="AY1019" t="s">
        <v>697</v>
      </c>
      <c r="AZ1019" t="s">
        <v>697</v>
      </c>
      <c r="BA1019" t="s">
        <v>1224</v>
      </c>
      <c r="BB1019" t="s">
        <v>2921</v>
      </c>
      <c r="BC1019">
        <v>0</v>
      </c>
      <c r="BD1019" t="s">
        <v>697</v>
      </c>
      <c r="BE1019">
        <v>0</v>
      </c>
      <c r="BF1019">
        <v>0</v>
      </c>
      <c r="BG1019">
        <v>0</v>
      </c>
      <c r="BH1019">
        <v>1.75</v>
      </c>
      <c r="BI1019" t="s">
        <v>197</v>
      </c>
      <c r="BJ1019" t="s">
        <v>192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 t="s">
        <v>2922</v>
      </c>
      <c r="BQ1019">
        <v>0</v>
      </c>
      <c r="BR1019">
        <v>0</v>
      </c>
      <c r="BS1019">
        <v>0</v>
      </c>
      <c r="BT1019" t="s">
        <v>880</v>
      </c>
      <c r="BU1019">
        <v>0</v>
      </c>
      <c r="BV1019">
        <v>0</v>
      </c>
      <c r="BW1019" t="s">
        <v>697</v>
      </c>
      <c r="BX1019">
        <v>0</v>
      </c>
    </row>
    <row r="1020" spans="1:76" x14ac:dyDescent="0.25">
      <c r="A1020" t="s">
        <v>732</v>
      </c>
      <c r="B1020" t="s">
        <v>231</v>
      </c>
      <c r="C1020" t="s">
        <v>455</v>
      </c>
      <c r="D1020" t="s">
        <v>255</v>
      </c>
      <c r="E1020" t="s">
        <v>192</v>
      </c>
      <c r="F1020" t="s">
        <v>456</v>
      </c>
      <c r="G1020" t="s">
        <v>198</v>
      </c>
      <c r="H1020" t="s">
        <v>198</v>
      </c>
      <c r="I1020" t="s">
        <v>1435</v>
      </c>
      <c r="J1020" t="s">
        <v>2633</v>
      </c>
      <c r="K1020">
        <v>1</v>
      </c>
      <c r="L1020">
        <v>777</v>
      </c>
      <c r="M1020">
        <v>591</v>
      </c>
      <c r="N1020">
        <v>0</v>
      </c>
      <c r="O1020">
        <v>0</v>
      </c>
      <c r="P1020">
        <v>0</v>
      </c>
      <c r="Q1020">
        <v>777</v>
      </c>
      <c r="R1020">
        <v>0</v>
      </c>
      <c r="S1020">
        <v>0</v>
      </c>
      <c r="T1020">
        <v>23.94</v>
      </c>
      <c r="U1020">
        <v>21.5</v>
      </c>
      <c r="V1020">
        <v>17.62</v>
      </c>
      <c r="W1020">
        <v>-6.32</v>
      </c>
      <c r="X1020">
        <v>-15.53</v>
      </c>
      <c r="Y1020">
        <v>4.5999999999999996</v>
      </c>
      <c r="Z1020">
        <v>23.44</v>
      </c>
      <c r="AA1020">
        <v>3.97</v>
      </c>
      <c r="AB1020" t="s">
        <v>199</v>
      </c>
      <c r="AC1020" s="2">
        <v>-19.303278688524589</v>
      </c>
      <c r="AD1020">
        <v>-4.25</v>
      </c>
      <c r="AE1020">
        <v>586.51</v>
      </c>
      <c r="AF1020">
        <v>0</v>
      </c>
      <c r="AG1020">
        <v>0</v>
      </c>
      <c r="AH1020">
        <v>0</v>
      </c>
      <c r="AI1020" t="s">
        <v>697</v>
      </c>
      <c r="AJ1020" t="s">
        <v>697</v>
      </c>
      <c r="AK1020" t="s">
        <v>697</v>
      </c>
      <c r="AL1020">
        <v>0</v>
      </c>
      <c r="AM1020">
        <v>0</v>
      </c>
      <c r="AN1020" t="s">
        <v>697</v>
      </c>
      <c r="AO1020" t="s">
        <v>697</v>
      </c>
      <c r="AP1020" t="s">
        <v>415</v>
      </c>
      <c r="AQ1020" t="s">
        <v>2919</v>
      </c>
      <c r="AR1020" t="s">
        <v>2920</v>
      </c>
      <c r="AS1020" t="s">
        <v>697</v>
      </c>
      <c r="AT1020" t="s">
        <v>697</v>
      </c>
      <c r="AU1020" t="s">
        <v>213</v>
      </c>
      <c r="AV1020" t="s">
        <v>236</v>
      </c>
      <c r="AW1020" t="s">
        <v>196</v>
      </c>
      <c r="AX1020" t="s">
        <v>697</v>
      </c>
      <c r="AY1020" t="s">
        <v>697</v>
      </c>
      <c r="AZ1020" t="s">
        <v>697</v>
      </c>
      <c r="BA1020" t="s">
        <v>1224</v>
      </c>
      <c r="BB1020" t="s">
        <v>2921</v>
      </c>
      <c r="BC1020">
        <v>0</v>
      </c>
      <c r="BD1020" t="s">
        <v>697</v>
      </c>
      <c r="BE1020">
        <v>0</v>
      </c>
      <c r="BF1020">
        <v>0</v>
      </c>
      <c r="BG1020">
        <v>0</v>
      </c>
      <c r="BH1020">
        <v>0</v>
      </c>
      <c r="BI1020" t="s">
        <v>197</v>
      </c>
      <c r="BJ1020" t="s">
        <v>697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 t="s">
        <v>2922</v>
      </c>
      <c r="BQ1020">
        <v>0</v>
      </c>
      <c r="BR1020">
        <v>0</v>
      </c>
      <c r="BS1020">
        <v>0</v>
      </c>
      <c r="BT1020" t="s">
        <v>697</v>
      </c>
      <c r="BU1020">
        <v>0</v>
      </c>
      <c r="BV1020">
        <v>0</v>
      </c>
      <c r="BW1020" t="s">
        <v>697</v>
      </c>
      <c r="BX1020">
        <v>0</v>
      </c>
    </row>
    <row r="1021" spans="1:76" x14ac:dyDescent="0.25">
      <c r="A1021" t="s">
        <v>720</v>
      </c>
      <c r="B1021" t="s">
        <v>191</v>
      </c>
      <c r="C1021" t="s">
        <v>541</v>
      </c>
      <c r="D1021" t="s">
        <v>536</v>
      </c>
      <c r="E1021" t="s">
        <v>192</v>
      </c>
      <c r="F1021" t="s">
        <v>222</v>
      </c>
      <c r="G1021" t="s">
        <v>697</v>
      </c>
      <c r="H1021" t="s">
        <v>89</v>
      </c>
      <c r="I1021" t="s">
        <v>2264</v>
      </c>
      <c r="J1021" t="s">
        <v>2633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697</v>
      </c>
      <c r="AC1021" s="2">
        <v>0</v>
      </c>
      <c r="AD1021">
        <v>0</v>
      </c>
      <c r="AE1021">
        <v>0</v>
      </c>
      <c r="AF1021">
        <v>1</v>
      </c>
      <c r="AG1021">
        <v>0</v>
      </c>
      <c r="AH1021">
        <v>45.04</v>
      </c>
      <c r="AI1021" t="s">
        <v>894</v>
      </c>
      <c r="AJ1021" t="s">
        <v>1011</v>
      </c>
      <c r="AK1021" t="s">
        <v>697</v>
      </c>
      <c r="AL1021">
        <v>0</v>
      </c>
      <c r="AM1021">
        <v>0</v>
      </c>
      <c r="AN1021" t="s">
        <v>194</v>
      </c>
      <c r="AO1021" t="s">
        <v>697</v>
      </c>
      <c r="AP1021" t="s">
        <v>697</v>
      </c>
      <c r="AQ1021" t="s">
        <v>2923</v>
      </c>
      <c r="AR1021" t="s">
        <v>2924</v>
      </c>
      <c r="AS1021" t="s">
        <v>697</v>
      </c>
      <c r="AT1021" t="s">
        <v>697</v>
      </c>
      <c r="AU1021" t="s">
        <v>213</v>
      </c>
      <c r="AV1021" t="s">
        <v>236</v>
      </c>
      <c r="AW1021" t="s">
        <v>196</v>
      </c>
      <c r="AX1021" t="s">
        <v>697</v>
      </c>
      <c r="AY1021" t="s">
        <v>697</v>
      </c>
      <c r="AZ1021" t="s">
        <v>697</v>
      </c>
      <c r="BA1021" t="s">
        <v>2925</v>
      </c>
      <c r="BB1021" t="s">
        <v>2926</v>
      </c>
      <c r="BC1021">
        <v>0</v>
      </c>
      <c r="BD1021" t="s">
        <v>697</v>
      </c>
      <c r="BE1021">
        <v>0</v>
      </c>
      <c r="BF1021">
        <v>0</v>
      </c>
      <c r="BG1021">
        <v>0</v>
      </c>
      <c r="BH1021">
        <v>1.75</v>
      </c>
      <c r="BI1021" t="s">
        <v>197</v>
      </c>
      <c r="BJ1021" t="s">
        <v>192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 t="s">
        <v>2927</v>
      </c>
      <c r="BQ1021">
        <v>0</v>
      </c>
      <c r="BR1021">
        <v>0</v>
      </c>
      <c r="BS1021">
        <v>0</v>
      </c>
      <c r="BT1021" t="s">
        <v>880</v>
      </c>
      <c r="BU1021">
        <v>0</v>
      </c>
      <c r="BV1021">
        <v>0</v>
      </c>
      <c r="BW1021" t="s">
        <v>697</v>
      </c>
      <c r="BX1021">
        <v>0</v>
      </c>
    </row>
    <row r="1022" spans="1:76" x14ac:dyDescent="0.25">
      <c r="A1022" t="s">
        <v>720</v>
      </c>
      <c r="B1022" t="s">
        <v>191</v>
      </c>
      <c r="C1022" t="s">
        <v>541</v>
      </c>
      <c r="D1022" t="s">
        <v>536</v>
      </c>
      <c r="E1022" t="s">
        <v>192</v>
      </c>
      <c r="F1022" t="s">
        <v>222</v>
      </c>
      <c r="G1022" t="s">
        <v>198</v>
      </c>
      <c r="H1022" t="s">
        <v>198</v>
      </c>
      <c r="I1022" t="s">
        <v>2264</v>
      </c>
      <c r="J1022" t="s">
        <v>2633</v>
      </c>
      <c r="K1022">
        <v>1</v>
      </c>
      <c r="L1022">
        <v>698</v>
      </c>
      <c r="M1022">
        <v>446</v>
      </c>
      <c r="N1022">
        <v>0</v>
      </c>
      <c r="O1022">
        <v>0</v>
      </c>
      <c r="P1022">
        <v>0</v>
      </c>
      <c r="Q1022">
        <v>698</v>
      </c>
      <c r="R1022">
        <v>0</v>
      </c>
      <c r="S1022">
        <v>0</v>
      </c>
      <c r="T1022">
        <v>36.1</v>
      </c>
      <c r="U1022">
        <v>31.5</v>
      </c>
      <c r="V1022">
        <v>25.82</v>
      </c>
      <c r="W1022">
        <v>-10.28</v>
      </c>
      <c r="X1022">
        <v>-26.34</v>
      </c>
      <c r="Y1022">
        <v>15.157999999999999</v>
      </c>
      <c r="Z1022">
        <v>14.5</v>
      </c>
      <c r="AA1022">
        <v>3.25</v>
      </c>
      <c r="AB1022" t="s">
        <v>199</v>
      </c>
      <c r="AC1022" s="2">
        <v>-38.760655737704916</v>
      </c>
      <c r="AD1022">
        <v>-8.5299999999999994</v>
      </c>
      <c r="AE1022">
        <v>463.63</v>
      </c>
      <c r="AF1022">
        <v>0</v>
      </c>
      <c r="AG1022">
        <v>0</v>
      </c>
      <c r="AH1022">
        <v>0</v>
      </c>
      <c r="AI1022" t="s">
        <v>697</v>
      </c>
      <c r="AJ1022" t="s">
        <v>697</v>
      </c>
      <c r="AK1022" t="s">
        <v>697</v>
      </c>
      <c r="AL1022">
        <v>0</v>
      </c>
      <c r="AM1022">
        <v>0</v>
      </c>
      <c r="AN1022" t="s">
        <v>697</v>
      </c>
      <c r="AO1022" t="s">
        <v>697</v>
      </c>
      <c r="AP1022" t="s">
        <v>697</v>
      </c>
      <c r="AQ1022" t="s">
        <v>2923</v>
      </c>
      <c r="AR1022" t="s">
        <v>2924</v>
      </c>
      <c r="AS1022" t="s">
        <v>697</v>
      </c>
      <c r="AT1022" t="s">
        <v>697</v>
      </c>
      <c r="AU1022" t="s">
        <v>213</v>
      </c>
      <c r="AV1022" t="s">
        <v>236</v>
      </c>
      <c r="AW1022" t="s">
        <v>196</v>
      </c>
      <c r="AX1022" t="s">
        <v>697</v>
      </c>
      <c r="AY1022" t="s">
        <v>697</v>
      </c>
      <c r="AZ1022" t="s">
        <v>697</v>
      </c>
      <c r="BA1022" t="s">
        <v>2925</v>
      </c>
      <c r="BB1022" t="s">
        <v>2926</v>
      </c>
      <c r="BC1022">
        <v>0</v>
      </c>
      <c r="BD1022" t="s">
        <v>697</v>
      </c>
      <c r="BE1022">
        <v>0</v>
      </c>
      <c r="BF1022">
        <v>0</v>
      </c>
      <c r="BG1022">
        <v>0</v>
      </c>
      <c r="BH1022">
        <v>0</v>
      </c>
      <c r="BI1022" t="s">
        <v>197</v>
      </c>
      <c r="BJ1022" t="s">
        <v>697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 t="s">
        <v>2927</v>
      </c>
      <c r="BQ1022">
        <v>0</v>
      </c>
      <c r="BR1022">
        <v>0</v>
      </c>
      <c r="BS1022">
        <v>0</v>
      </c>
      <c r="BT1022" t="s">
        <v>697</v>
      </c>
      <c r="BU1022">
        <v>0</v>
      </c>
      <c r="BV1022">
        <v>0</v>
      </c>
      <c r="BW1022" t="s">
        <v>697</v>
      </c>
      <c r="BX1022">
        <v>0</v>
      </c>
    </row>
    <row r="1023" spans="1:76" x14ac:dyDescent="0.25">
      <c r="A1023" t="s">
        <v>787</v>
      </c>
      <c r="B1023" t="s">
        <v>191</v>
      </c>
      <c r="C1023" t="s">
        <v>788</v>
      </c>
      <c r="D1023" t="s">
        <v>538</v>
      </c>
      <c r="E1023" t="s">
        <v>192</v>
      </c>
      <c r="F1023" t="s">
        <v>692</v>
      </c>
      <c r="G1023" t="s">
        <v>697</v>
      </c>
      <c r="H1023" t="s">
        <v>89</v>
      </c>
      <c r="I1023" t="s">
        <v>2264</v>
      </c>
      <c r="J1023" t="s">
        <v>2633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697</v>
      </c>
      <c r="AC1023" s="2">
        <v>0</v>
      </c>
      <c r="AD1023">
        <v>0</v>
      </c>
      <c r="AE1023">
        <v>0</v>
      </c>
      <c r="AF1023">
        <v>1</v>
      </c>
      <c r="AG1023">
        <v>0</v>
      </c>
      <c r="AH1023">
        <v>102.94</v>
      </c>
      <c r="AI1023" t="s">
        <v>614</v>
      </c>
      <c r="AJ1023" t="s">
        <v>682</v>
      </c>
      <c r="AK1023" t="s">
        <v>697</v>
      </c>
      <c r="AL1023">
        <v>0</v>
      </c>
      <c r="AM1023">
        <v>0</v>
      </c>
      <c r="AN1023" t="s">
        <v>194</v>
      </c>
      <c r="AO1023" t="s">
        <v>697</v>
      </c>
      <c r="AP1023" t="s">
        <v>697</v>
      </c>
      <c r="AQ1023" t="s">
        <v>2928</v>
      </c>
      <c r="AR1023" t="s">
        <v>2929</v>
      </c>
      <c r="AS1023" t="s">
        <v>697</v>
      </c>
      <c r="AT1023" t="s">
        <v>697</v>
      </c>
      <c r="AU1023" t="s">
        <v>602</v>
      </c>
      <c r="AV1023" t="s">
        <v>236</v>
      </c>
      <c r="AW1023" t="s">
        <v>196</v>
      </c>
      <c r="AX1023" t="s">
        <v>697</v>
      </c>
      <c r="AY1023" t="s">
        <v>697</v>
      </c>
      <c r="AZ1023" t="s">
        <v>697</v>
      </c>
      <c r="BA1023" t="s">
        <v>897</v>
      </c>
      <c r="BB1023" t="s">
        <v>2930</v>
      </c>
      <c r="BC1023">
        <v>0</v>
      </c>
      <c r="BD1023" t="s">
        <v>697</v>
      </c>
      <c r="BE1023">
        <v>0</v>
      </c>
      <c r="BF1023">
        <v>0</v>
      </c>
      <c r="BG1023">
        <v>0</v>
      </c>
      <c r="BH1023">
        <v>2</v>
      </c>
      <c r="BI1023" t="s">
        <v>197</v>
      </c>
      <c r="BJ1023" t="s">
        <v>192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 t="s">
        <v>2931</v>
      </c>
      <c r="BQ1023">
        <v>0</v>
      </c>
      <c r="BR1023">
        <v>0</v>
      </c>
      <c r="BS1023">
        <v>0</v>
      </c>
      <c r="BT1023" t="s">
        <v>880</v>
      </c>
      <c r="BU1023">
        <v>0</v>
      </c>
      <c r="BV1023">
        <v>0</v>
      </c>
      <c r="BW1023" t="s">
        <v>697</v>
      </c>
      <c r="BX1023">
        <v>0</v>
      </c>
    </row>
    <row r="1024" spans="1:76" x14ac:dyDescent="0.25">
      <c r="A1024" t="s">
        <v>787</v>
      </c>
      <c r="B1024" t="s">
        <v>191</v>
      </c>
      <c r="C1024" t="s">
        <v>788</v>
      </c>
      <c r="D1024" t="s">
        <v>538</v>
      </c>
      <c r="E1024" t="s">
        <v>192</v>
      </c>
      <c r="F1024" t="s">
        <v>692</v>
      </c>
      <c r="G1024" t="s">
        <v>198</v>
      </c>
      <c r="H1024" t="s">
        <v>198</v>
      </c>
      <c r="I1024" t="s">
        <v>2264</v>
      </c>
      <c r="J1024" t="s">
        <v>2633</v>
      </c>
      <c r="K1024">
        <v>1</v>
      </c>
      <c r="L1024">
        <v>867.18</v>
      </c>
      <c r="M1024">
        <v>586</v>
      </c>
      <c r="N1024">
        <v>0</v>
      </c>
      <c r="O1024">
        <v>0</v>
      </c>
      <c r="P1024">
        <v>0</v>
      </c>
      <c r="Q1024">
        <v>867.18</v>
      </c>
      <c r="R1024">
        <v>0</v>
      </c>
      <c r="S1024">
        <v>0</v>
      </c>
      <c r="T1024">
        <v>32.42</v>
      </c>
      <c r="U1024">
        <v>27.5</v>
      </c>
      <c r="V1024">
        <v>22.54</v>
      </c>
      <c r="W1024">
        <v>-9.8800000000000008</v>
      </c>
      <c r="X1024">
        <v>-35.01</v>
      </c>
      <c r="Y1024">
        <v>0</v>
      </c>
      <c r="Z1024">
        <v>19.04</v>
      </c>
      <c r="AA1024">
        <v>3.25</v>
      </c>
      <c r="AB1024" t="s">
        <v>199</v>
      </c>
      <c r="AC1024" s="2">
        <v>-35.008196721311478</v>
      </c>
      <c r="AD1024">
        <v>-7.7</v>
      </c>
      <c r="AE1024">
        <v>609.66999999999996</v>
      </c>
      <c r="AF1024">
        <v>0</v>
      </c>
      <c r="AG1024">
        <v>0</v>
      </c>
      <c r="AH1024">
        <v>0</v>
      </c>
      <c r="AI1024" t="s">
        <v>697</v>
      </c>
      <c r="AJ1024" t="s">
        <v>697</v>
      </c>
      <c r="AK1024" t="s">
        <v>697</v>
      </c>
      <c r="AL1024">
        <v>0</v>
      </c>
      <c r="AM1024">
        <v>0</v>
      </c>
      <c r="AN1024" t="s">
        <v>697</v>
      </c>
      <c r="AO1024" t="s">
        <v>697</v>
      </c>
      <c r="AP1024" t="s">
        <v>215</v>
      </c>
      <c r="AQ1024" t="s">
        <v>2928</v>
      </c>
      <c r="AR1024" t="s">
        <v>2929</v>
      </c>
      <c r="AS1024" t="s">
        <v>697</v>
      </c>
      <c r="AT1024" t="s">
        <v>697</v>
      </c>
      <c r="AU1024" t="s">
        <v>602</v>
      </c>
      <c r="AV1024" t="s">
        <v>236</v>
      </c>
      <c r="AW1024" t="s">
        <v>196</v>
      </c>
      <c r="AX1024" t="s">
        <v>697</v>
      </c>
      <c r="AY1024" t="s">
        <v>697</v>
      </c>
      <c r="AZ1024" t="s">
        <v>697</v>
      </c>
      <c r="BA1024" t="s">
        <v>897</v>
      </c>
      <c r="BB1024" t="s">
        <v>2930</v>
      </c>
      <c r="BC1024">
        <v>0</v>
      </c>
      <c r="BD1024" t="s">
        <v>697</v>
      </c>
      <c r="BE1024">
        <v>0</v>
      </c>
      <c r="BF1024">
        <v>0</v>
      </c>
      <c r="BG1024">
        <v>0</v>
      </c>
      <c r="BH1024">
        <v>0</v>
      </c>
      <c r="BI1024" t="s">
        <v>197</v>
      </c>
      <c r="BJ1024" t="s">
        <v>697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 t="s">
        <v>2931</v>
      </c>
      <c r="BQ1024">
        <v>0</v>
      </c>
      <c r="BR1024">
        <v>0</v>
      </c>
      <c r="BS1024">
        <v>0</v>
      </c>
      <c r="BT1024" t="s">
        <v>697</v>
      </c>
      <c r="BU1024">
        <v>0</v>
      </c>
      <c r="BV1024">
        <v>0</v>
      </c>
      <c r="BW1024" t="s">
        <v>697</v>
      </c>
      <c r="BX1024">
        <v>0</v>
      </c>
    </row>
    <row r="1025" spans="1:76" x14ac:dyDescent="0.25">
      <c r="A1025" t="s">
        <v>192</v>
      </c>
      <c r="B1025" t="s">
        <v>697</v>
      </c>
      <c r="C1025" t="s">
        <v>697</v>
      </c>
      <c r="D1025" t="s">
        <v>697</v>
      </c>
      <c r="E1025" t="s">
        <v>697</v>
      </c>
      <c r="F1025" t="s">
        <v>206</v>
      </c>
      <c r="G1025" t="s">
        <v>697</v>
      </c>
      <c r="H1025" t="s">
        <v>184</v>
      </c>
      <c r="I1025" t="s">
        <v>2633</v>
      </c>
      <c r="J1025" t="s">
        <v>2633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697</v>
      </c>
      <c r="AC1025" s="2">
        <v>-0.49180327868852458</v>
      </c>
      <c r="AD1025">
        <v>-0.11</v>
      </c>
      <c r="AE1025">
        <v>0</v>
      </c>
      <c r="AF1025">
        <v>0</v>
      </c>
      <c r="AG1025">
        <v>0</v>
      </c>
      <c r="AH1025">
        <v>0</v>
      </c>
      <c r="AI1025" t="s">
        <v>697</v>
      </c>
      <c r="AJ1025" t="s">
        <v>697</v>
      </c>
      <c r="AK1025" t="s">
        <v>697</v>
      </c>
      <c r="AL1025">
        <v>0</v>
      </c>
      <c r="AM1025">
        <v>0</v>
      </c>
      <c r="AN1025" t="s">
        <v>697</v>
      </c>
      <c r="AO1025" t="s">
        <v>697</v>
      </c>
      <c r="AP1025" t="s">
        <v>697</v>
      </c>
      <c r="AQ1025" t="s">
        <v>697</v>
      </c>
      <c r="AR1025" t="s">
        <v>697</v>
      </c>
      <c r="AS1025" t="s">
        <v>697</v>
      </c>
      <c r="AT1025" t="s">
        <v>697</v>
      </c>
      <c r="AU1025" t="s">
        <v>697</v>
      </c>
      <c r="AV1025" t="s">
        <v>697</v>
      </c>
      <c r="AW1025" t="s">
        <v>697</v>
      </c>
      <c r="AX1025" t="s">
        <v>697</v>
      </c>
      <c r="AY1025" t="s">
        <v>697</v>
      </c>
      <c r="AZ1025" t="s">
        <v>697</v>
      </c>
      <c r="BA1025" t="s">
        <v>1000</v>
      </c>
      <c r="BB1025" t="s">
        <v>1367</v>
      </c>
      <c r="BC1025">
        <v>0.6</v>
      </c>
      <c r="BD1025" t="s">
        <v>697</v>
      </c>
      <c r="BE1025">
        <v>0</v>
      </c>
      <c r="BF1025">
        <v>0</v>
      </c>
      <c r="BG1025">
        <v>0</v>
      </c>
      <c r="BH1025">
        <v>0</v>
      </c>
      <c r="BI1025" t="s">
        <v>197</v>
      </c>
      <c r="BJ1025" t="s">
        <v>697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 t="s">
        <v>697</v>
      </c>
      <c r="BQ1025">
        <v>0</v>
      </c>
      <c r="BR1025">
        <v>0</v>
      </c>
      <c r="BS1025">
        <v>0</v>
      </c>
      <c r="BT1025" t="s">
        <v>697</v>
      </c>
      <c r="BU1025">
        <v>0</v>
      </c>
      <c r="BV1025">
        <v>0</v>
      </c>
      <c r="BW1025" t="s">
        <v>697</v>
      </c>
      <c r="BX1025">
        <v>0</v>
      </c>
    </row>
    <row r="1026" spans="1:76" x14ac:dyDescent="0.25">
      <c r="A1026" t="s">
        <v>192</v>
      </c>
      <c r="B1026" t="s">
        <v>697</v>
      </c>
      <c r="C1026" t="s">
        <v>697</v>
      </c>
      <c r="D1026" t="s">
        <v>697</v>
      </c>
      <c r="E1026" t="s">
        <v>697</v>
      </c>
      <c r="F1026" t="s">
        <v>251</v>
      </c>
      <c r="G1026" t="s">
        <v>697</v>
      </c>
      <c r="H1026" t="s">
        <v>184</v>
      </c>
      <c r="I1026" t="s">
        <v>2633</v>
      </c>
      <c r="J1026" t="s">
        <v>2633</v>
      </c>
      <c r="K1026">
        <v>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697</v>
      </c>
      <c r="AC1026" s="2">
        <v>-23.778688524590162</v>
      </c>
      <c r="AD1026">
        <v>-5.23</v>
      </c>
      <c r="AE1026">
        <v>0</v>
      </c>
      <c r="AF1026">
        <v>0</v>
      </c>
      <c r="AG1026">
        <v>0</v>
      </c>
      <c r="AH1026">
        <v>0</v>
      </c>
      <c r="AI1026" t="s">
        <v>697</v>
      </c>
      <c r="AJ1026" t="s">
        <v>697</v>
      </c>
      <c r="AK1026" t="s">
        <v>697</v>
      </c>
      <c r="AL1026">
        <v>0</v>
      </c>
      <c r="AM1026">
        <v>0</v>
      </c>
      <c r="AN1026" t="s">
        <v>697</v>
      </c>
      <c r="AO1026" t="s">
        <v>697</v>
      </c>
      <c r="AP1026" t="s">
        <v>697</v>
      </c>
      <c r="AQ1026" t="s">
        <v>697</v>
      </c>
      <c r="AR1026" t="s">
        <v>697</v>
      </c>
      <c r="AS1026" t="s">
        <v>697</v>
      </c>
      <c r="AT1026" t="s">
        <v>697</v>
      </c>
      <c r="AU1026" t="s">
        <v>697</v>
      </c>
      <c r="AV1026" t="s">
        <v>697</v>
      </c>
      <c r="AW1026" t="s">
        <v>697</v>
      </c>
      <c r="AX1026" t="s">
        <v>697</v>
      </c>
      <c r="AY1026" t="s">
        <v>697</v>
      </c>
      <c r="AZ1026" t="s">
        <v>697</v>
      </c>
      <c r="BA1026" t="s">
        <v>1395</v>
      </c>
      <c r="BB1026" t="s">
        <v>1769</v>
      </c>
      <c r="BC1026">
        <v>29.01</v>
      </c>
      <c r="BD1026" t="s">
        <v>826</v>
      </c>
      <c r="BE1026">
        <v>0</v>
      </c>
      <c r="BF1026">
        <v>0</v>
      </c>
      <c r="BG1026">
        <v>0</v>
      </c>
      <c r="BH1026">
        <v>0</v>
      </c>
      <c r="BI1026" t="s">
        <v>197</v>
      </c>
      <c r="BJ1026" t="s">
        <v>697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 t="s">
        <v>697</v>
      </c>
      <c r="BQ1026">
        <v>0</v>
      </c>
      <c r="BR1026">
        <v>0</v>
      </c>
      <c r="BS1026">
        <v>0</v>
      </c>
      <c r="BT1026" t="s">
        <v>697</v>
      </c>
      <c r="BU1026">
        <v>0</v>
      </c>
      <c r="BV1026">
        <v>0</v>
      </c>
      <c r="BW1026" t="s">
        <v>697</v>
      </c>
      <c r="BX1026">
        <v>0</v>
      </c>
    </row>
    <row r="1027" spans="1:76" x14ac:dyDescent="0.25">
      <c r="A1027" t="s">
        <v>192</v>
      </c>
      <c r="B1027" t="s">
        <v>697</v>
      </c>
      <c r="C1027" t="s">
        <v>697</v>
      </c>
      <c r="D1027" t="s">
        <v>697</v>
      </c>
      <c r="E1027" t="s">
        <v>697</v>
      </c>
      <c r="F1027" t="s">
        <v>456</v>
      </c>
      <c r="G1027" t="s">
        <v>697</v>
      </c>
      <c r="H1027" t="s">
        <v>184</v>
      </c>
      <c r="I1027" t="s">
        <v>2633</v>
      </c>
      <c r="J1027" t="s">
        <v>2633</v>
      </c>
      <c r="K1027">
        <v>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697</v>
      </c>
      <c r="AC1027" s="2">
        <v>-2.622950819672131</v>
      </c>
      <c r="AD1027">
        <v>-0.57999999999999996</v>
      </c>
      <c r="AE1027">
        <v>0</v>
      </c>
      <c r="AF1027">
        <v>0</v>
      </c>
      <c r="AG1027">
        <v>0</v>
      </c>
      <c r="AH1027">
        <v>0</v>
      </c>
      <c r="AI1027" t="s">
        <v>697</v>
      </c>
      <c r="AJ1027" t="s">
        <v>697</v>
      </c>
      <c r="AK1027" t="s">
        <v>697</v>
      </c>
      <c r="AL1027">
        <v>0</v>
      </c>
      <c r="AM1027">
        <v>0</v>
      </c>
      <c r="AN1027" t="s">
        <v>697</v>
      </c>
      <c r="AO1027" t="s">
        <v>697</v>
      </c>
      <c r="AP1027" t="s">
        <v>697</v>
      </c>
      <c r="AQ1027" t="s">
        <v>697</v>
      </c>
      <c r="AR1027" t="s">
        <v>697</v>
      </c>
      <c r="AS1027" t="s">
        <v>697</v>
      </c>
      <c r="AT1027" t="s">
        <v>697</v>
      </c>
      <c r="AU1027" t="s">
        <v>697</v>
      </c>
      <c r="AV1027" t="s">
        <v>697</v>
      </c>
      <c r="AW1027" t="s">
        <v>697</v>
      </c>
      <c r="AX1027" t="s">
        <v>697</v>
      </c>
      <c r="AY1027" t="s">
        <v>697</v>
      </c>
      <c r="AZ1027" t="s">
        <v>697</v>
      </c>
      <c r="BA1027" t="s">
        <v>1429</v>
      </c>
      <c r="BB1027" t="s">
        <v>1671</v>
      </c>
      <c r="BC1027">
        <v>3.2</v>
      </c>
      <c r="BD1027" t="s">
        <v>697</v>
      </c>
      <c r="BE1027">
        <v>0</v>
      </c>
      <c r="BF1027">
        <v>0</v>
      </c>
      <c r="BG1027">
        <v>0</v>
      </c>
      <c r="BH1027">
        <v>0</v>
      </c>
      <c r="BI1027" t="s">
        <v>197</v>
      </c>
      <c r="BJ1027" t="s">
        <v>697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 t="s">
        <v>697</v>
      </c>
      <c r="BQ1027">
        <v>0</v>
      </c>
      <c r="BR1027">
        <v>0</v>
      </c>
      <c r="BS1027">
        <v>0</v>
      </c>
      <c r="BT1027" t="s">
        <v>697</v>
      </c>
      <c r="BU1027">
        <v>0</v>
      </c>
      <c r="BV1027">
        <v>0</v>
      </c>
      <c r="BW1027" t="s">
        <v>697</v>
      </c>
      <c r="BX1027">
        <v>0</v>
      </c>
    </row>
    <row r="1028" spans="1:76" x14ac:dyDescent="0.25">
      <c r="A1028" t="s">
        <v>192</v>
      </c>
      <c r="B1028" t="s">
        <v>697</v>
      </c>
      <c r="C1028" t="s">
        <v>697</v>
      </c>
      <c r="D1028" t="s">
        <v>697</v>
      </c>
      <c r="E1028" t="s">
        <v>697</v>
      </c>
      <c r="F1028" t="s">
        <v>257</v>
      </c>
      <c r="G1028" t="s">
        <v>697</v>
      </c>
      <c r="H1028" t="s">
        <v>184</v>
      </c>
      <c r="I1028" t="s">
        <v>2633</v>
      </c>
      <c r="J1028" t="s">
        <v>2633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697</v>
      </c>
      <c r="AC1028" s="2">
        <v>-4.8360655737704921</v>
      </c>
      <c r="AD1028">
        <v>-1.06</v>
      </c>
      <c r="AE1028">
        <v>0</v>
      </c>
      <c r="AF1028">
        <v>0</v>
      </c>
      <c r="AG1028">
        <v>0</v>
      </c>
      <c r="AH1028">
        <v>0</v>
      </c>
      <c r="AI1028" t="s">
        <v>697</v>
      </c>
      <c r="AJ1028" t="s">
        <v>697</v>
      </c>
      <c r="AK1028" t="s">
        <v>697</v>
      </c>
      <c r="AL1028">
        <v>0</v>
      </c>
      <c r="AM1028">
        <v>0</v>
      </c>
      <c r="AN1028" t="s">
        <v>697</v>
      </c>
      <c r="AO1028" t="s">
        <v>697</v>
      </c>
      <c r="AP1028" t="s">
        <v>697</v>
      </c>
      <c r="AQ1028" t="s">
        <v>697</v>
      </c>
      <c r="AR1028" t="s">
        <v>697</v>
      </c>
      <c r="AS1028" t="s">
        <v>697</v>
      </c>
      <c r="AT1028" t="s">
        <v>697</v>
      </c>
      <c r="AU1028" t="s">
        <v>697</v>
      </c>
      <c r="AV1028" t="s">
        <v>697</v>
      </c>
      <c r="AW1028" t="s">
        <v>697</v>
      </c>
      <c r="AX1028" t="s">
        <v>697</v>
      </c>
      <c r="AY1028" t="s">
        <v>697</v>
      </c>
      <c r="AZ1028" t="s">
        <v>697</v>
      </c>
      <c r="BA1028" t="s">
        <v>2158</v>
      </c>
      <c r="BB1028" t="s">
        <v>2932</v>
      </c>
      <c r="BC1028">
        <v>5.9</v>
      </c>
      <c r="BD1028" t="s">
        <v>2933</v>
      </c>
      <c r="BE1028">
        <v>0</v>
      </c>
      <c r="BF1028">
        <v>0</v>
      </c>
      <c r="BG1028">
        <v>0</v>
      </c>
      <c r="BH1028">
        <v>0</v>
      </c>
      <c r="BI1028" t="s">
        <v>197</v>
      </c>
      <c r="BJ1028" t="s">
        <v>697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 t="s">
        <v>697</v>
      </c>
      <c r="BQ1028">
        <v>0</v>
      </c>
      <c r="BR1028">
        <v>0</v>
      </c>
      <c r="BS1028">
        <v>0</v>
      </c>
      <c r="BT1028" t="s">
        <v>697</v>
      </c>
      <c r="BU1028">
        <v>0</v>
      </c>
      <c r="BV1028">
        <v>0</v>
      </c>
      <c r="BW1028" t="s">
        <v>697</v>
      </c>
      <c r="BX1028">
        <v>0</v>
      </c>
    </row>
    <row r="1029" spans="1:76" x14ac:dyDescent="0.25">
      <c r="A1029" t="s">
        <v>192</v>
      </c>
      <c r="B1029" t="s">
        <v>697</v>
      </c>
      <c r="C1029" t="s">
        <v>697</v>
      </c>
      <c r="D1029" t="s">
        <v>697</v>
      </c>
      <c r="E1029" t="s">
        <v>697</v>
      </c>
      <c r="F1029" t="s">
        <v>469</v>
      </c>
      <c r="G1029" t="s">
        <v>697</v>
      </c>
      <c r="H1029" t="s">
        <v>184</v>
      </c>
      <c r="I1029" t="s">
        <v>2633</v>
      </c>
      <c r="J1029" t="s">
        <v>2633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697</v>
      </c>
      <c r="AC1029" s="2">
        <v>-0.31147540983606559</v>
      </c>
      <c r="AD1029">
        <v>-7.0000000000000007E-2</v>
      </c>
      <c r="AE1029">
        <v>0</v>
      </c>
      <c r="AF1029">
        <v>0</v>
      </c>
      <c r="AG1029">
        <v>0</v>
      </c>
      <c r="AH1029">
        <v>0</v>
      </c>
      <c r="AI1029" t="s">
        <v>697</v>
      </c>
      <c r="AJ1029" t="s">
        <v>697</v>
      </c>
      <c r="AK1029" t="s">
        <v>697</v>
      </c>
      <c r="AL1029">
        <v>0</v>
      </c>
      <c r="AM1029">
        <v>0</v>
      </c>
      <c r="AN1029" t="s">
        <v>697</v>
      </c>
      <c r="AO1029" t="s">
        <v>697</v>
      </c>
      <c r="AP1029" t="s">
        <v>697</v>
      </c>
      <c r="AQ1029" t="s">
        <v>697</v>
      </c>
      <c r="AR1029" t="s">
        <v>697</v>
      </c>
      <c r="AS1029" t="s">
        <v>697</v>
      </c>
      <c r="AT1029" t="s">
        <v>697</v>
      </c>
      <c r="AU1029" t="s">
        <v>697</v>
      </c>
      <c r="AV1029" t="s">
        <v>697</v>
      </c>
      <c r="AW1029" t="s">
        <v>697</v>
      </c>
      <c r="AX1029" t="s">
        <v>697</v>
      </c>
      <c r="AY1029" t="s">
        <v>697</v>
      </c>
      <c r="AZ1029" t="s">
        <v>697</v>
      </c>
      <c r="BA1029" t="s">
        <v>1471</v>
      </c>
      <c r="BB1029" t="s">
        <v>1472</v>
      </c>
      <c r="BC1029">
        <v>0.38</v>
      </c>
      <c r="BD1029" t="s">
        <v>412</v>
      </c>
      <c r="BE1029">
        <v>0</v>
      </c>
      <c r="BF1029">
        <v>0</v>
      </c>
      <c r="BG1029">
        <v>0</v>
      </c>
      <c r="BH1029">
        <v>0</v>
      </c>
      <c r="BI1029" t="s">
        <v>197</v>
      </c>
      <c r="BJ1029" t="s">
        <v>697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 t="s">
        <v>697</v>
      </c>
      <c r="BQ1029">
        <v>0</v>
      </c>
      <c r="BR1029">
        <v>0</v>
      </c>
      <c r="BS1029">
        <v>0</v>
      </c>
      <c r="BT1029" t="s">
        <v>697</v>
      </c>
      <c r="BU1029">
        <v>0</v>
      </c>
      <c r="BV1029">
        <v>0</v>
      </c>
      <c r="BW1029" t="s">
        <v>697</v>
      </c>
      <c r="BX1029">
        <v>0</v>
      </c>
    </row>
    <row r="1030" spans="1:76" x14ac:dyDescent="0.25">
      <c r="A1030" t="s">
        <v>192</v>
      </c>
      <c r="B1030" t="s">
        <v>697</v>
      </c>
      <c r="C1030" t="s">
        <v>697</v>
      </c>
      <c r="D1030" t="s">
        <v>697</v>
      </c>
      <c r="E1030" t="s">
        <v>697</v>
      </c>
      <c r="F1030" t="s">
        <v>218</v>
      </c>
      <c r="G1030" t="s">
        <v>697</v>
      </c>
      <c r="H1030" t="s">
        <v>184</v>
      </c>
      <c r="I1030" t="s">
        <v>2633</v>
      </c>
      <c r="J1030" t="s">
        <v>2633</v>
      </c>
      <c r="K1030">
        <v>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697</v>
      </c>
      <c r="AC1030" s="2">
        <v>-2.6475409836065573</v>
      </c>
      <c r="AD1030">
        <v>-0.57999999999999996</v>
      </c>
      <c r="AE1030">
        <v>0</v>
      </c>
      <c r="AF1030">
        <v>0</v>
      </c>
      <c r="AG1030">
        <v>0</v>
      </c>
      <c r="AH1030">
        <v>0</v>
      </c>
      <c r="AI1030" t="s">
        <v>697</v>
      </c>
      <c r="AJ1030" t="s">
        <v>697</v>
      </c>
      <c r="AK1030" t="s">
        <v>697</v>
      </c>
      <c r="AL1030">
        <v>0</v>
      </c>
      <c r="AM1030">
        <v>0</v>
      </c>
      <c r="AN1030" t="s">
        <v>697</v>
      </c>
      <c r="AO1030" t="s">
        <v>697</v>
      </c>
      <c r="AP1030" t="s">
        <v>697</v>
      </c>
      <c r="AQ1030" t="s">
        <v>697</v>
      </c>
      <c r="AR1030" t="s">
        <v>697</v>
      </c>
      <c r="AS1030" t="s">
        <v>697</v>
      </c>
      <c r="AT1030" t="s">
        <v>697</v>
      </c>
      <c r="AU1030" t="s">
        <v>697</v>
      </c>
      <c r="AV1030" t="s">
        <v>697</v>
      </c>
      <c r="AW1030" t="s">
        <v>697</v>
      </c>
      <c r="AX1030" t="s">
        <v>697</v>
      </c>
      <c r="AY1030" t="s">
        <v>697</v>
      </c>
      <c r="AZ1030" t="s">
        <v>697</v>
      </c>
      <c r="BA1030" t="s">
        <v>1454</v>
      </c>
      <c r="BB1030" t="s">
        <v>1455</v>
      </c>
      <c r="BC1030">
        <v>3.23</v>
      </c>
      <c r="BD1030" t="s">
        <v>697</v>
      </c>
      <c r="BE1030">
        <v>0</v>
      </c>
      <c r="BF1030">
        <v>0</v>
      </c>
      <c r="BG1030">
        <v>0</v>
      </c>
      <c r="BH1030">
        <v>0</v>
      </c>
      <c r="BI1030" t="s">
        <v>197</v>
      </c>
      <c r="BJ1030" t="s">
        <v>697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 t="s">
        <v>697</v>
      </c>
      <c r="BQ1030">
        <v>0</v>
      </c>
      <c r="BR1030">
        <v>0</v>
      </c>
      <c r="BS1030">
        <v>0</v>
      </c>
      <c r="BT1030" t="s">
        <v>697</v>
      </c>
      <c r="BU1030">
        <v>0</v>
      </c>
      <c r="BV1030">
        <v>0</v>
      </c>
      <c r="BW1030" t="s">
        <v>697</v>
      </c>
      <c r="BX1030">
        <v>0</v>
      </c>
    </row>
    <row r="1031" spans="1:76" x14ac:dyDescent="0.25">
      <c r="A1031" t="s">
        <v>192</v>
      </c>
      <c r="B1031" t="s">
        <v>697</v>
      </c>
      <c r="C1031" t="s">
        <v>697</v>
      </c>
      <c r="D1031" t="s">
        <v>697</v>
      </c>
      <c r="E1031" t="s">
        <v>697</v>
      </c>
      <c r="F1031" t="s">
        <v>234</v>
      </c>
      <c r="G1031" t="s">
        <v>697</v>
      </c>
      <c r="H1031" t="s">
        <v>184</v>
      </c>
      <c r="I1031" t="s">
        <v>2633</v>
      </c>
      <c r="J1031" t="s">
        <v>2633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697</v>
      </c>
      <c r="AC1031" s="2">
        <v>-0.70491803278688525</v>
      </c>
      <c r="AD1031">
        <v>-0.16</v>
      </c>
      <c r="AE1031">
        <v>0</v>
      </c>
      <c r="AF1031">
        <v>0</v>
      </c>
      <c r="AG1031">
        <v>0</v>
      </c>
      <c r="AH1031">
        <v>0</v>
      </c>
      <c r="AI1031" t="s">
        <v>697</v>
      </c>
      <c r="AJ1031" t="s">
        <v>697</v>
      </c>
      <c r="AK1031" t="s">
        <v>697</v>
      </c>
      <c r="AL1031">
        <v>0</v>
      </c>
      <c r="AM1031">
        <v>0</v>
      </c>
      <c r="AN1031" t="s">
        <v>697</v>
      </c>
      <c r="AO1031" t="s">
        <v>697</v>
      </c>
      <c r="AP1031" t="s">
        <v>697</v>
      </c>
      <c r="AQ1031" t="s">
        <v>697</v>
      </c>
      <c r="AR1031" t="s">
        <v>697</v>
      </c>
      <c r="AS1031" t="s">
        <v>697</v>
      </c>
      <c r="AT1031" t="s">
        <v>697</v>
      </c>
      <c r="AU1031" t="s">
        <v>697</v>
      </c>
      <c r="AV1031" t="s">
        <v>697</v>
      </c>
      <c r="AW1031" t="s">
        <v>697</v>
      </c>
      <c r="AX1031" t="s">
        <v>697</v>
      </c>
      <c r="AY1031" t="s">
        <v>697</v>
      </c>
      <c r="AZ1031" t="s">
        <v>697</v>
      </c>
      <c r="BA1031" t="s">
        <v>1244</v>
      </c>
      <c r="BB1031" t="s">
        <v>1450</v>
      </c>
      <c r="BC1031">
        <v>0.86</v>
      </c>
      <c r="BD1031" t="s">
        <v>697</v>
      </c>
      <c r="BE1031">
        <v>0</v>
      </c>
      <c r="BF1031">
        <v>0</v>
      </c>
      <c r="BG1031">
        <v>0</v>
      </c>
      <c r="BH1031">
        <v>0</v>
      </c>
      <c r="BI1031" t="s">
        <v>197</v>
      </c>
      <c r="BJ1031" t="s">
        <v>697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 t="s">
        <v>697</v>
      </c>
      <c r="BQ1031">
        <v>0</v>
      </c>
      <c r="BR1031">
        <v>0</v>
      </c>
      <c r="BS1031">
        <v>0</v>
      </c>
      <c r="BT1031" t="s">
        <v>697</v>
      </c>
      <c r="BU1031">
        <v>0</v>
      </c>
      <c r="BV1031">
        <v>0</v>
      </c>
      <c r="BW1031" t="s">
        <v>697</v>
      </c>
      <c r="BX1031">
        <v>0</v>
      </c>
    </row>
    <row r="1032" spans="1:76" x14ac:dyDescent="0.25">
      <c r="A1032" t="s">
        <v>192</v>
      </c>
      <c r="B1032" t="s">
        <v>697</v>
      </c>
      <c r="C1032" t="s">
        <v>697</v>
      </c>
      <c r="D1032" t="s">
        <v>697</v>
      </c>
      <c r="E1032" t="s">
        <v>697</v>
      </c>
      <c r="F1032" t="s">
        <v>456</v>
      </c>
      <c r="G1032" t="s">
        <v>697</v>
      </c>
      <c r="H1032" t="s">
        <v>184</v>
      </c>
      <c r="I1032" t="s">
        <v>2633</v>
      </c>
      <c r="J1032" t="s">
        <v>2633</v>
      </c>
      <c r="K1032">
        <v>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697</v>
      </c>
      <c r="AC1032" s="2">
        <v>-0.86065573770491799</v>
      </c>
      <c r="AD1032">
        <v>-0.19</v>
      </c>
      <c r="AE1032">
        <v>0</v>
      </c>
      <c r="AF1032">
        <v>0</v>
      </c>
      <c r="AG1032">
        <v>0</v>
      </c>
      <c r="AH1032">
        <v>0</v>
      </c>
      <c r="AI1032" t="s">
        <v>697</v>
      </c>
      <c r="AJ1032" t="s">
        <v>697</v>
      </c>
      <c r="AK1032" t="s">
        <v>697</v>
      </c>
      <c r="AL1032">
        <v>0</v>
      </c>
      <c r="AM1032">
        <v>0</v>
      </c>
      <c r="AN1032" t="s">
        <v>697</v>
      </c>
      <c r="AO1032" t="s">
        <v>697</v>
      </c>
      <c r="AP1032" t="s">
        <v>697</v>
      </c>
      <c r="AQ1032" t="s">
        <v>697</v>
      </c>
      <c r="AR1032" t="s">
        <v>697</v>
      </c>
      <c r="AS1032" t="s">
        <v>697</v>
      </c>
      <c r="AT1032" t="s">
        <v>697</v>
      </c>
      <c r="AU1032" t="s">
        <v>697</v>
      </c>
      <c r="AV1032" t="s">
        <v>697</v>
      </c>
      <c r="AW1032" t="s">
        <v>697</v>
      </c>
      <c r="AX1032" t="s">
        <v>697</v>
      </c>
      <c r="AY1032" t="s">
        <v>697</v>
      </c>
      <c r="AZ1032" t="s">
        <v>697</v>
      </c>
      <c r="BA1032" t="s">
        <v>1246</v>
      </c>
      <c r="BB1032" t="s">
        <v>1451</v>
      </c>
      <c r="BC1032">
        <v>1.05</v>
      </c>
      <c r="BD1032" t="s">
        <v>697</v>
      </c>
      <c r="BE1032">
        <v>0</v>
      </c>
      <c r="BF1032">
        <v>0</v>
      </c>
      <c r="BG1032">
        <v>0</v>
      </c>
      <c r="BH1032">
        <v>0</v>
      </c>
      <c r="BI1032" t="s">
        <v>197</v>
      </c>
      <c r="BJ1032" t="s">
        <v>697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 t="s">
        <v>697</v>
      </c>
      <c r="BQ1032">
        <v>0</v>
      </c>
      <c r="BR1032">
        <v>0</v>
      </c>
      <c r="BS1032">
        <v>0</v>
      </c>
      <c r="BT1032" t="s">
        <v>697</v>
      </c>
      <c r="BU1032">
        <v>0</v>
      </c>
      <c r="BV1032">
        <v>0</v>
      </c>
      <c r="BW1032" t="s">
        <v>697</v>
      </c>
      <c r="BX1032">
        <v>0</v>
      </c>
    </row>
    <row r="1033" spans="1:76" x14ac:dyDescent="0.25">
      <c r="A1033" t="s">
        <v>192</v>
      </c>
      <c r="B1033" t="s">
        <v>697</v>
      </c>
      <c r="C1033" t="s">
        <v>697</v>
      </c>
      <c r="D1033" t="s">
        <v>697</v>
      </c>
      <c r="E1033" t="s">
        <v>697</v>
      </c>
      <c r="F1033" t="s">
        <v>210</v>
      </c>
      <c r="G1033" t="s">
        <v>697</v>
      </c>
      <c r="H1033" t="s">
        <v>184</v>
      </c>
      <c r="I1033" t="s">
        <v>2633</v>
      </c>
      <c r="J1033" t="s">
        <v>2633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697</v>
      </c>
      <c r="AC1033" s="2">
        <v>-0.58196721311475408</v>
      </c>
      <c r="AD1033">
        <v>-0.13</v>
      </c>
      <c r="AE1033">
        <v>0</v>
      </c>
      <c r="AF1033">
        <v>0</v>
      </c>
      <c r="AG1033">
        <v>0</v>
      </c>
      <c r="AH1033">
        <v>0</v>
      </c>
      <c r="AI1033" t="s">
        <v>697</v>
      </c>
      <c r="AJ1033" t="s">
        <v>697</v>
      </c>
      <c r="AK1033" t="s">
        <v>697</v>
      </c>
      <c r="AL1033">
        <v>0</v>
      </c>
      <c r="AM1033">
        <v>0</v>
      </c>
      <c r="AN1033" t="s">
        <v>697</v>
      </c>
      <c r="AO1033" t="s">
        <v>697</v>
      </c>
      <c r="AP1033" t="s">
        <v>697</v>
      </c>
      <c r="AQ1033" t="s">
        <v>697</v>
      </c>
      <c r="AR1033" t="s">
        <v>697</v>
      </c>
      <c r="AS1033" t="s">
        <v>697</v>
      </c>
      <c r="AT1033" t="s">
        <v>697</v>
      </c>
      <c r="AU1033" t="s">
        <v>697</v>
      </c>
      <c r="AV1033" t="s">
        <v>697</v>
      </c>
      <c r="AW1033" t="s">
        <v>697</v>
      </c>
      <c r="AX1033" t="s">
        <v>697</v>
      </c>
      <c r="AY1033" t="s">
        <v>697</v>
      </c>
      <c r="AZ1033" t="s">
        <v>697</v>
      </c>
      <c r="BA1033" t="s">
        <v>1448</v>
      </c>
      <c r="BB1033" t="s">
        <v>1449</v>
      </c>
      <c r="BC1033">
        <v>0.71</v>
      </c>
      <c r="BD1033" t="s">
        <v>697</v>
      </c>
      <c r="BE1033">
        <v>0</v>
      </c>
      <c r="BF1033">
        <v>0</v>
      </c>
      <c r="BG1033">
        <v>0</v>
      </c>
      <c r="BH1033">
        <v>0</v>
      </c>
      <c r="BI1033" t="s">
        <v>197</v>
      </c>
      <c r="BJ1033" t="s">
        <v>697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 t="s">
        <v>697</v>
      </c>
      <c r="BQ1033">
        <v>0</v>
      </c>
      <c r="BR1033">
        <v>0</v>
      </c>
      <c r="BS1033">
        <v>0</v>
      </c>
      <c r="BT1033" t="s">
        <v>697</v>
      </c>
      <c r="BU1033">
        <v>0</v>
      </c>
      <c r="BV1033">
        <v>0</v>
      </c>
      <c r="BW1033" t="s">
        <v>697</v>
      </c>
      <c r="BX1033">
        <v>0</v>
      </c>
    </row>
    <row r="1034" spans="1:76" x14ac:dyDescent="0.25">
      <c r="A1034" t="s">
        <v>192</v>
      </c>
      <c r="B1034" t="s">
        <v>697</v>
      </c>
      <c r="C1034" t="s">
        <v>697</v>
      </c>
      <c r="D1034" t="s">
        <v>697</v>
      </c>
      <c r="E1034" t="s">
        <v>697</v>
      </c>
      <c r="F1034" t="s">
        <v>210</v>
      </c>
      <c r="G1034" t="s">
        <v>697</v>
      </c>
      <c r="H1034" t="s">
        <v>184</v>
      </c>
      <c r="I1034" t="s">
        <v>2633</v>
      </c>
      <c r="J1034" t="s">
        <v>2633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697</v>
      </c>
      <c r="AC1034" s="2">
        <v>-1.8442622950819672</v>
      </c>
      <c r="AD1034">
        <v>-0.41</v>
      </c>
      <c r="AE1034">
        <v>0</v>
      </c>
      <c r="AF1034">
        <v>0</v>
      </c>
      <c r="AG1034">
        <v>0</v>
      </c>
      <c r="AH1034">
        <v>0</v>
      </c>
      <c r="AI1034" t="s">
        <v>697</v>
      </c>
      <c r="AJ1034" t="s">
        <v>697</v>
      </c>
      <c r="AK1034" t="s">
        <v>697</v>
      </c>
      <c r="AL1034">
        <v>0</v>
      </c>
      <c r="AM1034">
        <v>0</v>
      </c>
      <c r="AN1034" t="s">
        <v>697</v>
      </c>
      <c r="AO1034" t="s">
        <v>697</v>
      </c>
      <c r="AP1034" t="s">
        <v>697</v>
      </c>
      <c r="AQ1034" t="s">
        <v>697</v>
      </c>
      <c r="AR1034" t="s">
        <v>697</v>
      </c>
      <c r="AS1034" t="s">
        <v>697</v>
      </c>
      <c r="AT1034" t="s">
        <v>697</v>
      </c>
      <c r="AU1034" t="s">
        <v>697</v>
      </c>
      <c r="AV1034" t="s">
        <v>697</v>
      </c>
      <c r="AW1034" t="s">
        <v>697</v>
      </c>
      <c r="AX1034" t="s">
        <v>697</v>
      </c>
      <c r="AY1034" t="s">
        <v>697</v>
      </c>
      <c r="AZ1034" t="s">
        <v>697</v>
      </c>
      <c r="BA1034" t="s">
        <v>1534</v>
      </c>
      <c r="BB1034" t="s">
        <v>1704</v>
      </c>
      <c r="BC1034">
        <v>2.25</v>
      </c>
      <c r="BD1034" t="s">
        <v>697</v>
      </c>
      <c r="BE1034">
        <v>0</v>
      </c>
      <c r="BF1034">
        <v>0</v>
      </c>
      <c r="BG1034">
        <v>0</v>
      </c>
      <c r="BH1034">
        <v>0</v>
      </c>
      <c r="BI1034" t="s">
        <v>197</v>
      </c>
      <c r="BJ1034" t="s">
        <v>697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 t="s">
        <v>697</v>
      </c>
      <c r="BQ1034">
        <v>0</v>
      </c>
      <c r="BR1034">
        <v>0</v>
      </c>
      <c r="BS1034">
        <v>0</v>
      </c>
      <c r="BT1034" t="s">
        <v>697</v>
      </c>
      <c r="BU1034">
        <v>0</v>
      </c>
      <c r="BV1034">
        <v>0</v>
      </c>
      <c r="BW1034" t="s">
        <v>697</v>
      </c>
      <c r="BX1034">
        <v>0</v>
      </c>
    </row>
    <row r="1035" spans="1:76" x14ac:dyDescent="0.25">
      <c r="A1035" t="s">
        <v>192</v>
      </c>
      <c r="B1035" t="s">
        <v>697</v>
      </c>
      <c r="C1035" t="s">
        <v>697</v>
      </c>
      <c r="D1035" t="s">
        <v>697</v>
      </c>
      <c r="E1035" t="s">
        <v>697</v>
      </c>
      <c r="F1035" t="s">
        <v>640</v>
      </c>
      <c r="G1035" t="s">
        <v>697</v>
      </c>
      <c r="H1035" t="s">
        <v>184</v>
      </c>
      <c r="I1035" t="s">
        <v>2633</v>
      </c>
      <c r="J1035" t="s">
        <v>2633</v>
      </c>
      <c r="K1035">
        <v>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697</v>
      </c>
      <c r="AC1035" s="2">
        <v>-1.8688524590163933</v>
      </c>
      <c r="AD1035">
        <v>-0.41</v>
      </c>
      <c r="AE1035">
        <v>0</v>
      </c>
      <c r="AF1035">
        <v>0</v>
      </c>
      <c r="AG1035">
        <v>0</v>
      </c>
      <c r="AH1035">
        <v>0</v>
      </c>
      <c r="AI1035" t="s">
        <v>697</v>
      </c>
      <c r="AJ1035" t="s">
        <v>697</v>
      </c>
      <c r="AK1035" t="s">
        <v>697</v>
      </c>
      <c r="AL1035">
        <v>0</v>
      </c>
      <c r="AM1035">
        <v>0</v>
      </c>
      <c r="AN1035" t="s">
        <v>697</v>
      </c>
      <c r="AO1035" t="s">
        <v>697</v>
      </c>
      <c r="AP1035" t="s">
        <v>697</v>
      </c>
      <c r="AQ1035" t="s">
        <v>697</v>
      </c>
      <c r="AR1035" t="s">
        <v>697</v>
      </c>
      <c r="AS1035" t="s">
        <v>697</v>
      </c>
      <c r="AT1035" t="s">
        <v>697</v>
      </c>
      <c r="AU1035" t="s">
        <v>697</v>
      </c>
      <c r="AV1035" t="s">
        <v>697</v>
      </c>
      <c r="AW1035" t="s">
        <v>697</v>
      </c>
      <c r="AX1035" t="s">
        <v>697</v>
      </c>
      <c r="AY1035" t="s">
        <v>697</v>
      </c>
      <c r="AZ1035" t="s">
        <v>697</v>
      </c>
      <c r="BA1035" t="s">
        <v>1915</v>
      </c>
      <c r="BB1035" t="s">
        <v>2934</v>
      </c>
      <c r="BC1035">
        <v>2.2799999999999998</v>
      </c>
      <c r="BD1035" t="s">
        <v>697</v>
      </c>
      <c r="BE1035">
        <v>0</v>
      </c>
      <c r="BF1035">
        <v>0</v>
      </c>
      <c r="BG1035">
        <v>0</v>
      </c>
      <c r="BH1035">
        <v>0</v>
      </c>
      <c r="BI1035" t="s">
        <v>197</v>
      </c>
      <c r="BJ1035" t="s">
        <v>697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 t="s">
        <v>697</v>
      </c>
      <c r="BQ1035">
        <v>0</v>
      </c>
      <c r="BR1035">
        <v>0</v>
      </c>
      <c r="BS1035">
        <v>0</v>
      </c>
      <c r="BT1035" t="s">
        <v>697</v>
      </c>
      <c r="BU1035">
        <v>0</v>
      </c>
      <c r="BV1035">
        <v>0</v>
      </c>
      <c r="BW1035" t="s">
        <v>697</v>
      </c>
      <c r="BX1035">
        <v>0</v>
      </c>
    </row>
    <row r="1036" spans="1:76" x14ac:dyDescent="0.25">
      <c r="A1036" t="s">
        <v>192</v>
      </c>
      <c r="B1036" t="s">
        <v>697</v>
      </c>
      <c r="C1036" t="s">
        <v>697</v>
      </c>
      <c r="D1036" t="s">
        <v>697</v>
      </c>
      <c r="E1036" t="s">
        <v>697</v>
      </c>
      <c r="F1036" t="s">
        <v>603</v>
      </c>
      <c r="G1036" t="s">
        <v>697</v>
      </c>
      <c r="H1036" t="s">
        <v>184</v>
      </c>
      <c r="I1036" t="s">
        <v>2633</v>
      </c>
      <c r="J1036" t="s">
        <v>2633</v>
      </c>
      <c r="K1036">
        <v>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697</v>
      </c>
      <c r="AC1036" s="2">
        <v>-3.262295081967213</v>
      </c>
      <c r="AD1036">
        <v>-0.72</v>
      </c>
      <c r="AE1036">
        <v>0</v>
      </c>
      <c r="AF1036">
        <v>0</v>
      </c>
      <c r="AG1036">
        <v>0</v>
      </c>
      <c r="AH1036">
        <v>0</v>
      </c>
      <c r="AI1036" t="s">
        <v>697</v>
      </c>
      <c r="AJ1036" t="s">
        <v>697</v>
      </c>
      <c r="AK1036" t="s">
        <v>697</v>
      </c>
      <c r="AL1036">
        <v>0</v>
      </c>
      <c r="AM1036">
        <v>0</v>
      </c>
      <c r="AN1036" t="s">
        <v>697</v>
      </c>
      <c r="AO1036" t="s">
        <v>697</v>
      </c>
      <c r="AP1036" t="s">
        <v>697</v>
      </c>
      <c r="AQ1036" t="s">
        <v>697</v>
      </c>
      <c r="AR1036" t="s">
        <v>697</v>
      </c>
      <c r="AS1036" t="s">
        <v>697</v>
      </c>
      <c r="AT1036" t="s">
        <v>697</v>
      </c>
      <c r="AU1036" t="s">
        <v>697</v>
      </c>
      <c r="AV1036" t="s">
        <v>697</v>
      </c>
      <c r="AW1036" t="s">
        <v>697</v>
      </c>
      <c r="AX1036" t="s">
        <v>697</v>
      </c>
      <c r="AY1036" t="s">
        <v>697</v>
      </c>
      <c r="AZ1036" t="s">
        <v>697</v>
      </c>
      <c r="BA1036" t="s">
        <v>1523</v>
      </c>
      <c r="BB1036" t="s">
        <v>2362</v>
      </c>
      <c r="BC1036">
        <v>3.98</v>
      </c>
      <c r="BD1036" t="s">
        <v>697</v>
      </c>
      <c r="BE1036">
        <v>0</v>
      </c>
      <c r="BF1036">
        <v>0</v>
      </c>
      <c r="BG1036">
        <v>0</v>
      </c>
      <c r="BH1036">
        <v>0</v>
      </c>
      <c r="BI1036" t="s">
        <v>197</v>
      </c>
      <c r="BJ1036" t="s">
        <v>697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 t="s">
        <v>697</v>
      </c>
      <c r="BQ1036">
        <v>0</v>
      </c>
      <c r="BR1036">
        <v>0</v>
      </c>
      <c r="BS1036">
        <v>0</v>
      </c>
      <c r="BT1036" t="s">
        <v>697</v>
      </c>
      <c r="BU1036">
        <v>0</v>
      </c>
      <c r="BV1036">
        <v>0</v>
      </c>
      <c r="BW1036" t="s">
        <v>697</v>
      </c>
      <c r="BX1036">
        <v>0</v>
      </c>
    </row>
    <row r="1037" spans="1:76" x14ac:dyDescent="0.25">
      <c r="A1037" t="s">
        <v>192</v>
      </c>
      <c r="B1037" t="s">
        <v>697</v>
      </c>
      <c r="C1037" t="s">
        <v>697</v>
      </c>
      <c r="D1037" t="s">
        <v>697</v>
      </c>
      <c r="E1037" t="s">
        <v>697</v>
      </c>
      <c r="F1037" t="s">
        <v>690</v>
      </c>
      <c r="G1037" t="s">
        <v>697</v>
      </c>
      <c r="H1037" t="s">
        <v>184</v>
      </c>
      <c r="I1037" t="s">
        <v>2633</v>
      </c>
      <c r="J1037" t="s">
        <v>2633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697</v>
      </c>
      <c r="AC1037" s="2">
        <v>-3.1311475409836067</v>
      </c>
      <c r="AD1037">
        <v>-0.69</v>
      </c>
      <c r="AE1037">
        <v>0</v>
      </c>
      <c r="AF1037">
        <v>0</v>
      </c>
      <c r="AG1037">
        <v>0</v>
      </c>
      <c r="AH1037">
        <v>0</v>
      </c>
      <c r="AI1037" t="s">
        <v>697</v>
      </c>
      <c r="AJ1037" t="s">
        <v>697</v>
      </c>
      <c r="AK1037" t="s">
        <v>697</v>
      </c>
      <c r="AL1037">
        <v>0</v>
      </c>
      <c r="AM1037">
        <v>0</v>
      </c>
      <c r="AN1037" t="s">
        <v>697</v>
      </c>
      <c r="AO1037" t="s">
        <v>697</v>
      </c>
      <c r="AP1037" t="s">
        <v>697</v>
      </c>
      <c r="AQ1037" t="s">
        <v>697</v>
      </c>
      <c r="AR1037" t="s">
        <v>697</v>
      </c>
      <c r="AS1037" t="s">
        <v>697</v>
      </c>
      <c r="AT1037" t="s">
        <v>697</v>
      </c>
      <c r="AU1037" t="s">
        <v>697</v>
      </c>
      <c r="AV1037" t="s">
        <v>697</v>
      </c>
      <c r="AW1037" t="s">
        <v>697</v>
      </c>
      <c r="AX1037" t="s">
        <v>697</v>
      </c>
      <c r="AY1037" t="s">
        <v>697</v>
      </c>
      <c r="AZ1037" t="s">
        <v>697</v>
      </c>
      <c r="BA1037" t="s">
        <v>1511</v>
      </c>
      <c r="BB1037" t="s">
        <v>2373</v>
      </c>
      <c r="BC1037">
        <v>3.82</v>
      </c>
      <c r="BD1037" t="s">
        <v>697</v>
      </c>
      <c r="BE1037">
        <v>0</v>
      </c>
      <c r="BF1037">
        <v>0</v>
      </c>
      <c r="BG1037">
        <v>0</v>
      </c>
      <c r="BH1037">
        <v>0</v>
      </c>
      <c r="BI1037" t="s">
        <v>197</v>
      </c>
      <c r="BJ1037" t="s">
        <v>697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 t="s">
        <v>697</v>
      </c>
      <c r="BQ1037">
        <v>0</v>
      </c>
      <c r="BR1037">
        <v>0</v>
      </c>
      <c r="BS1037">
        <v>0</v>
      </c>
      <c r="BT1037" t="s">
        <v>697</v>
      </c>
      <c r="BU1037">
        <v>0</v>
      </c>
      <c r="BV1037">
        <v>0</v>
      </c>
      <c r="BW1037" t="s">
        <v>697</v>
      </c>
      <c r="BX1037">
        <v>0</v>
      </c>
    </row>
    <row r="1038" spans="1:76" x14ac:dyDescent="0.25">
      <c r="A1038" t="s">
        <v>192</v>
      </c>
      <c r="B1038" t="s">
        <v>697</v>
      </c>
      <c r="C1038" t="s">
        <v>697</v>
      </c>
      <c r="D1038" t="s">
        <v>697</v>
      </c>
      <c r="E1038" t="s">
        <v>697</v>
      </c>
      <c r="F1038" t="s">
        <v>456</v>
      </c>
      <c r="G1038" t="s">
        <v>697</v>
      </c>
      <c r="H1038" t="s">
        <v>184</v>
      </c>
      <c r="I1038" t="s">
        <v>2633</v>
      </c>
      <c r="J1038" t="s">
        <v>2633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697</v>
      </c>
      <c r="AC1038" s="2">
        <v>-2.1639344262295084</v>
      </c>
      <c r="AD1038">
        <v>-0.48</v>
      </c>
      <c r="AE1038">
        <v>0</v>
      </c>
      <c r="AF1038">
        <v>0</v>
      </c>
      <c r="AG1038">
        <v>0</v>
      </c>
      <c r="AH1038">
        <v>0</v>
      </c>
      <c r="AI1038" t="s">
        <v>697</v>
      </c>
      <c r="AJ1038" t="s">
        <v>697</v>
      </c>
      <c r="AK1038" t="s">
        <v>697</v>
      </c>
      <c r="AL1038">
        <v>0</v>
      </c>
      <c r="AM1038">
        <v>0</v>
      </c>
      <c r="AN1038" t="s">
        <v>697</v>
      </c>
      <c r="AO1038" t="s">
        <v>697</v>
      </c>
      <c r="AP1038" t="s">
        <v>697</v>
      </c>
      <c r="AQ1038" t="s">
        <v>697</v>
      </c>
      <c r="AR1038" t="s">
        <v>697</v>
      </c>
      <c r="AS1038" t="s">
        <v>697</v>
      </c>
      <c r="AT1038" t="s">
        <v>697</v>
      </c>
      <c r="AU1038" t="s">
        <v>697</v>
      </c>
      <c r="AV1038" t="s">
        <v>697</v>
      </c>
      <c r="AW1038" t="s">
        <v>697</v>
      </c>
      <c r="AX1038" t="s">
        <v>697</v>
      </c>
      <c r="AY1038" t="s">
        <v>697</v>
      </c>
      <c r="AZ1038" t="s">
        <v>697</v>
      </c>
      <c r="BA1038" t="s">
        <v>1544</v>
      </c>
      <c r="BB1038" t="s">
        <v>1621</v>
      </c>
      <c r="BC1038">
        <v>2.64</v>
      </c>
      <c r="BD1038" t="s">
        <v>697</v>
      </c>
      <c r="BE1038">
        <v>0</v>
      </c>
      <c r="BF1038">
        <v>0</v>
      </c>
      <c r="BG1038">
        <v>0</v>
      </c>
      <c r="BH1038">
        <v>0</v>
      </c>
      <c r="BI1038" t="s">
        <v>197</v>
      </c>
      <c r="BJ1038" t="s">
        <v>697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 t="s">
        <v>697</v>
      </c>
      <c r="BQ1038">
        <v>0</v>
      </c>
      <c r="BR1038">
        <v>0</v>
      </c>
      <c r="BS1038">
        <v>0</v>
      </c>
      <c r="BT1038" t="s">
        <v>697</v>
      </c>
      <c r="BU1038">
        <v>0</v>
      </c>
      <c r="BV1038">
        <v>0</v>
      </c>
      <c r="BW1038" t="s">
        <v>697</v>
      </c>
      <c r="BX1038">
        <v>0</v>
      </c>
    </row>
    <row r="1039" spans="1:76" x14ac:dyDescent="0.25">
      <c r="A1039" t="s">
        <v>192</v>
      </c>
      <c r="B1039" t="s">
        <v>697</v>
      </c>
      <c r="C1039" t="s">
        <v>697</v>
      </c>
      <c r="D1039" t="s">
        <v>697</v>
      </c>
      <c r="E1039" t="s">
        <v>697</v>
      </c>
      <c r="F1039" t="s">
        <v>243</v>
      </c>
      <c r="G1039" t="s">
        <v>697</v>
      </c>
      <c r="H1039" t="s">
        <v>184</v>
      </c>
      <c r="I1039" t="s">
        <v>2633</v>
      </c>
      <c r="J1039" t="s">
        <v>2633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697</v>
      </c>
      <c r="AC1039" s="2">
        <v>-0.72131147540983609</v>
      </c>
      <c r="AD1039">
        <v>-0.16</v>
      </c>
      <c r="AE1039">
        <v>0</v>
      </c>
      <c r="AF1039">
        <v>0</v>
      </c>
      <c r="AG1039">
        <v>0</v>
      </c>
      <c r="AH1039">
        <v>0</v>
      </c>
      <c r="AI1039" t="s">
        <v>697</v>
      </c>
      <c r="AJ1039" t="s">
        <v>697</v>
      </c>
      <c r="AK1039" t="s">
        <v>697</v>
      </c>
      <c r="AL1039">
        <v>0</v>
      </c>
      <c r="AM1039">
        <v>0</v>
      </c>
      <c r="AN1039" t="s">
        <v>697</v>
      </c>
      <c r="AO1039" t="s">
        <v>697</v>
      </c>
      <c r="AP1039" t="s">
        <v>697</v>
      </c>
      <c r="AQ1039" t="s">
        <v>697</v>
      </c>
      <c r="AR1039" t="s">
        <v>697</v>
      </c>
      <c r="AS1039" t="s">
        <v>697</v>
      </c>
      <c r="AT1039" t="s">
        <v>697</v>
      </c>
      <c r="AU1039" t="s">
        <v>697</v>
      </c>
      <c r="AV1039" t="s">
        <v>697</v>
      </c>
      <c r="AW1039" t="s">
        <v>697</v>
      </c>
      <c r="AX1039" t="s">
        <v>697</v>
      </c>
      <c r="AY1039" t="s">
        <v>697</v>
      </c>
      <c r="AZ1039" t="s">
        <v>697</v>
      </c>
      <c r="BA1039" t="s">
        <v>882</v>
      </c>
      <c r="BB1039" t="s">
        <v>904</v>
      </c>
      <c r="BC1039">
        <v>0.88</v>
      </c>
      <c r="BD1039" t="s">
        <v>697</v>
      </c>
      <c r="BE1039">
        <v>0</v>
      </c>
      <c r="BF1039">
        <v>0</v>
      </c>
      <c r="BG1039">
        <v>0</v>
      </c>
      <c r="BH1039">
        <v>0</v>
      </c>
      <c r="BI1039" t="s">
        <v>197</v>
      </c>
      <c r="BJ1039" t="s">
        <v>697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 t="s">
        <v>697</v>
      </c>
      <c r="BQ1039">
        <v>0</v>
      </c>
      <c r="BR1039">
        <v>0</v>
      </c>
      <c r="BS1039">
        <v>0</v>
      </c>
      <c r="BT1039" t="s">
        <v>697</v>
      </c>
      <c r="BU1039">
        <v>0</v>
      </c>
      <c r="BV1039">
        <v>0</v>
      </c>
      <c r="BW1039" t="s">
        <v>697</v>
      </c>
      <c r="BX1039">
        <v>0</v>
      </c>
    </row>
    <row r="1040" spans="1:76" x14ac:dyDescent="0.25">
      <c r="A1040" t="s">
        <v>192</v>
      </c>
      <c r="B1040" t="s">
        <v>697</v>
      </c>
      <c r="C1040" t="s">
        <v>697</v>
      </c>
      <c r="D1040" t="s">
        <v>697</v>
      </c>
      <c r="E1040" t="s">
        <v>697</v>
      </c>
      <c r="F1040" t="s">
        <v>222</v>
      </c>
      <c r="G1040" t="s">
        <v>697</v>
      </c>
      <c r="H1040" t="s">
        <v>184</v>
      </c>
      <c r="I1040" t="s">
        <v>2633</v>
      </c>
      <c r="J1040" t="s">
        <v>2633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697</v>
      </c>
      <c r="AC1040" s="2">
        <v>-0.16393442622950821</v>
      </c>
      <c r="AD1040">
        <v>-0.04</v>
      </c>
      <c r="AE1040">
        <v>0</v>
      </c>
      <c r="AF1040">
        <v>0</v>
      </c>
      <c r="AG1040">
        <v>0</v>
      </c>
      <c r="AH1040">
        <v>0</v>
      </c>
      <c r="AI1040" t="s">
        <v>697</v>
      </c>
      <c r="AJ1040" t="s">
        <v>697</v>
      </c>
      <c r="AK1040" t="s">
        <v>697</v>
      </c>
      <c r="AL1040">
        <v>0</v>
      </c>
      <c r="AM1040">
        <v>0</v>
      </c>
      <c r="AN1040" t="s">
        <v>697</v>
      </c>
      <c r="AO1040" t="s">
        <v>697</v>
      </c>
      <c r="AP1040" t="s">
        <v>697</v>
      </c>
      <c r="AQ1040" t="s">
        <v>697</v>
      </c>
      <c r="AR1040" t="s">
        <v>697</v>
      </c>
      <c r="AS1040" t="s">
        <v>697</v>
      </c>
      <c r="AT1040" t="s">
        <v>697</v>
      </c>
      <c r="AU1040" t="s">
        <v>697</v>
      </c>
      <c r="AV1040" t="s">
        <v>697</v>
      </c>
      <c r="AW1040" t="s">
        <v>697</v>
      </c>
      <c r="AX1040" t="s">
        <v>697</v>
      </c>
      <c r="AY1040" t="s">
        <v>697</v>
      </c>
      <c r="AZ1040" t="s">
        <v>697</v>
      </c>
      <c r="BA1040" t="s">
        <v>1444</v>
      </c>
      <c r="BB1040" t="s">
        <v>1445</v>
      </c>
      <c r="BC1040">
        <v>0.2</v>
      </c>
      <c r="BD1040" t="s">
        <v>697</v>
      </c>
      <c r="BE1040">
        <v>0</v>
      </c>
      <c r="BF1040">
        <v>0</v>
      </c>
      <c r="BG1040">
        <v>0</v>
      </c>
      <c r="BH1040">
        <v>0</v>
      </c>
      <c r="BI1040" t="s">
        <v>197</v>
      </c>
      <c r="BJ1040" t="s">
        <v>697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 t="s">
        <v>697</v>
      </c>
      <c r="BQ1040">
        <v>0</v>
      </c>
      <c r="BR1040">
        <v>0</v>
      </c>
      <c r="BS1040">
        <v>0</v>
      </c>
      <c r="BT1040" t="s">
        <v>697</v>
      </c>
      <c r="BU1040">
        <v>0</v>
      </c>
      <c r="BV1040">
        <v>0</v>
      </c>
      <c r="BW1040" t="s">
        <v>697</v>
      </c>
      <c r="BX1040">
        <v>0</v>
      </c>
    </row>
    <row r="1041" spans="1:76" x14ac:dyDescent="0.25">
      <c r="A1041" t="s">
        <v>192</v>
      </c>
      <c r="B1041" t="s">
        <v>697</v>
      </c>
      <c r="C1041" t="s">
        <v>697</v>
      </c>
      <c r="D1041" t="s">
        <v>697</v>
      </c>
      <c r="E1041" t="s">
        <v>697</v>
      </c>
      <c r="F1041" t="s">
        <v>616</v>
      </c>
      <c r="G1041" t="s">
        <v>697</v>
      </c>
      <c r="H1041" t="s">
        <v>184</v>
      </c>
      <c r="I1041" t="s">
        <v>2633</v>
      </c>
      <c r="J1041" t="s">
        <v>2633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697</v>
      </c>
      <c r="AC1041" s="2">
        <v>-3.0737704918032787</v>
      </c>
      <c r="AD1041">
        <v>-0.68</v>
      </c>
      <c r="AE1041">
        <v>0</v>
      </c>
      <c r="AF1041">
        <v>0</v>
      </c>
      <c r="AG1041">
        <v>0</v>
      </c>
      <c r="AH1041">
        <v>0</v>
      </c>
      <c r="AI1041" t="s">
        <v>697</v>
      </c>
      <c r="AJ1041" t="s">
        <v>697</v>
      </c>
      <c r="AK1041" t="s">
        <v>697</v>
      </c>
      <c r="AL1041">
        <v>0</v>
      </c>
      <c r="AM1041">
        <v>0</v>
      </c>
      <c r="AN1041" t="s">
        <v>697</v>
      </c>
      <c r="AO1041" t="s">
        <v>697</v>
      </c>
      <c r="AP1041" t="s">
        <v>697</v>
      </c>
      <c r="AQ1041" t="s">
        <v>697</v>
      </c>
      <c r="AR1041" t="s">
        <v>697</v>
      </c>
      <c r="AS1041" t="s">
        <v>697</v>
      </c>
      <c r="AT1041" t="s">
        <v>697</v>
      </c>
      <c r="AU1041" t="s">
        <v>697</v>
      </c>
      <c r="AV1041" t="s">
        <v>697</v>
      </c>
      <c r="AW1041" t="s">
        <v>697</v>
      </c>
      <c r="AX1041" t="s">
        <v>697</v>
      </c>
      <c r="AY1041" t="s">
        <v>697</v>
      </c>
      <c r="AZ1041" t="s">
        <v>697</v>
      </c>
      <c r="BA1041" t="s">
        <v>1520</v>
      </c>
      <c r="BB1041" t="s">
        <v>2935</v>
      </c>
      <c r="BC1041">
        <v>3.75</v>
      </c>
      <c r="BD1041" t="s">
        <v>697</v>
      </c>
      <c r="BE1041">
        <v>0</v>
      </c>
      <c r="BF1041">
        <v>0</v>
      </c>
      <c r="BG1041">
        <v>0</v>
      </c>
      <c r="BH1041">
        <v>0</v>
      </c>
      <c r="BI1041" t="s">
        <v>197</v>
      </c>
      <c r="BJ1041" t="s">
        <v>697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 t="s">
        <v>697</v>
      </c>
      <c r="BQ1041">
        <v>0</v>
      </c>
      <c r="BR1041">
        <v>0</v>
      </c>
      <c r="BS1041">
        <v>0</v>
      </c>
      <c r="BT1041" t="s">
        <v>697</v>
      </c>
      <c r="BU1041">
        <v>0</v>
      </c>
      <c r="BV1041">
        <v>0</v>
      </c>
      <c r="BW1041" t="s">
        <v>697</v>
      </c>
      <c r="BX1041">
        <v>0</v>
      </c>
    </row>
    <row r="1042" spans="1:76" x14ac:dyDescent="0.25">
      <c r="A1042" t="s">
        <v>192</v>
      </c>
      <c r="B1042" t="s">
        <v>697</v>
      </c>
      <c r="C1042" t="s">
        <v>697</v>
      </c>
      <c r="D1042" t="s">
        <v>697</v>
      </c>
      <c r="E1042" t="s">
        <v>697</v>
      </c>
      <c r="F1042" t="s">
        <v>234</v>
      </c>
      <c r="G1042" t="s">
        <v>697</v>
      </c>
      <c r="H1042" t="s">
        <v>184</v>
      </c>
      <c r="I1042" t="s">
        <v>2633</v>
      </c>
      <c r="J1042" t="s">
        <v>2633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697</v>
      </c>
      <c r="AC1042" s="2">
        <v>-0.87704918032786894</v>
      </c>
      <c r="AD1042">
        <v>-0.19</v>
      </c>
      <c r="AE1042">
        <v>0</v>
      </c>
      <c r="AF1042">
        <v>0</v>
      </c>
      <c r="AG1042">
        <v>0</v>
      </c>
      <c r="AH1042">
        <v>0</v>
      </c>
      <c r="AI1042" t="s">
        <v>697</v>
      </c>
      <c r="AJ1042" t="s">
        <v>697</v>
      </c>
      <c r="AK1042" t="s">
        <v>697</v>
      </c>
      <c r="AL1042">
        <v>0</v>
      </c>
      <c r="AM1042">
        <v>0</v>
      </c>
      <c r="AN1042" t="s">
        <v>697</v>
      </c>
      <c r="AO1042" t="s">
        <v>697</v>
      </c>
      <c r="AP1042" t="s">
        <v>697</v>
      </c>
      <c r="AQ1042" t="s">
        <v>697</v>
      </c>
      <c r="AR1042" t="s">
        <v>697</v>
      </c>
      <c r="AS1042" t="s">
        <v>697</v>
      </c>
      <c r="AT1042" t="s">
        <v>697</v>
      </c>
      <c r="AU1042" t="s">
        <v>697</v>
      </c>
      <c r="AV1042" t="s">
        <v>697</v>
      </c>
      <c r="AW1042" t="s">
        <v>697</v>
      </c>
      <c r="AX1042" t="s">
        <v>697</v>
      </c>
      <c r="AY1042" t="s">
        <v>697</v>
      </c>
      <c r="AZ1042" t="s">
        <v>697</v>
      </c>
      <c r="BA1042" t="s">
        <v>1503</v>
      </c>
      <c r="BB1042" t="s">
        <v>1758</v>
      </c>
      <c r="BC1042">
        <v>1.07</v>
      </c>
      <c r="BD1042" t="s">
        <v>697</v>
      </c>
      <c r="BE1042">
        <v>0</v>
      </c>
      <c r="BF1042">
        <v>0</v>
      </c>
      <c r="BG1042">
        <v>0</v>
      </c>
      <c r="BH1042">
        <v>0</v>
      </c>
      <c r="BI1042" t="s">
        <v>197</v>
      </c>
      <c r="BJ1042" t="s">
        <v>697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 t="s">
        <v>697</v>
      </c>
      <c r="BQ1042">
        <v>0</v>
      </c>
      <c r="BR1042">
        <v>0</v>
      </c>
      <c r="BS1042">
        <v>0</v>
      </c>
      <c r="BT1042" t="s">
        <v>697</v>
      </c>
      <c r="BU1042">
        <v>0</v>
      </c>
      <c r="BV1042">
        <v>0</v>
      </c>
      <c r="BW1042" t="s">
        <v>697</v>
      </c>
      <c r="BX1042">
        <v>0</v>
      </c>
    </row>
    <row r="1043" spans="1:76" x14ac:dyDescent="0.25">
      <c r="A1043" t="s">
        <v>192</v>
      </c>
      <c r="B1043" t="s">
        <v>697</v>
      </c>
      <c r="C1043" t="s">
        <v>697</v>
      </c>
      <c r="D1043" t="s">
        <v>697</v>
      </c>
      <c r="E1043" t="s">
        <v>697</v>
      </c>
      <c r="F1043" t="s">
        <v>679</v>
      </c>
      <c r="G1043" t="s">
        <v>697</v>
      </c>
      <c r="H1043" t="s">
        <v>184</v>
      </c>
      <c r="I1043" t="s">
        <v>2633</v>
      </c>
      <c r="J1043" t="s">
        <v>2633</v>
      </c>
      <c r="K1043">
        <v>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697</v>
      </c>
      <c r="AC1043" s="2">
        <v>-0.31967213114754101</v>
      </c>
      <c r="AD1043">
        <v>-7.0000000000000007E-2</v>
      </c>
      <c r="AE1043">
        <v>0</v>
      </c>
      <c r="AF1043">
        <v>0</v>
      </c>
      <c r="AG1043">
        <v>0</v>
      </c>
      <c r="AH1043">
        <v>0</v>
      </c>
      <c r="AI1043" t="s">
        <v>697</v>
      </c>
      <c r="AJ1043" t="s">
        <v>697</v>
      </c>
      <c r="AK1043" t="s">
        <v>697</v>
      </c>
      <c r="AL1043">
        <v>0</v>
      </c>
      <c r="AM1043">
        <v>0</v>
      </c>
      <c r="AN1043" t="s">
        <v>697</v>
      </c>
      <c r="AO1043" t="s">
        <v>697</v>
      </c>
      <c r="AP1043" t="s">
        <v>697</v>
      </c>
      <c r="AQ1043" t="s">
        <v>697</v>
      </c>
      <c r="AR1043" t="s">
        <v>697</v>
      </c>
      <c r="AS1043" t="s">
        <v>697</v>
      </c>
      <c r="AT1043" t="s">
        <v>697</v>
      </c>
      <c r="AU1043" t="s">
        <v>697</v>
      </c>
      <c r="AV1043" t="s">
        <v>697</v>
      </c>
      <c r="AW1043" t="s">
        <v>697</v>
      </c>
      <c r="AX1043" t="s">
        <v>697</v>
      </c>
      <c r="AY1043" t="s">
        <v>697</v>
      </c>
      <c r="AZ1043" t="s">
        <v>697</v>
      </c>
      <c r="BA1043" t="s">
        <v>1852</v>
      </c>
      <c r="BB1043" t="s">
        <v>697</v>
      </c>
      <c r="BC1043">
        <v>0.39</v>
      </c>
      <c r="BD1043" t="s">
        <v>697</v>
      </c>
      <c r="BE1043">
        <v>0</v>
      </c>
      <c r="BF1043">
        <v>0</v>
      </c>
      <c r="BG1043">
        <v>0</v>
      </c>
      <c r="BH1043">
        <v>0</v>
      </c>
      <c r="BI1043" t="s">
        <v>197</v>
      </c>
      <c r="BJ1043" t="s">
        <v>697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 t="s">
        <v>697</v>
      </c>
      <c r="BQ1043">
        <v>0</v>
      </c>
      <c r="BR1043">
        <v>0</v>
      </c>
      <c r="BS1043">
        <v>0</v>
      </c>
      <c r="BT1043" t="s">
        <v>697</v>
      </c>
      <c r="BU1043">
        <v>0</v>
      </c>
      <c r="BV1043">
        <v>0</v>
      </c>
      <c r="BW1043" t="s">
        <v>697</v>
      </c>
      <c r="BX1043">
        <v>0</v>
      </c>
    </row>
    <row r="1044" spans="1:76" x14ac:dyDescent="0.25">
      <c r="A1044" t="s">
        <v>192</v>
      </c>
      <c r="B1044" t="s">
        <v>697</v>
      </c>
      <c r="C1044" t="s">
        <v>697</v>
      </c>
      <c r="D1044" t="s">
        <v>697</v>
      </c>
      <c r="E1044" t="s">
        <v>697</v>
      </c>
      <c r="F1044" t="s">
        <v>690</v>
      </c>
      <c r="G1044" t="s">
        <v>697</v>
      </c>
      <c r="H1044" t="s">
        <v>184</v>
      </c>
      <c r="I1044" t="s">
        <v>2633</v>
      </c>
      <c r="J1044" t="s">
        <v>2633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697</v>
      </c>
      <c r="AC1044" s="2">
        <v>-3.057377049180328</v>
      </c>
      <c r="AD1044">
        <v>-0.67</v>
      </c>
      <c r="AE1044">
        <v>0</v>
      </c>
      <c r="AF1044">
        <v>0</v>
      </c>
      <c r="AG1044">
        <v>0</v>
      </c>
      <c r="AH1044">
        <v>0</v>
      </c>
      <c r="AI1044" t="s">
        <v>697</v>
      </c>
      <c r="AJ1044" t="s">
        <v>697</v>
      </c>
      <c r="AK1044" t="s">
        <v>697</v>
      </c>
      <c r="AL1044">
        <v>0</v>
      </c>
      <c r="AM1044">
        <v>0</v>
      </c>
      <c r="AN1044" t="s">
        <v>697</v>
      </c>
      <c r="AO1044" t="s">
        <v>697</v>
      </c>
      <c r="AP1044" t="s">
        <v>697</v>
      </c>
      <c r="AQ1044" t="s">
        <v>697</v>
      </c>
      <c r="AR1044" t="s">
        <v>697</v>
      </c>
      <c r="AS1044" t="s">
        <v>697</v>
      </c>
      <c r="AT1044" t="s">
        <v>697</v>
      </c>
      <c r="AU1044" t="s">
        <v>697</v>
      </c>
      <c r="AV1044" t="s">
        <v>697</v>
      </c>
      <c r="AW1044" t="s">
        <v>697</v>
      </c>
      <c r="AX1044" t="s">
        <v>697</v>
      </c>
      <c r="AY1044" t="s">
        <v>697</v>
      </c>
      <c r="AZ1044" t="s">
        <v>697</v>
      </c>
      <c r="BA1044" t="s">
        <v>1424</v>
      </c>
      <c r="BB1044" t="s">
        <v>1713</v>
      </c>
      <c r="BC1044">
        <v>3.73</v>
      </c>
      <c r="BD1044" t="s">
        <v>697</v>
      </c>
      <c r="BE1044">
        <v>0</v>
      </c>
      <c r="BF1044">
        <v>0</v>
      </c>
      <c r="BG1044">
        <v>0</v>
      </c>
      <c r="BH1044">
        <v>0</v>
      </c>
      <c r="BI1044" t="s">
        <v>197</v>
      </c>
      <c r="BJ1044" t="s">
        <v>697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 t="s">
        <v>697</v>
      </c>
      <c r="BQ1044">
        <v>0</v>
      </c>
      <c r="BR1044">
        <v>0</v>
      </c>
      <c r="BS1044">
        <v>0</v>
      </c>
      <c r="BT1044" t="s">
        <v>697</v>
      </c>
      <c r="BU1044">
        <v>0</v>
      </c>
      <c r="BV1044">
        <v>0</v>
      </c>
      <c r="BW1044" t="s">
        <v>697</v>
      </c>
      <c r="BX1044">
        <v>0</v>
      </c>
    </row>
    <row r="1045" spans="1:76" x14ac:dyDescent="0.25">
      <c r="A1045" t="s">
        <v>192</v>
      </c>
      <c r="B1045" t="s">
        <v>697</v>
      </c>
      <c r="C1045" t="s">
        <v>697</v>
      </c>
      <c r="D1045" t="s">
        <v>697</v>
      </c>
      <c r="E1045" t="s">
        <v>697</v>
      </c>
      <c r="F1045" t="s">
        <v>644</v>
      </c>
      <c r="G1045" t="s">
        <v>697</v>
      </c>
      <c r="H1045" t="s">
        <v>184</v>
      </c>
      <c r="I1045" t="s">
        <v>2633</v>
      </c>
      <c r="J1045" t="s">
        <v>2633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697</v>
      </c>
      <c r="AC1045" s="2">
        <v>-0.39344262295081972</v>
      </c>
      <c r="AD1045">
        <v>-0.09</v>
      </c>
      <c r="AE1045">
        <v>0</v>
      </c>
      <c r="AF1045">
        <v>0</v>
      </c>
      <c r="AG1045">
        <v>0</v>
      </c>
      <c r="AH1045">
        <v>0</v>
      </c>
      <c r="AI1045" t="s">
        <v>697</v>
      </c>
      <c r="AJ1045" t="s">
        <v>697</v>
      </c>
      <c r="AK1045" t="s">
        <v>697</v>
      </c>
      <c r="AL1045">
        <v>0</v>
      </c>
      <c r="AM1045">
        <v>0</v>
      </c>
      <c r="AN1045" t="s">
        <v>697</v>
      </c>
      <c r="AO1045" t="s">
        <v>697</v>
      </c>
      <c r="AP1045" t="s">
        <v>697</v>
      </c>
      <c r="AQ1045" t="s">
        <v>697</v>
      </c>
      <c r="AR1045" t="s">
        <v>697</v>
      </c>
      <c r="AS1045" t="s">
        <v>697</v>
      </c>
      <c r="AT1045" t="s">
        <v>697</v>
      </c>
      <c r="AU1045" t="s">
        <v>697</v>
      </c>
      <c r="AV1045" t="s">
        <v>697</v>
      </c>
      <c r="AW1045" t="s">
        <v>697</v>
      </c>
      <c r="AX1045" t="s">
        <v>697</v>
      </c>
      <c r="AY1045" t="s">
        <v>697</v>
      </c>
      <c r="AZ1045" t="s">
        <v>697</v>
      </c>
      <c r="BA1045" t="s">
        <v>1502</v>
      </c>
      <c r="BB1045" t="s">
        <v>2275</v>
      </c>
      <c r="BC1045">
        <v>0.48</v>
      </c>
      <c r="BD1045" t="s">
        <v>362</v>
      </c>
      <c r="BE1045">
        <v>0</v>
      </c>
      <c r="BF1045">
        <v>0</v>
      </c>
      <c r="BG1045">
        <v>0</v>
      </c>
      <c r="BH1045">
        <v>0</v>
      </c>
      <c r="BI1045" t="s">
        <v>197</v>
      </c>
      <c r="BJ1045" t="s">
        <v>697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 t="s">
        <v>697</v>
      </c>
      <c r="BQ1045">
        <v>0</v>
      </c>
      <c r="BR1045">
        <v>0</v>
      </c>
      <c r="BS1045">
        <v>0</v>
      </c>
      <c r="BT1045" t="s">
        <v>697</v>
      </c>
      <c r="BU1045">
        <v>0</v>
      </c>
      <c r="BV1045">
        <v>0</v>
      </c>
      <c r="BW1045" t="s">
        <v>697</v>
      </c>
      <c r="BX1045">
        <v>0</v>
      </c>
    </row>
    <row r="1046" spans="1:76" x14ac:dyDescent="0.25">
      <c r="A1046" t="s">
        <v>192</v>
      </c>
      <c r="B1046" t="s">
        <v>697</v>
      </c>
      <c r="C1046" t="s">
        <v>697</v>
      </c>
      <c r="D1046" t="s">
        <v>697</v>
      </c>
      <c r="E1046" t="s">
        <v>697</v>
      </c>
      <c r="F1046" t="s">
        <v>478</v>
      </c>
      <c r="G1046" t="s">
        <v>697</v>
      </c>
      <c r="H1046" t="s">
        <v>184</v>
      </c>
      <c r="I1046" t="s">
        <v>2633</v>
      </c>
      <c r="J1046" t="s">
        <v>2633</v>
      </c>
      <c r="K1046">
        <v>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697</v>
      </c>
      <c r="AC1046" s="2">
        <v>-2.7950819672131146</v>
      </c>
      <c r="AD1046">
        <v>-0.61</v>
      </c>
      <c r="AE1046">
        <v>0</v>
      </c>
      <c r="AF1046">
        <v>0</v>
      </c>
      <c r="AG1046">
        <v>0</v>
      </c>
      <c r="AH1046">
        <v>0</v>
      </c>
      <c r="AI1046" t="s">
        <v>697</v>
      </c>
      <c r="AJ1046" t="s">
        <v>697</v>
      </c>
      <c r="AK1046" t="s">
        <v>697</v>
      </c>
      <c r="AL1046">
        <v>0</v>
      </c>
      <c r="AM1046">
        <v>0</v>
      </c>
      <c r="AN1046" t="s">
        <v>697</v>
      </c>
      <c r="AO1046" t="s">
        <v>697</v>
      </c>
      <c r="AP1046" t="s">
        <v>697</v>
      </c>
      <c r="AQ1046" t="s">
        <v>697</v>
      </c>
      <c r="AR1046" t="s">
        <v>697</v>
      </c>
      <c r="AS1046" t="s">
        <v>697</v>
      </c>
      <c r="AT1046" t="s">
        <v>697</v>
      </c>
      <c r="AU1046" t="s">
        <v>697</v>
      </c>
      <c r="AV1046" t="s">
        <v>697</v>
      </c>
      <c r="AW1046" t="s">
        <v>697</v>
      </c>
      <c r="AX1046" t="s">
        <v>697</v>
      </c>
      <c r="AY1046" t="s">
        <v>697</v>
      </c>
      <c r="AZ1046" t="s">
        <v>697</v>
      </c>
      <c r="BA1046" t="s">
        <v>1811</v>
      </c>
      <c r="BB1046" t="s">
        <v>697</v>
      </c>
      <c r="BC1046">
        <v>3.41</v>
      </c>
      <c r="BD1046" t="s">
        <v>697</v>
      </c>
      <c r="BE1046">
        <v>0</v>
      </c>
      <c r="BF1046">
        <v>0</v>
      </c>
      <c r="BG1046">
        <v>0</v>
      </c>
      <c r="BH1046">
        <v>0</v>
      </c>
      <c r="BI1046" t="s">
        <v>197</v>
      </c>
      <c r="BJ1046" t="s">
        <v>697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 t="s">
        <v>697</v>
      </c>
      <c r="BQ1046">
        <v>0</v>
      </c>
      <c r="BR1046">
        <v>0</v>
      </c>
      <c r="BS1046">
        <v>0</v>
      </c>
      <c r="BT1046" t="s">
        <v>697</v>
      </c>
      <c r="BU1046">
        <v>0</v>
      </c>
      <c r="BV1046">
        <v>0</v>
      </c>
      <c r="BW1046" t="s">
        <v>697</v>
      </c>
      <c r="BX1046">
        <v>0</v>
      </c>
    </row>
    <row r="1047" spans="1:76" x14ac:dyDescent="0.25">
      <c r="A1047" t="s">
        <v>192</v>
      </c>
      <c r="B1047" t="s">
        <v>697</v>
      </c>
      <c r="C1047" t="s">
        <v>697</v>
      </c>
      <c r="D1047" t="s">
        <v>697</v>
      </c>
      <c r="E1047" t="s">
        <v>697</v>
      </c>
      <c r="F1047" t="s">
        <v>688</v>
      </c>
      <c r="G1047" t="s">
        <v>697</v>
      </c>
      <c r="H1047" t="s">
        <v>184</v>
      </c>
      <c r="I1047" t="s">
        <v>2633</v>
      </c>
      <c r="J1047" t="s">
        <v>2633</v>
      </c>
      <c r="K1047">
        <v>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697</v>
      </c>
      <c r="AC1047" s="2">
        <v>-2.4344262295081966</v>
      </c>
      <c r="AD1047">
        <v>-0.54</v>
      </c>
      <c r="AE1047">
        <v>0</v>
      </c>
      <c r="AF1047">
        <v>0</v>
      </c>
      <c r="AG1047">
        <v>0</v>
      </c>
      <c r="AH1047">
        <v>0</v>
      </c>
      <c r="AI1047" t="s">
        <v>697</v>
      </c>
      <c r="AJ1047" t="s">
        <v>697</v>
      </c>
      <c r="AK1047" t="s">
        <v>697</v>
      </c>
      <c r="AL1047">
        <v>0</v>
      </c>
      <c r="AM1047">
        <v>0</v>
      </c>
      <c r="AN1047" t="s">
        <v>697</v>
      </c>
      <c r="AO1047" t="s">
        <v>697</v>
      </c>
      <c r="AP1047" t="s">
        <v>697</v>
      </c>
      <c r="AQ1047" t="s">
        <v>697</v>
      </c>
      <c r="AR1047" t="s">
        <v>697</v>
      </c>
      <c r="AS1047" t="s">
        <v>697</v>
      </c>
      <c r="AT1047" t="s">
        <v>697</v>
      </c>
      <c r="AU1047" t="s">
        <v>697</v>
      </c>
      <c r="AV1047" t="s">
        <v>697</v>
      </c>
      <c r="AW1047" t="s">
        <v>697</v>
      </c>
      <c r="AX1047" t="s">
        <v>697</v>
      </c>
      <c r="AY1047" t="s">
        <v>697</v>
      </c>
      <c r="AZ1047" t="s">
        <v>697</v>
      </c>
      <c r="BA1047" t="s">
        <v>1612</v>
      </c>
      <c r="BB1047" t="s">
        <v>2936</v>
      </c>
      <c r="BC1047">
        <v>2.97</v>
      </c>
      <c r="BD1047" t="s">
        <v>697</v>
      </c>
      <c r="BE1047">
        <v>0</v>
      </c>
      <c r="BF1047">
        <v>0</v>
      </c>
      <c r="BG1047">
        <v>0</v>
      </c>
      <c r="BH1047">
        <v>0</v>
      </c>
      <c r="BI1047" t="s">
        <v>197</v>
      </c>
      <c r="BJ1047" t="s">
        <v>697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 t="s">
        <v>697</v>
      </c>
      <c r="BQ1047">
        <v>0</v>
      </c>
      <c r="BR1047">
        <v>0</v>
      </c>
      <c r="BS1047">
        <v>0</v>
      </c>
      <c r="BT1047" t="s">
        <v>697</v>
      </c>
      <c r="BU1047">
        <v>0</v>
      </c>
      <c r="BV1047">
        <v>0</v>
      </c>
      <c r="BW1047" t="s">
        <v>697</v>
      </c>
      <c r="BX1047">
        <v>0</v>
      </c>
    </row>
    <row r="1048" spans="1:76" x14ac:dyDescent="0.25">
      <c r="A1048" t="s">
        <v>192</v>
      </c>
      <c r="B1048" t="s">
        <v>697</v>
      </c>
      <c r="C1048" t="s">
        <v>697</v>
      </c>
      <c r="D1048" t="s">
        <v>697</v>
      </c>
      <c r="E1048" t="s">
        <v>697</v>
      </c>
      <c r="F1048" t="s">
        <v>683</v>
      </c>
      <c r="G1048" t="s">
        <v>697</v>
      </c>
      <c r="H1048" t="s">
        <v>184</v>
      </c>
      <c r="I1048" t="s">
        <v>2633</v>
      </c>
      <c r="J1048" t="s">
        <v>2633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697</v>
      </c>
      <c r="AC1048" s="2">
        <v>-2.9672131147540983</v>
      </c>
      <c r="AD1048">
        <v>-0.65</v>
      </c>
      <c r="AE1048">
        <v>0</v>
      </c>
      <c r="AF1048">
        <v>0</v>
      </c>
      <c r="AG1048">
        <v>0</v>
      </c>
      <c r="AH1048">
        <v>0</v>
      </c>
      <c r="AI1048" t="s">
        <v>697</v>
      </c>
      <c r="AJ1048" t="s">
        <v>697</v>
      </c>
      <c r="AK1048" t="s">
        <v>697</v>
      </c>
      <c r="AL1048">
        <v>0</v>
      </c>
      <c r="AM1048">
        <v>0</v>
      </c>
      <c r="AN1048" t="s">
        <v>697</v>
      </c>
      <c r="AO1048" t="s">
        <v>697</v>
      </c>
      <c r="AP1048" t="s">
        <v>697</v>
      </c>
      <c r="AQ1048" t="s">
        <v>697</v>
      </c>
      <c r="AR1048" t="s">
        <v>697</v>
      </c>
      <c r="AS1048" t="s">
        <v>697</v>
      </c>
      <c r="AT1048" t="s">
        <v>697</v>
      </c>
      <c r="AU1048" t="s">
        <v>697</v>
      </c>
      <c r="AV1048" t="s">
        <v>697</v>
      </c>
      <c r="AW1048" t="s">
        <v>697</v>
      </c>
      <c r="AX1048" t="s">
        <v>697</v>
      </c>
      <c r="AY1048" t="s">
        <v>697</v>
      </c>
      <c r="AZ1048" t="s">
        <v>697</v>
      </c>
      <c r="BA1048" t="s">
        <v>1527</v>
      </c>
      <c r="BB1048" t="s">
        <v>2766</v>
      </c>
      <c r="BC1048">
        <v>3.62</v>
      </c>
      <c r="BD1048" t="s">
        <v>697</v>
      </c>
      <c r="BE1048">
        <v>0</v>
      </c>
      <c r="BF1048">
        <v>0</v>
      </c>
      <c r="BG1048">
        <v>0</v>
      </c>
      <c r="BH1048">
        <v>0</v>
      </c>
      <c r="BI1048" t="s">
        <v>197</v>
      </c>
      <c r="BJ1048" t="s">
        <v>697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 t="s">
        <v>697</v>
      </c>
      <c r="BQ1048">
        <v>0</v>
      </c>
      <c r="BR1048">
        <v>0</v>
      </c>
      <c r="BS1048">
        <v>0</v>
      </c>
      <c r="BT1048" t="s">
        <v>697</v>
      </c>
      <c r="BU1048">
        <v>0</v>
      </c>
      <c r="BV1048">
        <v>0</v>
      </c>
      <c r="BW1048" t="s">
        <v>697</v>
      </c>
      <c r="BX1048">
        <v>0</v>
      </c>
    </row>
    <row r="1049" spans="1:76" x14ac:dyDescent="0.25">
      <c r="A1049" t="s">
        <v>192</v>
      </c>
      <c r="B1049" t="s">
        <v>697</v>
      </c>
      <c r="C1049" t="s">
        <v>697</v>
      </c>
      <c r="D1049" t="s">
        <v>697</v>
      </c>
      <c r="E1049" t="s">
        <v>697</v>
      </c>
      <c r="F1049" t="s">
        <v>251</v>
      </c>
      <c r="G1049" t="s">
        <v>697</v>
      </c>
      <c r="H1049" t="s">
        <v>184</v>
      </c>
      <c r="I1049" t="s">
        <v>2633</v>
      </c>
      <c r="J1049" t="s">
        <v>2633</v>
      </c>
      <c r="K1049">
        <v>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697</v>
      </c>
      <c r="AC1049" s="2">
        <v>-3.8442622950819674</v>
      </c>
      <c r="AD1049">
        <v>-0.85</v>
      </c>
      <c r="AE1049">
        <v>0</v>
      </c>
      <c r="AF1049">
        <v>0</v>
      </c>
      <c r="AG1049">
        <v>0</v>
      </c>
      <c r="AH1049">
        <v>0</v>
      </c>
      <c r="AI1049" t="s">
        <v>697</v>
      </c>
      <c r="AJ1049" t="s">
        <v>697</v>
      </c>
      <c r="AK1049" t="s">
        <v>697</v>
      </c>
      <c r="AL1049">
        <v>0</v>
      </c>
      <c r="AM1049">
        <v>0</v>
      </c>
      <c r="AN1049" t="s">
        <v>697</v>
      </c>
      <c r="AO1049" t="s">
        <v>697</v>
      </c>
      <c r="AP1049" t="s">
        <v>697</v>
      </c>
      <c r="AQ1049" t="s">
        <v>697</v>
      </c>
      <c r="AR1049" t="s">
        <v>697</v>
      </c>
      <c r="AS1049" t="s">
        <v>697</v>
      </c>
      <c r="AT1049" t="s">
        <v>697</v>
      </c>
      <c r="AU1049" t="s">
        <v>697</v>
      </c>
      <c r="AV1049" t="s">
        <v>697</v>
      </c>
      <c r="AW1049" t="s">
        <v>697</v>
      </c>
      <c r="AX1049" t="s">
        <v>697</v>
      </c>
      <c r="AY1049" t="s">
        <v>697</v>
      </c>
      <c r="AZ1049" t="s">
        <v>697</v>
      </c>
      <c r="BA1049" t="s">
        <v>1394</v>
      </c>
      <c r="BB1049" t="s">
        <v>1600</v>
      </c>
      <c r="BC1049">
        <v>4.6900000000000004</v>
      </c>
      <c r="BD1049" t="s">
        <v>697</v>
      </c>
      <c r="BE1049">
        <v>0</v>
      </c>
      <c r="BF1049">
        <v>0</v>
      </c>
      <c r="BG1049">
        <v>0</v>
      </c>
      <c r="BH1049">
        <v>0</v>
      </c>
      <c r="BI1049" t="s">
        <v>197</v>
      </c>
      <c r="BJ1049" t="s">
        <v>697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 t="s">
        <v>697</v>
      </c>
      <c r="BQ1049">
        <v>0</v>
      </c>
      <c r="BR1049">
        <v>0</v>
      </c>
      <c r="BS1049">
        <v>0</v>
      </c>
      <c r="BT1049" t="s">
        <v>697</v>
      </c>
      <c r="BU1049">
        <v>0</v>
      </c>
      <c r="BV1049">
        <v>0</v>
      </c>
      <c r="BW1049" t="s">
        <v>697</v>
      </c>
      <c r="BX1049">
        <v>0</v>
      </c>
    </row>
    <row r="1050" spans="1:76" x14ac:dyDescent="0.25">
      <c r="A1050" t="s">
        <v>192</v>
      </c>
      <c r="B1050" t="s">
        <v>697</v>
      </c>
      <c r="C1050" t="s">
        <v>697</v>
      </c>
      <c r="D1050" t="s">
        <v>697</v>
      </c>
      <c r="E1050" t="s">
        <v>697</v>
      </c>
      <c r="F1050" t="s">
        <v>251</v>
      </c>
      <c r="G1050" t="s">
        <v>697</v>
      </c>
      <c r="H1050" t="s">
        <v>184</v>
      </c>
      <c r="I1050" t="s">
        <v>2633</v>
      </c>
      <c r="J1050" t="s">
        <v>2633</v>
      </c>
      <c r="K1050">
        <v>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697</v>
      </c>
      <c r="AC1050" s="2">
        <v>-5.7459016393442619</v>
      </c>
      <c r="AD1050">
        <v>-1.26</v>
      </c>
      <c r="AE1050">
        <v>0</v>
      </c>
      <c r="AF1050">
        <v>0</v>
      </c>
      <c r="AG1050">
        <v>0</v>
      </c>
      <c r="AH1050">
        <v>0</v>
      </c>
      <c r="AI1050" t="s">
        <v>697</v>
      </c>
      <c r="AJ1050" t="s">
        <v>697</v>
      </c>
      <c r="AK1050" t="s">
        <v>697</v>
      </c>
      <c r="AL1050">
        <v>0</v>
      </c>
      <c r="AM1050">
        <v>0</v>
      </c>
      <c r="AN1050" t="s">
        <v>697</v>
      </c>
      <c r="AO1050" t="s">
        <v>697</v>
      </c>
      <c r="AP1050" t="s">
        <v>697</v>
      </c>
      <c r="AQ1050" t="s">
        <v>697</v>
      </c>
      <c r="AR1050" t="s">
        <v>697</v>
      </c>
      <c r="AS1050" t="s">
        <v>697</v>
      </c>
      <c r="AT1050" t="s">
        <v>697</v>
      </c>
      <c r="AU1050" t="s">
        <v>697</v>
      </c>
      <c r="AV1050" t="s">
        <v>697</v>
      </c>
      <c r="AW1050" t="s">
        <v>697</v>
      </c>
      <c r="AX1050" t="s">
        <v>697</v>
      </c>
      <c r="AY1050" t="s">
        <v>697</v>
      </c>
      <c r="AZ1050" t="s">
        <v>697</v>
      </c>
      <c r="BA1050" t="s">
        <v>1708</v>
      </c>
      <c r="BB1050" t="s">
        <v>1709</v>
      </c>
      <c r="BC1050">
        <v>7.01</v>
      </c>
      <c r="BD1050" t="s">
        <v>697</v>
      </c>
      <c r="BE1050">
        <v>0</v>
      </c>
      <c r="BF1050">
        <v>0</v>
      </c>
      <c r="BG1050">
        <v>0</v>
      </c>
      <c r="BH1050">
        <v>0</v>
      </c>
      <c r="BI1050" t="s">
        <v>197</v>
      </c>
      <c r="BJ1050" t="s">
        <v>697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 t="s">
        <v>697</v>
      </c>
      <c r="BQ1050">
        <v>0</v>
      </c>
      <c r="BR1050">
        <v>0</v>
      </c>
      <c r="BS1050">
        <v>0</v>
      </c>
      <c r="BT1050" t="s">
        <v>697</v>
      </c>
      <c r="BU1050">
        <v>0</v>
      </c>
      <c r="BV1050">
        <v>0</v>
      </c>
      <c r="BW1050" t="s">
        <v>697</v>
      </c>
      <c r="BX1050">
        <v>0</v>
      </c>
    </row>
    <row r="1051" spans="1:76" x14ac:dyDescent="0.25">
      <c r="A1051" t="s">
        <v>192</v>
      </c>
      <c r="B1051" t="s">
        <v>697</v>
      </c>
      <c r="C1051" t="s">
        <v>697</v>
      </c>
      <c r="D1051" t="s">
        <v>697</v>
      </c>
      <c r="E1051" t="s">
        <v>697</v>
      </c>
      <c r="F1051" t="s">
        <v>457</v>
      </c>
      <c r="G1051" t="s">
        <v>697</v>
      </c>
      <c r="H1051" t="s">
        <v>184</v>
      </c>
      <c r="I1051" t="s">
        <v>2633</v>
      </c>
      <c r="J1051" t="s">
        <v>2633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697</v>
      </c>
      <c r="AC1051" s="2">
        <v>-0.53278688524590156</v>
      </c>
      <c r="AD1051">
        <v>-0.12</v>
      </c>
      <c r="AE1051">
        <v>0</v>
      </c>
      <c r="AF1051">
        <v>0</v>
      </c>
      <c r="AG1051">
        <v>0</v>
      </c>
      <c r="AH1051">
        <v>0</v>
      </c>
      <c r="AI1051" t="s">
        <v>697</v>
      </c>
      <c r="AJ1051" t="s">
        <v>697</v>
      </c>
      <c r="AK1051" t="s">
        <v>697</v>
      </c>
      <c r="AL1051">
        <v>0</v>
      </c>
      <c r="AM1051">
        <v>0</v>
      </c>
      <c r="AN1051" t="s">
        <v>697</v>
      </c>
      <c r="AO1051" t="s">
        <v>697</v>
      </c>
      <c r="AP1051" t="s">
        <v>697</v>
      </c>
      <c r="AQ1051" t="s">
        <v>697</v>
      </c>
      <c r="AR1051" t="s">
        <v>697</v>
      </c>
      <c r="AS1051" t="s">
        <v>697</v>
      </c>
      <c r="AT1051" t="s">
        <v>697</v>
      </c>
      <c r="AU1051" t="s">
        <v>697</v>
      </c>
      <c r="AV1051" t="s">
        <v>697</v>
      </c>
      <c r="AW1051" t="s">
        <v>697</v>
      </c>
      <c r="AX1051" t="s">
        <v>697</v>
      </c>
      <c r="AY1051" t="s">
        <v>697</v>
      </c>
      <c r="AZ1051" t="s">
        <v>697</v>
      </c>
      <c r="BA1051" t="s">
        <v>1259</v>
      </c>
      <c r="BB1051" t="s">
        <v>1370</v>
      </c>
      <c r="BC1051">
        <v>0.65</v>
      </c>
      <c r="BD1051" t="s">
        <v>697</v>
      </c>
      <c r="BE1051">
        <v>0</v>
      </c>
      <c r="BF1051">
        <v>0</v>
      </c>
      <c r="BG1051">
        <v>0</v>
      </c>
      <c r="BH1051">
        <v>0</v>
      </c>
      <c r="BI1051" t="s">
        <v>197</v>
      </c>
      <c r="BJ1051" t="s">
        <v>697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 t="s">
        <v>697</v>
      </c>
      <c r="BQ1051">
        <v>0</v>
      </c>
      <c r="BR1051">
        <v>0</v>
      </c>
      <c r="BS1051">
        <v>0</v>
      </c>
      <c r="BT1051" t="s">
        <v>697</v>
      </c>
      <c r="BU1051">
        <v>0</v>
      </c>
      <c r="BV1051">
        <v>0</v>
      </c>
      <c r="BW1051" t="s">
        <v>697</v>
      </c>
      <c r="BX1051">
        <v>0</v>
      </c>
    </row>
    <row r="1052" spans="1:76" x14ac:dyDescent="0.25">
      <c r="A1052" t="s">
        <v>192</v>
      </c>
      <c r="B1052" t="s">
        <v>697</v>
      </c>
      <c r="C1052" t="s">
        <v>697</v>
      </c>
      <c r="D1052" t="s">
        <v>697</v>
      </c>
      <c r="E1052" t="s">
        <v>697</v>
      </c>
      <c r="F1052" t="s">
        <v>644</v>
      </c>
      <c r="G1052" t="s">
        <v>697</v>
      </c>
      <c r="H1052" t="s">
        <v>184</v>
      </c>
      <c r="I1052" t="s">
        <v>2633</v>
      </c>
      <c r="J1052" t="s">
        <v>2633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697</v>
      </c>
      <c r="AC1052" s="2">
        <v>-0.1147540983606557</v>
      </c>
      <c r="AD1052">
        <v>-0.03</v>
      </c>
      <c r="AE1052">
        <v>0</v>
      </c>
      <c r="AF1052">
        <v>0</v>
      </c>
      <c r="AG1052">
        <v>0</v>
      </c>
      <c r="AH1052">
        <v>0</v>
      </c>
      <c r="AI1052" t="s">
        <v>697</v>
      </c>
      <c r="AJ1052" t="s">
        <v>697</v>
      </c>
      <c r="AK1052" t="s">
        <v>697</v>
      </c>
      <c r="AL1052">
        <v>0</v>
      </c>
      <c r="AM1052">
        <v>0</v>
      </c>
      <c r="AN1052" t="s">
        <v>697</v>
      </c>
      <c r="AO1052" t="s">
        <v>697</v>
      </c>
      <c r="AP1052" t="s">
        <v>697</v>
      </c>
      <c r="AQ1052" t="s">
        <v>697</v>
      </c>
      <c r="AR1052" t="s">
        <v>697</v>
      </c>
      <c r="AS1052" t="s">
        <v>697</v>
      </c>
      <c r="AT1052" t="s">
        <v>697</v>
      </c>
      <c r="AU1052" t="s">
        <v>697</v>
      </c>
      <c r="AV1052" t="s">
        <v>697</v>
      </c>
      <c r="AW1052" t="s">
        <v>697</v>
      </c>
      <c r="AX1052" t="s">
        <v>697</v>
      </c>
      <c r="AY1052" t="s">
        <v>697</v>
      </c>
      <c r="AZ1052" t="s">
        <v>697</v>
      </c>
      <c r="BA1052" t="s">
        <v>1387</v>
      </c>
      <c r="BB1052" t="s">
        <v>1476</v>
      </c>
      <c r="BC1052">
        <v>0.14000000000000001</v>
      </c>
      <c r="BD1052" t="s">
        <v>697</v>
      </c>
      <c r="BE1052">
        <v>0</v>
      </c>
      <c r="BF1052">
        <v>0</v>
      </c>
      <c r="BG1052">
        <v>0</v>
      </c>
      <c r="BH1052">
        <v>0</v>
      </c>
      <c r="BI1052" t="s">
        <v>197</v>
      </c>
      <c r="BJ1052" t="s">
        <v>697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 t="s">
        <v>697</v>
      </c>
      <c r="BQ1052">
        <v>0</v>
      </c>
      <c r="BR1052">
        <v>0</v>
      </c>
      <c r="BS1052">
        <v>0</v>
      </c>
      <c r="BT1052" t="s">
        <v>697</v>
      </c>
      <c r="BU1052">
        <v>0</v>
      </c>
      <c r="BV1052">
        <v>0</v>
      </c>
      <c r="BW1052" t="s">
        <v>697</v>
      </c>
      <c r="BX1052">
        <v>0</v>
      </c>
    </row>
    <row r="1053" spans="1:76" x14ac:dyDescent="0.25">
      <c r="A1053" t="s">
        <v>192</v>
      </c>
      <c r="B1053" t="s">
        <v>697</v>
      </c>
      <c r="C1053" t="s">
        <v>697</v>
      </c>
      <c r="D1053" t="s">
        <v>697</v>
      </c>
      <c r="E1053" t="s">
        <v>697</v>
      </c>
      <c r="F1053" t="s">
        <v>222</v>
      </c>
      <c r="G1053" t="s">
        <v>697</v>
      </c>
      <c r="H1053" t="s">
        <v>184</v>
      </c>
      <c r="I1053" t="s">
        <v>2633</v>
      </c>
      <c r="J1053" t="s">
        <v>2633</v>
      </c>
      <c r="K1053">
        <v>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697</v>
      </c>
      <c r="AC1053" s="2">
        <v>-0.91803278688524592</v>
      </c>
      <c r="AD1053">
        <v>-0.2</v>
      </c>
      <c r="AE1053">
        <v>0</v>
      </c>
      <c r="AF1053">
        <v>0</v>
      </c>
      <c r="AG1053">
        <v>0</v>
      </c>
      <c r="AH1053">
        <v>0</v>
      </c>
      <c r="AI1053" t="s">
        <v>697</v>
      </c>
      <c r="AJ1053" t="s">
        <v>697</v>
      </c>
      <c r="AK1053" t="s">
        <v>697</v>
      </c>
      <c r="AL1053">
        <v>0</v>
      </c>
      <c r="AM1053">
        <v>0</v>
      </c>
      <c r="AN1053" t="s">
        <v>697</v>
      </c>
      <c r="AO1053" t="s">
        <v>697</v>
      </c>
      <c r="AP1053" t="s">
        <v>697</v>
      </c>
      <c r="AQ1053" t="s">
        <v>697</v>
      </c>
      <c r="AR1053" t="s">
        <v>697</v>
      </c>
      <c r="AS1053" t="s">
        <v>697</v>
      </c>
      <c r="AT1053" t="s">
        <v>697</v>
      </c>
      <c r="AU1053" t="s">
        <v>697</v>
      </c>
      <c r="AV1053" t="s">
        <v>697</v>
      </c>
      <c r="AW1053" t="s">
        <v>697</v>
      </c>
      <c r="AX1053" t="s">
        <v>697</v>
      </c>
      <c r="AY1053" t="s">
        <v>697</v>
      </c>
      <c r="AZ1053" t="s">
        <v>697</v>
      </c>
      <c r="BA1053" t="s">
        <v>2203</v>
      </c>
      <c r="BB1053" t="s">
        <v>2937</v>
      </c>
      <c r="BC1053">
        <v>1.1200000000000001</v>
      </c>
      <c r="BD1053" t="s">
        <v>846</v>
      </c>
      <c r="BE1053">
        <v>0</v>
      </c>
      <c r="BF1053">
        <v>0</v>
      </c>
      <c r="BG1053">
        <v>0</v>
      </c>
      <c r="BH1053">
        <v>0</v>
      </c>
      <c r="BI1053" t="s">
        <v>197</v>
      </c>
      <c r="BJ1053" t="s">
        <v>697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 t="s">
        <v>697</v>
      </c>
      <c r="BQ1053">
        <v>0</v>
      </c>
      <c r="BR1053">
        <v>0</v>
      </c>
      <c r="BS1053">
        <v>0</v>
      </c>
      <c r="BT1053" t="s">
        <v>697</v>
      </c>
      <c r="BU1053">
        <v>0</v>
      </c>
      <c r="BV1053">
        <v>0</v>
      </c>
      <c r="BW1053" t="s">
        <v>697</v>
      </c>
      <c r="BX1053">
        <v>0</v>
      </c>
    </row>
    <row r="1054" spans="1:76" x14ac:dyDescent="0.25">
      <c r="A1054" t="s">
        <v>192</v>
      </c>
      <c r="B1054" t="s">
        <v>697</v>
      </c>
      <c r="C1054" t="s">
        <v>697</v>
      </c>
      <c r="D1054" t="s">
        <v>697</v>
      </c>
      <c r="E1054" t="s">
        <v>697</v>
      </c>
      <c r="F1054" t="s">
        <v>225</v>
      </c>
      <c r="G1054" t="s">
        <v>697</v>
      </c>
      <c r="H1054" t="s">
        <v>184</v>
      </c>
      <c r="I1054" t="s">
        <v>2633</v>
      </c>
      <c r="J1054" t="s">
        <v>2633</v>
      </c>
      <c r="K1054">
        <v>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697</v>
      </c>
      <c r="AC1054" s="2">
        <v>-7.0081967213114753</v>
      </c>
      <c r="AD1054">
        <v>-1.54</v>
      </c>
      <c r="AE1054">
        <v>0</v>
      </c>
      <c r="AF1054">
        <v>0</v>
      </c>
      <c r="AG1054">
        <v>0</v>
      </c>
      <c r="AH1054">
        <v>0</v>
      </c>
      <c r="AI1054" t="s">
        <v>697</v>
      </c>
      <c r="AJ1054" t="s">
        <v>697</v>
      </c>
      <c r="AK1054" t="s">
        <v>697</v>
      </c>
      <c r="AL1054">
        <v>0</v>
      </c>
      <c r="AM1054">
        <v>0</v>
      </c>
      <c r="AN1054" t="s">
        <v>697</v>
      </c>
      <c r="AO1054" t="s">
        <v>697</v>
      </c>
      <c r="AP1054" t="s">
        <v>697</v>
      </c>
      <c r="AQ1054" t="s">
        <v>697</v>
      </c>
      <c r="AR1054" t="s">
        <v>697</v>
      </c>
      <c r="AS1054" t="s">
        <v>697</v>
      </c>
      <c r="AT1054" t="s">
        <v>697</v>
      </c>
      <c r="AU1054" t="s">
        <v>697</v>
      </c>
      <c r="AV1054" t="s">
        <v>697</v>
      </c>
      <c r="AW1054" t="s">
        <v>697</v>
      </c>
      <c r="AX1054" t="s">
        <v>697</v>
      </c>
      <c r="AY1054" t="s">
        <v>697</v>
      </c>
      <c r="AZ1054" t="s">
        <v>697</v>
      </c>
      <c r="BA1054" t="s">
        <v>1988</v>
      </c>
      <c r="BB1054" t="s">
        <v>2404</v>
      </c>
      <c r="BC1054">
        <v>8.5500000000000007</v>
      </c>
      <c r="BD1054" t="s">
        <v>1377</v>
      </c>
      <c r="BE1054">
        <v>0</v>
      </c>
      <c r="BF1054">
        <v>0</v>
      </c>
      <c r="BG1054">
        <v>0</v>
      </c>
      <c r="BH1054">
        <v>0</v>
      </c>
      <c r="BI1054" t="s">
        <v>197</v>
      </c>
      <c r="BJ1054" t="s">
        <v>697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 t="s">
        <v>697</v>
      </c>
      <c r="BQ1054">
        <v>0</v>
      </c>
      <c r="BR1054">
        <v>0</v>
      </c>
      <c r="BS1054">
        <v>0</v>
      </c>
      <c r="BT1054" t="s">
        <v>697</v>
      </c>
      <c r="BU1054">
        <v>0</v>
      </c>
      <c r="BV1054">
        <v>0</v>
      </c>
      <c r="BW1054" t="s">
        <v>697</v>
      </c>
      <c r="BX1054">
        <v>0</v>
      </c>
    </row>
    <row r="1055" spans="1:76" x14ac:dyDescent="0.25">
      <c r="A1055" t="s">
        <v>192</v>
      </c>
      <c r="B1055" t="s">
        <v>697</v>
      </c>
      <c r="C1055" t="s">
        <v>697</v>
      </c>
      <c r="D1055" t="s">
        <v>697</v>
      </c>
      <c r="E1055" t="s">
        <v>697</v>
      </c>
      <c r="F1055" t="s">
        <v>644</v>
      </c>
      <c r="G1055" t="s">
        <v>697</v>
      </c>
      <c r="H1055" t="s">
        <v>184</v>
      </c>
      <c r="I1055" t="s">
        <v>2633</v>
      </c>
      <c r="J1055" t="s">
        <v>2633</v>
      </c>
      <c r="K1055">
        <v>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697</v>
      </c>
      <c r="AC1055" s="2">
        <v>-0.33606557377049179</v>
      </c>
      <c r="AD1055">
        <v>-7.0000000000000007E-2</v>
      </c>
      <c r="AE1055">
        <v>0</v>
      </c>
      <c r="AF1055">
        <v>0</v>
      </c>
      <c r="AG1055">
        <v>0</v>
      </c>
      <c r="AH1055">
        <v>0</v>
      </c>
      <c r="AI1055" t="s">
        <v>697</v>
      </c>
      <c r="AJ1055" t="s">
        <v>697</v>
      </c>
      <c r="AK1055" t="s">
        <v>697</v>
      </c>
      <c r="AL1055">
        <v>0</v>
      </c>
      <c r="AM1055">
        <v>0</v>
      </c>
      <c r="AN1055" t="s">
        <v>697</v>
      </c>
      <c r="AO1055" t="s">
        <v>697</v>
      </c>
      <c r="AP1055" t="s">
        <v>697</v>
      </c>
      <c r="AQ1055" t="s">
        <v>697</v>
      </c>
      <c r="AR1055" t="s">
        <v>697</v>
      </c>
      <c r="AS1055" t="s">
        <v>697</v>
      </c>
      <c r="AT1055" t="s">
        <v>697</v>
      </c>
      <c r="AU1055" t="s">
        <v>697</v>
      </c>
      <c r="AV1055" t="s">
        <v>697</v>
      </c>
      <c r="AW1055" t="s">
        <v>697</v>
      </c>
      <c r="AX1055" t="s">
        <v>697</v>
      </c>
      <c r="AY1055" t="s">
        <v>697</v>
      </c>
      <c r="AZ1055" t="s">
        <v>697</v>
      </c>
      <c r="BA1055" t="s">
        <v>1696</v>
      </c>
      <c r="BB1055" t="s">
        <v>1697</v>
      </c>
      <c r="BC1055">
        <v>0.41</v>
      </c>
      <c r="BD1055" t="s">
        <v>955</v>
      </c>
      <c r="BE1055">
        <v>0</v>
      </c>
      <c r="BF1055">
        <v>0</v>
      </c>
      <c r="BG1055">
        <v>0</v>
      </c>
      <c r="BH1055">
        <v>0</v>
      </c>
      <c r="BI1055" t="s">
        <v>197</v>
      </c>
      <c r="BJ1055" t="s">
        <v>697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 t="s">
        <v>697</v>
      </c>
      <c r="BQ1055">
        <v>0</v>
      </c>
      <c r="BR1055">
        <v>0</v>
      </c>
      <c r="BS1055">
        <v>0</v>
      </c>
      <c r="BT1055" t="s">
        <v>697</v>
      </c>
      <c r="BU1055">
        <v>0</v>
      </c>
      <c r="BV1055">
        <v>0</v>
      </c>
      <c r="BW1055" t="s">
        <v>697</v>
      </c>
      <c r="BX1055">
        <v>0</v>
      </c>
    </row>
    <row r="1056" spans="1:76" x14ac:dyDescent="0.25">
      <c r="A1056" t="s">
        <v>192</v>
      </c>
      <c r="B1056" t="s">
        <v>697</v>
      </c>
      <c r="C1056" t="s">
        <v>697</v>
      </c>
      <c r="D1056" t="s">
        <v>697</v>
      </c>
      <c r="E1056" t="s">
        <v>697</v>
      </c>
      <c r="F1056" t="s">
        <v>644</v>
      </c>
      <c r="G1056" t="s">
        <v>697</v>
      </c>
      <c r="H1056" t="s">
        <v>184</v>
      </c>
      <c r="I1056" t="s">
        <v>2633</v>
      </c>
      <c r="J1056" t="s">
        <v>2633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697</v>
      </c>
      <c r="AC1056" s="2">
        <v>-0.33606557377049179</v>
      </c>
      <c r="AD1056">
        <v>-7.0000000000000007E-2</v>
      </c>
      <c r="AE1056">
        <v>0</v>
      </c>
      <c r="AF1056">
        <v>0</v>
      </c>
      <c r="AG1056">
        <v>0</v>
      </c>
      <c r="AH1056">
        <v>0</v>
      </c>
      <c r="AI1056" t="s">
        <v>697</v>
      </c>
      <c r="AJ1056" t="s">
        <v>697</v>
      </c>
      <c r="AK1056" t="s">
        <v>697</v>
      </c>
      <c r="AL1056">
        <v>0</v>
      </c>
      <c r="AM1056">
        <v>0</v>
      </c>
      <c r="AN1056" t="s">
        <v>697</v>
      </c>
      <c r="AO1056" t="s">
        <v>697</v>
      </c>
      <c r="AP1056" t="s">
        <v>697</v>
      </c>
      <c r="AQ1056" t="s">
        <v>697</v>
      </c>
      <c r="AR1056" t="s">
        <v>697</v>
      </c>
      <c r="AS1056" t="s">
        <v>697</v>
      </c>
      <c r="AT1056" t="s">
        <v>697</v>
      </c>
      <c r="AU1056" t="s">
        <v>697</v>
      </c>
      <c r="AV1056" t="s">
        <v>697</v>
      </c>
      <c r="AW1056" t="s">
        <v>697</v>
      </c>
      <c r="AX1056" t="s">
        <v>697</v>
      </c>
      <c r="AY1056" t="s">
        <v>697</v>
      </c>
      <c r="AZ1056" t="s">
        <v>697</v>
      </c>
      <c r="BA1056" t="s">
        <v>1699</v>
      </c>
      <c r="BB1056" t="s">
        <v>1700</v>
      </c>
      <c r="BC1056">
        <v>0.41</v>
      </c>
      <c r="BD1056" t="s">
        <v>955</v>
      </c>
      <c r="BE1056">
        <v>0</v>
      </c>
      <c r="BF1056">
        <v>0</v>
      </c>
      <c r="BG1056">
        <v>0</v>
      </c>
      <c r="BH1056">
        <v>0</v>
      </c>
      <c r="BI1056" t="s">
        <v>197</v>
      </c>
      <c r="BJ1056" t="s">
        <v>697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 t="s">
        <v>697</v>
      </c>
      <c r="BQ1056">
        <v>0</v>
      </c>
      <c r="BR1056">
        <v>0</v>
      </c>
      <c r="BS1056">
        <v>0</v>
      </c>
      <c r="BT1056" t="s">
        <v>697</v>
      </c>
      <c r="BU1056">
        <v>0</v>
      </c>
      <c r="BV1056">
        <v>0</v>
      </c>
      <c r="BW1056" t="s">
        <v>697</v>
      </c>
      <c r="BX1056">
        <v>0</v>
      </c>
    </row>
    <row r="1057" spans="1:76" x14ac:dyDescent="0.25">
      <c r="A1057" t="s">
        <v>192</v>
      </c>
      <c r="B1057" t="s">
        <v>697</v>
      </c>
      <c r="C1057" t="s">
        <v>697</v>
      </c>
      <c r="D1057" t="s">
        <v>697</v>
      </c>
      <c r="E1057" t="s">
        <v>697</v>
      </c>
      <c r="F1057" t="s">
        <v>616</v>
      </c>
      <c r="G1057" t="s">
        <v>697</v>
      </c>
      <c r="H1057" t="s">
        <v>184</v>
      </c>
      <c r="I1057" t="s">
        <v>2633</v>
      </c>
      <c r="J1057" t="s">
        <v>2633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697</v>
      </c>
      <c r="AC1057" s="2">
        <v>-2.180327868852459</v>
      </c>
      <c r="AD1057">
        <v>-0.48</v>
      </c>
      <c r="AE1057">
        <v>0</v>
      </c>
      <c r="AF1057">
        <v>0</v>
      </c>
      <c r="AG1057">
        <v>0</v>
      </c>
      <c r="AH1057">
        <v>0</v>
      </c>
      <c r="AI1057" t="s">
        <v>697</v>
      </c>
      <c r="AJ1057" t="s">
        <v>697</v>
      </c>
      <c r="AK1057" t="s">
        <v>697</v>
      </c>
      <c r="AL1057">
        <v>0</v>
      </c>
      <c r="AM1057">
        <v>0</v>
      </c>
      <c r="AN1057" t="s">
        <v>697</v>
      </c>
      <c r="AO1057" t="s">
        <v>697</v>
      </c>
      <c r="AP1057" t="s">
        <v>697</v>
      </c>
      <c r="AQ1057" t="s">
        <v>697</v>
      </c>
      <c r="AR1057" t="s">
        <v>697</v>
      </c>
      <c r="AS1057" t="s">
        <v>697</v>
      </c>
      <c r="AT1057" t="s">
        <v>697</v>
      </c>
      <c r="AU1057" t="s">
        <v>697</v>
      </c>
      <c r="AV1057" t="s">
        <v>697</v>
      </c>
      <c r="AW1057" t="s">
        <v>697</v>
      </c>
      <c r="AX1057" t="s">
        <v>697</v>
      </c>
      <c r="AY1057" t="s">
        <v>697</v>
      </c>
      <c r="AZ1057" t="s">
        <v>697</v>
      </c>
      <c r="BA1057" t="s">
        <v>2080</v>
      </c>
      <c r="BB1057" t="s">
        <v>2938</v>
      </c>
      <c r="BC1057">
        <v>2.66</v>
      </c>
      <c r="BD1057" t="s">
        <v>836</v>
      </c>
      <c r="BE1057">
        <v>0</v>
      </c>
      <c r="BF1057">
        <v>0</v>
      </c>
      <c r="BG1057">
        <v>0</v>
      </c>
      <c r="BH1057">
        <v>0</v>
      </c>
      <c r="BI1057" t="s">
        <v>197</v>
      </c>
      <c r="BJ1057" t="s">
        <v>697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 t="s">
        <v>697</v>
      </c>
      <c r="BQ1057">
        <v>0</v>
      </c>
      <c r="BR1057">
        <v>0</v>
      </c>
      <c r="BS1057">
        <v>0</v>
      </c>
      <c r="BT1057" t="s">
        <v>697</v>
      </c>
      <c r="BU1057">
        <v>0</v>
      </c>
      <c r="BV1057">
        <v>0</v>
      </c>
      <c r="BW1057" t="s">
        <v>697</v>
      </c>
      <c r="BX1057">
        <v>0</v>
      </c>
    </row>
    <row r="1058" spans="1:76" x14ac:dyDescent="0.25">
      <c r="A1058" t="s">
        <v>192</v>
      </c>
      <c r="B1058" t="s">
        <v>697</v>
      </c>
      <c r="C1058" t="s">
        <v>697</v>
      </c>
      <c r="D1058" t="s">
        <v>697</v>
      </c>
      <c r="E1058" t="s">
        <v>697</v>
      </c>
      <c r="F1058" t="s">
        <v>624</v>
      </c>
      <c r="G1058" t="s">
        <v>697</v>
      </c>
      <c r="H1058" t="s">
        <v>184</v>
      </c>
      <c r="I1058" t="s">
        <v>2633</v>
      </c>
      <c r="J1058" t="s">
        <v>2633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697</v>
      </c>
      <c r="AC1058" s="2">
        <v>-0.80327868852459017</v>
      </c>
      <c r="AD1058">
        <v>-0.18</v>
      </c>
      <c r="AE1058">
        <v>0</v>
      </c>
      <c r="AF1058">
        <v>0</v>
      </c>
      <c r="AG1058">
        <v>0</v>
      </c>
      <c r="AH1058">
        <v>0</v>
      </c>
      <c r="AI1058" t="s">
        <v>697</v>
      </c>
      <c r="AJ1058" t="s">
        <v>697</v>
      </c>
      <c r="AK1058" t="s">
        <v>697</v>
      </c>
      <c r="AL1058">
        <v>0</v>
      </c>
      <c r="AM1058">
        <v>0</v>
      </c>
      <c r="AN1058" t="s">
        <v>697</v>
      </c>
      <c r="AO1058" t="s">
        <v>697</v>
      </c>
      <c r="AP1058" t="s">
        <v>697</v>
      </c>
      <c r="AQ1058" t="s">
        <v>697</v>
      </c>
      <c r="AR1058" t="s">
        <v>697</v>
      </c>
      <c r="AS1058" t="s">
        <v>697</v>
      </c>
      <c r="AT1058" t="s">
        <v>697</v>
      </c>
      <c r="AU1058" t="s">
        <v>697</v>
      </c>
      <c r="AV1058" t="s">
        <v>697</v>
      </c>
      <c r="AW1058" t="s">
        <v>697</v>
      </c>
      <c r="AX1058" t="s">
        <v>697</v>
      </c>
      <c r="AY1058" t="s">
        <v>697</v>
      </c>
      <c r="AZ1058" t="s">
        <v>697</v>
      </c>
      <c r="BA1058" t="s">
        <v>1426</v>
      </c>
      <c r="BB1058" t="s">
        <v>2353</v>
      </c>
      <c r="BC1058">
        <v>0.98</v>
      </c>
      <c r="BD1058" t="s">
        <v>697</v>
      </c>
      <c r="BE1058">
        <v>0</v>
      </c>
      <c r="BF1058">
        <v>0</v>
      </c>
      <c r="BG1058">
        <v>0</v>
      </c>
      <c r="BH1058">
        <v>0</v>
      </c>
      <c r="BI1058" t="s">
        <v>197</v>
      </c>
      <c r="BJ1058" t="s">
        <v>697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 t="s">
        <v>697</v>
      </c>
      <c r="BQ1058">
        <v>0</v>
      </c>
      <c r="BR1058">
        <v>0</v>
      </c>
      <c r="BS1058">
        <v>0</v>
      </c>
      <c r="BT1058" t="s">
        <v>697</v>
      </c>
      <c r="BU1058">
        <v>0</v>
      </c>
      <c r="BV1058">
        <v>0</v>
      </c>
      <c r="BW1058" t="s">
        <v>697</v>
      </c>
      <c r="BX1058">
        <v>0</v>
      </c>
    </row>
    <row r="1059" spans="1:76" x14ac:dyDescent="0.25">
      <c r="A1059" t="s">
        <v>192</v>
      </c>
      <c r="B1059" t="s">
        <v>697</v>
      </c>
      <c r="C1059" t="s">
        <v>697</v>
      </c>
      <c r="D1059" t="s">
        <v>697</v>
      </c>
      <c r="E1059" t="s">
        <v>697</v>
      </c>
      <c r="F1059" t="s">
        <v>253</v>
      </c>
      <c r="G1059" t="s">
        <v>697</v>
      </c>
      <c r="H1059" t="s">
        <v>184</v>
      </c>
      <c r="I1059" t="s">
        <v>2633</v>
      </c>
      <c r="J1059" t="s">
        <v>2633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697</v>
      </c>
      <c r="AC1059" s="2">
        <v>-0.61475409836065575</v>
      </c>
      <c r="AD1059">
        <v>-0.14000000000000001</v>
      </c>
      <c r="AE1059">
        <v>0</v>
      </c>
      <c r="AF1059">
        <v>0</v>
      </c>
      <c r="AG1059">
        <v>0</v>
      </c>
      <c r="AH1059">
        <v>0</v>
      </c>
      <c r="AI1059" t="s">
        <v>697</v>
      </c>
      <c r="AJ1059" t="s">
        <v>697</v>
      </c>
      <c r="AK1059" t="s">
        <v>697</v>
      </c>
      <c r="AL1059">
        <v>0</v>
      </c>
      <c r="AM1059">
        <v>0</v>
      </c>
      <c r="AN1059" t="s">
        <v>697</v>
      </c>
      <c r="AO1059" t="s">
        <v>697</v>
      </c>
      <c r="AP1059" t="s">
        <v>697</v>
      </c>
      <c r="AQ1059" t="s">
        <v>697</v>
      </c>
      <c r="AR1059" t="s">
        <v>697</v>
      </c>
      <c r="AS1059" t="s">
        <v>697</v>
      </c>
      <c r="AT1059" t="s">
        <v>697</v>
      </c>
      <c r="AU1059" t="s">
        <v>697</v>
      </c>
      <c r="AV1059" t="s">
        <v>697</v>
      </c>
      <c r="AW1059" t="s">
        <v>697</v>
      </c>
      <c r="AX1059" t="s">
        <v>697</v>
      </c>
      <c r="AY1059" t="s">
        <v>697</v>
      </c>
      <c r="AZ1059" t="s">
        <v>697</v>
      </c>
      <c r="BA1059" t="s">
        <v>2111</v>
      </c>
      <c r="BB1059" t="s">
        <v>2939</v>
      </c>
      <c r="BC1059">
        <v>0.75</v>
      </c>
      <c r="BD1059" t="s">
        <v>697</v>
      </c>
      <c r="BE1059">
        <v>0</v>
      </c>
      <c r="BF1059">
        <v>0</v>
      </c>
      <c r="BG1059">
        <v>0</v>
      </c>
      <c r="BH1059">
        <v>0</v>
      </c>
      <c r="BI1059" t="s">
        <v>197</v>
      </c>
      <c r="BJ1059" t="s">
        <v>697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 t="s">
        <v>697</v>
      </c>
      <c r="BQ1059">
        <v>0</v>
      </c>
      <c r="BR1059">
        <v>0</v>
      </c>
      <c r="BS1059">
        <v>0</v>
      </c>
      <c r="BT1059" t="s">
        <v>697</v>
      </c>
      <c r="BU1059">
        <v>0</v>
      </c>
      <c r="BV1059">
        <v>0</v>
      </c>
      <c r="BW1059" t="s">
        <v>697</v>
      </c>
      <c r="BX1059">
        <v>0</v>
      </c>
    </row>
    <row r="1060" spans="1:76" x14ac:dyDescent="0.25">
      <c r="A1060" t="s">
        <v>192</v>
      </c>
      <c r="B1060" t="s">
        <v>697</v>
      </c>
      <c r="C1060" t="s">
        <v>697</v>
      </c>
      <c r="D1060" t="s">
        <v>697</v>
      </c>
      <c r="E1060" t="s">
        <v>697</v>
      </c>
      <c r="F1060" t="s">
        <v>457</v>
      </c>
      <c r="G1060" t="s">
        <v>697</v>
      </c>
      <c r="H1060" t="s">
        <v>184</v>
      </c>
      <c r="I1060" t="s">
        <v>2633</v>
      </c>
      <c r="J1060" t="s">
        <v>2633</v>
      </c>
      <c r="K1060">
        <v>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697</v>
      </c>
      <c r="AC1060" s="2">
        <v>-2.819672131147541</v>
      </c>
      <c r="AD1060">
        <v>-0.62</v>
      </c>
      <c r="AE1060">
        <v>0</v>
      </c>
      <c r="AF1060">
        <v>0</v>
      </c>
      <c r="AG1060">
        <v>0</v>
      </c>
      <c r="AH1060">
        <v>0</v>
      </c>
      <c r="AI1060" t="s">
        <v>697</v>
      </c>
      <c r="AJ1060" t="s">
        <v>697</v>
      </c>
      <c r="AK1060" t="s">
        <v>697</v>
      </c>
      <c r="AL1060">
        <v>0</v>
      </c>
      <c r="AM1060">
        <v>0</v>
      </c>
      <c r="AN1060" t="s">
        <v>697</v>
      </c>
      <c r="AO1060" t="s">
        <v>697</v>
      </c>
      <c r="AP1060" t="s">
        <v>697</v>
      </c>
      <c r="AQ1060" t="s">
        <v>697</v>
      </c>
      <c r="AR1060" t="s">
        <v>697</v>
      </c>
      <c r="AS1060" t="s">
        <v>697</v>
      </c>
      <c r="AT1060" t="s">
        <v>697</v>
      </c>
      <c r="AU1060" t="s">
        <v>697</v>
      </c>
      <c r="AV1060" t="s">
        <v>697</v>
      </c>
      <c r="AW1060" t="s">
        <v>697</v>
      </c>
      <c r="AX1060" t="s">
        <v>697</v>
      </c>
      <c r="AY1060" t="s">
        <v>697</v>
      </c>
      <c r="AZ1060" t="s">
        <v>697</v>
      </c>
      <c r="BA1060" t="s">
        <v>913</v>
      </c>
      <c r="BB1060" t="s">
        <v>2709</v>
      </c>
      <c r="BC1060">
        <v>3.44</v>
      </c>
      <c r="BD1060" t="s">
        <v>2456</v>
      </c>
      <c r="BE1060">
        <v>0</v>
      </c>
      <c r="BF1060">
        <v>0</v>
      </c>
      <c r="BG1060">
        <v>0</v>
      </c>
      <c r="BH1060">
        <v>0</v>
      </c>
      <c r="BI1060" t="s">
        <v>197</v>
      </c>
      <c r="BJ1060" t="s">
        <v>697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 t="s">
        <v>697</v>
      </c>
      <c r="BQ1060">
        <v>0</v>
      </c>
      <c r="BR1060">
        <v>0</v>
      </c>
      <c r="BS1060">
        <v>0</v>
      </c>
      <c r="BT1060" t="s">
        <v>697</v>
      </c>
      <c r="BU1060">
        <v>0</v>
      </c>
      <c r="BV1060">
        <v>0</v>
      </c>
      <c r="BW1060" t="s">
        <v>697</v>
      </c>
      <c r="BX1060">
        <v>0</v>
      </c>
    </row>
    <row r="1061" spans="1:76" x14ac:dyDescent="0.25">
      <c r="A1061" t="s">
        <v>192</v>
      </c>
      <c r="B1061" t="s">
        <v>697</v>
      </c>
      <c r="C1061" t="s">
        <v>697</v>
      </c>
      <c r="D1061" t="s">
        <v>697</v>
      </c>
      <c r="E1061" t="s">
        <v>697</v>
      </c>
      <c r="F1061" t="s">
        <v>225</v>
      </c>
      <c r="G1061" t="s">
        <v>697</v>
      </c>
      <c r="H1061" t="s">
        <v>184</v>
      </c>
      <c r="I1061" t="s">
        <v>2633</v>
      </c>
      <c r="J1061" t="s">
        <v>2633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697</v>
      </c>
      <c r="AC1061" s="2">
        <v>-4.4918032786885247</v>
      </c>
      <c r="AD1061">
        <v>-0.99</v>
      </c>
      <c r="AE1061">
        <v>0</v>
      </c>
      <c r="AF1061">
        <v>0</v>
      </c>
      <c r="AG1061">
        <v>0</v>
      </c>
      <c r="AH1061">
        <v>0</v>
      </c>
      <c r="AI1061" t="s">
        <v>697</v>
      </c>
      <c r="AJ1061" t="s">
        <v>697</v>
      </c>
      <c r="AK1061" t="s">
        <v>697</v>
      </c>
      <c r="AL1061">
        <v>0</v>
      </c>
      <c r="AM1061">
        <v>0</v>
      </c>
      <c r="AN1061" t="s">
        <v>697</v>
      </c>
      <c r="AO1061" t="s">
        <v>697</v>
      </c>
      <c r="AP1061" t="s">
        <v>697</v>
      </c>
      <c r="AQ1061" t="s">
        <v>697</v>
      </c>
      <c r="AR1061" t="s">
        <v>697</v>
      </c>
      <c r="AS1061" t="s">
        <v>697</v>
      </c>
      <c r="AT1061" t="s">
        <v>697</v>
      </c>
      <c r="AU1061" t="s">
        <v>697</v>
      </c>
      <c r="AV1061" t="s">
        <v>697</v>
      </c>
      <c r="AW1061" t="s">
        <v>697</v>
      </c>
      <c r="AX1061" t="s">
        <v>697</v>
      </c>
      <c r="AY1061" t="s">
        <v>697</v>
      </c>
      <c r="AZ1061" t="s">
        <v>697</v>
      </c>
      <c r="BA1061" t="s">
        <v>1646</v>
      </c>
      <c r="BB1061" t="s">
        <v>1647</v>
      </c>
      <c r="BC1061">
        <v>5.48</v>
      </c>
      <c r="BD1061" t="s">
        <v>697</v>
      </c>
      <c r="BE1061">
        <v>0</v>
      </c>
      <c r="BF1061">
        <v>0</v>
      </c>
      <c r="BG1061">
        <v>0</v>
      </c>
      <c r="BH1061">
        <v>0</v>
      </c>
      <c r="BI1061" t="s">
        <v>197</v>
      </c>
      <c r="BJ1061" t="s">
        <v>697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 t="s">
        <v>697</v>
      </c>
      <c r="BQ1061">
        <v>0</v>
      </c>
      <c r="BR1061">
        <v>0</v>
      </c>
      <c r="BS1061">
        <v>0</v>
      </c>
      <c r="BT1061" t="s">
        <v>697</v>
      </c>
      <c r="BU1061">
        <v>0</v>
      </c>
      <c r="BV1061">
        <v>0</v>
      </c>
      <c r="BW1061" t="s">
        <v>697</v>
      </c>
      <c r="BX1061">
        <v>0</v>
      </c>
    </row>
    <row r="1062" spans="1:76" x14ac:dyDescent="0.25">
      <c r="A1062" t="s">
        <v>192</v>
      </c>
      <c r="B1062" t="s">
        <v>697</v>
      </c>
      <c r="C1062" t="s">
        <v>697</v>
      </c>
      <c r="D1062" t="s">
        <v>697</v>
      </c>
      <c r="E1062" t="s">
        <v>697</v>
      </c>
      <c r="F1062" t="s">
        <v>640</v>
      </c>
      <c r="G1062" t="s">
        <v>697</v>
      </c>
      <c r="H1062" t="s">
        <v>184</v>
      </c>
      <c r="I1062" t="s">
        <v>2633</v>
      </c>
      <c r="J1062" t="s">
        <v>2633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697</v>
      </c>
      <c r="AC1062" s="2">
        <v>-1.4344262295081966</v>
      </c>
      <c r="AD1062">
        <v>-0.32</v>
      </c>
      <c r="AE1062">
        <v>0</v>
      </c>
      <c r="AF1062">
        <v>0</v>
      </c>
      <c r="AG1062">
        <v>0</v>
      </c>
      <c r="AH1062">
        <v>0</v>
      </c>
      <c r="AI1062" t="s">
        <v>697</v>
      </c>
      <c r="AJ1062" t="s">
        <v>697</v>
      </c>
      <c r="AK1062" t="s">
        <v>697</v>
      </c>
      <c r="AL1062">
        <v>0</v>
      </c>
      <c r="AM1062">
        <v>0</v>
      </c>
      <c r="AN1062" t="s">
        <v>697</v>
      </c>
      <c r="AO1062" t="s">
        <v>697</v>
      </c>
      <c r="AP1062" t="s">
        <v>697</v>
      </c>
      <c r="AQ1062" t="s">
        <v>697</v>
      </c>
      <c r="AR1062" t="s">
        <v>697</v>
      </c>
      <c r="AS1062" t="s">
        <v>697</v>
      </c>
      <c r="AT1062" t="s">
        <v>697</v>
      </c>
      <c r="AU1062" t="s">
        <v>697</v>
      </c>
      <c r="AV1062" t="s">
        <v>697</v>
      </c>
      <c r="AW1062" t="s">
        <v>697</v>
      </c>
      <c r="AX1062" t="s">
        <v>697</v>
      </c>
      <c r="AY1062" t="s">
        <v>697</v>
      </c>
      <c r="AZ1062" t="s">
        <v>697</v>
      </c>
      <c r="BA1062" t="s">
        <v>1783</v>
      </c>
      <c r="BB1062" t="s">
        <v>1784</v>
      </c>
      <c r="BC1062">
        <v>1.75</v>
      </c>
      <c r="BD1062" t="s">
        <v>697</v>
      </c>
      <c r="BE1062">
        <v>0</v>
      </c>
      <c r="BF1062">
        <v>0</v>
      </c>
      <c r="BG1062">
        <v>0</v>
      </c>
      <c r="BH1062">
        <v>0</v>
      </c>
      <c r="BI1062" t="s">
        <v>197</v>
      </c>
      <c r="BJ1062" t="s">
        <v>697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 t="s">
        <v>697</v>
      </c>
      <c r="BQ1062">
        <v>0</v>
      </c>
      <c r="BR1062">
        <v>0</v>
      </c>
      <c r="BS1062">
        <v>0</v>
      </c>
      <c r="BT1062" t="s">
        <v>697</v>
      </c>
      <c r="BU1062">
        <v>0</v>
      </c>
      <c r="BV1062">
        <v>0</v>
      </c>
      <c r="BW1062" t="s">
        <v>697</v>
      </c>
      <c r="BX1062">
        <v>0</v>
      </c>
    </row>
    <row r="1063" spans="1:76" x14ac:dyDescent="0.25">
      <c r="A1063" t="s">
        <v>192</v>
      </c>
      <c r="B1063" t="s">
        <v>697</v>
      </c>
      <c r="C1063" t="s">
        <v>697</v>
      </c>
      <c r="D1063" t="s">
        <v>697</v>
      </c>
      <c r="E1063" t="s">
        <v>697</v>
      </c>
      <c r="F1063" t="s">
        <v>234</v>
      </c>
      <c r="G1063" t="s">
        <v>697</v>
      </c>
      <c r="H1063" t="s">
        <v>184</v>
      </c>
      <c r="I1063" t="s">
        <v>2633</v>
      </c>
      <c r="J1063" t="s">
        <v>2633</v>
      </c>
      <c r="K1063">
        <v>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697</v>
      </c>
      <c r="AC1063" s="2">
        <v>-0.66393442622950816</v>
      </c>
      <c r="AD1063">
        <v>-0.15</v>
      </c>
      <c r="AE1063">
        <v>0</v>
      </c>
      <c r="AF1063">
        <v>0</v>
      </c>
      <c r="AG1063">
        <v>0</v>
      </c>
      <c r="AH1063">
        <v>0</v>
      </c>
      <c r="AI1063" t="s">
        <v>697</v>
      </c>
      <c r="AJ1063" t="s">
        <v>697</v>
      </c>
      <c r="AK1063" t="s">
        <v>697</v>
      </c>
      <c r="AL1063">
        <v>0</v>
      </c>
      <c r="AM1063">
        <v>0</v>
      </c>
      <c r="AN1063" t="s">
        <v>697</v>
      </c>
      <c r="AO1063" t="s">
        <v>697</v>
      </c>
      <c r="AP1063" t="s">
        <v>697</v>
      </c>
      <c r="AQ1063" t="s">
        <v>697</v>
      </c>
      <c r="AR1063" t="s">
        <v>697</v>
      </c>
      <c r="AS1063" t="s">
        <v>697</v>
      </c>
      <c r="AT1063" t="s">
        <v>697</v>
      </c>
      <c r="AU1063" t="s">
        <v>697</v>
      </c>
      <c r="AV1063" t="s">
        <v>697</v>
      </c>
      <c r="AW1063" t="s">
        <v>697</v>
      </c>
      <c r="AX1063" t="s">
        <v>697</v>
      </c>
      <c r="AY1063" t="s">
        <v>697</v>
      </c>
      <c r="AZ1063" t="s">
        <v>697</v>
      </c>
      <c r="BA1063" t="s">
        <v>1840</v>
      </c>
      <c r="BB1063" t="s">
        <v>2416</v>
      </c>
      <c r="BC1063">
        <v>0.81</v>
      </c>
      <c r="BD1063" t="s">
        <v>697</v>
      </c>
      <c r="BE1063">
        <v>0</v>
      </c>
      <c r="BF1063">
        <v>0</v>
      </c>
      <c r="BG1063">
        <v>0</v>
      </c>
      <c r="BH1063">
        <v>0</v>
      </c>
      <c r="BI1063" t="s">
        <v>197</v>
      </c>
      <c r="BJ1063" t="s">
        <v>697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 t="s">
        <v>697</v>
      </c>
      <c r="BQ1063">
        <v>0</v>
      </c>
      <c r="BR1063">
        <v>0</v>
      </c>
      <c r="BS1063">
        <v>0</v>
      </c>
      <c r="BT1063" t="s">
        <v>697</v>
      </c>
      <c r="BU1063">
        <v>0</v>
      </c>
      <c r="BV1063">
        <v>0</v>
      </c>
      <c r="BW1063" t="s">
        <v>697</v>
      </c>
      <c r="BX1063">
        <v>0</v>
      </c>
    </row>
    <row r="1064" spans="1:76" x14ac:dyDescent="0.25">
      <c r="A1064" t="s">
        <v>192</v>
      </c>
      <c r="B1064" t="s">
        <v>697</v>
      </c>
      <c r="C1064" t="s">
        <v>697</v>
      </c>
      <c r="D1064" t="s">
        <v>697</v>
      </c>
      <c r="E1064" t="s">
        <v>697</v>
      </c>
      <c r="F1064" t="s">
        <v>210</v>
      </c>
      <c r="G1064" t="s">
        <v>697</v>
      </c>
      <c r="H1064" t="s">
        <v>184</v>
      </c>
      <c r="I1064" t="s">
        <v>2633</v>
      </c>
      <c r="J1064" t="s">
        <v>2633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697</v>
      </c>
      <c r="AC1064" s="2">
        <v>-0.68032786885245899</v>
      </c>
      <c r="AD1064">
        <v>-0.15</v>
      </c>
      <c r="AE1064">
        <v>0</v>
      </c>
      <c r="AF1064">
        <v>0</v>
      </c>
      <c r="AG1064">
        <v>0</v>
      </c>
      <c r="AH1064">
        <v>0</v>
      </c>
      <c r="AI1064" t="s">
        <v>697</v>
      </c>
      <c r="AJ1064" t="s">
        <v>697</v>
      </c>
      <c r="AK1064" t="s">
        <v>697</v>
      </c>
      <c r="AL1064">
        <v>0</v>
      </c>
      <c r="AM1064">
        <v>0</v>
      </c>
      <c r="AN1064" t="s">
        <v>697</v>
      </c>
      <c r="AO1064" t="s">
        <v>697</v>
      </c>
      <c r="AP1064" t="s">
        <v>697</v>
      </c>
      <c r="AQ1064" t="s">
        <v>697</v>
      </c>
      <c r="AR1064" t="s">
        <v>697</v>
      </c>
      <c r="AS1064" t="s">
        <v>697</v>
      </c>
      <c r="AT1064" t="s">
        <v>697</v>
      </c>
      <c r="AU1064" t="s">
        <v>697</v>
      </c>
      <c r="AV1064" t="s">
        <v>697</v>
      </c>
      <c r="AW1064" t="s">
        <v>697</v>
      </c>
      <c r="AX1064" t="s">
        <v>697</v>
      </c>
      <c r="AY1064" t="s">
        <v>697</v>
      </c>
      <c r="AZ1064" t="s">
        <v>697</v>
      </c>
      <c r="BA1064" t="s">
        <v>1448</v>
      </c>
      <c r="BB1064" t="s">
        <v>1449</v>
      </c>
      <c r="BC1064">
        <v>0.83</v>
      </c>
      <c r="BD1064" t="s">
        <v>697</v>
      </c>
      <c r="BE1064">
        <v>0</v>
      </c>
      <c r="BF1064">
        <v>0</v>
      </c>
      <c r="BG1064">
        <v>0</v>
      </c>
      <c r="BH1064">
        <v>0</v>
      </c>
      <c r="BI1064" t="s">
        <v>197</v>
      </c>
      <c r="BJ1064" t="s">
        <v>697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 t="s">
        <v>697</v>
      </c>
      <c r="BQ1064">
        <v>0</v>
      </c>
      <c r="BR1064">
        <v>0</v>
      </c>
      <c r="BS1064">
        <v>0</v>
      </c>
      <c r="BT1064" t="s">
        <v>697</v>
      </c>
      <c r="BU1064">
        <v>0</v>
      </c>
      <c r="BV1064">
        <v>0</v>
      </c>
      <c r="BW1064" t="s">
        <v>697</v>
      </c>
      <c r="BX1064">
        <v>0</v>
      </c>
    </row>
    <row r="1065" spans="1:76" x14ac:dyDescent="0.25">
      <c r="A1065" t="s">
        <v>192</v>
      </c>
      <c r="B1065" t="s">
        <v>697</v>
      </c>
      <c r="C1065" t="s">
        <v>697</v>
      </c>
      <c r="D1065" t="s">
        <v>697</v>
      </c>
      <c r="E1065" t="s">
        <v>697</v>
      </c>
      <c r="F1065" t="s">
        <v>229</v>
      </c>
      <c r="G1065" t="s">
        <v>697</v>
      </c>
      <c r="H1065" t="s">
        <v>184</v>
      </c>
      <c r="I1065" t="s">
        <v>2633</v>
      </c>
      <c r="J1065" t="s">
        <v>2633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697</v>
      </c>
      <c r="AC1065" s="2">
        <v>-3.2540983606557377</v>
      </c>
      <c r="AD1065">
        <v>-0.72</v>
      </c>
      <c r="AE1065">
        <v>0</v>
      </c>
      <c r="AF1065">
        <v>0</v>
      </c>
      <c r="AG1065">
        <v>0</v>
      </c>
      <c r="AH1065">
        <v>0</v>
      </c>
      <c r="AI1065" t="s">
        <v>697</v>
      </c>
      <c r="AJ1065" t="s">
        <v>697</v>
      </c>
      <c r="AK1065" t="s">
        <v>697</v>
      </c>
      <c r="AL1065">
        <v>0</v>
      </c>
      <c r="AM1065">
        <v>0</v>
      </c>
      <c r="AN1065" t="s">
        <v>697</v>
      </c>
      <c r="AO1065" t="s">
        <v>697</v>
      </c>
      <c r="AP1065" t="s">
        <v>697</v>
      </c>
      <c r="AQ1065" t="s">
        <v>697</v>
      </c>
      <c r="AR1065" t="s">
        <v>697</v>
      </c>
      <c r="AS1065" t="s">
        <v>697</v>
      </c>
      <c r="AT1065" t="s">
        <v>697</v>
      </c>
      <c r="AU1065" t="s">
        <v>697</v>
      </c>
      <c r="AV1065" t="s">
        <v>697</v>
      </c>
      <c r="AW1065" t="s">
        <v>697</v>
      </c>
      <c r="AX1065" t="s">
        <v>697</v>
      </c>
      <c r="AY1065" t="s">
        <v>697</v>
      </c>
      <c r="AZ1065" t="s">
        <v>697</v>
      </c>
      <c r="BA1065" t="s">
        <v>2940</v>
      </c>
      <c r="BB1065" t="s">
        <v>2941</v>
      </c>
      <c r="BC1065">
        <v>3.97</v>
      </c>
      <c r="BD1065" t="s">
        <v>905</v>
      </c>
      <c r="BE1065">
        <v>0</v>
      </c>
      <c r="BF1065">
        <v>0</v>
      </c>
      <c r="BG1065">
        <v>0</v>
      </c>
      <c r="BH1065">
        <v>0</v>
      </c>
      <c r="BI1065" t="s">
        <v>197</v>
      </c>
      <c r="BJ1065" t="s">
        <v>697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 t="s">
        <v>697</v>
      </c>
      <c r="BQ1065">
        <v>0</v>
      </c>
      <c r="BR1065">
        <v>0</v>
      </c>
      <c r="BS1065">
        <v>0</v>
      </c>
      <c r="BT1065" t="s">
        <v>697</v>
      </c>
      <c r="BU1065">
        <v>0</v>
      </c>
      <c r="BV1065">
        <v>0</v>
      </c>
      <c r="BW1065" t="s">
        <v>697</v>
      </c>
      <c r="BX1065">
        <v>0</v>
      </c>
    </row>
    <row r="1066" spans="1:76" x14ac:dyDescent="0.25">
      <c r="A1066" t="s">
        <v>192</v>
      </c>
      <c r="B1066" t="s">
        <v>697</v>
      </c>
      <c r="C1066" t="s">
        <v>697</v>
      </c>
      <c r="D1066" t="s">
        <v>697</v>
      </c>
      <c r="E1066" t="s">
        <v>697</v>
      </c>
      <c r="F1066" t="s">
        <v>210</v>
      </c>
      <c r="G1066" t="s">
        <v>697</v>
      </c>
      <c r="H1066" t="s">
        <v>184</v>
      </c>
      <c r="I1066" t="s">
        <v>2633</v>
      </c>
      <c r="J1066" t="s">
        <v>2633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697</v>
      </c>
      <c r="AC1066" s="2">
        <v>-3.139344262295082</v>
      </c>
      <c r="AD1066">
        <v>-0.69</v>
      </c>
      <c r="AE1066">
        <v>0</v>
      </c>
      <c r="AF1066">
        <v>0</v>
      </c>
      <c r="AG1066">
        <v>0</v>
      </c>
      <c r="AH1066">
        <v>0</v>
      </c>
      <c r="AI1066" t="s">
        <v>697</v>
      </c>
      <c r="AJ1066" t="s">
        <v>697</v>
      </c>
      <c r="AK1066" t="s">
        <v>697</v>
      </c>
      <c r="AL1066">
        <v>0</v>
      </c>
      <c r="AM1066">
        <v>0</v>
      </c>
      <c r="AN1066" t="s">
        <v>697</v>
      </c>
      <c r="AO1066" t="s">
        <v>697</v>
      </c>
      <c r="AP1066" t="s">
        <v>697</v>
      </c>
      <c r="AQ1066" t="s">
        <v>697</v>
      </c>
      <c r="AR1066" t="s">
        <v>697</v>
      </c>
      <c r="AS1066" t="s">
        <v>697</v>
      </c>
      <c r="AT1066" t="s">
        <v>697</v>
      </c>
      <c r="AU1066" t="s">
        <v>697</v>
      </c>
      <c r="AV1066" t="s">
        <v>697</v>
      </c>
      <c r="AW1066" t="s">
        <v>697</v>
      </c>
      <c r="AX1066" t="s">
        <v>697</v>
      </c>
      <c r="AY1066" t="s">
        <v>697</v>
      </c>
      <c r="AZ1066" t="s">
        <v>697</v>
      </c>
      <c r="BA1066" t="s">
        <v>2089</v>
      </c>
      <c r="BB1066" t="s">
        <v>2669</v>
      </c>
      <c r="BC1066">
        <v>3.83</v>
      </c>
      <c r="BD1066" t="s">
        <v>697</v>
      </c>
      <c r="BE1066">
        <v>0</v>
      </c>
      <c r="BF1066">
        <v>0</v>
      </c>
      <c r="BG1066">
        <v>0</v>
      </c>
      <c r="BH1066">
        <v>0</v>
      </c>
      <c r="BI1066" t="s">
        <v>197</v>
      </c>
      <c r="BJ1066" t="s">
        <v>697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 t="s">
        <v>697</v>
      </c>
      <c r="BQ1066">
        <v>0</v>
      </c>
      <c r="BR1066">
        <v>0</v>
      </c>
      <c r="BS1066">
        <v>0</v>
      </c>
      <c r="BT1066" t="s">
        <v>697</v>
      </c>
      <c r="BU1066">
        <v>0</v>
      </c>
      <c r="BV1066">
        <v>0</v>
      </c>
      <c r="BW1066" t="s">
        <v>697</v>
      </c>
      <c r="BX1066">
        <v>0</v>
      </c>
    </row>
    <row r="1067" spans="1:76" x14ac:dyDescent="0.25">
      <c r="A1067" t="s">
        <v>192</v>
      </c>
      <c r="B1067" t="s">
        <v>697</v>
      </c>
      <c r="C1067" t="s">
        <v>697</v>
      </c>
      <c r="D1067" t="s">
        <v>697</v>
      </c>
      <c r="E1067" t="s">
        <v>697</v>
      </c>
      <c r="F1067" t="s">
        <v>457</v>
      </c>
      <c r="G1067" t="s">
        <v>697</v>
      </c>
      <c r="H1067" t="s">
        <v>184</v>
      </c>
      <c r="I1067" t="s">
        <v>2633</v>
      </c>
      <c r="J1067" t="s">
        <v>2633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697</v>
      </c>
      <c r="AC1067" s="2">
        <v>-3.180327868852459</v>
      </c>
      <c r="AD1067">
        <v>-0.7</v>
      </c>
      <c r="AE1067">
        <v>0</v>
      </c>
      <c r="AF1067">
        <v>0</v>
      </c>
      <c r="AG1067">
        <v>0</v>
      </c>
      <c r="AH1067">
        <v>0</v>
      </c>
      <c r="AI1067" t="s">
        <v>697</v>
      </c>
      <c r="AJ1067" t="s">
        <v>697</v>
      </c>
      <c r="AK1067" t="s">
        <v>697</v>
      </c>
      <c r="AL1067">
        <v>0</v>
      </c>
      <c r="AM1067">
        <v>0</v>
      </c>
      <c r="AN1067" t="s">
        <v>697</v>
      </c>
      <c r="AO1067" t="s">
        <v>697</v>
      </c>
      <c r="AP1067" t="s">
        <v>697</v>
      </c>
      <c r="AQ1067" t="s">
        <v>697</v>
      </c>
      <c r="AR1067" t="s">
        <v>697</v>
      </c>
      <c r="AS1067" t="s">
        <v>697</v>
      </c>
      <c r="AT1067" t="s">
        <v>697</v>
      </c>
      <c r="AU1067" t="s">
        <v>697</v>
      </c>
      <c r="AV1067" t="s">
        <v>697</v>
      </c>
      <c r="AW1067" t="s">
        <v>697</v>
      </c>
      <c r="AX1067" t="s">
        <v>697</v>
      </c>
      <c r="AY1067" t="s">
        <v>697</v>
      </c>
      <c r="AZ1067" t="s">
        <v>697</v>
      </c>
      <c r="BA1067" t="s">
        <v>2153</v>
      </c>
      <c r="BB1067" t="s">
        <v>2653</v>
      </c>
      <c r="BC1067">
        <v>3.88</v>
      </c>
      <c r="BD1067" t="s">
        <v>697</v>
      </c>
      <c r="BE1067">
        <v>0</v>
      </c>
      <c r="BF1067">
        <v>0</v>
      </c>
      <c r="BG1067">
        <v>0</v>
      </c>
      <c r="BH1067">
        <v>0</v>
      </c>
      <c r="BI1067" t="s">
        <v>197</v>
      </c>
      <c r="BJ1067" t="s">
        <v>697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 t="s">
        <v>697</v>
      </c>
      <c r="BQ1067">
        <v>0</v>
      </c>
      <c r="BR1067">
        <v>0</v>
      </c>
      <c r="BS1067">
        <v>0</v>
      </c>
      <c r="BT1067" t="s">
        <v>697</v>
      </c>
      <c r="BU1067">
        <v>0</v>
      </c>
      <c r="BV1067">
        <v>0</v>
      </c>
      <c r="BW1067" t="s">
        <v>697</v>
      </c>
      <c r="BX1067">
        <v>0</v>
      </c>
    </row>
    <row r="1068" spans="1:76" x14ac:dyDescent="0.25">
      <c r="A1068" t="s">
        <v>192</v>
      </c>
      <c r="B1068" t="s">
        <v>697</v>
      </c>
      <c r="C1068" t="s">
        <v>697</v>
      </c>
      <c r="D1068" t="s">
        <v>697</v>
      </c>
      <c r="E1068" t="s">
        <v>697</v>
      </c>
      <c r="F1068" t="s">
        <v>222</v>
      </c>
      <c r="G1068" t="s">
        <v>697</v>
      </c>
      <c r="H1068" t="s">
        <v>184</v>
      </c>
      <c r="I1068" t="s">
        <v>2633</v>
      </c>
      <c r="J1068" t="s">
        <v>2633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697</v>
      </c>
      <c r="AC1068" s="2">
        <v>-1.0163934426229508</v>
      </c>
      <c r="AD1068">
        <v>-0.22</v>
      </c>
      <c r="AE1068">
        <v>0</v>
      </c>
      <c r="AF1068">
        <v>0</v>
      </c>
      <c r="AG1068">
        <v>0</v>
      </c>
      <c r="AH1068">
        <v>0</v>
      </c>
      <c r="AI1068" t="s">
        <v>697</v>
      </c>
      <c r="AJ1068" t="s">
        <v>697</v>
      </c>
      <c r="AK1068" t="s">
        <v>697</v>
      </c>
      <c r="AL1068">
        <v>0</v>
      </c>
      <c r="AM1068">
        <v>0</v>
      </c>
      <c r="AN1068" t="s">
        <v>697</v>
      </c>
      <c r="AO1068" t="s">
        <v>697</v>
      </c>
      <c r="AP1068" t="s">
        <v>697</v>
      </c>
      <c r="AQ1068" t="s">
        <v>697</v>
      </c>
      <c r="AR1068" t="s">
        <v>697</v>
      </c>
      <c r="AS1068" t="s">
        <v>697</v>
      </c>
      <c r="AT1068" t="s">
        <v>697</v>
      </c>
      <c r="AU1068" t="s">
        <v>697</v>
      </c>
      <c r="AV1068" t="s">
        <v>697</v>
      </c>
      <c r="AW1068" t="s">
        <v>697</v>
      </c>
      <c r="AX1068" t="s">
        <v>697</v>
      </c>
      <c r="AY1068" t="s">
        <v>697</v>
      </c>
      <c r="AZ1068" t="s">
        <v>697</v>
      </c>
      <c r="BA1068" t="s">
        <v>1542</v>
      </c>
      <c r="BB1068" t="s">
        <v>1750</v>
      </c>
      <c r="BC1068">
        <v>1.24</v>
      </c>
      <c r="BD1068" t="s">
        <v>697</v>
      </c>
      <c r="BE1068">
        <v>0</v>
      </c>
      <c r="BF1068">
        <v>0</v>
      </c>
      <c r="BG1068">
        <v>0</v>
      </c>
      <c r="BH1068">
        <v>0</v>
      </c>
      <c r="BI1068" t="s">
        <v>197</v>
      </c>
      <c r="BJ1068" t="s">
        <v>697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 t="s">
        <v>697</v>
      </c>
      <c r="BQ1068">
        <v>0</v>
      </c>
      <c r="BR1068">
        <v>0</v>
      </c>
      <c r="BS1068">
        <v>0</v>
      </c>
      <c r="BT1068" t="s">
        <v>697</v>
      </c>
      <c r="BU1068">
        <v>0</v>
      </c>
      <c r="BV1068">
        <v>0</v>
      </c>
      <c r="BW1068" t="s">
        <v>697</v>
      </c>
      <c r="BX1068">
        <v>0</v>
      </c>
    </row>
    <row r="1069" spans="1:76" x14ac:dyDescent="0.25">
      <c r="A1069" t="s">
        <v>192</v>
      </c>
      <c r="B1069" t="s">
        <v>697</v>
      </c>
      <c r="C1069" t="s">
        <v>697</v>
      </c>
      <c r="D1069" t="s">
        <v>697</v>
      </c>
      <c r="E1069" t="s">
        <v>697</v>
      </c>
      <c r="F1069" t="s">
        <v>234</v>
      </c>
      <c r="G1069" t="s">
        <v>697</v>
      </c>
      <c r="H1069" t="s">
        <v>184</v>
      </c>
      <c r="I1069" t="s">
        <v>2633</v>
      </c>
      <c r="J1069" t="s">
        <v>2633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697</v>
      </c>
      <c r="AC1069" s="2">
        <v>-2.2540983606557377</v>
      </c>
      <c r="AD1069">
        <v>-0.5</v>
      </c>
      <c r="AE1069">
        <v>0</v>
      </c>
      <c r="AF1069">
        <v>0</v>
      </c>
      <c r="AG1069">
        <v>0</v>
      </c>
      <c r="AH1069">
        <v>0</v>
      </c>
      <c r="AI1069" t="s">
        <v>697</v>
      </c>
      <c r="AJ1069" t="s">
        <v>697</v>
      </c>
      <c r="AK1069" t="s">
        <v>697</v>
      </c>
      <c r="AL1069">
        <v>0</v>
      </c>
      <c r="AM1069">
        <v>0</v>
      </c>
      <c r="AN1069" t="s">
        <v>697</v>
      </c>
      <c r="AO1069" t="s">
        <v>697</v>
      </c>
      <c r="AP1069" t="s">
        <v>697</v>
      </c>
      <c r="AQ1069" t="s">
        <v>697</v>
      </c>
      <c r="AR1069" t="s">
        <v>697</v>
      </c>
      <c r="AS1069" t="s">
        <v>697</v>
      </c>
      <c r="AT1069" t="s">
        <v>697</v>
      </c>
      <c r="AU1069" t="s">
        <v>697</v>
      </c>
      <c r="AV1069" t="s">
        <v>697</v>
      </c>
      <c r="AW1069" t="s">
        <v>697</v>
      </c>
      <c r="AX1069" t="s">
        <v>697</v>
      </c>
      <c r="AY1069" t="s">
        <v>697</v>
      </c>
      <c r="AZ1069" t="s">
        <v>697</v>
      </c>
      <c r="BA1069" t="s">
        <v>2249</v>
      </c>
      <c r="BB1069" t="s">
        <v>2791</v>
      </c>
      <c r="BC1069">
        <v>2.75</v>
      </c>
      <c r="BD1069" t="s">
        <v>697</v>
      </c>
      <c r="BE1069">
        <v>0</v>
      </c>
      <c r="BF1069">
        <v>0</v>
      </c>
      <c r="BG1069">
        <v>0</v>
      </c>
      <c r="BH1069">
        <v>0</v>
      </c>
      <c r="BI1069" t="s">
        <v>197</v>
      </c>
      <c r="BJ1069" t="s">
        <v>697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 t="s">
        <v>697</v>
      </c>
      <c r="BQ1069">
        <v>0</v>
      </c>
      <c r="BR1069">
        <v>0</v>
      </c>
      <c r="BS1069">
        <v>0</v>
      </c>
      <c r="BT1069" t="s">
        <v>697</v>
      </c>
      <c r="BU1069">
        <v>0</v>
      </c>
      <c r="BV1069">
        <v>0</v>
      </c>
      <c r="BW1069" t="s">
        <v>697</v>
      </c>
      <c r="BX1069">
        <v>0</v>
      </c>
    </row>
    <row r="1070" spans="1:76" x14ac:dyDescent="0.25">
      <c r="A1070" t="s">
        <v>192</v>
      </c>
      <c r="B1070" t="s">
        <v>697</v>
      </c>
      <c r="C1070" t="s">
        <v>697</v>
      </c>
      <c r="D1070" t="s">
        <v>697</v>
      </c>
      <c r="E1070" t="s">
        <v>697</v>
      </c>
      <c r="F1070" t="s">
        <v>234</v>
      </c>
      <c r="G1070" t="s">
        <v>697</v>
      </c>
      <c r="H1070" t="s">
        <v>184</v>
      </c>
      <c r="I1070" t="s">
        <v>2633</v>
      </c>
      <c r="J1070" t="s">
        <v>2633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697</v>
      </c>
      <c r="AC1070" s="2">
        <v>-0.28688524590163927</v>
      </c>
      <c r="AD1070">
        <v>-0.06</v>
      </c>
      <c r="AE1070">
        <v>0</v>
      </c>
      <c r="AF1070">
        <v>0</v>
      </c>
      <c r="AG1070">
        <v>0</v>
      </c>
      <c r="AH1070">
        <v>0</v>
      </c>
      <c r="AI1070" t="s">
        <v>697</v>
      </c>
      <c r="AJ1070" t="s">
        <v>697</v>
      </c>
      <c r="AK1070" t="s">
        <v>697</v>
      </c>
      <c r="AL1070">
        <v>0</v>
      </c>
      <c r="AM1070">
        <v>0</v>
      </c>
      <c r="AN1070" t="s">
        <v>697</v>
      </c>
      <c r="AO1070" t="s">
        <v>697</v>
      </c>
      <c r="AP1070" t="s">
        <v>697</v>
      </c>
      <c r="AQ1070" t="s">
        <v>697</v>
      </c>
      <c r="AR1070" t="s">
        <v>697</v>
      </c>
      <c r="AS1070" t="s">
        <v>697</v>
      </c>
      <c r="AT1070" t="s">
        <v>697</v>
      </c>
      <c r="AU1070" t="s">
        <v>697</v>
      </c>
      <c r="AV1070" t="s">
        <v>697</v>
      </c>
      <c r="AW1070" t="s">
        <v>697</v>
      </c>
      <c r="AX1070" t="s">
        <v>697</v>
      </c>
      <c r="AY1070" t="s">
        <v>697</v>
      </c>
      <c r="AZ1070" t="s">
        <v>697</v>
      </c>
      <c r="BA1070" t="s">
        <v>1465</v>
      </c>
      <c r="BB1070" t="s">
        <v>1466</v>
      </c>
      <c r="BC1070">
        <v>0.35</v>
      </c>
      <c r="BD1070" t="s">
        <v>697</v>
      </c>
      <c r="BE1070">
        <v>0</v>
      </c>
      <c r="BF1070">
        <v>0</v>
      </c>
      <c r="BG1070">
        <v>0</v>
      </c>
      <c r="BH1070">
        <v>0</v>
      </c>
      <c r="BI1070" t="s">
        <v>197</v>
      </c>
      <c r="BJ1070" t="s">
        <v>697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 t="s">
        <v>697</v>
      </c>
      <c r="BQ1070">
        <v>0</v>
      </c>
      <c r="BR1070">
        <v>0</v>
      </c>
      <c r="BS1070">
        <v>0</v>
      </c>
      <c r="BT1070" t="s">
        <v>697</v>
      </c>
      <c r="BU1070">
        <v>0</v>
      </c>
      <c r="BV1070">
        <v>0</v>
      </c>
      <c r="BW1070" t="s">
        <v>697</v>
      </c>
      <c r="BX1070">
        <v>0</v>
      </c>
    </row>
    <row r="1071" spans="1:76" x14ac:dyDescent="0.25">
      <c r="A1071" t="s">
        <v>192</v>
      </c>
      <c r="B1071" t="s">
        <v>697</v>
      </c>
      <c r="C1071" t="s">
        <v>697</v>
      </c>
      <c r="D1071" t="s">
        <v>697</v>
      </c>
      <c r="E1071" t="s">
        <v>697</v>
      </c>
      <c r="F1071" t="s">
        <v>456</v>
      </c>
      <c r="G1071" t="s">
        <v>697</v>
      </c>
      <c r="H1071" t="s">
        <v>184</v>
      </c>
      <c r="I1071" t="s">
        <v>2633</v>
      </c>
      <c r="J1071" t="s">
        <v>2633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697</v>
      </c>
      <c r="AC1071" s="2">
        <v>-1.0573770491803278</v>
      </c>
      <c r="AD1071">
        <v>-0.23</v>
      </c>
      <c r="AE1071">
        <v>0</v>
      </c>
      <c r="AF1071">
        <v>0</v>
      </c>
      <c r="AG1071">
        <v>0</v>
      </c>
      <c r="AH1071">
        <v>0</v>
      </c>
      <c r="AI1071" t="s">
        <v>697</v>
      </c>
      <c r="AJ1071" t="s">
        <v>697</v>
      </c>
      <c r="AK1071" t="s">
        <v>697</v>
      </c>
      <c r="AL1071">
        <v>0</v>
      </c>
      <c r="AM1071">
        <v>0</v>
      </c>
      <c r="AN1071" t="s">
        <v>697</v>
      </c>
      <c r="AO1071" t="s">
        <v>697</v>
      </c>
      <c r="AP1071" t="s">
        <v>697</v>
      </c>
      <c r="AQ1071" t="s">
        <v>697</v>
      </c>
      <c r="AR1071" t="s">
        <v>697</v>
      </c>
      <c r="AS1071" t="s">
        <v>697</v>
      </c>
      <c r="AT1071" t="s">
        <v>697</v>
      </c>
      <c r="AU1071" t="s">
        <v>697</v>
      </c>
      <c r="AV1071" t="s">
        <v>697</v>
      </c>
      <c r="AW1071" t="s">
        <v>697</v>
      </c>
      <c r="AX1071" t="s">
        <v>697</v>
      </c>
      <c r="AY1071" t="s">
        <v>697</v>
      </c>
      <c r="AZ1071" t="s">
        <v>697</v>
      </c>
      <c r="BA1071" t="s">
        <v>2219</v>
      </c>
      <c r="BB1071" t="s">
        <v>2942</v>
      </c>
      <c r="BC1071">
        <v>1.29</v>
      </c>
      <c r="BD1071" t="s">
        <v>697</v>
      </c>
      <c r="BE1071">
        <v>0</v>
      </c>
      <c r="BF1071">
        <v>0</v>
      </c>
      <c r="BG1071">
        <v>0</v>
      </c>
      <c r="BH1071">
        <v>0</v>
      </c>
      <c r="BI1071" t="s">
        <v>197</v>
      </c>
      <c r="BJ1071" t="s">
        <v>697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 t="s">
        <v>697</v>
      </c>
      <c r="BQ1071">
        <v>0</v>
      </c>
      <c r="BR1071">
        <v>0</v>
      </c>
      <c r="BS1071">
        <v>0</v>
      </c>
      <c r="BT1071" t="s">
        <v>697</v>
      </c>
      <c r="BU1071">
        <v>0</v>
      </c>
      <c r="BV1071">
        <v>0</v>
      </c>
      <c r="BW1071" t="s">
        <v>697</v>
      </c>
      <c r="BX1071">
        <v>0</v>
      </c>
    </row>
    <row r="1072" spans="1:76" x14ac:dyDescent="0.25">
      <c r="A1072" t="s">
        <v>192</v>
      </c>
      <c r="B1072" t="s">
        <v>697</v>
      </c>
      <c r="C1072" t="s">
        <v>697</v>
      </c>
      <c r="D1072" t="s">
        <v>697</v>
      </c>
      <c r="E1072" t="s">
        <v>697</v>
      </c>
      <c r="F1072" t="s">
        <v>206</v>
      </c>
      <c r="G1072" t="s">
        <v>697</v>
      </c>
      <c r="H1072" t="s">
        <v>184</v>
      </c>
      <c r="I1072" t="s">
        <v>2633</v>
      </c>
      <c r="J1072" t="s">
        <v>2633</v>
      </c>
      <c r="K1072">
        <v>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697</v>
      </c>
      <c r="AC1072" s="2">
        <v>-0.51639344262295084</v>
      </c>
      <c r="AD1072">
        <v>-0.11</v>
      </c>
      <c r="AE1072">
        <v>0</v>
      </c>
      <c r="AF1072">
        <v>0</v>
      </c>
      <c r="AG1072">
        <v>0</v>
      </c>
      <c r="AH1072">
        <v>0</v>
      </c>
      <c r="AI1072" t="s">
        <v>697</v>
      </c>
      <c r="AJ1072" t="s">
        <v>697</v>
      </c>
      <c r="AK1072" t="s">
        <v>697</v>
      </c>
      <c r="AL1072">
        <v>0</v>
      </c>
      <c r="AM1072">
        <v>0</v>
      </c>
      <c r="AN1072" t="s">
        <v>697</v>
      </c>
      <c r="AO1072" t="s">
        <v>697</v>
      </c>
      <c r="AP1072" t="s">
        <v>697</v>
      </c>
      <c r="AQ1072" t="s">
        <v>697</v>
      </c>
      <c r="AR1072" t="s">
        <v>697</v>
      </c>
      <c r="AS1072" t="s">
        <v>697</v>
      </c>
      <c r="AT1072" t="s">
        <v>697</v>
      </c>
      <c r="AU1072" t="s">
        <v>697</v>
      </c>
      <c r="AV1072" t="s">
        <v>697</v>
      </c>
      <c r="AW1072" t="s">
        <v>697</v>
      </c>
      <c r="AX1072" t="s">
        <v>697</v>
      </c>
      <c r="AY1072" t="s">
        <v>697</v>
      </c>
      <c r="AZ1072" t="s">
        <v>697</v>
      </c>
      <c r="BA1072" t="s">
        <v>2095</v>
      </c>
      <c r="BB1072" t="s">
        <v>2943</v>
      </c>
      <c r="BC1072">
        <v>0.63</v>
      </c>
      <c r="BD1072" t="s">
        <v>362</v>
      </c>
      <c r="BE1072">
        <v>0</v>
      </c>
      <c r="BF1072">
        <v>0</v>
      </c>
      <c r="BG1072">
        <v>0</v>
      </c>
      <c r="BH1072">
        <v>0</v>
      </c>
      <c r="BI1072" t="s">
        <v>197</v>
      </c>
      <c r="BJ1072" t="s">
        <v>697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 t="s">
        <v>697</v>
      </c>
      <c r="BQ1072">
        <v>0</v>
      </c>
      <c r="BR1072">
        <v>0</v>
      </c>
      <c r="BS1072">
        <v>0</v>
      </c>
      <c r="BT1072" t="s">
        <v>697</v>
      </c>
      <c r="BU1072">
        <v>0</v>
      </c>
      <c r="BV1072">
        <v>0</v>
      </c>
      <c r="BW1072" t="s">
        <v>697</v>
      </c>
      <c r="BX1072">
        <v>0</v>
      </c>
    </row>
    <row r="1073" spans="1:76" x14ac:dyDescent="0.25">
      <c r="A1073" t="s">
        <v>192</v>
      </c>
      <c r="B1073" t="s">
        <v>697</v>
      </c>
      <c r="C1073" t="s">
        <v>697</v>
      </c>
      <c r="D1073" t="s">
        <v>697</v>
      </c>
      <c r="E1073" t="s">
        <v>697</v>
      </c>
      <c r="F1073" t="s">
        <v>692</v>
      </c>
      <c r="G1073" t="s">
        <v>697</v>
      </c>
      <c r="H1073" t="s">
        <v>184</v>
      </c>
      <c r="I1073" t="s">
        <v>2633</v>
      </c>
      <c r="J1073" t="s">
        <v>2633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697</v>
      </c>
      <c r="AC1073" s="2">
        <v>-2.262295081967213</v>
      </c>
      <c r="AD1073">
        <v>-0.5</v>
      </c>
      <c r="AE1073">
        <v>0</v>
      </c>
      <c r="AF1073">
        <v>0</v>
      </c>
      <c r="AG1073">
        <v>0</v>
      </c>
      <c r="AH1073">
        <v>0</v>
      </c>
      <c r="AI1073" t="s">
        <v>697</v>
      </c>
      <c r="AJ1073" t="s">
        <v>697</v>
      </c>
      <c r="AK1073" t="s">
        <v>697</v>
      </c>
      <c r="AL1073">
        <v>0</v>
      </c>
      <c r="AM1073">
        <v>0</v>
      </c>
      <c r="AN1073" t="s">
        <v>697</v>
      </c>
      <c r="AO1073" t="s">
        <v>697</v>
      </c>
      <c r="AP1073" t="s">
        <v>697</v>
      </c>
      <c r="AQ1073" t="s">
        <v>697</v>
      </c>
      <c r="AR1073" t="s">
        <v>697</v>
      </c>
      <c r="AS1073" t="s">
        <v>697</v>
      </c>
      <c r="AT1073" t="s">
        <v>697</v>
      </c>
      <c r="AU1073" t="s">
        <v>697</v>
      </c>
      <c r="AV1073" t="s">
        <v>697</v>
      </c>
      <c r="AW1073" t="s">
        <v>697</v>
      </c>
      <c r="AX1073" t="s">
        <v>697</v>
      </c>
      <c r="AY1073" t="s">
        <v>697</v>
      </c>
      <c r="AZ1073" t="s">
        <v>697</v>
      </c>
      <c r="BA1073" t="s">
        <v>1654</v>
      </c>
      <c r="BB1073" t="s">
        <v>1655</v>
      </c>
      <c r="BC1073">
        <v>2.76</v>
      </c>
      <c r="BD1073" t="s">
        <v>697</v>
      </c>
      <c r="BE1073">
        <v>0</v>
      </c>
      <c r="BF1073">
        <v>0</v>
      </c>
      <c r="BG1073">
        <v>0</v>
      </c>
      <c r="BH1073">
        <v>0</v>
      </c>
      <c r="BI1073" t="s">
        <v>197</v>
      </c>
      <c r="BJ1073" t="s">
        <v>697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 t="s">
        <v>697</v>
      </c>
      <c r="BQ1073">
        <v>0</v>
      </c>
      <c r="BR1073">
        <v>0</v>
      </c>
      <c r="BS1073">
        <v>0</v>
      </c>
      <c r="BT1073" t="s">
        <v>697</v>
      </c>
      <c r="BU1073">
        <v>0</v>
      </c>
      <c r="BV1073">
        <v>0</v>
      </c>
      <c r="BW1073" t="s">
        <v>697</v>
      </c>
      <c r="BX1073">
        <v>0</v>
      </c>
    </row>
    <row r="1074" spans="1:76" x14ac:dyDescent="0.25">
      <c r="A1074" t="s">
        <v>192</v>
      </c>
      <c r="B1074" t="s">
        <v>697</v>
      </c>
      <c r="C1074" t="s">
        <v>697</v>
      </c>
      <c r="D1074" t="s">
        <v>697</v>
      </c>
      <c r="E1074" t="s">
        <v>697</v>
      </c>
      <c r="F1074" t="s">
        <v>210</v>
      </c>
      <c r="G1074" t="s">
        <v>697</v>
      </c>
      <c r="H1074" t="s">
        <v>184</v>
      </c>
      <c r="I1074" t="s">
        <v>2633</v>
      </c>
      <c r="J1074" t="s">
        <v>2633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697</v>
      </c>
      <c r="AC1074" s="2">
        <v>-1.2377049180327868</v>
      </c>
      <c r="AD1074">
        <v>-0.27</v>
      </c>
      <c r="AE1074">
        <v>0</v>
      </c>
      <c r="AF1074">
        <v>0</v>
      </c>
      <c r="AG1074">
        <v>0</v>
      </c>
      <c r="AH1074">
        <v>0</v>
      </c>
      <c r="AI1074" t="s">
        <v>697</v>
      </c>
      <c r="AJ1074" t="s">
        <v>697</v>
      </c>
      <c r="AK1074" t="s">
        <v>697</v>
      </c>
      <c r="AL1074">
        <v>0</v>
      </c>
      <c r="AM1074">
        <v>0</v>
      </c>
      <c r="AN1074" t="s">
        <v>697</v>
      </c>
      <c r="AO1074" t="s">
        <v>697</v>
      </c>
      <c r="AP1074" t="s">
        <v>697</v>
      </c>
      <c r="AQ1074" t="s">
        <v>697</v>
      </c>
      <c r="AR1074" t="s">
        <v>697</v>
      </c>
      <c r="AS1074" t="s">
        <v>697</v>
      </c>
      <c r="AT1074" t="s">
        <v>697</v>
      </c>
      <c r="AU1074" t="s">
        <v>697</v>
      </c>
      <c r="AV1074" t="s">
        <v>697</v>
      </c>
      <c r="AW1074" t="s">
        <v>697</v>
      </c>
      <c r="AX1074" t="s">
        <v>697</v>
      </c>
      <c r="AY1074" t="s">
        <v>697</v>
      </c>
      <c r="AZ1074" t="s">
        <v>697</v>
      </c>
      <c r="BA1074" t="s">
        <v>1745</v>
      </c>
      <c r="BB1074" t="s">
        <v>1746</v>
      </c>
      <c r="BC1074">
        <v>1.51</v>
      </c>
      <c r="BD1074" t="s">
        <v>697</v>
      </c>
      <c r="BE1074">
        <v>0</v>
      </c>
      <c r="BF1074">
        <v>0</v>
      </c>
      <c r="BG1074">
        <v>0</v>
      </c>
      <c r="BH1074">
        <v>0</v>
      </c>
      <c r="BI1074" t="s">
        <v>197</v>
      </c>
      <c r="BJ1074" t="s">
        <v>697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 t="s">
        <v>697</v>
      </c>
      <c r="BQ1074">
        <v>0</v>
      </c>
      <c r="BR1074">
        <v>0</v>
      </c>
      <c r="BS1074">
        <v>0</v>
      </c>
      <c r="BT1074" t="s">
        <v>697</v>
      </c>
      <c r="BU1074">
        <v>0</v>
      </c>
      <c r="BV1074">
        <v>0</v>
      </c>
      <c r="BW1074" t="s">
        <v>697</v>
      </c>
      <c r="BX1074">
        <v>0</v>
      </c>
    </row>
    <row r="1075" spans="1:76" x14ac:dyDescent="0.25">
      <c r="A1075" t="s">
        <v>192</v>
      </c>
      <c r="B1075" t="s">
        <v>697</v>
      </c>
      <c r="C1075" t="s">
        <v>697</v>
      </c>
      <c r="D1075" t="s">
        <v>697</v>
      </c>
      <c r="E1075" t="s">
        <v>697</v>
      </c>
      <c r="F1075" t="s">
        <v>225</v>
      </c>
      <c r="G1075" t="s">
        <v>697</v>
      </c>
      <c r="H1075" t="s">
        <v>184</v>
      </c>
      <c r="I1075" t="s">
        <v>2633</v>
      </c>
      <c r="J1075" t="s">
        <v>2633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697</v>
      </c>
      <c r="AC1075" s="2">
        <v>-1.9836065573770492</v>
      </c>
      <c r="AD1075">
        <v>-0.44</v>
      </c>
      <c r="AE1075">
        <v>0</v>
      </c>
      <c r="AF1075">
        <v>0</v>
      </c>
      <c r="AG1075">
        <v>0</v>
      </c>
      <c r="AH1075">
        <v>0</v>
      </c>
      <c r="AI1075" t="s">
        <v>697</v>
      </c>
      <c r="AJ1075" t="s">
        <v>697</v>
      </c>
      <c r="AK1075" t="s">
        <v>697</v>
      </c>
      <c r="AL1075">
        <v>0</v>
      </c>
      <c r="AM1075">
        <v>0</v>
      </c>
      <c r="AN1075" t="s">
        <v>697</v>
      </c>
      <c r="AO1075" t="s">
        <v>697</v>
      </c>
      <c r="AP1075" t="s">
        <v>697</v>
      </c>
      <c r="AQ1075" t="s">
        <v>697</v>
      </c>
      <c r="AR1075" t="s">
        <v>697</v>
      </c>
      <c r="AS1075" t="s">
        <v>697</v>
      </c>
      <c r="AT1075" t="s">
        <v>697</v>
      </c>
      <c r="AU1075" t="s">
        <v>697</v>
      </c>
      <c r="AV1075" t="s">
        <v>697</v>
      </c>
      <c r="AW1075" t="s">
        <v>697</v>
      </c>
      <c r="AX1075" t="s">
        <v>697</v>
      </c>
      <c r="AY1075" t="s">
        <v>697</v>
      </c>
      <c r="AZ1075" t="s">
        <v>697</v>
      </c>
      <c r="BA1075" t="s">
        <v>1717</v>
      </c>
      <c r="BB1075" t="s">
        <v>1718</v>
      </c>
      <c r="BC1075">
        <v>2.42</v>
      </c>
      <c r="BD1075" t="s">
        <v>697</v>
      </c>
      <c r="BE1075">
        <v>0</v>
      </c>
      <c r="BF1075">
        <v>0</v>
      </c>
      <c r="BG1075">
        <v>0</v>
      </c>
      <c r="BH1075">
        <v>0</v>
      </c>
      <c r="BI1075" t="s">
        <v>197</v>
      </c>
      <c r="BJ1075" t="s">
        <v>697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 t="s">
        <v>697</v>
      </c>
      <c r="BQ1075">
        <v>0</v>
      </c>
      <c r="BR1075">
        <v>0</v>
      </c>
      <c r="BS1075">
        <v>0</v>
      </c>
      <c r="BT1075" t="s">
        <v>697</v>
      </c>
      <c r="BU1075">
        <v>0</v>
      </c>
      <c r="BV1075">
        <v>0</v>
      </c>
      <c r="BW1075" t="s">
        <v>697</v>
      </c>
      <c r="BX1075">
        <v>0</v>
      </c>
    </row>
    <row r="1076" spans="1:76" x14ac:dyDescent="0.25">
      <c r="A1076" t="s">
        <v>192</v>
      </c>
      <c r="B1076" t="s">
        <v>697</v>
      </c>
      <c r="C1076" t="s">
        <v>697</v>
      </c>
      <c r="D1076" t="s">
        <v>697</v>
      </c>
      <c r="E1076" t="s">
        <v>697</v>
      </c>
      <c r="F1076" t="s">
        <v>457</v>
      </c>
      <c r="G1076" t="s">
        <v>697</v>
      </c>
      <c r="H1076" t="s">
        <v>184</v>
      </c>
      <c r="I1076" t="s">
        <v>2633</v>
      </c>
      <c r="J1076" t="s">
        <v>2633</v>
      </c>
      <c r="K1076">
        <v>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697</v>
      </c>
      <c r="AC1076" s="2">
        <v>-0.70491803278688525</v>
      </c>
      <c r="AD1076">
        <v>-0.16</v>
      </c>
      <c r="AE1076">
        <v>0</v>
      </c>
      <c r="AF1076">
        <v>0</v>
      </c>
      <c r="AG1076">
        <v>0</v>
      </c>
      <c r="AH1076">
        <v>0</v>
      </c>
      <c r="AI1076" t="s">
        <v>697</v>
      </c>
      <c r="AJ1076" t="s">
        <v>697</v>
      </c>
      <c r="AK1076" t="s">
        <v>697</v>
      </c>
      <c r="AL1076">
        <v>0</v>
      </c>
      <c r="AM1076">
        <v>0</v>
      </c>
      <c r="AN1076" t="s">
        <v>697</v>
      </c>
      <c r="AO1076" t="s">
        <v>697</v>
      </c>
      <c r="AP1076" t="s">
        <v>697</v>
      </c>
      <c r="AQ1076" t="s">
        <v>697</v>
      </c>
      <c r="AR1076" t="s">
        <v>697</v>
      </c>
      <c r="AS1076" t="s">
        <v>697</v>
      </c>
      <c r="AT1076" t="s">
        <v>697</v>
      </c>
      <c r="AU1076" t="s">
        <v>697</v>
      </c>
      <c r="AV1076" t="s">
        <v>697</v>
      </c>
      <c r="AW1076" t="s">
        <v>697</v>
      </c>
      <c r="AX1076" t="s">
        <v>697</v>
      </c>
      <c r="AY1076" t="s">
        <v>697</v>
      </c>
      <c r="AZ1076" t="s">
        <v>697</v>
      </c>
      <c r="BA1076" t="s">
        <v>1258</v>
      </c>
      <c r="BB1076" t="s">
        <v>1490</v>
      </c>
      <c r="BC1076">
        <v>0.86</v>
      </c>
      <c r="BD1076" t="s">
        <v>697</v>
      </c>
      <c r="BE1076">
        <v>0</v>
      </c>
      <c r="BF1076">
        <v>0</v>
      </c>
      <c r="BG1076">
        <v>0</v>
      </c>
      <c r="BH1076">
        <v>0</v>
      </c>
      <c r="BI1076" t="s">
        <v>197</v>
      </c>
      <c r="BJ1076" t="s">
        <v>697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 t="s">
        <v>697</v>
      </c>
      <c r="BQ1076">
        <v>0</v>
      </c>
      <c r="BR1076">
        <v>0</v>
      </c>
      <c r="BS1076">
        <v>0</v>
      </c>
      <c r="BT1076" t="s">
        <v>697</v>
      </c>
      <c r="BU1076">
        <v>0</v>
      </c>
      <c r="BV1076">
        <v>0</v>
      </c>
      <c r="BW1076" t="s">
        <v>697</v>
      </c>
      <c r="BX1076">
        <v>0</v>
      </c>
    </row>
    <row r="1077" spans="1:76" x14ac:dyDescent="0.25">
      <c r="A1077" t="s">
        <v>192</v>
      </c>
      <c r="B1077" t="s">
        <v>697</v>
      </c>
      <c r="C1077" t="s">
        <v>697</v>
      </c>
      <c r="D1077" t="s">
        <v>697</v>
      </c>
      <c r="E1077" t="s">
        <v>697</v>
      </c>
      <c r="F1077" t="s">
        <v>679</v>
      </c>
      <c r="G1077" t="s">
        <v>697</v>
      </c>
      <c r="H1077" t="s">
        <v>184</v>
      </c>
      <c r="I1077" t="s">
        <v>2633</v>
      </c>
      <c r="J1077" t="s">
        <v>2633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697</v>
      </c>
      <c r="AC1077" s="2">
        <v>-0.26229508196721307</v>
      </c>
      <c r="AD1077">
        <v>-0.06</v>
      </c>
      <c r="AE1077">
        <v>0</v>
      </c>
      <c r="AF1077">
        <v>0</v>
      </c>
      <c r="AG1077">
        <v>0</v>
      </c>
      <c r="AH1077">
        <v>0</v>
      </c>
      <c r="AI1077" t="s">
        <v>697</v>
      </c>
      <c r="AJ1077" t="s">
        <v>697</v>
      </c>
      <c r="AK1077" t="s">
        <v>697</v>
      </c>
      <c r="AL1077">
        <v>0</v>
      </c>
      <c r="AM1077">
        <v>0</v>
      </c>
      <c r="AN1077" t="s">
        <v>697</v>
      </c>
      <c r="AO1077" t="s">
        <v>697</v>
      </c>
      <c r="AP1077" t="s">
        <v>697</v>
      </c>
      <c r="AQ1077" t="s">
        <v>697</v>
      </c>
      <c r="AR1077" t="s">
        <v>697</v>
      </c>
      <c r="AS1077" t="s">
        <v>697</v>
      </c>
      <c r="AT1077" t="s">
        <v>697</v>
      </c>
      <c r="AU1077" t="s">
        <v>697</v>
      </c>
      <c r="AV1077" t="s">
        <v>697</v>
      </c>
      <c r="AW1077" t="s">
        <v>697</v>
      </c>
      <c r="AX1077" t="s">
        <v>697</v>
      </c>
      <c r="AY1077" t="s">
        <v>697</v>
      </c>
      <c r="AZ1077" t="s">
        <v>697</v>
      </c>
      <c r="BA1077" t="s">
        <v>1933</v>
      </c>
      <c r="BB1077" t="s">
        <v>2325</v>
      </c>
      <c r="BC1077">
        <v>0.32</v>
      </c>
      <c r="BD1077" t="s">
        <v>697</v>
      </c>
      <c r="BE1077">
        <v>0</v>
      </c>
      <c r="BF1077">
        <v>0</v>
      </c>
      <c r="BG1077">
        <v>0</v>
      </c>
      <c r="BH1077">
        <v>0</v>
      </c>
      <c r="BI1077" t="s">
        <v>197</v>
      </c>
      <c r="BJ1077" t="s">
        <v>697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 t="s">
        <v>697</v>
      </c>
      <c r="BQ1077">
        <v>0</v>
      </c>
      <c r="BR1077">
        <v>0</v>
      </c>
      <c r="BS1077">
        <v>0</v>
      </c>
      <c r="BT1077" t="s">
        <v>697</v>
      </c>
      <c r="BU1077">
        <v>0</v>
      </c>
      <c r="BV1077">
        <v>0</v>
      </c>
      <c r="BW1077" t="s">
        <v>697</v>
      </c>
      <c r="BX1077">
        <v>0</v>
      </c>
    </row>
    <row r="1078" spans="1:76" x14ac:dyDescent="0.25">
      <c r="A1078" t="s">
        <v>192</v>
      </c>
      <c r="B1078" t="s">
        <v>697</v>
      </c>
      <c r="C1078" t="s">
        <v>697</v>
      </c>
      <c r="D1078" t="s">
        <v>697</v>
      </c>
      <c r="E1078" t="s">
        <v>697</v>
      </c>
      <c r="F1078" t="s">
        <v>257</v>
      </c>
      <c r="G1078" t="s">
        <v>697</v>
      </c>
      <c r="H1078" t="s">
        <v>184</v>
      </c>
      <c r="I1078" t="s">
        <v>2633</v>
      </c>
      <c r="J1078" t="s">
        <v>2633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697</v>
      </c>
      <c r="AC1078" s="2">
        <v>-1.6885245901639343</v>
      </c>
      <c r="AD1078">
        <v>-0.37</v>
      </c>
      <c r="AE1078">
        <v>0</v>
      </c>
      <c r="AF1078">
        <v>0</v>
      </c>
      <c r="AG1078">
        <v>0</v>
      </c>
      <c r="AH1078">
        <v>0</v>
      </c>
      <c r="AI1078" t="s">
        <v>697</v>
      </c>
      <c r="AJ1078" t="s">
        <v>697</v>
      </c>
      <c r="AK1078" t="s">
        <v>697</v>
      </c>
      <c r="AL1078">
        <v>0</v>
      </c>
      <c r="AM1078">
        <v>0</v>
      </c>
      <c r="AN1078" t="s">
        <v>697</v>
      </c>
      <c r="AO1078" t="s">
        <v>697</v>
      </c>
      <c r="AP1078" t="s">
        <v>697</v>
      </c>
      <c r="AQ1078" t="s">
        <v>697</v>
      </c>
      <c r="AR1078" t="s">
        <v>697</v>
      </c>
      <c r="AS1078" t="s">
        <v>697</v>
      </c>
      <c r="AT1078" t="s">
        <v>697</v>
      </c>
      <c r="AU1078" t="s">
        <v>697</v>
      </c>
      <c r="AV1078" t="s">
        <v>697</v>
      </c>
      <c r="AW1078" t="s">
        <v>697</v>
      </c>
      <c r="AX1078" t="s">
        <v>697</v>
      </c>
      <c r="AY1078" t="s">
        <v>697</v>
      </c>
      <c r="AZ1078" t="s">
        <v>697</v>
      </c>
      <c r="BA1078" t="s">
        <v>2236</v>
      </c>
      <c r="BB1078" t="s">
        <v>2944</v>
      </c>
      <c r="BC1078">
        <v>2.06</v>
      </c>
      <c r="BD1078" t="s">
        <v>924</v>
      </c>
      <c r="BE1078">
        <v>0</v>
      </c>
      <c r="BF1078">
        <v>0</v>
      </c>
      <c r="BG1078">
        <v>0</v>
      </c>
      <c r="BH1078">
        <v>0</v>
      </c>
      <c r="BI1078" t="s">
        <v>197</v>
      </c>
      <c r="BJ1078" t="s">
        <v>697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 t="s">
        <v>697</v>
      </c>
      <c r="BQ1078">
        <v>0</v>
      </c>
      <c r="BR1078">
        <v>0</v>
      </c>
      <c r="BS1078">
        <v>0</v>
      </c>
      <c r="BT1078" t="s">
        <v>697</v>
      </c>
      <c r="BU1078">
        <v>0</v>
      </c>
      <c r="BV1078">
        <v>0</v>
      </c>
      <c r="BW1078" t="s">
        <v>697</v>
      </c>
      <c r="BX1078">
        <v>0</v>
      </c>
    </row>
    <row r="1079" spans="1:76" x14ac:dyDescent="0.25">
      <c r="A1079" t="s">
        <v>192</v>
      </c>
      <c r="B1079" t="s">
        <v>697</v>
      </c>
      <c r="C1079" t="s">
        <v>697</v>
      </c>
      <c r="D1079" t="s">
        <v>697</v>
      </c>
      <c r="E1079" t="s">
        <v>697</v>
      </c>
      <c r="F1079" t="s">
        <v>243</v>
      </c>
      <c r="G1079" t="s">
        <v>697</v>
      </c>
      <c r="H1079" t="s">
        <v>184</v>
      </c>
      <c r="I1079" t="s">
        <v>2633</v>
      </c>
      <c r="J1079" t="s">
        <v>2633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697</v>
      </c>
      <c r="AC1079" s="2">
        <v>-2.8442622950819674</v>
      </c>
      <c r="AD1079">
        <v>-0.63</v>
      </c>
      <c r="AE1079">
        <v>0</v>
      </c>
      <c r="AF1079">
        <v>0</v>
      </c>
      <c r="AG1079">
        <v>0</v>
      </c>
      <c r="AH1079">
        <v>0</v>
      </c>
      <c r="AI1079" t="s">
        <v>697</v>
      </c>
      <c r="AJ1079" t="s">
        <v>697</v>
      </c>
      <c r="AK1079" t="s">
        <v>697</v>
      </c>
      <c r="AL1079">
        <v>0</v>
      </c>
      <c r="AM1079">
        <v>0</v>
      </c>
      <c r="AN1079" t="s">
        <v>697</v>
      </c>
      <c r="AO1079" t="s">
        <v>697</v>
      </c>
      <c r="AP1079" t="s">
        <v>697</v>
      </c>
      <c r="AQ1079" t="s">
        <v>697</v>
      </c>
      <c r="AR1079" t="s">
        <v>697</v>
      </c>
      <c r="AS1079" t="s">
        <v>697</v>
      </c>
      <c r="AT1079" t="s">
        <v>697</v>
      </c>
      <c r="AU1079" t="s">
        <v>697</v>
      </c>
      <c r="AV1079" t="s">
        <v>697</v>
      </c>
      <c r="AW1079" t="s">
        <v>697</v>
      </c>
      <c r="AX1079" t="s">
        <v>697</v>
      </c>
      <c r="AY1079" t="s">
        <v>697</v>
      </c>
      <c r="AZ1079" t="s">
        <v>697</v>
      </c>
      <c r="BA1079" t="s">
        <v>2012</v>
      </c>
      <c r="BB1079" t="s">
        <v>2913</v>
      </c>
      <c r="BC1079">
        <v>3.47</v>
      </c>
      <c r="BD1079" t="s">
        <v>697</v>
      </c>
      <c r="BE1079">
        <v>0</v>
      </c>
      <c r="BF1079">
        <v>0</v>
      </c>
      <c r="BG1079">
        <v>0</v>
      </c>
      <c r="BH1079">
        <v>0</v>
      </c>
      <c r="BI1079" t="s">
        <v>197</v>
      </c>
      <c r="BJ1079" t="s">
        <v>697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 t="s">
        <v>697</v>
      </c>
      <c r="BQ1079">
        <v>0</v>
      </c>
      <c r="BR1079">
        <v>0</v>
      </c>
      <c r="BS1079">
        <v>0</v>
      </c>
      <c r="BT1079" t="s">
        <v>697</v>
      </c>
      <c r="BU1079">
        <v>0</v>
      </c>
      <c r="BV1079">
        <v>0</v>
      </c>
      <c r="BW1079" t="s">
        <v>697</v>
      </c>
      <c r="BX1079">
        <v>0</v>
      </c>
    </row>
    <row r="1080" spans="1:76" x14ac:dyDescent="0.25">
      <c r="A1080" t="s">
        <v>192</v>
      </c>
      <c r="B1080" t="s">
        <v>697</v>
      </c>
      <c r="C1080" t="s">
        <v>697</v>
      </c>
      <c r="D1080" t="s">
        <v>697</v>
      </c>
      <c r="E1080" t="s">
        <v>697</v>
      </c>
      <c r="F1080" t="s">
        <v>221</v>
      </c>
      <c r="G1080" t="s">
        <v>697</v>
      </c>
      <c r="H1080" t="s">
        <v>184</v>
      </c>
      <c r="I1080" t="s">
        <v>2633</v>
      </c>
      <c r="J1080" t="s">
        <v>2633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697</v>
      </c>
      <c r="AC1080" s="2">
        <v>-0.1475409836065574</v>
      </c>
      <c r="AD1080">
        <v>-0.03</v>
      </c>
      <c r="AE1080">
        <v>0</v>
      </c>
      <c r="AF1080">
        <v>0</v>
      </c>
      <c r="AG1080">
        <v>0</v>
      </c>
      <c r="AH1080">
        <v>0</v>
      </c>
      <c r="AI1080" t="s">
        <v>697</v>
      </c>
      <c r="AJ1080" t="s">
        <v>697</v>
      </c>
      <c r="AK1080" t="s">
        <v>697</v>
      </c>
      <c r="AL1080">
        <v>0</v>
      </c>
      <c r="AM1080">
        <v>0</v>
      </c>
      <c r="AN1080" t="s">
        <v>697</v>
      </c>
      <c r="AO1080" t="s">
        <v>697</v>
      </c>
      <c r="AP1080" t="s">
        <v>697</v>
      </c>
      <c r="AQ1080" t="s">
        <v>697</v>
      </c>
      <c r="AR1080" t="s">
        <v>697</v>
      </c>
      <c r="AS1080" t="s">
        <v>697</v>
      </c>
      <c r="AT1080" t="s">
        <v>697</v>
      </c>
      <c r="AU1080" t="s">
        <v>697</v>
      </c>
      <c r="AV1080" t="s">
        <v>697</v>
      </c>
      <c r="AW1080" t="s">
        <v>697</v>
      </c>
      <c r="AX1080" t="s">
        <v>697</v>
      </c>
      <c r="AY1080" t="s">
        <v>697</v>
      </c>
      <c r="AZ1080" t="s">
        <v>697</v>
      </c>
      <c r="BA1080" t="s">
        <v>2493</v>
      </c>
      <c r="BB1080" t="s">
        <v>2945</v>
      </c>
      <c r="BC1080">
        <v>0.18</v>
      </c>
      <c r="BD1080" t="s">
        <v>697</v>
      </c>
      <c r="BE1080">
        <v>0</v>
      </c>
      <c r="BF1080">
        <v>0</v>
      </c>
      <c r="BG1080">
        <v>0</v>
      </c>
      <c r="BH1080">
        <v>0</v>
      </c>
      <c r="BI1080" t="s">
        <v>197</v>
      </c>
      <c r="BJ1080" t="s">
        <v>697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 t="s">
        <v>697</v>
      </c>
      <c r="BQ1080">
        <v>0</v>
      </c>
      <c r="BR1080">
        <v>0</v>
      </c>
      <c r="BS1080">
        <v>0</v>
      </c>
      <c r="BT1080" t="s">
        <v>697</v>
      </c>
      <c r="BU1080">
        <v>0</v>
      </c>
      <c r="BV1080">
        <v>0</v>
      </c>
      <c r="BW1080" t="s">
        <v>697</v>
      </c>
      <c r="BX1080">
        <v>0</v>
      </c>
    </row>
    <row r="1081" spans="1:76" x14ac:dyDescent="0.25">
      <c r="A1081" t="s">
        <v>192</v>
      </c>
      <c r="B1081" t="s">
        <v>697</v>
      </c>
      <c r="C1081" t="s">
        <v>697</v>
      </c>
      <c r="D1081" t="s">
        <v>697</v>
      </c>
      <c r="E1081" t="s">
        <v>697</v>
      </c>
      <c r="F1081" t="s">
        <v>221</v>
      </c>
      <c r="G1081" t="s">
        <v>697</v>
      </c>
      <c r="H1081" t="s">
        <v>184</v>
      </c>
      <c r="I1081" t="s">
        <v>2633</v>
      </c>
      <c r="J1081" t="s">
        <v>2633</v>
      </c>
      <c r="K1081">
        <v>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697</v>
      </c>
      <c r="AC1081" s="2">
        <v>-0.2377049180327869</v>
      </c>
      <c r="AD1081">
        <v>-0.05</v>
      </c>
      <c r="AE1081">
        <v>0</v>
      </c>
      <c r="AF1081">
        <v>0</v>
      </c>
      <c r="AG1081">
        <v>0</v>
      </c>
      <c r="AH1081">
        <v>0</v>
      </c>
      <c r="AI1081" t="s">
        <v>697</v>
      </c>
      <c r="AJ1081" t="s">
        <v>697</v>
      </c>
      <c r="AK1081" t="s">
        <v>697</v>
      </c>
      <c r="AL1081">
        <v>0</v>
      </c>
      <c r="AM1081">
        <v>0</v>
      </c>
      <c r="AN1081" t="s">
        <v>697</v>
      </c>
      <c r="AO1081" t="s">
        <v>697</v>
      </c>
      <c r="AP1081" t="s">
        <v>697</v>
      </c>
      <c r="AQ1081" t="s">
        <v>697</v>
      </c>
      <c r="AR1081" t="s">
        <v>697</v>
      </c>
      <c r="AS1081" t="s">
        <v>697</v>
      </c>
      <c r="AT1081" t="s">
        <v>697</v>
      </c>
      <c r="AU1081" t="s">
        <v>697</v>
      </c>
      <c r="AV1081" t="s">
        <v>697</v>
      </c>
      <c r="AW1081" t="s">
        <v>697</v>
      </c>
      <c r="AX1081" t="s">
        <v>697</v>
      </c>
      <c r="AY1081" t="s">
        <v>697</v>
      </c>
      <c r="AZ1081" t="s">
        <v>697</v>
      </c>
      <c r="BA1081" t="s">
        <v>2394</v>
      </c>
      <c r="BB1081" t="s">
        <v>697</v>
      </c>
      <c r="BC1081">
        <v>0.28999999999999998</v>
      </c>
      <c r="BD1081" t="s">
        <v>1194</v>
      </c>
      <c r="BE1081">
        <v>0</v>
      </c>
      <c r="BF1081">
        <v>0</v>
      </c>
      <c r="BG1081">
        <v>0</v>
      </c>
      <c r="BH1081">
        <v>0</v>
      </c>
      <c r="BI1081" t="s">
        <v>197</v>
      </c>
      <c r="BJ1081" t="s">
        <v>697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 t="s">
        <v>697</v>
      </c>
      <c r="BQ1081">
        <v>0</v>
      </c>
      <c r="BR1081">
        <v>0</v>
      </c>
      <c r="BS1081">
        <v>0</v>
      </c>
      <c r="BT1081" t="s">
        <v>697</v>
      </c>
      <c r="BU1081">
        <v>0</v>
      </c>
      <c r="BV1081">
        <v>0</v>
      </c>
      <c r="BW1081" t="s">
        <v>697</v>
      </c>
      <c r="BX1081">
        <v>0</v>
      </c>
    </row>
    <row r="1082" spans="1:76" x14ac:dyDescent="0.25">
      <c r="A1082" t="s">
        <v>192</v>
      </c>
      <c r="B1082" t="s">
        <v>697</v>
      </c>
      <c r="C1082" t="s">
        <v>697</v>
      </c>
      <c r="D1082" t="s">
        <v>697</v>
      </c>
      <c r="E1082" t="s">
        <v>697</v>
      </c>
      <c r="F1082" t="s">
        <v>644</v>
      </c>
      <c r="G1082" t="s">
        <v>697</v>
      </c>
      <c r="H1082" t="s">
        <v>184</v>
      </c>
      <c r="I1082" t="s">
        <v>2633</v>
      </c>
      <c r="J1082" t="s">
        <v>2633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697</v>
      </c>
      <c r="AC1082" s="2">
        <v>-0.4344262295081967</v>
      </c>
      <c r="AD1082">
        <v>-0.1</v>
      </c>
      <c r="AE1082">
        <v>0</v>
      </c>
      <c r="AF1082">
        <v>0</v>
      </c>
      <c r="AG1082">
        <v>0</v>
      </c>
      <c r="AH1082">
        <v>0</v>
      </c>
      <c r="AI1082" t="s">
        <v>697</v>
      </c>
      <c r="AJ1082" t="s">
        <v>697</v>
      </c>
      <c r="AK1082" t="s">
        <v>697</v>
      </c>
      <c r="AL1082">
        <v>0</v>
      </c>
      <c r="AM1082">
        <v>0</v>
      </c>
      <c r="AN1082" t="s">
        <v>697</v>
      </c>
      <c r="AO1082" t="s">
        <v>697</v>
      </c>
      <c r="AP1082" t="s">
        <v>697</v>
      </c>
      <c r="AQ1082" t="s">
        <v>697</v>
      </c>
      <c r="AR1082" t="s">
        <v>697</v>
      </c>
      <c r="AS1082" t="s">
        <v>697</v>
      </c>
      <c r="AT1082" t="s">
        <v>697</v>
      </c>
      <c r="AU1082" t="s">
        <v>697</v>
      </c>
      <c r="AV1082" t="s">
        <v>697</v>
      </c>
      <c r="AW1082" t="s">
        <v>697</v>
      </c>
      <c r="AX1082" t="s">
        <v>697</v>
      </c>
      <c r="AY1082" t="s">
        <v>697</v>
      </c>
      <c r="AZ1082" t="s">
        <v>697</v>
      </c>
      <c r="BA1082" t="s">
        <v>1211</v>
      </c>
      <c r="BB1082" t="s">
        <v>2946</v>
      </c>
      <c r="BC1082">
        <v>0.53</v>
      </c>
      <c r="BD1082" t="s">
        <v>697</v>
      </c>
      <c r="BE1082">
        <v>0</v>
      </c>
      <c r="BF1082">
        <v>0</v>
      </c>
      <c r="BG1082">
        <v>0</v>
      </c>
      <c r="BH1082">
        <v>0</v>
      </c>
      <c r="BI1082" t="s">
        <v>197</v>
      </c>
      <c r="BJ1082" t="s">
        <v>697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 t="s">
        <v>697</v>
      </c>
      <c r="BQ1082">
        <v>0</v>
      </c>
      <c r="BR1082">
        <v>0</v>
      </c>
      <c r="BS1082">
        <v>0</v>
      </c>
      <c r="BT1082" t="s">
        <v>697</v>
      </c>
      <c r="BU1082">
        <v>0</v>
      </c>
      <c r="BV1082">
        <v>0</v>
      </c>
      <c r="BW1082" t="s">
        <v>697</v>
      </c>
      <c r="BX1082">
        <v>0</v>
      </c>
    </row>
    <row r="1083" spans="1:76" x14ac:dyDescent="0.25">
      <c r="A1083" t="s">
        <v>192</v>
      </c>
      <c r="B1083" t="s">
        <v>697</v>
      </c>
      <c r="C1083" t="s">
        <v>697</v>
      </c>
      <c r="D1083" t="s">
        <v>697</v>
      </c>
      <c r="E1083" t="s">
        <v>697</v>
      </c>
      <c r="F1083" t="s">
        <v>243</v>
      </c>
      <c r="G1083" t="s">
        <v>697</v>
      </c>
      <c r="H1083" t="s">
        <v>184</v>
      </c>
      <c r="I1083" t="s">
        <v>2633</v>
      </c>
      <c r="J1083" t="s">
        <v>2633</v>
      </c>
      <c r="K1083">
        <v>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697</v>
      </c>
      <c r="AC1083" s="2">
        <v>-3.401639344262295</v>
      </c>
      <c r="AD1083">
        <v>-0.75</v>
      </c>
      <c r="AE1083">
        <v>0</v>
      </c>
      <c r="AF1083">
        <v>0</v>
      </c>
      <c r="AG1083">
        <v>0</v>
      </c>
      <c r="AH1083">
        <v>0</v>
      </c>
      <c r="AI1083" t="s">
        <v>697</v>
      </c>
      <c r="AJ1083" t="s">
        <v>697</v>
      </c>
      <c r="AK1083" t="s">
        <v>697</v>
      </c>
      <c r="AL1083">
        <v>0</v>
      </c>
      <c r="AM1083">
        <v>0</v>
      </c>
      <c r="AN1083" t="s">
        <v>697</v>
      </c>
      <c r="AO1083" t="s">
        <v>697</v>
      </c>
      <c r="AP1083" t="s">
        <v>697</v>
      </c>
      <c r="AQ1083" t="s">
        <v>697</v>
      </c>
      <c r="AR1083" t="s">
        <v>697</v>
      </c>
      <c r="AS1083" t="s">
        <v>697</v>
      </c>
      <c r="AT1083" t="s">
        <v>697</v>
      </c>
      <c r="AU1083" t="s">
        <v>697</v>
      </c>
      <c r="AV1083" t="s">
        <v>697</v>
      </c>
      <c r="AW1083" t="s">
        <v>697</v>
      </c>
      <c r="AX1083" t="s">
        <v>697</v>
      </c>
      <c r="AY1083" t="s">
        <v>697</v>
      </c>
      <c r="AZ1083" t="s">
        <v>697</v>
      </c>
      <c r="BA1083" t="s">
        <v>2440</v>
      </c>
      <c r="BB1083" t="s">
        <v>697</v>
      </c>
      <c r="BC1083">
        <v>4.1500000000000004</v>
      </c>
      <c r="BD1083" t="s">
        <v>697</v>
      </c>
      <c r="BE1083">
        <v>0</v>
      </c>
      <c r="BF1083">
        <v>0</v>
      </c>
      <c r="BG1083">
        <v>0</v>
      </c>
      <c r="BH1083">
        <v>0</v>
      </c>
      <c r="BI1083" t="s">
        <v>197</v>
      </c>
      <c r="BJ1083" t="s">
        <v>697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 t="s">
        <v>697</v>
      </c>
      <c r="BQ1083">
        <v>0</v>
      </c>
      <c r="BR1083">
        <v>0</v>
      </c>
      <c r="BS1083">
        <v>0</v>
      </c>
      <c r="BT1083" t="s">
        <v>697</v>
      </c>
      <c r="BU1083">
        <v>0</v>
      </c>
      <c r="BV1083">
        <v>0</v>
      </c>
      <c r="BW1083" t="s">
        <v>697</v>
      </c>
      <c r="BX1083">
        <v>0</v>
      </c>
    </row>
    <row r="1084" spans="1:76" x14ac:dyDescent="0.25">
      <c r="A1084" t="s">
        <v>192</v>
      </c>
      <c r="B1084" t="s">
        <v>697</v>
      </c>
      <c r="C1084" t="s">
        <v>697</v>
      </c>
      <c r="D1084" t="s">
        <v>697</v>
      </c>
      <c r="E1084" t="s">
        <v>697</v>
      </c>
      <c r="F1084" t="s">
        <v>456</v>
      </c>
      <c r="G1084" t="s">
        <v>697</v>
      </c>
      <c r="H1084" t="s">
        <v>184</v>
      </c>
      <c r="I1084" t="s">
        <v>2633</v>
      </c>
      <c r="J1084" t="s">
        <v>2633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697</v>
      </c>
      <c r="AC1084" s="2">
        <v>-1.7868852459016393</v>
      </c>
      <c r="AD1084">
        <v>-0.39</v>
      </c>
      <c r="AE1084">
        <v>0</v>
      </c>
      <c r="AF1084">
        <v>0</v>
      </c>
      <c r="AG1084">
        <v>0</v>
      </c>
      <c r="AH1084">
        <v>0</v>
      </c>
      <c r="AI1084" t="s">
        <v>697</v>
      </c>
      <c r="AJ1084" t="s">
        <v>697</v>
      </c>
      <c r="AK1084" t="s">
        <v>697</v>
      </c>
      <c r="AL1084">
        <v>0</v>
      </c>
      <c r="AM1084">
        <v>0</v>
      </c>
      <c r="AN1084" t="s">
        <v>697</v>
      </c>
      <c r="AO1084" t="s">
        <v>697</v>
      </c>
      <c r="AP1084" t="s">
        <v>697</v>
      </c>
      <c r="AQ1084" t="s">
        <v>697</v>
      </c>
      <c r="AR1084" t="s">
        <v>697</v>
      </c>
      <c r="AS1084" t="s">
        <v>697</v>
      </c>
      <c r="AT1084" t="s">
        <v>697</v>
      </c>
      <c r="AU1084" t="s">
        <v>697</v>
      </c>
      <c r="AV1084" t="s">
        <v>697</v>
      </c>
      <c r="AW1084" t="s">
        <v>697</v>
      </c>
      <c r="AX1084" t="s">
        <v>697</v>
      </c>
      <c r="AY1084" t="s">
        <v>697</v>
      </c>
      <c r="AZ1084" t="s">
        <v>697</v>
      </c>
      <c r="BA1084" t="s">
        <v>1224</v>
      </c>
      <c r="BB1084" t="s">
        <v>2921</v>
      </c>
      <c r="BC1084">
        <v>2.1800000000000002</v>
      </c>
      <c r="BD1084" t="s">
        <v>697</v>
      </c>
      <c r="BE1084">
        <v>0</v>
      </c>
      <c r="BF1084">
        <v>0</v>
      </c>
      <c r="BG1084">
        <v>0</v>
      </c>
      <c r="BH1084">
        <v>0</v>
      </c>
      <c r="BI1084" t="s">
        <v>197</v>
      </c>
      <c r="BJ1084" t="s">
        <v>697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 t="s">
        <v>697</v>
      </c>
      <c r="BQ1084">
        <v>0</v>
      </c>
      <c r="BR1084">
        <v>0</v>
      </c>
      <c r="BS1084">
        <v>0</v>
      </c>
      <c r="BT1084" t="s">
        <v>697</v>
      </c>
      <c r="BU1084">
        <v>0</v>
      </c>
      <c r="BV1084">
        <v>0</v>
      </c>
      <c r="BW1084" t="s">
        <v>697</v>
      </c>
      <c r="BX1084">
        <v>0</v>
      </c>
    </row>
    <row r="1085" spans="1:76" x14ac:dyDescent="0.25">
      <c r="A1085" t="s">
        <v>192</v>
      </c>
      <c r="B1085" t="s">
        <v>697</v>
      </c>
      <c r="C1085" t="s">
        <v>697</v>
      </c>
      <c r="D1085" t="s">
        <v>697</v>
      </c>
      <c r="E1085" t="s">
        <v>697</v>
      </c>
      <c r="F1085" t="s">
        <v>697</v>
      </c>
      <c r="G1085" t="s">
        <v>198</v>
      </c>
      <c r="H1085" t="s">
        <v>156</v>
      </c>
      <c r="I1085" t="s">
        <v>2633</v>
      </c>
      <c r="J1085" t="s">
        <v>2633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3.64</v>
      </c>
      <c r="Z1085">
        <v>0</v>
      </c>
      <c r="AA1085">
        <v>0</v>
      </c>
      <c r="AB1085" t="s">
        <v>697</v>
      </c>
      <c r="AC1085" s="2">
        <v>-2.9836065573770494</v>
      </c>
      <c r="AD1085">
        <v>-0.66</v>
      </c>
      <c r="AE1085">
        <v>0</v>
      </c>
      <c r="AF1085">
        <v>0</v>
      </c>
      <c r="AG1085">
        <v>0</v>
      </c>
      <c r="AH1085">
        <v>0</v>
      </c>
      <c r="AI1085" t="s">
        <v>697</v>
      </c>
      <c r="AJ1085" t="s">
        <v>697</v>
      </c>
      <c r="AK1085" t="s">
        <v>697</v>
      </c>
      <c r="AL1085">
        <v>0</v>
      </c>
      <c r="AM1085">
        <v>0</v>
      </c>
      <c r="AN1085" t="s">
        <v>697</v>
      </c>
      <c r="AO1085" t="s">
        <v>697</v>
      </c>
      <c r="AP1085" t="s">
        <v>697</v>
      </c>
      <c r="AQ1085" t="s">
        <v>2343</v>
      </c>
      <c r="AR1085" t="s">
        <v>697</v>
      </c>
      <c r="AS1085" t="s">
        <v>697</v>
      </c>
      <c r="AT1085" t="s">
        <v>697</v>
      </c>
      <c r="AU1085" t="s">
        <v>697</v>
      </c>
      <c r="AV1085" t="s">
        <v>697</v>
      </c>
      <c r="AW1085" t="s">
        <v>697</v>
      </c>
      <c r="AX1085" t="s">
        <v>697</v>
      </c>
      <c r="AY1085" t="s">
        <v>697</v>
      </c>
      <c r="AZ1085" t="s">
        <v>697</v>
      </c>
      <c r="BA1085" t="s">
        <v>2345</v>
      </c>
      <c r="BB1085" t="s">
        <v>2346</v>
      </c>
      <c r="BC1085">
        <v>0</v>
      </c>
      <c r="BD1085" t="s">
        <v>697</v>
      </c>
      <c r="BE1085">
        <v>0</v>
      </c>
      <c r="BF1085">
        <v>0</v>
      </c>
      <c r="BG1085">
        <v>0</v>
      </c>
      <c r="BH1085">
        <v>0</v>
      </c>
      <c r="BI1085" t="s">
        <v>197</v>
      </c>
      <c r="BJ1085" t="s">
        <v>697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 t="s">
        <v>697</v>
      </c>
      <c r="BQ1085">
        <v>0</v>
      </c>
      <c r="BR1085">
        <v>0</v>
      </c>
      <c r="BS1085">
        <v>0</v>
      </c>
      <c r="BT1085" t="s">
        <v>697</v>
      </c>
      <c r="BU1085">
        <v>0</v>
      </c>
      <c r="BV1085">
        <v>0</v>
      </c>
      <c r="BW1085" t="s">
        <v>697</v>
      </c>
      <c r="BX1085">
        <v>0</v>
      </c>
    </row>
    <row r="1086" spans="1:76" x14ac:dyDescent="0.25">
      <c r="A1086" t="s">
        <v>192</v>
      </c>
      <c r="B1086" t="s">
        <v>697</v>
      </c>
      <c r="C1086" t="s">
        <v>697</v>
      </c>
      <c r="D1086" t="s">
        <v>697</v>
      </c>
      <c r="E1086" t="s">
        <v>697</v>
      </c>
      <c r="F1086" t="s">
        <v>697</v>
      </c>
      <c r="G1086" t="s">
        <v>198</v>
      </c>
      <c r="H1086" t="s">
        <v>156</v>
      </c>
      <c r="I1086" t="s">
        <v>2633</v>
      </c>
      <c r="J1086" t="s">
        <v>2633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4.25</v>
      </c>
      <c r="Z1086">
        <v>0</v>
      </c>
      <c r="AA1086">
        <v>0</v>
      </c>
      <c r="AB1086" t="s">
        <v>697</v>
      </c>
      <c r="AC1086" s="2">
        <v>-3.4836065573770494</v>
      </c>
      <c r="AD1086">
        <v>-0.77</v>
      </c>
      <c r="AE1086">
        <v>0</v>
      </c>
      <c r="AF1086">
        <v>0</v>
      </c>
      <c r="AG1086">
        <v>0</v>
      </c>
      <c r="AH1086">
        <v>0</v>
      </c>
      <c r="AI1086" t="s">
        <v>697</v>
      </c>
      <c r="AJ1086" t="s">
        <v>697</v>
      </c>
      <c r="AK1086" t="s">
        <v>697</v>
      </c>
      <c r="AL1086">
        <v>0</v>
      </c>
      <c r="AM1086">
        <v>0</v>
      </c>
      <c r="AN1086" t="s">
        <v>697</v>
      </c>
      <c r="AO1086" t="s">
        <v>697</v>
      </c>
      <c r="AP1086" t="s">
        <v>697</v>
      </c>
      <c r="AQ1086" t="s">
        <v>2327</v>
      </c>
      <c r="AR1086" t="s">
        <v>697</v>
      </c>
      <c r="AS1086" t="s">
        <v>697</v>
      </c>
      <c r="AT1086" t="s">
        <v>697</v>
      </c>
      <c r="AU1086" t="s">
        <v>697</v>
      </c>
      <c r="AV1086" t="s">
        <v>697</v>
      </c>
      <c r="AW1086" t="s">
        <v>697</v>
      </c>
      <c r="AX1086" t="s">
        <v>697</v>
      </c>
      <c r="AY1086" t="s">
        <v>697</v>
      </c>
      <c r="AZ1086" t="s">
        <v>697</v>
      </c>
      <c r="BA1086" t="s">
        <v>2329</v>
      </c>
      <c r="BB1086" t="s">
        <v>2330</v>
      </c>
      <c r="BC1086">
        <v>0</v>
      </c>
      <c r="BD1086" t="s">
        <v>697</v>
      </c>
      <c r="BE1086">
        <v>0</v>
      </c>
      <c r="BF1086">
        <v>0</v>
      </c>
      <c r="BG1086">
        <v>0</v>
      </c>
      <c r="BH1086">
        <v>0</v>
      </c>
      <c r="BI1086" t="s">
        <v>197</v>
      </c>
      <c r="BJ1086" t="s">
        <v>697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 t="s">
        <v>697</v>
      </c>
      <c r="BQ1086">
        <v>0</v>
      </c>
      <c r="BR1086">
        <v>0</v>
      </c>
      <c r="BS1086">
        <v>0</v>
      </c>
      <c r="BT1086" t="s">
        <v>697</v>
      </c>
      <c r="BU1086">
        <v>0</v>
      </c>
      <c r="BV1086">
        <v>0</v>
      </c>
      <c r="BW1086" t="s">
        <v>697</v>
      </c>
      <c r="BX1086">
        <v>0</v>
      </c>
    </row>
    <row r="1087" spans="1:76" x14ac:dyDescent="0.25">
      <c r="A1087" t="s">
        <v>192</v>
      </c>
      <c r="B1087" t="s">
        <v>697</v>
      </c>
      <c r="C1087" t="s">
        <v>697</v>
      </c>
      <c r="D1087" t="s">
        <v>697</v>
      </c>
      <c r="E1087" t="s">
        <v>697</v>
      </c>
      <c r="F1087" t="s">
        <v>697</v>
      </c>
      <c r="G1087" t="s">
        <v>198</v>
      </c>
      <c r="H1087" t="s">
        <v>156</v>
      </c>
      <c r="I1087" t="s">
        <v>2633</v>
      </c>
      <c r="J1087" t="s">
        <v>2633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4</v>
      </c>
      <c r="Z1087">
        <v>0</v>
      </c>
      <c r="AA1087">
        <v>0</v>
      </c>
      <c r="AB1087" t="s">
        <v>697</v>
      </c>
      <c r="AC1087" s="2">
        <v>-3.278688524590164</v>
      </c>
      <c r="AD1087">
        <v>-0.72</v>
      </c>
      <c r="AE1087">
        <v>0</v>
      </c>
      <c r="AF1087">
        <v>0</v>
      </c>
      <c r="AG1087">
        <v>0</v>
      </c>
      <c r="AH1087">
        <v>0</v>
      </c>
      <c r="AI1087" t="s">
        <v>697</v>
      </c>
      <c r="AJ1087" t="s">
        <v>697</v>
      </c>
      <c r="AK1087" t="s">
        <v>697</v>
      </c>
      <c r="AL1087">
        <v>0</v>
      </c>
      <c r="AM1087">
        <v>0</v>
      </c>
      <c r="AN1087" t="s">
        <v>697</v>
      </c>
      <c r="AO1087" t="s">
        <v>697</v>
      </c>
      <c r="AP1087" t="s">
        <v>697</v>
      </c>
      <c r="AQ1087" t="s">
        <v>2273</v>
      </c>
      <c r="AR1087" t="s">
        <v>697</v>
      </c>
      <c r="AS1087" t="s">
        <v>697</v>
      </c>
      <c r="AT1087" t="s">
        <v>697</v>
      </c>
      <c r="AU1087" t="s">
        <v>697</v>
      </c>
      <c r="AV1087" t="s">
        <v>697</v>
      </c>
      <c r="AW1087" t="s">
        <v>697</v>
      </c>
      <c r="AX1087" t="s">
        <v>697</v>
      </c>
      <c r="AY1087" t="s">
        <v>697</v>
      </c>
      <c r="AZ1087" t="s">
        <v>697</v>
      </c>
      <c r="BA1087" t="s">
        <v>1502</v>
      </c>
      <c r="BB1087" t="s">
        <v>2275</v>
      </c>
      <c r="BC1087">
        <v>0</v>
      </c>
      <c r="BD1087" t="s">
        <v>697</v>
      </c>
      <c r="BE1087">
        <v>0</v>
      </c>
      <c r="BF1087">
        <v>0</v>
      </c>
      <c r="BG1087">
        <v>0</v>
      </c>
      <c r="BH1087">
        <v>0</v>
      </c>
      <c r="BI1087" t="s">
        <v>197</v>
      </c>
      <c r="BJ1087" t="s">
        <v>697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 t="s">
        <v>697</v>
      </c>
      <c r="BQ1087">
        <v>0</v>
      </c>
      <c r="BR1087">
        <v>0</v>
      </c>
      <c r="BS1087">
        <v>0</v>
      </c>
      <c r="BT1087" t="s">
        <v>697</v>
      </c>
      <c r="BU1087">
        <v>0</v>
      </c>
      <c r="BV1087">
        <v>0</v>
      </c>
      <c r="BW1087" t="s">
        <v>697</v>
      </c>
      <c r="BX1087">
        <v>0</v>
      </c>
    </row>
    <row r="1088" spans="1:76" x14ac:dyDescent="0.25">
      <c r="A1088" t="s">
        <v>809</v>
      </c>
      <c r="B1088" t="s">
        <v>191</v>
      </c>
      <c r="C1088" t="s">
        <v>810</v>
      </c>
      <c r="D1088" t="s">
        <v>674</v>
      </c>
      <c r="E1088" t="s">
        <v>697</v>
      </c>
      <c r="F1088" t="s">
        <v>601</v>
      </c>
      <c r="G1088" t="s">
        <v>697</v>
      </c>
      <c r="H1088" t="s">
        <v>184</v>
      </c>
      <c r="I1088" t="s">
        <v>2633</v>
      </c>
      <c r="J1088" t="s">
        <v>2633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697</v>
      </c>
      <c r="AC1088" s="2">
        <v>-5.5327868852459012</v>
      </c>
      <c r="AD1088">
        <v>-1.22</v>
      </c>
      <c r="AE1088">
        <v>0</v>
      </c>
      <c r="AF1088">
        <v>0</v>
      </c>
      <c r="AG1088">
        <v>0</v>
      </c>
      <c r="AH1088">
        <v>0</v>
      </c>
      <c r="AI1088" t="s">
        <v>697</v>
      </c>
      <c r="AJ1088" t="s">
        <v>697</v>
      </c>
      <c r="AK1088" t="s">
        <v>697</v>
      </c>
      <c r="AL1088">
        <v>0</v>
      </c>
      <c r="AM1088">
        <v>0</v>
      </c>
      <c r="AN1088" t="s">
        <v>697</v>
      </c>
      <c r="AO1088" t="s">
        <v>697</v>
      </c>
      <c r="AP1088" t="s">
        <v>697</v>
      </c>
      <c r="AQ1088" t="s">
        <v>697</v>
      </c>
      <c r="AR1088" t="s">
        <v>697</v>
      </c>
      <c r="AS1088" t="s">
        <v>697</v>
      </c>
      <c r="AT1088" t="s">
        <v>697</v>
      </c>
      <c r="AU1088" t="s">
        <v>697</v>
      </c>
      <c r="AV1088" t="s">
        <v>697</v>
      </c>
      <c r="AW1088" t="s">
        <v>697</v>
      </c>
      <c r="AX1088" t="s">
        <v>697</v>
      </c>
      <c r="AY1088" t="s">
        <v>697</v>
      </c>
      <c r="AZ1088" t="s">
        <v>697</v>
      </c>
      <c r="BA1088" t="s">
        <v>2947</v>
      </c>
      <c r="BB1088" t="s">
        <v>2948</v>
      </c>
      <c r="BC1088">
        <v>6.75</v>
      </c>
      <c r="BD1088" t="s">
        <v>697</v>
      </c>
      <c r="BE1088">
        <v>0</v>
      </c>
      <c r="BF1088">
        <v>0</v>
      </c>
      <c r="BG1088">
        <v>0</v>
      </c>
      <c r="BH1088">
        <v>0</v>
      </c>
      <c r="BI1088" t="s">
        <v>197</v>
      </c>
      <c r="BJ1088" t="s">
        <v>697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 t="s">
        <v>697</v>
      </c>
      <c r="BQ1088">
        <v>0</v>
      </c>
      <c r="BR1088">
        <v>0</v>
      </c>
      <c r="BS1088">
        <v>0</v>
      </c>
      <c r="BT1088" t="s">
        <v>697</v>
      </c>
      <c r="BU1088">
        <v>0</v>
      </c>
      <c r="BV1088">
        <v>0</v>
      </c>
      <c r="BW1088" t="s">
        <v>697</v>
      </c>
      <c r="BX1088">
        <v>0</v>
      </c>
    </row>
    <row r="1089" spans="1:76" x14ac:dyDescent="0.25">
      <c r="A1089" t="s">
        <v>815</v>
      </c>
      <c r="B1089" t="s">
        <v>191</v>
      </c>
      <c r="C1089" t="s">
        <v>816</v>
      </c>
      <c r="D1089" t="s">
        <v>274</v>
      </c>
      <c r="E1089" t="s">
        <v>697</v>
      </c>
      <c r="F1089" t="s">
        <v>680</v>
      </c>
      <c r="G1089" t="s">
        <v>697</v>
      </c>
      <c r="H1089" t="s">
        <v>184</v>
      </c>
      <c r="I1089" t="s">
        <v>2633</v>
      </c>
      <c r="J1089" t="s">
        <v>2633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697</v>
      </c>
      <c r="AC1089" s="2">
        <v>-8.2704918032786878</v>
      </c>
      <c r="AD1089">
        <v>-1.82</v>
      </c>
      <c r="AE1089">
        <v>0</v>
      </c>
      <c r="AF1089">
        <v>0</v>
      </c>
      <c r="AG1089">
        <v>0</v>
      </c>
      <c r="AH1089">
        <v>0</v>
      </c>
      <c r="AI1089" t="s">
        <v>697</v>
      </c>
      <c r="AJ1089" t="s">
        <v>697</v>
      </c>
      <c r="AK1089" t="s">
        <v>697</v>
      </c>
      <c r="AL1089">
        <v>0</v>
      </c>
      <c r="AM1089">
        <v>0</v>
      </c>
      <c r="AN1089" t="s">
        <v>697</v>
      </c>
      <c r="AO1089" t="s">
        <v>697</v>
      </c>
      <c r="AP1089" t="s">
        <v>697</v>
      </c>
      <c r="AQ1089" t="s">
        <v>697</v>
      </c>
      <c r="AR1089" t="s">
        <v>697</v>
      </c>
      <c r="AS1089" t="s">
        <v>697</v>
      </c>
      <c r="AT1089" t="s">
        <v>697</v>
      </c>
      <c r="AU1089" t="s">
        <v>697</v>
      </c>
      <c r="AV1089" t="s">
        <v>697</v>
      </c>
      <c r="AW1089" t="s">
        <v>697</v>
      </c>
      <c r="AX1089" t="s">
        <v>697</v>
      </c>
      <c r="AY1089" t="s">
        <v>697</v>
      </c>
      <c r="AZ1089" t="s">
        <v>697</v>
      </c>
      <c r="BA1089" t="s">
        <v>926</v>
      </c>
      <c r="BB1089" t="s">
        <v>2949</v>
      </c>
      <c r="BC1089">
        <v>10.09</v>
      </c>
      <c r="BD1089" t="s">
        <v>697</v>
      </c>
      <c r="BE1089">
        <v>0</v>
      </c>
      <c r="BF1089">
        <v>0</v>
      </c>
      <c r="BG1089">
        <v>0</v>
      </c>
      <c r="BH1089">
        <v>0</v>
      </c>
      <c r="BI1089" t="s">
        <v>197</v>
      </c>
      <c r="BJ1089" t="s">
        <v>697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 t="s">
        <v>697</v>
      </c>
      <c r="BQ1089">
        <v>0</v>
      </c>
      <c r="BR1089">
        <v>0</v>
      </c>
      <c r="BS1089">
        <v>0</v>
      </c>
      <c r="BT1089" t="s">
        <v>697</v>
      </c>
      <c r="BU1089">
        <v>0</v>
      </c>
      <c r="BV1089">
        <v>0</v>
      </c>
      <c r="BW1089" t="s">
        <v>697</v>
      </c>
      <c r="BX1089">
        <v>0</v>
      </c>
    </row>
    <row r="1090" spans="1:76" x14ac:dyDescent="0.25">
      <c r="A1090" t="s">
        <v>1090</v>
      </c>
      <c r="B1090" t="s">
        <v>201</v>
      </c>
      <c r="C1090" t="s">
        <v>1091</v>
      </c>
      <c r="D1090" t="s">
        <v>214</v>
      </c>
      <c r="E1090" t="s">
        <v>697</v>
      </c>
      <c r="F1090" t="s">
        <v>405</v>
      </c>
      <c r="G1090" t="s">
        <v>697</v>
      </c>
      <c r="H1090" t="s">
        <v>184</v>
      </c>
      <c r="I1090" t="s">
        <v>2633</v>
      </c>
      <c r="J1090" t="s">
        <v>2633</v>
      </c>
      <c r="K1090">
        <v>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697</v>
      </c>
      <c r="AC1090" s="2">
        <v>-7.4836065573770494</v>
      </c>
      <c r="AD1090">
        <v>-1.65</v>
      </c>
      <c r="AE1090">
        <v>0</v>
      </c>
      <c r="AF1090">
        <v>0</v>
      </c>
      <c r="AG1090">
        <v>0</v>
      </c>
      <c r="AH1090">
        <v>0</v>
      </c>
      <c r="AI1090" t="s">
        <v>697</v>
      </c>
      <c r="AJ1090" t="s">
        <v>697</v>
      </c>
      <c r="AK1090" t="s">
        <v>697</v>
      </c>
      <c r="AL1090">
        <v>0</v>
      </c>
      <c r="AM1090">
        <v>0</v>
      </c>
      <c r="AN1090" t="s">
        <v>697</v>
      </c>
      <c r="AO1090" t="s">
        <v>697</v>
      </c>
      <c r="AP1090" t="s">
        <v>697</v>
      </c>
      <c r="AQ1090" t="s">
        <v>697</v>
      </c>
      <c r="AR1090" t="s">
        <v>697</v>
      </c>
      <c r="AS1090" t="s">
        <v>697</v>
      </c>
      <c r="AT1090" t="s">
        <v>697</v>
      </c>
      <c r="AU1090" t="s">
        <v>697</v>
      </c>
      <c r="AV1090" t="s">
        <v>697</v>
      </c>
      <c r="AW1090" t="s">
        <v>697</v>
      </c>
      <c r="AX1090" t="s">
        <v>697</v>
      </c>
      <c r="AY1090" t="s">
        <v>697</v>
      </c>
      <c r="AZ1090" t="s">
        <v>697</v>
      </c>
      <c r="BA1090" t="s">
        <v>2747</v>
      </c>
      <c r="BB1090" t="s">
        <v>2950</v>
      </c>
      <c r="BC1090">
        <v>9.1300000000000008</v>
      </c>
      <c r="BD1090" t="s">
        <v>697</v>
      </c>
      <c r="BE1090">
        <v>0</v>
      </c>
      <c r="BF1090">
        <v>0</v>
      </c>
      <c r="BG1090">
        <v>0</v>
      </c>
      <c r="BH1090">
        <v>0</v>
      </c>
      <c r="BI1090" t="s">
        <v>197</v>
      </c>
      <c r="BJ1090" t="s">
        <v>697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 t="s">
        <v>697</v>
      </c>
      <c r="BQ1090">
        <v>0</v>
      </c>
      <c r="BR1090">
        <v>0</v>
      </c>
      <c r="BS1090">
        <v>0</v>
      </c>
      <c r="BT1090" t="s">
        <v>697</v>
      </c>
      <c r="BU1090">
        <v>0</v>
      </c>
      <c r="BV1090">
        <v>0</v>
      </c>
      <c r="BW1090" t="s">
        <v>697</v>
      </c>
      <c r="BX1090">
        <v>0</v>
      </c>
    </row>
    <row r="1091" spans="1:76" x14ac:dyDescent="0.25">
      <c r="A1091" t="s">
        <v>1072</v>
      </c>
      <c r="B1091" t="s">
        <v>191</v>
      </c>
      <c r="C1091" t="s">
        <v>1073</v>
      </c>
      <c r="D1091" t="s">
        <v>466</v>
      </c>
      <c r="E1091" t="s">
        <v>697</v>
      </c>
      <c r="F1091" t="s">
        <v>677</v>
      </c>
      <c r="G1091" t="s">
        <v>697</v>
      </c>
      <c r="H1091" t="s">
        <v>184</v>
      </c>
      <c r="I1091" t="s">
        <v>2633</v>
      </c>
      <c r="J1091" t="s">
        <v>2633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697</v>
      </c>
      <c r="AC1091" s="2">
        <v>-2.2131147540983607</v>
      </c>
      <c r="AD1091">
        <v>-0.49</v>
      </c>
      <c r="AE1091">
        <v>0</v>
      </c>
      <c r="AF1091">
        <v>0</v>
      </c>
      <c r="AG1091">
        <v>0</v>
      </c>
      <c r="AH1091">
        <v>0</v>
      </c>
      <c r="AI1091" t="s">
        <v>697</v>
      </c>
      <c r="AJ1091" t="s">
        <v>697</v>
      </c>
      <c r="AK1091" t="s">
        <v>697</v>
      </c>
      <c r="AL1091">
        <v>0</v>
      </c>
      <c r="AM1091">
        <v>0</v>
      </c>
      <c r="AN1091" t="s">
        <v>697</v>
      </c>
      <c r="AO1091" t="s">
        <v>697</v>
      </c>
      <c r="AP1091" t="s">
        <v>697</v>
      </c>
      <c r="AQ1091" t="s">
        <v>697</v>
      </c>
      <c r="AR1091" t="s">
        <v>697</v>
      </c>
      <c r="AS1091" t="s">
        <v>697</v>
      </c>
      <c r="AT1091" t="s">
        <v>697</v>
      </c>
      <c r="AU1091" t="s">
        <v>697</v>
      </c>
      <c r="AV1091" t="s">
        <v>697</v>
      </c>
      <c r="AW1091" t="s">
        <v>697</v>
      </c>
      <c r="AX1091" t="s">
        <v>697</v>
      </c>
      <c r="AY1091" t="s">
        <v>697</v>
      </c>
      <c r="AZ1091" t="s">
        <v>697</v>
      </c>
      <c r="BA1091" t="s">
        <v>2491</v>
      </c>
      <c r="BB1091" t="s">
        <v>2951</v>
      </c>
      <c r="BC1091">
        <v>2.7</v>
      </c>
      <c r="BD1091" t="s">
        <v>697</v>
      </c>
      <c r="BE1091">
        <v>0</v>
      </c>
      <c r="BF1091">
        <v>0</v>
      </c>
      <c r="BG1091">
        <v>0</v>
      </c>
      <c r="BH1091">
        <v>0</v>
      </c>
      <c r="BI1091" t="s">
        <v>197</v>
      </c>
      <c r="BJ1091" t="s">
        <v>697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 t="s">
        <v>697</v>
      </c>
      <c r="BQ1091">
        <v>0</v>
      </c>
      <c r="BR1091">
        <v>0</v>
      </c>
      <c r="BS1091">
        <v>0</v>
      </c>
      <c r="BT1091" t="s">
        <v>697</v>
      </c>
      <c r="BU1091">
        <v>0</v>
      </c>
      <c r="BV1091">
        <v>0</v>
      </c>
      <c r="BW1091" t="s">
        <v>697</v>
      </c>
      <c r="BX1091">
        <v>0</v>
      </c>
    </row>
    <row r="1092" spans="1:76" x14ac:dyDescent="0.25">
      <c r="A1092" t="s">
        <v>1072</v>
      </c>
      <c r="B1092" t="s">
        <v>191</v>
      </c>
      <c r="C1092" t="s">
        <v>1073</v>
      </c>
      <c r="D1092" t="s">
        <v>466</v>
      </c>
      <c r="E1092" t="s">
        <v>697</v>
      </c>
      <c r="F1092" t="s">
        <v>677</v>
      </c>
      <c r="G1092" t="s">
        <v>697</v>
      </c>
      <c r="H1092" t="s">
        <v>184</v>
      </c>
      <c r="I1092" t="s">
        <v>2633</v>
      </c>
      <c r="J1092" t="s">
        <v>2633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697</v>
      </c>
      <c r="AC1092" s="2">
        <v>-4.9672131147540988</v>
      </c>
      <c r="AD1092">
        <v>-1.0900000000000001</v>
      </c>
      <c r="AE1092">
        <v>0</v>
      </c>
      <c r="AF1092">
        <v>0</v>
      </c>
      <c r="AG1092">
        <v>0</v>
      </c>
      <c r="AH1092">
        <v>0</v>
      </c>
      <c r="AI1092" t="s">
        <v>697</v>
      </c>
      <c r="AJ1092" t="s">
        <v>697</v>
      </c>
      <c r="AK1092" t="s">
        <v>697</v>
      </c>
      <c r="AL1092">
        <v>0</v>
      </c>
      <c r="AM1092">
        <v>0</v>
      </c>
      <c r="AN1092" t="s">
        <v>697</v>
      </c>
      <c r="AO1092" t="s">
        <v>697</v>
      </c>
      <c r="AP1092" t="s">
        <v>697</v>
      </c>
      <c r="AQ1092" t="s">
        <v>697</v>
      </c>
      <c r="AR1092" t="s">
        <v>697</v>
      </c>
      <c r="AS1092" t="s">
        <v>697</v>
      </c>
      <c r="AT1092" t="s">
        <v>697</v>
      </c>
      <c r="AU1092" t="s">
        <v>697</v>
      </c>
      <c r="AV1092" t="s">
        <v>697</v>
      </c>
      <c r="AW1092" t="s">
        <v>697</v>
      </c>
      <c r="AX1092" t="s">
        <v>697</v>
      </c>
      <c r="AY1092" t="s">
        <v>697</v>
      </c>
      <c r="AZ1092" t="s">
        <v>697</v>
      </c>
      <c r="BA1092" t="s">
        <v>2952</v>
      </c>
      <c r="BB1092" t="s">
        <v>2953</v>
      </c>
      <c r="BC1092">
        <v>6.06</v>
      </c>
      <c r="BD1092" t="s">
        <v>697</v>
      </c>
      <c r="BE1092">
        <v>0</v>
      </c>
      <c r="BF1092">
        <v>0</v>
      </c>
      <c r="BG1092">
        <v>0</v>
      </c>
      <c r="BH1092">
        <v>0</v>
      </c>
      <c r="BI1092" t="s">
        <v>197</v>
      </c>
      <c r="BJ1092" t="s">
        <v>697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 t="s">
        <v>697</v>
      </c>
      <c r="BQ1092">
        <v>0</v>
      </c>
      <c r="BR1092">
        <v>0</v>
      </c>
      <c r="BS1092">
        <v>0</v>
      </c>
      <c r="BT1092" t="s">
        <v>697</v>
      </c>
      <c r="BU1092">
        <v>0</v>
      </c>
      <c r="BV1092">
        <v>0</v>
      </c>
      <c r="BW1092" t="s">
        <v>697</v>
      </c>
      <c r="BX1092">
        <v>0</v>
      </c>
    </row>
    <row r="1093" spans="1:76" x14ac:dyDescent="0.25">
      <c r="A1093" t="s">
        <v>1072</v>
      </c>
      <c r="B1093" t="s">
        <v>191</v>
      </c>
      <c r="C1093" t="s">
        <v>1073</v>
      </c>
      <c r="D1093" t="s">
        <v>466</v>
      </c>
      <c r="E1093" t="s">
        <v>697</v>
      </c>
      <c r="F1093" t="s">
        <v>677</v>
      </c>
      <c r="G1093" t="s">
        <v>697</v>
      </c>
      <c r="H1093" t="s">
        <v>184</v>
      </c>
      <c r="I1093" t="s">
        <v>2633</v>
      </c>
      <c r="J1093" t="s">
        <v>2633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697</v>
      </c>
      <c r="AC1093" s="2">
        <v>-3.6557377049180326</v>
      </c>
      <c r="AD1093">
        <v>-0.8</v>
      </c>
      <c r="AE1093">
        <v>0</v>
      </c>
      <c r="AF1093">
        <v>0</v>
      </c>
      <c r="AG1093">
        <v>0</v>
      </c>
      <c r="AH1093">
        <v>0</v>
      </c>
      <c r="AI1093" t="s">
        <v>697</v>
      </c>
      <c r="AJ1093" t="s">
        <v>697</v>
      </c>
      <c r="AK1093" t="s">
        <v>697</v>
      </c>
      <c r="AL1093">
        <v>0</v>
      </c>
      <c r="AM1093">
        <v>0</v>
      </c>
      <c r="AN1093" t="s">
        <v>697</v>
      </c>
      <c r="AO1093" t="s">
        <v>697</v>
      </c>
      <c r="AP1093" t="s">
        <v>697</v>
      </c>
      <c r="AQ1093" t="s">
        <v>697</v>
      </c>
      <c r="AR1093" t="s">
        <v>697</v>
      </c>
      <c r="AS1093" t="s">
        <v>697</v>
      </c>
      <c r="AT1093" t="s">
        <v>697</v>
      </c>
      <c r="AU1093" t="s">
        <v>697</v>
      </c>
      <c r="AV1093" t="s">
        <v>697</v>
      </c>
      <c r="AW1093" t="s">
        <v>697</v>
      </c>
      <c r="AX1093" t="s">
        <v>697</v>
      </c>
      <c r="AY1093" t="s">
        <v>697</v>
      </c>
      <c r="AZ1093" t="s">
        <v>697</v>
      </c>
      <c r="BA1093" t="s">
        <v>2954</v>
      </c>
      <c r="BB1093" t="s">
        <v>2955</v>
      </c>
      <c r="BC1093">
        <v>4.46</v>
      </c>
      <c r="BD1093" t="s">
        <v>697</v>
      </c>
      <c r="BE1093">
        <v>0</v>
      </c>
      <c r="BF1093">
        <v>0</v>
      </c>
      <c r="BG1093">
        <v>0</v>
      </c>
      <c r="BH1093">
        <v>0</v>
      </c>
      <c r="BI1093" t="s">
        <v>197</v>
      </c>
      <c r="BJ1093" t="s">
        <v>697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 t="s">
        <v>697</v>
      </c>
      <c r="BQ1093">
        <v>0</v>
      </c>
      <c r="BR1093">
        <v>0</v>
      </c>
      <c r="BS1093">
        <v>0</v>
      </c>
      <c r="BT1093" t="s">
        <v>697</v>
      </c>
      <c r="BU1093">
        <v>0</v>
      </c>
      <c r="BV1093">
        <v>0</v>
      </c>
      <c r="BW1093" t="s">
        <v>697</v>
      </c>
      <c r="BX1093">
        <v>0</v>
      </c>
    </row>
    <row r="1094" spans="1:76" x14ac:dyDescent="0.25">
      <c r="A1094" t="s">
        <v>1521</v>
      </c>
      <c r="B1094" t="s">
        <v>191</v>
      </c>
      <c r="C1094" t="s">
        <v>1522</v>
      </c>
      <c r="D1094" t="s">
        <v>538</v>
      </c>
      <c r="E1094" t="s">
        <v>697</v>
      </c>
      <c r="F1094" t="s">
        <v>603</v>
      </c>
      <c r="G1094" t="s">
        <v>697</v>
      </c>
      <c r="H1094" t="s">
        <v>184</v>
      </c>
      <c r="I1094" t="s">
        <v>2633</v>
      </c>
      <c r="J1094" t="s">
        <v>2633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697</v>
      </c>
      <c r="AC1094" s="2">
        <v>-3.0901639344262297</v>
      </c>
      <c r="AD1094">
        <v>-0.68</v>
      </c>
      <c r="AE1094">
        <v>0</v>
      </c>
      <c r="AF1094">
        <v>0</v>
      </c>
      <c r="AG1094">
        <v>0</v>
      </c>
      <c r="AH1094">
        <v>0</v>
      </c>
      <c r="AI1094" t="s">
        <v>697</v>
      </c>
      <c r="AJ1094" t="s">
        <v>697</v>
      </c>
      <c r="AK1094" t="s">
        <v>697</v>
      </c>
      <c r="AL1094">
        <v>0</v>
      </c>
      <c r="AM1094">
        <v>0</v>
      </c>
      <c r="AN1094" t="s">
        <v>697</v>
      </c>
      <c r="AO1094" t="s">
        <v>697</v>
      </c>
      <c r="AP1094" t="s">
        <v>697</v>
      </c>
      <c r="AQ1094" t="s">
        <v>697</v>
      </c>
      <c r="AR1094" t="s">
        <v>697</v>
      </c>
      <c r="AS1094" t="s">
        <v>697</v>
      </c>
      <c r="AT1094" t="s">
        <v>697</v>
      </c>
      <c r="AU1094" t="s">
        <v>697</v>
      </c>
      <c r="AV1094" t="s">
        <v>697</v>
      </c>
      <c r="AW1094" t="s">
        <v>697</v>
      </c>
      <c r="AX1094" t="s">
        <v>697</v>
      </c>
      <c r="AY1094" t="s">
        <v>697</v>
      </c>
      <c r="AZ1094" t="s">
        <v>697</v>
      </c>
      <c r="BA1094" t="s">
        <v>2500</v>
      </c>
      <c r="BB1094" t="s">
        <v>2956</v>
      </c>
      <c r="BC1094">
        <v>3.77</v>
      </c>
      <c r="BD1094" t="s">
        <v>697</v>
      </c>
      <c r="BE1094">
        <v>0</v>
      </c>
      <c r="BF1094">
        <v>0</v>
      </c>
      <c r="BG1094">
        <v>0</v>
      </c>
      <c r="BH1094">
        <v>0</v>
      </c>
      <c r="BI1094" t="s">
        <v>197</v>
      </c>
      <c r="BJ1094" t="s">
        <v>697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 t="s">
        <v>697</v>
      </c>
      <c r="BQ1094">
        <v>0</v>
      </c>
      <c r="BR1094">
        <v>0</v>
      </c>
      <c r="BS1094">
        <v>0</v>
      </c>
      <c r="BT1094" t="s">
        <v>697</v>
      </c>
      <c r="BU1094">
        <v>0</v>
      </c>
      <c r="BV1094">
        <v>0</v>
      </c>
      <c r="BW1094" t="s">
        <v>697</v>
      </c>
      <c r="BX1094">
        <v>0</v>
      </c>
    </row>
    <row r="1095" spans="1:76" x14ac:dyDescent="0.25">
      <c r="A1095" t="s">
        <v>728</v>
      </c>
      <c r="B1095" t="s">
        <v>191</v>
      </c>
      <c r="C1095" t="s">
        <v>211</v>
      </c>
      <c r="D1095" t="s">
        <v>671</v>
      </c>
      <c r="E1095" t="s">
        <v>697</v>
      </c>
      <c r="F1095" t="s">
        <v>212</v>
      </c>
      <c r="G1095" t="s">
        <v>697</v>
      </c>
      <c r="H1095" t="s">
        <v>184</v>
      </c>
      <c r="I1095" t="s">
        <v>2633</v>
      </c>
      <c r="J1095" t="s">
        <v>2633</v>
      </c>
      <c r="K1095">
        <v>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697</v>
      </c>
      <c r="AC1095" s="2">
        <v>-1.1229508196721312</v>
      </c>
      <c r="AD1095">
        <v>-0.25</v>
      </c>
      <c r="AE1095">
        <v>0</v>
      </c>
      <c r="AF1095">
        <v>0</v>
      </c>
      <c r="AG1095">
        <v>0</v>
      </c>
      <c r="AH1095">
        <v>0</v>
      </c>
      <c r="AI1095" t="s">
        <v>697</v>
      </c>
      <c r="AJ1095" t="s">
        <v>697</v>
      </c>
      <c r="AK1095" t="s">
        <v>697</v>
      </c>
      <c r="AL1095">
        <v>0</v>
      </c>
      <c r="AM1095">
        <v>0</v>
      </c>
      <c r="AN1095" t="s">
        <v>697</v>
      </c>
      <c r="AO1095" t="s">
        <v>697</v>
      </c>
      <c r="AP1095" t="s">
        <v>697</v>
      </c>
      <c r="AQ1095" t="s">
        <v>697</v>
      </c>
      <c r="AR1095" t="s">
        <v>697</v>
      </c>
      <c r="AS1095" t="s">
        <v>697</v>
      </c>
      <c r="AT1095" t="s">
        <v>697</v>
      </c>
      <c r="AU1095" t="s">
        <v>697</v>
      </c>
      <c r="AV1095" t="s">
        <v>697</v>
      </c>
      <c r="AW1095" t="s">
        <v>697</v>
      </c>
      <c r="AX1095" t="s">
        <v>697</v>
      </c>
      <c r="AY1095" t="s">
        <v>697</v>
      </c>
      <c r="AZ1095" t="s">
        <v>697</v>
      </c>
      <c r="BA1095" t="s">
        <v>2345</v>
      </c>
      <c r="BB1095" t="s">
        <v>2957</v>
      </c>
      <c r="BC1095">
        <v>1.37</v>
      </c>
      <c r="BD1095" t="s">
        <v>697</v>
      </c>
      <c r="BE1095">
        <v>0</v>
      </c>
      <c r="BF1095">
        <v>0</v>
      </c>
      <c r="BG1095">
        <v>0</v>
      </c>
      <c r="BH1095">
        <v>0</v>
      </c>
      <c r="BI1095" t="s">
        <v>197</v>
      </c>
      <c r="BJ1095" t="s">
        <v>697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 t="s">
        <v>697</v>
      </c>
      <c r="BQ1095">
        <v>0</v>
      </c>
      <c r="BR1095">
        <v>0</v>
      </c>
      <c r="BS1095">
        <v>0</v>
      </c>
      <c r="BT1095" t="s">
        <v>697</v>
      </c>
      <c r="BU1095">
        <v>0</v>
      </c>
      <c r="BV1095">
        <v>0</v>
      </c>
      <c r="BW1095" t="s">
        <v>697</v>
      </c>
      <c r="BX1095">
        <v>0</v>
      </c>
    </row>
    <row r="1096" spans="1:76" x14ac:dyDescent="0.25">
      <c r="A1096" t="s">
        <v>735</v>
      </c>
      <c r="B1096" t="s">
        <v>231</v>
      </c>
      <c r="C1096" t="s">
        <v>232</v>
      </c>
      <c r="D1096" t="s">
        <v>233</v>
      </c>
      <c r="E1096" t="s">
        <v>697</v>
      </c>
      <c r="F1096" t="s">
        <v>234</v>
      </c>
      <c r="G1096" t="s">
        <v>697</v>
      </c>
      <c r="H1096" t="s">
        <v>184</v>
      </c>
      <c r="I1096" t="s">
        <v>2633</v>
      </c>
      <c r="J1096" t="s">
        <v>2633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697</v>
      </c>
      <c r="AC1096" s="2">
        <v>-2</v>
      </c>
      <c r="AD1096">
        <v>-0.44</v>
      </c>
      <c r="AE1096">
        <v>0</v>
      </c>
      <c r="AF1096">
        <v>0</v>
      </c>
      <c r="AG1096">
        <v>0</v>
      </c>
      <c r="AH1096">
        <v>0</v>
      </c>
      <c r="AI1096" t="s">
        <v>697</v>
      </c>
      <c r="AJ1096" t="s">
        <v>697</v>
      </c>
      <c r="AK1096" t="s">
        <v>697</v>
      </c>
      <c r="AL1096">
        <v>0</v>
      </c>
      <c r="AM1096">
        <v>0</v>
      </c>
      <c r="AN1096" t="s">
        <v>697</v>
      </c>
      <c r="AO1096" t="s">
        <v>697</v>
      </c>
      <c r="AP1096" t="s">
        <v>697</v>
      </c>
      <c r="AQ1096" t="s">
        <v>697</v>
      </c>
      <c r="AR1096" t="s">
        <v>697</v>
      </c>
      <c r="AS1096" t="s">
        <v>697</v>
      </c>
      <c r="AT1096" t="s">
        <v>697</v>
      </c>
      <c r="AU1096" t="s">
        <v>697</v>
      </c>
      <c r="AV1096" t="s">
        <v>697</v>
      </c>
      <c r="AW1096" t="s">
        <v>697</v>
      </c>
      <c r="AX1096" t="s">
        <v>697</v>
      </c>
      <c r="AY1096" t="s">
        <v>697</v>
      </c>
      <c r="AZ1096" t="s">
        <v>697</v>
      </c>
      <c r="BA1096" t="s">
        <v>2503</v>
      </c>
      <c r="BB1096" t="s">
        <v>2958</v>
      </c>
      <c r="BC1096">
        <v>2.44</v>
      </c>
      <c r="BD1096" t="s">
        <v>697</v>
      </c>
      <c r="BE1096">
        <v>0</v>
      </c>
      <c r="BF1096">
        <v>0</v>
      </c>
      <c r="BG1096">
        <v>0</v>
      </c>
      <c r="BH1096">
        <v>0</v>
      </c>
      <c r="BI1096" t="s">
        <v>197</v>
      </c>
      <c r="BJ1096" t="s">
        <v>697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 t="s">
        <v>697</v>
      </c>
      <c r="BQ1096">
        <v>0</v>
      </c>
      <c r="BR1096">
        <v>0</v>
      </c>
      <c r="BS1096">
        <v>0</v>
      </c>
      <c r="BT1096" t="s">
        <v>697</v>
      </c>
      <c r="BU1096">
        <v>0</v>
      </c>
      <c r="BV1096">
        <v>0</v>
      </c>
      <c r="BW1096" t="s">
        <v>697</v>
      </c>
      <c r="BX1096">
        <v>0</v>
      </c>
    </row>
    <row r="1097" spans="1:76" x14ac:dyDescent="0.25">
      <c r="A1097" t="s">
        <v>1072</v>
      </c>
      <c r="B1097" t="s">
        <v>191</v>
      </c>
      <c r="C1097" t="s">
        <v>1073</v>
      </c>
      <c r="D1097" t="s">
        <v>466</v>
      </c>
      <c r="E1097" t="s">
        <v>697</v>
      </c>
      <c r="F1097" t="s">
        <v>677</v>
      </c>
      <c r="G1097" t="s">
        <v>697</v>
      </c>
      <c r="H1097" t="s">
        <v>184</v>
      </c>
      <c r="I1097" t="s">
        <v>2633</v>
      </c>
      <c r="J1097" t="s">
        <v>2633</v>
      </c>
      <c r="K1097">
        <v>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697</v>
      </c>
      <c r="AC1097" s="2">
        <v>-1.7868852459016393</v>
      </c>
      <c r="AD1097">
        <v>-0.39</v>
      </c>
      <c r="AE1097">
        <v>0</v>
      </c>
      <c r="AF1097">
        <v>0</v>
      </c>
      <c r="AG1097">
        <v>0</v>
      </c>
      <c r="AH1097">
        <v>0</v>
      </c>
      <c r="AI1097" t="s">
        <v>697</v>
      </c>
      <c r="AJ1097" t="s">
        <v>697</v>
      </c>
      <c r="AK1097" t="s">
        <v>697</v>
      </c>
      <c r="AL1097">
        <v>0</v>
      </c>
      <c r="AM1097">
        <v>0</v>
      </c>
      <c r="AN1097" t="s">
        <v>697</v>
      </c>
      <c r="AO1097" t="s">
        <v>697</v>
      </c>
      <c r="AP1097" t="s">
        <v>697</v>
      </c>
      <c r="AQ1097" t="s">
        <v>697</v>
      </c>
      <c r="AR1097" t="s">
        <v>697</v>
      </c>
      <c r="AS1097" t="s">
        <v>697</v>
      </c>
      <c r="AT1097" t="s">
        <v>697</v>
      </c>
      <c r="AU1097" t="s">
        <v>697</v>
      </c>
      <c r="AV1097" t="s">
        <v>697</v>
      </c>
      <c r="AW1097" t="s">
        <v>697</v>
      </c>
      <c r="AX1097" t="s">
        <v>697</v>
      </c>
      <c r="AY1097" t="s">
        <v>697</v>
      </c>
      <c r="AZ1097" t="s">
        <v>697</v>
      </c>
      <c r="BA1097" t="s">
        <v>2959</v>
      </c>
      <c r="BB1097" t="s">
        <v>2960</v>
      </c>
      <c r="BC1097">
        <v>2.1800000000000002</v>
      </c>
      <c r="BD1097" t="s">
        <v>697</v>
      </c>
      <c r="BE1097">
        <v>0</v>
      </c>
      <c r="BF1097">
        <v>0</v>
      </c>
      <c r="BG1097">
        <v>0</v>
      </c>
      <c r="BH1097">
        <v>0</v>
      </c>
      <c r="BI1097" t="s">
        <v>197</v>
      </c>
      <c r="BJ1097" t="s">
        <v>697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 t="s">
        <v>697</v>
      </c>
      <c r="BQ1097">
        <v>0</v>
      </c>
      <c r="BR1097">
        <v>0</v>
      </c>
      <c r="BS1097">
        <v>0</v>
      </c>
      <c r="BT1097" t="s">
        <v>697</v>
      </c>
      <c r="BU1097">
        <v>0</v>
      </c>
      <c r="BV1097">
        <v>0</v>
      </c>
      <c r="BW1097" t="s">
        <v>697</v>
      </c>
      <c r="BX1097">
        <v>0</v>
      </c>
    </row>
    <row r="1098" spans="1:76" x14ac:dyDescent="0.25">
      <c r="A1098" t="s">
        <v>732</v>
      </c>
      <c r="B1098" t="s">
        <v>231</v>
      </c>
      <c r="C1098" t="s">
        <v>455</v>
      </c>
      <c r="D1098" t="s">
        <v>255</v>
      </c>
      <c r="E1098" t="s">
        <v>697</v>
      </c>
      <c r="F1098" t="s">
        <v>456</v>
      </c>
      <c r="G1098" t="s">
        <v>697</v>
      </c>
      <c r="H1098" t="s">
        <v>184</v>
      </c>
      <c r="I1098" t="s">
        <v>2633</v>
      </c>
      <c r="J1098" t="s">
        <v>2633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697</v>
      </c>
      <c r="AC1098" s="2">
        <v>-2.6311475409836067</v>
      </c>
      <c r="AD1098">
        <v>-0.57999999999999996</v>
      </c>
      <c r="AE1098">
        <v>0</v>
      </c>
      <c r="AF1098">
        <v>0</v>
      </c>
      <c r="AG1098">
        <v>0</v>
      </c>
      <c r="AH1098">
        <v>0</v>
      </c>
      <c r="AI1098" t="s">
        <v>697</v>
      </c>
      <c r="AJ1098" t="s">
        <v>697</v>
      </c>
      <c r="AK1098" t="s">
        <v>697</v>
      </c>
      <c r="AL1098">
        <v>0</v>
      </c>
      <c r="AM1098">
        <v>0</v>
      </c>
      <c r="AN1098" t="s">
        <v>697</v>
      </c>
      <c r="AO1098" t="s">
        <v>697</v>
      </c>
      <c r="AP1098" t="s">
        <v>697</v>
      </c>
      <c r="AQ1098" t="s">
        <v>697</v>
      </c>
      <c r="AR1098" t="s">
        <v>697</v>
      </c>
      <c r="AS1098" t="s">
        <v>697</v>
      </c>
      <c r="AT1098" t="s">
        <v>697</v>
      </c>
      <c r="AU1098" t="s">
        <v>697</v>
      </c>
      <c r="AV1098" t="s">
        <v>697</v>
      </c>
      <c r="AW1098" t="s">
        <v>697</v>
      </c>
      <c r="AX1098" t="s">
        <v>697</v>
      </c>
      <c r="AY1098" t="s">
        <v>697</v>
      </c>
      <c r="AZ1098" t="s">
        <v>697</v>
      </c>
      <c r="BA1098" t="s">
        <v>2509</v>
      </c>
      <c r="BB1098" t="s">
        <v>2961</v>
      </c>
      <c r="BC1098">
        <v>3.21</v>
      </c>
      <c r="BD1098" t="s">
        <v>697</v>
      </c>
      <c r="BE1098">
        <v>0</v>
      </c>
      <c r="BF1098">
        <v>0</v>
      </c>
      <c r="BG1098">
        <v>0</v>
      </c>
      <c r="BH1098">
        <v>0</v>
      </c>
      <c r="BI1098" t="s">
        <v>197</v>
      </c>
      <c r="BJ1098" t="s">
        <v>697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 t="s">
        <v>697</v>
      </c>
      <c r="BQ1098">
        <v>0</v>
      </c>
      <c r="BR1098">
        <v>0</v>
      </c>
      <c r="BS1098">
        <v>0</v>
      </c>
      <c r="BT1098" t="s">
        <v>697</v>
      </c>
      <c r="BU1098">
        <v>0</v>
      </c>
      <c r="BV1098">
        <v>0</v>
      </c>
      <c r="BW1098" t="s">
        <v>697</v>
      </c>
      <c r="BX1098">
        <v>0</v>
      </c>
    </row>
    <row r="1099" spans="1:76" x14ac:dyDescent="0.25">
      <c r="A1099" t="s">
        <v>735</v>
      </c>
      <c r="B1099" t="s">
        <v>231</v>
      </c>
      <c r="C1099" t="s">
        <v>232</v>
      </c>
      <c r="D1099" t="s">
        <v>233</v>
      </c>
      <c r="E1099" t="s">
        <v>697</v>
      </c>
      <c r="F1099" t="s">
        <v>234</v>
      </c>
      <c r="G1099" t="s">
        <v>697</v>
      </c>
      <c r="H1099" t="s">
        <v>184</v>
      </c>
      <c r="I1099" t="s">
        <v>2633</v>
      </c>
      <c r="J1099" t="s">
        <v>2633</v>
      </c>
      <c r="K1099">
        <v>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697</v>
      </c>
      <c r="AC1099" s="2">
        <v>-3.4672131147540983</v>
      </c>
      <c r="AD1099">
        <v>-0.76</v>
      </c>
      <c r="AE1099">
        <v>0</v>
      </c>
      <c r="AF1099">
        <v>0</v>
      </c>
      <c r="AG1099">
        <v>0</v>
      </c>
      <c r="AH1099">
        <v>0</v>
      </c>
      <c r="AI1099" t="s">
        <v>697</v>
      </c>
      <c r="AJ1099" t="s">
        <v>697</v>
      </c>
      <c r="AK1099" t="s">
        <v>697</v>
      </c>
      <c r="AL1099">
        <v>0</v>
      </c>
      <c r="AM1099">
        <v>0</v>
      </c>
      <c r="AN1099" t="s">
        <v>697</v>
      </c>
      <c r="AO1099" t="s">
        <v>697</v>
      </c>
      <c r="AP1099" t="s">
        <v>697</v>
      </c>
      <c r="AQ1099" t="s">
        <v>697</v>
      </c>
      <c r="AR1099" t="s">
        <v>697</v>
      </c>
      <c r="AS1099" t="s">
        <v>697</v>
      </c>
      <c r="AT1099" t="s">
        <v>697</v>
      </c>
      <c r="AU1099" t="s">
        <v>697</v>
      </c>
      <c r="AV1099" t="s">
        <v>697</v>
      </c>
      <c r="AW1099" t="s">
        <v>697</v>
      </c>
      <c r="AX1099" t="s">
        <v>697</v>
      </c>
      <c r="AY1099" t="s">
        <v>697</v>
      </c>
      <c r="AZ1099" t="s">
        <v>697</v>
      </c>
      <c r="BA1099" t="s">
        <v>2962</v>
      </c>
      <c r="BB1099" t="s">
        <v>2963</v>
      </c>
      <c r="BC1099">
        <v>4.2300000000000004</v>
      </c>
      <c r="BD1099" t="s">
        <v>697</v>
      </c>
      <c r="BE1099">
        <v>0</v>
      </c>
      <c r="BF1099">
        <v>0</v>
      </c>
      <c r="BG1099">
        <v>0</v>
      </c>
      <c r="BH1099">
        <v>0</v>
      </c>
      <c r="BI1099" t="s">
        <v>197</v>
      </c>
      <c r="BJ1099" t="s">
        <v>697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 t="s">
        <v>697</v>
      </c>
      <c r="BQ1099">
        <v>0</v>
      </c>
      <c r="BR1099">
        <v>0</v>
      </c>
      <c r="BS1099">
        <v>0</v>
      </c>
      <c r="BT1099" t="s">
        <v>697</v>
      </c>
      <c r="BU1099">
        <v>0</v>
      </c>
      <c r="BV1099">
        <v>0</v>
      </c>
      <c r="BW1099" t="s">
        <v>697</v>
      </c>
      <c r="BX1099">
        <v>0</v>
      </c>
    </row>
    <row r="1100" spans="1:76" x14ac:dyDescent="0.25">
      <c r="A1100" t="s">
        <v>806</v>
      </c>
      <c r="B1100" t="s">
        <v>201</v>
      </c>
      <c r="C1100" t="s">
        <v>807</v>
      </c>
      <c r="D1100" t="s">
        <v>670</v>
      </c>
      <c r="E1100" t="s">
        <v>697</v>
      </c>
      <c r="F1100" t="s">
        <v>679</v>
      </c>
      <c r="G1100" t="s">
        <v>697</v>
      </c>
      <c r="H1100" t="s">
        <v>184</v>
      </c>
      <c r="I1100" t="s">
        <v>2633</v>
      </c>
      <c r="J1100" t="s">
        <v>2633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697</v>
      </c>
      <c r="AC1100" s="2">
        <v>-8.8606557377049189</v>
      </c>
      <c r="AD1100">
        <v>-1.95</v>
      </c>
      <c r="AE1100">
        <v>0</v>
      </c>
      <c r="AF1100">
        <v>0</v>
      </c>
      <c r="AG1100">
        <v>0</v>
      </c>
      <c r="AH1100">
        <v>0</v>
      </c>
      <c r="AI1100" t="s">
        <v>697</v>
      </c>
      <c r="AJ1100" t="s">
        <v>697</v>
      </c>
      <c r="AK1100" t="s">
        <v>697</v>
      </c>
      <c r="AL1100">
        <v>0</v>
      </c>
      <c r="AM1100">
        <v>0</v>
      </c>
      <c r="AN1100" t="s">
        <v>697</v>
      </c>
      <c r="AO1100" t="s">
        <v>697</v>
      </c>
      <c r="AP1100" t="s">
        <v>697</v>
      </c>
      <c r="AQ1100" t="s">
        <v>697</v>
      </c>
      <c r="AR1100" t="s">
        <v>697</v>
      </c>
      <c r="AS1100" t="s">
        <v>697</v>
      </c>
      <c r="AT1100" t="s">
        <v>697</v>
      </c>
      <c r="AU1100" t="s">
        <v>697</v>
      </c>
      <c r="AV1100" t="s">
        <v>697</v>
      </c>
      <c r="AW1100" t="s">
        <v>697</v>
      </c>
      <c r="AX1100" t="s">
        <v>697</v>
      </c>
      <c r="AY1100" t="s">
        <v>697</v>
      </c>
      <c r="AZ1100" t="s">
        <v>697</v>
      </c>
      <c r="BA1100" t="s">
        <v>2964</v>
      </c>
      <c r="BB1100" t="s">
        <v>2965</v>
      </c>
      <c r="BC1100">
        <v>10.81</v>
      </c>
      <c r="BD1100" t="s">
        <v>697</v>
      </c>
      <c r="BE1100">
        <v>0</v>
      </c>
      <c r="BF1100">
        <v>0</v>
      </c>
      <c r="BG1100">
        <v>0</v>
      </c>
      <c r="BH1100">
        <v>0</v>
      </c>
      <c r="BI1100" t="s">
        <v>197</v>
      </c>
      <c r="BJ1100" t="s">
        <v>697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 t="s">
        <v>697</v>
      </c>
      <c r="BQ1100">
        <v>0</v>
      </c>
      <c r="BR1100">
        <v>0</v>
      </c>
      <c r="BS1100">
        <v>0</v>
      </c>
      <c r="BT1100" t="s">
        <v>697</v>
      </c>
      <c r="BU1100">
        <v>0</v>
      </c>
      <c r="BV1100">
        <v>0</v>
      </c>
      <c r="BW1100" t="s">
        <v>697</v>
      </c>
      <c r="BX1100">
        <v>0</v>
      </c>
    </row>
    <row r="1101" spans="1:76" x14ac:dyDescent="0.25">
      <c r="A1101" t="s">
        <v>724</v>
      </c>
      <c r="B1101" t="s">
        <v>201</v>
      </c>
      <c r="C1101" t="s">
        <v>725</v>
      </c>
      <c r="D1101" t="s">
        <v>670</v>
      </c>
      <c r="E1101" t="s">
        <v>697</v>
      </c>
      <c r="F1101" t="s">
        <v>644</v>
      </c>
      <c r="G1101" t="s">
        <v>697</v>
      </c>
      <c r="H1101" t="s">
        <v>184</v>
      </c>
      <c r="I1101" t="s">
        <v>2633</v>
      </c>
      <c r="J1101" t="s">
        <v>2633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697</v>
      </c>
      <c r="AC1101" s="2">
        <v>-5.8114754098360653</v>
      </c>
      <c r="AD1101">
        <v>-1.28</v>
      </c>
      <c r="AE1101">
        <v>0</v>
      </c>
      <c r="AF1101">
        <v>0</v>
      </c>
      <c r="AG1101">
        <v>0</v>
      </c>
      <c r="AH1101">
        <v>0</v>
      </c>
      <c r="AI1101" t="s">
        <v>697</v>
      </c>
      <c r="AJ1101" t="s">
        <v>697</v>
      </c>
      <c r="AK1101" t="s">
        <v>697</v>
      </c>
      <c r="AL1101">
        <v>0</v>
      </c>
      <c r="AM1101">
        <v>0</v>
      </c>
      <c r="AN1101" t="s">
        <v>697</v>
      </c>
      <c r="AO1101" t="s">
        <v>697</v>
      </c>
      <c r="AP1101" t="s">
        <v>697</v>
      </c>
      <c r="AQ1101" t="s">
        <v>697</v>
      </c>
      <c r="AR1101" t="s">
        <v>697</v>
      </c>
      <c r="AS1101" t="s">
        <v>697</v>
      </c>
      <c r="AT1101" t="s">
        <v>697</v>
      </c>
      <c r="AU1101" t="s">
        <v>697</v>
      </c>
      <c r="AV1101" t="s">
        <v>697</v>
      </c>
      <c r="AW1101" t="s">
        <v>697</v>
      </c>
      <c r="AX1101" t="s">
        <v>697</v>
      </c>
      <c r="AY1101" t="s">
        <v>697</v>
      </c>
      <c r="AZ1101" t="s">
        <v>697</v>
      </c>
      <c r="BA1101" t="s">
        <v>1387</v>
      </c>
      <c r="BB1101" t="s">
        <v>2966</v>
      </c>
      <c r="BC1101">
        <v>7.09</v>
      </c>
      <c r="BD1101" t="s">
        <v>697</v>
      </c>
      <c r="BE1101">
        <v>0</v>
      </c>
      <c r="BF1101">
        <v>0</v>
      </c>
      <c r="BG1101">
        <v>0</v>
      </c>
      <c r="BH1101">
        <v>0</v>
      </c>
      <c r="BI1101" t="s">
        <v>197</v>
      </c>
      <c r="BJ1101" t="s">
        <v>697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 t="s">
        <v>697</v>
      </c>
      <c r="BQ1101">
        <v>0</v>
      </c>
      <c r="BR1101">
        <v>0</v>
      </c>
      <c r="BS1101">
        <v>0</v>
      </c>
      <c r="BT1101" t="s">
        <v>697</v>
      </c>
      <c r="BU1101">
        <v>0</v>
      </c>
      <c r="BV1101">
        <v>0</v>
      </c>
      <c r="BW1101" t="s">
        <v>697</v>
      </c>
      <c r="BX1101">
        <v>0</v>
      </c>
    </row>
    <row r="1102" spans="1:76" x14ac:dyDescent="0.25">
      <c r="A1102" t="s">
        <v>720</v>
      </c>
      <c r="B1102" t="s">
        <v>191</v>
      </c>
      <c r="C1102" t="s">
        <v>541</v>
      </c>
      <c r="D1102" t="s">
        <v>536</v>
      </c>
      <c r="E1102" t="s">
        <v>697</v>
      </c>
      <c r="F1102" t="s">
        <v>222</v>
      </c>
      <c r="G1102" t="s">
        <v>697</v>
      </c>
      <c r="H1102" t="s">
        <v>184</v>
      </c>
      <c r="I1102" t="s">
        <v>2633</v>
      </c>
      <c r="J1102" t="s">
        <v>2633</v>
      </c>
      <c r="K1102">
        <v>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697</v>
      </c>
      <c r="AC1102" s="2">
        <v>-6.1803278688524594</v>
      </c>
      <c r="AD1102">
        <v>-1.36</v>
      </c>
      <c r="AE1102">
        <v>0</v>
      </c>
      <c r="AF1102">
        <v>0</v>
      </c>
      <c r="AG1102">
        <v>0</v>
      </c>
      <c r="AH1102">
        <v>0</v>
      </c>
      <c r="AI1102" t="s">
        <v>697</v>
      </c>
      <c r="AJ1102" t="s">
        <v>697</v>
      </c>
      <c r="AK1102" t="s">
        <v>697</v>
      </c>
      <c r="AL1102">
        <v>0</v>
      </c>
      <c r="AM1102">
        <v>0</v>
      </c>
      <c r="AN1102" t="s">
        <v>697</v>
      </c>
      <c r="AO1102" t="s">
        <v>697</v>
      </c>
      <c r="AP1102" t="s">
        <v>697</v>
      </c>
      <c r="AQ1102" t="s">
        <v>697</v>
      </c>
      <c r="AR1102" t="s">
        <v>697</v>
      </c>
      <c r="AS1102" t="s">
        <v>697</v>
      </c>
      <c r="AT1102" t="s">
        <v>697</v>
      </c>
      <c r="AU1102" t="s">
        <v>697</v>
      </c>
      <c r="AV1102" t="s">
        <v>697</v>
      </c>
      <c r="AW1102" t="s">
        <v>697</v>
      </c>
      <c r="AX1102" t="s">
        <v>697</v>
      </c>
      <c r="AY1102" t="s">
        <v>697</v>
      </c>
      <c r="AZ1102" t="s">
        <v>697</v>
      </c>
      <c r="BA1102" t="s">
        <v>2967</v>
      </c>
      <c r="BB1102" t="s">
        <v>2968</v>
      </c>
      <c r="BC1102">
        <v>7.54</v>
      </c>
      <c r="BD1102" t="s">
        <v>697</v>
      </c>
      <c r="BE1102">
        <v>0</v>
      </c>
      <c r="BF1102">
        <v>0</v>
      </c>
      <c r="BG1102">
        <v>0</v>
      </c>
      <c r="BH1102">
        <v>0</v>
      </c>
      <c r="BI1102" t="s">
        <v>197</v>
      </c>
      <c r="BJ1102" t="s">
        <v>697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 t="s">
        <v>697</v>
      </c>
      <c r="BQ1102">
        <v>0</v>
      </c>
      <c r="BR1102">
        <v>0</v>
      </c>
      <c r="BS1102">
        <v>0</v>
      </c>
      <c r="BT1102" t="s">
        <v>697</v>
      </c>
      <c r="BU1102">
        <v>0</v>
      </c>
      <c r="BV1102">
        <v>0</v>
      </c>
      <c r="BW1102" t="s">
        <v>697</v>
      </c>
      <c r="BX1102">
        <v>0</v>
      </c>
    </row>
    <row r="1103" spans="1:76" x14ac:dyDescent="0.25">
      <c r="A1103" t="s">
        <v>791</v>
      </c>
      <c r="B1103" t="s">
        <v>191</v>
      </c>
      <c r="C1103" t="s">
        <v>792</v>
      </c>
      <c r="D1103" t="s">
        <v>675</v>
      </c>
      <c r="E1103" t="s">
        <v>697</v>
      </c>
      <c r="F1103" t="s">
        <v>624</v>
      </c>
      <c r="G1103" t="s">
        <v>697</v>
      </c>
      <c r="H1103" t="s">
        <v>184</v>
      </c>
      <c r="I1103" t="s">
        <v>2633</v>
      </c>
      <c r="J1103" t="s">
        <v>2633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697</v>
      </c>
      <c r="AC1103" s="2">
        <v>-15.991803278688524</v>
      </c>
      <c r="AD1103">
        <v>-3.52</v>
      </c>
      <c r="AE1103">
        <v>0</v>
      </c>
      <c r="AF1103">
        <v>0</v>
      </c>
      <c r="AG1103">
        <v>0</v>
      </c>
      <c r="AH1103">
        <v>0</v>
      </c>
      <c r="AI1103" t="s">
        <v>697</v>
      </c>
      <c r="AJ1103" t="s">
        <v>697</v>
      </c>
      <c r="AK1103" t="s">
        <v>697</v>
      </c>
      <c r="AL1103">
        <v>0</v>
      </c>
      <c r="AM1103">
        <v>0</v>
      </c>
      <c r="AN1103" t="s">
        <v>697</v>
      </c>
      <c r="AO1103" t="s">
        <v>697</v>
      </c>
      <c r="AP1103" t="s">
        <v>697</v>
      </c>
      <c r="AQ1103" t="s">
        <v>697</v>
      </c>
      <c r="AR1103" t="s">
        <v>697</v>
      </c>
      <c r="AS1103" t="s">
        <v>697</v>
      </c>
      <c r="AT1103" t="s">
        <v>697</v>
      </c>
      <c r="AU1103" t="s">
        <v>697</v>
      </c>
      <c r="AV1103" t="s">
        <v>697</v>
      </c>
      <c r="AW1103" t="s">
        <v>697</v>
      </c>
      <c r="AX1103" t="s">
        <v>697</v>
      </c>
      <c r="AY1103" t="s">
        <v>697</v>
      </c>
      <c r="AZ1103" t="s">
        <v>697</v>
      </c>
      <c r="BA1103" t="s">
        <v>867</v>
      </c>
      <c r="BB1103" t="s">
        <v>2969</v>
      </c>
      <c r="BC1103">
        <v>19.510000000000002</v>
      </c>
      <c r="BD1103" t="s">
        <v>697</v>
      </c>
      <c r="BE1103">
        <v>0</v>
      </c>
      <c r="BF1103">
        <v>0</v>
      </c>
      <c r="BG1103">
        <v>0</v>
      </c>
      <c r="BH1103">
        <v>0</v>
      </c>
      <c r="BI1103" t="s">
        <v>197</v>
      </c>
      <c r="BJ1103" t="s">
        <v>697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 t="s">
        <v>697</v>
      </c>
      <c r="BQ1103">
        <v>0</v>
      </c>
      <c r="BR1103">
        <v>0</v>
      </c>
      <c r="BS1103">
        <v>0</v>
      </c>
      <c r="BT1103" t="s">
        <v>697</v>
      </c>
      <c r="BU1103">
        <v>0</v>
      </c>
      <c r="BV1103">
        <v>0</v>
      </c>
      <c r="BW1103" t="s">
        <v>697</v>
      </c>
      <c r="BX1103">
        <v>0</v>
      </c>
    </row>
    <row r="1104" spans="1:76" x14ac:dyDescent="0.25">
      <c r="A1104" t="s">
        <v>791</v>
      </c>
      <c r="B1104" t="s">
        <v>191</v>
      </c>
      <c r="C1104" t="s">
        <v>792</v>
      </c>
      <c r="D1104" t="s">
        <v>675</v>
      </c>
      <c r="E1104" t="s">
        <v>697</v>
      </c>
      <c r="F1104" t="s">
        <v>624</v>
      </c>
      <c r="G1104" t="s">
        <v>697</v>
      </c>
      <c r="H1104" t="s">
        <v>184</v>
      </c>
      <c r="I1104" t="s">
        <v>2633</v>
      </c>
      <c r="J1104" t="s">
        <v>2633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697</v>
      </c>
      <c r="AC1104" s="2">
        <v>-4.7131147540983607</v>
      </c>
      <c r="AD1104">
        <v>-1.04</v>
      </c>
      <c r="AE1104">
        <v>0</v>
      </c>
      <c r="AF1104">
        <v>0</v>
      </c>
      <c r="AG1104">
        <v>0</v>
      </c>
      <c r="AH1104">
        <v>0</v>
      </c>
      <c r="AI1104" t="s">
        <v>697</v>
      </c>
      <c r="AJ1104" t="s">
        <v>697</v>
      </c>
      <c r="AK1104" t="s">
        <v>697</v>
      </c>
      <c r="AL1104">
        <v>0</v>
      </c>
      <c r="AM1104">
        <v>0</v>
      </c>
      <c r="AN1104" t="s">
        <v>697</v>
      </c>
      <c r="AO1104" t="s">
        <v>697</v>
      </c>
      <c r="AP1104" t="s">
        <v>697</v>
      </c>
      <c r="AQ1104" t="s">
        <v>697</v>
      </c>
      <c r="AR1104" t="s">
        <v>697</v>
      </c>
      <c r="AS1104" t="s">
        <v>697</v>
      </c>
      <c r="AT1104" t="s">
        <v>697</v>
      </c>
      <c r="AU1104" t="s">
        <v>697</v>
      </c>
      <c r="AV1104" t="s">
        <v>697</v>
      </c>
      <c r="AW1104" t="s">
        <v>697</v>
      </c>
      <c r="AX1104" t="s">
        <v>697</v>
      </c>
      <c r="AY1104" t="s">
        <v>697</v>
      </c>
      <c r="AZ1104" t="s">
        <v>697</v>
      </c>
      <c r="BA1104" t="s">
        <v>889</v>
      </c>
      <c r="BB1104" t="s">
        <v>2970</v>
      </c>
      <c r="BC1104">
        <v>5.75</v>
      </c>
      <c r="BD1104" t="s">
        <v>697</v>
      </c>
      <c r="BE1104">
        <v>0</v>
      </c>
      <c r="BF1104">
        <v>0</v>
      </c>
      <c r="BG1104">
        <v>0</v>
      </c>
      <c r="BH1104">
        <v>0</v>
      </c>
      <c r="BI1104" t="s">
        <v>197</v>
      </c>
      <c r="BJ1104" t="s">
        <v>697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 t="s">
        <v>697</v>
      </c>
      <c r="BQ1104">
        <v>0</v>
      </c>
      <c r="BR1104">
        <v>0</v>
      </c>
      <c r="BS1104">
        <v>0</v>
      </c>
      <c r="BT1104" t="s">
        <v>697</v>
      </c>
      <c r="BU1104">
        <v>0</v>
      </c>
      <c r="BV1104">
        <v>0</v>
      </c>
      <c r="BW1104" t="s">
        <v>697</v>
      </c>
      <c r="BX1104">
        <v>0</v>
      </c>
    </row>
    <row r="1105" spans="1:76" x14ac:dyDescent="0.25">
      <c r="A1105" t="s">
        <v>791</v>
      </c>
      <c r="B1105" t="s">
        <v>191</v>
      </c>
      <c r="C1105" t="s">
        <v>792</v>
      </c>
      <c r="D1105" t="s">
        <v>675</v>
      </c>
      <c r="E1105" t="s">
        <v>697</v>
      </c>
      <c r="F1105" t="s">
        <v>624</v>
      </c>
      <c r="G1105" t="s">
        <v>697</v>
      </c>
      <c r="H1105" t="s">
        <v>184</v>
      </c>
      <c r="I1105" t="s">
        <v>2633</v>
      </c>
      <c r="J1105" t="s">
        <v>2633</v>
      </c>
      <c r="K1105">
        <v>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697</v>
      </c>
      <c r="AC1105" s="2">
        <v>-10.237704918032787</v>
      </c>
      <c r="AD1105">
        <v>-2.25</v>
      </c>
      <c r="AE1105">
        <v>0</v>
      </c>
      <c r="AF1105">
        <v>0</v>
      </c>
      <c r="AG1105">
        <v>0</v>
      </c>
      <c r="AH1105">
        <v>0</v>
      </c>
      <c r="AI1105" t="s">
        <v>697</v>
      </c>
      <c r="AJ1105" t="s">
        <v>697</v>
      </c>
      <c r="AK1105" t="s">
        <v>697</v>
      </c>
      <c r="AL1105">
        <v>0</v>
      </c>
      <c r="AM1105">
        <v>0</v>
      </c>
      <c r="AN1105" t="s">
        <v>697</v>
      </c>
      <c r="AO1105" t="s">
        <v>697</v>
      </c>
      <c r="AP1105" t="s">
        <v>697</v>
      </c>
      <c r="AQ1105" t="s">
        <v>697</v>
      </c>
      <c r="AR1105" t="s">
        <v>697</v>
      </c>
      <c r="AS1105" t="s">
        <v>697</v>
      </c>
      <c r="AT1105" t="s">
        <v>697</v>
      </c>
      <c r="AU1105" t="s">
        <v>697</v>
      </c>
      <c r="AV1105" t="s">
        <v>697</v>
      </c>
      <c r="AW1105" t="s">
        <v>697</v>
      </c>
      <c r="AX1105" t="s">
        <v>697</v>
      </c>
      <c r="AY1105" t="s">
        <v>697</v>
      </c>
      <c r="AZ1105" t="s">
        <v>697</v>
      </c>
      <c r="BA1105" t="s">
        <v>2971</v>
      </c>
      <c r="BB1105" t="s">
        <v>2972</v>
      </c>
      <c r="BC1105">
        <v>12.49</v>
      </c>
      <c r="BD1105" t="s">
        <v>697</v>
      </c>
      <c r="BE1105">
        <v>0</v>
      </c>
      <c r="BF1105">
        <v>0</v>
      </c>
      <c r="BG1105">
        <v>0</v>
      </c>
      <c r="BH1105">
        <v>0</v>
      </c>
      <c r="BI1105" t="s">
        <v>197</v>
      </c>
      <c r="BJ1105" t="s">
        <v>697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 t="s">
        <v>697</v>
      </c>
      <c r="BQ1105">
        <v>0</v>
      </c>
      <c r="BR1105">
        <v>0</v>
      </c>
      <c r="BS1105">
        <v>0</v>
      </c>
      <c r="BT1105" t="s">
        <v>697</v>
      </c>
      <c r="BU1105">
        <v>0</v>
      </c>
      <c r="BV1105">
        <v>0</v>
      </c>
      <c r="BW1105" t="s">
        <v>697</v>
      </c>
      <c r="BX1105">
        <v>0</v>
      </c>
    </row>
    <row r="1106" spans="1:76" x14ac:dyDescent="0.25">
      <c r="A1106" t="s">
        <v>1072</v>
      </c>
      <c r="B1106" t="s">
        <v>191</v>
      </c>
      <c r="C1106" t="s">
        <v>1073</v>
      </c>
      <c r="D1106" t="s">
        <v>466</v>
      </c>
      <c r="E1106" t="s">
        <v>697</v>
      </c>
      <c r="F1106" t="s">
        <v>677</v>
      </c>
      <c r="G1106" t="s">
        <v>697</v>
      </c>
      <c r="H1106" t="s">
        <v>184</v>
      </c>
      <c r="I1106" t="s">
        <v>2633</v>
      </c>
      <c r="J1106" t="s">
        <v>2633</v>
      </c>
      <c r="K1106">
        <v>2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697</v>
      </c>
      <c r="AC1106" s="2">
        <v>-9.7377049180327866</v>
      </c>
      <c r="AD1106">
        <v>-2.14</v>
      </c>
      <c r="AE1106">
        <v>0</v>
      </c>
      <c r="AF1106">
        <v>0</v>
      </c>
      <c r="AG1106">
        <v>0</v>
      </c>
      <c r="AH1106">
        <v>0</v>
      </c>
      <c r="AI1106" t="s">
        <v>697</v>
      </c>
      <c r="AJ1106" t="s">
        <v>697</v>
      </c>
      <c r="AK1106" t="s">
        <v>697</v>
      </c>
      <c r="AL1106">
        <v>0</v>
      </c>
      <c r="AM1106">
        <v>0</v>
      </c>
      <c r="AN1106" t="s">
        <v>697</v>
      </c>
      <c r="AO1106" t="s">
        <v>697</v>
      </c>
      <c r="AP1106" t="s">
        <v>697</v>
      </c>
      <c r="AQ1106" t="s">
        <v>697</v>
      </c>
      <c r="AR1106" t="s">
        <v>697</v>
      </c>
      <c r="AS1106" t="s">
        <v>697</v>
      </c>
      <c r="AT1106" t="s">
        <v>697</v>
      </c>
      <c r="AU1106" t="s">
        <v>697</v>
      </c>
      <c r="AV1106" t="s">
        <v>697</v>
      </c>
      <c r="AW1106" t="s">
        <v>697</v>
      </c>
      <c r="AX1106" t="s">
        <v>697</v>
      </c>
      <c r="AY1106" t="s">
        <v>697</v>
      </c>
      <c r="AZ1106" t="s">
        <v>697</v>
      </c>
      <c r="BA1106" t="s">
        <v>2700</v>
      </c>
      <c r="BB1106" t="s">
        <v>2973</v>
      </c>
      <c r="BC1106">
        <v>11.88</v>
      </c>
      <c r="BD1106" t="s">
        <v>697</v>
      </c>
      <c r="BE1106">
        <v>0</v>
      </c>
      <c r="BF1106">
        <v>0</v>
      </c>
      <c r="BG1106">
        <v>0</v>
      </c>
      <c r="BH1106">
        <v>0</v>
      </c>
      <c r="BI1106" t="s">
        <v>197</v>
      </c>
      <c r="BJ1106" t="s">
        <v>697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 t="s">
        <v>697</v>
      </c>
      <c r="BQ1106">
        <v>0</v>
      </c>
      <c r="BR1106">
        <v>0</v>
      </c>
      <c r="BS1106">
        <v>0</v>
      </c>
      <c r="BT1106" t="s">
        <v>697</v>
      </c>
      <c r="BU1106">
        <v>0</v>
      </c>
      <c r="BV1106">
        <v>0</v>
      </c>
      <c r="BW1106" t="s">
        <v>697</v>
      </c>
      <c r="BX1106">
        <v>0</v>
      </c>
    </row>
    <row r="1107" spans="1:76" x14ac:dyDescent="0.25">
      <c r="A1107" t="s">
        <v>726</v>
      </c>
      <c r="B1107" t="s">
        <v>191</v>
      </c>
      <c r="C1107" t="s">
        <v>539</v>
      </c>
      <c r="D1107" t="s">
        <v>540</v>
      </c>
      <c r="E1107" t="s">
        <v>697</v>
      </c>
      <c r="F1107" t="s">
        <v>457</v>
      </c>
      <c r="G1107" t="s">
        <v>697</v>
      </c>
      <c r="H1107" t="s">
        <v>184</v>
      </c>
      <c r="I1107" t="s">
        <v>2633</v>
      </c>
      <c r="J1107" t="s">
        <v>2633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697</v>
      </c>
      <c r="AC1107" s="2">
        <v>-0.36065573770491799</v>
      </c>
      <c r="AD1107">
        <v>-0.08</v>
      </c>
      <c r="AE1107">
        <v>0</v>
      </c>
      <c r="AF1107">
        <v>0</v>
      </c>
      <c r="AG1107">
        <v>0</v>
      </c>
      <c r="AH1107">
        <v>0</v>
      </c>
      <c r="AI1107" t="s">
        <v>697</v>
      </c>
      <c r="AJ1107" t="s">
        <v>697</v>
      </c>
      <c r="AK1107" t="s">
        <v>697</v>
      </c>
      <c r="AL1107">
        <v>0</v>
      </c>
      <c r="AM1107">
        <v>0</v>
      </c>
      <c r="AN1107" t="s">
        <v>697</v>
      </c>
      <c r="AO1107" t="s">
        <v>697</v>
      </c>
      <c r="AP1107" t="s">
        <v>697</v>
      </c>
      <c r="AQ1107" t="s">
        <v>697</v>
      </c>
      <c r="AR1107" t="s">
        <v>697</v>
      </c>
      <c r="AS1107" t="s">
        <v>697</v>
      </c>
      <c r="AT1107" t="s">
        <v>697</v>
      </c>
      <c r="AU1107" t="s">
        <v>697</v>
      </c>
      <c r="AV1107" t="s">
        <v>697</v>
      </c>
      <c r="AW1107" t="s">
        <v>697</v>
      </c>
      <c r="AX1107" t="s">
        <v>697</v>
      </c>
      <c r="AY1107" t="s">
        <v>697</v>
      </c>
      <c r="AZ1107" t="s">
        <v>697</v>
      </c>
      <c r="BA1107" t="s">
        <v>2526</v>
      </c>
      <c r="BB1107" t="s">
        <v>2974</v>
      </c>
      <c r="BC1107">
        <v>0.44</v>
      </c>
      <c r="BD1107" t="s">
        <v>697</v>
      </c>
      <c r="BE1107">
        <v>0</v>
      </c>
      <c r="BF1107">
        <v>0</v>
      </c>
      <c r="BG1107">
        <v>0</v>
      </c>
      <c r="BH1107">
        <v>0</v>
      </c>
      <c r="BI1107" t="s">
        <v>197</v>
      </c>
      <c r="BJ1107" t="s">
        <v>697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 t="s">
        <v>697</v>
      </c>
      <c r="BQ1107">
        <v>0</v>
      </c>
      <c r="BR1107">
        <v>0</v>
      </c>
      <c r="BS1107">
        <v>0</v>
      </c>
      <c r="BT1107" t="s">
        <v>697</v>
      </c>
      <c r="BU1107">
        <v>0</v>
      </c>
      <c r="BV1107">
        <v>0</v>
      </c>
      <c r="BW1107" t="s">
        <v>697</v>
      </c>
      <c r="BX1107">
        <v>0</v>
      </c>
    </row>
    <row r="1108" spans="1:76" x14ac:dyDescent="0.25">
      <c r="A1108" t="s">
        <v>726</v>
      </c>
      <c r="B1108" t="s">
        <v>191</v>
      </c>
      <c r="C1108" t="s">
        <v>539</v>
      </c>
      <c r="D1108" t="s">
        <v>540</v>
      </c>
      <c r="E1108" t="s">
        <v>697</v>
      </c>
      <c r="F1108" t="s">
        <v>457</v>
      </c>
      <c r="G1108" t="s">
        <v>697</v>
      </c>
      <c r="H1108" t="s">
        <v>184</v>
      </c>
      <c r="I1108" t="s">
        <v>2633</v>
      </c>
      <c r="J1108" t="s">
        <v>2633</v>
      </c>
      <c r="K1108">
        <v>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697</v>
      </c>
      <c r="AC1108" s="2">
        <v>-5.2295081967213113</v>
      </c>
      <c r="AD1108">
        <v>-1.1499999999999999</v>
      </c>
      <c r="AE1108">
        <v>0</v>
      </c>
      <c r="AF1108">
        <v>0</v>
      </c>
      <c r="AG1108">
        <v>0</v>
      </c>
      <c r="AH1108">
        <v>0</v>
      </c>
      <c r="AI1108" t="s">
        <v>697</v>
      </c>
      <c r="AJ1108" t="s">
        <v>697</v>
      </c>
      <c r="AK1108" t="s">
        <v>697</v>
      </c>
      <c r="AL1108">
        <v>0</v>
      </c>
      <c r="AM1108">
        <v>0</v>
      </c>
      <c r="AN1108" t="s">
        <v>697</v>
      </c>
      <c r="AO1108" t="s">
        <v>697</v>
      </c>
      <c r="AP1108" t="s">
        <v>697</v>
      </c>
      <c r="AQ1108" t="s">
        <v>697</v>
      </c>
      <c r="AR1108" t="s">
        <v>697</v>
      </c>
      <c r="AS1108" t="s">
        <v>697</v>
      </c>
      <c r="AT1108" t="s">
        <v>697</v>
      </c>
      <c r="AU1108" t="s">
        <v>697</v>
      </c>
      <c r="AV1108" t="s">
        <v>697</v>
      </c>
      <c r="AW1108" t="s">
        <v>697</v>
      </c>
      <c r="AX1108" t="s">
        <v>697</v>
      </c>
      <c r="AY1108" t="s">
        <v>697</v>
      </c>
      <c r="AZ1108" t="s">
        <v>697</v>
      </c>
      <c r="BA1108" t="s">
        <v>2886</v>
      </c>
      <c r="BB1108" t="s">
        <v>2975</v>
      </c>
      <c r="BC1108">
        <v>6.38</v>
      </c>
      <c r="BD1108" t="s">
        <v>697</v>
      </c>
      <c r="BE1108">
        <v>0</v>
      </c>
      <c r="BF1108">
        <v>0</v>
      </c>
      <c r="BG1108">
        <v>0</v>
      </c>
      <c r="BH1108">
        <v>0</v>
      </c>
      <c r="BI1108" t="s">
        <v>197</v>
      </c>
      <c r="BJ1108" t="s">
        <v>697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 t="s">
        <v>697</v>
      </c>
      <c r="BQ1108">
        <v>0</v>
      </c>
      <c r="BR1108">
        <v>0</v>
      </c>
      <c r="BS1108">
        <v>0</v>
      </c>
      <c r="BT1108" t="s">
        <v>697</v>
      </c>
      <c r="BU1108">
        <v>0</v>
      </c>
      <c r="BV1108">
        <v>0</v>
      </c>
      <c r="BW1108" t="s">
        <v>697</v>
      </c>
      <c r="BX1108">
        <v>0</v>
      </c>
    </row>
    <row r="1109" spans="1:76" x14ac:dyDescent="0.25">
      <c r="A1109" t="s">
        <v>726</v>
      </c>
      <c r="B1109" t="s">
        <v>191</v>
      </c>
      <c r="C1109" t="s">
        <v>539</v>
      </c>
      <c r="D1109" t="s">
        <v>540</v>
      </c>
      <c r="E1109" t="s">
        <v>697</v>
      </c>
      <c r="F1109" t="s">
        <v>457</v>
      </c>
      <c r="G1109" t="s">
        <v>697</v>
      </c>
      <c r="H1109" t="s">
        <v>184</v>
      </c>
      <c r="I1109" t="s">
        <v>2633</v>
      </c>
      <c r="J1109" t="s">
        <v>2633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697</v>
      </c>
      <c r="AC1109" s="2">
        <v>-6.9098360655737707</v>
      </c>
      <c r="AD1109">
        <v>-1.52</v>
      </c>
      <c r="AE1109">
        <v>0</v>
      </c>
      <c r="AF1109">
        <v>0</v>
      </c>
      <c r="AG1109">
        <v>0</v>
      </c>
      <c r="AH1109">
        <v>0</v>
      </c>
      <c r="AI1109" t="s">
        <v>697</v>
      </c>
      <c r="AJ1109" t="s">
        <v>697</v>
      </c>
      <c r="AK1109" t="s">
        <v>697</v>
      </c>
      <c r="AL1109">
        <v>0</v>
      </c>
      <c r="AM1109">
        <v>0</v>
      </c>
      <c r="AN1109" t="s">
        <v>697</v>
      </c>
      <c r="AO1109" t="s">
        <v>697</v>
      </c>
      <c r="AP1109" t="s">
        <v>697</v>
      </c>
      <c r="AQ1109" t="s">
        <v>697</v>
      </c>
      <c r="AR1109" t="s">
        <v>697</v>
      </c>
      <c r="AS1109" t="s">
        <v>697</v>
      </c>
      <c r="AT1109" t="s">
        <v>697</v>
      </c>
      <c r="AU1109" t="s">
        <v>697</v>
      </c>
      <c r="AV1109" t="s">
        <v>697</v>
      </c>
      <c r="AW1109" t="s">
        <v>697</v>
      </c>
      <c r="AX1109" t="s">
        <v>697</v>
      </c>
      <c r="AY1109" t="s">
        <v>697</v>
      </c>
      <c r="AZ1109" t="s">
        <v>697</v>
      </c>
      <c r="BA1109" t="s">
        <v>2721</v>
      </c>
      <c r="BB1109" t="s">
        <v>2976</v>
      </c>
      <c r="BC1109">
        <v>8.43</v>
      </c>
      <c r="BD1109" t="s">
        <v>697</v>
      </c>
      <c r="BE1109">
        <v>0</v>
      </c>
      <c r="BF1109">
        <v>0</v>
      </c>
      <c r="BG1109">
        <v>0</v>
      </c>
      <c r="BH1109">
        <v>0</v>
      </c>
      <c r="BI1109" t="s">
        <v>197</v>
      </c>
      <c r="BJ1109" t="s">
        <v>697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 t="s">
        <v>697</v>
      </c>
      <c r="BQ1109">
        <v>0</v>
      </c>
      <c r="BR1109">
        <v>0</v>
      </c>
      <c r="BS1109">
        <v>0</v>
      </c>
      <c r="BT1109" t="s">
        <v>697</v>
      </c>
      <c r="BU1109">
        <v>0</v>
      </c>
      <c r="BV1109">
        <v>0</v>
      </c>
      <c r="BW1109" t="s">
        <v>697</v>
      </c>
      <c r="BX1109">
        <v>0</v>
      </c>
    </row>
    <row r="1110" spans="1:76" x14ac:dyDescent="0.25">
      <c r="A1110" t="s">
        <v>748</v>
      </c>
      <c r="B1110" t="s">
        <v>231</v>
      </c>
      <c r="C1110" t="s">
        <v>665</v>
      </c>
      <c r="D1110" t="s">
        <v>233</v>
      </c>
      <c r="E1110" t="s">
        <v>697</v>
      </c>
      <c r="F1110" t="s">
        <v>597</v>
      </c>
      <c r="G1110" t="s">
        <v>697</v>
      </c>
      <c r="H1110" t="s">
        <v>184</v>
      </c>
      <c r="I1110" t="s">
        <v>2633</v>
      </c>
      <c r="J1110" t="s">
        <v>2633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697</v>
      </c>
      <c r="AC1110" s="2">
        <v>-2.237704918032787</v>
      </c>
      <c r="AD1110">
        <v>-0.49</v>
      </c>
      <c r="AE1110">
        <v>0</v>
      </c>
      <c r="AF1110">
        <v>0</v>
      </c>
      <c r="AG1110">
        <v>0</v>
      </c>
      <c r="AH1110">
        <v>0</v>
      </c>
      <c r="AI1110" t="s">
        <v>697</v>
      </c>
      <c r="AJ1110" t="s">
        <v>697</v>
      </c>
      <c r="AK1110" t="s">
        <v>697</v>
      </c>
      <c r="AL1110">
        <v>0</v>
      </c>
      <c r="AM1110">
        <v>0</v>
      </c>
      <c r="AN1110" t="s">
        <v>697</v>
      </c>
      <c r="AO1110" t="s">
        <v>697</v>
      </c>
      <c r="AP1110" t="s">
        <v>697</v>
      </c>
      <c r="AQ1110" t="s">
        <v>697</v>
      </c>
      <c r="AR1110" t="s">
        <v>697</v>
      </c>
      <c r="AS1110" t="s">
        <v>697</v>
      </c>
      <c r="AT1110" t="s">
        <v>697</v>
      </c>
      <c r="AU1110" t="s">
        <v>697</v>
      </c>
      <c r="AV1110" t="s">
        <v>697</v>
      </c>
      <c r="AW1110" t="s">
        <v>697</v>
      </c>
      <c r="AX1110" t="s">
        <v>697</v>
      </c>
      <c r="AY1110" t="s">
        <v>697</v>
      </c>
      <c r="AZ1110" t="s">
        <v>697</v>
      </c>
      <c r="BA1110" t="s">
        <v>2742</v>
      </c>
      <c r="BB1110" t="s">
        <v>2977</v>
      </c>
      <c r="BC1110">
        <v>2.73</v>
      </c>
      <c r="BD1110" t="s">
        <v>697</v>
      </c>
      <c r="BE1110">
        <v>0</v>
      </c>
      <c r="BF1110">
        <v>0</v>
      </c>
      <c r="BG1110">
        <v>0</v>
      </c>
      <c r="BH1110">
        <v>0</v>
      </c>
      <c r="BI1110" t="s">
        <v>197</v>
      </c>
      <c r="BJ1110" t="s">
        <v>697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 t="s">
        <v>697</v>
      </c>
      <c r="BQ1110">
        <v>0</v>
      </c>
      <c r="BR1110">
        <v>0</v>
      </c>
      <c r="BS1110">
        <v>0</v>
      </c>
      <c r="BT1110" t="s">
        <v>697</v>
      </c>
      <c r="BU1110">
        <v>0</v>
      </c>
      <c r="BV1110">
        <v>0</v>
      </c>
      <c r="BW1110" t="s">
        <v>697</v>
      </c>
      <c r="BX1110">
        <v>0</v>
      </c>
    </row>
    <row r="1111" spans="1:76" x14ac:dyDescent="0.25">
      <c r="A1111" t="s">
        <v>727</v>
      </c>
      <c r="B1111" t="s">
        <v>191</v>
      </c>
      <c r="C1111" t="s">
        <v>542</v>
      </c>
      <c r="D1111" t="s">
        <v>668</v>
      </c>
      <c r="E1111" t="s">
        <v>697</v>
      </c>
      <c r="F1111" t="s">
        <v>238</v>
      </c>
      <c r="G1111" t="s">
        <v>697</v>
      </c>
      <c r="H1111" t="s">
        <v>184</v>
      </c>
      <c r="I1111" t="s">
        <v>2633</v>
      </c>
      <c r="J1111" t="s">
        <v>2633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697</v>
      </c>
      <c r="AC1111" s="2">
        <v>-1.9016393442622952</v>
      </c>
      <c r="AD1111">
        <v>-0.42</v>
      </c>
      <c r="AE1111">
        <v>0</v>
      </c>
      <c r="AF1111">
        <v>0</v>
      </c>
      <c r="AG1111">
        <v>0</v>
      </c>
      <c r="AH1111">
        <v>0</v>
      </c>
      <c r="AI1111" t="s">
        <v>697</v>
      </c>
      <c r="AJ1111" t="s">
        <v>697</v>
      </c>
      <c r="AK1111" t="s">
        <v>697</v>
      </c>
      <c r="AL1111">
        <v>0</v>
      </c>
      <c r="AM1111">
        <v>0</v>
      </c>
      <c r="AN1111" t="s">
        <v>697</v>
      </c>
      <c r="AO1111" t="s">
        <v>697</v>
      </c>
      <c r="AP1111" t="s">
        <v>697</v>
      </c>
      <c r="AQ1111" t="s">
        <v>697</v>
      </c>
      <c r="AR1111" t="s">
        <v>697</v>
      </c>
      <c r="AS1111" t="s">
        <v>697</v>
      </c>
      <c r="AT1111" t="s">
        <v>697</v>
      </c>
      <c r="AU1111" t="s">
        <v>697</v>
      </c>
      <c r="AV1111" t="s">
        <v>697</v>
      </c>
      <c r="AW1111" t="s">
        <v>697</v>
      </c>
      <c r="AX1111" t="s">
        <v>697</v>
      </c>
      <c r="AY1111" t="s">
        <v>697</v>
      </c>
      <c r="AZ1111" t="s">
        <v>697</v>
      </c>
      <c r="BA1111" t="s">
        <v>2528</v>
      </c>
      <c r="BB1111" t="s">
        <v>2978</v>
      </c>
      <c r="BC1111">
        <v>2.3199999999999998</v>
      </c>
      <c r="BD1111" t="s">
        <v>697</v>
      </c>
      <c r="BE1111">
        <v>0</v>
      </c>
      <c r="BF1111">
        <v>0</v>
      </c>
      <c r="BG1111">
        <v>0</v>
      </c>
      <c r="BH1111">
        <v>0</v>
      </c>
      <c r="BI1111" t="s">
        <v>197</v>
      </c>
      <c r="BJ1111" t="s">
        <v>697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 t="s">
        <v>697</v>
      </c>
      <c r="BQ1111">
        <v>0</v>
      </c>
      <c r="BR1111">
        <v>0</v>
      </c>
      <c r="BS1111">
        <v>0</v>
      </c>
      <c r="BT1111" t="s">
        <v>697</v>
      </c>
      <c r="BU1111">
        <v>0</v>
      </c>
      <c r="BV1111">
        <v>0</v>
      </c>
      <c r="BW1111" t="s">
        <v>697</v>
      </c>
      <c r="BX1111">
        <v>0</v>
      </c>
    </row>
    <row r="1112" spans="1:76" x14ac:dyDescent="0.25">
      <c r="A1112" t="s">
        <v>721</v>
      </c>
      <c r="B1112" t="s">
        <v>191</v>
      </c>
      <c r="C1112" t="s">
        <v>209</v>
      </c>
      <c r="D1112" t="s">
        <v>796</v>
      </c>
      <c r="E1112" t="s">
        <v>697</v>
      </c>
      <c r="F1112" t="s">
        <v>210</v>
      </c>
      <c r="G1112" t="s">
        <v>697</v>
      </c>
      <c r="H1112" t="s">
        <v>184</v>
      </c>
      <c r="I1112" t="s">
        <v>2633</v>
      </c>
      <c r="J1112" t="s">
        <v>2633</v>
      </c>
      <c r="K1112">
        <v>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697</v>
      </c>
      <c r="AC1112" s="2">
        <v>-2.2868852459016393</v>
      </c>
      <c r="AD1112">
        <v>-0.5</v>
      </c>
      <c r="AE1112">
        <v>0</v>
      </c>
      <c r="AF1112">
        <v>0</v>
      </c>
      <c r="AG1112">
        <v>0</v>
      </c>
      <c r="AH1112">
        <v>0</v>
      </c>
      <c r="AI1112" t="s">
        <v>697</v>
      </c>
      <c r="AJ1112" t="s">
        <v>697</v>
      </c>
      <c r="AK1112" t="s">
        <v>697</v>
      </c>
      <c r="AL1112">
        <v>0</v>
      </c>
      <c r="AM1112">
        <v>0</v>
      </c>
      <c r="AN1112" t="s">
        <v>697</v>
      </c>
      <c r="AO1112" t="s">
        <v>697</v>
      </c>
      <c r="AP1112" t="s">
        <v>697</v>
      </c>
      <c r="AQ1112" t="s">
        <v>697</v>
      </c>
      <c r="AR1112" t="s">
        <v>697</v>
      </c>
      <c r="AS1112" t="s">
        <v>697</v>
      </c>
      <c r="AT1112" t="s">
        <v>697</v>
      </c>
      <c r="AU1112" t="s">
        <v>697</v>
      </c>
      <c r="AV1112" t="s">
        <v>697</v>
      </c>
      <c r="AW1112" t="s">
        <v>697</v>
      </c>
      <c r="AX1112" t="s">
        <v>697</v>
      </c>
      <c r="AY1112" t="s">
        <v>697</v>
      </c>
      <c r="AZ1112" t="s">
        <v>697</v>
      </c>
      <c r="BA1112" t="s">
        <v>1214</v>
      </c>
      <c r="BB1112" t="s">
        <v>2979</v>
      </c>
      <c r="BC1112">
        <v>2.79</v>
      </c>
      <c r="BD1112" t="s">
        <v>697</v>
      </c>
      <c r="BE1112">
        <v>0</v>
      </c>
      <c r="BF1112">
        <v>0</v>
      </c>
      <c r="BG1112">
        <v>0</v>
      </c>
      <c r="BH1112">
        <v>0</v>
      </c>
      <c r="BI1112" t="s">
        <v>197</v>
      </c>
      <c r="BJ1112" t="s">
        <v>697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 t="s">
        <v>697</v>
      </c>
      <c r="BQ1112">
        <v>0</v>
      </c>
      <c r="BR1112">
        <v>0</v>
      </c>
      <c r="BS1112">
        <v>0</v>
      </c>
      <c r="BT1112" t="s">
        <v>697</v>
      </c>
      <c r="BU1112">
        <v>0</v>
      </c>
      <c r="BV1112">
        <v>0</v>
      </c>
      <c r="BW1112" t="s">
        <v>697</v>
      </c>
      <c r="BX1112">
        <v>0</v>
      </c>
    </row>
    <row r="1113" spans="1:76" x14ac:dyDescent="0.25">
      <c r="A1113" t="s">
        <v>721</v>
      </c>
      <c r="B1113" t="s">
        <v>191</v>
      </c>
      <c r="C1113" t="s">
        <v>209</v>
      </c>
      <c r="D1113" t="s">
        <v>796</v>
      </c>
      <c r="E1113" t="s">
        <v>697</v>
      </c>
      <c r="F1113" t="s">
        <v>210</v>
      </c>
      <c r="G1113" t="s">
        <v>697</v>
      </c>
      <c r="H1113" t="s">
        <v>184</v>
      </c>
      <c r="I1113" t="s">
        <v>2633</v>
      </c>
      <c r="J1113" t="s">
        <v>2633</v>
      </c>
      <c r="K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697</v>
      </c>
      <c r="AC1113" s="2">
        <v>-3.2295081967213113</v>
      </c>
      <c r="AD1113">
        <v>-0.71</v>
      </c>
      <c r="AE1113">
        <v>0</v>
      </c>
      <c r="AF1113">
        <v>0</v>
      </c>
      <c r="AG1113">
        <v>0</v>
      </c>
      <c r="AH1113">
        <v>0</v>
      </c>
      <c r="AI1113" t="s">
        <v>697</v>
      </c>
      <c r="AJ1113" t="s">
        <v>697</v>
      </c>
      <c r="AK1113" t="s">
        <v>697</v>
      </c>
      <c r="AL1113">
        <v>0</v>
      </c>
      <c r="AM1113">
        <v>0</v>
      </c>
      <c r="AN1113" t="s">
        <v>697</v>
      </c>
      <c r="AO1113" t="s">
        <v>697</v>
      </c>
      <c r="AP1113" t="s">
        <v>697</v>
      </c>
      <c r="AQ1113" t="s">
        <v>697</v>
      </c>
      <c r="AR1113" t="s">
        <v>697</v>
      </c>
      <c r="AS1113" t="s">
        <v>697</v>
      </c>
      <c r="AT1113" t="s">
        <v>697</v>
      </c>
      <c r="AU1113" t="s">
        <v>697</v>
      </c>
      <c r="AV1113" t="s">
        <v>697</v>
      </c>
      <c r="AW1113" t="s">
        <v>697</v>
      </c>
      <c r="AX1113" t="s">
        <v>697</v>
      </c>
      <c r="AY1113" t="s">
        <v>697</v>
      </c>
      <c r="AZ1113" t="s">
        <v>697</v>
      </c>
      <c r="BA1113" t="s">
        <v>2532</v>
      </c>
      <c r="BB1113" t="s">
        <v>2980</v>
      </c>
      <c r="BC1113">
        <v>3.94</v>
      </c>
      <c r="BD1113" t="s">
        <v>697</v>
      </c>
      <c r="BE1113">
        <v>0</v>
      </c>
      <c r="BF1113">
        <v>0</v>
      </c>
      <c r="BG1113">
        <v>0</v>
      </c>
      <c r="BH1113">
        <v>0</v>
      </c>
      <c r="BI1113" t="s">
        <v>197</v>
      </c>
      <c r="BJ1113" t="s">
        <v>697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 t="s">
        <v>697</v>
      </c>
      <c r="BQ1113">
        <v>0</v>
      </c>
      <c r="BR1113">
        <v>0</v>
      </c>
      <c r="BS1113">
        <v>0</v>
      </c>
      <c r="BT1113" t="s">
        <v>697</v>
      </c>
      <c r="BU1113">
        <v>0</v>
      </c>
      <c r="BV1113">
        <v>0</v>
      </c>
      <c r="BW1113" t="s">
        <v>697</v>
      </c>
      <c r="BX1113">
        <v>0</v>
      </c>
    </row>
    <row r="1114" spans="1:76" x14ac:dyDescent="0.25">
      <c r="A1114" t="s">
        <v>736</v>
      </c>
      <c r="B1114" t="s">
        <v>231</v>
      </c>
      <c r="C1114" t="s">
        <v>256</v>
      </c>
      <c r="D1114" t="s">
        <v>255</v>
      </c>
      <c r="E1114" t="s">
        <v>697</v>
      </c>
      <c r="F1114" t="s">
        <v>257</v>
      </c>
      <c r="G1114" t="s">
        <v>697</v>
      </c>
      <c r="H1114" t="s">
        <v>184</v>
      </c>
      <c r="I1114" t="s">
        <v>2633</v>
      </c>
      <c r="J1114" t="s">
        <v>2633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697</v>
      </c>
      <c r="AC1114" s="2">
        <v>-7.8278688524590168</v>
      </c>
      <c r="AD1114">
        <v>-1.72</v>
      </c>
      <c r="AE1114">
        <v>0</v>
      </c>
      <c r="AF1114">
        <v>0</v>
      </c>
      <c r="AG1114">
        <v>0</v>
      </c>
      <c r="AH1114">
        <v>0</v>
      </c>
      <c r="AI1114" t="s">
        <v>697</v>
      </c>
      <c r="AJ1114" t="s">
        <v>697</v>
      </c>
      <c r="AK1114" t="s">
        <v>697</v>
      </c>
      <c r="AL1114">
        <v>0</v>
      </c>
      <c r="AM1114">
        <v>0</v>
      </c>
      <c r="AN1114" t="s">
        <v>697</v>
      </c>
      <c r="AO1114" t="s">
        <v>697</v>
      </c>
      <c r="AP1114" t="s">
        <v>697</v>
      </c>
      <c r="AQ1114" t="s">
        <v>697</v>
      </c>
      <c r="AR1114" t="s">
        <v>697</v>
      </c>
      <c r="AS1114" t="s">
        <v>697</v>
      </c>
      <c r="AT1114" t="s">
        <v>697</v>
      </c>
      <c r="AU1114" t="s">
        <v>697</v>
      </c>
      <c r="AV1114" t="s">
        <v>697</v>
      </c>
      <c r="AW1114" t="s">
        <v>697</v>
      </c>
      <c r="AX1114" t="s">
        <v>697</v>
      </c>
      <c r="AY1114" t="s">
        <v>697</v>
      </c>
      <c r="AZ1114" t="s">
        <v>697</v>
      </c>
      <c r="BA1114" t="s">
        <v>2981</v>
      </c>
      <c r="BB1114" t="s">
        <v>2982</v>
      </c>
      <c r="BC1114">
        <v>9.5500000000000007</v>
      </c>
      <c r="BD1114" t="s">
        <v>697</v>
      </c>
      <c r="BE1114">
        <v>0</v>
      </c>
      <c r="BF1114">
        <v>0</v>
      </c>
      <c r="BG1114">
        <v>0</v>
      </c>
      <c r="BH1114">
        <v>0</v>
      </c>
      <c r="BI1114" t="s">
        <v>197</v>
      </c>
      <c r="BJ1114" t="s">
        <v>697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 t="s">
        <v>697</v>
      </c>
      <c r="BQ1114">
        <v>0</v>
      </c>
      <c r="BR1114">
        <v>0</v>
      </c>
      <c r="BS1114">
        <v>0</v>
      </c>
      <c r="BT1114" t="s">
        <v>697</v>
      </c>
      <c r="BU1114">
        <v>0</v>
      </c>
      <c r="BV1114">
        <v>0</v>
      </c>
      <c r="BW1114" t="s">
        <v>697</v>
      </c>
      <c r="BX1114">
        <v>0</v>
      </c>
    </row>
    <row r="1115" spans="1:76" x14ac:dyDescent="0.25">
      <c r="A1115" t="s">
        <v>739</v>
      </c>
      <c r="B1115" t="s">
        <v>191</v>
      </c>
      <c r="C1115" t="s">
        <v>535</v>
      </c>
      <c r="D1115" t="s">
        <v>536</v>
      </c>
      <c r="E1115" t="s">
        <v>697</v>
      </c>
      <c r="F1115" t="s">
        <v>253</v>
      </c>
      <c r="G1115" t="s">
        <v>697</v>
      </c>
      <c r="H1115" t="s">
        <v>184</v>
      </c>
      <c r="I1115" t="s">
        <v>2633</v>
      </c>
      <c r="J1115" t="s">
        <v>2633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697</v>
      </c>
      <c r="AC1115" s="2">
        <v>-5.9098360655737707</v>
      </c>
      <c r="AD1115">
        <v>-1.3</v>
      </c>
      <c r="AE1115">
        <v>0</v>
      </c>
      <c r="AF1115">
        <v>0</v>
      </c>
      <c r="AG1115">
        <v>0</v>
      </c>
      <c r="AH1115">
        <v>0</v>
      </c>
      <c r="AI1115" t="s">
        <v>697</v>
      </c>
      <c r="AJ1115" t="s">
        <v>697</v>
      </c>
      <c r="AK1115" t="s">
        <v>697</v>
      </c>
      <c r="AL1115">
        <v>0</v>
      </c>
      <c r="AM1115">
        <v>0</v>
      </c>
      <c r="AN1115" t="s">
        <v>697</v>
      </c>
      <c r="AO1115" t="s">
        <v>697</v>
      </c>
      <c r="AP1115" t="s">
        <v>697</v>
      </c>
      <c r="AQ1115" t="s">
        <v>697</v>
      </c>
      <c r="AR1115" t="s">
        <v>697</v>
      </c>
      <c r="AS1115" t="s">
        <v>697</v>
      </c>
      <c r="AT1115" t="s">
        <v>697</v>
      </c>
      <c r="AU1115" t="s">
        <v>697</v>
      </c>
      <c r="AV1115" t="s">
        <v>697</v>
      </c>
      <c r="AW1115" t="s">
        <v>697</v>
      </c>
      <c r="AX1115" t="s">
        <v>697</v>
      </c>
      <c r="AY1115" t="s">
        <v>697</v>
      </c>
      <c r="AZ1115" t="s">
        <v>697</v>
      </c>
      <c r="BA1115" t="s">
        <v>2983</v>
      </c>
      <c r="BB1115" t="s">
        <v>2984</v>
      </c>
      <c r="BC1115">
        <v>7.21</v>
      </c>
      <c r="BD1115" t="s">
        <v>697</v>
      </c>
      <c r="BE1115">
        <v>0</v>
      </c>
      <c r="BF1115">
        <v>0</v>
      </c>
      <c r="BG1115">
        <v>0</v>
      </c>
      <c r="BH1115">
        <v>0</v>
      </c>
      <c r="BI1115" t="s">
        <v>197</v>
      </c>
      <c r="BJ1115" t="s">
        <v>697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 t="s">
        <v>697</v>
      </c>
      <c r="BQ1115">
        <v>0</v>
      </c>
      <c r="BR1115">
        <v>0</v>
      </c>
      <c r="BS1115">
        <v>0</v>
      </c>
      <c r="BT1115" t="s">
        <v>697</v>
      </c>
      <c r="BU1115">
        <v>0</v>
      </c>
      <c r="BV1115">
        <v>0</v>
      </c>
      <c r="BW1115" t="s">
        <v>697</v>
      </c>
      <c r="BX1115">
        <v>0</v>
      </c>
    </row>
    <row r="1116" spans="1:76" x14ac:dyDescent="0.25">
      <c r="A1116" t="s">
        <v>739</v>
      </c>
      <c r="B1116" t="s">
        <v>191</v>
      </c>
      <c r="C1116" t="s">
        <v>535</v>
      </c>
      <c r="D1116" t="s">
        <v>536</v>
      </c>
      <c r="E1116" t="s">
        <v>697</v>
      </c>
      <c r="F1116" t="s">
        <v>253</v>
      </c>
      <c r="G1116" t="s">
        <v>697</v>
      </c>
      <c r="H1116" t="s">
        <v>184</v>
      </c>
      <c r="I1116" t="s">
        <v>2633</v>
      </c>
      <c r="J1116" t="s">
        <v>2633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697</v>
      </c>
      <c r="AC1116" s="2">
        <v>-5.4262295081967213</v>
      </c>
      <c r="AD1116">
        <v>-1.19</v>
      </c>
      <c r="AE1116">
        <v>0</v>
      </c>
      <c r="AF1116">
        <v>0</v>
      </c>
      <c r="AG1116">
        <v>0</v>
      </c>
      <c r="AH1116">
        <v>0</v>
      </c>
      <c r="AI1116" t="s">
        <v>697</v>
      </c>
      <c r="AJ1116" t="s">
        <v>697</v>
      </c>
      <c r="AK1116" t="s">
        <v>697</v>
      </c>
      <c r="AL1116">
        <v>0</v>
      </c>
      <c r="AM1116">
        <v>0</v>
      </c>
      <c r="AN1116" t="s">
        <v>697</v>
      </c>
      <c r="AO1116" t="s">
        <v>697</v>
      </c>
      <c r="AP1116" t="s">
        <v>697</v>
      </c>
      <c r="AQ1116" t="s">
        <v>697</v>
      </c>
      <c r="AR1116" t="s">
        <v>697</v>
      </c>
      <c r="AS1116" t="s">
        <v>697</v>
      </c>
      <c r="AT1116" t="s">
        <v>697</v>
      </c>
      <c r="AU1116" t="s">
        <v>697</v>
      </c>
      <c r="AV1116" t="s">
        <v>697</v>
      </c>
      <c r="AW1116" t="s">
        <v>697</v>
      </c>
      <c r="AX1116" t="s">
        <v>697</v>
      </c>
      <c r="AY1116" t="s">
        <v>697</v>
      </c>
      <c r="AZ1116" t="s">
        <v>697</v>
      </c>
      <c r="BA1116" t="s">
        <v>2985</v>
      </c>
      <c r="BB1116" t="s">
        <v>2986</v>
      </c>
      <c r="BC1116">
        <v>6.62</v>
      </c>
      <c r="BD1116" t="s">
        <v>697</v>
      </c>
      <c r="BE1116">
        <v>0</v>
      </c>
      <c r="BF1116">
        <v>0</v>
      </c>
      <c r="BG1116">
        <v>0</v>
      </c>
      <c r="BH1116">
        <v>0</v>
      </c>
      <c r="BI1116" t="s">
        <v>197</v>
      </c>
      <c r="BJ1116" t="s">
        <v>697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 t="s">
        <v>697</v>
      </c>
      <c r="BQ1116">
        <v>0</v>
      </c>
      <c r="BR1116">
        <v>0</v>
      </c>
      <c r="BS1116">
        <v>0</v>
      </c>
      <c r="BT1116" t="s">
        <v>697</v>
      </c>
      <c r="BU1116">
        <v>0</v>
      </c>
      <c r="BV1116">
        <v>0</v>
      </c>
      <c r="BW1116" t="s">
        <v>697</v>
      </c>
      <c r="BX1116">
        <v>0</v>
      </c>
    </row>
    <row r="1117" spans="1:76" x14ac:dyDescent="0.25">
      <c r="A1117" t="s">
        <v>745</v>
      </c>
      <c r="B1117" t="s">
        <v>191</v>
      </c>
      <c r="C1117" t="s">
        <v>537</v>
      </c>
      <c r="D1117" t="s">
        <v>668</v>
      </c>
      <c r="E1117" t="s">
        <v>697</v>
      </c>
      <c r="F1117" t="s">
        <v>469</v>
      </c>
      <c r="G1117" t="s">
        <v>697</v>
      </c>
      <c r="H1117" t="s">
        <v>184</v>
      </c>
      <c r="I1117" t="s">
        <v>2633</v>
      </c>
      <c r="J1117" t="s">
        <v>2633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697</v>
      </c>
      <c r="AC1117" s="2">
        <v>-0.71311475409836067</v>
      </c>
      <c r="AD1117">
        <v>-0.16</v>
      </c>
      <c r="AE1117">
        <v>0</v>
      </c>
      <c r="AF1117">
        <v>0</v>
      </c>
      <c r="AG1117">
        <v>0</v>
      </c>
      <c r="AH1117">
        <v>0</v>
      </c>
      <c r="AI1117" t="s">
        <v>697</v>
      </c>
      <c r="AJ1117" t="s">
        <v>697</v>
      </c>
      <c r="AK1117" t="s">
        <v>697</v>
      </c>
      <c r="AL1117">
        <v>0</v>
      </c>
      <c r="AM1117">
        <v>0</v>
      </c>
      <c r="AN1117" t="s">
        <v>697</v>
      </c>
      <c r="AO1117" t="s">
        <v>697</v>
      </c>
      <c r="AP1117" t="s">
        <v>697</v>
      </c>
      <c r="AQ1117" t="s">
        <v>697</v>
      </c>
      <c r="AR1117" t="s">
        <v>697</v>
      </c>
      <c r="AS1117" t="s">
        <v>697</v>
      </c>
      <c r="AT1117" t="s">
        <v>697</v>
      </c>
      <c r="AU1117" t="s">
        <v>697</v>
      </c>
      <c r="AV1117" t="s">
        <v>697</v>
      </c>
      <c r="AW1117" t="s">
        <v>697</v>
      </c>
      <c r="AX1117" t="s">
        <v>697</v>
      </c>
      <c r="AY1117" t="s">
        <v>697</v>
      </c>
      <c r="AZ1117" t="s">
        <v>697</v>
      </c>
      <c r="BA1117" t="s">
        <v>2541</v>
      </c>
      <c r="BB1117" t="s">
        <v>2987</v>
      </c>
      <c r="BC1117">
        <v>0.87</v>
      </c>
      <c r="BD1117" t="s">
        <v>697</v>
      </c>
      <c r="BE1117">
        <v>0</v>
      </c>
      <c r="BF1117">
        <v>0</v>
      </c>
      <c r="BG1117">
        <v>0</v>
      </c>
      <c r="BH1117">
        <v>0</v>
      </c>
      <c r="BI1117" t="s">
        <v>197</v>
      </c>
      <c r="BJ1117" t="s">
        <v>697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 t="s">
        <v>697</v>
      </c>
      <c r="BQ1117">
        <v>0</v>
      </c>
      <c r="BR1117">
        <v>0</v>
      </c>
      <c r="BS1117">
        <v>0</v>
      </c>
      <c r="BT1117" t="s">
        <v>697</v>
      </c>
      <c r="BU1117">
        <v>0</v>
      </c>
      <c r="BV1117">
        <v>0</v>
      </c>
      <c r="BW1117" t="s">
        <v>697</v>
      </c>
      <c r="BX1117">
        <v>0</v>
      </c>
    </row>
    <row r="1118" spans="1:76" x14ac:dyDescent="0.25">
      <c r="A1118" t="s">
        <v>726</v>
      </c>
      <c r="B1118" t="s">
        <v>191</v>
      </c>
      <c r="C1118" t="s">
        <v>539</v>
      </c>
      <c r="D1118" t="s">
        <v>540</v>
      </c>
      <c r="E1118" t="s">
        <v>697</v>
      </c>
      <c r="F1118" t="s">
        <v>457</v>
      </c>
      <c r="G1118" t="s">
        <v>697</v>
      </c>
      <c r="H1118" t="s">
        <v>184</v>
      </c>
      <c r="I1118" t="s">
        <v>2633</v>
      </c>
      <c r="J1118" t="s">
        <v>2633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697</v>
      </c>
      <c r="AC1118" s="2">
        <v>-2.4836065573770494</v>
      </c>
      <c r="AD1118">
        <v>-0.55000000000000004</v>
      </c>
      <c r="AE1118">
        <v>0</v>
      </c>
      <c r="AF1118">
        <v>0</v>
      </c>
      <c r="AG1118">
        <v>0</v>
      </c>
      <c r="AH1118">
        <v>0</v>
      </c>
      <c r="AI1118" t="s">
        <v>697</v>
      </c>
      <c r="AJ1118" t="s">
        <v>697</v>
      </c>
      <c r="AK1118" t="s">
        <v>697</v>
      </c>
      <c r="AL1118">
        <v>0</v>
      </c>
      <c r="AM1118">
        <v>0</v>
      </c>
      <c r="AN1118" t="s">
        <v>697</v>
      </c>
      <c r="AO1118" t="s">
        <v>697</v>
      </c>
      <c r="AP1118" t="s">
        <v>697</v>
      </c>
      <c r="AQ1118" t="s">
        <v>697</v>
      </c>
      <c r="AR1118" t="s">
        <v>697</v>
      </c>
      <c r="AS1118" t="s">
        <v>697</v>
      </c>
      <c r="AT1118" t="s">
        <v>697</v>
      </c>
      <c r="AU1118" t="s">
        <v>697</v>
      </c>
      <c r="AV1118" t="s">
        <v>697</v>
      </c>
      <c r="AW1118" t="s">
        <v>697</v>
      </c>
      <c r="AX1118" t="s">
        <v>697</v>
      </c>
      <c r="AY1118" t="s">
        <v>697</v>
      </c>
      <c r="AZ1118" t="s">
        <v>697</v>
      </c>
      <c r="BA1118" t="s">
        <v>1391</v>
      </c>
      <c r="BB1118" t="s">
        <v>2988</v>
      </c>
      <c r="BC1118">
        <v>3.03</v>
      </c>
      <c r="BD1118" t="s">
        <v>697</v>
      </c>
      <c r="BE1118">
        <v>0</v>
      </c>
      <c r="BF1118">
        <v>0</v>
      </c>
      <c r="BG1118">
        <v>0</v>
      </c>
      <c r="BH1118">
        <v>0</v>
      </c>
      <c r="BI1118" t="s">
        <v>197</v>
      </c>
      <c r="BJ1118" t="s">
        <v>697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 t="s">
        <v>697</v>
      </c>
      <c r="BQ1118">
        <v>0</v>
      </c>
      <c r="BR1118">
        <v>0</v>
      </c>
      <c r="BS1118">
        <v>0</v>
      </c>
      <c r="BT1118" t="s">
        <v>697</v>
      </c>
      <c r="BU1118">
        <v>0</v>
      </c>
      <c r="BV1118">
        <v>0</v>
      </c>
      <c r="BW1118" t="s">
        <v>697</v>
      </c>
      <c r="BX1118">
        <v>0</v>
      </c>
    </row>
    <row r="1119" spans="1:76" x14ac:dyDescent="0.25">
      <c r="A1119" t="s">
        <v>746</v>
      </c>
      <c r="B1119" t="s">
        <v>201</v>
      </c>
      <c r="C1119" t="s">
        <v>249</v>
      </c>
      <c r="D1119" t="s">
        <v>250</v>
      </c>
      <c r="E1119" t="s">
        <v>697</v>
      </c>
      <c r="F1119" t="s">
        <v>251</v>
      </c>
      <c r="G1119" t="s">
        <v>697</v>
      </c>
      <c r="H1119" t="s">
        <v>184</v>
      </c>
      <c r="I1119" t="s">
        <v>2633</v>
      </c>
      <c r="J1119" t="s">
        <v>2633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697</v>
      </c>
      <c r="AC1119" s="2">
        <v>-5.581967213114754</v>
      </c>
      <c r="AD1119">
        <v>-1.23</v>
      </c>
      <c r="AE1119">
        <v>0</v>
      </c>
      <c r="AF1119">
        <v>0</v>
      </c>
      <c r="AG1119">
        <v>0</v>
      </c>
      <c r="AH1119">
        <v>0</v>
      </c>
      <c r="AI1119" t="s">
        <v>697</v>
      </c>
      <c r="AJ1119" t="s">
        <v>697</v>
      </c>
      <c r="AK1119" t="s">
        <v>697</v>
      </c>
      <c r="AL1119">
        <v>0</v>
      </c>
      <c r="AM1119">
        <v>0</v>
      </c>
      <c r="AN1119" t="s">
        <v>697</v>
      </c>
      <c r="AO1119" t="s">
        <v>697</v>
      </c>
      <c r="AP1119" t="s">
        <v>697</v>
      </c>
      <c r="AQ1119" t="s">
        <v>697</v>
      </c>
      <c r="AR1119" t="s">
        <v>697</v>
      </c>
      <c r="AS1119" t="s">
        <v>697</v>
      </c>
      <c r="AT1119" t="s">
        <v>697</v>
      </c>
      <c r="AU1119" t="s">
        <v>697</v>
      </c>
      <c r="AV1119" t="s">
        <v>697</v>
      </c>
      <c r="AW1119" t="s">
        <v>697</v>
      </c>
      <c r="AX1119" t="s">
        <v>697</v>
      </c>
      <c r="AY1119" t="s">
        <v>697</v>
      </c>
      <c r="AZ1119" t="s">
        <v>697</v>
      </c>
      <c r="BA1119" t="s">
        <v>2989</v>
      </c>
      <c r="BB1119" t="s">
        <v>2990</v>
      </c>
      <c r="BC1119">
        <v>6.81</v>
      </c>
      <c r="BD1119" t="s">
        <v>697</v>
      </c>
      <c r="BE1119">
        <v>0</v>
      </c>
      <c r="BF1119">
        <v>0</v>
      </c>
      <c r="BG1119">
        <v>0</v>
      </c>
      <c r="BH1119">
        <v>0</v>
      </c>
      <c r="BI1119" t="s">
        <v>197</v>
      </c>
      <c r="BJ1119" t="s">
        <v>697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 t="s">
        <v>697</v>
      </c>
      <c r="BQ1119">
        <v>0</v>
      </c>
      <c r="BR1119">
        <v>0</v>
      </c>
      <c r="BS1119">
        <v>0</v>
      </c>
      <c r="BT1119" t="s">
        <v>697</v>
      </c>
      <c r="BU1119">
        <v>0</v>
      </c>
      <c r="BV1119">
        <v>0</v>
      </c>
      <c r="BW1119" t="s">
        <v>697</v>
      </c>
      <c r="BX1119">
        <v>0</v>
      </c>
    </row>
    <row r="1120" spans="1:76" x14ac:dyDescent="0.25">
      <c r="A1120" t="s">
        <v>746</v>
      </c>
      <c r="B1120" t="s">
        <v>201</v>
      </c>
      <c r="C1120" t="s">
        <v>249</v>
      </c>
      <c r="D1120" t="s">
        <v>250</v>
      </c>
      <c r="E1120" t="s">
        <v>697</v>
      </c>
      <c r="F1120" t="s">
        <v>251</v>
      </c>
      <c r="G1120" t="s">
        <v>697</v>
      </c>
      <c r="H1120" t="s">
        <v>184</v>
      </c>
      <c r="I1120" t="s">
        <v>2633</v>
      </c>
      <c r="J1120" t="s">
        <v>2633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697</v>
      </c>
      <c r="AC1120" s="2">
        <v>-3.3442622950819674</v>
      </c>
      <c r="AD1120">
        <v>-0.74</v>
      </c>
      <c r="AE1120">
        <v>0</v>
      </c>
      <c r="AF1120">
        <v>0</v>
      </c>
      <c r="AG1120">
        <v>0</v>
      </c>
      <c r="AH1120">
        <v>0</v>
      </c>
      <c r="AI1120" t="s">
        <v>697</v>
      </c>
      <c r="AJ1120" t="s">
        <v>697</v>
      </c>
      <c r="AK1120" t="s">
        <v>697</v>
      </c>
      <c r="AL1120">
        <v>0</v>
      </c>
      <c r="AM1120">
        <v>0</v>
      </c>
      <c r="AN1120" t="s">
        <v>697</v>
      </c>
      <c r="AO1120" t="s">
        <v>697</v>
      </c>
      <c r="AP1120" t="s">
        <v>697</v>
      </c>
      <c r="AQ1120" t="s">
        <v>697</v>
      </c>
      <c r="AR1120" t="s">
        <v>697</v>
      </c>
      <c r="AS1120" t="s">
        <v>697</v>
      </c>
      <c r="AT1120" t="s">
        <v>697</v>
      </c>
      <c r="AU1120" t="s">
        <v>697</v>
      </c>
      <c r="AV1120" t="s">
        <v>697</v>
      </c>
      <c r="AW1120" t="s">
        <v>697</v>
      </c>
      <c r="AX1120" t="s">
        <v>697</v>
      </c>
      <c r="AY1120" t="s">
        <v>697</v>
      </c>
      <c r="AZ1120" t="s">
        <v>697</v>
      </c>
      <c r="BA1120" t="s">
        <v>1251</v>
      </c>
      <c r="BB1120" t="s">
        <v>2991</v>
      </c>
      <c r="BC1120">
        <v>4.08</v>
      </c>
      <c r="BD1120" t="s">
        <v>697</v>
      </c>
      <c r="BE1120">
        <v>0</v>
      </c>
      <c r="BF1120">
        <v>0</v>
      </c>
      <c r="BG1120">
        <v>0</v>
      </c>
      <c r="BH1120">
        <v>0</v>
      </c>
      <c r="BI1120" t="s">
        <v>197</v>
      </c>
      <c r="BJ1120" t="s">
        <v>697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 t="s">
        <v>697</v>
      </c>
      <c r="BQ1120">
        <v>0</v>
      </c>
      <c r="BR1120">
        <v>0</v>
      </c>
      <c r="BS1120">
        <v>0</v>
      </c>
      <c r="BT1120" t="s">
        <v>697</v>
      </c>
      <c r="BU1120">
        <v>0</v>
      </c>
      <c r="BV1120">
        <v>0</v>
      </c>
      <c r="BW1120" t="s">
        <v>697</v>
      </c>
      <c r="BX1120">
        <v>0</v>
      </c>
    </row>
    <row r="1121" spans="1:76" x14ac:dyDescent="0.25">
      <c r="A1121" t="s">
        <v>746</v>
      </c>
      <c r="B1121" t="s">
        <v>201</v>
      </c>
      <c r="C1121" t="s">
        <v>249</v>
      </c>
      <c r="D1121" t="s">
        <v>250</v>
      </c>
      <c r="E1121" t="s">
        <v>697</v>
      </c>
      <c r="F1121" t="s">
        <v>251</v>
      </c>
      <c r="G1121" t="s">
        <v>697</v>
      </c>
      <c r="H1121" t="s">
        <v>184</v>
      </c>
      <c r="I1121" t="s">
        <v>2633</v>
      </c>
      <c r="J1121" t="s">
        <v>2633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697</v>
      </c>
      <c r="AC1121" s="2">
        <v>-3.918032786885246</v>
      </c>
      <c r="AD1121">
        <v>-0.86</v>
      </c>
      <c r="AE1121">
        <v>0</v>
      </c>
      <c r="AF1121">
        <v>0</v>
      </c>
      <c r="AG1121">
        <v>0</v>
      </c>
      <c r="AH1121">
        <v>0</v>
      </c>
      <c r="AI1121" t="s">
        <v>697</v>
      </c>
      <c r="AJ1121" t="s">
        <v>697</v>
      </c>
      <c r="AK1121" t="s">
        <v>697</v>
      </c>
      <c r="AL1121">
        <v>0</v>
      </c>
      <c r="AM1121">
        <v>0</v>
      </c>
      <c r="AN1121" t="s">
        <v>697</v>
      </c>
      <c r="AO1121" t="s">
        <v>697</v>
      </c>
      <c r="AP1121" t="s">
        <v>697</v>
      </c>
      <c r="AQ1121" t="s">
        <v>697</v>
      </c>
      <c r="AR1121" t="s">
        <v>697</v>
      </c>
      <c r="AS1121" t="s">
        <v>697</v>
      </c>
      <c r="AT1121" t="s">
        <v>697</v>
      </c>
      <c r="AU1121" t="s">
        <v>697</v>
      </c>
      <c r="AV1121" t="s">
        <v>697</v>
      </c>
      <c r="AW1121" t="s">
        <v>697</v>
      </c>
      <c r="AX1121" t="s">
        <v>697</v>
      </c>
      <c r="AY1121" t="s">
        <v>697</v>
      </c>
      <c r="AZ1121" t="s">
        <v>697</v>
      </c>
      <c r="BA1121" t="s">
        <v>1517</v>
      </c>
      <c r="BB1121" t="s">
        <v>2992</v>
      </c>
      <c r="BC1121">
        <v>4.78</v>
      </c>
      <c r="BD1121" t="s">
        <v>697</v>
      </c>
      <c r="BE1121">
        <v>0</v>
      </c>
      <c r="BF1121">
        <v>0</v>
      </c>
      <c r="BG1121">
        <v>0</v>
      </c>
      <c r="BH1121">
        <v>0</v>
      </c>
      <c r="BI1121" t="s">
        <v>197</v>
      </c>
      <c r="BJ1121" t="s">
        <v>697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 t="s">
        <v>697</v>
      </c>
      <c r="BQ1121">
        <v>0</v>
      </c>
      <c r="BR1121">
        <v>0</v>
      </c>
      <c r="BS1121">
        <v>0</v>
      </c>
      <c r="BT1121" t="s">
        <v>697</v>
      </c>
      <c r="BU1121">
        <v>0</v>
      </c>
      <c r="BV1121">
        <v>0</v>
      </c>
      <c r="BW1121" t="s">
        <v>697</v>
      </c>
      <c r="BX1121">
        <v>0</v>
      </c>
    </row>
    <row r="1122" spans="1:76" x14ac:dyDescent="0.25">
      <c r="A1122" t="s">
        <v>746</v>
      </c>
      <c r="B1122" t="s">
        <v>201</v>
      </c>
      <c r="C1122" t="s">
        <v>249</v>
      </c>
      <c r="D1122" t="s">
        <v>250</v>
      </c>
      <c r="E1122" t="s">
        <v>697</v>
      </c>
      <c r="F1122" t="s">
        <v>251</v>
      </c>
      <c r="G1122" t="s">
        <v>697</v>
      </c>
      <c r="H1122" t="s">
        <v>184</v>
      </c>
      <c r="I1122" t="s">
        <v>2633</v>
      </c>
      <c r="J1122" t="s">
        <v>2633</v>
      </c>
      <c r="K1122">
        <v>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697</v>
      </c>
      <c r="AC1122" s="2">
        <v>-1.2213114754098362</v>
      </c>
      <c r="AD1122">
        <v>-0.27</v>
      </c>
      <c r="AE1122">
        <v>0</v>
      </c>
      <c r="AF1122">
        <v>0</v>
      </c>
      <c r="AG1122">
        <v>0</v>
      </c>
      <c r="AH1122">
        <v>0</v>
      </c>
      <c r="AI1122" t="s">
        <v>697</v>
      </c>
      <c r="AJ1122" t="s">
        <v>697</v>
      </c>
      <c r="AK1122" t="s">
        <v>697</v>
      </c>
      <c r="AL1122">
        <v>0</v>
      </c>
      <c r="AM1122">
        <v>0</v>
      </c>
      <c r="AN1122" t="s">
        <v>697</v>
      </c>
      <c r="AO1122" t="s">
        <v>697</v>
      </c>
      <c r="AP1122" t="s">
        <v>697</v>
      </c>
      <c r="AQ1122" t="s">
        <v>697</v>
      </c>
      <c r="AR1122" t="s">
        <v>697</v>
      </c>
      <c r="AS1122" t="s">
        <v>697</v>
      </c>
      <c r="AT1122" t="s">
        <v>697</v>
      </c>
      <c r="AU1122" t="s">
        <v>697</v>
      </c>
      <c r="AV1122" t="s">
        <v>697</v>
      </c>
      <c r="AW1122" t="s">
        <v>697</v>
      </c>
      <c r="AX1122" t="s">
        <v>697</v>
      </c>
      <c r="AY1122" t="s">
        <v>697</v>
      </c>
      <c r="AZ1122" t="s">
        <v>697</v>
      </c>
      <c r="BA1122" t="s">
        <v>2548</v>
      </c>
      <c r="BB1122" t="s">
        <v>2993</v>
      </c>
      <c r="BC1122">
        <v>1.49</v>
      </c>
      <c r="BD1122" t="s">
        <v>697</v>
      </c>
      <c r="BE1122">
        <v>0</v>
      </c>
      <c r="BF1122">
        <v>0</v>
      </c>
      <c r="BG1122">
        <v>0</v>
      </c>
      <c r="BH1122">
        <v>0</v>
      </c>
      <c r="BI1122" t="s">
        <v>197</v>
      </c>
      <c r="BJ1122" t="s">
        <v>697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 t="s">
        <v>697</v>
      </c>
      <c r="BQ1122">
        <v>0</v>
      </c>
      <c r="BR1122">
        <v>0</v>
      </c>
      <c r="BS1122">
        <v>0</v>
      </c>
      <c r="BT1122" t="s">
        <v>697</v>
      </c>
      <c r="BU1122">
        <v>0</v>
      </c>
      <c r="BV1122">
        <v>0</v>
      </c>
      <c r="BW1122" t="s">
        <v>697</v>
      </c>
      <c r="BX1122">
        <v>0</v>
      </c>
    </row>
    <row r="1123" spans="1:76" x14ac:dyDescent="0.25">
      <c r="A1123" t="s">
        <v>746</v>
      </c>
      <c r="B1123" t="s">
        <v>201</v>
      </c>
      <c r="C1123" t="s">
        <v>249</v>
      </c>
      <c r="D1123" t="s">
        <v>250</v>
      </c>
      <c r="E1123" t="s">
        <v>697</v>
      </c>
      <c r="F1123" t="s">
        <v>251</v>
      </c>
      <c r="G1123" t="s">
        <v>697</v>
      </c>
      <c r="H1123" t="s">
        <v>184</v>
      </c>
      <c r="I1123" t="s">
        <v>2633</v>
      </c>
      <c r="J1123" t="s">
        <v>2633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697</v>
      </c>
      <c r="AC1123" s="2">
        <v>-9.1967213114754092</v>
      </c>
      <c r="AD1123">
        <v>-2.02</v>
      </c>
      <c r="AE1123">
        <v>0</v>
      </c>
      <c r="AF1123">
        <v>0</v>
      </c>
      <c r="AG1123">
        <v>0</v>
      </c>
      <c r="AH1123">
        <v>0</v>
      </c>
      <c r="AI1123" t="s">
        <v>697</v>
      </c>
      <c r="AJ1123" t="s">
        <v>697</v>
      </c>
      <c r="AK1123" t="s">
        <v>697</v>
      </c>
      <c r="AL1123">
        <v>0</v>
      </c>
      <c r="AM1123">
        <v>0</v>
      </c>
      <c r="AN1123" t="s">
        <v>697</v>
      </c>
      <c r="AO1123" t="s">
        <v>697</v>
      </c>
      <c r="AP1123" t="s">
        <v>697</v>
      </c>
      <c r="AQ1123" t="s">
        <v>697</v>
      </c>
      <c r="AR1123" t="s">
        <v>697</v>
      </c>
      <c r="AS1123" t="s">
        <v>697</v>
      </c>
      <c r="AT1123" t="s">
        <v>697</v>
      </c>
      <c r="AU1123" t="s">
        <v>697</v>
      </c>
      <c r="AV1123" t="s">
        <v>697</v>
      </c>
      <c r="AW1123" t="s">
        <v>697</v>
      </c>
      <c r="AX1123" t="s">
        <v>697</v>
      </c>
      <c r="AY1123" t="s">
        <v>697</v>
      </c>
      <c r="AZ1123" t="s">
        <v>697</v>
      </c>
      <c r="BA1123" t="s">
        <v>2994</v>
      </c>
      <c r="BB1123" t="s">
        <v>2995</v>
      </c>
      <c r="BC1123">
        <v>11.22</v>
      </c>
      <c r="BD1123" t="s">
        <v>697</v>
      </c>
      <c r="BE1123">
        <v>0</v>
      </c>
      <c r="BF1123">
        <v>0</v>
      </c>
      <c r="BG1123">
        <v>0</v>
      </c>
      <c r="BH1123">
        <v>0</v>
      </c>
      <c r="BI1123" t="s">
        <v>197</v>
      </c>
      <c r="BJ1123" t="s">
        <v>697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 t="s">
        <v>697</v>
      </c>
      <c r="BQ1123">
        <v>0</v>
      </c>
      <c r="BR1123">
        <v>0</v>
      </c>
      <c r="BS1123">
        <v>0</v>
      </c>
      <c r="BT1123" t="s">
        <v>697</v>
      </c>
      <c r="BU1123">
        <v>0</v>
      </c>
      <c r="BV1123">
        <v>0</v>
      </c>
      <c r="BW1123" t="s">
        <v>697</v>
      </c>
      <c r="BX1123">
        <v>0</v>
      </c>
    </row>
    <row r="1124" spans="1:76" x14ac:dyDescent="0.25">
      <c r="A1124" t="s">
        <v>746</v>
      </c>
      <c r="B1124" t="s">
        <v>201</v>
      </c>
      <c r="C1124" t="s">
        <v>249</v>
      </c>
      <c r="D1124" t="s">
        <v>250</v>
      </c>
      <c r="E1124" t="s">
        <v>697</v>
      </c>
      <c r="F1124" t="s">
        <v>251</v>
      </c>
      <c r="G1124" t="s">
        <v>697</v>
      </c>
      <c r="H1124" t="s">
        <v>184</v>
      </c>
      <c r="I1124" t="s">
        <v>2633</v>
      </c>
      <c r="J1124" t="s">
        <v>2633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697</v>
      </c>
      <c r="AC1124" s="2">
        <v>-9.1967213114754092</v>
      </c>
      <c r="AD1124">
        <v>-2.02</v>
      </c>
      <c r="AE1124">
        <v>0</v>
      </c>
      <c r="AF1124">
        <v>0</v>
      </c>
      <c r="AG1124">
        <v>0</v>
      </c>
      <c r="AH1124">
        <v>0</v>
      </c>
      <c r="AI1124" t="s">
        <v>697</v>
      </c>
      <c r="AJ1124" t="s">
        <v>697</v>
      </c>
      <c r="AK1124" t="s">
        <v>697</v>
      </c>
      <c r="AL1124">
        <v>0</v>
      </c>
      <c r="AM1124">
        <v>0</v>
      </c>
      <c r="AN1124" t="s">
        <v>697</v>
      </c>
      <c r="AO1124" t="s">
        <v>697</v>
      </c>
      <c r="AP1124" t="s">
        <v>697</v>
      </c>
      <c r="AQ1124" t="s">
        <v>697</v>
      </c>
      <c r="AR1124" t="s">
        <v>697</v>
      </c>
      <c r="AS1124" t="s">
        <v>697</v>
      </c>
      <c r="AT1124" t="s">
        <v>697</v>
      </c>
      <c r="AU1124" t="s">
        <v>697</v>
      </c>
      <c r="AV1124" t="s">
        <v>697</v>
      </c>
      <c r="AW1124" t="s">
        <v>697</v>
      </c>
      <c r="AX1124" t="s">
        <v>697</v>
      </c>
      <c r="AY1124" t="s">
        <v>697</v>
      </c>
      <c r="AZ1124" t="s">
        <v>697</v>
      </c>
      <c r="BA1124" t="s">
        <v>2996</v>
      </c>
      <c r="BB1124" t="s">
        <v>2997</v>
      </c>
      <c r="BC1124">
        <v>11.22</v>
      </c>
      <c r="BD1124" t="s">
        <v>697</v>
      </c>
      <c r="BE1124">
        <v>0</v>
      </c>
      <c r="BF1124">
        <v>0</v>
      </c>
      <c r="BG1124">
        <v>0</v>
      </c>
      <c r="BH1124">
        <v>0</v>
      </c>
      <c r="BI1124" t="s">
        <v>197</v>
      </c>
      <c r="BJ1124" t="s">
        <v>697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 t="s">
        <v>697</v>
      </c>
      <c r="BQ1124">
        <v>0</v>
      </c>
      <c r="BR1124">
        <v>0</v>
      </c>
      <c r="BS1124">
        <v>0</v>
      </c>
      <c r="BT1124" t="s">
        <v>697</v>
      </c>
      <c r="BU1124">
        <v>0</v>
      </c>
      <c r="BV1124">
        <v>0</v>
      </c>
      <c r="BW1124" t="s">
        <v>697</v>
      </c>
      <c r="BX1124">
        <v>0</v>
      </c>
    </row>
    <row r="1125" spans="1:76" x14ac:dyDescent="0.25">
      <c r="A1125" t="s">
        <v>746</v>
      </c>
      <c r="B1125" t="s">
        <v>201</v>
      </c>
      <c r="C1125" t="s">
        <v>249</v>
      </c>
      <c r="D1125" t="s">
        <v>250</v>
      </c>
      <c r="E1125" t="s">
        <v>697</v>
      </c>
      <c r="F1125" t="s">
        <v>251</v>
      </c>
      <c r="G1125" t="s">
        <v>697</v>
      </c>
      <c r="H1125" t="s">
        <v>184</v>
      </c>
      <c r="I1125" t="s">
        <v>2633</v>
      </c>
      <c r="J1125" t="s">
        <v>2633</v>
      </c>
      <c r="K1125">
        <v>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697</v>
      </c>
      <c r="AC1125" s="2">
        <v>-3.8442622950819674</v>
      </c>
      <c r="AD1125">
        <v>-0.85</v>
      </c>
      <c r="AE1125">
        <v>0</v>
      </c>
      <c r="AF1125">
        <v>0</v>
      </c>
      <c r="AG1125">
        <v>0</v>
      </c>
      <c r="AH1125">
        <v>0</v>
      </c>
      <c r="AI1125" t="s">
        <v>697</v>
      </c>
      <c r="AJ1125" t="s">
        <v>697</v>
      </c>
      <c r="AK1125" t="s">
        <v>697</v>
      </c>
      <c r="AL1125">
        <v>0</v>
      </c>
      <c r="AM1125">
        <v>0</v>
      </c>
      <c r="AN1125" t="s">
        <v>697</v>
      </c>
      <c r="AO1125" t="s">
        <v>697</v>
      </c>
      <c r="AP1125" t="s">
        <v>697</v>
      </c>
      <c r="AQ1125" t="s">
        <v>697</v>
      </c>
      <c r="AR1125" t="s">
        <v>697</v>
      </c>
      <c r="AS1125" t="s">
        <v>697</v>
      </c>
      <c r="AT1125" t="s">
        <v>697</v>
      </c>
      <c r="AU1125" t="s">
        <v>697</v>
      </c>
      <c r="AV1125" t="s">
        <v>697</v>
      </c>
      <c r="AW1125" t="s">
        <v>697</v>
      </c>
      <c r="AX1125" t="s">
        <v>697</v>
      </c>
      <c r="AY1125" t="s">
        <v>697</v>
      </c>
      <c r="AZ1125" t="s">
        <v>697</v>
      </c>
      <c r="BA1125" t="s">
        <v>2550</v>
      </c>
      <c r="BB1125" t="s">
        <v>2998</v>
      </c>
      <c r="BC1125">
        <v>4.6900000000000004</v>
      </c>
      <c r="BD1125" t="s">
        <v>697</v>
      </c>
      <c r="BE1125">
        <v>0</v>
      </c>
      <c r="BF1125">
        <v>0</v>
      </c>
      <c r="BG1125">
        <v>0</v>
      </c>
      <c r="BH1125">
        <v>0</v>
      </c>
      <c r="BI1125" t="s">
        <v>197</v>
      </c>
      <c r="BJ1125" t="s">
        <v>697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 t="s">
        <v>697</v>
      </c>
      <c r="BQ1125">
        <v>0</v>
      </c>
      <c r="BR1125">
        <v>0</v>
      </c>
      <c r="BS1125">
        <v>0</v>
      </c>
      <c r="BT1125" t="s">
        <v>697</v>
      </c>
      <c r="BU1125">
        <v>0</v>
      </c>
      <c r="BV1125">
        <v>0</v>
      </c>
      <c r="BW1125" t="s">
        <v>697</v>
      </c>
      <c r="BX1125">
        <v>0</v>
      </c>
    </row>
    <row r="1126" spans="1:76" x14ac:dyDescent="0.25">
      <c r="A1126" t="s">
        <v>746</v>
      </c>
      <c r="B1126" t="s">
        <v>201</v>
      </c>
      <c r="C1126" t="s">
        <v>249</v>
      </c>
      <c r="D1126" t="s">
        <v>250</v>
      </c>
      <c r="E1126" t="s">
        <v>697</v>
      </c>
      <c r="F1126" t="s">
        <v>251</v>
      </c>
      <c r="G1126" t="s">
        <v>697</v>
      </c>
      <c r="H1126" t="s">
        <v>184</v>
      </c>
      <c r="I1126" t="s">
        <v>2633</v>
      </c>
      <c r="J1126" t="s">
        <v>2633</v>
      </c>
      <c r="K1126">
        <v>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697</v>
      </c>
      <c r="AC1126" s="2">
        <v>-3.122950819672131</v>
      </c>
      <c r="AD1126">
        <v>-0.69</v>
      </c>
      <c r="AE1126">
        <v>0</v>
      </c>
      <c r="AF1126">
        <v>0</v>
      </c>
      <c r="AG1126">
        <v>0</v>
      </c>
      <c r="AH1126">
        <v>0</v>
      </c>
      <c r="AI1126" t="s">
        <v>697</v>
      </c>
      <c r="AJ1126" t="s">
        <v>697</v>
      </c>
      <c r="AK1126" t="s">
        <v>697</v>
      </c>
      <c r="AL1126">
        <v>0</v>
      </c>
      <c r="AM1126">
        <v>0</v>
      </c>
      <c r="AN1126" t="s">
        <v>697</v>
      </c>
      <c r="AO1126" t="s">
        <v>697</v>
      </c>
      <c r="AP1126" t="s">
        <v>697</v>
      </c>
      <c r="AQ1126" t="s">
        <v>697</v>
      </c>
      <c r="AR1126" t="s">
        <v>697</v>
      </c>
      <c r="AS1126" t="s">
        <v>697</v>
      </c>
      <c r="AT1126" t="s">
        <v>697</v>
      </c>
      <c r="AU1126" t="s">
        <v>697</v>
      </c>
      <c r="AV1126" t="s">
        <v>697</v>
      </c>
      <c r="AW1126" t="s">
        <v>697</v>
      </c>
      <c r="AX1126" t="s">
        <v>697</v>
      </c>
      <c r="AY1126" t="s">
        <v>697</v>
      </c>
      <c r="AZ1126" t="s">
        <v>697</v>
      </c>
      <c r="BA1126" t="s">
        <v>1975</v>
      </c>
      <c r="BB1126" t="s">
        <v>2999</v>
      </c>
      <c r="BC1126">
        <v>3.81</v>
      </c>
      <c r="BD1126" t="s">
        <v>697</v>
      </c>
      <c r="BE1126">
        <v>0</v>
      </c>
      <c r="BF1126">
        <v>0</v>
      </c>
      <c r="BG1126">
        <v>0</v>
      </c>
      <c r="BH1126">
        <v>0</v>
      </c>
      <c r="BI1126" t="s">
        <v>197</v>
      </c>
      <c r="BJ1126" t="s">
        <v>697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 t="s">
        <v>697</v>
      </c>
      <c r="BQ1126">
        <v>0</v>
      </c>
      <c r="BR1126">
        <v>0</v>
      </c>
      <c r="BS1126">
        <v>0</v>
      </c>
      <c r="BT1126" t="s">
        <v>697</v>
      </c>
      <c r="BU1126">
        <v>0</v>
      </c>
      <c r="BV1126">
        <v>0</v>
      </c>
      <c r="BW1126" t="s">
        <v>697</v>
      </c>
      <c r="BX1126">
        <v>0</v>
      </c>
    </row>
    <row r="1127" spans="1:76" x14ac:dyDescent="0.25">
      <c r="A1127" t="s">
        <v>746</v>
      </c>
      <c r="B1127" t="s">
        <v>201</v>
      </c>
      <c r="C1127" t="s">
        <v>249</v>
      </c>
      <c r="D1127" t="s">
        <v>250</v>
      </c>
      <c r="E1127" t="s">
        <v>697</v>
      </c>
      <c r="F1127" t="s">
        <v>251</v>
      </c>
      <c r="G1127" t="s">
        <v>697</v>
      </c>
      <c r="H1127" t="s">
        <v>184</v>
      </c>
      <c r="I1127" t="s">
        <v>2633</v>
      </c>
      <c r="J1127" t="s">
        <v>2633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697</v>
      </c>
      <c r="AC1127" s="2">
        <v>-7.7868852459016393</v>
      </c>
      <c r="AD1127">
        <v>-1.71</v>
      </c>
      <c r="AE1127">
        <v>0</v>
      </c>
      <c r="AF1127">
        <v>0</v>
      </c>
      <c r="AG1127">
        <v>0</v>
      </c>
      <c r="AH1127">
        <v>0</v>
      </c>
      <c r="AI1127" t="s">
        <v>697</v>
      </c>
      <c r="AJ1127" t="s">
        <v>697</v>
      </c>
      <c r="AK1127" t="s">
        <v>697</v>
      </c>
      <c r="AL1127">
        <v>0</v>
      </c>
      <c r="AM1127">
        <v>0</v>
      </c>
      <c r="AN1127" t="s">
        <v>697</v>
      </c>
      <c r="AO1127" t="s">
        <v>697</v>
      </c>
      <c r="AP1127" t="s">
        <v>697</v>
      </c>
      <c r="AQ1127" t="s">
        <v>697</v>
      </c>
      <c r="AR1127" t="s">
        <v>697</v>
      </c>
      <c r="AS1127" t="s">
        <v>697</v>
      </c>
      <c r="AT1127" t="s">
        <v>697</v>
      </c>
      <c r="AU1127" t="s">
        <v>697</v>
      </c>
      <c r="AV1127" t="s">
        <v>697</v>
      </c>
      <c r="AW1127" t="s">
        <v>697</v>
      </c>
      <c r="AX1127" t="s">
        <v>697</v>
      </c>
      <c r="AY1127" t="s">
        <v>697</v>
      </c>
      <c r="AZ1127" t="s">
        <v>697</v>
      </c>
      <c r="BA1127" t="s">
        <v>3000</v>
      </c>
      <c r="BB1127" t="s">
        <v>3001</v>
      </c>
      <c r="BC1127">
        <v>9.5</v>
      </c>
      <c r="BD1127" t="s">
        <v>697</v>
      </c>
      <c r="BE1127">
        <v>0</v>
      </c>
      <c r="BF1127">
        <v>0</v>
      </c>
      <c r="BG1127">
        <v>0</v>
      </c>
      <c r="BH1127">
        <v>0</v>
      </c>
      <c r="BI1127" t="s">
        <v>197</v>
      </c>
      <c r="BJ1127" t="s">
        <v>697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 t="s">
        <v>697</v>
      </c>
      <c r="BQ1127">
        <v>0</v>
      </c>
      <c r="BR1127">
        <v>0</v>
      </c>
      <c r="BS1127">
        <v>0</v>
      </c>
      <c r="BT1127" t="s">
        <v>697</v>
      </c>
      <c r="BU1127">
        <v>0</v>
      </c>
      <c r="BV1127">
        <v>0</v>
      </c>
      <c r="BW1127" t="s">
        <v>697</v>
      </c>
      <c r="BX1127">
        <v>0</v>
      </c>
    </row>
    <row r="1128" spans="1:76" x14ac:dyDescent="0.25">
      <c r="A1128" t="s">
        <v>728</v>
      </c>
      <c r="B1128" t="s">
        <v>191</v>
      </c>
      <c r="C1128" t="s">
        <v>211</v>
      </c>
      <c r="D1128" t="s">
        <v>671</v>
      </c>
      <c r="E1128" t="s">
        <v>697</v>
      </c>
      <c r="F1128" t="s">
        <v>212</v>
      </c>
      <c r="G1128" t="s">
        <v>697</v>
      </c>
      <c r="H1128" t="s">
        <v>184</v>
      </c>
      <c r="I1128" t="s">
        <v>2633</v>
      </c>
      <c r="J1128" t="s">
        <v>2633</v>
      </c>
      <c r="K1128">
        <v>2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697</v>
      </c>
      <c r="AC1128" s="2">
        <v>-6.278688524590164</v>
      </c>
      <c r="AD1128">
        <v>-1.38</v>
      </c>
      <c r="AE1128">
        <v>0</v>
      </c>
      <c r="AF1128">
        <v>0</v>
      </c>
      <c r="AG1128">
        <v>0</v>
      </c>
      <c r="AH1128">
        <v>0</v>
      </c>
      <c r="AI1128" t="s">
        <v>697</v>
      </c>
      <c r="AJ1128" t="s">
        <v>697</v>
      </c>
      <c r="AK1128" t="s">
        <v>697</v>
      </c>
      <c r="AL1128">
        <v>0</v>
      </c>
      <c r="AM1128">
        <v>0</v>
      </c>
      <c r="AN1128" t="s">
        <v>697</v>
      </c>
      <c r="AO1128" t="s">
        <v>697</v>
      </c>
      <c r="AP1128" t="s">
        <v>697</v>
      </c>
      <c r="AQ1128" t="s">
        <v>697</v>
      </c>
      <c r="AR1128" t="s">
        <v>697</v>
      </c>
      <c r="AS1128" t="s">
        <v>697</v>
      </c>
      <c r="AT1128" t="s">
        <v>697</v>
      </c>
      <c r="AU1128" t="s">
        <v>697</v>
      </c>
      <c r="AV1128" t="s">
        <v>697</v>
      </c>
      <c r="AW1128" t="s">
        <v>697</v>
      </c>
      <c r="AX1128" t="s">
        <v>697</v>
      </c>
      <c r="AY1128" t="s">
        <v>697</v>
      </c>
      <c r="AZ1128" t="s">
        <v>697</v>
      </c>
      <c r="BA1128" t="s">
        <v>3002</v>
      </c>
      <c r="BB1128" t="s">
        <v>3003</v>
      </c>
      <c r="BC1128">
        <v>7.66</v>
      </c>
      <c r="BD1128" t="s">
        <v>697</v>
      </c>
      <c r="BE1128">
        <v>0</v>
      </c>
      <c r="BF1128">
        <v>0</v>
      </c>
      <c r="BG1128">
        <v>0</v>
      </c>
      <c r="BH1128">
        <v>0</v>
      </c>
      <c r="BI1128" t="s">
        <v>197</v>
      </c>
      <c r="BJ1128" t="s">
        <v>697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 t="s">
        <v>697</v>
      </c>
      <c r="BQ1128">
        <v>0</v>
      </c>
      <c r="BR1128">
        <v>0</v>
      </c>
      <c r="BS1128">
        <v>0</v>
      </c>
      <c r="BT1128" t="s">
        <v>697</v>
      </c>
      <c r="BU1128">
        <v>0</v>
      </c>
      <c r="BV1128">
        <v>0</v>
      </c>
      <c r="BW1128" t="s">
        <v>697</v>
      </c>
      <c r="BX1128">
        <v>0</v>
      </c>
    </row>
    <row r="1129" spans="1:76" x14ac:dyDescent="0.25">
      <c r="A1129" t="s">
        <v>741</v>
      </c>
      <c r="B1129" t="s">
        <v>201</v>
      </c>
      <c r="C1129" t="s">
        <v>696</v>
      </c>
      <c r="D1129" t="s">
        <v>247</v>
      </c>
      <c r="E1129" t="s">
        <v>697</v>
      </c>
      <c r="F1129" t="s">
        <v>683</v>
      </c>
      <c r="G1129" t="s">
        <v>697</v>
      </c>
      <c r="H1129" t="s">
        <v>184</v>
      </c>
      <c r="I1129" t="s">
        <v>2633</v>
      </c>
      <c r="J1129" t="s">
        <v>2633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697</v>
      </c>
      <c r="AC1129" s="2">
        <v>-4.2459016393442619</v>
      </c>
      <c r="AD1129">
        <v>-0.93</v>
      </c>
      <c r="AE1129">
        <v>0</v>
      </c>
      <c r="AF1129">
        <v>0</v>
      </c>
      <c r="AG1129">
        <v>0</v>
      </c>
      <c r="AH1129">
        <v>0</v>
      </c>
      <c r="AI1129" t="s">
        <v>697</v>
      </c>
      <c r="AJ1129" t="s">
        <v>697</v>
      </c>
      <c r="AK1129" t="s">
        <v>697</v>
      </c>
      <c r="AL1129">
        <v>0</v>
      </c>
      <c r="AM1129">
        <v>0</v>
      </c>
      <c r="AN1129" t="s">
        <v>697</v>
      </c>
      <c r="AO1129" t="s">
        <v>697</v>
      </c>
      <c r="AP1129" t="s">
        <v>697</v>
      </c>
      <c r="AQ1129" t="s">
        <v>697</v>
      </c>
      <c r="AR1129" t="s">
        <v>697</v>
      </c>
      <c r="AS1129" t="s">
        <v>697</v>
      </c>
      <c r="AT1129" t="s">
        <v>697</v>
      </c>
      <c r="AU1129" t="s">
        <v>697</v>
      </c>
      <c r="AV1129" t="s">
        <v>697</v>
      </c>
      <c r="AW1129" t="s">
        <v>697</v>
      </c>
      <c r="AX1129" t="s">
        <v>697</v>
      </c>
      <c r="AY1129" t="s">
        <v>697</v>
      </c>
      <c r="AZ1129" t="s">
        <v>697</v>
      </c>
      <c r="BA1129" t="s">
        <v>2553</v>
      </c>
      <c r="BB1129" t="s">
        <v>3004</v>
      </c>
      <c r="BC1129">
        <v>5.18</v>
      </c>
      <c r="BD1129" t="s">
        <v>697</v>
      </c>
      <c r="BE1129">
        <v>0</v>
      </c>
      <c r="BF1129">
        <v>0</v>
      </c>
      <c r="BG1129">
        <v>0</v>
      </c>
      <c r="BH1129">
        <v>0</v>
      </c>
      <c r="BI1129" t="s">
        <v>197</v>
      </c>
      <c r="BJ1129" t="s">
        <v>697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 t="s">
        <v>697</v>
      </c>
      <c r="BQ1129">
        <v>0</v>
      </c>
      <c r="BR1129">
        <v>0</v>
      </c>
      <c r="BS1129">
        <v>0</v>
      </c>
      <c r="BT1129" t="s">
        <v>697</v>
      </c>
      <c r="BU1129">
        <v>0</v>
      </c>
      <c r="BV1129">
        <v>0</v>
      </c>
      <c r="BW1129" t="s">
        <v>697</v>
      </c>
      <c r="BX1129">
        <v>0</v>
      </c>
    </row>
    <row r="1130" spans="1:76" x14ac:dyDescent="0.25">
      <c r="A1130" t="s">
        <v>787</v>
      </c>
      <c r="B1130" t="s">
        <v>191</v>
      </c>
      <c r="C1130" t="s">
        <v>788</v>
      </c>
      <c r="D1130" t="s">
        <v>538</v>
      </c>
      <c r="E1130" t="s">
        <v>697</v>
      </c>
      <c r="F1130" t="s">
        <v>692</v>
      </c>
      <c r="G1130" t="s">
        <v>697</v>
      </c>
      <c r="H1130" t="s">
        <v>184</v>
      </c>
      <c r="I1130" t="s">
        <v>2633</v>
      </c>
      <c r="J1130" t="s">
        <v>2633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697</v>
      </c>
      <c r="AC1130" s="2">
        <v>-5.1557377049180326</v>
      </c>
      <c r="AD1130">
        <v>-1.1299999999999999</v>
      </c>
      <c r="AE1130">
        <v>0</v>
      </c>
      <c r="AF1130">
        <v>0</v>
      </c>
      <c r="AG1130">
        <v>0</v>
      </c>
      <c r="AH1130">
        <v>0</v>
      </c>
      <c r="AI1130" t="s">
        <v>697</v>
      </c>
      <c r="AJ1130" t="s">
        <v>697</v>
      </c>
      <c r="AK1130" t="s">
        <v>697</v>
      </c>
      <c r="AL1130">
        <v>0</v>
      </c>
      <c r="AM1130">
        <v>0</v>
      </c>
      <c r="AN1130" t="s">
        <v>697</v>
      </c>
      <c r="AO1130" t="s">
        <v>697</v>
      </c>
      <c r="AP1130" t="s">
        <v>697</v>
      </c>
      <c r="AQ1130" t="s">
        <v>697</v>
      </c>
      <c r="AR1130" t="s">
        <v>697</v>
      </c>
      <c r="AS1130" t="s">
        <v>697</v>
      </c>
      <c r="AT1130" t="s">
        <v>697</v>
      </c>
      <c r="AU1130" t="s">
        <v>697</v>
      </c>
      <c r="AV1130" t="s">
        <v>697</v>
      </c>
      <c r="AW1130" t="s">
        <v>697</v>
      </c>
      <c r="AX1130" t="s">
        <v>697</v>
      </c>
      <c r="AY1130" t="s">
        <v>697</v>
      </c>
      <c r="AZ1130" t="s">
        <v>697</v>
      </c>
      <c r="BA1130" t="s">
        <v>897</v>
      </c>
      <c r="BB1130" t="s">
        <v>3005</v>
      </c>
      <c r="BC1130">
        <v>6.29</v>
      </c>
      <c r="BD1130" t="s">
        <v>697</v>
      </c>
      <c r="BE1130">
        <v>0</v>
      </c>
      <c r="BF1130">
        <v>0</v>
      </c>
      <c r="BG1130">
        <v>0</v>
      </c>
      <c r="BH1130">
        <v>0</v>
      </c>
      <c r="BI1130" t="s">
        <v>197</v>
      </c>
      <c r="BJ1130" t="s">
        <v>697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 t="s">
        <v>697</v>
      </c>
      <c r="BQ1130">
        <v>0</v>
      </c>
      <c r="BR1130">
        <v>0</v>
      </c>
      <c r="BS1130">
        <v>0</v>
      </c>
      <c r="BT1130" t="s">
        <v>697</v>
      </c>
      <c r="BU1130">
        <v>0</v>
      </c>
      <c r="BV1130">
        <v>0</v>
      </c>
      <c r="BW1130" t="s">
        <v>697</v>
      </c>
      <c r="BX1130">
        <v>0</v>
      </c>
    </row>
    <row r="1131" spans="1:76" x14ac:dyDescent="0.25">
      <c r="A1131" t="s">
        <v>722</v>
      </c>
      <c r="B1131" t="s">
        <v>191</v>
      </c>
      <c r="C1131" t="s">
        <v>615</v>
      </c>
      <c r="D1131" t="s">
        <v>798</v>
      </c>
      <c r="E1131" t="s">
        <v>697</v>
      </c>
      <c r="F1131" t="s">
        <v>616</v>
      </c>
      <c r="G1131" t="s">
        <v>697</v>
      </c>
      <c r="H1131" t="s">
        <v>184</v>
      </c>
      <c r="I1131" t="s">
        <v>2633</v>
      </c>
      <c r="J1131" t="s">
        <v>2633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697</v>
      </c>
      <c r="AC1131" s="2">
        <v>-1.4508196721311475</v>
      </c>
      <c r="AD1131">
        <v>-0.32</v>
      </c>
      <c r="AE1131">
        <v>0</v>
      </c>
      <c r="AF1131">
        <v>0</v>
      </c>
      <c r="AG1131">
        <v>0</v>
      </c>
      <c r="AH1131">
        <v>0</v>
      </c>
      <c r="AI1131" t="s">
        <v>697</v>
      </c>
      <c r="AJ1131" t="s">
        <v>697</v>
      </c>
      <c r="AK1131" t="s">
        <v>697</v>
      </c>
      <c r="AL1131">
        <v>0</v>
      </c>
      <c r="AM1131">
        <v>0</v>
      </c>
      <c r="AN1131" t="s">
        <v>697</v>
      </c>
      <c r="AO1131" t="s">
        <v>697</v>
      </c>
      <c r="AP1131" t="s">
        <v>697</v>
      </c>
      <c r="AQ1131" t="s">
        <v>697</v>
      </c>
      <c r="AR1131" t="s">
        <v>697</v>
      </c>
      <c r="AS1131" t="s">
        <v>697</v>
      </c>
      <c r="AT1131" t="s">
        <v>697</v>
      </c>
      <c r="AU1131" t="s">
        <v>697</v>
      </c>
      <c r="AV1131" t="s">
        <v>697</v>
      </c>
      <c r="AW1131" t="s">
        <v>697</v>
      </c>
      <c r="AX1131" t="s">
        <v>697</v>
      </c>
      <c r="AY1131" t="s">
        <v>697</v>
      </c>
      <c r="AZ1131" t="s">
        <v>697</v>
      </c>
      <c r="BA1131" t="s">
        <v>3006</v>
      </c>
      <c r="BB1131" t="s">
        <v>3007</v>
      </c>
      <c r="BC1131">
        <v>1.77</v>
      </c>
      <c r="BD1131" t="s">
        <v>697</v>
      </c>
      <c r="BE1131">
        <v>0</v>
      </c>
      <c r="BF1131">
        <v>0</v>
      </c>
      <c r="BG1131">
        <v>0</v>
      </c>
      <c r="BH1131">
        <v>0</v>
      </c>
      <c r="BI1131" t="s">
        <v>197</v>
      </c>
      <c r="BJ1131" t="s">
        <v>697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 t="s">
        <v>697</v>
      </c>
      <c r="BQ1131">
        <v>0</v>
      </c>
      <c r="BR1131">
        <v>0</v>
      </c>
      <c r="BS1131">
        <v>0</v>
      </c>
      <c r="BT1131" t="s">
        <v>697</v>
      </c>
      <c r="BU1131">
        <v>0</v>
      </c>
      <c r="BV1131">
        <v>0</v>
      </c>
      <c r="BW1131" t="s">
        <v>697</v>
      </c>
      <c r="BX1131">
        <v>0</v>
      </c>
    </row>
    <row r="1132" spans="1:76" x14ac:dyDescent="0.25">
      <c r="A1132" t="s">
        <v>720</v>
      </c>
      <c r="B1132" t="s">
        <v>191</v>
      </c>
      <c r="C1132" t="s">
        <v>541</v>
      </c>
      <c r="D1132" t="s">
        <v>536</v>
      </c>
      <c r="E1132" t="s">
        <v>697</v>
      </c>
      <c r="F1132" t="s">
        <v>222</v>
      </c>
      <c r="G1132" t="s">
        <v>697</v>
      </c>
      <c r="H1132" t="s">
        <v>184</v>
      </c>
      <c r="I1132" t="s">
        <v>2633</v>
      </c>
      <c r="J1132" t="s">
        <v>2633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697</v>
      </c>
      <c r="AC1132" s="2">
        <v>-1.5819672131147542</v>
      </c>
      <c r="AD1132">
        <v>-0.35</v>
      </c>
      <c r="AE1132">
        <v>0</v>
      </c>
      <c r="AF1132">
        <v>0</v>
      </c>
      <c r="AG1132">
        <v>0</v>
      </c>
      <c r="AH1132">
        <v>0</v>
      </c>
      <c r="AI1132" t="s">
        <v>697</v>
      </c>
      <c r="AJ1132" t="s">
        <v>697</v>
      </c>
      <c r="AK1132" t="s">
        <v>697</v>
      </c>
      <c r="AL1132">
        <v>0</v>
      </c>
      <c r="AM1132">
        <v>0</v>
      </c>
      <c r="AN1132" t="s">
        <v>697</v>
      </c>
      <c r="AO1132" t="s">
        <v>697</v>
      </c>
      <c r="AP1132" t="s">
        <v>697</v>
      </c>
      <c r="AQ1132" t="s">
        <v>697</v>
      </c>
      <c r="AR1132" t="s">
        <v>697</v>
      </c>
      <c r="AS1132" t="s">
        <v>697</v>
      </c>
      <c r="AT1132" t="s">
        <v>697</v>
      </c>
      <c r="AU1132" t="s">
        <v>697</v>
      </c>
      <c r="AV1132" t="s">
        <v>697</v>
      </c>
      <c r="AW1132" t="s">
        <v>697</v>
      </c>
      <c r="AX1132" t="s">
        <v>697</v>
      </c>
      <c r="AY1132" t="s">
        <v>697</v>
      </c>
      <c r="AZ1132" t="s">
        <v>697</v>
      </c>
      <c r="BA1132" t="s">
        <v>954</v>
      </c>
      <c r="BB1132" t="s">
        <v>3008</v>
      </c>
      <c r="BC1132">
        <v>1.93</v>
      </c>
      <c r="BD1132" t="s">
        <v>697</v>
      </c>
      <c r="BE1132">
        <v>0</v>
      </c>
      <c r="BF1132">
        <v>0</v>
      </c>
      <c r="BG1132">
        <v>0</v>
      </c>
      <c r="BH1132">
        <v>0</v>
      </c>
      <c r="BI1132" t="s">
        <v>197</v>
      </c>
      <c r="BJ1132" t="s">
        <v>697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 t="s">
        <v>697</v>
      </c>
      <c r="BQ1132">
        <v>0</v>
      </c>
      <c r="BR1132">
        <v>0</v>
      </c>
      <c r="BS1132">
        <v>0</v>
      </c>
      <c r="BT1132" t="s">
        <v>697</v>
      </c>
      <c r="BU1132">
        <v>0</v>
      </c>
      <c r="BV1132">
        <v>0</v>
      </c>
      <c r="BW1132" t="s">
        <v>697</v>
      </c>
      <c r="BX1132">
        <v>0</v>
      </c>
    </row>
    <row r="1133" spans="1:76" x14ac:dyDescent="0.25">
      <c r="A1133" t="s">
        <v>738</v>
      </c>
      <c r="B1133" t="s">
        <v>201</v>
      </c>
      <c r="C1133" t="s">
        <v>634</v>
      </c>
      <c r="D1133" t="s">
        <v>224</v>
      </c>
      <c r="E1133" t="s">
        <v>697</v>
      </c>
      <c r="F1133" t="s">
        <v>225</v>
      </c>
      <c r="G1133" t="s">
        <v>697</v>
      </c>
      <c r="H1133" t="s">
        <v>184</v>
      </c>
      <c r="I1133" t="s">
        <v>2633</v>
      </c>
      <c r="J1133" t="s">
        <v>2633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697</v>
      </c>
      <c r="AC1133" s="2">
        <v>-2.1311475409836067</v>
      </c>
      <c r="AD1133">
        <v>-0.47</v>
      </c>
      <c r="AE1133">
        <v>0</v>
      </c>
      <c r="AF1133">
        <v>0</v>
      </c>
      <c r="AG1133">
        <v>0</v>
      </c>
      <c r="AH1133">
        <v>0</v>
      </c>
      <c r="AI1133" t="s">
        <v>697</v>
      </c>
      <c r="AJ1133" t="s">
        <v>697</v>
      </c>
      <c r="AK1133" t="s">
        <v>697</v>
      </c>
      <c r="AL1133">
        <v>0</v>
      </c>
      <c r="AM1133">
        <v>0</v>
      </c>
      <c r="AN1133" t="s">
        <v>697</v>
      </c>
      <c r="AO1133" t="s">
        <v>697</v>
      </c>
      <c r="AP1133" t="s">
        <v>697</v>
      </c>
      <c r="AQ1133" t="s">
        <v>697</v>
      </c>
      <c r="AR1133" t="s">
        <v>697</v>
      </c>
      <c r="AS1133" t="s">
        <v>697</v>
      </c>
      <c r="AT1133" t="s">
        <v>697</v>
      </c>
      <c r="AU1133" t="s">
        <v>697</v>
      </c>
      <c r="AV1133" t="s">
        <v>697</v>
      </c>
      <c r="AW1133" t="s">
        <v>697</v>
      </c>
      <c r="AX1133" t="s">
        <v>697</v>
      </c>
      <c r="AY1133" t="s">
        <v>697</v>
      </c>
      <c r="AZ1133" t="s">
        <v>697</v>
      </c>
      <c r="BA1133" t="s">
        <v>2001</v>
      </c>
      <c r="BB1133" t="s">
        <v>3009</v>
      </c>
      <c r="BC1133">
        <v>2.6</v>
      </c>
      <c r="BD1133" t="s">
        <v>697</v>
      </c>
      <c r="BE1133">
        <v>0</v>
      </c>
      <c r="BF1133">
        <v>0</v>
      </c>
      <c r="BG1133">
        <v>0</v>
      </c>
      <c r="BH1133">
        <v>0</v>
      </c>
      <c r="BI1133" t="s">
        <v>197</v>
      </c>
      <c r="BJ1133" t="s">
        <v>697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 t="s">
        <v>697</v>
      </c>
      <c r="BQ1133">
        <v>0</v>
      </c>
      <c r="BR1133">
        <v>0</v>
      </c>
      <c r="BS1133">
        <v>0</v>
      </c>
      <c r="BT1133" t="s">
        <v>697</v>
      </c>
      <c r="BU1133">
        <v>0</v>
      </c>
      <c r="BV1133">
        <v>0</v>
      </c>
      <c r="BW1133" t="s">
        <v>697</v>
      </c>
      <c r="BX1133">
        <v>0</v>
      </c>
    </row>
    <row r="1134" spans="1:76" x14ac:dyDescent="0.25">
      <c r="A1134" t="s">
        <v>738</v>
      </c>
      <c r="B1134" t="s">
        <v>201</v>
      </c>
      <c r="C1134" t="s">
        <v>634</v>
      </c>
      <c r="D1134" t="s">
        <v>224</v>
      </c>
      <c r="E1134" t="s">
        <v>697</v>
      </c>
      <c r="F1134" t="s">
        <v>225</v>
      </c>
      <c r="G1134" t="s">
        <v>697</v>
      </c>
      <c r="H1134" t="s">
        <v>184</v>
      </c>
      <c r="I1134" t="s">
        <v>2633</v>
      </c>
      <c r="J1134" t="s">
        <v>2633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697</v>
      </c>
      <c r="AC1134" s="2">
        <v>-4.8688524590163933</v>
      </c>
      <c r="AD1134">
        <v>-1.07</v>
      </c>
      <c r="AE1134">
        <v>0</v>
      </c>
      <c r="AF1134">
        <v>0</v>
      </c>
      <c r="AG1134">
        <v>0</v>
      </c>
      <c r="AH1134">
        <v>0</v>
      </c>
      <c r="AI1134" t="s">
        <v>697</v>
      </c>
      <c r="AJ1134" t="s">
        <v>697</v>
      </c>
      <c r="AK1134" t="s">
        <v>697</v>
      </c>
      <c r="AL1134">
        <v>0</v>
      </c>
      <c r="AM1134">
        <v>0</v>
      </c>
      <c r="AN1134" t="s">
        <v>697</v>
      </c>
      <c r="AO1134" t="s">
        <v>697</v>
      </c>
      <c r="AP1134" t="s">
        <v>697</v>
      </c>
      <c r="AQ1134" t="s">
        <v>697</v>
      </c>
      <c r="AR1134" t="s">
        <v>697</v>
      </c>
      <c r="AS1134" t="s">
        <v>697</v>
      </c>
      <c r="AT1134" t="s">
        <v>697</v>
      </c>
      <c r="AU1134" t="s">
        <v>697</v>
      </c>
      <c r="AV1134" t="s">
        <v>697</v>
      </c>
      <c r="AW1134" t="s">
        <v>697</v>
      </c>
      <c r="AX1134" t="s">
        <v>697</v>
      </c>
      <c r="AY1134" t="s">
        <v>697</v>
      </c>
      <c r="AZ1134" t="s">
        <v>697</v>
      </c>
      <c r="BA1134" t="s">
        <v>3010</v>
      </c>
      <c r="BB1134" t="s">
        <v>3011</v>
      </c>
      <c r="BC1134">
        <v>5.94</v>
      </c>
      <c r="BD1134" t="s">
        <v>697</v>
      </c>
      <c r="BE1134">
        <v>0</v>
      </c>
      <c r="BF1134">
        <v>0</v>
      </c>
      <c r="BG1134">
        <v>0</v>
      </c>
      <c r="BH1134">
        <v>0</v>
      </c>
      <c r="BI1134" t="s">
        <v>197</v>
      </c>
      <c r="BJ1134" t="s">
        <v>697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 t="s">
        <v>697</v>
      </c>
      <c r="BQ1134">
        <v>0</v>
      </c>
      <c r="BR1134">
        <v>0</v>
      </c>
      <c r="BS1134">
        <v>0</v>
      </c>
      <c r="BT1134" t="s">
        <v>697</v>
      </c>
      <c r="BU1134">
        <v>0</v>
      </c>
      <c r="BV1134">
        <v>0</v>
      </c>
      <c r="BW1134" t="s">
        <v>697</v>
      </c>
      <c r="BX1134">
        <v>0</v>
      </c>
    </row>
    <row r="1135" spans="1:76" x14ac:dyDescent="0.25">
      <c r="A1135" t="s">
        <v>742</v>
      </c>
      <c r="B1135" t="s">
        <v>201</v>
      </c>
      <c r="C1135" t="s">
        <v>244</v>
      </c>
      <c r="D1135" t="s">
        <v>245</v>
      </c>
      <c r="E1135" t="s">
        <v>697</v>
      </c>
      <c r="F1135" t="s">
        <v>246</v>
      </c>
      <c r="G1135" t="s">
        <v>697</v>
      </c>
      <c r="H1135" t="s">
        <v>184</v>
      </c>
      <c r="I1135" t="s">
        <v>2633</v>
      </c>
      <c r="J1135" t="s">
        <v>2633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697</v>
      </c>
      <c r="AC1135" s="2">
        <v>-14.172131147540984</v>
      </c>
      <c r="AD1135">
        <v>-3.12</v>
      </c>
      <c r="AE1135">
        <v>0</v>
      </c>
      <c r="AF1135">
        <v>0</v>
      </c>
      <c r="AG1135">
        <v>0</v>
      </c>
      <c r="AH1135">
        <v>0</v>
      </c>
      <c r="AI1135" t="s">
        <v>697</v>
      </c>
      <c r="AJ1135" t="s">
        <v>697</v>
      </c>
      <c r="AK1135" t="s">
        <v>697</v>
      </c>
      <c r="AL1135">
        <v>0</v>
      </c>
      <c r="AM1135">
        <v>0</v>
      </c>
      <c r="AN1135" t="s">
        <v>697</v>
      </c>
      <c r="AO1135" t="s">
        <v>697</v>
      </c>
      <c r="AP1135" t="s">
        <v>697</v>
      </c>
      <c r="AQ1135" t="s">
        <v>697</v>
      </c>
      <c r="AR1135" t="s">
        <v>697</v>
      </c>
      <c r="AS1135" t="s">
        <v>697</v>
      </c>
      <c r="AT1135" t="s">
        <v>697</v>
      </c>
      <c r="AU1135" t="s">
        <v>697</v>
      </c>
      <c r="AV1135" t="s">
        <v>697</v>
      </c>
      <c r="AW1135" t="s">
        <v>697</v>
      </c>
      <c r="AX1135" t="s">
        <v>697</v>
      </c>
      <c r="AY1135" t="s">
        <v>697</v>
      </c>
      <c r="AZ1135" t="s">
        <v>697</v>
      </c>
      <c r="BA1135" t="s">
        <v>3012</v>
      </c>
      <c r="BB1135" t="s">
        <v>3013</v>
      </c>
      <c r="BC1135">
        <v>17.29</v>
      </c>
      <c r="BD1135" t="s">
        <v>697</v>
      </c>
      <c r="BE1135">
        <v>0</v>
      </c>
      <c r="BF1135">
        <v>0</v>
      </c>
      <c r="BG1135">
        <v>0</v>
      </c>
      <c r="BH1135">
        <v>0</v>
      </c>
      <c r="BI1135" t="s">
        <v>197</v>
      </c>
      <c r="BJ1135" t="s">
        <v>697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 t="s">
        <v>697</v>
      </c>
      <c r="BQ1135">
        <v>0</v>
      </c>
      <c r="BR1135">
        <v>0</v>
      </c>
      <c r="BS1135">
        <v>0</v>
      </c>
      <c r="BT1135" t="s">
        <v>697</v>
      </c>
      <c r="BU1135">
        <v>0</v>
      </c>
      <c r="BV1135">
        <v>0</v>
      </c>
      <c r="BW1135" t="s">
        <v>697</v>
      </c>
      <c r="BX1135">
        <v>0</v>
      </c>
    </row>
    <row r="1136" spans="1:76" x14ac:dyDescent="0.25">
      <c r="A1136" t="s">
        <v>745</v>
      </c>
      <c r="B1136" t="s">
        <v>191</v>
      </c>
      <c r="C1136" t="s">
        <v>537</v>
      </c>
      <c r="D1136" t="s">
        <v>668</v>
      </c>
      <c r="E1136" t="s">
        <v>697</v>
      </c>
      <c r="F1136" t="s">
        <v>469</v>
      </c>
      <c r="G1136" t="s">
        <v>697</v>
      </c>
      <c r="H1136" t="s">
        <v>184</v>
      </c>
      <c r="I1136" t="s">
        <v>2633</v>
      </c>
      <c r="J1136" t="s">
        <v>2633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697</v>
      </c>
      <c r="AC1136" s="2">
        <v>-1.540983606557377</v>
      </c>
      <c r="AD1136">
        <v>-0.34</v>
      </c>
      <c r="AE1136">
        <v>0</v>
      </c>
      <c r="AF1136">
        <v>0</v>
      </c>
      <c r="AG1136">
        <v>0</v>
      </c>
      <c r="AH1136">
        <v>0</v>
      </c>
      <c r="AI1136" t="s">
        <v>697</v>
      </c>
      <c r="AJ1136" t="s">
        <v>697</v>
      </c>
      <c r="AK1136" t="s">
        <v>697</v>
      </c>
      <c r="AL1136">
        <v>0</v>
      </c>
      <c r="AM1136">
        <v>0</v>
      </c>
      <c r="AN1136" t="s">
        <v>697</v>
      </c>
      <c r="AO1136" t="s">
        <v>697</v>
      </c>
      <c r="AP1136" t="s">
        <v>697</v>
      </c>
      <c r="AQ1136" t="s">
        <v>697</v>
      </c>
      <c r="AR1136" t="s">
        <v>697</v>
      </c>
      <c r="AS1136" t="s">
        <v>697</v>
      </c>
      <c r="AT1136" t="s">
        <v>697</v>
      </c>
      <c r="AU1136" t="s">
        <v>697</v>
      </c>
      <c r="AV1136" t="s">
        <v>697</v>
      </c>
      <c r="AW1136" t="s">
        <v>697</v>
      </c>
      <c r="AX1136" t="s">
        <v>697</v>
      </c>
      <c r="AY1136" t="s">
        <v>697</v>
      </c>
      <c r="AZ1136" t="s">
        <v>697</v>
      </c>
      <c r="BA1136" t="s">
        <v>860</v>
      </c>
      <c r="BB1136" t="s">
        <v>3014</v>
      </c>
      <c r="BC1136">
        <v>1.88</v>
      </c>
      <c r="BD1136" t="s">
        <v>697</v>
      </c>
      <c r="BE1136">
        <v>0</v>
      </c>
      <c r="BF1136">
        <v>0</v>
      </c>
      <c r="BG1136">
        <v>0</v>
      </c>
      <c r="BH1136">
        <v>0</v>
      </c>
      <c r="BI1136" t="s">
        <v>197</v>
      </c>
      <c r="BJ1136" t="s">
        <v>697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 t="s">
        <v>697</v>
      </c>
      <c r="BQ1136">
        <v>0</v>
      </c>
      <c r="BR1136">
        <v>0</v>
      </c>
      <c r="BS1136">
        <v>0</v>
      </c>
      <c r="BT1136" t="s">
        <v>697</v>
      </c>
      <c r="BU1136">
        <v>0</v>
      </c>
      <c r="BV1136">
        <v>0</v>
      </c>
      <c r="BW1136" t="s">
        <v>697</v>
      </c>
      <c r="BX1136">
        <v>0</v>
      </c>
    </row>
    <row r="1137" spans="1:76" x14ac:dyDescent="0.25">
      <c r="A1137" t="s">
        <v>745</v>
      </c>
      <c r="B1137" t="s">
        <v>191</v>
      </c>
      <c r="C1137" t="s">
        <v>537</v>
      </c>
      <c r="D1137" t="s">
        <v>668</v>
      </c>
      <c r="E1137" t="s">
        <v>697</v>
      </c>
      <c r="F1137" t="s">
        <v>469</v>
      </c>
      <c r="G1137" t="s">
        <v>697</v>
      </c>
      <c r="H1137" t="s">
        <v>184</v>
      </c>
      <c r="I1137" t="s">
        <v>2633</v>
      </c>
      <c r="J1137" t="s">
        <v>2633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697</v>
      </c>
      <c r="AC1137" s="2">
        <v>-3.2459016393442623</v>
      </c>
      <c r="AD1137">
        <v>-0.71</v>
      </c>
      <c r="AE1137">
        <v>0</v>
      </c>
      <c r="AF1137">
        <v>0</v>
      </c>
      <c r="AG1137">
        <v>0</v>
      </c>
      <c r="AH1137">
        <v>0</v>
      </c>
      <c r="AI1137" t="s">
        <v>697</v>
      </c>
      <c r="AJ1137" t="s">
        <v>697</v>
      </c>
      <c r="AK1137" t="s">
        <v>697</v>
      </c>
      <c r="AL1137">
        <v>0</v>
      </c>
      <c r="AM1137">
        <v>0</v>
      </c>
      <c r="AN1137" t="s">
        <v>697</v>
      </c>
      <c r="AO1137" t="s">
        <v>697</v>
      </c>
      <c r="AP1137" t="s">
        <v>697</v>
      </c>
      <c r="AQ1137" t="s">
        <v>697</v>
      </c>
      <c r="AR1137" t="s">
        <v>697</v>
      </c>
      <c r="AS1137" t="s">
        <v>697</v>
      </c>
      <c r="AT1137" t="s">
        <v>697</v>
      </c>
      <c r="AU1137" t="s">
        <v>697</v>
      </c>
      <c r="AV1137" t="s">
        <v>697</v>
      </c>
      <c r="AW1137" t="s">
        <v>697</v>
      </c>
      <c r="AX1137" t="s">
        <v>697</v>
      </c>
      <c r="AY1137" t="s">
        <v>697</v>
      </c>
      <c r="AZ1137" t="s">
        <v>697</v>
      </c>
      <c r="BA1137" t="s">
        <v>2770</v>
      </c>
      <c r="BB1137" t="s">
        <v>3015</v>
      </c>
      <c r="BC1137">
        <v>3.96</v>
      </c>
      <c r="BD1137" t="s">
        <v>697</v>
      </c>
      <c r="BE1137">
        <v>0</v>
      </c>
      <c r="BF1137">
        <v>0</v>
      </c>
      <c r="BG1137">
        <v>0</v>
      </c>
      <c r="BH1137">
        <v>0</v>
      </c>
      <c r="BI1137" t="s">
        <v>197</v>
      </c>
      <c r="BJ1137" t="s">
        <v>697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 t="s">
        <v>697</v>
      </c>
      <c r="BQ1137">
        <v>0</v>
      </c>
      <c r="BR1137">
        <v>0</v>
      </c>
      <c r="BS1137">
        <v>0</v>
      </c>
      <c r="BT1137" t="s">
        <v>697</v>
      </c>
      <c r="BU1137">
        <v>0</v>
      </c>
      <c r="BV1137">
        <v>0</v>
      </c>
      <c r="BW1137" t="s">
        <v>697</v>
      </c>
      <c r="BX1137">
        <v>0</v>
      </c>
    </row>
    <row r="1138" spans="1:76" x14ac:dyDescent="0.25">
      <c r="A1138" t="s">
        <v>741</v>
      </c>
      <c r="B1138" t="s">
        <v>201</v>
      </c>
      <c r="C1138" t="s">
        <v>696</v>
      </c>
      <c r="D1138" t="s">
        <v>247</v>
      </c>
      <c r="E1138" t="s">
        <v>697</v>
      </c>
      <c r="F1138" t="s">
        <v>683</v>
      </c>
      <c r="G1138" t="s">
        <v>697</v>
      </c>
      <c r="H1138" t="s">
        <v>184</v>
      </c>
      <c r="I1138" t="s">
        <v>2633</v>
      </c>
      <c r="J1138" t="s">
        <v>2633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697</v>
      </c>
      <c r="AC1138" s="2">
        <v>-3.139344262295082</v>
      </c>
      <c r="AD1138">
        <v>-0.69</v>
      </c>
      <c r="AE1138">
        <v>0</v>
      </c>
      <c r="AF1138">
        <v>0</v>
      </c>
      <c r="AG1138">
        <v>0</v>
      </c>
      <c r="AH1138">
        <v>0</v>
      </c>
      <c r="AI1138" t="s">
        <v>697</v>
      </c>
      <c r="AJ1138" t="s">
        <v>697</v>
      </c>
      <c r="AK1138" t="s">
        <v>697</v>
      </c>
      <c r="AL1138">
        <v>0</v>
      </c>
      <c r="AM1138">
        <v>0</v>
      </c>
      <c r="AN1138" t="s">
        <v>697</v>
      </c>
      <c r="AO1138" t="s">
        <v>697</v>
      </c>
      <c r="AP1138" t="s">
        <v>697</v>
      </c>
      <c r="AQ1138" t="s">
        <v>697</v>
      </c>
      <c r="AR1138" t="s">
        <v>697</v>
      </c>
      <c r="AS1138" t="s">
        <v>697</v>
      </c>
      <c r="AT1138" t="s">
        <v>697</v>
      </c>
      <c r="AU1138" t="s">
        <v>697</v>
      </c>
      <c r="AV1138" t="s">
        <v>697</v>
      </c>
      <c r="AW1138" t="s">
        <v>697</v>
      </c>
      <c r="AX1138" t="s">
        <v>697</v>
      </c>
      <c r="AY1138" t="s">
        <v>697</v>
      </c>
      <c r="AZ1138" t="s">
        <v>697</v>
      </c>
      <c r="BA1138" t="s">
        <v>2408</v>
      </c>
      <c r="BB1138" t="s">
        <v>3016</v>
      </c>
      <c r="BC1138">
        <v>3.83</v>
      </c>
      <c r="BD1138" t="s">
        <v>697</v>
      </c>
      <c r="BE1138">
        <v>0</v>
      </c>
      <c r="BF1138">
        <v>0</v>
      </c>
      <c r="BG1138">
        <v>0</v>
      </c>
      <c r="BH1138">
        <v>0</v>
      </c>
      <c r="BI1138" t="s">
        <v>197</v>
      </c>
      <c r="BJ1138" t="s">
        <v>697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 t="s">
        <v>697</v>
      </c>
      <c r="BQ1138">
        <v>0</v>
      </c>
      <c r="BR1138">
        <v>0</v>
      </c>
      <c r="BS1138">
        <v>0</v>
      </c>
      <c r="BT1138" t="s">
        <v>697</v>
      </c>
      <c r="BU1138">
        <v>0</v>
      </c>
      <c r="BV1138">
        <v>0</v>
      </c>
      <c r="BW1138" t="s">
        <v>697</v>
      </c>
      <c r="BX1138">
        <v>0</v>
      </c>
    </row>
    <row r="1139" spans="1:76" x14ac:dyDescent="0.25">
      <c r="A1139" t="s">
        <v>745</v>
      </c>
      <c r="B1139" t="s">
        <v>191</v>
      </c>
      <c r="C1139" t="s">
        <v>537</v>
      </c>
      <c r="D1139" t="s">
        <v>668</v>
      </c>
      <c r="E1139" t="s">
        <v>697</v>
      </c>
      <c r="F1139" t="s">
        <v>469</v>
      </c>
      <c r="G1139" t="s">
        <v>697</v>
      </c>
      <c r="H1139" t="s">
        <v>184</v>
      </c>
      <c r="I1139" t="s">
        <v>2633</v>
      </c>
      <c r="J1139" t="s">
        <v>2633</v>
      </c>
      <c r="K1139">
        <v>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697</v>
      </c>
      <c r="AC1139" s="2">
        <v>-4.4918032786885247</v>
      </c>
      <c r="AD1139">
        <v>-0.99</v>
      </c>
      <c r="AE1139">
        <v>0</v>
      </c>
      <c r="AF1139">
        <v>0</v>
      </c>
      <c r="AG1139">
        <v>0</v>
      </c>
      <c r="AH1139">
        <v>0</v>
      </c>
      <c r="AI1139" t="s">
        <v>697</v>
      </c>
      <c r="AJ1139" t="s">
        <v>697</v>
      </c>
      <c r="AK1139" t="s">
        <v>697</v>
      </c>
      <c r="AL1139">
        <v>0</v>
      </c>
      <c r="AM1139">
        <v>0</v>
      </c>
      <c r="AN1139" t="s">
        <v>697</v>
      </c>
      <c r="AO1139" t="s">
        <v>697</v>
      </c>
      <c r="AP1139" t="s">
        <v>697</v>
      </c>
      <c r="AQ1139" t="s">
        <v>697</v>
      </c>
      <c r="AR1139" t="s">
        <v>697</v>
      </c>
      <c r="AS1139" t="s">
        <v>697</v>
      </c>
      <c r="AT1139" t="s">
        <v>697</v>
      </c>
      <c r="AU1139" t="s">
        <v>697</v>
      </c>
      <c r="AV1139" t="s">
        <v>697</v>
      </c>
      <c r="AW1139" t="s">
        <v>697</v>
      </c>
      <c r="AX1139" t="s">
        <v>697</v>
      </c>
      <c r="AY1139" t="s">
        <v>697</v>
      </c>
      <c r="AZ1139" t="s">
        <v>697</v>
      </c>
      <c r="BA1139" t="s">
        <v>3017</v>
      </c>
      <c r="BB1139" t="s">
        <v>3018</v>
      </c>
      <c r="BC1139">
        <v>5.48</v>
      </c>
      <c r="BD1139" t="s">
        <v>697</v>
      </c>
      <c r="BE1139">
        <v>0</v>
      </c>
      <c r="BF1139">
        <v>0</v>
      </c>
      <c r="BG1139">
        <v>0</v>
      </c>
      <c r="BH1139">
        <v>0</v>
      </c>
      <c r="BI1139" t="s">
        <v>197</v>
      </c>
      <c r="BJ1139" t="s">
        <v>697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 t="s">
        <v>697</v>
      </c>
      <c r="BQ1139">
        <v>0</v>
      </c>
      <c r="BR1139">
        <v>0</v>
      </c>
      <c r="BS1139">
        <v>0</v>
      </c>
      <c r="BT1139" t="s">
        <v>697</v>
      </c>
      <c r="BU1139">
        <v>0</v>
      </c>
      <c r="BV1139">
        <v>0</v>
      </c>
      <c r="BW1139" t="s">
        <v>697</v>
      </c>
      <c r="BX1139">
        <v>0</v>
      </c>
    </row>
    <row r="1140" spans="1:76" x14ac:dyDescent="0.25">
      <c r="A1140" t="s">
        <v>736</v>
      </c>
      <c r="B1140" t="s">
        <v>231</v>
      </c>
      <c r="C1140" t="s">
        <v>256</v>
      </c>
      <c r="D1140" t="s">
        <v>255</v>
      </c>
      <c r="E1140" t="s">
        <v>697</v>
      </c>
      <c r="F1140" t="s">
        <v>257</v>
      </c>
      <c r="G1140" t="s">
        <v>697</v>
      </c>
      <c r="H1140" t="s">
        <v>184</v>
      </c>
      <c r="I1140" t="s">
        <v>2633</v>
      </c>
      <c r="J1140" t="s">
        <v>2633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697</v>
      </c>
      <c r="AC1140" s="2">
        <v>-4.5409836065573774</v>
      </c>
      <c r="AD1140">
        <v>-1</v>
      </c>
      <c r="AE1140">
        <v>0</v>
      </c>
      <c r="AF1140">
        <v>0</v>
      </c>
      <c r="AG1140">
        <v>0</v>
      </c>
      <c r="AH1140">
        <v>0</v>
      </c>
      <c r="AI1140" t="s">
        <v>697</v>
      </c>
      <c r="AJ1140" t="s">
        <v>697</v>
      </c>
      <c r="AK1140" t="s">
        <v>697</v>
      </c>
      <c r="AL1140">
        <v>0</v>
      </c>
      <c r="AM1140">
        <v>0</v>
      </c>
      <c r="AN1140" t="s">
        <v>697</v>
      </c>
      <c r="AO1140" t="s">
        <v>697</v>
      </c>
      <c r="AP1140" t="s">
        <v>697</v>
      </c>
      <c r="AQ1140" t="s">
        <v>697</v>
      </c>
      <c r="AR1140" t="s">
        <v>697</v>
      </c>
      <c r="AS1140" t="s">
        <v>697</v>
      </c>
      <c r="AT1140" t="s">
        <v>697</v>
      </c>
      <c r="AU1140" t="s">
        <v>697</v>
      </c>
      <c r="AV1140" t="s">
        <v>697</v>
      </c>
      <c r="AW1140" t="s">
        <v>697</v>
      </c>
      <c r="AX1140" t="s">
        <v>697</v>
      </c>
      <c r="AY1140" t="s">
        <v>697</v>
      </c>
      <c r="AZ1140" t="s">
        <v>697</v>
      </c>
      <c r="BA1140" t="s">
        <v>3019</v>
      </c>
      <c r="BB1140" t="s">
        <v>3020</v>
      </c>
      <c r="BC1140">
        <v>5.54</v>
      </c>
      <c r="BD1140" t="s">
        <v>697</v>
      </c>
      <c r="BE1140">
        <v>0</v>
      </c>
      <c r="BF1140">
        <v>0</v>
      </c>
      <c r="BG1140">
        <v>0</v>
      </c>
      <c r="BH1140">
        <v>0</v>
      </c>
      <c r="BI1140" t="s">
        <v>197</v>
      </c>
      <c r="BJ1140" t="s">
        <v>697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 t="s">
        <v>697</v>
      </c>
      <c r="BQ1140">
        <v>0</v>
      </c>
      <c r="BR1140">
        <v>0</v>
      </c>
      <c r="BS1140">
        <v>0</v>
      </c>
      <c r="BT1140" t="s">
        <v>697</v>
      </c>
      <c r="BU1140">
        <v>0</v>
      </c>
      <c r="BV1140">
        <v>0</v>
      </c>
      <c r="BW1140" t="s">
        <v>697</v>
      </c>
      <c r="BX1140">
        <v>0</v>
      </c>
    </row>
    <row r="1141" spans="1:76" x14ac:dyDescent="0.25">
      <c r="A1141" t="s">
        <v>744</v>
      </c>
      <c r="B1141" t="s">
        <v>201</v>
      </c>
      <c r="C1141" t="s">
        <v>241</v>
      </c>
      <c r="D1141" t="s">
        <v>242</v>
      </c>
      <c r="E1141" t="s">
        <v>697</v>
      </c>
      <c r="F1141" t="s">
        <v>243</v>
      </c>
      <c r="G1141" t="s">
        <v>697</v>
      </c>
      <c r="H1141" t="s">
        <v>184</v>
      </c>
      <c r="I1141" t="s">
        <v>2633</v>
      </c>
      <c r="J1141" t="s">
        <v>2633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697</v>
      </c>
      <c r="AC1141" s="2">
        <v>-4.418032786885246</v>
      </c>
      <c r="AD1141">
        <v>-0.97</v>
      </c>
      <c r="AE1141">
        <v>0</v>
      </c>
      <c r="AF1141">
        <v>0</v>
      </c>
      <c r="AG1141">
        <v>0</v>
      </c>
      <c r="AH1141">
        <v>0</v>
      </c>
      <c r="AI1141" t="s">
        <v>697</v>
      </c>
      <c r="AJ1141" t="s">
        <v>697</v>
      </c>
      <c r="AK1141" t="s">
        <v>697</v>
      </c>
      <c r="AL1141">
        <v>0</v>
      </c>
      <c r="AM1141">
        <v>0</v>
      </c>
      <c r="AN1141" t="s">
        <v>697</v>
      </c>
      <c r="AO1141" t="s">
        <v>697</v>
      </c>
      <c r="AP1141" t="s">
        <v>697</v>
      </c>
      <c r="AQ1141" t="s">
        <v>697</v>
      </c>
      <c r="AR1141" t="s">
        <v>697</v>
      </c>
      <c r="AS1141" t="s">
        <v>697</v>
      </c>
      <c r="AT1141" t="s">
        <v>697</v>
      </c>
      <c r="AU1141" t="s">
        <v>697</v>
      </c>
      <c r="AV1141" t="s">
        <v>697</v>
      </c>
      <c r="AW1141" t="s">
        <v>697</v>
      </c>
      <c r="AX1141" t="s">
        <v>697</v>
      </c>
      <c r="AY1141" t="s">
        <v>697</v>
      </c>
      <c r="AZ1141" t="s">
        <v>697</v>
      </c>
      <c r="BA1141" t="s">
        <v>3021</v>
      </c>
      <c r="BB1141" t="s">
        <v>3022</v>
      </c>
      <c r="BC1141">
        <v>5.39</v>
      </c>
      <c r="BD1141" t="s">
        <v>697</v>
      </c>
      <c r="BE1141">
        <v>0</v>
      </c>
      <c r="BF1141">
        <v>0</v>
      </c>
      <c r="BG1141">
        <v>0</v>
      </c>
      <c r="BH1141">
        <v>0</v>
      </c>
      <c r="BI1141" t="s">
        <v>197</v>
      </c>
      <c r="BJ1141" t="s">
        <v>697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 t="s">
        <v>697</v>
      </c>
      <c r="BQ1141">
        <v>0</v>
      </c>
      <c r="BR1141">
        <v>0</v>
      </c>
      <c r="BS1141">
        <v>0</v>
      </c>
      <c r="BT1141" t="s">
        <v>697</v>
      </c>
      <c r="BU1141">
        <v>0</v>
      </c>
      <c r="BV1141">
        <v>0</v>
      </c>
      <c r="BW1141" t="s">
        <v>697</v>
      </c>
      <c r="BX1141">
        <v>0</v>
      </c>
    </row>
    <row r="1142" spans="1:76" x14ac:dyDescent="0.25">
      <c r="A1142" t="s">
        <v>806</v>
      </c>
      <c r="B1142" t="s">
        <v>201</v>
      </c>
      <c r="C1142" t="s">
        <v>807</v>
      </c>
      <c r="D1142" t="s">
        <v>670</v>
      </c>
      <c r="E1142" t="s">
        <v>697</v>
      </c>
      <c r="F1142" t="s">
        <v>679</v>
      </c>
      <c r="G1142" t="s">
        <v>697</v>
      </c>
      <c r="H1142" t="s">
        <v>184</v>
      </c>
      <c r="I1142" t="s">
        <v>2633</v>
      </c>
      <c r="J1142" t="s">
        <v>2633</v>
      </c>
      <c r="K1142">
        <v>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697</v>
      </c>
      <c r="AC1142" s="2">
        <v>-3.9754098360655736</v>
      </c>
      <c r="AD1142">
        <v>-0.87</v>
      </c>
      <c r="AE1142">
        <v>0</v>
      </c>
      <c r="AF1142">
        <v>0</v>
      </c>
      <c r="AG1142">
        <v>0</v>
      </c>
      <c r="AH1142">
        <v>0</v>
      </c>
      <c r="AI1142" t="s">
        <v>697</v>
      </c>
      <c r="AJ1142" t="s">
        <v>697</v>
      </c>
      <c r="AK1142" t="s">
        <v>697</v>
      </c>
      <c r="AL1142">
        <v>0</v>
      </c>
      <c r="AM1142">
        <v>0</v>
      </c>
      <c r="AN1142" t="s">
        <v>697</v>
      </c>
      <c r="AO1142" t="s">
        <v>697</v>
      </c>
      <c r="AP1142" t="s">
        <v>697</v>
      </c>
      <c r="AQ1142" t="s">
        <v>697</v>
      </c>
      <c r="AR1142" t="s">
        <v>697</v>
      </c>
      <c r="AS1142" t="s">
        <v>697</v>
      </c>
      <c r="AT1142" t="s">
        <v>697</v>
      </c>
      <c r="AU1142" t="s">
        <v>697</v>
      </c>
      <c r="AV1142" t="s">
        <v>697</v>
      </c>
      <c r="AW1142" t="s">
        <v>697</v>
      </c>
      <c r="AX1142" t="s">
        <v>697</v>
      </c>
      <c r="AY1142" t="s">
        <v>697</v>
      </c>
      <c r="AZ1142" t="s">
        <v>697</v>
      </c>
      <c r="BA1142" t="s">
        <v>3023</v>
      </c>
      <c r="BB1142" t="s">
        <v>3024</v>
      </c>
      <c r="BC1142">
        <v>4.8499999999999996</v>
      </c>
      <c r="BD1142" t="s">
        <v>697</v>
      </c>
      <c r="BE1142">
        <v>0</v>
      </c>
      <c r="BF1142">
        <v>0</v>
      </c>
      <c r="BG1142">
        <v>0</v>
      </c>
      <c r="BH1142">
        <v>0</v>
      </c>
      <c r="BI1142" t="s">
        <v>197</v>
      </c>
      <c r="BJ1142" t="s">
        <v>697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 t="s">
        <v>697</v>
      </c>
      <c r="BQ1142">
        <v>0</v>
      </c>
      <c r="BR1142">
        <v>0</v>
      </c>
      <c r="BS1142">
        <v>0</v>
      </c>
      <c r="BT1142" t="s">
        <v>697</v>
      </c>
      <c r="BU1142">
        <v>0</v>
      </c>
      <c r="BV1142">
        <v>0</v>
      </c>
      <c r="BW1142" t="s">
        <v>697</v>
      </c>
      <c r="BX1142">
        <v>0</v>
      </c>
    </row>
    <row r="1143" spans="1:76" x14ac:dyDescent="0.25">
      <c r="A1143" t="s">
        <v>806</v>
      </c>
      <c r="B1143" t="s">
        <v>201</v>
      </c>
      <c r="C1143" t="s">
        <v>807</v>
      </c>
      <c r="D1143" t="s">
        <v>670</v>
      </c>
      <c r="E1143" t="s">
        <v>697</v>
      </c>
      <c r="F1143" t="s">
        <v>679</v>
      </c>
      <c r="G1143" t="s">
        <v>697</v>
      </c>
      <c r="H1143" t="s">
        <v>184</v>
      </c>
      <c r="I1143" t="s">
        <v>2633</v>
      </c>
      <c r="J1143" t="s">
        <v>2633</v>
      </c>
      <c r="K1143">
        <v>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697</v>
      </c>
      <c r="AC1143" s="2">
        <v>-3.9754098360655736</v>
      </c>
      <c r="AD1143">
        <v>-0.87</v>
      </c>
      <c r="AE1143">
        <v>0</v>
      </c>
      <c r="AF1143">
        <v>0</v>
      </c>
      <c r="AG1143">
        <v>0</v>
      </c>
      <c r="AH1143">
        <v>0</v>
      </c>
      <c r="AI1143" t="s">
        <v>697</v>
      </c>
      <c r="AJ1143" t="s">
        <v>697</v>
      </c>
      <c r="AK1143" t="s">
        <v>697</v>
      </c>
      <c r="AL1143">
        <v>0</v>
      </c>
      <c r="AM1143">
        <v>0</v>
      </c>
      <c r="AN1143" t="s">
        <v>697</v>
      </c>
      <c r="AO1143" t="s">
        <v>697</v>
      </c>
      <c r="AP1143" t="s">
        <v>697</v>
      </c>
      <c r="AQ1143" t="s">
        <v>697</v>
      </c>
      <c r="AR1143" t="s">
        <v>697</v>
      </c>
      <c r="AS1143" t="s">
        <v>697</v>
      </c>
      <c r="AT1143" t="s">
        <v>697</v>
      </c>
      <c r="AU1143" t="s">
        <v>697</v>
      </c>
      <c r="AV1143" t="s">
        <v>697</v>
      </c>
      <c r="AW1143" t="s">
        <v>697</v>
      </c>
      <c r="AX1143" t="s">
        <v>697</v>
      </c>
      <c r="AY1143" t="s">
        <v>697</v>
      </c>
      <c r="AZ1143" t="s">
        <v>697</v>
      </c>
      <c r="BA1143" t="s">
        <v>3025</v>
      </c>
      <c r="BB1143" t="s">
        <v>3026</v>
      </c>
      <c r="BC1143">
        <v>4.8499999999999996</v>
      </c>
      <c r="BD1143" t="s">
        <v>697</v>
      </c>
      <c r="BE1143">
        <v>0</v>
      </c>
      <c r="BF1143">
        <v>0</v>
      </c>
      <c r="BG1143">
        <v>0</v>
      </c>
      <c r="BH1143">
        <v>0</v>
      </c>
      <c r="BI1143" t="s">
        <v>197</v>
      </c>
      <c r="BJ1143" t="s">
        <v>697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 t="s">
        <v>697</v>
      </c>
      <c r="BQ1143">
        <v>0</v>
      </c>
      <c r="BR1143">
        <v>0</v>
      </c>
      <c r="BS1143">
        <v>0</v>
      </c>
      <c r="BT1143" t="s">
        <v>697</v>
      </c>
      <c r="BU1143">
        <v>0</v>
      </c>
      <c r="BV1143">
        <v>0</v>
      </c>
      <c r="BW1143" t="s">
        <v>697</v>
      </c>
      <c r="BX1143">
        <v>0</v>
      </c>
    </row>
    <row r="1144" spans="1:76" x14ac:dyDescent="0.25">
      <c r="A1144" t="s">
        <v>726</v>
      </c>
      <c r="B1144" t="s">
        <v>191</v>
      </c>
      <c r="C1144" t="s">
        <v>539</v>
      </c>
      <c r="D1144" t="s">
        <v>540</v>
      </c>
      <c r="E1144" t="s">
        <v>697</v>
      </c>
      <c r="F1144" t="s">
        <v>457</v>
      </c>
      <c r="G1144" t="s">
        <v>697</v>
      </c>
      <c r="H1144" t="s">
        <v>184</v>
      </c>
      <c r="I1144" t="s">
        <v>2633</v>
      </c>
      <c r="J1144" t="s">
        <v>2633</v>
      </c>
      <c r="K1144">
        <v>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697</v>
      </c>
      <c r="AC1144" s="2">
        <v>-4.8442622950819674</v>
      </c>
      <c r="AD1144">
        <v>-1.07</v>
      </c>
      <c r="AE1144">
        <v>0</v>
      </c>
      <c r="AF1144">
        <v>0</v>
      </c>
      <c r="AG1144">
        <v>0</v>
      </c>
      <c r="AH1144">
        <v>0</v>
      </c>
      <c r="AI1144" t="s">
        <v>697</v>
      </c>
      <c r="AJ1144" t="s">
        <v>697</v>
      </c>
      <c r="AK1144" t="s">
        <v>697</v>
      </c>
      <c r="AL1144">
        <v>0</v>
      </c>
      <c r="AM1144">
        <v>0</v>
      </c>
      <c r="AN1144" t="s">
        <v>697</v>
      </c>
      <c r="AO1144" t="s">
        <v>697</v>
      </c>
      <c r="AP1144" t="s">
        <v>697</v>
      </c>
      <c r="AQ1144" t="s">
        <v>697</v>
      </c>
      <c r="AR1144" t="s">
        <v>697</v>
      </c>
      <c r="AS1144" t="s">
        <v>697</v>
      </c>
      <c r="AT1144" t="s">
        <v>697</v>
      </c>
      <c r="AU1144" t="s">
        <v>697</v>
      </c>
      <c r="AV1144" t="s">
        <v>697</v>
      </c>
      <c r="AW1144" t="s">
        <v>697</v>
      </c>
      <c r="AX1144" t="s">
        <v>697</v>
      </c>
      <c r="AY1144" t="s">
        <v>697</v>
      </c>
      <c r="AZ1144" t="s">
        <v>697</v>
      </c>
      <c r="BA1144" t="s">
        <v>3027</v>
      </c>
      <c r="BB1144" t="s">
        <v>3028</v>
      </c>
      <c r="BC1144">
        <v>5.91</v>
      </c>
      <c r="BD1144" t="s">
        <v>697</v>
      </c>
      <c r="BE1144">
        <v>0</v>
      </c>
      <c r="BF1144">
        <v>0</v>
      </c>
      <c r="BG1144">
        <v>0</v>
      </c>
      <c r="BH1144">
        <v>0</v>
      </c>
      <c r="BI1144" t="s">
        <v>197</v>
      </c>
      <c r="BJ1144" t="s">
        <v>697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 t="s">
        <v>697</v>
      </c>
      <c r="BQ1144">
        <v>0</v>
      </c>
      <c r="BR1144">
        <v>0</v>
      </c>
      <c r="BS1144">
        <v>0</v>
      </c>
      <c r="BT1144" t="s">
        <v>697</v>
      </c>
      <c r="BU1144">
        <v>0</v>
      </c>
      <c r="BV1144">
        <v>0</v>
      </c>
      <c r="BW1144" t="s">
        <v>697</v>
      </c>
      <c r="BX1144">
        <v>0</v>
      </c>
    </row>
    <row r="1145" spans="1:76" x14ac:dyDescent="0.25">
      <c r="A1145" t="s">
        <v>744</v>
      </c>
      <c r="B1145" t="s">
        <v>201</v>
      </c>
      <c r="C1145" t="s">
        <v>241</v>
      </c>
      <c r="D1145" t="s">
        <v>242</v>
      </c>
      <c r="E1145" t="s">
        <v>697</v>
      </c>
      <c r="F1145" t="s">
        <v>243</v>
      </c>
      <c r="G1145" t="s">
        <v>697</v>
      </c>
      <c r="H1145" t="s">
        <v>184</v>
      </c>
      <c r="I1145" t="s">
        <v>2633</v>
      </c>
      <c r="J1145" t="s">
        <v>2633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697</v>
      </c>
      <c r="AC1145" s="2">
        <v>-2.2295081967213113</v>
      </c>
      <c r="AD1145">
        <v>-0.49</v>
      </c>
      <c r="AE1145">
        <v>0</v>
      </c>
      <c r="AF1145">
        <v>0</v>
      </c>
      <c r="AG1145">
        <v>0</v>
      </c>
      <c r="AH1145">
        <v>0</v>
      </c>
      <c r="AI1145" t="s">
        <v>697</v>
      </c>
      <c r="AJ1145" t="s">
        <v>697</v>
      </c>
      <c r="AK1145" t="s">
        <v>697</v>
      </c>
      <c r="AL1145">
        <v>0</v>
      </c>
      <c r="AM1145">
        <v>0</v>
      </c>
      <c r="AN1145" t="s">
        <v>697</v>
      </c>
      <c r="AO1145" t="s">
        <v>697</v>
      </c>
      <c r="AP1145" t="s">
        <v>697</v>
      </c>
      <c r="AQ1145" t="s">
        <v>697</v>
      </c>
      <c r="AR1145" t="s">
        <v>697</v>
      </c>
      <c r="AS1145" t="s">
        <v>697</v>
      </c>
      <c r="AT1145" t="s">
        <v>697</v>
      </c>
      <c r="AU1145" t="s">
        <v>697</v>
      </c>
      <c r="AV1145" t="s">
        <v>697</v>
      </c>
      <c r="AW1145" t="s">
        <v>697</v>
      </c>
      <c r="AX1145" t="s">
        <v>697</v>
      </c>
      <c r="AY1145" t="s">
        <v>697</v>
      </c>
      <c r="AZ1145" t="s">
        <v>697</v>
      </c>
      <c r="BA1145" t="s">
        <v>2074</v>
      </c>
      <c r="BB1145" t="s">
        <v>3029</v>
      </c>
      <c r="BC1145">
        <v>2.72</v>
      </c>
      <c r="BD1145" t="s">
        <v>697</v>
      </c>
      <c r="BE1145">
        <v>0</v>
      </c>
      <c r="BF1145">
        <v>0</v>
      </c>
      <c r="BG1145">
        <v>0</v>
      </c>
      <c r="BH1145">
        <v>0</v>
      </c>
      <c r="BI1145" t="s">
        <v>197</v>
      </c>
      <c r="BJ1145" t="s">
        <v>697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 t="s">
        <v>697</v>
      </c>
      <c r="BQ1145">
        <v>0</v>
      </c>
      <c r="BR1145">
        <v>0</v>
      </c>
      <c r="BS1145">
        <v>0</v>
      </c>
      <c r="BT1145" t="s">
        <v>697</v>
      </c>
      <c r="BU1145">
        <v>0</v>
      </c>
      <c r="BV1145">
        <v>0</v>
      </c>
      <c r="BW1145" t="s">
        <v>697</v>
      </c>
      <c r="BX1145">
        <v>0</v>
      </c>
    </row>
    <row r="1146" spans="1:76" x14ac:dyDescent="0.25">
      <c r="A1146" t="s">
        <v>734</v>
      </c>
      <c r="B1146" t="s">
        <v>201</v>
      </c>
      <c r="C1146" t="s">
        <v>227</v>
      </c>
      <c r="D1146" t="s">
        <v>228</v>
      </c>
      <c r="E1146" t="s">
        <v>697</v>
      </c>
      <c r="F1146" t="s">
        <v>229</v>
      </c>
      <c r="G1146" t="s">
        <v>697</v>
      </c>
      <c r="H1146" t="s">
        <v>184</v>
      </c>
      <c r="I1146" t="s">
        <v>2633</v>
      </c>
      <c r="J1146" t="s">
        <v>2633</v>
      </c>
      <c r="K1146">
        <v>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697</v>
      </c>
      <c r="AC1146" s="2">
        <v>-6.4918032786885247</v>
      </c>
      <c r="AD1146">
        <v>-1.43</v>
      </c>
      <c r="AE1146">
        <v>0</v>
      </c>
      <c r="AF1146">
        <v>0</v>
      </c>
      <c r="AG1146">
        <v>0</v>
      </c>
      <c r="AH1146">
        <v>0</v>
      </c>
      <c r="AI1146" t="s">
        <v>697</v>
      </c>
      <c r="AJ1146" t="s">
        <v>697</v>
      </c>
      <c r="AK1146" t="s">
        <v>697</v>
      </c>
      <c r="AL1146">
        <v>0</v>
      </c>
      <c r="AM1146">
        <v>0</v>
      </c>
      <c r="AN1146" t="s">
        <v>697</v>
      </c>
      <c r="AO1146" t="s">
        <v>697</v>
      </c>
      <c r="AP1146" t="s">
        <v>697</v>
      </c>
      <c r="AQ1146" t="s">
        <v>697</v>
      </c>
      <c r="AR1146" t="s">
        <v>697</v>
      </c>
      <c r="AS1146" t="s">
        <v>697</v>
      </c>
      <c r="AT1146" t="s">
        <v>697</v>
      </c>
      <c r="AU1146" t="s">
        <v>697</v>
      </c>
      <c r="AV1146" t="s">
        <v>697</v>
      </c>
      <c r="AW1146" t="s">
        <v>697</v>
      </c>
      <c r="AX1146" t="s">
        <v>697</v>
      </c>
      <c r="AY1146" t="s">
        <v>697</v>
      </c>
      <c r="AZ1146" t="s">
        <v>697</v>
      </c>
      <c r="BA1146" t="s">
        <v>3030</v>
      </c>
      <c r="BB1146" t="s">
        <v>3031</v>
      </c>
      <c r="BC1146">
        <v>7.92</v>
      </c>
      <c r="BD1146" t="s">
        <v>697</v>
      </c>
      <c r="BE1146">
        <v>0</v>
      </c>
      <c r="BF1146">
        <v>0</v>
      </c>
      <c r="BG1146">
        <v>0</v>
      </c>
      <c r="BH1146">
        <v>0</v>
      </c>
      <c r="BI1146" t="s">
        <v>197</v>
      </c>
      <c r="BJ1146" t="s">
        <v>697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 t="s">
        <v>697</v>
      </c>
      <c r="BQ1146">
        <v>0</v>
      </c>
      <c r="BR1146">
        <v>0</v>
      </c>
      <c r="BS1146">
        <v>0</v>
      </c>
      <c r="BT1146" t="s">
        <v>697</v>
      </c>
      <c r="BU1146">
        <v>0</v>
      </c>
      <c r="BV1146">
        <v>0</v>
      </c>
      <c r="BW1146" t="s">
        <v>697</v>
      </c>
      <c r="BX1146">
        <v>0</v>
      </c>
    </row>
    <row r="1147" spans="1:76" x14ac:dyDescent="0.25">
      <c r="A1147" t="s">
        <v>721</v>
      </c>
      <c r="B1147" t="s">
        <v>191</v>
      </c>
      <c r="C1147" t="s">
        <v>209</v>
      </c>
      <c r="D1147" t="s">
        <v>796</v>
      </c>
      <c r="E1147" t="s">
        <v>697</v>
      </c>
      <c r="F1147" t="s">
        <v>210</v>
      </c>
      <c r="G1147" t="s">
        <v>697</v>
      </c>
      <c r="H1147" t="s">
        <v>184</v>
      </c>
      <c r="I1147" t="s">
        <v>2633</v>
      </c>
      <c r="J1147" t="s">
        <v>2633</v>
      </c>
      <c r="K1147">
        <v>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697</v>
      </c>
      <c r="AC1147" s="2">
        <v>-3.737704918032787</v>
      </c>
      <c r="AD1147">
        <v>-0.82</v>
      </c>
      <c r="AE1147">
        <v>0</v>
      </c>
      <c r="AF1147">
        <v>0</v>
      </c>
      <c r="AG1147">
        <v>0</v>
      </c>
      <c r="AH1147">
        <v>0</v>
      </c>
      <c r="AI1147" t="s">
        <v>697</v>
      </c>
      <c r="AJ1147" t="s">
        <v>697</v>
      </c>
      <c r="AK1147" t="s">
        <v>697</v>
      </c>
      <c r="AL1147">
        <v>0</v>
      </c>
      <c r="AM1147">
        <v>0</v>
      </c>
      <c r="AN1147" t="s">
        <v>697</v>
      </c>
      <c r="AO1147" t="s">
        <v>697</v>
      </c>
      <c r="AP1147" t="s">
        <v>697</v>
      </c>
      <c r="AQ1147" t="s">
        <v>697</v>
      </c>
      <c r="AR1147" t="s">
        <v>697</v>
      </c>
      <c r="AS1147" t="s">
        <v>697</v>
      </c>
      <c r="AT1147" t="s">
        <v>697</v>
      </c>
      <c r="AU1147" t="s">
        <v>697</v>
      </c>
      <c r="AV1147" t="s">
        <v>697</v>
      </c>
      <c r="AW1147" t="s">
        <v>697</v>
      </c>
      <c r="AX1147" t="s">
        <v>697</v>
      </c>
      <c r="AY1147" t="s">
        <v>697</v>
      </c>
      <c r="AZ1147" t="s">
        <v>697</v>
      </c>
      <c r="BA1147" t="s">
        <v>2782</v>
      </c>
      <c r="BB1147" t="s">
        <v>3032</v>
      </c>
      <c r="BC1147">
        <v>4.5599999999999996</v>
      </c>
      <c r="BD1147" t="s">
        <v>697</v>
      </c>
      <c r="BE1147">
        <v>0</v>
      </c>
      <c r="BF1147">
        <v>0</v>
      </c>
      <c r="BG1147">
        <v>0</v>
      </c>
      <c r="BH1147">
        <v>0</v>
      </c>
      <c r="BI1147" t="s">
        <v>197</v>
      </c>
      <c r="BJ1147" t="s">
        <v>697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 t="s">
        <v>697</v>
      </c>
      <c r="BQ1147">
        <v>0</v>
      </c>
      <c r="BR1147">
        <v>0</v>
      </c>
      <c r="BS1147">
        <v>0</v>
      </c>
      <c r="BT1147" t="s">
        <v>697</v>
      </c>
      <c r="BU1147">
        <v>0</v>
      </c>
      <c r="BV1147">
        <v>0</v>
      </c>
      <c r="BW1147" t="s">
        <v>697</v>
      </c>
      <c r="BX1147">
        <v>0</v>
      </c>
    </row>
    <row r="1148" spans="1:76" x14ac:dyDescent="0.25">
      <c r="A1148" t="s">
        <v>721</v>
      </c>
      <c r="B1148" t="s">
        <v>191</v>
      </c>
      <c r="C1148" t="s">
        <v>209</v>
      </c>
      <c r="D1148" t="s">
        <v>796</v>
      </c>
      <c r="E1148" t="s">
        <v>697</v>
      </c>
      <c r="F1148" t="s">
        <v>210</v>
      </c>
      <c r="G1148" t="s">
        <v>697</v>
      </c>
      <c r="H1148" t="s">
        <v>184</v>
      </c>
      <c r="I1148" t="s">
        <v>2633</v>
      </c>
      <c r="J1148" t="s">
        <v>2633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">
        <v>697</v>
      </c>
      <c r="AC1148" s="2">
        <v>-1.8032786885245902</v>
      </c>
      <c r="AD1148">
        <v>-0.4</v>
      </c>
      <c r="AE1148">
        <v>0</v>
      </c>
      <c r="AF1148">
        <v>0</v>
      </c>
      <c r="AG1148">
        <v>0</v>
      </c>
      <c r="AH1148">
        <v>0</v>
      </c>
      <c r="AI1148" t="s">
        <v>697</v>
      </c>
      <c r="AJ1148" t="s">
        <v>697</v>
      </c>
      <c r="AK1148" t="s">
        <v>697</v>
      </c>
      <c r="AL1148">
        <v>0</v>
      </c>
      <c r="AM1148">
        <v>0</v>
      </c>
      <c r="AN1148" t="s">
        <v>697</v>
      </c>
      <c r="AO1148" t="s">
        <v>697</v>
      </c>
      <c r="AP1148" t="s">
        <v>697</v>
      </c>
      <c r="AQ1148" t="s">
        <v>697</v>
      </c>
      <c r="AR1148" t="s">
        <v>697</v>
      </c>
      <c r="AS1148" t="s">
        <v>697</v>
      </c>
      <c r="AT1148" t="s">
        <v>697</v>
      </c>
      <c r="AU1148" t="s">
        <v>697</v>
      </c>
      <c r="AV1148" t="s">
        <v>697</v>
      </c>
      <c r="AW1148" t="s">
        <v>697</v>
      </c>
      <c r="AX1148" t="s">
        <v>697</v>
      </c>
      <c r="AY1148" t="s">
        <v>697</v>
      </c>
      <c r="AZ1148" t="s">
        <v>697</v>
      </c>
      <c r="BA1148" t="s">
        <v>3033</v>
      </c>
      <c r="BB1148" t="s">
        <v>3034</v>
      </c>
      <c r="BC1148">
        <v>2.2000000000000002</v>
      </c>
      <c r="BD1148" t="s">
        <v>697</v>
      </c>
      <c r="BE1148">
        <v>0</v>
      </c>
      <c r="BF1148">
        <v>0</v>
      </c>
      <c r="BG1148">
        <v>0</v>
      </c>
      <c r="BH1148">
        <v>0</v>
      </c>
      <c r="BI1148" t="s">
        <v>197</v>
      </c>
      <c r="BJ1148" t="s">
        <v>697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 t="s">
        <v>697</v>
      </c>
      <c r="BQ1148">
        <v>0</v>
      </c>
      <c r="BR1148">
        <v>0</v>
      </c>
      <c r="BS1148">
        <v>0</v>
      </c>
      <c r="BT1148" t="s">
        <v>697</v>
      </c>
      <c r="BU1148">
        <v>0</v>
      </c>
      <c r="BV1148">
        <v>0</v>
      </c>
      <c r="BW1148" t="s">
        <v>697</v>
      </c>
      <c r="BX1148">
        <v>0</v>
      </c>
    </row>
    <row r="1149" spans="1:76" x14ac:dyDescent="0.25">
      <c r="A1149" t="s">
        <v>721</v>
      </c>
      <c r="B1149" t="s">
        <v>191</v>
      </c>
      <c r="C1149" t="s">
        <v>209</v>
      </c>
      <c r="D1149" t="s">
        <v>796</v>
      </c>
      <c r="E1149" t="s">
        <v>697</v>
      </c>
      <c r="F1149" t="s">
        <v>210</v>
      </c>
      <c r="G1149" t="s">
        <v>697</v>
      </c>
      <c r="H1149" t="s">
        <v>184</v>
      </c>
      <c r="I1149" t="s">
        <v>2633</v>
      </c>
      <c r="J1149" t="s">
        <v>2633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697</v>
      </c>
      <c r="AC1149" s="2">
        <v>-4.1639344262295079</v>
      </c>
      <c r="AD1149">
        <v>-0.92</v>
      </c>
      <c r="AE1149">
        <v>0</v>
      </c>
      <c r="AF1149">
        <v>0</v>
      </c>
      <c r="AG1149">
        <v>0</v>
      </c>
      <c r="AH1149">
        <v>0</v>
      </c>
      <c r="AI1149" t="s">
        <v>697</v>
      </c>
      <c r="AJ1149" t="s">
        <v>697</v>
      </c>
      <c r="AK1149" t="s">
        <v>697</v>
      </c>
      <c r="AL1149">
        <v>0</v>
      </c>
      <c r="AM1149">
        <v>0</v>
      </c>
      <c r="AN1149" t="s">
        <v>697</v>
      </c>
      <c r="AO1149" t="s">
        <v>697</v>
      </c>
      <c r="AP1149" t="s">
        <v>697</v>
      </c>
      <c r="AQ1149" t="s">
        <v>697</v>
      </c>
      <c r="AR1149" t="s">
        <v>697</v>
      </c>
      <c r="AS1149" t="s">
        <v>697</v>
      </c>
      <c r="AT1149" t="s">
        <v>697</v>
      </c>
      <c r="AU1149" t="s">
        <v>697</v>
      </c>
      <c r="AV1149" t="s">
        <v>697</v>
      </c>
      <c r="AW1149" t="s">
        <v>697</v>
      </c>
      <c r="AX1149" t="s">
        <v>697</v>
      </c>
      <c r="AY1149" t="s">
        <v>697</v>
      </c>
      <c r="AZ1149" t="s">
        <v>697</v>
      </c>
      <c r="BA1149" t="s">
        <v>2583</v>
      </c>
      <c r="BB1149" t="s">
        <v>3035</v>
      </c>
      <c r="BC1149">
        <v>5.08</v>
      </c>
      <c r="BD1149" t="s">
        <v>697</v>
      </c>
      <c r="BE1149">
        <v>0</v>
      </c>
      <c r="BF1149">
        <v>0</v>
      </c>
      <c r="BG1149">
        <v>0</v>
      </c>
      <c r="BH1149">
        <v>0</v>
      </c>
      <c r="BI1149" t="s">
        <v>197</v>
      </c>
      <c r="BJ1149" t="s">
        <v>697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 t="s">
        <v>697</v>
      </c>
      <c r="BQ1149">
        <v>0</v>
      </c>
      <c r="BR1149">
        <v>0</v>
      </c>
      <c r="BS1149">
        <v>0</v>
      </c>
      <c r="BT1149" t="s">
        <v>697</v>
      </c>
      <c r="BU1149">
        <v>0</v>
      </c>
      <c r="BV1149">
        <v>0</v>
      </c>
      <c r="BW1149" t="s">
        <v>697</v>
      </c>
      <c r="BX1149">
        <v>0</v>
      </c>
    </row>
    <row r="1150" spans="1:76" x14ac:dyDescent="0.25">
      <c r="A1150" t="s">
        <v>824</v>
      </c>
      <c r="B1150" t="s">
        <v>191</v>
      </c>
      <c r="C1150" t="s">
        <v>825</v>
      </c>
      <c r="D1150" t="s">
        <v>798</v>
      </c>
      <c r="E1150" t="s">
        <v>697</v>
      </c>
      <c r="F1150" t="s">
        <v>691</v>
      </c>
      <c r="G1150" t="s">
        <v>697</v>
      </c>
      <c r="H1150" t="s">
        <v>184</v>
      </c>
      <c r="I1150" t="s">
        <v>2633</v>
      </c>
      <c r="J1150" t="s">
        <v>2633</v>
      </c>
      <c r="K1150">
        <v>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697</v>
      </c>
      <c r="AC1150" s="2">
        <v>-2.0245901639344264</v>
      </c>
      <c r="AD1150">
        <v>-0.45</v>
      </c>
      <c r="AE1150">
        <v>0</v>
      </c>
      <c r="AF1150">
        <v>0</v>
      </c>
      <c r="AG1150">
        <v>0</v>
      </c>
      <c r="AH1150">
        <v>0</v>
      </c>
      <c r="AI1150" t="s">
        <v>697</v>
      </c>
      <c r="AJ1150" t="s">
        <v>697</v>
      </c>
      <c r="AK1150" t="s">
        <v>697</v>
      </c>
      <c r="AL1150">
        <v>0</v>
      </c>
      <c r="AM1150">
        <v>0</v>
      </c>
      <c r="AN1150" t="s">
        <v>697</v>
      </c>
      <c r="AO1150" t="s">
        <v>697</v>
      </c>
      <c r="AP1150" t="s">
        <v>697</v>
      </c>
      <c r="AQ1150" t="s">
        <v>697</v>
      </c>
      <c r="AR1150" t="s">
        <v>697</v>
      </c>
      <c r="AS1150" t="s">
        <v>697</v>
      </c>
      <c r="AT1150" t="s">
        <v>697</v>
      </c>
      <c r="AU1150" t="s">
        <v>697</v>
      </c>
      <c r="AV1150" t="s">
        <v>697</v>
      </c>
      <c r="AW1150" t="s">
        <v>697</v>
      </c>
      <c r="AX1150" t="s">
        <v>697</v>
      </c>
      <c r="AY1150" t="s">
        <v>697</v>
      </c>
      <c r="AZ1150" t="s">
        <v>697</v>
      </c>
      <c r="BA1150" t="s">
        <v>2092</v>
      </c>
      <c r="BB1150" t="s">
        <v>3036</v>
      </c>
      <c r="BC1150">
        <v>2.4700000000000002</v>
      </c>
      <c r="BD1150" t="s">
        <v>697</v>
      </c>
      <c r="BE1150">
        <v>0</v>
      </c>
      <c r="BF1150">
        <v>0</v>
      </c>
      <c r="BG1150">
        <v>0</v>
      </c>
      <c r="BH1150">
        <v>0</v>
      </c>
      <c r="BI1150" t="s">
        <v>197</v>
      </c>
      <c r="BJ1150" t="s">
        <v>697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 t="s">
        <v>697</v>
      </c>
      <c r="BQ1150">
        <v>0</v>
      </c>
      <c r="BR1150">
        <v>0</v>
      </c>
      <c r="BS1150">
        <v>0</v>
      </c>
      <c r="BT1150" t="s">
        <v>697</v>
      </c>
      <c r="BU1150">
        <v>0</v>
      </c>
      <c r="BV1150">
        <v>0</v>
      </c>
      <c r="BW1150" t="s">
        <v>697</v>
      </c>
      <c r="BX1150">
        <v>0</v>
      </c>
    </row>
    <row r="1151" spans="1:76" x14ac:dyDescent="0.25">
      <c r="A1151" t="s">
        <v>741</v>
      </c>
      <c r="B1151" t="s">
        <v>201</v>
      </c>
      <c r="C1151" t="s">
        <v>696</v>
      </c>
      <c r="D1151" t="s">
        <v>247</v>
      </c>
      <c r="E1151" t="s">
        <v>697</v>
      </c>
      <c r="F1151" t="s">
        <v>683</v>
      </c>
      <c r="G1151" t="s">
        <v>697</v>
      </c>
      <c r="H1151" t="s">
        <v>184</v>
      </c>
      <c r="I1151" t="s">
        <v>2633</v>
      </c>
      <c r="J1151" t="s">
        <v>2633</v>
      </c>
      <c r="K1151">
        <v>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697</v>
      </c>
      <c r="AC1151" s="2">
        <v>-7.4836065573770494</v>
      </c>
      <c r="AD1151">
        <v>-1.65</v>
      </c>
      <c r="AE1151">
        <v>0</v>
      </c>
      <c r="AF1151">
        <v>0</v>
      </c>
      <c r="AG1151">
        <v>0</v>
      </c>
      <c r="AH1151">
        <v>0</v>
      </c>
      <c r="AI1151" t="s">
        <v>697</v>
      </c>
      <c r="AJ1151" t="s">
        <v>697</v>
      </c>
      <c r="AK1151" t="s">
        <v>697</v>
      </c>
      <c r="AL1151">
        <v>0</v>
      </c>
      <c r="AM1151">
        <v>0</v>
      </c>
      <c r="AN1151" t="s">
        <v>697</v>
      </c>
      <c r="AO1151" t="s">
        <v>697</v>
      </c>
      <c r="AP1151" t="s">
        <v>697</v>
      </c>
      <c r="AQ1151" t="s">
        <v>697</v>
      </c>
      <c r="AR1151" t="s">
        <v>697</v>
      </c>
      <c r="AS1151" t="s">
        <v>697</v>
      </c>
      <c r="AT1151" t="s">
        <v>697</v>
      </c>
      <c r="AU1151" t="s">
        <v>697</v>
      </c>
      <c r="AV1151" t="s">
        <v>697</v>
      </c>
      <c r="AW1151" t="s">
        <v>697</v>
      </c>
      <c r="AX1151" t="s">
        <v>697</v>
      </c>
      <c r="AY1151" t="s">
        <v>697</v>
      </c>
      <c r="AZ1151" t="s">
        <v>697</v>
      </c>
      <c r="BA1151" t="s">
        <v>3037</v>
      </c>
      <c r="BB1151" t="s">
        <v>3038</v>
      </c>
      <c r="BC1151">
        <v>9.1300000000000008</v>
      </c>
      <c r="BD1151" t="s">
        <v>697</v>
      </c>
      <c r="BE1151">
        <v>0</v>
      </c>
      <c r="BF1151">
        <v>0</v>
      </c>
      <c r="BG1151">
        <v>0</v>
      </c>
      <c r="BH1151">
        <v>0</v>
      </c>
      <c r="BI1151" t="s">
        <v>197</v>
      </c>
      <c r="BJ1151" t="s">
        <v>697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 t="s">
        <v>697</v>
      </c>
      <c r="BQ1151">
        <v>0</v>
      </c>
      <c r="BR1151">
        <v>0</v>
      </c>
      <c r="BS1151">
        <v>0</v>
      </c>
      <c r="BT1151" t="s">
        <v>697</v>
      </c>
      <c r="BU1151">
        <v>0</v>
      </c>
      <c r="BV1151">
        <v>0</v>
      </c>
      <c r="BW1151" t="s">
        <v>697</v>
      </c>
      <c r="BX1151">
        <v>0</v>
      </c>
    </row>
    <row r="1152" spans="1:76" x14ac:dyDescent="0.25">
      <c r="A1152" t="s">
        <v>719</v>
      </c>
      <c r="B1152" t="s">
        <v>191</v>
      </c>
      <c r="C1152" t="s">
        <v>681</v>
      </c>
      <c r="D1152" t="s">
        <v>669</v>
      </c>
      <c r="E1152" t="s">
        <v>697</v>
      </c>
      <c r="F1152" t="s">
        <v>622</v>
      </c>
      <c r="G1152" t="s">
        <v>697</v>
      </c>
      <c r="H1152" t="s">
        <v>184</v>
      </c>
      <c r="I1152" t="s">
        <v>2633</v>
      </c>
      <c r="J1152" t="s">
        <v>2633</v>
      </c>
      <c r="K1152">
        <v>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697</v>
      </c>
      <c r="AC1152" s="2">
        <v>-4.6557377049180326</v>
      </c>
      <c r="AD1152">
        <v>-1.02</v>
      </c>
      <c r="AE1152">
        <v>0</v>
      </c>
      <c r="AF1152">
        <v>0</v>
      </c>
      <c r="AG1152">
        <v>0</v>
      </c>
      <c r="AH1152">
        <v>0</v>
      </c>
      <c r="AI1152" t="s">
        <v>697</v>
      </c>
      <c r="AJ1152" t="s">
        <v>697</v>
      </c>
      <c r="AK1152" t="s">
        <v>697</v>
      </c>
      <c r="AL1152">
        <v>0</v>
      </c>
      <c r="AM1152">
        <v>0</v>
      </c>
      <c r="AN1152" t="s">
        <v>697</v>
      </c>
      <c r="AO1152" t="s">
        <v>697</v>
      </c>
      <c r="AP1152" t="s">
        <v>697</v>
      </c>
      <c r="AQ1152" t="s">
        <v>697</v>
      </c>
      <c r="AR1152" t="s">
        <v>697</v>
      </c>
      <c r="AS1152" t="s">
        <v>697</v>
      </c>
      <c r="AT1152" t="s">
        <v>697</v>
      </c>
      <c r="AU1152" t="s">
        <v>697</v>
      </c>
      <c r="AV1152" t="s">
        <v>697</v>
      </c>
      <c r="AW1152" t="s">
        <v>697</v>
      </c>
      <c r="AX1152" t="s">
        <v>697</v>
      </c>
      <c r="AY1152" t="s">
        <v>697</v>
      </c>
      <c r="AZ1152" t="s">
        <v>697</v>
      </c>
      <c r="BA1152" t="s">
        <v>3039</v>
      </c>
      <c r="BB1152" t="s">
        <v>3040</v>
      </c>
      <c r="BC1152">
        <v>5.68</v>
      </c>
      <c r="BD1152" t="s">
        <v>697</v>
      </c>
      <c r="BE1152">
        <v>0</v>
      </c>
      <c r="BF1152">
        <v>0</v>
      </c>
      <c r="BG1152">
        <v>0</v>
      </c>
      <c r="BH1152">
        <v>0</v>
      </c>
      <c r="BI1152" t="s">
        <v>197</v>
      </c>
      <c r="BJ1152" t="s">
        <v>697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 t="s">
        <v>697</v>
      </c>
      <c r="BQ1152">
        <v>0</v>
      </c>
      <c r="BR1152">
        <v>0</v>
      </c>
      <c r="BS1152">
        <v>0</v>
      </c>
      <c r="BT1152" t="s">
        <v>697</v>
      </c>
      <c r="BU1152">
        <v>0</v>
      </c>
      <c r="BV1152">
        <v>0</v>
      </c>
      <c r="BW1152" t="s">
        <v>697</v>
      </c>
      <c r="BX1152">
        <v>0</v>
      </c>
    </row>
    <row r="1153" spans="1:76" x14ac:dyDescent="0.25">
      <c r="A1153" t="s">
        <v>804</v>
      </c>
      <c r="B1153" t="s">
        <v>191</v>
      </c>
      <c r="C1153" t="s">
        <v>805</v>
      </c>
      <c r="D1153" t="s">
        <v>674</v>
      </c>
      <c r="E1153" t="s">
        <v>697</v>
      </c>
      <c r="F1153" t="s">
        <v>632</v>
      </c>
      <c r="G1153" t="s">
        <v>697</v>
      </c>
      <c r="H1153" t="s">
        <v>184</v>
      </c>
      <c r="I1153" t="s">
        <v>2633</v>
      </c>
      <c r="J1153" t="s">
        <v>2633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697</v>
      </c>
      <c r="AC1153" s="2">
        <v>-1.0655737704918034</v>
      </c>
      <c r="AD1153">
        <v>-0.23</v>
      </c>
      <c r="AE1153">
        <v>0</v>
      </c>
      <c r="AF1153">
        <v>0</v>
      </c>
      <c r="AG1153">
        <v>0</v>
      </c>
      <c r="AH1153">
        <v>0</v>
      </c>
      <c r="AI1153" t="s">
        <v>697</v>
      </c>
      <c r="AJ1153" t="s">
        <v>697</v>
      </c>
      <c r="AK1153" t="s">
        <v>697</v>
      </c>
      <c r="AL1153">
        <v>0</v>
      </c>
      <c r="AM1153">
        <v>0</v>
      </c>
      <c r="AN1153" t="s">
        <v>697</v>
      </c>
      <c r="AO1153" t="s">
        <v>697</v>
      </c>
      <c r="AP1153" t="s">
        <v>697</v>
      </c>
      <c r="AQ1153" t="s">
        <v>697</v>
      </c>
      <c r="AR1153" t="s">
        <v>697</v>
      </c>
      <c r="AS1153" t="s">
        <v>697</v>
      </c>
      <c r="AT1153" t="s">
        <v>697</v>
      </c>
      <c r="AU1153" t="s">
        <v>697</v>
      </c>
      <c r="AV1153" t="s">
        <v>697</v>
      </c>
      <c r="AW1153" t="s">
        <v>697</v>
      </c>
      <c r="AX1153" t="s">
        <v>697</v>
      </c>
      <c r="AY1153" t="s">
        <v>697</v>
      </c>
      <c r="AZ1153" t="s">
        <v>697</v>
      </c>
      <c r="BA1153" t="s">
        <v>2588</v>
      </c>
      <c r="BB1153" t="s">
        <v>3041</v>
      </c>
      <c r="BC1153">
        <v>1.3</v>
      </c>
      <c r="BD1153" t="s">
        <v>697</v>
      </c>
      <c r="BE1153">
        <v>0</v>
      </c>
      <c r="BF1153">
        <v>0</v>
      </c>
      <c r="BG1153">
        <v>0</v>
      </c>
      <c r="BH1153">
        <v>0</v>
      </c>
      <c r="BI1153" t="s">
        <v>197</v>
      </c>
      <c r="BJ1153" t="s">
        <v>697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 t="s">
        <v>697</v>
      </c>
      <c r="BQ1153">
        <v>0</v>
      </c>
      <c r="BR1153">
        <v>0</v>
      </c>
      <c r="BS1153">
        <v>0</v>
      </c>
      <c r="BT1153" t="s">
        <v>697</v>
      </c>
      <c r="BU1153">
        <v>0</v>
      </c>
      <c r="BV1153">
        <v>0</v>
      </c>
      <c r="BW1153" t="s">
        <v>697</v>
      </c>
      <c r="BX1153">
        <v>0</v>
      </c>
    </row>
    <row r="1154" spans="1:76" x14ac:dyDescent="0.25">
      <c r="A1154" t="s">
        <v>809</v>
      </c>
      <c r="B1154" t="s">
        <v>191</v>
      </c>
      <c r="C1154" t="s">
        <v>810</v>
      </c>
      <c r="D1154" t="s">
        <v>674</v>
      </c>
      <c r="E1154" t="s">
        <v>697</v>
      </c>
      <c r="F1154" t="s">
        <v>601</v>
      </c>
      <c r="G1154" t="s">
        <v>697</v>
      </c>
      <c r="H1154" t="s">
        <v>184</v>
      </c>
      <c r="I1154" t="s">
        <v>2633</v>
      </c>
      <c r="J1154" t="s">
        <v>2633</v>
      </c>
      <c r="K1154">
        <v>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697</v>
      </c>
      <c r="AC1154" s="2">
        <v>-0.77049180327868849</v>
      </c>
      <c r="AD1154">
        <v>-0.17</v>
      </c>
      <c r="AE1154">
        <v>0</v>
      </c>
      <c r="AF1154">
        <v>0</v>
      </c>
      <c r="AG1154">
        <v>0</v>
      </c>
      <c r="AH1154">
        <v>0</v>
      </c>
      <c r="AI1154" t="s">
        <v>697</v>
      </c>
      <c r="AJ1154" t="s">
        <v>697</v>
      </c>
      <c r="AK1154" t="s">
        <v>697</v>
      </c>
      <c r="AL1154">
        <v>0</v>
      </c>
      <c r="AM1154">
        <v>0</v>
      </c>
      <c r="AN1154" t="s">
        <v>697</v>
      </c>
      <c r="AO1154" t="s">
        <v>697</v>
      </c>
      <c r="AP1154" t="s">
        <v>697</v>
      </c>
      <c r="AQ1154" t="s">
        <v>697</v>
      </c>
      <c r="AR1154" t="s">
        <v>697</v>
      </c>
      <c r="AS1154" t="s">
        <v>697</v>
      </c>
      <c r="AT1154" t="s">
        <v>697</v>
      </c>
      <c r="AU1154" t="s">
        <v>697</v>
      </c>
      <c r="AV1154" t="s">
        <v>697</v>
      </c>
      <c r="AW1154" t="s">
        <v>697</v>
      </c>
      <c r="AX1154" t="s">
        <v>697</v>
      </c>
      <c r="AY1154" t="s">
        <v>697</v>
      </c>
      <c r="AZ1154" t="s">
        <v>697</v>
      </c>
      <c r="BA1154" t="s">
        <v>2592</v>
      </c>
      <c r="BB1154" t="s">
        <v>3042</v>
      </c>
      <c r="BC1154">
        <v>0.94</v>
      </c>
      <c r="BD1154" t="s">
        <v>697</v>
      </c>
      <c r="BE1154">
        <v>0</v>
      </c>
      <c r="BF1154">
        <v>0</v>
      </c>
      <c r="BG1154">
        <v>0</v>
      </c>
      <c r="BH1154">
        <v>0</v>
      </c>
      <c r="BI1154" t="s">
        <v>197</v>
      </c>
      <c r="BJ1154" t="s">
        <v>697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 t="s">
        <v>697</v>
      </c>
      <c r="BQ1154">
        <v>0</v>
      </c>
      <c r="BR1154">
        <v>0</v>
      </c>
      <c r="BS1154">
        <v>0</v>
      </c>
      <c r="BT1154" t="s">
        <v>697</v>
      </c>
      <c r="BU1154">
        <v>0</v>
      </c>
      <c r="BV1154">
        <v>0</v>
      </c>
      <c r="BW1154" t="s">
        <v>697</v>
      </c>
      <c r="BX1154">
        <v>0</v>
      </c>
    </row>
    <row r="1155" spans="1:76" x14ac:dyDescent="0.25">
      <c r="A1155" t="s">
        <v>724</v>
      </c>
      <c r="B1155" t="s">
        <v>201</v>
      </c>
      <c r="C1155" t="s">
        <v>725</v>
      </c>
      <c r="D1155" t="s">
        <v>670</v>
      </c>
      <c r="E1155" t="s">
        <v>697</v>
      </c>
      <c r="F1155" t="s">
        <v>644</v>
      </c>
      <c r="G1155" t="s">
        <v>697</v>
      </c>
      <c r="H1155" t="s">
        <v>184</v>
      </c>
      <c r="I1155" t="s">
        <v>2633</v>
      </c>
      <c r="J1155" t="s">
        <v>2633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697</v>
      </c>
      <c r="AC1155" s="2">
        <v>-1.4016393442622952</v>
      </c>
      <c r="AD1155">
        <v>-0.31</v>
      </c>
      <c r="AE1155">
        <v>0</v>
      </c>
      <c r="AF1155">
        <v>0</v>
      </c>
      <c r="AG1155">
        <v>0</v>
      </c>
      <c r="AH1155">
        <v>0</v>
      </c>
      <c r="AI1155" t="s">
        <v>697</v>
      </c>
      <c r="AJ1155" t="s">
        <v>697</v>
      </c>
      <c r="AK1155" t="s">
        <v>697</v>
      </c>
      <c r="AL1155">
        <v>0</v>
      </c>
      <c r="AM1155">
        <v>0</v>
      </c>
      <c r="AN1155" t="s">
        <v>697</v>
      </c>
      <c r="AO1155" t="s">
        <v>697</v>
      </c>
      <c r="AP1155" t="s">
        <v>697</v>
      </c>
      <c r="AQ1155" t="s">
        <v>697</v>
      </c>
      <c r="AR1155" t="s">
        <v>697</v>
      </c>
      <c r="AS1155" t="s">
        <v>697</v>
      </c>
      <c r="AT1155" t="s">
        <v>697</v>
      </c>
      <c r="AU1155" t="s">
        <v>697</v>
      </c>
      <c r="AV1155" t="s">
        <v>697</v>
      </c>
      <c r="AW1155" t="s">
        <v>697</v>
      </c>
      <c r="AX1155" t="s">
        <v>697</v>
      </c>
      <c r="AY1155" t="s">
        <v>697</v>
      </c>
      <c r="AZ1155" t="s">
        <v>697</v>
      </c>
      <c r="BA1155" t="s">
        <v>2127</v>
      </c>
      <c r="BB1155" t="s">
        <v>3043</v>
      </c>
      <c r="BC1155">
        <v>1.71</v>
      </c>
      <c r="BD1155" t="s">
        <v>697</v>
      </c>
      <c r="BE1155">
        <v>0</v>
      </c>
      <c r="BF1155">
        <v>0</v>
      </c>
      <c r="BG1155">
        <v>0</v>
      </c>
      <c r="BH1155">
        <v>0</v>
      </c>
      <c r="BI1155" t="s">
        <v>197</v>
      </c>
      <c r="BJ1155" t="s">
        <v>697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 t="s">
        <v>697</v>
      </c>
      <c r="BQ1155">
        <v>0</v>
      </c>
      <c r="BR1155">
        <v>0</v>
      </c>
      <c r="BS1155">
        <v>0</v>
      </c>
      <c r="BT1155" t="s">
        <v>697</v>
      </c>
      <c r="BU1155">
        <v>0</v>
      </c>
      <c r="BV1155">
        <v>0</v>
      </c>
      <c r="BW1155" t="s">
        <v>697</v>
      </c>
      <c r="BX1155">
        <v>0</v>
      </c>
    </row>
    <row r="1156" spans="1:76" x14ac:dyDescent="0.25">
      <c r="A1156" t="s">
        <v>739</v>
      </c>
      <c r="B1156" t="s">
        <v>191</v>
      </c>
      <c r="C1156" t="s">
        <v>535</v>
      </c>
      <c r="D1156" t="s">
        <v>536</v>
      </c>
      <c r="E1156" t="s">
        <v>697</v>
      </c>
      <c r="F1156" t="s">
        <v>253</v>
      </c>
      <c r="G1156" t="s">
        <v>697</v>
      </c>
      <c r="H1156" t="s">
        <v>184</v>
      </c>
      <c r="I1156" t="s">
        <v>2633</v>
      </c>
      <c r="J1156" t="s">
        <v>2633</v>
      </c>
      <c r="K1156">
        <v>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697</v>
      </c>
      <c r="AC1156" s="2">
        <v>-1.139344262295082</v>
      </c>
      <c r="AD1156">
        <v>-0.25</v>
      </c>
      <c r="AE1156">
        <v>0</v>
      </c>
      <c r="AF1156">
        <v>0</v>
      </c>
      <c r="AG1156">
        <v>0</v>
      </c>
      <c r="AH1156">
        <v>0</v>
      </c>
      <c r="AI1156" t="s">
        <v>697</v>
      </c>
      <c r="AJ1156" t="s">
        <v>697</v>
      </c>
      <c r="AK1156" t="s">
        <v>697</v>
      </c>
      <c r="AL1156">
        <v>0</v>
      </c>
      <c r="AM1156">
        <v>0</v>
      </c>
      <c r="AN1156" t="s">
        <v>697</v>
      </c>
      <c r="AO1156" t="s">
        <v>697</v>
      </c>
      <c r="AP1156" t="s">
        <v>697</v>
      </c>
      <c r="AQ1156" t="s">
        <v>697</v>
      </c>
      <c r="AR1156" t="s">
        <v>697</v>
      </c>
      <c r="AS1156" t="s">
        <v>697</v>
      </c>
      <c r="AT1156" t="s">
        <v>697</v>
      </c>
      <c r="AU1156" t="s">
        <v>697</v>
      </c>
      <c r="AV1156" t="s">
        <v>697</v>
      </c>
      <c r="AW1156" t="s">
        <v>697</v>
      </c>
      <c r="AX1156" t="s">
        <v>697</v>
      </c>
      <c r="AY1156" t="s">
        <v>697</v>
      </c>
      <c r="AZ1156" t="s">
        <v>697</v>
      </c>
      <c r="BA1156" t="s">
        <v>2594</v>
      </c>
      <c r="BB1156" t="s">
        <v>3044</v>
      </c>
      <c r="BC1156">
        <v>1.39</v>
      </c>
      <c r="BD1156" t="s">
        <v>697</v>
      </c>
      <c r="BE1156">
        <v>0</v>
      </c>
      <c r="BF1156">
        <v>0</v>
      </c>
      <c r="BG1156">
        <v>0</v>
      </c>
      <c r="BH1156">
        <v>0</v>
      </c>
      <c r="BI1156" t="s">
        <v>197</v>
      </c>
      <c r="BJ1156" t="s">
        <v>697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 t="s">
        <v>697</v>
      </c>
      <c r="BQ1156">
        <v>0</v>
      </c>
      <c r="BR1156">
        <v>0</v>
      </c>
      <c r="BS1156">
        <v>0</v>
      </c>
      <c r="BT1156" t="s">
        <v>697</v>
      </c>
      <c r="BU1156">
        <v>0</v>
      </c>
      <c r="BV1156">
        <v>0</v>
      </c>
      <c r="BW1156" t="s">
        <v>697</v>
      </c>
      <c r="BX1156">
        <v>0</v>
      </c>
    </row>
    <row r="1157" spans="1:76" x14ac:dyDescent="0.25">
      <c r="A1157" t="s">
        <v>722</v>
      </c>
      <c r="B1157" t="s">
        <v>191</v>
      </c>
      <c r="C1157" t="s">
        <v>615</v>
      </c>
      <c r="D1157" t="s">
        <v>798</v>
      </c>
      <c r="E1157" t="s">
        <v>697</v>
      </c>
      <c r="F1157" t="s">
        <v>616</v>
      </c>
      <c r="G1157" t="s">
        <v>697</v>
      </c>
      <c r="H1157" t="s">
        <v>184</v>
      </c>
      <c r="I1157" t="s">
        <v>2633</v>
      </c>
      <c r="J1157" t="s">
        <v>2633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697</v>
      </c>
      <c r="AC1157" s="2">
        <v>-2.1475409836065573</v>
      </c>
      <c r="AD1157">
        <v>-0.47</v>
      </c>
      <c r="AE1157">
        <v>0</v>
      </c>
      <c r="AF1157">
        <v>0</v>
      </c>
      <c r="AG1157">
        <v>0</v>
      </c>
      <c r="AH1157">
        <v>0</v>
      </c>
      <c r="AI1157" t="s">
        <v>697</v>
      </c>
      <c r="AJ1157" t="s">
        <v>697</v>
      </c>
      <c r="AK1157" t="s">
        <v>697</v>
      </c>
      <c r="AL1157">
        <v>0</v>
      </c>
      <c r="AM1157">
        <v>0</v>
      </c>
      <c r="AN1157" t="s">
        <v>697</v>
      </c>
      <c r="AO1157" t="s">
        <v>697</v>
      </c>
      <c r="AP1157" t="s">
        <v>697</v>
      </c>
      <c r="AQ1157" t="s">
        <v>697</v>
      </c>
      <c r="AR1157" t="s">
        <v>697</v>
      </c>
      <c r="AS1157" t="s">
        <v>697</v>
      </c>
      <c r="AT1157" t="s">
        <v>697</v>
      </c>
      <c r="AU1157" t="s">
        <v>697</v>
      </c>
      <c r="AV1157" t="s">
        <v>697</v>
      </c>
      <c r="AW1157" t="s">
        <v>697</v>
      </c>
      <c r="AX1157" t="s">
        <v>697</v>
      </c>
      <c r="AY1157" t="s">
        <v>697</v>
      </c>
      <c r="AZ1157" t="s">
        <v>697</v>
      </c>
      <c r="BA1157" t="s">
        <v>2141</v>
      </c>
      <c r="BB1157" t="s">
        <v>3045</v>
      </c>
      <c r="BC1157">
        <v>2.62</v>
      </c>
      <c r="BD1157" t="s">
        <v>697</v>
      </c>
      <c r="BE1157">
        <v>0</v>
      </c>
      <c r="BF1157">
        <v>0</v>
      </c>
      <c r="BG1157">
        <v>0</v>
      </c>
      <c r="BH1157">
        <v>0</v>
      </c>
      <c r="BI1157" t="s">
        <v>197</v>
      </c>
      <c r="BJ1157" t="s">
        <v>697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 t="s">
        <v>697</v>
      </c>
      <c r="BQ1157">
        <v>0</v>
      </c>
      <c r="BR1157">
        <v>0</v>
      </c>
      <c r="BS1157">
        <v>0</v>
      </c>
      <c r="BT1157" t="s">
        <v>697</v>
      </c>
      <c r="BU1157">
        <v>0</v>
      </c>
      <c r="BV1157">
        <v>0</v>
      </c>
      <c r="BW1157" t="s">
        <v>697</v>
      </c>
      <c r="BX1157">
        <v>0</v>
      </c>
    </row>
    <row r="1158" spans="1:76" x14ac:dyDescent="0.25">
      <c r="A1158" t="s">
        <v>722</v>
      </c>
      <c r="B1158" t="s">
        <v>191</v>
      </c>
      <c r="C1158" t="s">
        <v>615</v>
      </c>
      <c r="D1158" t="s">
        <v>798</v>
      </c>
      <c r="E1158" t="s">
        <v>697</v>
      </c>
      <c r="F1158" t="s">
        <v>616</v>
      </c>
      <c r="G1158" t="s">
        <v>697</v>
      </c>
      <c r="H1158" t="s">
        <v>184</v>
      </c>
      <c r="I1158" t="s">
        <v>2633</v>
      </c>
      <c r="J1158" t="s">
        <v>2633</v>
      </c>
      <c r="K1158">
        <v>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697</v>
      </c>
      <c r="AC1158" s="2">
        <v>-1.9098360655737705</v>
      </c>
      <c r="AD1158">
        <v>-0.42</v>
      </c>
      <c r="AE1158">
        <v>0</v>
      </c>
      <c r="AF1158">
        <v>0</v>
      </c>
      <c r="AG1158">
        <v>0</v>
      </c>
      <c r="AH1158">
        <v>0</v>
      </c>
      <c r="AI1158" t="s">
        <v>697</v>
      </c>
      <c r="AJ1158" t="s">
        <v>697</v>
      </c>
      <c r="AK1158" t="s">
        <v>697</v>
      </c>
      <c r="AL1158">
        <v>0</v>
      </c>
      <c r="AM1158">
        <v>0</v>
      </c>
      <c r="AN1158" t="s">
        <v>697</v>
      </c>
      <c r="AO1158" t="s">
        <v>697</v>
      </c>
      <c r="AP1158" t="s">
        <v>697</v>
      </c>
      <c r="AQ1158" t="s">
        <v>697</v>
      </c>
      <c r="AR1158" t="s">
        <v>697</v>
      </c>
      <c r="AS1158" t="s">
        <v>697</v>
      </c>
      <c r="AT1158" t="s">
        <v>697</v>
      </c>
      <c r="AU1158" t="s">
        <v>697</v>
      </c>
      <c r="AV1158" t="s">
        <v>697</v>
      </c>
      <c r="AW1158" t="s">
        <v>697</v>
      </c>
      <c r="AX1158" t="s">
        <v>697</v>
      </c>
      <c r="AY1158" t="s">
        <v>697</v>
      </c>
      <c r="AZ1158" t="s">
        <v>697</v>
      </c>
      <c r="BA1158" t="s">
        <v>2596</v>
      </c>
      <c r="BB1158" t="s">
        <v>3046</v>
      </c>
      <c r="BC1158">
        <v>2.33</v>
      </c>
      <c r="BD1158" t="s">
        <v>697</v>
      </c>
      <c r="BE1158">
        <v>0</v>
      </c>
      <c r="BF1158">
        <v>0</v>
      </c>
      <c r="BG1158">
        <v>0</v>
      </c>
      <c r="BH1158">
        <v>0</v>
      </c>
      <c r="BI1158" t="s">
        <v>197</v>
      </c>
      <c r="BJ1158" t="s">
        <v>697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 t="s">
        <v>697</v>
      </c>
      <c r="BQ1158">
        <v>0</v>
      </c>
      <c r="BR1158">
        <v>0</v>
      </c>
      <c r="BS1158">
        <v>0</v>
      </c>
      <c r="BT1158" t="s">
        <v>697</v>
      </c>
      <c r="BU1158">
        <v>0</v>
      </c>
      <c r="BV1158">
        <v>0</v>
      </c>
      <c r="BW1158" t="s">
        <v>697</v>
      </c>
      <c r="BX1158">
        <v>0</v>
      </c>
    </row>
    <row r="1159" spans="1:76" x14ac:dyDescent="0.25">
      <c r="A1159" t="s">
        <v>721</v>
      </c>
      <c r="B1159" t="s">
        <v>191</v>
      </c>
      <c r="C1159" t="s">
        <v>209</v>
      </c>
      <c r="D1159" t="s">
        <v>796</v>
      </c>
      <c r="E1159" t="s">
        <v>697</v>
      </c>
      <c r="F1159" t="s">
        <v>210</v>
      </c>
      <c r="G1159" t="s">
        <v>697</v>
      </c>
      <c r="H1159" t="s">
        <v>184</v>
      </c>
      <c r="I1159" t="s">
        <v>2633</v>
      </c>
      <c r="J1159" t="s">
        <v>2633</v>
      </c>
      <c r="K1159">
        <v>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697</v>
      </c>
      <c r="AC1159" s="2">
        <v>-2.6639344262295084</v>
      </c>
      <c r="AD1159">
        <v>-0.59</v>
      </c>
      <c r="AE1159">
        <v>0</v>
      </c>
      <c r="AF1159">
        <v>0</v>
      </c>
      <c r="AG1159">
        <v>0</v>
      </c>
      <c r="AH1159">
        <v>0</v>
      </c>
      <c r="AI1159" t="s">
        <v>697</v>
      </c>
      <c r="AJ1159" t="s">
        <v>697</v>
      </c>
      <c r="AK1159" t="s">
        <v>697</v>
      </c>
      <c r="AL1159">
        <v>0</v>
      </c>
      <c r="AM1159">
        <v>0</v>
      </c>
      <c r="AN1159" t="s">
        <v>697</v>
      </c>
      <c r="AO1159" t="s">
        <v>697</v>
      </c>
      <c r="AP1159" t="s">
        <v>697</v>
      </c>
      <c r="AQ1159" t="s">
        <v>697</v>
      </c>
      <c r="AR1159" t="s">
        <v>697</v>
      </c>
      <c r="AS1159" t="s">
        <v>697</v>
      </c>
      <c r="AT1159" t="s">
        <v>697</v>
      </c>
      <c r="AU1159" t="s">
        <v>697</v>
      </c>
      <c r="AV1159" t="s">
        <v>697</v>
      </c>
      <c r="AW1159" t="s">
        <v>697</v>
      </c>
      <c r="AX1159" t="s">
        <v>697</v>
      </c>
      <c r="AY1159" t="s">
        <v>697</v>
      </c>
      <c r="AZ1159" t="s">
        <v>697</v>
      </c>
      <c r="BA1159" t="s">
        <v>1266</v>
      </c>
      <c r="BB1159" t="s">
        <v>3047</v>
      </c>
      <c r="BC1159">
        <v>3.25</v>
      </c>
      <c r="BD1159" t="s">
        <v>697</v>
      </c>
      <c r="BE1159">
        <v>0</v>
      </c>
      <c r="BF1159">
        <v>0</v>
      </c>
      <c r="BG1159">
        <v>0</v>
      </c>
      <c r="BH1159">
        <v>0</v>
      </c>
      <c r="BI1159" t="s">
        <v>197</v>
      </c>
      <c r="BJ1159" t="s">
        <v>697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 t="s">
        <v>697</v>
      </c>
      <c r="BQ1159">
        <v>0</v>
      </c>
      <c r="BR1159">
        <v>0</v>
      </c>
      <c r="BS1159">
        <v>0</v>
      </c>
      <c r="BT1159" t="s">
        <v>697</v>
      </c>
      <c r="BU1159">
        <v>0</v>
      </c>
      <c r="BV1159">
        <v>0</v>
      </c>
      <c r="BW1159" t="s">
        <v>697</v>
      </c>
      <c r="BX1159">
        <v>0</v>
      </c>
    </row>
    <row r="1160" spans="1:76" x14ac:dyDescent="0.25">
      <c r="A1160" t="s">
        <v>721</v>
      </c>
      <c r="B1160" t="s">
        <v>191</v>
      </c>
      <c r="C1160" t="s">
        <v>209</v>
      </c>
      <c r="D1160" t="s">
        <v>796</v>
      </c>
      <c r="E1160" t="s">
        <v>697</v>
      </c>
      <c r="F1160" t="s">
        <v>210</v>
      </c>
      <c r="G1160" t="s">
        <v>697</v>
      </c>
      <c r="H1160" t="s">
        <v>184</v>
      </c>
      <c r="I1160" t="s">
        <v>2633</v>
      </c>
      <c r="J1160" t="s">
        <v>2633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697</v>
      </c>
      <c r="AC1160" s="2">
        <v>-7.6475409836065573</v>
      </c>
      <c r="AD1160">
        <v>-1.68</v>
      </c>
      <c r="AE1160">
        <v>0</v>
      </c>
      <c r="AF1160">
        <v>0</v>
      </c>
      <c r="AG1160">
        <v>0</v>
      </c>
      <c r="AH1160">
        <v>0</v>
      </c>
      <c r="AI1160" t="s">
        <v>697</v>
      </c>
      <c r="AJ1160" t="s">
        <v>697</v>
      </c>
      <c r="AK1160" t="s">
        <v>697</v>
      </c>
      <c r="AL1160">
        <v>0</v>
      </c>
      <c r="AM1160">
        <v>0</v>
      </c>
      <c r="AN1160" t="s">
        <v>697</v>
      </c>
      <c r="AO1160" t="s">
        <v>697</v>
      </c>
      <c r="AP1160" t="s">
        <v>697</v>
      </c>
      <c r="AQ1160" t="s">
        <v>697</v>
      </c>
      <c r="AR1160" t="s">
        <v>697</v>
      </c>
      <c r="AS1160" t="s">
        <v>697</v>
      </c>
      <c r="AT1160" t="s">
        <v>697</v>
      </c>
      <c r="AU1160" t="s">
        <v>697</v>
      </c>
      <c r="AV1160" t="s">
        <v>697</v>
      </c>
      <c r="AW1160" t="s">
        <v>697</v>
      </c>
      <c r="AX1160" t="s">
        <v>697</v>
      </c>
      <c r="AY1160" t="s">
        <v>697</v>
      </c>
      <c r="AZ1160" t="s">
        <v>697</v>
      </c>
      <c r="BA1160" t="s">
        <v>2644</v>
      </c>
      <c r="BB1160" t="s">
        <v>3048</v>
      </c>
      <c r="BC1160">
        <v>9.33</v>
      </c>
      <c r="BD1160" t="s">
        <v>697</v>
      </c>
      <c r="BE1160">
        <v>0</v>
      </c>
      <c r="BF1160">
        <v>0</v>
      </c>
      <c r="BG1160">
        <v>0</v>
      </c>
      <c r="BH1160">
        <v>0</v>
      </c>
      <c r="BI1160" t="s">
        <v>197</v>
      </c>
      <c r="BJ1160" t="s">
        <v>697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 t="s">
        <v>697</v>
      </c>
      <c r="BQ1160">
        <v>0</v>
      </c>
      <c r="BR1160">
        <v>0</v>
      </c>
      <c r="BS1160">
        <v>0</v>
      </c>
      <c r="BT1160" t="s">
        <v>697</v>
      </c>
      <c r="BU1160">
        <v>0</v>
      </c>
      <c r="BV1160">
        <v>0</v>
      </c>
      <c r="BW1160" t="s">
        <v>697</v>
      </c>
      <c r="BX1160">
        <v>0</v>
      </c>
    </row>
    <row r="1161" spans="1:76" x14ac:dyDescent="0.25">
      <c r="A1161" t="s">
        <v>748</v>
      </c>
      <c r="B1161" t="s">
        <v>231</v>
      </c>
      <c r="C1161" t="s">
        <v>665</v>
      </c>
      <c r="D1161" t="s">
        <v>233</v>
      </c>
      <c r="E1161" t="s">
        <v>697</v>
      </c>
      <c r="F1161" t="s">
        <v>597</v>
      </c>
      <c r="G1161" t="s">
        <v>697</v>
      </c>
      <c r="H1161" t="s">
        <v>184</v>
      </c>
      <c r="I1161" t="s">
        <v>2633</v>
      </c>
      <c r="J1161" t="s">
        <v>2633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697</v>
      </c>
      <c r="AC1161" s="2">
        <v>-1.7459016393442623</v>
      </c>
      <c r="AD1161">
        <v>-0.38</v>
      </c>
      <c r="AE1161">
        <v>0</v>
      </c>
      <c r="AF1161">
        <v>0</v>
      </c>
      <c r="AG1161">
        <v>0</v>
      </c>
      <c r="AH1161">
        <v>0</v>
      </c>
      <c r="AI1161" t="s">
        <v>697</v>
      </c>
      <c r="AJ1161" t="s">
        <v>697</v>
      </c>
      <c r="AK1161" t="s">
        <v>697</v>
      </c>
      <c r="AL1161">
        <v>0</v>
      </c>
      <c r="AM1161">
        <v>0</v>
      </c>
      <c r="AN1161" t="s">
        <v>697</v>
      </c>
      <c r="AO1161" t="s">
        <v>697</v>
      </c>
      <c r="AP1161" t="s">
        <v>697</v>
      </c>
      <c r="AQ1161" t="s">
        <v>697</v>
      </c>
      <c r="AR1161" t="s">
        <v>697</v>
      </c>
      <c r="AS1161" t="s">
        <v>697</v>
      </c>
      <c r="AT1161" t="s">
        <v>697</v>
      </c>
      <c r="AU1161" t="s">
        <v>697</v>
      </c>
      <c r="AV1161" t="s">
        <v>697</v>
      </c>
      <c r="AW1161" t="s">
        <v>697</v>
      </c>
      <c r="AX1161" t="s">
        <v>697</v>
      </c>
      <c r="AY1161" t="s">
        <v>697</v>
      </c>
      <c r="AZ1161" t="s">
        <v>697</v>
      </c>
      <c r="BA1161" t="s">
        <v>2163</v>
      </c>
      <c r="BB1161" t="s">
        <v>3049</v>
      </c>
      <c r="BC1161">
        <v>2.13</v>
      </c>
      <c r="BD1161" t="s">
        <v>697</v>
      </c>
      <c r="BE1161">
        <v>0</v>
      </c>
      <c r="BF1161">
        <v>0</v>
      </c>
      <c r="BG1161">
        <v>0</v>
      </c>
      <c r="BH1161">
        <v>0</v>
      </c>
      <c r="BI1161" t="s">
        <v>197</v>
      </c>
      <c r="BJ1161" t="s">
        <v>697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 t="s">
        <v>697</v>
      </c>
      <c r="BQ1161">
        <v>0</v>
      </c>
      <c r="BR1161">
        <v>0</v>
      </c>
      <c r="BS1161">
        <v>0</v>
      </c>
      <c r="BT1161" t="s">
        <v>697</v>
      </c>
      <c r="BU1161">
        <v>0</v>
      </c>
      <c r="BV1161">
        <v>0</v>
      </c>
      <c r="BW1161" t="s">
        <v>697</v>
      </c>
      <c r="BX1161">
        <v>0</v>
      </c>
    </row>
    <row r="1162" spans="1:76" x14ac:dyDescent="0.25">
      <c r="A1162" t="s">
        <v>748</v>
      </c>
      <c r="B1162" t="s">
        <v>231</v>
      </c>
      <c r="C1162" t="s">
        <v>665</v>
      </c>
      <c r="D1162" t="s">
        <v>233</v>
      </c>
      <c r="E1162" t="s">
        <v>697</v>
      </c>
      <c r="F1162" t="s">
        <v>597</v>
      </c>
      <c r="G1162" t="s">
        <v>697</v>
      </c>
      <c r="H1162" t="s">
        <v>184</v>
      </c>
      <c r="I1162" t="s">
        <v>2633</v>
      </c>
      <c r="J1162" t="s">
        <v>2633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697</v>
      </c>
      <c r="AC1162" s="2">
        <v>-1.1475409836065573</v>
      </c>
      <c r="AD1162">
        <v>-0.25</v>
      </c>
      <c r="AE1162">
        <v>0</v>
      </c>
      <c r="AF1162">
        <v>0</v>
      </c>
      <c r="AG1162">
        <v>0</v>
      </c>
      <c r="AH1162">
        <v>0</v>
      </c>
      <c r="AI1162" t="s">
        <v>697</v>
      </c>
      <c r="AJ1162" t="s">
        <v>697</v>
      </c>
      <c r="AK1162" t="s">
        <v>697</v>
      </c>
      <c r="AL1162">
        <v>0</v>
      </c>
      <c r="AM1162">
        <v>0</v>
      </c>
      <c r="AN1162" t="s">
        <v>697</v>
      </c>
      <c r="AO1162" t="s">
        <v>697</v>
      </c>
      <c r="AP1162" t="s">
        <v>697</v>
      </c>
      <c r="AQ1162" t="s">
        <v>697</v>
      </c>
      <c r="AR1162" t="s">
        <v>697</v>
      </c>
      <c r="AS1162" t="s">
        <v>697</v>
      </c>
      <c r="AT1162" t="s">
        <v>697</v>
      </c>
      <c r="AU1162" t="s">
        <v>697</v>
      </c>
      <c r="AV1162" t="s">
        <v>697</v>
      </c>
      <c r="AW1162" t="s">
        <v>697</v>
      </c>
      <c r="AX1162" t="s">
        <v>697</v>
      </c>
      <c r="AY1162" t="s">
        <v>697</v>
      </c>
      <c r="AZ1162" t="s">
        <v>697</v>
      </c>
      <c r="BA1162" t="s">
        <v>1422</v>
      </c>
      <c r="BB1162" t="s">
        <v>3050</v>
      </c>
      <c r="BC1162">
        <v>1.4</v>
      </c>
      <c r="BD1162" t="s">
        <v>697</v>
      </c>
      <c r="BE1162">
        <v>0</v>
      </c>
      <c r="BF1162">
        <v>0</v>
      </c>
      <c r="BG1162">
        <v>0</v>
      </c>
      <c r="BH1162">
        <v>0</v>
      </c>
      <c r="BI1162" t="s">
        <v>197</v>
      </c>
      <c r="BJ1162" t="s">
        <v>697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 t="s">
        <v>697</v>
      </c>
      <c r="BQ1162">
        <v>0</v>
      </c>
      <c r="BR1162">
        <v>0</v>
      </c>
      <c r="BS1162">
        <v>0</v>
      </c>
      <c r="BT1162" t="s">
        <v>697</v>
      </c>
      <c r="BU1162">
        <v>0</v>
      </c>
      <c r="BV1162">
        <v>0</v>
      </c>
      <c r="BW1162" t="s">
        <v>697</v>
      </c>
      <c r="BX1162">
        <v>0</v>
      </c>
    </row>
    <row r="1163" spans="1:76" x14ac:dyDescent="0.25">
      <c r="A1163" t="s">
        <v>742</v>
      </c>
      <c r="B1163" t="s">
        <v>201</v>
      </c>
      <c r="C1163" t="s">
        <v>244</v>
      </c>
      <c r="D1163" t="s">
        <v>245</v>
      </c>
      <c r="E1163" t="s">
        <v>697</v>
      </c>
      <c r="F1163" t="s">
        <v>246</v>
      </c>
      <c r="G1163" t="s">
        <v>697</v>
      </c>
      <c r="H1163" t="s">
        <v>184</v>
      </c>
      <c r="I1163" t="s">
        <v>2633</v>
      </c>
      <c r="J1163" t="s">
        <v>2633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697</v>
      </c>
      <c r="AC1163" s="2">
        <v>-7.9672131147540988</v>
      </c>
      <c r="AD1163">
        <v>-1.75</v>
      </c>
      <c r="AE1163">
        <v>0</v>
      </c>
      <c r="AF1163">
        <v>0</v>
      </c>
      <c r="AG1163">
        <v>0</v>
      </c>
      <c r="AH1163">
        <v>0</v>
      </c>
      <c r="AI1163" t="s">
        <v>697</v>
      </c>
      <c r="AJ1163" t="s">
        <v>697</v>
      </c>
      <c r="AK1163" t="s">
        <v>697</v>
      </c>
      <c r="AL1163">
        <v>0</v>
      </c>
      <c r="AM1163">
        <v>0</v>
      </c>
      <c r="AN1163" t="s">
        <v>697</v>
      </c>
      <c r="AO1163" t="s">
        <v>697</v>
      </c>
      <c r="AP1163" t="s">
        <v>697</v>
      </c>
      <c r="AQ1163" t="s">
        <v>697</v>
      </c>
      <c r="AR1163" t="s">
        <v>697</v>
      </c>
      <c r="AS1163" t="s">
        <v>697</v>
      </c>
      <c r="AT1163" t="s">
        <v>697</v>
      </c>
      <c r="AU1163" t="s">
        <v>697</v>
      </c>
      <c r="AV1163" t="s">
        <v>697</v>
      </c>
      <c r="AW1163" t="s">
        <v>697</v>
      </c>
      <c r="AX1163" t="s">
        <v>697</v>
      </c>
      <c r="AY1163" t="s">
        <v>697</v>
      </c>
      <c r="AZ1163" t="s">
        <v>697</v>
      </c>
      <c r="BA1163" t="s">
        <v>2165</v>
      </c>
      <c r="BB1163" t="s">
        <v>3051</v>
      </c>
      <c r="BC1163">
        <v>9.7200000000000006</v>
      </c>
      <c r="BD1163" t="s">
        <v>697</v>
      </c>
      <c r="BE1163">
        <v>0</v>
      </c>
      <c r="BF1163">
        <v>0</v>
      </c>
      <c r="BG1163">
        <v>0</v>
      </c>
      <c r="BH1163">
        <v>0</v>
      </c>
      <c r="BI1163" t="s">
        <v>197</v>
      </c>
      <c r="BJ1163" t="s">
        <v>697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 t="s">
        <v>697</v>
      </c>
      <c r="BQ1163">
        <v>0</v>
      </c>
      <c r="BR1163">
        <v>0</v>
      </c>
      <c r="BS1163">
        <v>0</v>
      </c>
      <c r="BT1163" t="s">
        <v>697</v>
      </c>
      <c r="BU1163">
        <v>0</v>
      </c>
      <c r="BV1163">
        <v>0</v>
      </c>
      <c r="BW1163" t="s">
        <v>697</v>
      </c>
      <c r="BX1163">
        <v>0</v>
      </c>
    </row>
    <row r="1164" spans="1:76" x14ac:dyDescent="0.25">
      <c r="A1164" t="s">
        <v>735</v>
      </c>
      <c r="B1164" t="s">
        <v>231</v>
      </c>
      <c r="C1164" t="s">
        <v>232</v>
      </c>
      <c r="D1164" t="s">
        <v>233</v>
      </c>
      <c r="E1164" t="s">
        <v>697</v>
      </c>
      <c r="F1164" t="s">
        <v>234</v>
      </c>
      <c r="G1164" t="s">
        <v>697</v>
      </c>
      <c r="H1164" t="s">
        <v>184</v>
      </c>
      <c r="I1164" t="s">
        <v>2633</v>
      </c>
      <c r="J1164" t="s">
        <v>2633</v>
      </c>
      <c r="K1164">
        <v>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697</v>
      </c>
      <c r="AC1164" s="2">
        <v>-6.557377049180328</v>
      </c>
      <c r="AD1164">
        <v>-1.44</v>
      </c>
      <c r="AE1164">
        <v>0</v>
      </c>
      <c r="AF1164">
        <v>0</v>
      </c>
      <c r="AG1164">
        <v>0</v>
      </c>
      <c r="AH1164">
        <v>0</v>
      </c>
      <c r="AI1164" t="s">
        <v>697</v>
      </c>
      <c r="AJ1164" t="s">
        <v>697</v>
      </c>
      <c r="AK1164" t="s">
        <v>697</v>
      </c>
      <c r="AL1164">
        <v>0</v>
      </c>
      <c r="AM1164">
        <v>0</v>
      </c>
      <c r="AN1164" t="s">
        <v>697</v>
      </c>
      <c r="AO1164" t="s">
        <v>697</v>
      </c>
      <c r="AP1164" t="s">
        <v>697</v>
      </c>
      <c r="AQ1164" t="s">
        <v>697</v>
      </c>
      <c r="AR1164" t="s">
        <v>697</v>
      </c>
      <c r="AS1164" t="s">
        <v>697</v>
      </c>
      <c r="AT1164" t="s">
        <v>697</v>
      </c>
      <c r="AU1164" t="s">
        <v>697</v>
      </c>
      <c r="AV1164" t="s">
        <v>697</v>
      </c>
      <c r="AW1164" t="s">
        <v>697</v>
      </c>
      <c r="AX1164" t="s">
        <v>697</v>
      </c>
      <c r="AY1164" t="s">
        <v>697</v>
      </c>
      <c r="AZ1164" t="s">
        <v>697</v>
      </c>
      <c r="BA1164" t="s">
        <v>2839</v>
      </c>
      <c r="BB1164" t="s">
        <v>3052</v>
      </c>
      <c r="BC1164">
        <v>8</v>
      </c>
      <c r="BD1164" t="s">
        <v>697</v>
      </c>
      <c r="BE1164">
        <v>0</v>
      </c>
      <c r="BF1164">
        <v>0</v>
      </c>
      <c r="BG1164">
        <v>0</v>
      </c>
      <c r="BH1164">
        <v>0</v>
      </c>
      <c r="BI1164" t="s">
        <v>197</v>
      </c>
      <c r="BJ1164" t="s">
        <v>697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 t="s">
        <v>697</v>
      </c>
      <c r="BQ1164">
        <v>0</v>
      </c>
      <c r="BR1164">
        <v>0</v>
      </c>
      <c r="BS1164">
        <v>0</v>
      </c>
      <c r="BT1164" t="s">
        <v>697</v>
      </c>
      <c r="BU1164">
        <v>0</v>
      </c>
      <c r="BV1164">
        <v>0</v>
      </c>
      <c r="BW1164" t="s">
        <v>697</v>
      </c>
      <c r="BX1164">
        <v>0</v>
      </c>
    </row>
    <row r="1165" spans="1:76" x14ac:dyDescent="0.25">
      <c r="A1165" t="s">
        <v>720</v>
      </c>
      <c r="B1165" t="s">
        <v>191</v>
      </c>
      <c r="C1165" t="s">
        <v>541</v>
      </c>
      <c r="D1165" t="s">
        <v>536</v>
      </c>
      <c r="E1165" t="s">
        <v>697</v>
      </c>
      <c r="F1165" t="s">
        <v>222</v>
      </c>
      <c r="G1165" t="s">
        <v>697</v>
      </c>
      <c r="H1165" t="s">
        <v>184</v>
      </c>
      <c r="I1165" t="s">
        <v>2633</v>
      </c>
      <c r="J1165" t="s">
        <v>2633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697</v>
      </c>
      <c r="AC1165" s="2">
        <v>-1.680327868852459</v>
      </c>
      <c r="AD1165">
        <v>-0.37</v>
      </c>
      <c r="AE1165">
        <v>0</v>
      </c>
      <c r="AF1165">
        <v>0</v>
      </c>
      <c r="AG1165">
        <v>0</v>
      </c>
      <c r="AH1165">
        <v>0</v>
      </c>
      <c r="AI1165" t="s">
        <v>697</v>
      </c>
      <c r="AJ1165" t="s">
        <v>697</v>
      </c>
      <c r="AK1165" t="s">
        <v>697</v>
      </c>
      <c r="AL1165">
        <v>0</v>
      </c>
      <c r="AM1165">
        <v>0</v>
      </c>
      <c r="AN1165" t="s">
        <v>697</v>
      </c>
      <c r="AO1165" t="s">
        <v>697</v>
      </c>
      <c r="AP1165" t="s">
        <v>697</v>
      </c>
      <c r="AQ1165" t="s">
        <v>697</v>
      </c>
      <c r="AR1165" t="s">
        <v>697</v>
      </c>
      <c r="AS1165" t="s">
        <v>697</v>
      </c>
      <c r="AT1165" t="s">
        <v>697</v>
      </c>
      <c r="AU1165" t="s">
        <v>697</v>
      </c>
      <c r="AV1165" t="s">
        <v>697</v>
      </c>
      <c r="AW1165" t="s">
        <v>697</v>
      </c>
      <c r="AX1165" t="s">
        <v>697</v>
      </c>
      <c r="AY1165" t="s">
        <v>697</v>
      </c>
      <c r="AZ1165" t="s">
        <v>697</v>
      </c>
      <c r="BA1165" t="s">
        <v>1270</v>
      </c>
      <c r="BB1165" t="s">
        <v>3053</v>
      </c>
      <c r="BC1165">
        <v>2.0499999999999998</v>
      </c>
      <c r="BD1165" t="s">
        <v>697</v>
      </c>
      <c r="BE1165">
        <v>0</v>
      </c>
      <c r="BF1165">
        <v>0</v>
      </c>
      <c r="BG1165">
        <v>0</v>
      </c>
      <c r="BH1165">
        <v>0</v>
      </c>
      <c r="BI1165" t="s">
        <v>197</v>
      </c>
      <c r="BJ1165" t="s">
        <v>697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 t="s">
        <v>697</v>
      </c>
      <c r="BQ1165">
        <v>0</v>
      </c>
      <c r="BR1165">
        <v>0</v>
      </c>
      <c r="BS1165">
        <v>0</v>
      </c>
      <c r="BT1165" t="s">
        <v>697</v>
      </c>
      <c r="BU1165">
        <v>0</v>
      </c>
      <c r="BV1165">
        <v>0</v>
      </c>
      <c r="BW1165" t="s">
        <v>697</v>
      </c>
      <c r="BX1165">
        <v>0</v>
      </c>
    </row>
    <row r="1166" spans="1:76" x14ac:dyDescent="0.25">
      <c r="A1166" t="s">
        <v>720</v>
      </c>
      <c r="B1166" t="s">
        <v>191</v>
      </c>
      <c r="C1166" t="s">
        <v>541</v>
      </c>
      <c r="D1166" t="s">
        <v>536</v>
      </c>
      <c r="E1166" t="s">
        <v>697</v>
      </c>
      <c r="F1166" t="s">
        <v>222</v>
      </c>
      <c r="G1166" t="s">
        <v>697</v>
      </c>
      <c r="H1166" t="s">
        <v>184</v>
      </c>
      <c r="I1166" t="s">
        <v>2633</v>
      </c>
      <c r="J1166" t="s">
        <v>2633</v>
      </c>
      <c r="K1166">
        <v>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697</v>
      </c>
      <c r="AC1166" s="2">
        <v>-1.4426229508196722</v>
      </c>
      <c r="AD1166">
        <v>-0.32</v>
      </c>
      <c r="AE1166">
        <v>0</v>
      </c>
      <c r="AF1166">
        <v>0</v>
      </c>
      <c r="AG1166">
        <v>0</v>
      </c>
      <c r="AH1166">
        <v>0</v>
      </c>
      <c r="AI1166" t="s">
        <v>697</v>
      </c>
      <c r="AJ1166" t="s">
        <v>697</v>
      </c>
      <c r="AK1166" t="s">
        <v>697</v>
      </c>
      <c r="AL1166">
        <v>0</v>
      </c>
      <c r="AM1166">
        <v>0</v>
      </c>
      <c r="AN1166" t="s">
        <v>697</v>
      </c>
      <c r="AO1166" t="s">
        <v>697</v>
      </c>
      <c r="AP1166" t="s">
        <v>697</v>
      </c>
      <c r="AQ1166" t="s">
        <v>697</v>
      </c>
      <c r="AR1166" t="s">
        <v>697</v>
      </c>
      <c r="AS1166" t="s">
        <v>697</v>
      </c>
      <c r="AT1166" t="s">
        <v>697</v>
      </c>
      <c r="AU1166" t="s">
        <v>697</v>
      </c>
      <c r="AV1166" t="s">
        <v>697</v>
      </c>
      <c r="AW1166" t="s">
        <v>697</v>
      </c>
      <c r="AX1166" t="s">
        <v>697</v>
      </c>
      <c r="AY1166" t="s">
        <v>697</v>
      </c>
      <c r="AZ1166" t="s">
        <v>697</v>
      </c>
      <c r="BA1166" t="s">
        <v>2197</v>
      </c>
      <c r="BB1166" t="s">
        <v>3054</v>
      </c>
      <c r="BC1166">
        <v>1.76</v>
      </c>
      <c r="BD1166" t="s">
        <v>697</v>
      </c>
      <c r="BE1166">
        <v>0</v>
      </c>
      <c r="BF1166">
        <v>0</v>
      </c>
      <c r="BG1166">
        <v>0</v>
      </c>
      <c r="BH1166">
        <v>0</v>
      </c>
      <c r="BI1166" t="s">
        <v>197</v>
      </c>
      <c r="BJ1166" t="s">
        <v>697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 t="s">
        <v>697</v>
      </c>
      <c r="BQ1166">
        <v>0</v>
      </c>
      <c r="BR1166">
        <v>0</v>
      </c>
      <c r="BS1166">
        <v>0</v>
      </c>
      <c r="BT1166" t="s">
        <v>697</v>
      </c>
      <c r="BU1166">
        <v>0</v>
      </c>
      <c r="BV1166">
        <v>0</v>
      </c>
      <c r="BW1166" t="s">
        <v>697</v>
      </c>
      <c r="BX1166">
        <v>0</v>
      </c>
    </row>
    <row r="1167" spans="1:76" x14ac:dyDescent="0.25">
      <c r="A1167" t="s">
        <v>720</v>
      </c>
      <c r="B1167" t="s">
        <v>191</v>
      </c>
      <c r="C1167" t="s">
        <v>541</v>
      </c>
      <c r="D1167" t="s">
        <v>536</v>
      </c>
      <c r="E1167" t="s">
        <v>697</v>
      </c>
      <c r="F1167" t="s">
        <v>222</v>
      </c>
      <c r="G1167" t="s">
        <v>697</v>
      </c>
      <c r="H1167" t="s">
        <v>184</v>
      </c>
      <c r="I1167" t="s">
        <v>2633</v>
      </c>
      <c r="J1167" t="s">
        <v>2633</v>
      </c>
      <c r="K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697</v>
      </c>
      <c r="AC1167" s="2">
        <v>-2.3524590163934427</v>
      </c>
      <c r="AD1167">
        <v>-0.52</v>
      </c>
      <c r="AE1167">
        <v>0</v>
      </c>
      <c r="AF1167">
        <v>0</v>
      </c>
      <c r="AG1167">
        <v>0</v>
      </c>
      <c r="AH1167">
        <v>0</v>
      </c>
      <c r="AI1167" t="s">
        <v>697</v>
      </c>
      <c r="AJ1167" t="s">
        <v>697</v>
      </c>
      <c r="AK1167" t="s">
        <v>697</v>
      </c>
      <c r="AL1167">
        <v>0</v>
      </c>
      <c r="AM1167">
        <v>0</v>
      </c>
      <c r="AN1167" t="s">
        <v>697</v>
      </c>
      <c r="AO1167" t="s">
        <v>697</v>
      </c>
      <c r="AP1167" t="s">
        <v>697</v>
      </c>
      <c r="AQ1167" t="s">
        <v>697</v>
      </c>
      <c r="AR1167" t="s">
        <v>697</v>
      </c>
      <c r="AS1167" t="s">
        <v>697</v>
      </c>
      <c r="AT1167" t="s">
        <v>697</v>
      </c>
      <c r="AU1167" t="s">
        <v>697</v>
      </c>
      <c r="AV1167" t="s">
        <v>697</v>
      </c>
      <c r="AW1167" t="s">
        <v>697</v>
      </c>
      <c r="AX1167" t="s">
        <v>697</v>
      </c>
      <c r="AY1167" t="s">
        <v>697</v>
      </c>
      <c r="AZ1167" t="s">
        <v>697</v>
      </c>
      <c r="BA1167" t="s">
        <v>2925</v>
      </c>
      <c r="BB1167" t="s">
        <v>3055</v>
      </c>
      <c r="BC1167">
        <v>2.87</v>
      </c>
      <c r="BD1167" t="s">
        <v>697</v>
      </c>
      <c r="BE1167">
        <v>0</v>
      </c>
      <c r="BF1167">
        <v>0</v>
      </c>
      <c r="BG1167">
        <v>0</v>
      </c>
      <c r="BH1167">
        <v>0</v>
      </c>
      <c r="BI1167" t="s">
        <v>197</v>
      </c>
      <c r="BJ1167" t="s">
        <v>697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 t="s">
        <v>697</v>
      </c>
      <c r="BQ1167">
        <v>0</v>
      </c>
      <c r="BR1167">
        <v>0</v>
      </c>
      <c r="BS1167">
        <v>0</v>
      </c>
      <c r="BT1167" t="s">
        <v>697</v>
      </c>
      <c r="BU1167">
        <v>0</v>
      </c>
      <c r="BV1167">
        <v>0</v>
      </c>
      <c r="BW1167" t="s">
        <v>697</v>
      </c>
      <c r="BX1167">
        <v>0</v>
      </c>
    </row>
    <row r="1168" spans="1:76" x14ac:dyDescent="0.25">
      <c r="A1168" t="s">
        <v>720</v>
      </c>
      <c r="B1168" t="s">
        <v>191</v>
      </c>
      <c r="C1168" t="s">
        <v>541</v>
      </c>
      <c r="D1168" t="s">
        <v>536</v>
      </c>
      <c r="E1168" t="s">
        <v>697</v>
      </c>
      <c r="F1168" t="s">
        <v>222</v>
      </c>
      <c r="G1168" t="s">
        <v>697</v>
      </c>
      <c r="H1168" t="s">
        <v>184</v>
      </c>
      <c r="I1168" t="s">
        <v>2633</v>
      </c>
      <c r="J1168" t="s">
        <v>2633</v>
      </c>
      <c r="K1168">
        <v>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697</v>
      </c>
      <c r="AC1168" s="2">
        <v>-11.516393442622951</v>
      </c>
      <c r="AD1168">
        <v>-2.5299999999999998</v>
      </c>
      <c r="AE1168">
        <v>0</v>
      </c>
      <c r="AF1168">
        <v>0</v>
      </c>
      <c r="AG1168">
        <v>0</v>
      </c>
      <c r="AH1168">
        <v>0</v>
      </c>
      <c r="AI1168" t="s">
        <v>697</v>
      </c>
      <c r="AJ1168" t="s">
        <v>697</v>
      </c>
      <c r="AK1168" t="s">
        <v>697</v>
      </c>
      <c r="AL1168">
        <v>0</v>
      </c>
      <c r="AM1168">
        <v>0</v>
      </c>
      <c r="AN1168" t="s">
        <v>697</v>
      </c>
      <c r="AO1168" t="s">
        <v>697</v>
      </c>
      <c r="AP1168" t="s">
        <v>697</v>
      </c>
      <c r="AQ1168" t="s">
        <v>697</v>
      </c>
      <c r="AR1168" t="s">
        <v>697</v>
      </c>
      <c r="AS1168" t="s">
        <v>697</v>
      </c>
      <c r="AT1168" t="s">
        <v>697</v>
      </c>
      <c r="AU1168" t="s">
        <v>697</v>
      </c>
      <c r="AV1168" t="s">
        <v>697</v>
      </c>
      <c r="AW1168" t="s">
        <v>697</v>
      </c>
      <c r="AX1168" t="s">
        <v>697</v>
      </c>
      <c r="AY1168" t="s">
        <v>697</v>
      </c>
      <c r="AZ1168" t="s">
        <v>697</v>
      </c>
      <c r="BA1168" t="s">
        <v>3056</v>
      </c>
      <c r="BB1168" t="s">
        <v>3057</v>
      </c>
      <c r="BC1168">
        <v>14.05</v>
      </c>
      <c r="BD1168" t="s">
        <v>697</v>
      </c>
      <c r="BE1168">
        <v>0</v>
      </c>
      <c r="BF1168">
        <v>0</v>
      </c>
      <c r="BG1168">
        <v>0</v>
      </c>
      <c r="BH1168">
        <v>0</v>
      </c>
      <c r="BI1168" t="s">
        <v>197</v>
      </c>
      <c r="BJ1168" t="s">
        <v>697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 t="s">
        <v>697</v>
      </c>
      <c r="BQ1168">
        <v>0</v>
      </c>
      <c r="BR1168">
        <v>0</v>
      </c>
      <c r="BS1168">
        <v>0</v>
      </c>
      <c r="BT1168" t="s">
        <v>697</v>
      </c>
      <c r="BU1168">
        <v>0</v>
      </c>
      <c r="BV1168">
        <v>0</v>
      </c>
      <c r="BW1168" t="s">
        <v>697</v>
      </c>
      <c r="BX1168">
        <v>0</v>
      </c>
    </row>
    <row r="1169" spans="1:76" x14ac:dyDescent="0.25">
      <c r="A1169" t="s">
        <v>739</v>
      </c>
      <c r="B1169" t="s">
        <v>191</v>
      </c>
      <c r="C1169" t="s">
        <v>535</v>
      </c>
      <c r="D1169" t="s">
        <v>536</v>
      </c>
      <c r="E1169" t="s">
        <v>697</v>
      </c>
      <c r="F1169" t="s">
        <v>253</v>
      </c>
      <c r="G1169" t="s">
        <v>697</v>
      </c>
      <c r="H1169" t="s">
        <v>184</v>
      </c>
      <c r="I1169" t="s">
        <v>2633</v>
      </c>
      <c r="J1169" t="s">
        <v>2633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697</v>
      </c>
      <c r="AC1169" s="2">
        <v>-2.8852459016393444</v>
      </c>
      <c r="AD1169">
        <v>-0.63</v>
      </c>
      <c r="AE1169">
        <v>0</v>
      </c>
      <c r="AF1169">
        <v>0</v>
      </c>
      <c r="AG1169">
        <v>0</v>
      </c>
      <c r="AH1169">
        <v>0</v>
      </c>
      <c r="AI1169" t="s">
        <v>697</v>
      </c>
      <c r="AJ1169" t="s">
        <v>697</v>
      </c>
      <c r="AK1169" t="s">
        <v>697</v>
      </c>
      <c r="AL1169">
        <v>0</v>
      </c>
      <c r="AM1169">
        <v>0</v>
      </c>
      <c r="AN1169" t="s">
        <v>697</v>
      </c>
      <c r="AO1169" t="s">
        <v>697</v>
      </c>
      <c r="AP1169" t="s">
        <v>697</v>
      </c>
      <c r="AQ1169" t="s">
        <v>697</v>
      </c>
      <c r="AR1169" t="s">
        <v>697</v>
      </c>
      <c r="AS1169" t="s">
        <v>697</v>
      </c>
      <c r="AT1169" t="s">
        <v>697</v>
      </c>
      <c r="AU1169" t="s">
        <v>697</v>
      </c>
      <c r="AV1169" t="s">
        <v>697</v>
      </c>
      <c r="AW1169" t="s">
        <v>697</v>
      </c>
      <c r="AX1169" t="s">
        <v>697</v>
      </c>
      <c r="AY1169" t="s">
        <v>697</v>
      </c>
      <c r="AZ1169" t="s">
        <v>697</v>
      </c>
      <c r="BA1169" t="s">
        <v>2903</v>
      </c>
      <c r="BB1169" t="s">
        <v>3058</v>
      </c>
      <c r="BC1169">
        <v>3.52</v>
      </c>
      <c r="BD1169" t="s">
        <v>697</v>
      </c>
      <c r="BE1169">
        <v>0</v>
      </c>
      <c r="BF1169">
        <v>0</v>
      </c>
      <c r="BG1169">
        <v>0</v>
      </c>
      <c r="BH1169">
        <v>0</v>
      </c>
      <c r="BI1169" t="s">
        <v>197</v>
      </c>
      <c r="BJ1169" t="s">
        <v>697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 t="s">
        <v>697</v>
      </c>
      <c r="BQ1169">
        <v>0</v>
      </c>
      <c r="BR1169">
        <v>0</v>
      </c>
      <c r="BS1169">
        <v>0</v>
      </c>
      <c r="BT1169" t="s">
        <v>697</v>
      </c>
      <c r="BU1169">
        <v>0</v>
      </c>
      <c r="BV1169">
        <v>0</v>
      </c>
      <c r="BW1169" t="s">
        <v>697</v>
      </c>
      <c r="BX1169">
        <v>0</v>
      </c>
    </row>
    <row r="1170" spans="1:76" x14ac:dyDescent="0.25">
      <c r="A1170" t="s">
        <v>739</v>
      </c>
      <c r="B1170" t="s">
        <v>191</v>
      </c>
      <c r="C1170" t="s">
        <v>535</v>
      </c>
      <c r="D1170" t="s">
        <v>536</v>
      </c>
      <c r="E1170" t="s">
        <v>697</v>
      </c>
      <c r="F1170" t="s">
        <v>253</v>
      </c>
      <c r="G1170" t="s">
        <v>697</v>
      </c>
      <c r="H1170" t="s">
        <v>184</v>
      </c>
      <c r="I1170" t="s">
        <v>2633</v>
      </c>
      <c r="J1170" t="s">
        <v>2633</v>
      </c>
      <c r="K1170">
        <v>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697</v>
      </c>
      <c r="AC1170" s="2">
        <v>-11.655737704918034</v>
      </c>
      <c r="AD1170">
        <v>-2.56</v>
      </c>
      <c r="AE1170">
        <v>0</v>
      </c>
      <c r="AF1170">
        <v>0</v>
      </c>
      <c r="AG1170">
        <v>0</v>
      </c>
      <c r="AH1170">
        <v>0</v>
      </c>
      <c r="AI1170" t="s">
        <v>697</v>
      </c>
      <c r="AJ1170" t="s">
        <v>697</v>
      </c>
      <c r="AK1170" t="s">
        <v>697</v>
      </c>
      <c r="AL1170">
        <v>0</v>
      </c>
      <c r="AM1170">
        <v>0</v>
      </c>
      <c r="AN1170" t="s">
        <v>697</v>
      </c>
      <c r="AO1170" t="s">
        <v>697</v>
      </c>
      <c r="AP1170" t="s">
        <v>697</v>
      </c>
      <c r="AQ1170" t="s">
        <v>697</v>
      </c>
      <c r="AR1170" t="s">
        <v>697</v>
      </c>
      <c r="AS1170" t="s">
        <v>697</v>
      </c>
      <c r="AT1170" t="s">
        <v>697</v>
      </c>
      <c r="AU1170" t="s">
        <v>697</v>
      </c>
      <c r="AV1170" t="s">
        <v>697</v>
      </c>
      <c r="AW1170" t="s">
        <v>697</v>
      </c>
      <c r="AX1170" t="s">
        <v>697</v>
      </c>
      <c r="AY1170" t="s">
        <v>697</v>
      </c>
      <c r="AZ1170" t="s">
        <v>697</v>
      </c>
      <c r="BA1170" t="s">
        <v>2844</v>
      </c>
      <c r="BB1170" t="s">
        <v>3059</v>
      </c>
      <c r="BC1170">
        <v>14.22</v>
      </c>
      <c r="BD1170" t="s">
        <v>697</v>
      </c>
      <c r="BE1170">
        <v>0</v>
      </c>
      <c r="BF1170">
        <v>0</v>
      </c>
      <c r="BG1170">
        <v>0</v>
      </c>
      <c r="BH1170">
        <v>0</v>
      </c>
      <c r="BI1170" t="s">
        <v>197</v>
      </c>
      <c r="BJ1170" t="s">
        <v>697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 t="s">
        <v>697</v>
      </c>
      <c r="BQ1170">
        <v>0</v>
      </c>
      <c r="BR1170">
        <v>0</v>
      </c>
      <c r="BS1170">
        <v>0</v>
      </c>
      <c r="BT1170" t="s">
        <v>697</v>
      </c>
      <c r="BU1170">
        <v>0</v>
      </c>
      <c r="BV1170">
        <v>0</v>
      </c>
      <c r="BW1170" t="s">
        <v>697</v>
      </c>
      <c r="BX1170">
        <v>0</v>
      </c>
    </row>
    <row r="1171" spans="1:76" x14ac:dyDescent="0.25">
      <c r="A1171" t="s">
        <v>739</v>
      </c>
      <c r="B1171" t="s">
        <v>191</v>
      </c>
      <c r="C1171" t="s">
        <v>535</v>
      </c>
      <c r="D1171" t="s">
        <v>536</v>
      </c>
      <c r="E1171" t="s">
        <v>697</v>
      </c>
      <c r="F1171" t="s">
        <v>253</v>
      </c>
      <c r="G1171" t="s">
        <v>697</v>
      </c>
      <c r="H1171" t="s">
        <v>184</v>
      </c>
      <c r="I1171" t="s">
        <v>2633</v>
      </c>
      <c r="J1171" t="s">
        <v>2633</v>
      </c>
      <c r="K1171">
        <v>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697</v>
      </c>
      <c r="AC1171" s="2">
        <v>-7.5655737704918034</v>
      </c>
      <c r="AD1171">
        <v>-1.66</v>
      </c>
      <c r="AE1171">
        <v>0</v>
      </c>
      <c r="AF1171">
        <v>0</v>
      </c>
      <c r="AG1171">
        <v>0</v>
      </c>
      <c r="AH1171">
        <v>0</v>
      </c>
      <c r="AI1171" t="s">
        <v>697</v>
      </c>
      <c r="AJ1171" t="s">
        <v>697</v>
      </c>
      <c r="AK1171" t="s">
        <v>697</v>
      </c>
      <c r="AL1171">
        <v>0</v>
      </c>
      <c r="AM1171">
        <v>0</v>
      </c>
      <c r="AN1171" t="s">
        <v>697</v>
      </c>
      <c r="AO1171" t="s">
        <v>697</v>
      </c>
      <c r="AP1171" t="s">
        <v>697</v>
      </c>
      <c r="AQ1171" t="s">
        <v>697</v>
      </c>
      <c r="AR1171" t="s">
        <v>697</v>
      </c>
      <c r="AS1171" t="s">
        <v>697</v>
      </c>
      <c r="AT1171" t="s">
        <v>697</v>
      </c>
      <c r="AU1171" t="s">
        <v>697</v>
      </c>
      <c r="AV1171" t="s">
        <v>697</v>
      </c>
      <c r="AW1171" t="s">
        <v>697</v>
      </c>
      <c r="AX1171" t="s">
        <v>697</v>
      </c>
      <c r="AY1171" t="s">
        <v>697</v>
      </c>
      <c r="AZ1171" t="s">
        <v>697</v>
      </c>
      <c r="BA1171" t="s">
        <v>3060</v>
      </c>
      <c r="BB1171" t="s">
        <v>3061</v>
      </c>
      <c r="BC1171">
        <v>9.23</v>
      </c>
      <c r="BD1171" t="s">
        <v>697</v>
      </c>
      <c r="BE1171">
        <v>0</v>
      </c>
      <c r="BF1171">
        <v>0</v>
      </c>
      <c r="BG1171">
        <v>0</v>
      </c>
      <c r="BH1171">
        <v>0</v>
      </c>
      <c r="BI1171" t="s">
        <v>197</v>
      </c>
      <c r="BJ1171" t="s">
        <v>697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 t="s">
        <v>697</v>
      </c>
      <c r="BQ1171">
        <v>0</v>
      </c>
      <c r="BR1171">
        <v>0</v>
      </c>
      <c r="BS1171">
        <v>0</v>
      </c>
      <c r="BT1171" t="s">
        <v>697</v>
      </c>
      <c r="BU1171">
        <v>0</v>
      </c>
      <c r="BV1171">
        <v>0</v>
      </c>
      <c r="BW1171" t="s">
        <v>697</v>
      </c>
      <c r="BX1171">
        <v>0</v>
      </c>
    </row>
    <row r="1172" spans="1:76" x14ac:dyDescent="0.25">
      <c r="A1172" t="s">
        <v>732</v>
      </c>
      <c r="B1172" t="s">
        <v>231</v>
      </c>
      <c r="C1172" t="s">
        <v>455</v>
      </c>
      <c r="D1172" t="s">
        <v>255</v>
      </c>
      <c r="E1172" t="s">
        <v>697</v>
      </c>
      <c r="F1172" t="s">
        <v>456</v>
      </c>
      <c r="G1172" t="s">
        <v>697</v>
      </c>
      <c r="H1172" t="s">
        <v>184</v>
      </c>
      <c r="I1172" t="s">
        <v>2633</v>
      </c>
      <c r="J1172" t="s">
        <v>2633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697</v>
      </c>
      <c r="AC1172" s="2">
        <v>-1.7622950819672132</v>
      </c>
      <c r="AD1172">
        <v>-0.39</v>
      </c>
      <c r="AE1172">
        <v>0</v>
      </c>
      <c r="AF1172">
        <v>0</v>
      </c>
      <c r="AG1172">
        <v>0</v>
      </c>
      <c r="AH1172">
        <v>0</v>
      </c>
      <c r="AI1172" t="s">
        <v>697</v>
      </c>
      <c r="AJ1172" t="s">
        <v>697</v>
      </c>
      <c r="AK1172" t="s">
        <v>697</v>
      </c>
      <c r="AL1172">
        <v>0</v>
      </c>
      <c r="AM1172">
        <v>0</v>
      </c>
      <c r="AN1172" t="s">
        <v>697</v>
      </c>
      <c r="AO1172" t="s">
        <v>697</v>
      </c>
      <c r="AP1172" t="s">
        <v>697</v>
      </c>
      <c r="AQ1172" t="s">
        <v>697</v>
      </c>
      <c r="AR1172" t="s">
        <v>697</v>
      </c>
      <c r="AS1172" t="s">
        <v>697</v>
      </c>
      <c r="AT1172" t="s">
        <v>697</v>
      </c>
      <c r="AU1172" t="s">
        <v>697</v>
      </c>
      <c r="AV1172" t="s">
        <v>697</v>
      </c>
      <c r="AW1172" t="s">
        <v>697</v>
      </c>
      <c r="AX1172" t="s">
        <v>697</v>
      </c>
      <c r="AY1172" t="s">
        <v>697</v>
      </c>
      <c r="AZ1172" t="s">
        <v>697</v>
      </c>
      <c r="BA1172" t="s">
        <v>1545</v>
      </c>
      <c r="BB1172" t="s">
        <v>3062</v>
      </c>
      <c r="BC1172">
        <v>2.15</v>
      </c>
      <c r="BD1172" t="s">
        <v>697</v>
      </c>
      <c r="BE1172">
        <v>0</v>
      </c>
      <c r="BF1172">
        <v>0</v>
      </c>
      <c r="BG1172">
        <v>0</v>
      </c>
      <c r="BH1172">
        <v>0</v>
      </c>
      <c r="BI1172" t="s">
        <v>197</v>
      </c>
      <c r="BJ1172" t="s">
        <v>697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 t="s">
        <v>697</v>
      </c>
      <c r="BQ1172">
        <v>0</v>
      </c>
      <c r="BR1172">
        <v>0</v>
      </c>
      <c r="BS1172">
        <v>0</v>
      </c>
      <c r="BT1172" t="s">
        <v>697</v>
      </c>
      <c r="BU1172">
        <v>0</v>
      </c>
      <c r="BV1172">
        <v>0</v>
      </c>
      <c r="BW1172" t="s">
        <v>697</v>
      </c>
      <c r="BX1172">
        <v>0</v>
      </c>
    </row>
    <row r="1173" spans="1:76" x14ac:dyDescent="0.25">
      <c r="A1173" t="s">
        <v>721</v>
      </c>
      <c r="B1173" t="s">
        <v>191</v>
      </c>
      <c r="C1173" t="s">
        <v>209</v>
      </c>
      <c r="D1173" t="s">
        <v>796</v>
      </c>
      <c r="E1173" t="s">
        <v>697</v>
      </c>
      <c r="F1173" t="s">
        <v>210</v>
      </c>
      <c r="G1173" t="s">
        <v>697</v>
      </c>
      <c r="H1173" t="s">
        <v>184</v>
      </c>
      <c r="I1173" t="s">
        <v>2633</v>
      </c>
      <c r="J1173" t="s">
        <v>2633</v>
      </c>
      <c r="K1173">
        <v>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t="s">
        <v>697</v>
      </c>
      <c r="AC1173" s="2">
        <v>-7.7377049180327866</v>
      </c>
      <c r="AD1173">
        <v>-1.7</v>
      </c>
      <c r="AE1173">
        <v>0</v>
      </c>
      <c r="AF1173">
        <v>0</v>
      </c>
      <c r="AG1173">
        <v>0</v>
      </c>
      <c r="AH1173">
        <v>0</v>
      </c>
      <c r="AI1173" t="s">
        <v>697</v>
      </c>
      <c r="AJ1173" t="s">
        <v>697</v>
      </c>
      <c r="AK1173" t="s">
        <v>697</v>
      </c>
      <c r="AL1173">
        <v>0</v>
      </c>
      <c r="AM1173">
        <v>0</v>
      </c>
      <c r="AN1173" t="s">
        <v>697</v>
      </c>
      <c r="AO1173" t="s">
        <v>697</v>
      </c>
      <c r="AP1173" t="s">
        <v>697</v>
      </c>
      <c r="AQ1173" t="s">
        <v>697</v>
      </c>
      <c r="AR1173" t="s">
        <v>697</v>
      </c>
      <c r="AS1173" t="s">
        <v>697</v>
      </c>
      <c r="AT1173" t="s">
        <v>697</v>
      </c>
      <c r="AU1173" t="s">
        <v>697</v>
      </c>
      <c r="AV1173" t="s">
        <v>697</v>
      </c>
      <c r="AW1173" t="s">
        <v>697</v>
      </c>
      <c r="AX1173" t="s">
        <v>697</v>
      </c>
      <c r="AY1173" t="s">
        <v>697</v>
      </c>
      <c r="AZ1173" t="s">
        <v>697</v>
      </c>
      <c r="BA1173" t="s">
        <v>2795</v>
      </c>
      <c r="BB1173" t="s">
        <v>3063</v>
      </c>
      <c r="BC1173">
        <v>9.44</v>
      </c>
      <c r="BD1173" t="s">
        <v>697</v>
      </c>
      <c r="BE1173">
        <v>0</v>
      </c>
      <c r="BF1173">
        <v>0</v>
      </c>
      <c r="BG1173">
        <v>0</v>
      </c>
      <c r="BH1173">
        <v>0</v>
      </c>
      <c r="BI1173" t="s">
        <v>197</v>
      </c>
      <c r="BJ1173" t="s">
        <v>697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 t="s">
        <v>697</v>
      </c>
      <c r="BQ1173">
        <v>0</v>
      </c>
      <c r="BR1173">
        <v>0</v>
      </c>
      <c r="BS1173">
        <v>0</v>
      </c>
      <c r="BT1173" t="s">
        <v>697</v>
      </c>
      <c r="BU1173">
        <v>0</v>
      </c>
      <c r="BV1173">
        <v>0</v>
      </c>
      <c r="BW1173" t="s">
        <v>697</v>
      </c>
      <c r="BX1173">
        <v>0</v>
      </c>
    </row>
    <row r="1174" spans="1:76" x14ac:dyDescent="0.25">
      <c r="A1174" t="s">
        <v>721</v>
      </c>
      <c r="B1174" t="s">
        <v>191</v>
      </c>
      <c r="C1174" t="s">
        <v>209</v>
      </c>
      <c r="D1174" t="s">
        <v>796</v>
      </c>
      <c r="E1174" t="s">
        <v>697</v>
      </c>
      <c r="F1174" t="s">
        <v>210</v>
      </c>
      <c r="G1174" t="s">
        <v>697</v>
      </c>
      <c r="H1174" t="s">
        <v>184</v>
      </c>
      <c r="I1174" t="s">
        <v>2633</v>
      </c>
      <c r="J1174" t="s">
        <v>2633</v>
      </c>
      <c r="K1174">
        <v>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697</v>
      </c>
      <c r="AC1174" s="2">
        <v>-7.5245901639344259</v>
      </c>
      <c r="AD1174">
        <v>-1.66</v>
      </c>
      <c r="AE1174">
        <v>0</v>
      </c>
      <c r="AF1174">
        <v>0</v>
      </c>
      <c r="AG1174">
        <v>0</v>
      </c>
      <c r="AH1174">
        <v>0</v>
      </c>
      <c r="AI1174" t="s">
        <v>697</v>
      </c>
      <c r="AJ1174" t="s">
        <v>697</v>
      </c>
      <c r="AK1174" t="s">
        <v>697</v>
      </c>
      <c r="AL1174">
        <v>0</v>
      </c>
      <c r="AM1174">
        <v>0</v>
      </c>
      <c r="AN1174" t="s">
        <v>697</v>
      </c>
      <c r="AO1174" t="s">
        <v>697</v>
      </c>
      <c r="AP1174" t="s">
        <v>697</v>
      </c>
      <c r="AQ1174" t="s">
        <v>697</v>
      </c>
      <c r="AR1174" t="s">
        <v>697</v>
      </c>
      <c r="AS1174" t="s">
        <v>697</v>
      </c>
      <c r="AT1174" t="s">
        <v>697</v>
      </c>
      <c r="AU1174" t="s">
        <v>697</v>
      </c>
      <c r="AV1174" t="s">
        <v>697</v>
      </c>
      <c r="AW1174" t="s">
        <v>697</v>
      </c>
      <c r="AX1174" t="s">
        <v>697</v>
      </c>
      <c r="AY1174" t="s">
        <v>697</v>
      </c>
      <c r="AZ1174" t="s">
        <v>697</v>
      </c>
      <c r="BA1174" t="s">
        <v>3064</v>
      </c>
      <c r="BB1174" t="s">
        <v>3065</v>
      </c>
      <c r="BC1174">
        <v>9.18</v>
      </c>
      <c r="BD1174" t="s">
        <v>697</v>
      </c>
      <c r="BE1174">
        <v>0</v>
      </c>
      <c r="BF1174">
        <v>0</v>
      </c>
      <c r="BG1174">
        <v>0</v>
      </c>
      <c r="BH1174">
        <v>0</v>
      </c>
      <c r="BI1174" t="s">
        <v>197</v>
      </c>
      <c r="BJ1174" t="s">
        <v>697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 t="s">
        <v>697</v>
      </c>
      <c r="BQ1174">
        <v>0</v>
      </c>
      <c r="BR1174">
        <v>0</v>
      </c>
      <c r="BS1174">
        <v>0</v>
      </c>
      <c r="BT1174" t="s">
        <v>697</v>
      </c>
      <c r="BU1174">
        <v>0</v>
      </c>
      <c r="BV1174">
        <v>0</v>
      </c>
      <c r="BW1174" t="s">
        <v>697</v>
      </c>
      <c r="BX1174">
        <v>0</v>
      </c>
    </row>
    <row r="1175" spans="1:76" x14ac:dyDescent="0.25">
      <c r="A1175" t="s">
        <v>721</v>
      </c>
      <c r="B1175" t="s">
        <v>191</v>
      </c>
      <c r="C1175" t="s">
        <v>209</v>
      </c>
      <c r="D1175" t="s">
        <v>796</v>
      </c>
      <c r="E1175" t="s">
        <v>697</v>
      </c>
      <c r="F1175" t="s">
        <v>210</v>
      </c>
      <c r="G1175" t="s">
        <v>697</v>
      </c>
      <c r="H1175" t="s">
        <v>184</v>
      </c>
      <c r="I1175" t="s">
        <v>2633</v>
      </c>
      <c r="J1175" t="s">
        <v>2633</v>
      </c>
      <c r="K1175">
        <v>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697</v>
      </c>
      <c r="AC1175" s="2">
        <v>-8.4344262295081975</v>
      </c>
      <c r="AD1175">
        <v>-1.86</v>
      </c>
      <c r="AE1175">
        <v>0</v>
      </c>
      <c r="AF1175">
        <v>0</v>
      </c>
      <c r="AG1175">
        <v>0</v>
      </c>
      <c r="AH1175">
        <v>0</v>
      </c>
      <c r="AI1175" t="s">
        <v>697</v>
      </c>
      <c r="AJ1175" t="s">
        <v>697</v>
      </c>
      <c r="AK1175" t="s">
        <v>697</v>
      </c>
      <c r="AL1175">
        <v>0</v>
      </c>
      <c r="AM1175">
        <v>0</v>
      </c>
      <c r="AN1175" t="s">
        <v>697</v>
      </c>
      <c r="AO1175" t="s">
        <v>697</v>
      </c>
      <c r="AP1175" t="s">
        <v>697</v>
      </c>
      <c r="AQ1175" t="s">
        <v>697</v>
      </c>
      <c r="AR1175" t="s">
        <v>697</v>
      </c>
      <c r="AS1175" t="s">
        <v>697</v>
      </c>
      <c r="AT1175" t="s">
        <v>697</v>
      </c>
      <c r="AU1175" t="s">
        <v>697</v>
      </c>
      <c r="AV1175" t="s">
        <v>697</v>
      </c>
      <c r="AW1175" t="s">
        <v>697</v>
      </c>
      <c r="AX1175" t="s">
        <v>697</v>
      </c>
      <c r="AY1175" t="s">
        <v>697</v>
      </c>
      <c r="AZ1175" t="s">
        <v>697</v>
      </c>
      <c r="BA1175" t="s">
        <v>3066</v>
      </c>
      <c r="BB1175" t="s">
        <v>3067</v>
      </c>
      <c r="BC1175">
        <v>10.29</v>
      </c>
      <c r="BD1175" t="s">
        <v>697</v>
      </c>
      <c r="BE1175">
        <v>0</v>
      </c>
      <c r="BF1175">
        <v>0</v>
      </c>
      <c r="BG1175">
        <v>0</v>
      </c>
      <c r="BH1175">
        <v>0</v>
      </c>
      <c r="BI1175" t="s">
        <v>197</v>
      </c>
      <c r="BJ1175" t="s">
        <v>697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 t="s">
        <v>697</v>
      </c>
      <c r="BQ1175">
        <v>0</v>
      </c>
      <c r="BR1175">
        <v>0</v>
      </c>
      <c r="BS1175">
        <v>0</v>
      </c>
      <c r="BT1175" t="s">
        <v>697</v>
      </c>
      <c r="BU1175">
        <v>0</v>
      </c>
      <c r="BV1175">
        <v>0</v>
      </c>
      <c r="BW1175" t="s">
        <v>697</v>
      </c>
      <c r="BX1175">
        <v>0</v>
      </c>
    </row>
    <row r="1176" spans="1:76" x14ac:dyDescent="0.25">
      <c r="A1176" t="s">
        <v>726</v>
      </c>
      <c r="B1176" t="s">
        <v>191</v>
      </c>
      <c r="C1176" t="s">
        <v>539</v>
      </c>
      <c r="D1176" t="s">
        <v>540</v>
      </c>
      <c r="E1176" t="s">
        <v>697</v>
      </c>
      <c r="F1176" t="s">
        <v>457</v>
      </c>
      <c r="G1176" t="s">
        <v>697</v>
      </c>
      <c r="H1176" t="s">
        <v>184</v>
      </c>
      <c r="I1176" t="s">
        <v>2633</v>
      </c>
      <c r="J1176" t="s">
        <v>2633</v>
      </c>
      <c r="K1176">
        <v>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697</v>
      </c>
      <c r="AC1176" s="2">
        <v>-2.860655737704918</v>
      </c>
      <c r="AD1176">
        <v>-0.63</v>
      </c>
      <c r="AE1176">
        <v>0</v>
      </c>
      <c r="AF1176">
        <v>0</v>
      </c>
      <c r="AG1176">
        <v>0</v>
      </c>
      <c r="AH1176">
        <v>0</v>
      </c>
      <c r="AI1176" t="s">
        <v>697</v>
      </c>
      <c r="AJ1176" t="s">
        <v>697</v>
      </c>
      <c r="AK1176" t="s">
        <v>697</v>
      </c>
      <c r="AL1176">
        <v>0</v>
      </c>
      <c r="AM1176">
        <v>0</v>
      </c>
      <c r="AN1176" t="s">
        <v>697</v>
      </c>
      <c r="AO1176" t="s">
        <v>697</v>
      </c>
      <c r="AP1176" t="s">
        <v>697</v>
      </c>
      <c r="AQ1176" t="s">
        <v>697</v>
      </c>
      <c r="AR1176" t="s">
        <v>697</v>
      </c>
      <c r="AS1176" t="s">
        <v>697</v>
      </c>
      <c r="AT1176" t="s">
        <v>697</v>
      </c>
      <c r="AU1176" t="s">
        <v>697</v>
      </c>
      <c r="AV1176" t="s">
        <v>697</v>
      </c>
      <c r="AW1176" t="s">
        <v>697</v>
      </c>
      <c r="AX1176" t="s">
        <v>697</v>
      </c>
      <c r="AY1176" t="s">
        <v>697</v>
      </c>
      <c r="AZ1176" t="s">
        <v>697</v>
      </c>
      <c r="BA1176" t="s">
        <v>2615</v>
      </c>
      <c r="BB1176" t="s">
        <v>3068</v>
      </c>
      <c r="BC1176">
        <v>3.49</v>
      </c>
      <c r="BD1176" t="s">
        <v>697</v>
      </c>
      <c r="BE1176">
        <v>0</v>
      </c>
      <c r="BF1176">
        <v>0</v>
      </c>
      <c r="BG1176">
        <v>0</v>
      </c>
      <c r="BH1176">
        <v>0</v>
      </c>
      <c r="BI1176" t="s">
        <v>197</v>
      </c>
      <c r="BJ1176" t="s">
        <v>697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 t="s">
        <v>697</v>
      </c>
      <c r="BQ1176">
        <v>0</v>
      </c>
      <c r="BR1176">
        <v>0</v>
      </c>
      <c r="BS1176">
        <v>0</v>
      </c>
      <c r="BT1176" t="s">
        <v>697</v>
      </c>
      <c r="BU1176">
        <v>0</v>
      </c>
      <c r="BV1176">
        <v>0</v>
      </c>
      <c r="BW1176" t="s">
        <v>697</v>
      </c>
      <c r="BX1176">
        <v>0</v>
      </c>
    </row>
    <row r="1177" spans="1:76" x14ac:dyDescent="0.25">
      <c r="A1177" t="s">
        <v>726</v>
      </c>
      <c r="B1177" t="s">
        <v>191</v>
      </c>
      <c r="C1177" t="s">
        <v>539</v>
      </c>
      <c r="D1177" t="s">
        <v>540</v>
      </c>
      <c r="E1177" t="s">
        <v>697</v>
      </c>
      <c r="F1177" t="s">
        <v>457</v>
      </c>
      <c r="G1177" t="s">
        <v>697</v>
      </c>
      <c r="H1177" t="s">
        <v>184</v>
      </c>
      <c r="I1177" t="s">
        <v>2633</v>
      </c>
      <c r="J1177" t="s">
        <v>2633</v>
      </c>
      <c r="K1177">
        <v>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697</v>
      </c>
      <c r="AC1177" s="2">
        <v>-7.9508196721311473</v>
      </c>
      <c r="AD1177">
        <v>-1.75</v>
      </c>
      <c r="AE1177">
        <v>0</v>
      </c>
      <c r="AF1177">
        <v>0</v>
      </c>
      <c r="AG1177">
        <v>0</v>
      </c>
      <c r="AH1177">
        <v>0</v>
      </c>
      <c r="AI1177" t="s">
        <v>697</v>
      </c>
      <c r="AJ1177" t="s">
        <v>697</v>
      </c>
      <c r="AK1177" t="s">
        <v>697</v>
      </c>
      <c r="AL1177">
        <v>0</v>
      </c>
      <c r="AM1177">
        <v>0</v>
      </c>
      <c r="AN1177" t="s">
        <v>697</v>
      </c>
      <c r="AO1177" t="s">
        <v>697</v>
      </c>
      <c r="AP1177" t="s">
        <v>697</v>
      </c>
      <c r="AQ1177" t="s">
        <v>697</v>
      </c>
      <c r="AR1177" t="s">
        <v>697</v>
      </c>
      <c r="AS1177" t="s">
        <v>697</v>
      </c>
      <c r="AT1177" t="s">
        <v>697</v>
      </c>
      <c r="AU1177" t="s">
        <v>697</v>
      </c>
      <c r="AV1177" t="s">
        <v>697</v>
      </c>
      <c r="AW1177" t="s">
        <v>697</v>
      </c>
      <c r="AX1177" t="s">
        <v>697</v>
      </c>
      <c r="AY1177" t="s">
        <v>697</v>
      </c>
      <c r="AZ1177" t="s">
        <v>697</v>
      </c>
      <c r="BA1177" t="s">
        <v>3069</v>
      </c>
      <c r="BB1177" t="s">
        <v>3070</v>
      </c>
      <c r="BC1177">
        <v>9.6999999999999993</v>
      </c>
      <c r="BD1177" t="s">
        <v>697</v>
      </c>
      <c r="BE1177">
        <v>0</v>
      </c>
      <c r="BF1177">
        <v>0</v>
      </c>
      <c r="BG1177">
        <v>0</v>
      </c>
      <c r="BH1177">
        <v>0</v>
      </c>
      <c r="BI1177" t="s">
        <v>197</v>
      </c>
      <c r="BJ1177" t="s">
        <v>697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 t="s">
        <v>697</v>
      </c>
      <c r="BQ1177">
        <v>0</v>
      </c>
      <c r="BR1177">
        <v>0</v>
      </c>
      <c r="BS1177">
        <v>0</v>
      </c>
      <c r="BT1177" t="s">
        <v>697</v>
      </c>
      <c r="BU1177">
        <v>0</v>
      </c>
      <c r="BV1177">
        <v>0</v>
      </c>
      <c r="BW1177" t="s">
        <v>697</v>
      </c>
      <c r="BX1177">
        <v>0</v>
      </c>
    </row>
    <row r="1178" spans="1:76" x14ac:dyDescent="0.25">
      <c r="A1178" t="s">
        <v>1288</v>
      </c>
      <c r="B1178" t="s">
        <v>201</v>
      </c>
      <c r="C1178" t="s">
        <v>1289</v>
      </c>
      <c r="D1178" t="s">
        <v>283</v>
      </c>
      <c r="E1178" t="s">
        <v>697</v>
      </c>
      <c r="F1178" t="s">
        <v>463</v>
      </c>
      <c r="G1178" t="s">
        <v>697</v>
      </c>
      <c r="H1178" t="s">
        <v>184</v>
      </c>
      <c r="I1178" t="s">
        <v>2633</v>
      </c>
      <c r="J1178" t="s">
        <v>2633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697</v>
      </c>
      <c r="AC1178" s="2">
        <v>-1.4918032786885247</v>
      </c>
      <c r="AD1178">
        <v>-0.33</v>
      </c>
      <c r="AE1178">
        <v>0</v>
      </c>
      <c r="AF1178">
        <v>0</v>
      </c>
      <c r="AG1178">
        <v>0</v>
      </c>
      <c r="AH1178">
        <v>0</v>
      </c>
      <c r="AI1178" t="s">
        <v>697</v>
      </c>
      <c r="AJ1178" t="s">
        <v>697</v>
      </c>
      <c r="AK1178" t="s">
        <v>697</v>
      </c>
      <c r="AL1178">
        <v>0</v>
      </c>
      <c r="AM1178">
        <v>0</v>
      </c>
      <c r="AN1178" t="s">
        <v>697</v>
      </c>
      <c r="AO1178" t="s">
        <v>697</v>
      </c>
      <c r="AP1178" t="s">
        <v>697</v>
      </c>
      <c r="AQ1178" t="s">
        <v>697</v>
      </c>
      <c r="AR1178" t="s">
        <v>697</v>
      </c>
      <c r="AS1178" t="s">
        <v>697</v>
      </c>
      <c r="AT1178" t="s">
        <v>697</v>
      </c>
      <c r="AU1178" t="s">
        <v>697</v>
      </c>
      <c r="AV1178" t="s">
        <v>697</v>
      </c>
      <c r="AW1178" t="s">
        <v>697</v>
      </c>
      <c r="AX1178" t="s">
        <v>697</v>
      </c>
      <c r="AY1178" t="s">
        <v>697</v>
      </c>
      <c r="AZ1178" t="s">
        <v>697</v>
      </c>
      <c r="BA1178" t="s">
        <v>2229</v>
      </c>
      <c r="BB1178" t="s">
        <v>3071</v>
      </c>
      <c r="BC1178">
        <v>1.82</v>
      </c>
      <c r="BD1178" t="s">
        <v>697</v>
      </c>
      <c r="BE1178">
        <v>0</v>
      </c>
      <c r="BF1178">
        <v>0</v>
      </c>
      <c r="BG1178">
        <v>0</v>
      </c>
      <c r="BH1178">
        <v>0</v>
      </c>
      <c r="BI1178" t="s">
        <v>197</v>
      </c>
      <c r="BJ1178" t="s">
        <v>697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 t="s">
        <v>697</v>
      </c>
      <c r="BQ1178">
        <v>0</v>
      </c>
      <c r="BR1178">
        <v>0</v>
      </c>
      <c r="BS1178">
        <v>0</v>
      </c>
      <c r="BT1178" t="s">
        <v>697</v>
      </c>
      <c r="BU1178">
        <v>0</v>
      </c>
      <c r="BV1178">
        <v>0</v>
      </c>
      <c r="BW1178" t="s">
        <v>697</v>
      </c>
      <c r="BX1178">
        <v>0</v>
      </c>
    </row>
    <row r="1179" spans="1:76" x14ac:dyDescent="0.25">
      <c r="A1179" t="s">
        <v>736</v>
      </c>
      <c r="B1179" t="s">
        <v>231</v>
      </c>
      <c r="C1179" t="s">
        <v>256</v>
      </c>
      <c r="D1179" t="s">
        <v>255</v>
      </c>
      <c r="E1179" t="s">
        <v>697</v>
      </c>
      <c r="F1179" t="s">
        <v>257</v>
      </c>
      <c r="G1179" t="s">
        <v>697</v>
      </c>
      <c r="H1179" t="s">
        <v>184</v>
      </c>
      <c r="I1179" t="s">
        <v>2633</v>
      </c>
      <c r="J1179" t="s">
        <v>2633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t="s">
        <v>697</v>
      </c>
      <c r="AC1179" s="2">
        <v>-12.090163934426229</v>
      </c>
      <c r="AD1179">
        <v>-2.66</v>
      </c>
      <c r="AE1179">
        <v>0</v>
      </c>
      <c r="AF1179">
        <v>0</v>
      </c>
      <c r="AG1179">
        <v>0</v>
      </c>
      <c r="AH1179">
        <v>0</v>
      </c>
      <c r="AI1179" t="s">
        <v>697</v>
      </c>
      <c r="AJ1179" t="s">
        <v>697</v>
      </c>
      <c r="AK1179" t="s">
        <v>697</v>
      </c>
      <c r="AL1179">
        <v>0</v>
      </c>
      <c r="AM1179">
        <v>0</v>
      </c>
      <c r="AN1179" t="s">
        <v>697</v>
      </c>
      <c r="AO1179" t="s">
        <v>697</v>
      </c>
      <c r="AP1179" t="s">
        <v>697</v>
      </c>
      <c r="AQ1179" t="s">
        <v>697</v>
      </c>
      <c r="AR1179" t="s">
        <v>697</v>
      </c>
      <c r="AS1179" t="s">
        <v>697</v>
      </c>
      <c r="AT1179" t="s">
        <v>697</v>
      </c>
      <c r="AU1179" t="s">
        <v>697</v>
      </c>
      <c r="AV1179" t="s">
        <v>697</v>
      </c>
      <c r="AW1179" t="s">
        <v>697</v>
      </c>
      <c r="AX1179" t="s">
        <v>697</v>
      </c>
      <c r="AY1179" t="s">
        <v>697</v>
      </c>
      <c r="AZ1179" t="s">
        <v>697</v>
      </c>
      <c r="BA1179" t="s">
        <v>3072</v>
      </c>
      <c r="BB1179" t="s">
        <v>3073</v>
      </c>
      <c r="BC1179">
        <v>14.75</v>
      </c>
      <c r="BD1179" t="s">
        <v>697</v>
      </c>
      <c r="BE1179">
        <v>0</v>
      </c>
      <c r="BF1179">
        <v>0</v>
      </c>
      <c r="BG1179">
        <v>0</v>
      </c>
      <c r="BH1179">
        <v>0</v>
      </c>
      <c r="BI1179" t="s">
        <v>197</v>
      </c>
      <c r="BJ1179" t="s">
        <v>697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 t="s">
        <v>697</v>
      </c>
      <c r="BQ1179">
        <v>0</v>
      </c>
      <c r="BR1179">
        <v>0</v>
      </c>
      <c r="BS1179">
        <v>0</v>
      </c>
      <c r="BT1179" t="s">
        <v>697</v>
      </c>
      <c r="BU1179">
        <v>0</v>
      </c>
      <c r="BV1179">
        <v>0</v>
      </c>
      <c r="BW1179" t="s">
        <v>697</v>
      </c>
      <c r="BX1179">
        <v>0</v>
      </c>
    </row>
    <row r="1180" spans="1:76" x14ac:dyDescent="0.25">
      <c r="A1180" t="s">
        <v>736</v>
      </c>
      <c r="B1180" t="s">
        <v>231</v>
      </c>
      <c r="C1180" t="s">
        <v>256</v>
      </c>
      <c r="D1180" t="s">
        <v>255</v>
      </c>
      <c r="E1180" t="s">
        <v>697</v>
      </c>
      <c r="F1180" t="s">
        <v>257</v>
      </c>
      <c r="G1180" t="s">
        <v>697</v>
      </c>
      <c r="H1180" t="s">
        <v>184</v>
      </c>
      <c r="I1180" t="s">
        <v>2633</v>
      </c>
      <c r="J1180" t="s">
        <v>2633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697</v>
      </c>
      <c r="AC1180" s="2">
        <v>-8.3114754098360653</v>
      </c>
      <c r="AD1180">
        <v>-1.83</v>
      </c>
      <c r="AE1180">
        <v>0</v>
      </c>
      <c r="AF1180">
        <v>0</v>
      </c>
      <c r="AG1180">
        <v>0</v>
      </c>
      <c r="AH1180">
        <v>0</v>
      </c>
      <c r="AI1180" t="s">
        <v>697</v>
      </c>
      <c r="AJ1180" t="s">
        <v>697</v>
      </c>
      <c r="AK1180" t="s">
        <v>697</v>
      </c>
      <c r="AL1180">
        <v>0</v>
      </c>
      <c r="AM1180">
        <v>0</v>
      </c>
      <c r="AN1180" t="s">
        <v>697</v>
      </c>
      <c r="AO1180" t="s">
        <v>697</v>
      </c>
      <c r="AP1180" t="s">
        <v>697</v>
      </c>
      <c r="AQ1180" t="s">
        <v>697</v>
      </c>
      <c r="AR1180" t="s">
        <v>697</v>
      </c>
      <c r="AS1180" t="s">
        <v>697</v>
      </c>
      <c r="AT1180" t="s">
        <v>697</v>
      </c>
      <c r="AU1180" t="s">
        <v>697</v>
      </c>
      <c r="AV1180" t="s">
        <v>697</v>
      </c>
      <c r="AW1180" t="s">
        <v>697</v>
      </c>
      <c r="AX1180" t="s">
        <v>697</v>
      </c>
      <c r="AY1180" t="s">
        <v>697</v>
      </c>
      <c r="AZ1180" t="s">
        <v>697</v>
      </c>
      <c r="BA1180" t="s">
        <v>3074</v>
      </c>
      <c r="BB1180" t="s">
        <v>3075</v>
      </c>
      <c r="BC1180">
        <v>10.14</v>
      </c>
      <c r="BD1180" t="s">
        <v>697</v>
      </c>
      <c r="BE1180">
        <v>0</v>
      </c>
      <c r="BF1180">
        <v>0</v>
      </c>
      <c r="BG1180">
        <v>0</v>
      </c>
      <c r="BH1180">
        <v>0</v>
      </c>
      <c r="BI1180" t="s">
        <v>197</v>
      </c>
      <c r="BJ1180" t="s">
        <v>697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 t="s">
        <v>697</v>
      </c>
      <c r="BQ1180">
        <v>0</v>
      </c>
      <c r="BR1180">
        <v>0</v>
      </c>
      <c r="BS1180">
        <v>0</v>
      </c>
      <c r="BT1180" t="s">
        <v>697</v>
      </c>
      <c r="BU1180">
        <v>0</v>
      </c>
      <c r="BV1180">
        <v>0</v>
      </c>
      <c r="BW1180" t="s">
        <v>697</v>
      </c>
      <c r="BX1180">
        <v>0</v>
      </c>
    </row>
    <row r="1181" spans="1:76" x14ac:dyDescent="0.25">
      <c r="A1181" t="s">
        <v>752</v>
      </c>
      <c r="B1181" t="s">
        <v>191</v>
      </c>
      <c r="C1181" t="s">
        <v>753</v>
      </c>
      <c r="D1181" t="s">
        <v>669</v>
      </c>
      <c r="E1181" t="s">
        <v>697</v>
      </c>
      <c r="F1181" t="s">
        <v>688</v>
      </c>
      <c r="G1181" t="s">
        <v>697</v>
      </c>
      <c r="H1181" t="s">
        <v>184</v>
      </c>
      <c r="I1181" t="s">
        <v>2633</v>
      </c>
      <c r="J1181" t="s">
        <v>2633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697</v>
      </c>
      <c r="AC1181" s="2">
        <v>-1.5737704918032787</v>
      </c>
      <c r="AD1181">
        <v>-0.35</v>
      </c>
      <c r="AE1181">
        <v>0</v>
      </c>
      <c r="AF1181">
        <v>0</v>
      </c>
      <c r="AG1181">
        <v>0</v>
      </c>
      <c r="AH1181">
        <v>0</v>
      </c>
      <c r="AI1181" t="s">
        <v>697</v>
      </c>
      <c r="AJ1181" t="s">
        <v>697</v>
      </c>
      <c r="AK1181" t="s">
        <v>697</v>
      </c>
      <c r="AL1181">
        <v>0</v>
      </c>
      <c r="AM1181">
        <v>0</v>
      </c>
      <c r="AN1181" t="s">
        <v>697</v>
      </c>
      <c r="AO1181" t="s">
        <v>697</v>
      </c>
      <c r="AP1181" t="s">
        <v>697</v>
      </c>
      <c r="AQ1181" t="s">
        <v>697</v>
      </c>
      <c r="AR1181" t="s">
        <v>697</v>
      </c>
      <c r="AS1181" t="s">
        <v>697</v>
      </c>
      <c r="AT1181" t="s">
        <v>697</v>
      </c>
      <c r="AU1181" t="s">
        <v>697</v>
      </c>
      <c r="AV1181" t="s">
        <v>697</v>
      </c>
      <c r="AW1181" t="s">
        <v>697</v>
      </c>
      <c r="AX1181" t="s">
        <v>697</v>
      </c>
      <c r="AY1181" t="s">
        <v>697</v>
      </c>
      <c r="AZ1181" t="s">
        <v>697</v>
      </c>
      <c r="BA1181" t="s">
        <v>2241</v>
      </c>
      <c r="BB1181" t="s">
        <v>3076</v>
      </c>
      <c r="BC1181">
        <v>1.92</v>
      </c>
      <c r="BD1181" t="s">
        <v>697</v>
      </c>
      <c r="BE1181">
        <v>0</v>
      </c>
      <c r="BF1181">
        <v>0</v>
      </c>
      <c r="BG1181">
        <v>0</v>
      </c>
      <c r="BH1181">
        <v>0</v>
      </c>
      <c r="BI1181" t="s">
        <v>197</v>
      </c>
      <c r="BJ1181" t="s">
        <v>697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 t="s">
        <v>697</v>
      </c>
      <c r="BQ1181">
        <v>0</v>
      </c>
      <c r="BR1181">
        <v>0</v>
      </c>
      <c r="BS1181">
        <v>0</v>
      </c>
      <c r="BT1181" t="s">
        <v>697</v>
      </c>
      <c r="BU1181">
        <v>0</v>
      </c>
      <c r="BV1181">
        <v>0</v>
      </c>
      <c r="BW1181" t="s">
        <v>697</v>
      </c>
      <c r="BX1181">
        <v>0</v>
      </c>
    </row>
    <row r="1182" spans="1:76" x14ac:dyDescent="0.25">
      <c r="A1182" t="s">
        <v>736</v>
      </c>
      <c r="B1182" t="s">
        <v>231</v>
      </c>
      <c r="C1182" t="s">
        <v>256</v>
      </c>
      <c r="D1182" t="s">
        <v>255</v>
      </c>
      <c r="E1182" t="s">
        <v>697</v>
      </c>
      <c r="F1182" t="s">
        <v>257</v>
      </c>
      <c r="G1182" t="s">
        <v>697</v>
      </c>
      <c r="H1182" t="s">
        <v>184</v>
      </c>
      <c r="I1182" t="s">
        <v>2633</v>
      </c>
      <c r="J1182" t="s">
        <v>2633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697</v>
      </c>
      <c r="AC1182" s="2">
        <v>-9.2950819672131146</v>
      </c>
      <c r="AD1182">
        <v>-2.04</v>
      </c>
      <c r="AE1182">
        <v>0</v>
      </c>
      <c r="AF1182">
        <v>0</v>
      </c>
      <c r="AG1182">
        <v>0</v>
      </c>
      <c r="AH1182">
        <v>0</v>
      </c>
      <c r="AI1182" t="s">
        <v>697</v>
      </c>
      <c r="AJ1182" t="s">
        <v>697</v>
      </c>
      <c r="AK1182" t="s">
        <v>697</v>
      </c>
      <c r="AL1182">
        <v>0</v>
      </c>
      <c r="AM1182">
        <v>0</v>
      </c>
      <c r="AN1182" t="s">
        <v>697</v>
      </c>
      <c r="AO1182" t="s">
        <v>697</v>
      </c>
      <c r="AP1182" t="s">
        <v>697</v>
      </c>
      <c r="AQ1182" t="s">
        <v>697</v>
      </c>
      <c r="AR1182" t="s">
        <v>697</v>
      </c>
      <c r="AS1182" t="s">
        <v>697</v>
      </c>
      <c r="AT1182" t="s">
        <v>697</v>
      </c>
      <c r="AU1182" t="s">
        <v>697</v>
      </c>
      <c r="AV1182" t="s">
        <v>697</v>
      </c>
      <c r="AW1182" t="s">
        <v>697</v>
      </c>
      <c r="AX1182" t="s">
        <v>697</v>
      </c>
      <c r="AY1182" t="s">
        <v>697</v>
      </c>
      <c r="AZ1182" t="s">
        <v>697</v>
      </c>
      <c r="BA1182" t="s">
        <v>3077</v>
      </c>
      <c r="BB1182" t="s">
        <v>3078</v>
      </c>
      <c r="BC1182">
        <v>11.34</v>
      </c>
      <c r="BD1182" t="s">
        <v>697</v>
      </c>
      <c r="BE1182">
        <v>0</v>
      </c>
      <c r="BF1182">
        <v>0</v>
      </c>
      <c r="BG1182">
        <v>0</v>
      </c>
      <c r="BH1182">
        <v>0</v>
      </c>
      <c r="BI1182" t="s">
        <v>197</v>
      </c>
      <c r="BJ1182" t="s">
        <v>697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 t="s">
        <v>697</v>
      </c>
      <c r="BQ1182">
        <v>0</v>
      </c>
      <c r="BR1182">
        <v>0</v>
      </c>
      <c r="BS1182">
        <v>0</v>
      </c>
      <c r="BT1182" t="s">
        <v>697</v>
      </c>
      <c r="BU1182">
        <v>0</v>
      </c>
      <c r="BV1182">
        <v>0</v>
      </c>
      <c r="BW1182" t="s">
        <v>697</v>
      </c>
      <c r="BX1182">
        <v>0</v>
      </c>
    </row>
    <row r="1183" spans="1:76" x14ac:dyDescent="0.25">
      <c r="A1183" t="s">
        <v>735</v>
      </c>
      <c r="B1183" t="s">
        <v>231</v>
      </c>
      <c r="C1183" t="s">
        <v>232</v>
      </c>
      <c r="D1183" t="s">
        <v>233</v>
      </c>
      <c r="E1183" t="s">
        <v>697</v>
      </c>
      <c r="F1183" t="s">
        <v>234</v>
      </c>
      <c r="G1183" t="s">
        <v>697</v>
      </c>
      <c r="H1183" t="s">
        <v>184</v>
      </c>
      <c r="I1183" t="s">
        <v>2633</v>
      </c>
      <c r="J1183" t="s">
        <v>2633</v>
      </c>
      <c r="K1183">
        <v>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697</v>
      </c>
      <c r="AC1183" s="2">
        <v>-10.991803278688524</v>
      </c>
      <c r="AD1183">
        <v>-2.42</v>
      </c>
      <c r="AE1183">
        <v>0</v>
      </c>
      <c r="AF1183">
        <v>0</v>
      </c>
      <c r="AG1183">
        <v>0</v>
      </c>
      <c r="AH1183">
        <v>0</v>
      </c>
      <c r="AI1183" t="s">
        <v>697</v>
      </c>
      <c r="AJ1183" t="s">
        <v>697</v>
      </c>
      <c r="AK1183" t="s">
        <v>697</v>
      </c>
      <c r="AL1183">
        <v>0</v>
      </c>
      <c r="AM1183">
        <v>0</v>
      </c>
      <c r="AN1183" t="s">
        <v>697</v>
      </c>
      <c r="AO1183" t="s">
        <v>697</v>
      </c>
      <c r="AP1183" t="s">
        <v>697</v>
      </c>
      <c r="AQ1183" t="s">
        <v>697</v>
      </c>
      <c r="AR1183" t="s">
        <v>697</v>
      </c>
      <c r="AS1183" t="s">
        <v>697</v>
      </c>
      <c r="AT1183" t="s">
        <v>697</v>
      </c>
      <c r="AU1183" t="s">
        <v>697</v>
      </c>
      <c r="AV1183" t="s">
        <v>697</v>
      </c>
      <c r="AW1183" t="s">
        <v>697</v>
      </c>
      <c r="AX1183" t="s">
        <v>697</v>
      </c>
      <c r="AY1183" t="s">
        <v>697</v>
      </c>
      <c r="AZ1183" t="s">
        <v>697</v>
      </c>
      <c r="BA1183" t="s">
        <v>3079</v>
      </c>
      <c r="BB1183" t="s">
        <v>3080</v>
      </c>
      <c r="BC1183">
        <v>13.41</v>
      </c>
      <c r="BD1183" t="s">
        <v>697</v>
      </c>
      <c r="BE1183">
        <v>0</v>
      </c>
      <c r="BF1183">
        <v>0</v>
      </c>
      <c r="BG1183">
        <v>0</v>
      </c>
      <c r="BH1183">
        <v>0</v>
      </c>
      <c r="BI1183" t="s">
        <v>197</v>
      </c>
      <c r="BJ1183" t="s">
        <v>697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 t="s">
        <v>697</v>
      </c>
      <c r="BQ1183">
        <v>0</v>
      </c>
      <c r="BR1183">
        <v>0</v>
      </c>
      <c r="BS1183">
        <v>0</v>
      </c>
      <c r="BT1183" t="s">
        <v>697</v>
      </c>
      <c r="BU1183">
        <v>0</v>
      </c>
      <c r="BV1183">
        <v>0</v>
      </c>
      <c r="BW1183" t="s">
        <v>697</v>
      </c>
      <c r="BX1183">
        <v>0</v>
      </c>
    </row>
    <row r="1184" spans="1:76" x14ac:dyDescent="0.25">
      <c r="A1184" t="s">
        <v>735</v>
      </c>
      <c r="B1184" t="s">
        <v>231</v>
      </c>
      <c r="C1184" t="s">
        <v>232</v>
      </c>
      <c r="D1184" t="s">
        <v>233</v>
      </c>
      <c r="E1184" t="s">
        <v>697</v>
      </c>
      <c r="F1184" t="s">
        <v>234</v>
      </c>
      <c r="G1184" t="s">
        <v>697</v>
      </c>
      <c r="H1184" t="s">
        <v>184</v>
      </c>
      <c r="I1184" t="s">
        <v>2633</v>
      </c>
      <c r="J1184" t="s">
        <v>2633</v>
      </c>
      <c r="K1184">
        <v>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697</v>
      </c>
      <c r="AC1184" s="2">
        <v>-8.2540983606557372</v>
      </c>
      <c r="AD1184">
        <v>-1.82</v>
      </c>
      <c r="AE1184">
        <v>0</v>
      </c>
      <c r="AF1184">
        <v>0</v>
      </c>
      <c r="AG1184">
        <v>0</v>
      </c>
      <c r="AH1184">
        <v>0</v>
      </c>
      <c r="AI1184" t="s">
        <v>697</v>
      </c>
      <c r="AJ1184" t="s">
        <v>697</v>
      </c>
      <c r="AK1184" t="s">
        <v>697</v>
      </c>
      <c r="AL1184">
        <v>0</v>
      </c>
      <c r="AM1184">
        <v>0</v>
      </c>
      <c r="AN1184" t="s">
        <v>697</v>
      </c>
      <c r="AO1184" t="s">
        <v>697</v>
      </c>
      <c r="AP1184" t="s">
        <v>697</v>
      </c>
      <c r="AQ1184" t="s">
        <v>697</v>
      </c>
      <c r="AR1184" t="s">
        <v>697</v>
      </c>
      <c r="AS1184" t="s">
        <v>697</v>
      </c>
      <c r="AT1184" t="s">
        <v>697</v>
      </c>
      <c r="AU1184" t="s">
        <v>697</v>
      </c>
      <c r="AV1184" t="s">
        <v>697</v>
      </c>
      <c r="AW1184" t="s">
        <v>697</v>
      </c>
      <c r="AX1184" t="s">
        <v>697</v>
      </c>
      <c r="AY1184" t="s">
        <v>697</v>
      </c>
      <c r="AZ1184" t="s">
        <v>697</v>
      </c>
      <c r="BA1184" t="s">
        <v>3081</v>
      </c>
      <c r="BB1184" t="s">
        <v>3082</v>
      </c>
      <c r="BC1184">
        <v>10.07</v>
      </c>
      <c r="BD1184" t="s">
        <v>697</v>
      </c>
      <c r="BE1184">
        <v>0</v>
      </c>
      <c r="BF1184">
        <v>0</v>
      </c>
      <c r="BG1184">
        <v>0</v>
      </c>
      <c r="BH1184">
        <v>0</v>
      </c>
      <c r="BI1184" t="s">
        <v>197</v>
      </c>
      <c r="BJ1184" t="s">
        <v>697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 t="s">
        <v>697</v>
      </c>
      <c r="BQ1184">
        <v>0</v>
      </c>
      <c r="BR1184">
        <v>0</v>
      </c>
      <c r="BS1184">
        <v>0</v>
      </c>
      <c r="BT1184" t="s">
        <v>697</v>
      </c>
      <c r="BU1184">
        <v>0</v>
      </c>
      <c r="BV1184">
        <v>0</v>
      </c>
      <c r="BW1184" t="s">
        <v>697</v>
      </c>
      <c r="BX1184">
        <v>0</v>
      </c>
    </row>
    <row r="1185" spans="1:76" x14ac:dyDescent="0.25">
      <c r="A1185" t="s">
        <v>735</v>
      </c>
      <c r="B1185" t="s">
        <v>231</v>
      </c>
      <c r="C1185" t="s">
        <v>232</v>
      </c>
      <c r="D1185" t="s">
        <v>233</v>
      </c>
      <c r="E1185" t="s">
        <v>697</v>
      </c>
      <c r="F1185" t="s">
        <v>234</v>
      </c>
      <c r="G1185" t="s">
        <v>697</v>
      </c>
      <c r="H1185" t="s">
        <v>184</v>
      </c>
      <c r="I1185" t="s">
        <v>2633</v>
      </c>
      <c r="J1185" t="s">
        <v>2633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697</v>
      </c>
      <c r="AC1185" s="2">
        <v>-8.4590163934426226</v>
      </c>
      <c r="AD1185">
        <v>-1.86</v>
      </c>
      <c r="AE1185">
        <v>0</v>
      </c>
      <c r="AF1185">
        <v>0</v>
      </c>
      <c r="AG1185">
        <v>0</v>
      </c>
      <c r="AH1185">
        <v>0</v>
      </c>
      <c r="AI1185" t="s">
        <v>697</v>
      </c>
      <c r="AJ1185" t="s">
        <v>697</v>
      </c>
      <c r="AK1185" t="s">
        <v>697</v>
      </c>
      <c r="AL1185">
        <v>0</v>
      </c>
      <c r="AM1185">
        <v>0</v>
      </c>
      <c r="AN1185" t="s">
        <v>697</v>
      </c>
      <c r="AO1185" t="s">
        <v>697</v>
      </c>
      <c r="AP1185" t="s">
        <v>697</v>
      </c>
      <c r="AQ1185" t="s">
        <v>697</v>
      </c>
      <c r="AR1185" t="s">
        <v>697</v>
      </c>
      <c r="AS1185" t="s">
        <v>697</v>
      </c>
      <c r="AT1185" t="s">
        <v>697</v>
      </c>
      <c r="AU1185" t="s">
        <v>697</v>
      </c>
      <c r="AV1185" t="s">
        <v>697</v>
      </c>
      <c r="AW1185" t="s">
        <v>697</v>
      </c>
      <c r="AX1185" t="s">
        <v>697</v>
      </c>
      <c r="AY1185" t="s">
        <v>697</v>
      </c>
      <c r="AZ1185" t="s">
        <v>697</v>
      </c>
      <c r="BA1185" t="s">
        <v>3083</v>
      </c>
      <c r="BB1185" t="s">
        <v>3084</v>
      </c>
      <c r="BC1185">
        <v>10.32</v>
      </c>
      <c r="BD1185" t="s">
        <v>697</v>
      </c>
      <c r="BE1185">
        <v>0</v>
      </c>
      <c r="BF1185">
        <v>0</v>
      </c>
      <c r="BG1185">
        <v>0</v>
      </c>
      <c r="BH1185">
        <v>0</v>
      </c>
      <c r="BI1185" t="s">
        <v>197</v>
      </c>
      <c r="BJ1185" t="s">
        <v>697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 t="s">
        <v>697</v>
      </c>
      <c r="BQ1185">
        <v>0</v>
      </c>
      <c r="BR1185">
        <v>0</v>
      </c>
      <c r="BS1185">
        <v>0</v>
      </c>
      <c r="BT1185" t="s">
        <v>697</v>
      </c>
      <c r="BU1185">
        <v>0</v>
      </c>
      <c r="BV1185">
        <v>0</v>
      </c>
      <c r="BW1185" t="s">
        <v>697</v>
      </c>
      <c r="BX1185">
        <v>0</v>
      </c>
    </row>
    <row r="1186" spans="1:76" x14ac:dyDescent="0.25">
      <c r="A1186" t="s">
        <v>791</v>
      </c>
      <c r="B1186" t="s">
        <v>191</v>
      </c>
      <c r="C1186" t="s">
        <v>792</v>
      </c>
      <c r="D1186" t="s">
        <v>675</v>
      </c>
      <c r="E1186" t="s">
        <v>697</v>
      </c>
      <c r="F1186" t="s">
        <v>624</v>
      </c>
      <c r="G1186" t="s">
        <v>697</v>
      </c>
      <c r="H1186" t="s">
        <v>184</v>
      </c>
      <c r="I1186" t="s">
        <v>2633</v>
      </c>
      <c r="J1186" t="s">
        <v>2633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697</v>
      </c>
      <c r="AC1186" s="2">
        <v>-1.4836065573770492</v>
      </c>
      <c r="AD1186">
        <v>-0.33</v>
      </c>
      <c r="AE1186">
        <v>0</v>
      </c>
      <c r="AF1186">
        <v>0</v>
      </c>
      <c r="AG1186">
        <v>0</v>
      </c>
      <c r="AH1186">
        <v>0</v>
      </c>
      <c r="AI1186" t="s">
        <v>697</v>
      </c>
      <c r="AJ1186" t="s">
        <v>697</v>
      </c>
      <c r="AK1186" t="s">
        <v>697</v>
      </c>
      <c r="AL1186">
        <v>0</v>
      </c>
      <c r="AM1186">
        <v>0</v>
      </c>
      <c r="AN1186" t="s">
        <v>697</v>
      </c>
      <c r="AO1186" t="s">
        <v>697</v>
      </c>
      <c r="AP1186" t="s">
        <v>697</v>
      </c>
      <c r="AQ1186" t="s">
        <v>697</v>
      </c>
      <c r="AR1186" t="s">
        <v>697</v>
      </c>
      <c r="AS1186" t="s">
        <v>697</v>
      </c>
      <c r="AT1186" t="s">
        <v>697</v>
      </c>
      <c r="AU1186" t="s">
        <v>697</v>
      </c>
      <c r="AV1186" t="s">
        <v>697</v>
      </c>
      <c r="AW1186" t="s">
        <v>697</v>
      </c>
      <c r="AX1186" t="s">
        <v>697</v>
      </c>
      <c r="AY1186" t="s">
        <v>697</v>
      </c>
      <c r="AZ1186" t="s">
        <v>697</v>
      </c>
      <c r="BA1186" t="s">
        <v>3085</v>
      </c>
      <c r="BB1186" t="s">
        <v>3086</v>
      </c>
      <c r="BC1186">
        <v>1.81</v>
      </c>
      <c r="BD1186" t="s">
        <v>697</v>
      </c>
      <c r="BE1186">
        <v>0</v>
      </c>
      <c r="BF1186">
        <v>0</v>
      </c>
      <c r="BG1186">
        <v>0</v>
      </c>
      <c r="BH1186">
        <v>0</v>
      </c>
      <c r="BI1186" t="s">
        <v>197</v>
      </c>
      <c r="BJ1186" t="s">
        <v>697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 t="s">
        <v>697</v>
      </c>
      <c r="BQ1186">
        <v>0</v>
      </c>
      <c r="BR1186">
        <v>0</v>
      </c>
      <c r="BS1186">
        <v>0</v>
      </c>
      <c r="BT1186" t="s">
        <v>697</v>
      </c>
      <c r="BU1186">
        <v>0</v>
      </c>
      <c r="BV1186">
        <v>0</v>
      </c>
      <c r="BW1186" t="s">
        <v>697</v>
      </c>
      <c r="BX1186">
        <v>0</v>
      </c>
    </row>
    <row r="1187" spans="1:76" x14ac:dyDescent="0.25">
      <c r="A1187" t="s">
        <v>192</v>
      </c>
      <c r="B1187" t="s">
        <v>697</v>
      </c>
      <c r="C1187" t="s">
        <v>697</v>
      </c>
      <c r="D1187" t="s">
        <v>697</v>
      </c>
      <c r="E1187" t="s">
        <v>697</v>
      </c>
      <c r="F1187" t="s">
        <v>697</v>
      </c>
      <c r="G1187" t="s">
        <v>697</v>
      </c>
      <c r="H1187" t="s">
        <v>186</v>
      </c>
      <c r="I1187" t="s">
        <v>2633</v>
      </c>
      <c r="J1187" t="s">
        <v>2633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697</v>
      </c>
      <c r="AC1187" s="2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697</v>
      </c>
      <c r="AJ1187" t="s">
        <v>697</v>
      </c>
      <c r="AK1187" t="s">
        <v>697</v>
      </c>
      <c r="AL1187">
        <v>0</v>
      </c>
      <c r="AM1187">
        <v>0</v>
      </c>
      <c r="AN1187" t="s">
        <v>697</v>
      </c>
      <c r="AO1187" t="s">
        <v>697</v>
      </c>
      <c r="AP1187" t="s">
        <v>697</v>
      </c>
      <c r="AQ1187" t="s">
        <v>697</v>
      </c>
      <c r="AR1187" t="s">
        <v>697</v>
      </c>
      <c r="AS1187" t="s">
        <v>697</v>
      </c>
      <c r="AT1187" t="s">
        <v>697</v>
      </c>
      <c r="AU1187" t="s">
        <v>697</v>
      </c>
      <c r="AV1187" t="s">
        <v>697</v>
      </c>
      <c r="AW1187" t="s">
        <v>697</v>
      </c>
      <c r="AX1187" t="s">
        <v>697</v>
      </c>
      <c r="AY1187" t="s">
        <v>697</v>
      </c>
      <c r="AZ1187" t="s">
        <v>697</v>
      </c>
      <c r="BA1187" t="s">
        <v>697</v>
      </c>
      <c r="BB1187" t="s">
        <v>3087</v>
      </c>
      <c r="BC1187">
        <v>0</v>
      </c>
      <c r="BD1187" t="s">
        <v>697</v>
      </c>
      <c r="BE1187">
        <v>725.26</v>
      </c>
      <c r="BF1187">
        <v>0</v>
      </c>
      <c r="BG1187">
        <v>0</v>
      </c>
      <c r="BH1187">
        <v>0</v>
      </c>
      <c r="BI1187" t="s">
        <v>197</v>
      </c>
      <c r="BJ1187" t="s">
        <v>697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 t="s">
        <v>697</v>
      </c>
      <c r="BQ1187">
        <v>0</v>
      </c>
      <c r="BR1187">
        <v>0</v>
      </c>
      <c r="BS1187">
        <v>0</v>
      </c>
      <c r="BT1187" t="s">
        <v>697</v>
      </c>
      <c r="BU1187">
        <v>0</v>
      </c>
      <c r="BV1187">
        <v>0</v>
      </c>
      <c r="BW1187" t="s">
        <v>697</v>
      </c>
      <c r="BX1187">
        <v>0</v>
      </c>
    </row>
    <row r="1188" spans="1:76" x14ac:dyDescent="0.25">
      <c r="A1188" t="s">
        <v>728</v>
      </c>
      <c r="B1188" t="s">
        <v>191</v>
      </c>
      <c r="C1188" t="s">
        <v>211</v>
      </c>
      <c r="D1188" t="s">
        <v>671</v>
      </c>
      <c r="E1188" t="s">
        <v>192</v>
      </c>
      <c r="F1188" t="s">
        <v>212</v>
      </c>
      <c r="G1188" t="s">
        <v>697</v>
      </c>
      <c r="H1188" t="s">
        <v>89</v>
      </c>
      <c r="I1188" t="s">
        <v>2264</v>
      </c>
      <c r="J1188" t="s">
        <v>3088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697</v>
      </c>
      <c r="AC1188" s="2">
        <v>0</v>
      </c>
      <c r="AD1188">
        <v>0</v>
      </c>
      <c r="AE1188">
        <v>0</v>
      </c>
      <c r="AF1188">
        <v>1</v>
      </c>
      <c r="AG1188">
        <v>0</v>
      </c>
      <c r="AH1188">
        <v>47.52</v>
      </c>
      <c r="AI1188" t="s">
        <v>614</v>
      </c>
      <c r="AJ1188" t="s">
        <v>682</v>
      </c>
      <c r="AK1188" t="s">
        <v>697</v>
      </c>
      <c r="AL1188">
        <v>0</v>
      </c>
      <c r="AM1188">
        <v>0</v>
      </c>
      <c r="AN1188" t="s">
        <v>194</v>
      </c>
      <c r="AO1188" t="s">
        <v>697</v>
      </c>
      <c r="AP1188" t="s">
        <v>697</v>
      </c>
      <c r="AQ1188" t="s">
        <v>3089</v>
      </c>
      <c r="AR1188" t="s">
        <v>3090</v>
      </c>
      <c r="AS1188" t="s">
        <v>697</v>
      </c>
      <c r="AT1188" t="s">
        <v>697</v>
      </c>
      <c r="AU1188" t="s">
        <v>213</v>
      </c>
      <c r="AV1188" t="s">
        <v>236</v>
      </c>
      <c r="AW1188" t="s">
        <v>196</v>
      </c>
      <c r="AX1188" t="s">
        <v>697</v>
      </c>
      <c r="AY1188" t="s">
        <v>697</v>
      </c>
      <c r="AZ1188" t="s">
        <v>697</v>
      </c>
      <c r="BA1188" t="s">
        <v>3002</v>
      </c>
      <c r="BB1188" t="s">
        <v>3091</v>
      </c>
      <c r="BC1188">
        <v>0</v>
      </c>
      <c r="BD1188" t="s">
        <v>697</v>
      </c>
      <c r="BE1188">
        <v>0</v>
      </c>
      <c r="BF1188">
        <v>0</v>
      </c>
      <c r="BG1188">
        <v>0</v>
      </c>
      <c r="BH1188">
        <v>1.6</v>
      </c>
      <c r="BI1188" t="s">
        <v>197</v>
      </c>
      <c r="BJ1188" t="s">
        <v>192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 t="s">
        <v>3092</v>
      </c>
      <c r="BQ1188">
        <v>0</v>
      </c>
      <c r="BR1188">
        <v>0</v>
      </c>
      <c r="BS1188">
        <v>0</v>
      </c>
      <c r="BT1188" t="s">
        <v>880</v>
      </c>
      <c r="BU1188">
        <v>0</v>
      </c>
      <c r="BV1188">
        <v>0</v>
      </c>
      <c r="BW1188" t="s">
        <v>697</v>
      </c>
      <c r="BX1188">
        <v>0</v>
      </c>
    </row>
    <row r="1189" spans="1:76" x14ac:dyDescent="0.25">
      <c r="A1189" t="s">
        <v>728</v>
      </c>
      <c r="B1189" t="s">
        <v>191</v>
      </c>
      <c r="C1189" t="s">
        <v>211</v>
      </c>
      <c r="D1189" t="s">
        <v>671</v>
      </c>
      <c r="E1189" t="s">
        <v>192</v>
      </c>
      <c r="F1189" t="s">
        <v>212</v>
      </c>
      <c r="G1189" t="s">
        <v>198</v>
      </c>
      <c r="H1189" t="s">
        <v>198</v>
      </c>
      <c r="I1189" t="s">
        <v>2264</v>
      </c>
      <c r="J1189" t="s">
        <v>3088</v>
      </c>
      <c r="K1189">
        <v>1</v>
      </c>
      <c r="L1189">
        <v>944</v>
      </c>
      <c r="M1189">
        <v>650</v>
      </c>
      <c r="N1189">
        <v>0</v>
      </c>
      <c r="O1189">
        <v>0</v>
      </c>
      <c r="P1189">
        <v>0</v>
      </c>
      <c r="Q1189">
        <v>944</v>
      </c>
      <c r="R1189">
        <v>0</v>
      </c>
      <c r="S1189">
        <v>0</v>
      </c>
      <c r="T1189">
        <v>31.14</v>
      </c>
      <c r="U1189">
        <v>32.5</v>
      </c>
      <c r="V1189">
        <v>26.64</v>
      </c>
      <c r="W1189">
        <v>-4.5</v>
      </c>
      <c r="X1189">
        <v>10.49</v>
      </c>
      <c r="Y1189">
        <v>18.641999999999999</v>
      </c>
      <c r="Z1189">
        <v>21.12</v>
      </c>
      <c r="AA1189">
        <v>3.25</v>
      </c>
      <c r="AB1189" t="s">
        <v>199</v>
      </c>
      <c r="AC1189" s="2">
        <v>-4.7885245901639344</v>
      </c>
      <c r="AD1189">
        <v>-1.05</v>
      </c>
      <c r="AE1189">
        <v>616.08000000000004</v>
      </c>
      <c r="AF1189">
        <v>0</v>
      </c>
      <c r="AG1189">
        <v>0</v>
      </c>
      <c r="AH1189">
        <v>0</v>
      </c>
      <c r="AI1189" t="s">
        <v>697</v>
      </c>
      <c r="AJ1189" t="s">
        <v>697</v>
      </c>
      <c r="AK1189" t="s">
        <v>697</v>
      </c>
      <c r="AL1189">
        <v>0</v>
      </c>
      <c r="AM1189">
        <v>0</v>
      </c>
      <c r="AN1189" t="s">
        <v>697</v>
      </c>
      <c r="AO1189" t="s">
        <v>697</v>
      </c>
      <c r="AP1189" t="s">
        <v>215</v>
      </c>
      <c r="AQ1189" t="s">
        <v>3089</v>
      </c>
      <c r="AR1189" t="s">
        <v>3090</v>
      </c>
      <c r="AS1189" t="s">
        <v>697</v>
      </c>
      <c r="AT1189" t="s">
        <v>697</v>
      </c>
      <c r="AU1189" t="s">
        <v>213</v>
      </c>
      <c r="AV1189" t="s">
        <v>236</v>
      </c>
      <c r="AW1189" t="s">
        <v>196</v>
      </c>
      <c r="AX1189" t="s">
        <v>697</v>
      </c>
      <c r="AY1189" t="s">
        <v>697</v>
      </c>
      <c r="AZ1189" t="s">
        <v>697</v>
      </c>
      <c r="BA1189" t="s">
        <v>3002</v>
      </c>
      <c r="BB1189" t="s">
        <v>3091</v>
      </c>
      <c r="BC1189">
        <v>0</v>
      </c>
      <c r="BD1189" t="s">
        <v>697</v>
      </c>
      <c r="BE1189">
        <v>0</v>
      </c>
      <c r="BF1189">
        <v>0</v>
      </c>
      <c r="BG1189">
        <v>0</v>
      </c>
      <c r="BH1189">
        <v>0</v>
      </c>
      <c r="BI1189" t="s">
        <v>197</v>
      </c>
      <c r="BJ1189" t="s">
        <v>697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 t="s">
        <v>3092</v>
      </c>
      <c r="BQ1189">
        <v>0</v>
      </c>
      <c r="BR1189">
        <v>0</v>
      </c>
      <c r="BS1189">
        <v>0</v>
      </c>
      <c r="BT1189" t="s">
        <v>697</v>
      </c>
      <c r="BU1189">
        <v>0</v>
      </c>
      <c r="BV1189">
        <v>0</v>
      </c>
      <c r="BW1189" t="s">
        <v>697</v>
      </c>
      <c r="BX1189">
        <v>0</v>
      </c>
    </row>
    <row r="1190" spans="1:76" x14ac:dyDescent="0.25">
      <c r="A1190" t="s">
        <v>747</v>
      </c>
      <c r="B1190" t="s">
        <v>191</v>
      </c>
      <c r="C1190" t="s">
        <v>543</v>
      </c>
      <c r="D1190" t="s">
        <v>668</v>
      </c>
      <c r="E1190" t="s">
        <v>192</v>
      </c>
      <c r="F1190" t="s">
        <v>193</v>
      </c>
      <c r="G1190" t="s">
        <v>697</v>
      </c>
      <c r="H1190" t="s">
        <v>89</v>
      </c>
      <c r="I1190" t="s">
        <v>1570</v>
      </c>
      <c r="J1190" t="s">
        <v>3088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697</v>
      </c>
      <c r="AC1190" s="2">
        <v>0</v>
      </c>
      <c r="AD1190">
        <v>0</v>
      </c>
      <c r="AE1190">
        <v>0</v>
      </c>
      <c r="AF1190">
        <v>1</v>
      </c>
      <c r="AG1190">
        <v>0</v>
      </c>
      <c r="AH1190">
        <v>51.48</v>
      </c>
      <c r="AI1190" t="s">
        <v>604</v>
      </c>
      <c r="AJ1190" t="s">
        <v>614</v>
      </c>
      <c r="AK1190" t="s">
        <v>697</v>
      </c>
      <c r="AL1190">
        <v>0</v>
      </c>
      <c r="AM1190">
        <v>0</v>
      </c>
      <c r="AN1190" t="s">
        <v>194</v>
      </c>
      <c r="AO1190" t="s">
        <v>697</v>
      </c>
      <c r="AP1190" t="s">
        <v>697</v>
      </c>
      <c r="AQ1190" t="s">
        <v>3093</v>
      </c>
      <c r="AR1190" t="s">
        <v>3094</v>
      </c>
      <c r="AS1190" t="s">
        <v>697</v>
      </c>
      <c r="AT1190" t="s">
        <v>697</v>
      </c>
      <c r="AU1190" t="s">
        <v>602</v>
      </c>
      <c r="AV1190" t="s">
        <v>236</v>
      </c>
      <c r="AW1190" t="s">
        <v>196</v>
      </c>
      <c r="AX1190" t="s">
        <v>697</v>
      </c>
      <c r="AY1190" t="s">
        <v>697</v>
      </c>
      <c r="AZ1190" t="s">
        <v>697</v>
      </c>
      <c r="BA1190" t="s">
        <v>2539</v>
      </c>
      <c r="BB1190" t="s">
        <v>3095</v>
      </c>
      <c r="BC1190">
        <v>0</v>
      </c>
      <c r="BD1190" t="s">
        <v>697</v>
      </c>
      <c r="BE1190">
        <v>0</v>
      </c>
      <c r="BF1190">
        <v>0</v>
      </c>
      <c r="BG1190">
        <v>0</v>
      </c>
      <c r="BH1190">
        <v>2</v>
      </c>
      <c r="BI1190" t="s">
        <v>197</v>
      </c>
      <c r="BJ1190" t="s">
        <v>192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 t="s">
        <v>3096</v>
      </c>
      <c r="BQ1190">
        <v>0</v>
      </c>
      <c r="BR1190">
        <v>0</v>
      </c>
      <c r="BS1190">
        <v>0</v>
      </c>
      <c r="BT1190" t="s">
        <v>880</v>
      </c>
      <c r="BU1190">
        <v>0</v>
      </c>
      <c r="BV1190">
        <v>0</v>
      </c>
      <c r="BW1190" t="s">
        <v>697</v>
      </c>
      <c r="BX1190">
        <v>0</v>
      </c>
    </row>
    <row r="1191" spans="1:76" x14ac:dyDescent="0.25">
      <c r="A1191" t="s">
        <v>747</v>
      </c>
      <c r="B1191" t="s">
        <v>191</v>
      </c>
      <c r="C1191" t="s">
        <v>543</v>
      </c>
      <c r="D1191" t="s">
        <v>668</v>
      </c>
      <c r="E1191" t="s">
        <v>192</v>
      </c>
      <c r="F1191" t="s">
        <v>193</v>
      </c>
      <c r="G1191" t="s">
        <v>198</v>
      </c>
      <c r="H1191" t="s">
        <v>198</v>
      </c>
      <c r="I1191" t="s">
        <v>1570</v>
      </c>
      <c r="J1191" t="s">
        <v>3088</v>
      </c>
      <c r="K1191">
        <v>1</v>
      </c>
      <c r="L1191">
        <v>525</v>
      </c>
      <c r="M1191">
        <v>365</v>
      </c>
      <c r="N1191">
        <v>0</v>
      </c>
      <c r="O1191">
        <v>0</v>
      </c>
      <c r="P1191">
        <v>0</v>
      </c>
      <c r="Q1191">
        <v>525</v>
      </c>
      <c r="R1191">
        <v>0</v>
      </c>
      <c r="S1191">
        <v>0</v>
      </c>
      <c r="T1191">
        <v>30.48</v>
      </c>
      <c r="U1191">
        <v>31.5</v>
      </c>
      <c r="V1191">
        <v>25.82</v>
      </c>
      <c r="W1191">
        <v>-4.66</v>
      </c>
      <c r="X1191">
        <v>4.4000000000000004</v>
      </c>
      <c r="Y1191">
        <v>3.56</v>
      </c>
      <c r="Z1191">
        <v>11.86</v>
      </c>
      <c r="AA1191">
        <v>3.25</v>
      </c>
      <c r="AB1191" t="s">
        <v>199</v>
      </c>
      <c r="AC1191" s="2">
        <v>1.4836065573770492</v>
      </c>
      <c r="AD1191">
        <v>0.33</v>
      </c>
      <c r="AE1191">
        <v>347.77</v>
      </c>
      <c r="AF1191">
        <v>0</v>
      </c>
      <c r="AG1191">
        <v>0</v>
      </c>
      <c r="AH1191">
        <v>0</v>
      </c>
      <c r="AI1191" t="s">
        <v>697</v>
      </c>
      <c r="AJ1191" t="s">
        <v>697</v>
      </c>
      <c r="AK1191" t="s">
        <v>697</v>
      </c>
      <c r="AL1191">
        <v>0</v>
      </c>
      <c r="AM1191">
        <v>0</v>
      </c>
      <c r="AN1191" t="s">
        <v>697</v>
      </c>
      <c r="AO1191" t="s">
        <v>697</v>
      </c>
      <c r="AP1191" t="s">
        <v>215</v>
      </c>
      <c r="AQ1191" t="s">
        <v>3093</v>
      </c>
      <c r="AR1191" t="s">
        <v>3094</v>
      </c>
      <c r="AS1191" t="s">
        <v>697</v>
      </c>
      <c r="AT1191" t="s">
        <v>697</v>
      </c>
      <c r="AU1191" t="s">
        <v>602</v>
      </c>
      <c r="AV1191" t="s">
        <v>236</v>
      </c>
      <c r="AW1191" t="s">
        <v>196</v>
      </c>
      <c r="AX1191" t="s">
        <v>697</v>
      </c>
      <c r="AY1191" t="s">
        <v>697</v>
      </c>
      <c r="AZ1191" t="s">
        <v>697</v>
      </c>
      <c r="BA1191" t="s">
        <v>2539</v>
      </c>
      <c r="BB1191" t="s">
        <v>3095</v>
      </c>
      <c r="BC1191">
        <v>0</v>
      </c>
      <c r="BD1191" t="s">
        <v>697</v>
      </c>
      <c r="BE1191">
        <v>0</v>
      </c>
      <c r="BF1191">
        <v>0</v>
      </c>
      <c r="BG1191">
        <v>0</v>
      </c>
      <c r="BH1191">
        <v>0</v>
      </c>
      <c r="BI1191" t="s">
        <v>197</v>
      </c>
      <c r="BJ1191" t="s">
        <v>697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 t="s">
        <v>3096</v>
      </c>
      <c r="BQ1191">
        <v>0</v>
      </c>
      <c r="BR1191">
        <v>0</v>
      </c>
      <c r="BS1191">
        <v>0</v>
      </c>
      <c r="BT1191" t="s">
        <v>697</v>
      </c>
      <c r="BU1191">
        <v>0</v>
      </c>
      <c r="BV1191">
        <v>0</v>
      </c>
      <c r="BW1191" t="s">
        <v>697</v>
      </c>
      <c r="BX1191">
        <v>0</v>
      </c>
    </row>
    <row r="1192" spans="1:76" x14ac:dyDescent="0.25">
      <c r="A1192" t="s">
        <v>722</v>
      </c>
      <c r="B1192" t="s">
        <v>191</v>
      </c>
      <c r="C1192" t="s">
        <v>615</v>
      </c>
      <c r="D1192" t="s">
        <v>798</v>
      </c>
      <c r="E1192" t="s">
        <v>192</v>
      </c>
      <c r="F1192" t="s">
        <v>616</v>
      </c>
      <c r="G1192" t="s">
        <v>697</v>
      </c>
      <c r="H1192" t="s">
        <v>89</v>
      </c>
      <c r="I1192" t="s">
        <v>1203</v>
      </c>
      <c r="J1192" t="s">
        <v>3088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697</v>
      </c>
      <c r="AC1192" s="2">
        <v>0</v>
      </c>
      <c r="AD1192">
        <v>0</v>
      </c>
      <c r="AE1192">
        <v>0</v>
      </c>
      <c r="AF1192">
        <v>1</v>
      </c>
      <c r="AG1192">
        <v>0</v>
      </c>
      <c r="AH1192">
        <v>71.28</v>
      </c>
      <c r="AI1192" t="s">
        <v>698</v>
      </c>
      <c r="AJ1192" t="s">
        <v>705</v>
      </c>
      <c r="AK1192" t="s">
        <v>697</v>
      </c>
      <c r="AL1192">
        <v>0</v>
      </c>
      <c r="AM1192">
        <v>0</v>
      </c>
      <c r="AN1192" t="s">
        <v>194</v>
      </c>
      <c r="AO1192" t="s">
        <v>697</v>
      </c>
      <c r="AP1192" t="s">
        <v>697</v>
      </c>
      <c r="AQ1192" t="s">
        <v>3097</v>
      </c>
      <c r="AR1192" t="s">
        <v>3098</v>
      </c>
      <c r="AS1192" t="s">
        <v>697</v>
      </c>
      <c r="AT1192" t="s">
        <v>697</v>
      </c>
      <c r="AU1192" t="s">
        <v>706</v>
      </c>
      <c r="AV1192" t="s">
        <v>236</v>
      </c>
      <c r="AW1192" t="s">
        <v>196</v>
      </c>
      <c r="AX1192" t="s">
        <v>697</v>
      </c>
      <c r="AY1192" t="s">
        <v>697</v>
      </c>
      <c r="AZ1192" t="s">
        <v>697</v>
      </c>
      <c r="BA1192" t="s">
        <v>1420</v>
      </c>
      <c r="BB1192" t="s">
        <v>2467</v>
      </c>
      <c r="BC1192">
        <v>0</v>
      </c>
      <c r="BD1192" t="s">
        <v>697</v>
      </c>
      <c r="BE1192">
        <v>0</v>
      </c>
      <c r="BF1192">
        <v>0</v>
      </c>
      <c r="BG1192">
        <v>0</v>
      </c>
      <c r="BH1192">
        <v>2.25</v>
      </c>
      <c r="BI1192" t="s">
        <v>197</v>
      </c>
      <c r="BJ1192" t="s">
        <v>192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 t="s">
        <v>3099</v>
      </c>
      <c r="BQ1192">
        <v>0</v>
      </c>
      <c r="BR1192">
        <v>0</v>
      </c>
      <c r="BS1192">
        <v>0</v>
      </c>
      <c r="BT1192" t="s">
        <v>880</v>
      </c>
      <c r="BU1192">
        <v>0</v>
      </c>
      <c r="BV1192">
        <v>0</v>
      </c>
      <c r="BW1192" t="s">
        <v>697</v>
      </c>
      <c r="BX1192">
        <v>0</v>
      </c>
    </row>
    <row r="1193" spans="1:76" x14ac:dyDescent="0.25">
      <c r="A1193" t="s">
        <v>722</v>
      </c>
      <c r="B1193" t="s">
        <v>191</v>
      </c>
      <c r="C1193" t="s">
        <v>615</v>
      </c>
      <c r="D1193" t="s">
        <v>798</v>
      </c>
      <c r="E1193" t="s">
        <v>192</v>
      </c>
      <c r="F1193" t="s">
        <v>616</v>
      </c>
      <c r="G1193" t="s">
        <v>198</v>
      </c>
      <c r="H1193" t="s">
        <v>198</v>
      </c>
      <c r="I1193" t="s">
        <v>1203</v>
      </c>
      <c r="J1193" t="s">
        <v>3088</v>
      </c>
      <c r="K1193">
        <v>1</v>
      </c>
      <c r="L1193">
        <v>717</v>
      </c>
      <c r="M1193">
        <v>473</v>
      </c>
      <c r="N1193">
        <v>0</v>
      </c>
      <c r="O1193">
        <v>0</v>
      </c>
      <c r="P1193">
        <v>0</v>
      </c>
      <c r="Q1193">
        <v>717</v>
      </c>
      <c r="R1193">
        <v>0</v>
      </c>
      <c r="S1193">
        <v>0</v>
      </c>
      <c r="T1193">
        <v>34.03</v>
      </c>
      <c r="U1193">
        <v>27.5</v>
      </c>
      <c r="V1193">
        <v>22.54</v>
      </c>
      <c r="W1193">
        <v>-11.49</v>
      </c>
      <c r="X1193">
        <v>-38.39</v>
      </c>
      <c r="Y1193">
        <v>13.564</v>
      </c>
      <c r="Z1193">
        <v>15.37</v>
      </c>
      <c r="AA1193">
        <v>3.25</v>
      </c>
      <c r="AB1193" t="s">
        <v>199</v>
      </c>
      <c r="AC1193" s="2">
        <v>-49.503278688524588</v>
      </c>
      <c r="AD1193">
        <v>-10.89</v>
      </c>
      <c r="AE1193">
        <v>504.46</v>
      </c>
      <c r="AF1193">
        <v>0</v>
      </c>
      <c r="AG1193">
        <v>0</v>
      </c>
      <c r="AH1193">
        <v>0</v>
      </c>
      <c r="AI1193" t="s">
        <v>697</v>
      </c>
      <c r="AJ1193" t="s">
        <v>697</v>
      </c>
      <c r="AK1193" t="s">
        <v>697</v>
      </c>
      <c r="AL1193">
        <v>0</v>
      </c>
      <c r="AM1193">
        <v>0</v>
      </c>
      <c r="AN1193" t="s">
        <v>697</v>
      </c>
      <c r="AO1193" t="s">
        <v>697</v>
      </c>
      <c r="AP1193" t="s">
        <v>215</v>
      </c>
      <c r="AQ1193" t="s">
        <v>3097</v>
      </c>
      <c r="AR1193" t="s">
        <v>3098</v>
      </c>
      <c r="AS1193" t="s">
        <v>697</v>
      </c>
      <c r="AT1193" t="s">
        <v>697</v>
      </c>
      <c r="AU1193" t="s">
        <v>706</v>
      </c>
      <c r="AV1193" t="s">
        <v>236</v>
      </c>
      <c r="AW1193" t="s">
        <v>196</v>
      </c>
      <c r="AX1193" t="s">
        <v>697</v>
      </c>
      <c r="AY1193" t="s">
        <v>697</v>
      </c>
      <c r="AZ1193" t="s">
        <v>697</v>
      </c>
      <c r="BA1193" t="s">
        <v>1420</v>
      </c>
      <c r="BB1193" t="s">
        <v>2467</v>
      </c>
      <c r="BC1193">
        <v>0</v>
      </c>
      <c r="BD1193" t="s">
        <v>697</v>
      </c>
      <c r="BE1193">
        <v>0</v>
      </c>
      <c r="BF1193">
        <v>0</v>
      </c>
      <c r="BG1193">
        <v>0</v>
      </c>
      <c r="BH1193">
        <v>0</v>
      </c>
      <c r="BI1193" t="s">
        <v>197</v>
      </c>
      <c r="BJ1193" t="s">
        <v>697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 t="s">
        <v>3099</v>
      </c>
      <c r="BQ1193">
        <v>0</v>
      </c>
      <c r="BR1193">
        <v>0</v>
      </c>
      <c r="BS1193">
        <v>0</v>
      </c>
      <c r="BT1193" t="s">
        <v>697</v>
      </c>
      <c r="BU1193">
        <v>0</v>
      </c>
      <c r="BV1193">
        <v>0</v>
      </c>
      <c r="BW1193" t="s">
        <v>697</v>
      </c>
      <c r="BX1193">
        <v>0</v>
      </c>
    </row>
    <row r="1194" spans="1:76" x14ac:dyDescent="0.25">
      <c r="A1194" t="s">
        <v>806</v>
      </c>
      <c r="B1194" t="s">
        <v>201</v>
      </c>
      <c r="C1194" t="s">
        <v>807</v>
      </c>
      <c r="D1194" t="s">
        <v>670</v>
      </c>
      <c r="E1194" t="s">
        <v>192</v>
      </c>
      <c r="F1194" t="s">
        <v>679</v>
      </c>
      <c r="G1194" t="s">
        <v>697</v>
      </c>
      <c r="H1194" t="s">
        <v>89</v>
      </c>
      <c r="I1194" t="s">
        <v>2264</v>
      </c>
      <c r="J1194" t="s">
        <v>3088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">
        <v>697</v>
      </c>
      <c r="AC1194" s="2">
        <v>0</v>
      </c>
      <c r="AD1194">
        <v>0</v>
      </c>
      <c r="AE1194">
        <v>0</v>
      </c>
      <c r="AF1194">
        <v>1</v>
      </c>
      <c r="AG1194">
        <v>0</v>
      </c>
      <c r="AH1194">
        <v>41.18</v>
      </c>
      <c r="AI1194" t="s">
        <v>701</v>
      </c>
      <c r="AJ1194" t="s">
        <v>743</v>
      </c>
      <c r="AK1194" t="s">
        <v>697</v>
      </c>
      <c r="AL1194">
        <v>0</v>
      </c>
      <c r="AM1194">
        <v>0</v>
      </c>
      <c r="AN1194" t="s">
        <v>194</v>
      </c>
      <c r="AO1194" t="s">
        <v>697</v>
      </c>
      <c r="AP1194" t="s">
        <v>697</v>
      </c>
      <c r="AQ1194" t="s">
        <v>3100</v>
      </c>
      <c r="AR1194" t="s">
        <v>3101</v>
      </c>
      <c r="AS1194" t="s">
        <v>697</v>
      </c>
      <c r="AT1194" t="s">
        <v>697</v>
      </c>
      <c r="AU1194" t="s">
        <v>219</v>
      </c>
      <c r="AV1194" t="s">
        <v>236</v>
      </c>
      <c r="AW1194" t="s">
        <v>196</v>
      </c>
      <c r="AX1194" t="s">
        <v>697</v>
      </c>
      <c r="AY1194" t="s">
        <v>697</v>
      </c>
      <c r="AZ1194" t="s">
        <v>697</v>
      </c>
      <c r="BA1194" t="s">
        <v>3023</v>
      </c>
      <c r="BB1194" t="s">
        <v>3102</v>
      </c>
      <c r="BC1194">
        <v>0</v>
      </c>
      <c r="BD1194" t="s">
        <v>697</v>
      </c>
      <c r="BE1194">
        <v>0</v>
      </c>
      <c r="BF1194">
        <v>0</v>
      </c>
      <c r="BG1194">
        <v>0</v>
      </c>
      <c r="BH1194">
        <v>1.6</v>
      </c>
      <c r="BI1194" t="s">
        <v>197</v>
      </c>
      <c r="BJ1194" t="s">
        <v>192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 t="s">
        <v>3103</v>
      </c>
      <c r="BQ1194">
        <v>0</v>
      </c>
      <c r="BR1194">
        <v>0</v>
      </c>
      <c r="BS1194">
        <v>0</v>
      </c>
      <c r="BT1194" t="s">
        <v>880</v>
      </c>
      <c r="BU1194">
        <v>0</v>
      </c>
      <c r="BV1194">
        <v>0</v>
      </c>
      <c r="BW1194" t="s">
        <v>697</v>
      </c>
      <c r="BX1194">
        <v>0</v>
      </c>
    </row>
    <row r="1195" spans="1:76" x14ac:dyDescent="0.25">
      <c r="A1195" t="s">
        <v>806</v>
      </c>
      <c r="B1195" t="s">
        <v>201</v>
      </c>
      <c r="C1195" t="s">
        <v>807</v>
      </c>
      <c r="D1195" t="s">
        <v>670</v>
      </c>
      <c r="E1195" t="s">
        <v>192</v>
      </c>
      <c r="F1195" t="s">
        <v>679</v>
      </c>
      <c r="G1195" t="s">
        <v>198</v>
      </c>
      <c r="H1195" t="s">
        <v>198</v>
      </c>
      <c r="I1195" t="s">
        <v>2264</v>
      </c>
      <c r="J1195" t="s">
        <v>3088</v>
      </c>
      <c r="K1195">
        <v>1</v>
      </c>
      <c r="L1195">
        <v>549</v>
      </c>
      <c r="M1195">
        <v>346</v>
      </c>
      <c r="N1195">
        <v>0</v>
      </c>
      <c r="O1195">
        <v>0</v>
      </c>
      <c r="P1195">
        <v>0</v>
      </c>
      <c r="Q1195">
        <v>549</v>
      </c>
      <c r="R1195">
        <v>0</v>
      </c>
      <c r="S1195">
        <v>0</v>
      </c>
      <c r="T1195">
        <v>36.979999999999997</v>
      </c>
      <c r="U1195">
        <v>29.5</v>
      </c>
      <c r="V1195">
        <v>24.18</v>
      </c>
      <c r="W1195">
        <v>-12.8</v>
      </c>
      <c r="X1195">
        <v>-33.65</v>
      </c>
      <c r="Y1195">
        <v>12.207000000000001</v>
      </c>
      <c r="Z1195">
        <v>13.71</v>
      </c>
      <c r="AA1195">
        <v>3.96</v>
      </c>
      <c r="AB1195" t="s">
        <v>199</v>
      </c>
      <c r="AC1195" s="2">
        <v>-43.653278688524587</v>
      </c>
      <c r="AD1195">
        <v>-9.6</v>
      </c>
      <c r="AE1195">
        <v>373.34</v>
      </c>
      <c r="AF1195">
        <v>0</v>
      </c>
      <c r="AG1195">
        <v>0</v>
      </c>
      <c r="AH1195">
        <v>0</v>
      </c>
      <c r="AI1195" t="s">
        <v>697</v>
      </c>
      <c r="AJ1195" t="s">
        <v>697</v>
      </c>
      <c r="AK1195" t="s">
        <v>697</v>
      </c>
      <c r="AL1195">
        <v>0</v>
      </c>
      <c r="AM1195">
        <v>0</v>
      </c>
      <c r="AN1195" t="s">
        <v>697</v>
      </c>
      <c r="AO1195" t="s">
        <v>697</v>
      </c>
      <c r="AP1195" t="s">
        <v>697</v>
      </c>
      <c r="AQ1195" t="s">
        <v>3100</v>
      </c>
      <c r="AR1195" t="s">
        <v>3101</v>
      </c>
      <c r="AS1195" t="s">
        <v>697</v>
      </c>
      <c r="AT1195" t="s">
        <v>697</v>
      </c>
      <c r="AU1195" t="s">
        <v>219</v>
      </c>
      <c r="AV1195" t="s">
        <v>236</v>
      </c>
      <c r="AW1195" t="s">
        <v>196</v>
      </c>
      <c r="AX1195" t="s">
        <v>697</v>
      </c>
      <c r="AY1195" t="s">
        <v>697</v>
      </c>
      <c r="AZ1195" t="s">
        <v>697</v>
      </c>
      <c r="BA1195" t="s">
        <v>3023</v>
      </c>
      <c r="BB1195" t="s">
        <v>3102</v>
      </c>
      <c r="BC1195">
        <v>0</v>
      </c>
      <c r="BD1195" t="s">
        <v>697</v>
      </c>
      <c r="BE1195">
        <v>0</v>
      </c>
      <c r="BF1195">
        <v>0</v>
      </c>
      <c r="BG1195">
        <v>0</v>
      </c>
      <c r="BH1195">
        <v>0</v>
      </c>
      <c r="BI1195" t="s">
        <v>197</v>
      </c>
      <c r="BJ1195" t="s">
        <v>697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 t="s">
        <v>3103</v>
      </c>
      <c r="BQ1195">
        <v>0</v>
      </c>
      <c r="BR1195">
        <v>0</v>
      </c>
      <c r="BS1195">
        <v>0</v>
      </c>
      <c r="BT1195" t="s">
        <v>697</v>
      </c>
      <c r="BU1195">
        <v>0</v>
      </c>
      <c r="BV1195">
        <v>0</v>
      </c>
      <c r="BW1195" t="s">
        <v>697</v>
      </c>
      <c r="BX1195">
        <v>0</v>
      </c>
    </row>
    <row r="1196" spans="1:76" x14ac:dyDescent="0.25">
      <c r="A1196" t="s">
        <v>748</v>
      </c>
      <c r="B1196" t="s">
        <v>231</v>
      </c>
      <c r="C1196" t="s">
        <v>665</v>
      </c>
      <c r="D1196" t="s">
        <v>233</v>
      </c>
      <c r="E1196" t="s">
        <v>192</v>
      </c>
      <c r="F1196" t="s">
        <v>597</v>
      </c>
      <c r="G1196" t="s">
        <v>697</v>
      </c>
      <c r="H1196" t="s">
        <v>89</v>
      </c>
      <c r="I1196" t="s">
        <v>1570</v>
      </c>
      <c r="J1196" t="s">
        <v>3088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697</v>
      </c>
      <c r="AC1196" s="2">
        <v>0</v>
      </c>
      <c r="AD1196">
        <v>0</v>
      </c>
      <c r="AE1196">
        <v>0</v>
      </c>
      <c r="AF1196">
        <v>1</v>
      </c>
      <c r="AG1196">
        <v>0</v>
      </c>
      <c r="AH1196">
        <v>63.16</v>
      </c>
      <c r="AI1196" t="s">
        <v>850</v>
      </c>
      <c r="AJ1196" t="s">
        <v>855</v>
      </c>
      <c r="AK1196" t="s">
        <v>697</v>
      </c>
      <c r="AL1196">
        <v>0</v>
      </c>
      <c r="AM1196">
        <v>0</v>
      </c>
      <c r="AN1196" t="s">
        <v>194</v>
      </c>
      <c r="AO1196" t="s">
        <v>697</v>
      </c>
      <c r="AP1196" t="s">
        <v>697</v>
      </c>
      <c r="AQ1196" t="s">
        <v>3104</v>
      </c>
      <c r="AR1196" t="s">
        <v>3105</v>
      </c>
      <c r="AS1196" t="s">
        <v>697</v>
      </c>
      <c r="AT1196" t="s">
        <v>697</v>
      </c>
      <c r="AU1196" t="s">
        <v>856</v>
      </c>
      <c r="AV1196" t="s">
        <v>236</v>
      </c>
      <c r="AW1196" t="s">
        <v>196</v>
      </c>
      <c r="AX1196" t="s">
        <v>697</v>
      </c>
      <c r="AY1196" t="s">
        <v>697</v>
      </c>
      <c r="AZ1196" t="s">
        <v>697</v>
      </c>
      <c r="BA1196" t="s">
        <v>2521</v>
      </c>
      <c r="BB1196" t="s">
        <v>3106</v>
      </c>
      <c r="BC1196">
        <v>0</v>
      </c>
      <c r="BD1196" t="s">
        <v>697</v>
      </c>
      <c r="BE1196">
        <v>0</v>
      </c>
      <c r="BF1196">
        <v>0</v>
      </c>
      <c r="BG1196">
        <v>0</v>
      </c>
      <c r="BH1196">
        <v>2.2000000000000002</v>
      </c>
      <c r="BI1196" t="s">
        <v>197</v>
      </c>
      <c r="BJ1196" t="s">
        <v>192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 t="s">
        <v>3107</v>
      </c>
      <c r="BQ1196">
        <v>0</v>
      </c>
      <c r="BR1196">
        <v>0</v>
      </c>
      <c r="BS1196">
        <v>0</v>
      </c>
      <c r="BT1196" t="s">
        <v>880</v>
      </c>
      <c r="BU1196">
        <v>0</v>
      </c>
      <c r="BV1196">
        <v>0</v>
      </c>
      <c r="BW1196" t="s">
        <v>697</v>
      </c>
      <c r="BX1196">
        <v>0</v>
      </c>
    </row>
    <row r="1197" spans="1:76" x14ac:dyDescent="0.25">
      <c r="A1197" t="s">
        <v>748</v>
      </c>
      <c r="B1197" t="s">
        <v>231</v>
      </c>
      <c r="C1197" t="s">
        <v>665</v>
      </c>
      <c r="D1197" t="s">
        <v>233</v>
      </c>
      <c r="E1197" t="s">
        <v>192</v>
      </c>
      <c r="F1197" t="s">
        <v>597</v>
      </c>
      <c r="G1197" t="s">
        <v>198</v>
      </c>
      <c r="H1197" t="s">
        <v>198</v>
      </c>
      <c r="I1197" t="s">
        <v>1570</v>
      </c>
      <c r="J1197" t="s">
        <v>3088</v>
      </c>
      <c r="K1197">
        <v>1</v>
      </c>
      <c r="L1197">
        <v>460</v>
      </c>
      <c r="M1197">
        <v>339</v>
      </c>
      <c r="N1197">
        <v>0</v>
      </c>
      <c r="O1197">
        <v>0</v>
      </c>
      <c r="P1197">
        <v>0</v>
      </c>
      <c r="Q1197">
        <v>460</v>
      </c>
      <c r="R1197">
        <v>0</v>
      </c>
      <c r="S1197">
        <v>0</v>
      </c>
      <c r="T1197">
        <v>26.3</v>
      </c>
      <c r="U1197">
        <v>21.5</v>
      </c>
      <c r="V1197">
        <v>17.62</v>
      </c>
      <c r="W1197">
        <v>-8.68</v>
      </c>
      <c r="X1197">
        <v>-18.11</v>
      </c>
      <c r="Y1197">
        <v>4.8499999999999996</v>
      </c>
      <c r="Z1197">
        <v>11.02</v>
      </c>
      <c r="AA1197">
        <v>3.25</v>
      </c>
      <c r="AB1197" t="s">
        <v>199</v>
      </c>
      <c r="AC1197" s="2">
        <v>-22.090163934426229</v>
      </c>
      <c r="AD1197">
        <v>-4.8600000000000003</v>
      </c>
      <c r="AE1197">
        <v>350.08</v>
      </c>
      <c r="AF1197">
        <v>0</v>
      </c>
      <c r="AG1197">
        <v>0</v>
      </c>
      <c r="AH1197">
        <v>0</v>
      </c>
      <c r="AI1197" t="s">
        <v>697</v>
      </c>
      <c r="AJ1197" t="s">
        <v>697</v>
      </c>
      <c r="AK1197" t="s">
        <v>697</v>
      </c>
      <c r="AL1197">
        <v>0</v>
      </c>
      <c r="AM1197">
        <v>0</v>
      </c>
      <c r="AN1197" t="s">
        <v>697</v>
      </c>
      <c r="AO1197" t="s">
        <v>697</v>
      </c>
      <c r="AP1197" t="s">
        <v>215</v>
      </c>
      <c r="AQ1197" t="s">
        <v>3104</v>
      </c>
      <c r="AR1197" t="s">
        <v>3105</v>
      </c>
      <c r="AS1197" t="s">
        <v>697</v>
      </c>
      <c r="AT1197" t="s">
        <v>697</v>
      </c>
      <c r="AU1197" t="s">
        <v>856</v>
      </c>
      <c r="AV1197" t="s">
        <v>236</v>
      </c>
      <c r="AW1197" t="s">
        <v>196</v>
      </c>
      <c r="AX1197" t="s">
        <v>697</v>
      </c>
      <c r="AY1197" t="s">
        <v>697</v>
      </c>
      <c r="AZ1197" t="s">
        <v>697</v>
      </c>
      <c r="BA1197" t="s">
        <v>2521</v>
      </c>
      <c r="BB1197" t="s">
        <v>3106</v>
      </c>
      <c r="BC1197">
        <v>0</v>
      </c>
      <c r="BD1197" t="s">
        <v>697</v>
      </c>
      <c r="BE1197">
        <v>0</v>
      </c>
      <c r="BF1197">
        <v>0</v>
      </c>
      <c r="BG1197">
        <v>0</v>
      </c>
      <c r="BH1197">
        <v>0</v>
      </c>
      <c r="BI1197" t="s">
        <v>197</v>
      </c>
      <c r="BJ1197" t="s">
        <v>697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 t="s">
        <v>3107</v>
      </c>
      <c r="BQ1197">
        <v>0</v>
      </c>
      <c r="BR1197">
        <v>0</v>
      </c>
      <c r="BS1197">
        <v>0</v>
      </c>
      <c r="BT1197" t="s">
        <v>697</v>
      </c>
      <c r="BU1197">
        <v>0</v>
      </c>
      <c r="BV1197">
        <v>0</v>
      </c>
      <c r="BW1197" t="s">
        <v>697</v>
      </c>
      <c r="BX1197">
        <v>0</v>
      </c>
    </row>
    <row r="1198" spans="1:76" x14ac:dyDescent="0.25">
      <c r="A1198" t="s">
        <v>735</v>
      </c>
      <c r="B1198" t="s">
        <v>231</v>
      </c>
      <c r="C1198" t="s">
        <v>232</v>
      </c>
      <c r="D1198" t="s">
        <v>233</v>
      </c>
      <c r="E1198" t="s">
        <v>192</v>
      </c>
      <c r="F1198" t="s">
        <v>234</v>
      </c>
      <c r="G1198" t="s">
        <v>697</v>
      </c>
      <c r="H1198" t="s">
        <v>89</v>
      </c>
      <c r="I1198" t="s">
        <v>1203</v>
      </c>
      <c r="J1198" t="s">
        <v>3088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697</v>
      </c>
      <c r="AC1198" s="2">
        <v>0</v>
      </c>
      <c r="AD1198">
        <v>0</v>
      </c>
      <c r="AE1198">
        <v>0</v>
      </c>
      <c r="AF1198">
        <v>1</v>
      </c>
      <c r="AG1198">
        <v>0</v>
      </c>
      <c r="AH1198">
        <v>50.68</v>
      </c>
      <c r="AI1198" t="s">
        <v>410</v>
      </c>
      <c r="AJ1198" t="s">
        <v>411</v>
      </c>
      <c r="AK1198" t="s">
        <v>697</v>
      </c>
      <c r="AL1198">
        <v>0</v>
      </c>
      <c r="AM1198">
        <v>0</v>
      </c>
      <c r="AN1198" t="s">
        <v>194</v>
      </c>
      <c r="AO1198" t="s">
        <v>697</v>
      </c>
      <c r="AP1198" t="s">
        <v>697</v>
      </c>
      <c r="AQ1198" t="s">
        <v>3108</v>
      </c>
      <c r="AR1198" t="s">
        <v>3109</v>
      </c>
      <c r="AS1198" t="s">
        <v>697</v>
      </c>
      <c r="AT1198" t="s">
        <v>697</v>
      </c>
      <c r="AU1198" t="s">
        <v>219</v>
      </c>
      <c r="AV1198" t="s">
        <v>236</v>
      </c>
      <c r="AW1198" t="s">
        <v>196</v>
      </c>
      <c r="AX1198" t="s">
        <v>697</v>
      </c>
      <c r="AY1198" t="s">
        <v>697</v>
      </c>
      <c r="AZ1198" t="s">
        <v>697</v>
      </c>
      <c r="BA1198" t="s">
        <v>1385</v>
      </c>
      <c r="BB1198" t="s">
        <v>1789</v>
      </c>
      <c r="BC1198">
        <v>0</v>
      </c>
      <c r="BD1198" t="s">
        <v>697</v>
      </c>
      <c r="BE1198">
        <v>0</v>
      </c>
      <c r="BF1198">
        <v>0</v>
      </c>
      <c r="BG1198">
        <v>0</v>
      </c>
      <c r="BH1198">
        <v>1.6</v>
      </c>
      <c r="BI1198" t="s">
        <v>197</v>
      </c>
      <c r="BJ1198" t="s">
        <v>192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 t="s">
        <v>3110</v>
      </c>
      <c r="BQ1198">
        <v>0</v>
      </c>
      <c r="BR1198">
        <v>0</v>
      </c>
      <c r="BS1198">
        <v>0</v>
      </c>
      <c r="BT1198" t="s">
        <v>880</v>
      </c>
      <c r="BU1198">
        <v>0</v>
      </c>
      <c r="BV1198">
        <v>0</v>
      </c>
      <c r="BW1198" t="s">
        <v>697</v>
      </c>
      <c r="BX1198">
        <v>0</v>
      </c>
    </row>
    <row r="1199" spans="1:76" x14ac:dyDescent="0.25">
      <c r="A1199" t="s">
        <v>735</v>
      </c>
      <c r="B1199" t="s">
        <v>231</v>
      </c>
      <c r="C1199" t="s">
        <v>232</v>
      </c>
      <c r="D1199" t="s">
        <v>233</v>
      </c>
      <c r="E1199" t="s">
        <v>192</v>
      </c>
      <c r="F1199" t="s">
        <v>234</v>
      </c>
      <c r="G1199" t="s">
        <v>198</v>
      </c>
      <c r="H1199" t="s">
        <v>198</v>
      </c>
      <c r="I1199" t="s">
        <v>1203</v>
      </c>
      <c r="J1199" t="s">
        <v>3088</v>
      </c>
      <c r="K1199">
        <v>1</v>
      </c>
      <c r="L1199">
        <v>446.2</v>
      </c>
      <c r="M1199">
        <v>334</v>
      </c>
      <c r="N1199">
        <v>0</v>
      </c>
      <c r="O1199">
        <v>0</v>
      </c>
      <c r="P1199">
        <v>0</v>
      </c>
      <c r="Q1199">
        <v>446.2</v>
      </c>
      <c r="R1199">
        <v>0</v>
      </c>
      <c r="S1199">
        <v>0</v>
      </c>
      <c r="T1199">
        <v>25.15</v>
      </c>
      <c r="U1199">
        <v>21.5</v>
      </c>
      <c r="V1199">
        <v>17.62</v>
      </c>
      <c r="W1199">
        <v>-7.53</v>
      </c>
      <c r="X1199">
        <v>-13.34</v>
      </c>
      <c r="Y1199">
        <v>8.4120000000000008</v>
      </c>
      <c r="Z1199">
        <v>10.86</v>
      </c>
      <c r="AA1199">
        <v>3.25</v>
      </c>
      <c r="AB1199" t="s">
        <v>199</v>
      </c>
      <c r="AC1199" s="2">
        <v>-20.231147540983606</v>
      </c>
      <c r="AD1199">
        <v>-4.45</v>
      </c>
      <c r="AE1199">
        <v>339.41</v>
      </c>
      <c r="AF1199">
        <v>0</v>
      </c>
      <c r="AG1199">
        <v>0</v>
      </c>
      <c r="AH1199">
        <v>0</v>
      </c>
      <c r="AI1199" t="s">
        <v>697</v>
      </c>
      <c r="AJ1199" t="s">
        <v>697</v>
      </c>
      <c r="AK1199" t="s">
        <v>697</v>
      </c>
      <c r="AL1199">
        <v>0</v>
      </c>
      <c r="AM1199">
        <v>0</v>
      </c>
      <c r="AN1199" t="s">
        <v>697</v>
      </c>
      <c r="AO1199" t="s">
        <v>697</v>
      </c>
      <c r="AP1199" t="s">
        <v>215</v>
      </c>
      <c r="AQ1199" t="s">
        <v>3108</v>
      </c>
      <c r="AR1199" t="s">
        <v>3109</v>
      </c>
      <c r="AS1199" t="s">
        <v>697</v>
      </c>
      <c r="AT1199" t="s">
        <v>697</v>
      </c>
      <c r="AU1199" t="s">
        <v>219</v>
      </c>
      <c r="AV1199" t="s">
        <v>236</v>
      </c>
      <c r="AW1199" t="s">
        <v>196</v>
      </c>
      <c r="AX1199" t="s">
        <v>697</v>
      </c>
      <c r="AY1199" t="s">
        <v>697</v>
      </c>
      <c r="AZ1199" t="s">
        <v>697</v>
      </c>
      <c r="BA1199" t="s">
        <v>1385</v>
      </c>
      <c r="BB1199" t="s">
        <v>1789</v>
      </c>
      <c r="BC1199">
        <v>0</v>
      </c>
      <c r="BD1199" t="s">
        <v>697</v>
      </c>
      <c r="BE1199">
        <v>0</v>
      </c>
      <c r="BF1199">
        <v>0</v>
      </c>
      <c r="BG1199">
        <v>0</v>
      </c>
      <c r="BH1199">
        <v>0</v>
      </c>
      <c r="BI1199" t="s">
        <v>197</v>
      </c>
      <c r="BJ1199" t="s">
        <v>697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 t="s">
        <v>3110</v>
      </c>
      <c r="BQ1199">
        <v>0</v>
      </c>
      <c r="BR1199">
        <v>0</v>
      </c>
      <c r="BS1199">
        <v>0</v>
      </c>
      <c r="BT1199" t="s">
        <v>697</v>
      </c>
      <c r="BU1199">
        <v>0</v>
      </c>
      <c r="BV1199">
        <v>0</v>
      </c>
      <c r="BW1199" t="s">
        <v>697</v>
      </c>
      <c r="BX1199">
        <v>0</v>
      </c>
    </row>
    <row r="1200" spans="1:76" x14ac:dyDescent="0.25">
      <c r="A1200" t="s">
        <v>809</v>
      </c>
      <c r="B1200" t="s">
        <v>191</v>
      </c>
      <c r="C1200" t="s">
        <v>810</v>
      </c>
      <c r="D1200" t="s">
        <v>674</v>
      </c>
      <c r="E1200" t="s">
        <v>192</v>
      </c>
      <c r="F1200" t="s">
        <v>601</v>
      </c>
      <c r="G1200" t="s">
        <v>697</v>
      </c>
      <c r="H1200" t="s">
        <v>89</v>
      </c>
      <c r="I1200" t="s">
        <v>1435</v>
      </c>
      <c r="J1200" t="s">
        <v>3088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697</v>
      </c>
      <c r="AC1200" s="2">
        <v>0</v>
      </c>
      <c r="AD1200">
        <v>0</v>
      </c>
      <c r="AE1200">
        <v>0</v>
      </c>
      <c r="AF1200">
        <v>1</v>
      </c>
      <c r="AG1200">
        <v>0</v>
      </c>
      <c r="AH1200">
        <v>47.52</v>
      </c>
      <c r="AI1200" t="s">
        <v>451</v>
      </c>
      <c r="AJ1200" t="s">
        <v>454</v>
      </c>
      <c r="AK1200" t="s">
        <v>697</v>
      </c>
      <c r="AL1200">
        <v>0</v>
      </c>
      <c r="AM1200">
        <v>0</v>
      </c>
      <c r="AN1200" t="s">
        <v>194</v>
      </c>
      <c r="AO1200" t="s">
        <v>697</v>
      </c>
      <c r="AP1200" t="s">
        <v>697</v>
      </c>
      <c r="AQ1200" t="s">
        <v>3111</v>
      </c>
      <c r="AR1200" t="s">
        <v>3112</v>
      </c>
      <c r="AS1200" t="s">
        <v>697</v>
      </c>
      <c r="AT1200" t="s">
        <v>697</v>
      </c>
      <c r="AU1200" t="s">
        <v>207</v>
      </c>
      <c r="AV1200" t="s">
        <v>236</v>
      </c>
      <c r="AW1200" t="s">
        <v>196</v>
      </c>
      <c r="AX1200" t="s">
        <v>697</v>
      </c>
      <c r="AY1200" t="s">
        <v>697</v>
      </c>
      <c r="AZ1200" t="s">
        <v>697</v>
      </c>
      <c r="BA1200" t="s">
        <v>1808</v>
      </c>
      <c r="BB1200" t="s">
        <v>3113</v>
      </c>
      <c r="BC1200">
        <v>0</v>
      </c>
      <c r="BD1200" t="s">
        <v>697</v>
      </c>
      <c r="BE1200">
        <v>0</v>
      </c>
      <c r="BF1200">
        <v>0</v>
      </c>
      <c r="BG1200">
        <v>0</v>
      </c>
      <c r="BH1200">
        <v>1.5</v>
      </c>
      <c r="BI1200" t="s">
        <v>197</v>
      </c>
      <c r="BJ1200" t="s">
        <v>192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 t="s">
        <v>3114</v>
      </c>
      <c r="BQ1200">
        <v>0</v>
      </c>
      <c r="BR1200">
        <v>0</v>
      </c>
      <c r="BS1200">
        <v>0</v>
      </c>
      <c r="BT1200" t="s">
        <v>880</v>
      </c>
      <c r="BU1200">
        <v>0</v>
      </c>
      <c r="BV1200">
        <v>0</v>
      </c>
      <c r="BW1200" t="s">
        <v>697</v>
      </c>
      <c r="BX1200">
        <v>0</v>
      </c>
    </row>
    <row r="1201" spans="1:76" x14ac:dyDescent="0.25">
      <c r="A1201" t="s">
        <v>809</v>
      </c>
      <c r="B1201" t="s">
        <v>191</v>
      </c>
      <c r="C1201" t="s">
        <v>810</v>
      </c>
      <c r="D1201" t="s">
        <v>674</v>
      </c>
      <c r="E1201" t="s">
        <v>192</v>
      </c>
      <c r="F1201" t="s">
        <v>601</v>
      </c>
      <c r="G1201" t="s">
        <v>198</v>
      </c>
      <c r="H1201" t="s">
        <v>198</v>
      </c>
      <c r="I1201" t="s">
        <v>1435</v>
      </c>
      <c r="J1201" t="s">
        <v>3088</v>
      </c>
      <c r="K1201">
        <v>1</v>
      </c>
      <c r="L1201">
        <v>619</v>
      </c>
      <c r="M1201">
        <v>425</v>
      </c>
      <c r="N1201">
        <v>0</v>
      </c>
      <c r="O1201">
        <v>0</v>
      </c>
      <c r="P1201">
        <v>0</v>
      </c>
      <c r="Q1201">
        <v>619</v>
      </c>
      <c r="R1201">
        <v>0</v>
      </c>
      <c r="S1201">
        <v>0</v>
      </c>
      <c r="T1201">
        <v>31.34</v>
      </c>
      <c r="U1201">
        <v>31.5</v>
      </c>
      <c r="V1201">
        <v>25.82</v>
      </c>
      <c r="W1201">
        <v>-5.52</v>
      </c>
      <c r="X1201">
        <v>0.8</v>
      </c>
      <c r="Y1201">
        <v>10.706</v>
      </c>
      <c r="Z1201">
        <v>13.81</v>
      </c>
      <c r="AA1201">
        <v>3.25</v>
      </c>
      <c r="AB1201" t="s">
        <v>199</v>
      </c>
      <c r="AC1201" s="2">
        <v>-7.972131147540984</v>
      </c>
      <c r="AD1201">
        <v>-1.75</v>
      </c>
      <c r="AE1201">
        <v>410.21</v>
      </c>
      <c r="AF1201">
        <v>0</v>
      </c>
      <c r="AG1201">
        <v>0</v>
      </c>
      <c r="AH1201">
        <v>0</v>
      </c>
      <c r="AI1201" t="s">
        <v>697</v>
      </c>
      <c r="AJ1201" t="s">
        <v>697</v>
      </c>
      <c r="AK1201" t="s">
        <v>697</v>
      </c>
      <c r="AL1201">
        <v>0</v>
      </c>
      <c r="AM1201">
        <v>0</v>
      </c>
      <c r="AN1201" t="s">
        <v>697</v>
      </c>
      <c r="AO1201" t="s">
        <v>697</v>
      </c>
      <c r="AP1201" t="s">
        <v>215</v>
      </c>
      <c r="AQ1201" t="s">
        <v>3111</v>
      </c>
      <c r="AR1201" t="s">
        <v>3112</v>
      </c>
      <c r="AS1201" t="s">
        <v>697</v>
      </c>
      <c r="AT1201" t="s">
        <v>697</v>
      </c>
      <c r="AU1201" t="s">
        <v>207</v>
      </c>
      <c r="AV1201" t="s">
        <v>236</v>
      </c>
      <c r="AW1201" t="s">
        <v>196</v>
      </c>
      <c r="AX1201" t="s">
        <v>697</v>
      </c>
      <c r="AY1201" t="s">
        <v>697</v>
      </c>
      <c r="AZ1201" t="s">
        <v>697</v>
      </c>
      <c r="BA1201" t="s">
        <v>1808</v>
      </c>
      <c r="BB1201" t="s">
        <v>3113</v>
      </c>
      <c r="BC1201">
        <v>0</v>
      </c>
      <c r="BD1201" t="s">
        <v>697</v>
      </c>
      <c r="BE1201">
        <v>0</v>
      </c>
      <c r="BF1201">
        <v>0</v>
      </c>
      <c r="BG1201">
        <v>0</v>
      </c>
      <c r="BH1201">
        <v>0</v>
      </c>
      <c r="BI1201" t="s">
        <v>197</v>
      </c>
      <c r="BJ1201" t="s">
        <v>697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 t="s">
        <v>3114</v>
      </c>
      <c r="BQ1201">
        <v>0</v>
      </c>
      <c r="BR1201">
        <v>0</v>
      </c>
      <c r="BS1201">
        <v>0</v>
      </c>
      <c r="BT1201" t="s">
        <v>697</v>
      </c>
      <c r="BU1201">
        <v>0</v>
      </c>
      <c r="BV1201">
        <v>0</v>
      </c>
      <c r="BW1201" t="s">
        <v>697</v>
      </c>
      <c r="BX1201">
        <v>0</v>
      </c>
    </row>
    <row r="1202" spans="1:76" x14ac:dyDescent="0.25">
      <c r="A1202" t="s">
        <v>748</v>
      </c>
      <c r="B1202" t="s">
        <v>231</v>
      </c>
      <c r="C1202" t="s">
        <v>665</v>
      </c>
      <c r="D1202" t="s">
        <v>233</v>
      </c>
      <c r="E1202" t="s">
        <v>192</v>
      </c>
      <c r="F1202" t="s">
        <v>597</v>
      </c>
      <c r="G1202" t="s">
        <v>697</v>
      </c>
      <c r="H1202" t="s">
        <v>89</v>
      </c>
      <c r="I1202" t="s">
        <v>1435</v>
      </c>
      <c r="J1202" t="s">
        <v>3088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697</v>
      </c>
      <c r="AC1202" s="2">
        <v>0</v>
      </c>
      <c r="AD1202">
        <v>0</v>
      </c>
      <c r="AE1202">
        <v>0</v>
      </c>
      <c r="AF1202">
        <v>1</v>
      </c>
      <c r="AG1202">
        <v>0</v>
      </c>
      <c r="AH1202">
        <v>64.59</v>
      </c>
      <c r="AI1202" t="s">
        <v>698</v>
      </c>
      <c r="AJ1202" t="s">
        <v>705</v>
      </c>
      <c r="AK1202" t="s">
        <v>697</v>
      </c>
      <c r="AL1202">
        <v>0</v>
      </c>
      <c r="AM1202">
        <v>0</v>
      </c>
      <c r="AN1202" t="s">
        <v>194</v>
      </c>
      <c r="AO1202" t="s">
        <v>697</v>
      </c>
      <c r="AP1202" t="s">
        <v>697</v>
      </c>
      <c r="AQ1202" t="s">
        <v>3115</v>
      </c>
      <c r="AR1202" t="s">
        <v>3116</v>
      </c>
      <c r="AS1202" t="s">
        <v>697</v>
      </c>
      <c r="AT1202" t="s">
        <v>697</v>
      </c>
      <c r="AU1202" t="s">
        <v>706</v>
      </c>
      <c r="AV1202" t="s">
        <v>236</v>
      </c>
      <c r="AW1202" t="s">
        <v>196</v>
      </c>
      <c r="AX1202" t="s">
        <v>697</v>
      </c>
      <c r="AY1202" t="s">
        <v>697</v>
      </c>
      <c r="AZ1202" t="s">
        <v>697</v>
      </c>
      <c r="BA1202" t="s">
        <v>2161</v>
      </c>
      <c r="BB1202" t="s">
        <v>3117</v>
      </c>
      <c r="BC1202">
        <v>0</v>
      </c>
      <c r="BD1202" t="s">
        <v>697</v>
      </c>
      <c r="BE1202">
        <v>0</v>
      </c>
      <c r="BF1202">
        <v>0</v>
      </c>
      <c r="BG1202">
        <v>0</v>
      </c>
      <c r="BH1202">
        <v>2.25</v>
      </c>
      <c r="BI1202" t="s">
        <v>197</v>
      </c>
      <c r="BJ1202" t="s">
        <v>192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 t="s">
        <v>3118</v>
      </c>
      <c r="BQ1202">
        <v>0</v>
      </c>
      <c r="BR1202">
        <v>0</v>
      </c>
      <c r="BS1202">
        <v>0</v>
      </c>
      <c r="BT1202" t="s">
        <v>880</v>
      </c>
      <c r="BU1202">
        <v>0</v>
      </c>
      <c r="BV1202">
        <v>0</v>
      </c>
      <c r="BW1202" t="s">
        <v>697</v>
      </c>
      <c r="BX1202">
        <v>0</v>
      </c>
    </row>
    <row r="1203" spans="1:76" x14ac:dyDescent="0.25">
      <c r="A1203" t="s">
        <v>748</v>
      </c>
      <c r="B1203" t="s">
        <v>231</v>
      </c>
      <c r="C1203" t="s">
        <v>665</v>
      </c>
      <c r="D1203" t="s">
        <v>233</v>
      </c>
      <c r="E1203" t="s">
        <v>192</v>
      </c>
      <c r="F1203" t="s">
        <v>597</v>
      </c>
      <c r="G1203" t="s">
        <v>198</v>
      </c>
      <c r="H1203" t="s">
        <v>198</v>
      </c>
      <c r="I1203" t="s">
        <v>1435</v>
      </c>
      <c r="J1203" t="s">
        <v>3088</v>
      </c>
      <c r="K1203">
        <v>1</v>
      </c>
      <c r="L1203">
        <v>460</v>
      </c>
      <c r="M1203">
        <v>345</v>
      </c>
      <c r="N1203">
        <v>0</v>
      </c>
      <c r="O1203">
        <v>0</v>
      </c>
      <c r="P1203">
        <v>0</v>
      </c>
      <c r="Q1203">
        <v>460</v>
      </c>
      <c r="R1203">
        <v>0</v>
      </c>
      <c r="S1203">
        <v>0</v>
      </c>
      <c r="T1203">
        <v>25</v>
      </c>
      <c r="U1203">
        <v>21.5</v>
      </c>
      <c r="V1203">
        <v>17.62</v>
      </c>
      <c r="W1203">
        <v>-7.38</v>
      </c>
      <c r="X1203">
        <v>-13.2</v>
      </c>
      <c r="Y1203">
        <v>14.340999999999999</v>
      </c>
      <c r="Z1203">
        <v>2.19</v>
      </c>
      <c r="AA1203">
        <v>0.63</v>
      </c>
      <c r="AB1203" t="s">
        <v>199</v>
      </c>
      <c r="AC1203" s="2">
        <v>-24.951639344262293</v>
      </c>
      <c r="AD1203">
        <v>-5.49</v>
      </c>
      <c r="AE1203">
        <v>358.91</v>
      </c>
      <c r="AF1203">
        <v>0</v>
      </c>
      <c r="AG1203">
        <v>0</v>
      </c>
      <c r="AH1203">
        <v>0</v>
      </c>
      <c r="AI1203" t="s">
        <v>697</v>
      </c>
      <c r="AJ1203" t="s">
        <v>697</v>
      </c>
      <c r="AK1203" t="s">
        <v>697</v>
      </c>
      <c r="AL1203">
        <v>0</v>
      </c>
      <c r="AM1203">
        <v>0</v>
      </c>
      <c r="AN1203" t="s">
        <v>697</v>
      </c>
      <c r="AO1203" t="s">
        <v>697</v>
      </c>
      <c r="AP1203" t="s">
        <v>248</v>
      </c>
      <c r="AQ1203" t="s">
        <v>3115</v>
      </c>
      <c r="AR1203" t="s">
        <v>3116</v>
      </c>
      <c r="AS1203" t="s">
        <v>697</v>
      </c>
      <c r="AT1203" t="s">
        <v>697</v>
      </c>
      <c r="AU1203" t="s">
        <v>706</v>
      </c>
      <c r="AV1203" t="s">
        <v>236</v>
      </c>
      <c r="AW1203" t="s">
        <v>196</v>
      </c>
      <c r="AX1203" t="s">
        <v>697</v>
      </c>
      <c r="AY1203" t="s">
        <v>697</v>
      </c>
      <c r="AZ1203" t="s">
        <v>697</v>
      </c>
      <c r="BA1203" t="s">
        <v>2161</v>
      </c>
      <c r="BB1203" t="s">
        <v>3117</v>
      </c>
      <c r="BC1203">
        <v>0</v>
      </c>
      <c r="BD1203" t="s">
        <v>697</v>
      </c>
      <c r="BE1203">
        <v>0</v>
      </c>
      <c r="BF1203">
        <v>0</v>
      </c>
      <c r="BG1203">
        <v>0</v>
      </c>
      <c r="BH1203">
        <v>0</v>
      </c>
      <c r="BI1203" t="s">
        <v>197</v>
      </c>
      <c r="BJ1203" t="s">
        <v>697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 t="s">
        <v>3118</v>
      </c>
      <c r="BQ1203">
        <v>0</v>
      </c>
      <c r="BR1203">
        <v>0</v>
      </c>
      <c r="BS1203">
        <v>0</v>
      </c>
      <c r="BT1203" t="s">
        <v>697</v>
      </c>
      <c r="BU1203">
        <v>0</v>
      </c>
      <c r="BV1203">
        <v>0</v>
      </c>
      <c r="BW1203" t="s">
        <v>697</v>
      </c>
      <c r="BX1203">
        <v>0</v>
      </c>
    </row>
    <row r="1204" spans="1:76" x14ac:dyDescent="0.25">
      <c r="A1204" t="s">
        <v>724</v>
      </c>
      <c r="B1204" t="s">
        <v>201</v>
      </c>
      <c r="C1204" t="s">
        <v>725</v>
      </c>
      <c r="D1204" t="s">
        <v>670</v>
      </c>
      <c r="E1204" t="s">
        <v>192</v>
      </c>
      <c r="F1204" t="s">
        <v>644</v>
      </c>
      <c r="G1204" t="s">
        <v>697</v>
      </c>
      <c r="H1204" t="s">
        <v>89</v>
      </c>
      <c r="I1204" t="s">
        <v>900</v>
      </c>
      <c r="J1204" t="s">
        <v>3088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t="s">
        <v>697</v>
      </c>
      <c r="AC1204" s="2">
        <v>0</v>
      </c>
      <c r="AD1204">
        <v>0</v>
      </c>
      <c r="AE1204">
        <v>0</v>
      </c>
      <c r="AF1204">
        <v>1</v>
      </c>
      <c r="AG1204">
        <v>0</v>
      </c>
      <c r="AH1204">
        <v>57.91</v>
      </c>
      <c r="AI1204" t="s">
        <v>698</v>
      </c>
      <c r="AJ1204" t="s">
        <v>705</v>
      </c>
      <c r="AK1204" t="s">
        <v>697</v>
      </c>
      <c r="AL1204">
        <v>0</v>
      </c>
      <c r="AM1204">
        <v>0</v>
      </c>
      <c r="AN1204" t="s">
        <v>194</v>
      </c>
      <c r="AO1204" t="s">
        <v>697</v>
      </c>
      <c r="AP1204" t="s">
        <v>697</v>
      </c>
      <c r="AQ1204" t="s">
        <v>3119</v>
      </c>
      <c r="AR1204" t="s">
        <v>3120</v>
      </c>
      <c r="AS1204" t="s">
        <v>697</v>
      </c>
      <c r="AT1204" t="s">
        <v>697</v>
      </c>
      <c r="AU1204" t="s">
        <v>706</v>
      </c>
      <c r="AV1204" t="s">
        <v>236</v>
      </c>
      <c r="AW1204" t="s">
        <v>196</v>
      </c>
      <c r="AX1204" t="s">
        <v>697</v>
      </c>
      <c r="AY1204" t="s">
        <v>697</v>
      </c>
      <c r="AZ1204" t="s">
        <v>697</v>
      </c>
      <c r="BA1204" t="s">
        <v>939</v>
      </c>
      <c r="BB1204" t="s">
        <v>978</v>
      </c>
      <c r="BC1204">
        <v>0</v>
      </c>
      <c r="BD1204" t="s">
        <v>697</v>
      </c>
      <c r="BE1204">
        <v>0</v>
      </c>
      <c r="BF1204">
        <v>0</v>
      </c>
      <c r="BG1204">
        <v>0</v>
      </c>
      <c r="BH1204">
        <v>2.25</v>
      </c>
      <c r="BI1204" t="s">
        <v>197</v>
      </c>
      <c r="BJ1204" t="s">
        <v>192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 t="s">
        <v>3121</v>
      </c>
      <c r="BQ1204">
        <v>0</v>
      </c>
      <c r="BR1204">
        <v>0</v>
      </c>
      <c r="BS1204">
        <v>0</v>
      </c>
      <c r="BT1204" t="s">
        <v>880</v>
      </c>
      <c r="BU1204">
        <v>0</v>
      </c>
      <c r="BV1204">
        <v>0</v>
      </c>
      <c r="BW1204" t="s">
        <v>697</v>
      </c>
      <c r="BX1204">
        <v>0</v>
      </c>
    </row>
    <row r="1205" spans="1:76" x14ac:dyDescent="0.25">
      <c r="A1205" t="s">
        <v>724</v>
      </c>
      <c r="B1205" t="s">
        <v>201</v>
      </c>
      <c r="C1205" t="s">
        <v>725</v>
      </c>
      <c r="D1205" t="s">
        <v>670</v>
      </c>
      <c r="E1205" t="s">
        <v>192</v>
      </c>
      <c r="F1205" t="s">
        <v>644</v>
      </c>
      <c r="G1205" t="s">
        <v>198</v>
      </c>
      <c r="H1205" t="s">
        <v>198</v>
      </c>
      <c r="I1205" t="s">
        <v>900</v>
      </c>
      <c r="J1205" t="s">
        <v>3088</v>
      </c>
      <c r="K1205">
        <v>1</v>
      </c>
      <c r="L1205">
        <v>513.13</v>
      </c>
      <c r="M1205">
        <v>344</v>
      </c>
      <c r="N1205">
        <v>0</v>
      </c>
      <c r="O1205">
        <v>0</v>
      </c>
      <c r="P1205">
        <v>0</v>
      </c>
      <c r="Q1205">
        <v>513.13</v>
      </c>
      <c r="R1205">
        <v>0</v>
      </c>
      <c r="S1205">
        <v>0</v>
      </c>
      <c r="T1205">
        <v>32.96</v>
      </c>
      <c r="U1205">
        <v>29.5</v>
      </c>
      <c r="V1205">
        <v>24.18</v>
      </c>
      <c r="W1205">
        <v>-8.7799999999999994</v>
      </c>
      <c r="X1205">
        <v>-14.56</v>
      </c>
      <c r="Y1205">
        <v>9.7149999999999999</v>
      </c>
      <c r="Z1205">
        <v>10.32</v>
      </c>
      <c r="AA1205">
        <v>3</v>
      </c>
      <c r="AB1205" t="s">
        <v>199</v>
      </c>
      <c r="AC1205" s="2">
        <v>-22.520491803278688</v>
      </c>
      <c r="AD1205">
        <v>-4.95</v>
      </c>
      <c r="AE1205">
        <v>351.44</v>
      </c>
      <c r="AF1205">
        <v>0</v>
      </c>
      <c r="AG1205">
        <v>0</v>
      </c>
      <c r="AH1205">
        <v>0</v>
      </c>
      <c r="AI1205" t="s">
        <v>697</v>
      </c>
      <c r="AJ1205" t="s">
        <v>697</v>
      </c>
      <c r="AK1205" t="s">
        <v>697</v>
      </c>
      <c r="AL1205">
        <v>0</v>
      </c>
      <c r="AM1205">
        <v>0</v>
      </c>
      <c r="AN1205" t="s">
        <v>697</v>
      </c>
      <c r="AO1205" t="s">
        <v>697</v>
      </c>
      <c r="AP1205" t="s">
        <v>215</v>
      </c>
      <c r="AQ1205" t="s">
        <v>3119</v>
      </c>
      <c r="AR1205" t="s">
        <v>3120</v>
      </c>
      <c r="AS1205" t="s">
        <v>697</v>
      </c>
      <c r="AT1205" t="s">
        <v>697</v>
      </c>
      <c r="AU1205" t="s">
        <v>706</v>
      </c>
      <c r="AV1205" t="s">
        <v>236</v>
      </c>
      <c r="AW1205" t="s">
        <v>196</v>
      </c>
      <c r="AX1205" t="s">
        <v>697</v>
      </c>
      <c r="AY1205" t="s">
        <v>697</v>
      </c>
      <c r="AZ1205" t="s">
        <v>697</v>
      </c>
      <c r="BA1205" t="s">
        <v>939</v>
      </c>
      <c r="BB1205" t="s">
        <v>978</v>
      </c>
      <c r="BC1205">
        <v>0</v>
      </c>
      <c r="BD1205" t="s">
        <v>697</v>
      </c>
      <c r="BE1205">
        <v>0</v>
      </c>
      <c r="BF1205">
        <v>0</v>
      </c>
      <c r="BG1205">
        <v>0</v>
      </c>
      <c r="BH1205">
        <v>0</v>
      </c>
      <c r="BI1205" t="s">
        <v>197</v>
      </c>
      <c r="BJ1205" t="s">
        <v>697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 t="s">
        <v>3121</v>
      </c>
      <c r="BQ1205">
        <v>0</v>
      </c>
      <c r="BR1205">
        <v>0</v>
      </c>
      <c r="BS1205">
        <v>0</v>
      </c>
      <c r="BT1205" t="s">
        <v>697</v>
      </c>
      <c r="BU1205">
        <v>0</v>
      </c>
      <c r="BV1205">
        <v>0</v>
      </c>
      <c r="BW1205" t="s">
        <v>697</v>
      </c>
      <c r="BX1205">
        <v>0</v>
      </c>
    </row>
    <row r="1206" spans="1:76" x14ac:dyDescent="0.25">
      <c r="A1206" t="s">
        <v>746</v>
      </c>
      <c r="B1206" t="s">
        <v>201</v>
      </c>
      <c r="C1206" t="s">
        <v>249</v>
      </c>
      <c r="D1206" t="s">
        <v>250</v>
      </c>
      <c r="E1206" t="s">
        <v>192</v>
      </c>
      <c r="F1206" t="s">
        <v>251</v>
      </c>
      <c r="G1206" t="s">
        <v>697</v>
      </c>
      <c r="H1206" t="s">
        <v>89</v>
      </c>
      <c r="I1206" t="s">
        <v>2633</v>
      </c>
      <c r="J1206" t="s">
        <v>3088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697</v>
      </c>
      <c r="AC1206" s="2">
        <v>0</v>
      </c>
      <c r="AD1206">
        <v>0</v>
      </c>
      <c r="AE1206">
        <v>0</v>
      </c>
      <c r="AF1206">
        <v>1</v>
      </c>
      <c r="AG1206">
        <v>0</v>
      </c>
      <c r="AH1206">
        <v>44.55</v>
      </c>
      <c r="AI1206" t="s">
        <v>467</v>
      </c>
      <c r="AJ1206" t="s">
        <v>468</v>
      </c>
      <c r="AK1206" t="s">
        <v>697</v>
      </c>
      <c r="AL1206">
        <v>0</v>
      </c>
      <c r="AM1206">
        <v>0</v>
      </c>
      <c r="AN1206" t="s">
        <v>194</v>
      </c>
      <c r="AO1206" t="s">
        <v>697</v>
      </c>
      <c r="AP1206" t="s">
        <v>697</v>
      </c>
      <c r="AQ1206" t="s">
        <v>3122</v>
      </c>
      <c r="AR1206" t="s">
        <v>3123</v>
      </c>
      <c r="AS1206" t="s">
        <v>697</v>
      </c>
      <c r="AT1206" t="s">
        <v>697</v>
      </c>
      <c r="AU1206" t="s">
        <v>207</v>
      </c>
      <c r="AV1206" t="s">
        <v>236</v>
      </c>
      <c r="AW1206" t="s">
        <v>196</v>
      </c>
      <c r="AX1206" t="s">
        <v>697</v>
      </c>
      <c r="AY1206" t="s">
        <v>697</v>
      </c>
      <c r="AZ1206" t="s">
        <v>697</v>
      </c>
      <c r="BA1206" t="s">
        <v>3124</v>
      </c>
      <c r="BB1206" t="s">
        <v>3125</v>
      </c>
      <c r="BC1206">
        <v>0</v>
      </c>
      <c r="BD1206" t="s">
        <v>697</v>
      </c>
      <c r="BE1206">
        <v>0</v>
      </c>
      <c r="BF1206">
        <v>0</v>
      </c>
      <c r="BG1206">
        <v>0</v>
      </c>
      <c r="BH1206">
        <v>1.5</v>
      </c>
      <c r="BI1206" t="s">
        <v>197</v>
      </c>
      <c r="BJ1206" t="s">
        <v>192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 t="s">
        <v>3126</v>
      </c>
      <c r="BQ1206">
        <v>0</v>
      </c>
      <c r="BR1206">
        <v>0</v>
      </c>
      <c r="BS1206">
        <v>0</v>
      </c>
      <c r="BT1206" t="s">
        <v>880</v>
      </c>
      <c r="BU1206">
        <v>0</v>
      </c>
      <c r="BV1206">
        <v>0</v>
      </c>
      <c r="BW1206" t="s">
        <v>697</v>
      </c>
      <c r="BX1206">
        <v>0</v>
      </c>
    </row>
    <row r="1207" spans="1:76" x14ac:dyDescent="0.25">
      <c r="A1207" t="s">
        <v>746</v>
      </c>
      <c r="B1207" t="s">
        <v>201</v>
      </c>
      <c r="C1207" t="s">
        <v>249</v>
      </c>
      <c r="D1207" t="s">
        <v>250</v>
      </c>
      <c r="E1207" t="s">
        <v>192</v>
      </c>
      <c r="F1207" t="s">
        <v>251</v>
      </c>
      <c r="G1207" t="s">
        <v>198</v>
      </c>
      <c r="H1207" t="s">
        <v>198</v>
      </c>
      <c r="I1207" t="s">
        <v>2633</v>
      </c>
      <c r="J1207" t="s">
        <v>3088</v>
      </c>
      <c r="K1207">
        <v>1</v>
      </c>
      <c r="L1207">
        <v>578</v>
      </c>
      <c r="M1207">
        <v>349</v>
      </c>
      <c r="N1207">
        <v>0</v>
      </c>
      <c r="O1207">
        <v>0</v>
      </c>
      <c r="P1207">
        <v>0</v>
      </c>
      <c r="Q1207">
        <v>578</v>
      </c>
      <c r="R1207">
        <v>0</v>
      </c>
      <c r="S1207">
        <v>0</v>
      </c>
      <c r="T1207">
        <v>39.619999999999997</v>
      </c>
      <c r="U1207">
        <v>29.5</v>
      </c>
      <c r="V1207">
        <v>24.18</v>
      </c>
      <c r="W1207">
        <v>-15.44</v>
      </c>
      <c r="X1207">
        <v>-47.94</v>
      </c>
      <c r="Y1207">
        <v>11.311999999999999</v>
      </c>
      <c r="Z1207">
        <v>11.34</v>
      </c>
      <c r="AA1207">
        <v>3.25</v>
      </c>
      <c r="AB1207" t="s">
        <v>199</v>
      </c>
      <c r="AC1207" s="2">
        <v>-57.214754098360658</v>
      </c>
      <c r="AD1207">
        <v>-12.59</v>
      </c>
      <c r="AE1207">
        <v>396.15</v>
      </c>
      <c r="AF1207">
        <v>0</v>
      </c>
      <c r="AG1207">
        <v>0</v>
      </c>
      <c r="AH1207">
        <v>0</v>
      </c>
      <c r="AI1207" t="s">
        <v>697</v>
      </c>
      <c r="AJ1207" t="s">
        <v>697</v>
      </c>
      <c r="AK1207" t="s">
        <v>697</v>
      </c>
      <c r="AL1207">
        <v>0</v>
      </c>
      <c r="AM1207">
        <v>0</v>
      </c>
      <c r="AN1207" t="s">
        <v>697</v>
      </c>
      <c r="AO1207" t="s">
        <v>697</v>
      </c>
      <c r="AP1207" t="s">
        <v>215</v>
      </c>
      <c r="AQ1207" t="s">
        <v>3122</v>
      </c>
      <c r="AR1207" t="s">
        <v>3123</v>
      </c>
      <c r="AS1207" t="s">
        <v>697</v>
      </c>
      <c r="AT1207" t="s">
        <v>697</v>
      </c>
      <c r="AU1207" t="s">
        <v>207</v>
      </c>
      <c r="AV1207" t="s">
        <v>236</v>
      </c>
      <c r="AW1207" t="s">
        <v>196</v>
      </c>
      <c r="AX1207" t="s">
        <v>697</v>
      </c>
      <c r="AY1207" t="s">
        <v>697</v>
      </c>
      <c r="AZ1207" t="s">
        <v>697</v>
      </c>
      <c r="BA1207" t="s">
        <v>3124</v>
      </c>
      <c r="BB1207" t="s">
        <v>3125</v>
      </c>
      <c r="BC1207">
        <v>0</v>
      </c>
      <c r="BD1207" t="s">
        <v>697</v>
      </c>
      <c r="BE1207">
        <v>0</v>
      </c>
      <c r="BF1207">
        <v>0</v>
      </c>
      <c r="BG1207">
        <v>0</v>
      </c>
      <c r="BH1207">
        <v>0</v>
      </c>
      <c r="BI1207" t="s">
        <v>197</v>
      </c>
      <c r="BJ1207" t="s">
        <v>697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 t="s">
        <v>3126</v>
      </c>
      <c r="BQ1207">
        <v>0</v>
      </c>
      <c r="BR1207">
        <v>0</v>
      </c>
      <c r="BS1207">
        <v>0</v>
      </c>
      <c r="BT1207" t="s">
        <v>697</v>
      </c>
      <c r="BU1207">
        <v>0</v>
      </c>
      <c r="BV1207">
        <v>0</v>
      </c>
      <c r="BW1207" t="s">
        <v>697</v>
      </c>
      <c r="BX1207">
        <v>0</v>
      </c>
    </row>
    <row r="1208" spans="1:76" x14ac:dyDescent="0.25">
      <c r="A1208" t="s">
        <v>726</v>
      </c>
      <c r="B1208" t="s">
        <v>191</v>
      </c>
      <c r="C1208" t="s">
        <v>539</v>
      </c>
      <c r="D1208" t="s">
        <v>540</v>
      </c>
      <c r="E1208" t="s">
        <v>192</v>
      </c>
      <c r="F1208" t="s">
        <v>457</v>
      </c>
      <c r="G1208" t="s">
        <v>697</v>
      </c>
      <c r="H1208" t="s">
        <v>89</v>
      </c>
      <c r="I1208" t="s">
        <v>2264</v>
      </c>
      <c r="J1208" t="s">
        <v>3088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697</v>
      </c>
      <c r="AC1208" s="2">
        <v>0</v>
      </c>
      <c r="AD1208">
        <v>0</v>
      </c>
      <c r="AE1208">
        <v>0</v>
      </c>
      <c r="AF1208">
        <v>1</v>
      </c>
      <c r="AG1208">
        <v>0</v>
      </c>
      <c r="AH1208">
        <v>83.95</v>
      </c>
      <c r="AI1208" t="s">
        <v>701</v>
      </c>
      <c r="AJ1208" t="s">
        <v>743</v>
      </c>
      <c r="AK1208" t="s">
        <v>697</v>
      </c>
      <c r="AL1208">
        <v>0</v>
      </c>
      <c r="AM1208">
        <v>0</v>
      </c>
      <c r="AN1208" t="s">
        <v>194</v>
      </c>
      <c r="AO1208" t="s">
        <v>697</v>
      </c>
      <c r="AP1208" t="s">
        <v>697</v>
      </c>
      <c r="AQ1208" t="s">
        <v>3127</v>
      </c>
      <c r="AR1208" t="s">
        <v>3128</v>
      </c>
      <c r="AS1208" t="s">
        <v>697</v>
      </c>
      <c r="AT1208" t="s">
        <v>697</v>
      </c>
      <c r="AU1208" t="s">
        <v>219</v>
      </c>
      <c r="AV1208" t="s">
        <v>236</v>
      </c>
      <c r="AW1208" t="s">
        <v>196</v>
      </c>
      <c r="AX1208" t="s">
        <v>697</v>
      </c>
      <c r="AY1208" t="s">
        <v>697</v>
      </c>
      <c r="AZ1208" t="s">
        <v>697</v>
      </c>
      <c r="BA1208" t="s">
        <v>3027</v>
      </c>
      <c r="BB1208" t="s">
        <v>3129</v>
      </c>
      <c r="BC1208">
        <v>0</v>
      </c>
      <c r="BD1208" t="s">
        <v>697</v>
      </c>
      <c r="BE1208">
        <v>0</v>
      </c>
      <c r="BF1208">
        <v>0</v>
      </c>
      <c r="BG1208">
        <v>0</v>
      </c>
      <c r="BH1208">
        <v>1.6</v>
      </c>
      <c r="BI1208" t="s">
        <v>197</v>
      </c>
      <c r="BJ1208" t="s">
        <v>192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 t="s">
        <v>3130</v>
      </c>
      <c r="BQ1208">
        <v>0</v>
      </c>
      <c r="BR1208">
        <v>0</v>
      </c>
      <c r="BS1208">
        <v>0</v>
      </c>
      <c r="BT1208" t="s">
        <v>880</v>
      </c>
      <c r="BU1208">
        <v>0</v>
      </c>
      <c r="BV1208">
        <v>0</v>
      </c>
      <c r="BW1208" t="s">
        <v>697</v>
      </c>
      <c r="BX1208">
        <v>0</v>
      </c>
    </row>
    <row r="1209" spans="1:76" x14ac:dyDescent="0.25">
      <c r="A1209" t="s">
        <v>726</v>
      </c>
      <c r="B1209" t="s">
        <v>191</v>
      </c>
      <c r="C1209" t="s">
        <v>539</v>
      </c>
      <c r="D1209" t="s">
        <v>540</v>
      </c>
      <c r="E1209" t="s">
        <v>192</v>
      </c>
      <c r="F1209" t="s">
        <v>457</v>
      </c>
      <c r="G1209" t="s">
        <v>198</v>
      </c>
      <c r="H1209" t="s">
        <v>198</v>
      </c>
      <c r="I1209" t="s">
        <v>2264</v>
      </c>
      <c r="J1209" t="s">
        <v>3088</v>
      </c>
      <c r="K1209">
        <v>1</v>
      </c>
      <c r="L1209">
        <v>744</v>
      </c>
      <c r="M1209">
        <v>511</v>
      </c>
      <c r="N1209">
        <v>0</v>
      </c>
      <c r="O1209">
        <v>0</v>
      </c>
      <c r="P1209">
        <v>0</v>
      </c>
      <c r="Q1209">
        <v>744</v>
      </c>
      <c r="R1209">
        <v>0</v>
      </c>
      <c r="S1209">
        <v>0</v>
      </c>
      <c r="T1209">
        <v>31.32</v>
      </c>
      <c r="U1209">
        <v>27.5</v>
      </c>
      <c r="V1209">
        <v>22.54</v>
      </c>
      <c r="W1209">
        <v>-8.7799999999999994</v>
      </c>
      <c r="X1209">
        <v>-23.28</v>
      </c>
      <c r="Y1209">
        <v>15.704000000000001</v>
      </c>
      <c r="Z1209">
        <v>16.61</v>
      </c>
      <c r="AA1209">
        <v>3.25</v>
      </c>
      <c r="AB1209" t="s">
        <v>199</v>
      </c>
      <c r="AC1209" s="2">
        <v>-36.150819672131149</v>
      </c>
      <c r="AD1209">
        <v>-7.95</v>
      </c>
      <c r="AE1209">
        <v>522.79</v>
      </c>
      <c r="AF1209">
        <v>0</v>
      </c>
      <c r="AG1209">
        <v>0</v>
      </c>
      <c r="AH1209">
        <v>0</v>
      </c>
      <c r="AI1209" t="s">
        <v>697</v>
      </c>
      <c r="AJ1209" t="s">
        <v>697</v>
      </c>
      <c r="AK1209" t="s">
        <v>697</v>
      </c>
      <c r="AL1209">
        <v>0</v>
      </c>
      <c r="AM1209">
        <v>0</v>
      </c>
      <c r="AN1209" t="s">
        <v>697</v>
      </c>
      <c r="AO1209" t="s">
        <v>697</v>
      </c>
      <c r="AP1209" t="s">
        <v>215</v>
      </c>
      <c r="AQ1209" t="s">
        <v>3127</v>
      </c>
      <c r="AR1209" t="s">
        <v>3128</v>
      </c>
      <c r="AS1209" t="s">
        <v>697</v>
      </c>
      <c r="AT1209" t="s">
        <v>697</v>
      </c>
      <c r="AU1209" t="s">
        <v>219</v>
      </c>
      <c r="AV1209" t="s">
        <v>236</v>
      </c>
      <c r="AW1209" t="s">
        <v>196</v>
      </c>
      <c r="AX1209" t="s">
        <v>697</v>
      </c>
      <c r="AY1209" t="s">
        <v>697</v>
      </c>
      <c r="AZ1209" t="s">
        <v>697</v>
      </c>
      <c r="BA1209" t="s">
        <v>3027</v>
      </c>
      <c r="BB1209" t="s">
        <v>3129</v>
      </c>
      <c r="BC1209">
        <v>0</v>
      </c>
      <c r="BD1209" t="s">
        <v>697</v>
      </c>
      <c r="BE1209">
        <v>0</v>
      </c>
      <c r="BF1209">
        <v>0</v>
      </c>
      <c r="BG1209">
        <v>0</v>
      </c>
      <c r="BH1209">
        <v>0</v>
      </c>
      <c r="BI1209" t="s">
        <v>197</v>
      </c>
      <c r="BJ1209" t="s">
        <v>697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 t="s">
        <v>3130</v>
      </c>
      <c r="BQ1209">
        <v>0</v>
      </c>
      <c r="BR1209">
        <v>0</v>
      </c>
      <c r="BS1209">
        <v>0</v>
      </c>
      <c r="BT1209" t="s">
        <v>697</v>
      </c>
      <c r="BU1209">
        <v>0</v>
      </c>
      <c r="BV1209">
        <v>0</v>
      </c>
      <c r="BW1209" t="s">
        <v>697</v>
      </c>
      <c r="BX1209">
        <v>0</v>
      </c>
    </row>
    <row r="1210" spans="1:76" x14ac:dyDescent="0.25">
      <c r="A1210" t="s">
        <v>737</v>
      </c>
      <c r="B1210" t="s">
        <v>201</v>
      </c>
      <c r="C1210" t="s">
        <v>641</v>
      </c>
      <c r="D1210" t="s">
        <v>670</v>
      </c>
      <c r="E1210" t="s">
        <v>192</v>
      </c>
      <c r="F1210" t="s">
        <v>640</v>
      </c>
      <c r="G1210" t="s">
        <v>697</v>
      </c>
      <c r="H1210" t="s">
        <v>89</v>
      </c>
      <c r="I1210" t="s">
        <v>2264</v>
      </c>
      <c r="J1210" t="s">
        <v>3088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697</v>
      </c>
      <c r="AC1210" s="2">
        <v>0</v>
      </c>
      <c r="AD1210">
        <v>0</v>
      </c>
      <c r="AE1210">
        <v>0</v>
      </c>
      <c r="AF1210">
        <v>1</v>
      </c>
      <c r="AG1210">
        <v>0</v>
      </c>
      <c r="AH1210">
        <v>37.32</v>
      </c>
      <c r="AI1210" t="s">
        <v>1112</v>
      </c>
      <c r="AJ1210" t="s">
        <v>1113</v>
      </c>
      <c r="AK1210" t="s">
        <v>697</v>
      </c>
      <c r="AL1210">
        <v>0</v>
      </c>
      <c r="AM1210">
        <v>0</v>
      </c>
      <c r="AN1210" t="s">
        <v>194</v>
      </c>
      <c r="AO1210" t="s">
        <v>697</v>
      </c>
      <c r="AP1210" t="s">
        <v>697</v>
      </c>
      <c r="AQ1210" t="s">
        <v>3131</v>
      </c>
      <c r="AR1210" t="s">
        <v>3132</v>
      </c>
      <c r="AS1210" t="s">
        <v>697</v>
      </c>
      <c r="AT1210" t="s">
        <v>697</v>
      </c>
      <c r="AU1210" t="s">
        <v>395</v>
      </c>
      <c r="AV1210" t="s">
        <v>236</v>
      </c>
      <c r="AW1210" t="s">
        <v>196</v>
      </c>
      <c r="AX1210" t="s">
        <v>697</v>
      </c>
      <c r="AY1210" t="s">
        <v>697</v>
      </c>
      <c r="AZ1210" t="s">
        <v>697</v>
      </c>
      <c r="BA1210" t="s">
        <v>3133</v>
      </c>
      <c r="BB1210" t="s">
        <v>3134</v>
      </c>
      <c r="BC1210">
        <v>0</v>
      </c>
      <c r="BD1210" t="s">
        <v>697</v>
      </c>
      <c r="BE1210">
        <v>0</v>
      </c>
      <c r="BF1210">
        <v>0</v>
      </c>
      <c r="BG1210">
        <v>0</v>
      </c>
      <c r="BH1210">
        <v>1.3</v>
      </c>
      <c r="BI1210" t="s">
        <v>197</v>
      </c>
      <c r="BJ1210" t="s">
        <v>192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 t="s">
        <v>3135</v>
      </c>
      <c r="BQ1210">
        <v>0</v>
      </c>
      <c r="BR1210">
        <v>0</v>
      </c>
      <c r="BS1210">
        <v>0</v>
      </c>
      <c r="BT1210" t="s">
        <v>880</v>
      </c>
      <c r="BU1210">
        <v>0</v>
      </c>
      <c r="BV1210">
        <v>0</v>
      </c>
      <c r="BW1210" t="s">
        <v>697</v>
      </c>
      <c r="BX1210">
        <v>0</v>
      </c>
    </row>
    <row r="1211" spans="1:76" x14ac:dyDescent="0.25">
      <c r="A1211" t="s">
        <v>737</v>
      </c>
      <c r="B1211" t="s">
        <v>201</v>
      </c>
      <c r="C1211" t="s">
        <v>641</v>
      </c>
      <c r="D1211" t="s">
        <v>670</v>
      </c>
      <c r="E1211" t="s">
        <v>192</v>
      </c>
      <c r="F1211" t="s">
        <v>640</v>
      </c>
      <c r="G1211" t="s">
        <v>198</v>
      </c>
      <c r="H1211" t="s">
        <v>198</v>
      </c>
      <c r="I1211" t="s">
        <v>2264</v>
      </c>
      <c r="J1211" t="s">
        <v>3088</v>
      </c>
      <c r="K1211">
        <v>1</v>
      </c>
      <c r="L1211">
        <v>549</v>
      </c>
      <c r="M1211">
        <v>336</v>
      </c>
      <c r="N1211">
        <v>0</v>
      </c>
      <c r="O1211">
        <v>0</v>
      </c>
      <c r="P1211">
        <v>0</v>
      </c>
      <c r="Q1211">
        <v>549</v>
      </c>
      <c r="R1211">
        <v>0</v>
      </c>
      <c r="S1211">
        <v>0</v>
      </c>
      <c r="T1211">
        <v>38.799999999999997</v>
      </c>
      <c r="U1211">
        <v>29.5</v>
      </c>
      <c r="V1211">
        <v>24.18</v>
      </c>
      <c r="W1211">
        <v>-14.62</v>
      </c>
      <c r="X1211">
        <v>-41.84</v>
      </c>
      <c r="Y1211">
        <v>9.9120000000000008</v>
      </c>
      <c r="Z1211">
        <v>13.32</v>
      </c>
      <c r="AA1211">
        <v>3.96</v>
      </c>
      <c r="AB1211" t="s">
        <v>199</v>
      </c>
      <c r="AC1211" s="2">
        <v>-49.968852459016396</v>
      </c>
      <c r="AD1211">
        <v>-10.99</v>
      </c>
      <c r="AE1211">
        <v>373.73</v>
      </c>
      <c r="AF1211">
        <v>0</v>
      </c>
      <c r="AG1211">
        <v>0</v>
      </c>
      <c r="AH1211">
        <v>0</v>
      </c>
      <c r="AI1211" t="s">
        <v>697</v>
      </c>
      <c r="AJ1211" t="s">
        <v>697</v>
      </c>
      <c r="AK1211" t="s">
        <v>697</v>
      </c>
      <c r="AL1211">
        <v>0</v>
      </c>
      <c r="AM1211">
        <v>0</v>
      </c>
      <c r="AN1211" t="s">
        <v>697</v>
      </c>
      <c r="AO1211" t="s">
        <v>697</v>
      </c>
      <c r="AP1211" t="s">
        <v>415</v>
      </c>
      <c r="AQ1211" t="s">
        <v>3131</v>
      </c>
      <c r="AR1211" t="s">
        <v>3132</v>
      </c>
      <c r="AS1211" t="s">
        <v>697</v>
      </c>
      <c r="AT1211" t="s">
        <v>697</v>
      </c>
      <c r="AU1211" t="s">
        <v>395</v>
      </c>
      <c r="AV1211" t="s">
        <v>236</v>
      </c>
      <c r="AW1211" t="s">
        <v>196</v>
      </c>
      <c r="AX1211" t="s">
        <v>697</v>
      </c>
      <c r="AY1211" t="s">
        <v>697</v>
      </c>
      <c r="AZ1211" t="s">
        <v>697</v>
      </c>
      <c r="BA1211" t="s">
        <v>3133</v>
      </c>
      <c r="BB1211" t="s">
        <v>3134</v>
      </c>
      <c r="BC1211">
        <v>0</v>
      </c>
      <c r="BD1211" t="s">
        <v>697</v>
      </c>
      <c r="BE1211">
        <v>0</v>
      </c>
      <c r="BF1211">
        <v>0</v>
      </c>
      <c r="BG1211">
        <v>0</v>
      </c>
      <c r="BH1211">
        <v>0</v>
      </c>
      <c r="BI1211" t="s">
        <v>197</v>
      </c>
      <c r="BJ1211" t="s">
        <v>697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 t="s">
        <v>3135</v>
      </c>
      <c r="BQ1211">
        <v>0</v>
      </c>
      <c r="BR1211">
        <v>0</v>
      </c>
      <c r="BS1211">
        <v>0</v>
      </c>
      <c r="BT1211" t="s">
        <v>697</v>
      </c>
      <c r="BU1211">
        <v>0</v>
      </c>
      <c r="BV1211">
        <v>0</v>
      </c>
      <c r="BW1211" t="s">
        <v>697</v>
      </c>
      <c r="BX1211">
        <v>0</v>
      </c>
    </row>
    <row r="1212" spans="1:76" x14ac:dyDescent="0.25">
      <c r="A1212" t="s">
        <v>740</v>
      </c>
      <c r="B1212" t="s">
        <v>191</v>
      </c>
      <c r="C1212" t="s">
        <v>702</v>
      </c>
      <c r="D1212" t="s">
        <v>669</v>
      </c>
      <c r="E1212" t="s">
        <v>192</v>
      </c>
      <c r="F1212" t="s">
        <v>666</v>
      </c>
      <c r="G1212" t="s">
        <v>697</v>
      </c>
      <c r="H1212" t="s">
        <v>89</v>
      </c>
      <c r="I1212" t="s">
        <v>2633</v>
      </c>
      <c r="J1212" t="s">
        <v>3088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697</v>
      </c>
      <c r="AC1212" s="2">
        <v>0</v>
      </c>
      <c r="AD1212">
        <v>0</v>
      </c>
      <c r="AE1212">
        <v>0</v>
      </c>
      <c r="AF1212">
        <v>1</v>
      </c>
      <c r="AG1212">
        <v>0</v>
      </c>
      <c r="AH1212">
        <v>51.97</v>
      </c>
      <c r="AI1212" t="s">
        <v>894</v>
      </c>
      <c r="AJ1212" t="s">
        <v>1011</v>
      </c>
      <c r="AK1212" t="s">
        <v>697</v>
      </c>
      <c r="AL1212">
        <v>0</v>
      </c>
      <c r="AM1212">
        <v>0</v>
      </c>
      <c r="AN1212" t="s">
        <v>194</v>
      </c>
      <c r="AO1212" t="s">
        <v>697</v>
      </c>
      <c r="AP1212" t="s">
        <v>697</v>
      </c>
      <c r="AQ1212" t="s">
        <v>3136</v>
      </c>
      <c r="AR1212" t="s">
        <v>3137</v>
      </c>
      <c r="AS1212" t="s">
        <v>697</v>
      </c>
      <c r="AT1212" t="s">
        <v>697</v>
      </c>
      <c r="AU1212" t="s">
        <v>213</v>
      </c>
      <c r="AV1212" t="s">
        <v>236</v>
      </c>
      <c r="AW1212" t="s">
        <v>196</v>
      </c>
      <c r="AX1212" t="s">
        <v>697</v>
      </c>
      <c r="AY1212" t="s">
        <v>697</v>
      </c>
      <c r="AZ1212" t="s">
        <v>697</v>
      </c>
      <c r="BA1212" t="s">
        <v>3138</v>
      </c>
      <c r="BB1212" t="s">
        <v>3139</v>
      </c>
      <c r="BC1212">
        <v>0</v>
      </c>
      <c r="BD1212" t="s">
        <v>697</v>
      </c>
      <c r="BE1212">
        <v>0</v>
      </c>
      <c r="BF1212">
        <v>0</v>
      </c>
      <c r="BG1212">
        <v>0</v>
      </c>
      <c r="BH1212">
        <v>1.75</v>
      </c>
      <c r="BI1212" t="s">
        <v>197</v>
      </c>
      <c r="BJ1212" t="s">
        <v>192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 t="s">
        <v>3140</v>
      </c>
      <c r="BQ1212">
        <v>0</v>
      </c>
      <c r="BR1212">
        <v>0</v>
      </c>
      <c r="BS1212">
        <v>0</v>
      </c>
      <c r="BT1212" t="s">
        <v>880</v>
      </c>
      <c r="BU1212">
        <v>0</v>
      </c>
      <c r="BV1212">
        <v>0</v>
      </c>
      <c r="BW1212" t="s">
        <v>697</v>
      </c>
      <c r="BX1212">
        <v>0</v>
      </c>
    </row>
    <row r="1213" spans="1:76" x14ac:dyDescent="0.25">
      <c r="A1213" t="s">
        <v>740</v>
      </c>
      <c r="B1213" t="s">
        <v>191</v>
      </c>
      <c r="C1213" t="s">
        <v>702</v>
      </c>
      <c r="D1213" t="s">
        <v>669</v>
      </c>
      <c r="E1213" t="s">
        <v>192</v>
      </c>
      <c r="F1213" t="s">
        <v>666</v>
      </c>
      <c r="G1213" t="s">
        <v>198</v>
      </c>
      <c r="H1213" t="s">
        <v>198</v>
      </c>
      <c r="I1213" t="s">
        <v>2633</v>
      </c>
      <c r="J1213" t="s">
        <v>3088</v>
      </c>
      <c r="K1213">
        <v>1</v>
      </c>
      <c r="L1213">
        <v>482</v>
      </c>
      <c r="M1213">
        <v>318</v>
      </c>
      <c r="N1213">
        <v>0</v>
      </c>
      <c r="O1213">
        <v>0</v>
      </c>
      <c r="P1213">
        <v>0</v>
      </c>
      <c r="Q1213">
        <v>482</v>
      </c>
      <c r="R1213">
        <v>0</v>
      </c>
      <c r="S1213">
        <v>0</v>
      </c>
      <c r="T1213">
        <v>34.020000000000003</v>
      </c>
      <c r="U1213">
        <v>31.5</v>
      </c>
      <c r="V1213">
        <v>25.82</v>
      </c>
      <c r="W1213">
        <v>-8.1999999999999993</v>
      </c>
      <c r="X1213">
        <v>-9.98</v>
      </c>
      <c r="Y1213">
        <v>11.885999999999999</v>
      </c>
      <c r="Z1213">
        <v>12.61</v>
      </c>
      <c r="AA1213">
        <v>3.97</v>
      </c>
      <c r="AB1213" t="s">
        <v>199</v>
      </c>
      <c r="AC1213" s="2">
        <v>-19.718032786885246</v>
      </c>
      <c r="AD1213">
        <v>-4.34</v>
      </c>
      <c r="AE1213">
        <v>317.56</v>
      </c>
      <c r="AF1213">
        <v>0</v>
      </c>
      <c r="AG1213">
        <v>0</v>
      </c>
      <c r="AH1213">
        <v>0</v>
      </c>
      <c r="AI1213" t="s">
        <v>697</v>
      </c>
      <c r="AJ1213" t="s">
        <v>697</v>
      </c>
      <c r="AK1213" t="s">
        <v>697</v>
      </c>
      <c r="AL1213">
        <v>0</v>
      </c>
      <c r="AM1213">
        <v>0</v>
      </c>
      <c r="AN1213" t="s">
        <v>697</v>
      </c>
      <c r="AO1213" t="s">
        <v>697</v>
      </c>
      <c r="AP1213" t="s">
        <v>415</v>
      </c>
      <c r="AQ1213" t="s">
        <v>3136</v>
      </c>
      <c r="AR1213" t="s">
        <v>3137</v>
      </c>
      <c r="AS1213" t="s">
        <v>697</v>
      </c>
      <c r="AT1213" t="s">
        <v>697</v>
      </c>
      <c r="AU1213" t="s">
        <v>213</v>
      </c>
      <c r="AV1213" t="s">
        <v>236</v>
      </c>
      <c r="AW1213" t="s">
        <v>196</v>
      </c>
      <c r="AX1213" t="s">
        <v>697</v>
      </c>
      <c r="AY1213" t="s">
        <v>697</v>
      </c>
      <c r="AZ1213" t="s">
        <v>697</v>
      </c>
      <c r="BA1213" t="s">
        <v>3138</v>
      </c>
      <c r="BB1213" t="s">
        <v>3139</v>
      </c>
      <c r="BC1213">
        <v>0</v>
      </c>
      <c r="BD1213" t="s">
        <v>697</v>
      </c>
      <c r="BE1213">
        <v>0</v>
      </c>
      <c r="BF1213">
        <v>0</v>
      </c>
      <c r="BG1213">
        <v>0</v>
      </c>
      <c r="BH1213">
        <v>0</v>
      </c>
      <c r="BI1213" t="s">
        <v>197</v>
      </c>
      <c r="BJ1213" t="s">
        <v>697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 t="s">
        <v>3140</v>
      </c>
      <c r="BQ1213">
        <v>0</v>
      </c>
      <c r="BR1213">
        <v>0</v>
      </c>
      <c r="BS1213">
        <v>0</v>
      </c>
      <c r="BT1213" t="s">
        <v>697</v>
      </c>
      <c r="BU1213">
        <v>0</v>
      </c>
      <c r="BV1213">
        <v>0</v>
      </c>
      <c r="BW1213" t="s">
        <v>697</v>
      </c>
      <c r="BX1213">
        <v>0</v>
      </c>
    </row>
    <row r="1214" spans="1:76" x14ac:dyDescent="0.25">
      <c r="A1214" t="s">
        <v>839</v>
      </c>
      <c r="B1214" t="s">
        <v>191</v>
      </c>
      <c r="C1214" t="s">
        <v>840</v>
      </c>
      <c r="D1214" t="s">
        <v>669</v>
      </c>
      <c r="E1214" t="s">
        <v>192</v>
      </c>
      <c r="F1214" t="s">
        <v>687</v>
      </c>
      <c r="G1214" t="s">
        <v>697</v>
      </c>
      <c r="H1214" t="s">
        <v>89</v>
      </c>
      <c r="I1214" t="s">
        <v>894</v>
      </c>
      <c r="J1214" t="s">
        <v>3088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697</v>
      </c>
      <c r="AC1214" s="2">
        <v>0</v>
      </c>
      <c r="AD1214">
        <v>0</v>
      </c>
      <c r="AE1214">
        <v>0</v>
      </c>
      <c r="AF1214">
        <v>1</v>
      </c>
      <c r="AG1214">
        <v>0</v>
      </c>
      <c r="AH1214">
        <v>35.64</v>
      </c>
      <c r="AI1214" t="s">
        <v>611</v>
      </c>
      <c r="AJ1214" t="s">
        <v>623</v>
      </c>
      <c r="AK1214" t="s">
        <v>697</v>
      </c>
      <c r="AL1214">
        <v>0</v>
      </c>
      <c r="AM1214">
        <v>0</v>
      </c>
      <c r="AN1214" t="s">
        <v>194</v>
      </c>
      <c r="AO1214" t="s">
        <v>697</v>
      </c>
      <c r="AP1214" t="s">
        <v>697</v>
      </c>
      <c r="AQ1214" t="s">
        <v>3141</v>
      </c>
      <c r="AR1214" t="s">
        <v>3142</v>
      </c>
      <c r="AS1214" t="s">
        <v>697</v>
      </c>
      <c r="AT1214" t="s">
        <v>697</v>
      </c>
      <c r="AU1214" t="s">
        <v>612</v>
      </c>
      <c r="AV1214" t="s">
        <v>236</v>
      </c>
      <c r="AW1214" t="s">
        <v>196</v>
      </c>
      <c r="AX1214" t="s">
        <v>697</v>
      </c>
      <c r="AY1214" t="s">
        <v>697</v>
      </c>
      <c r="AZ1214" t="s">
        <v>697</v>
      </c>
      <c r="BA1214" t="s">
        <v>909</v>
      </c>
      <c r="BB1214" t="s">
        <v>1054</v>
      </c>
      <c r="BC1214">
        <v>0</v>
      </c>
      <c r="BD1214" t="s">
        <v>697</v>
      </c>
      <c r="BE1214">
        <v>0</v>
      </c>
      <c r="BF1214">
        <v>0</v>
      </c>
      <c r="BG1214">
        <v>0</v>
      </c>
      <c r="BH1214">
        <v>1.2</v>
      </c>
      <c r="BI1214" t="s">
        <v>197</v>
      </c>
      <c r="BJ1214" t="s">
        <v>192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 t="s">
        <v>3143</v>
      </c>
      <c r="BQ1214">
        <v>0</v>
      </c>
      <c r="BR1214">
        <v>0</v>
      </c>
      <c r="BS1214">
        <v>0</v>
      </c>
      <c r="BT1214" t="s">
        <v>880</v>
      </c>
      <c r="BU1214">
        <v>0</v>
      </c>
      <c r="BV1214">
        <v>0</v>
      </c>
      <c r="BW1214" t="s">
        <v>697</v>
      </c>
      <c r="BX1214">
        <v>0</v>
      </c>
    </row>
    <row r="1215" spans="1:76" x14ac:dyDescent="0.25">
      <c r="A1215" t="s">
        <v>839</v>
      </c>
      <c r="B1215" t="s">
        <v>191</v>
      </c>
      <c r="C1215" t="s">
        <v>840</v>
      </c>
      <c r="D1215" t="s">
        <v>669</v>
      </c>
      <c r="E1215" t="s">
        <v>192</v>
      </c>
      <c r="F1215" t="s">
        <v>687</v>
      </c>
      <c r="G1215" t="s">
        <v>198</v>
      </c>
      <c r="H1215" t="s">
        <v>198</v>
      </c>
      <c r="I1215" t="s">
        <v>894</v>
      </c>
      <c r="J1215" t="s">
        <v>3088</v>
      </c>
      <c r="K1215">
        <v>1</v>
      </c>
      <c r="L1215">
        <v>544</v>
      </c>
      <c r="M1215">
        <v>374</v>
      </c>
      <c r="N1215">
        <v>0</v>
      </c>
      <c r="O1215">
        <v>0</v>
      </c>
      <c r="P1215">
        <v>0</v>
      </c>
      <c r="Q1215">
        <v>544</v>
      </c>
      <c r="R1215">
        <v>0</v>
      </c>
      <c r="S1215">
        <v>0</v>
      </c>
      <c r="T1215">
        <v>31.25</v>
      </c>
      <c r="U1215">
        <v>31.5</v>
      </c>
      <c r="V1215">
        <v>25.82</v>
      </c>
      <c r="W1215">
        <v>-5.43</v>
      </c>
      <c r="X1215">
        <v>1.1100000000000001</v>
      </c>
      <c r="Y1215">
        <v>10.997</v>
      </c>
      <c r="Z1215">
        <v>11.22</v>
      </c>
      <c r="AA1215">
        <v>3</v>
      </c>
      <c r="AB1215" t="s">
        <v>199</v>
      </c>
      <c r="AC1215" s="2">
        <v>-7.8991803278688524</v>
      </c>
      <c r="AD1215">
        <v>-1.74</v>
      </c>
      <c r="AE1215">
        <v>361.42</v>
      </c>
      <c r="AF1215">
        <v>0</v>
      </c>
      <c r="AG1215">
        <v>0</v>
      </c>
      <c r="AH1215">
        <v>0</v>
      </c>
      <c r="AI1215" t="s">
        <v>697</v>
      </c>
      <c r="AJ1215" t="s">
        <v>697</v>
      </c>
      <c r="AK1215" t="s">
        <v>697</v>
      </c>
      <c r="AL1215">
        <v>0</v>
      </c>
      <c r="AM1215">
        <v>0</v>
      </c>
      <c r="AN1215" t="s">
        <v>697</v>
      </c>
      <c r="AO1215" t="s">
        <v>697</v>
      </c>
      <c r="AP1215" t="s">
        <v>215</v>
      </c>
      <c r="AQ1215" t="s">
        <v>3141</v>
      </c>
      <c r="AR1215" t="s">
        <v>3142</v>
      </c>
      <c r="AS1215" t="s">
        <v>697</v>
      </c>
      <c r="AT1215" t="s">
        <v>697</v>
      </c>
      <c r="AU1215" t="s">
        <v>612</v>
      </c>
      <c r="AV1215" t="s">
        <v>236</v>
      </c>
      <c r="AW1215" t="s">
        <v>196</v>
      </c>
      <c r="AX1215" t="s">
        <v>697</v>
      </c>
      <c r="AY1215" t="s">
        <v>697</v>
      </c>
      <c r="AZ1215" t="s">
        <v>697</v>
      </c>
      <c r="BA1215" t="s">
        <v>909</v>
      </c>
      <c r="BB1215" t="s">
        <v>1054</v>
      </c>
      <c r="BC1215">
        <v>0</v>
      </c>
      <c r="BD1215" t="s">
        <v>697</v>
      </c>
      <c r="BE1215">
        <v>0</v>
      </c>
      <c r="BF1215">
        <v>0</v>
      </c>
      <c r="BG1215">
        <v>0</v>
      </c>
      <c r="BH1215">
        <v>0</v>
      </c>
      <c r="BI1215" t="s">
        <v>197</v>
      </c>
      <c r="BJ1215" t="s">
        <v>697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 t="s">
        <v>3143</v>
      </c>
      <c r="BQ1215">
        <v>0</v>
      </c>
      <c r="BR1215">
        <v>0</v>
      </c>
      <c r="BS1215">
        <v>0</v>
      </c>
      <c r="BT1215" t="s">
        <v>697</v>
      </c>
      <c r="BU1215">
        <v>0</v>
      </c>
      <c r="BV1215">
        <v>0</v>
      </c>
      <c r="BW1215" t="s">
        <v>697</v>
      </c>
      <c r="BX1215">
        <v>0</v>
      </c>
    </row>
    <row r="1216" spans="1:76" x14ac:dyDescent="0.25">
      <c r="A1216" t="s">
        <v>735</v>
      </c>
      <c r="B1216" t="s">
        <v>231</v>
      </c>
      <c r="C1216" t="s">
        <v>232</v>
      </c>
      <c r="D1216" t="s">
        <v>233</v>
      </c>
      <c r="E1216" t="s">
        <v>192</v>
      </c>
      <c r="F1216" t="s">
        <v>234</v>
      </c>
      <c r="G1216" t="s">
        <v>697</v>
      </c>
      <c r="H1216" t="s">
        <v>89</v>
      </c>
      <c r="I1216" t="s">
        <v>1184</v>
      </c>
      <c r="J1216" t="s">
        <v>3088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697</v>
      </c>
      <c r="AC1216" s="2">
        <v>0</v>
      </c>
      <c r="AD1216">
        <v>0</v>
      </c>
      <c r="AE1216">
        <v>0</v>
      </c>
      <c r="AF1216">
        <v>1</v>
      </c>
      <c r="AG1216">
        <v>0</v>
      </c>
      <c r="AH1216">
        <v>69.69</v>
      </c>
      <c r="AI1216" t="s">
        <v>452</v>
      </c>
      <c r="AJ1216" t="s">
        <v>453</v>
      </c>
      <c r="AK1216" t="s">
        <v>697</v>
      </c>
      <c r="AL1216">
        <v>0</v>
      </c>
      <c r="AM1216">
        <v>0</v>
      </c>
      <c r="AN1216" t="s">
        <v>194</v>
      </c>
      <c r="AO1216" t="s">
        <v>697</v>
      </c>
      <c r="AP1216" t="s">
        <v>697</v>
      </c>
      <c r="AQ1216" t="s">
        <v>3144</v>
      </c>
      <c r="AR1216" t="s">
        <v>3145</v>
      </c>
      <c r="AS1216" t="s">
        <v>697</v>
      </c>
      <c r="AT1216" t="s">
        <v>697</v>
      </c>
      <c r="AU1216" t="s">
        <v>195</v>
      </c>
      <c r="AV1216" t="s">
        <v>236</v>
      </c>
      <c r="AW1216" t="s">
        <v>196</v>
      </c>
      <c r="AX1216" t="s">
        <v>697</v>
      </c>
      <c r="AY1216" t="s">
        <v>697</v>
      </c>
      <c r="AZ1216" t="s">
        <v>697</v>
      </c>
      <c r="BA1216" t="s">
        <v>1482</v>
      </c>
      <c r="BB1216" t="s">
        <v>1483</v>
      </c>
      <c r="BC1216">
        <v>0</v>
      </c>
      <c r="BD1216" t="s">
        <v>697</v>
      </c>
      <c r="BE1216">
        <v>0</v>
      </c>
      <c r="BF1216">
        <v>0</v>
      </c>
      <c r="BG1216">
        <v>0</v>
      </c>
      <c r="BH1216">
        <v>2.2000000000000002</v>
      </c>
      <c r="BI1216" t="s">
        <v>197</v>
      </c>
      <c r="BJ1216" t="s">
        <v>192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 t="s">
        <v>3146</v>
      </c>
      <c r="BQ1216">
        <v>0</v>
      </c>
      <c r="BR1216">
        <v>0</v>
      </c>
      <c r="BS1216">
        <v>0</v>
      </c>
      <c r="BT1216" t="s">
        <v>880</v>
      </c>
      <c r="BU1216">
        <v>0</v>
      </c>
      <c r="BV1216">
        <v>0</v>
      </c>
      <c r="BW1216" t="s">
        <v>697</v>
      </c>
      <c r="BX1216">
        <v>0</v>
      </c>
    </row>
    <row r="1217" spans="1:76" x14ac:dyDescent="0.25">
      <c r="A1217" t="s">
        <v>735</v>
      </c>
      <c r="B1217" t="s">
        <v>231</v>
      </c>
      <c r="C1217" t="s">
        <v>232</v>
      </c>
      <c r="D1217" t="s">
        <v>233</v>
      </c>
      <c r="E1217" t="s">
        <v>192</v>
      </c>
      <c r="F1217" t="s">
        <v>234</v>
      </c>
      <c r="G1217" t="s">
        <v>198</v>
      </c>
      <c r="H1217" t="s">
        <v>198</v>
      </c>
      <c r="I1217" t="s">
        <v>1184</v>
      </c>
      <c r="J1217" t="s">
        <v>3088</v>
      </c>
      <c r="K1217">
        <v>1</v>
      </c>
      <c r="L1217">
        <v>469</v>
      </c>
      <c r="M1217">
        <v>376</v>
      </c>
      <c r="N1217">
        <v>0</v>
      </c>
      <c r="O1217">
        <v>0</v>
      </c>
      <c r="P1217">
        <v>0</v>
      </c>
      <c r="Q1217">
        <v>469</v>
      </c>
      <c r="R1217">
        <v>0</v>
      </c>
      <c r="S1217">
        <v>0</v>
      </c>
      <c r="T1217">
        <v>19.829999999999998</v>
      </c>
      <c r="U1217">
        <v>21.5</v>
      </c>
      <c r="V1217">
        <v>17.62</v>
      </c>
      <c r="W1217">
        <v>-2.21</v>
      </c>
      <c r="X1217">
        <v>6.42</v>
      </c>
      <c r="Y1217">
        <v>9.8729999999999993</v>
      </c>
      <c r="Z1217">
        <v>12.22</v>
      </c>
      <c r="AA1217">
        <v>3.25</v>
      </c>
      <c r="AB1217" t="s">
        <v>199</v>
      </c>
      <c r="AC1217" s="2">
        <v>-1.6745901639344263</v>
      </c>
      <c r="AD1217">
        <v>-0.37</v>
      </c>
      <c r="AE1217">
        <v>355.95</v>
      </c>
      <c r="AF1217">
        <v>0</v>
      </c>
      <c r="AG1217">
        <v>0</v>
      </c>
      <c r="AH1217">
        <v>0</v>
      </c>
      <c r="AI1217" t="s">
        <v>697</v>
      </c>
      <c r="AJ1217" t="s">
        <v>697</v>
      </c>
      <c r="AK1217" t="s">
        <v>697</v>
      </c>
      <c r="AL1217">
        <v>0</v>
      </c>
      <c r="AM1217">
        <v>0</v>
      </c>
      <c r="AN1217" t="s">
        <v>697</v>
      </c>
      <c r="AO1217" t="s">
        <v>697</v>
      </c>
      <c r="AP1217" t="s">
        <v>215</v>
      </c>
      <c r="AQ1217" t="s">
        <v>3144</v>
      </c>
      <c r="AR1217" t="s">
        <v>3145</v>
      </c>
      <c r="AS1217" t="s">
        <v>697</v>
      </c>
      <c r="AT1217" t="s">
        <v>697</v>
      </c>
      <c r="AU1217" t="s">
        <v>195</v>
      </c>
      <c r="AV1217" t="s">
        <v>236</v>
      </c>
      <c r="AW1217" t="s">
        <v>196</v>
      </c>
      <c r="AX1217" t="s">
        <v>697</v>
      </c>
      <c r="AY1217" t="s">
        <v>697</v>
      </c>
      <c r="AZ1217" t="s">
        <v>697</v>
      </c>
      <c r="BA1217" t="s">
        <v>1482</v>
      </c>
      <c r="BB1217" t="s">
        <v>1483</v>
      </c>
      <c r="BC1217">
        <v>0</v>
      </c>
      <c r="BD1217" t="s">
        <v>697</v>
      </c>
      <c r="BE1217">
        <v>0</v>
      </c>
      <c r="BF1217">
        <v>0</v>
      </c>
      <c r="BG1217">
        <v>0</v>
      </c>
      <c r="BH1217">
        <v>0</v>
      </c>
      <c r="BI1217" t="s">
        <v>197</v>
      </c>
      <c r="BJ1217" t="s">
        <v>697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 t="s">
        <v>3146</v>
      </c>
      <c r="BQ1217">
        <v>0</v>
      </c>
      <c r="BR1217">
        <v>0</v>
      </c>
      <c r="BS1217">
        <v>0</v>
      </c>
      <c r="BT1217" t="s">
        <v>697</v>
      </c>
      <c r="BU1217">
        <v>0</v>
      </c>
      <c r="BV1217">
        <v>0</v>
      </c>
      <c r="BW1217" t="s">
        <v>697</v>
      </c>
      <c r="BX1217">
        <v>0</v>
      </c>
    </row>
    <row r="1218" spans="1:76" x14ac:dyDescent="0.25">
      <c r="A1218" t="s">
        <v>722</v>
      </c>
      <c r="B1218" t="s">
        <v>191</v>
      </c>
      <c r="C1218" t="s">
        <v>615</v>
      </c>
      <c r="D1218" t="s">
        <v>798</v>
      </c>
      <c r="E1218" t="s">
        <v>192</v>
      </c>
      <c r="F1218" t="s">
        <v>616</v>
      </c>
      <c r="G1218" t="s">
        <v>697</v>
      </c>
      <c r="H1218" t="s">
        <v>89</v>
      </c>
      <c r="I1218" t="s">
        <v>1435</v>
      </c>
      <c r="J1218" t="s">
        <v>3088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697</v>
      </c>
      <c r="AC1218" s="2">
        <v>0</v>
      </c>
      <c r="AD1218">
        <v>0</v>
      </c>
      <c r="AE1218">
        <v>0</v>
      </c>
      <c r="AF1218">
        <v>1</v>
      </c>
      <c r="AG1218">
        <v>0</v>
      </c>
      <c r="AH1218">
        <v>71.28</v>
      </c>
      <c r="AI1218" t="s">
        <v>698</v>
      </c>
      <c r="AJ1218" t="s">
        <v>705</v>
      </c>
      <c r="AK1218" t="s">
        <v>697</v>
      </c>
      <c r="AL1218">
        <v>0</v>
      </c>
      <c r="AM1218">
        <v>0</v>
      </c>
      <c r="AN1218" t="s">
        <v>194</v>
      </c>
      <c r="AO1218" t="s">
        <v>697</v>
      </c>
      <c r="AP1218" t="s">
        <v>697</v>
      </c>
      <c r="AQ1218" t="s">
        <v>3147</v>
      </c>
      <c r="AR1218" t="s">
        <v>3148</v>
      </c>
      <c r="AS1218" t="s">
        <v>697</v>
      </c>
      <c r="AT1218" t="s">
        <v>697</v>
      </c>
      <c r="AU1218" t="s">
        <v>706</v>
      </c>
      <c r="AV1218" t="s">
        <v>236</v>
      </c>
      <c r="AW1218" t="s">
        <v>196</v>
      </c>
      <c r="AX1218" t="s">
        <v>697</v>
      </c>
      <c r="AY1218" t="s">
        <v>697</v>
      </c>
      <c r="AZ1218" t="s">
        <v>697</v>
      </c>
      <c r="BA1218" t="s">
        <v>2141</v>
      </c>
      <c r="BB1218" t="s">
        <v>3149</v>
      </c>
      <c r="BC1218">
        <v>0</v>
      </c>
      <c r="BD1218" t="s">
        <v>697</v>
      </c>
      <c r="BE1218">
        <v>0</v>
      </c>
      <c r="BF1218">
        <v>0</v>
      </c>
      <c r="BG1218">
        <v>0</v>
      </c>
      <c r="BH1218">
        <v>2.25</v>
      </c>
      <c r="BI1218" t="s">
        <v>197</v>
      </c>
      <c r="BJ1218" t="s">
        <v>192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 t="s">
        <v>3150</v>
      </c>
      <c r="BQ1218">
        <v>0</v>
      </c>
      <c r="BR1218">
        <v>0</v>
      </c>
      <c r="BS1218">
        <v>0</v>
      </c>
      <c r="BT1218" t="s">
        <v>880</v>
      </c>
      <c r="BU1218">
        <v>0</v>
      </c>
      <c r="BV1218">
        <v>0</v>
      </c>
      <c r="BW1218" t="s">
        <v>697</v>
      </c>
      <c r="BX1218">
        <v>0</v>
      </c>
    </row>
    <row r="1219" spans="1:76" x14ac:dyDescent="0.25">
      <c r="A1219" t="s">
        <v>722</v>
      </c>
      <c r="B1219" t="s">
        <v>191</v>
      </c>
      <c r="C1219" t="s">
        <v>615</v>
      </c>
      <c r="D1219" t="s">
        <v>798</v>
      </c>
      <c r="E1219" t="s">
        <v>192</v>
      </c>
      <c r="F1219" t="s">
        <v>616</v>
      </c>
      <c r="G1219" t="s">
        <v>198</v>
      </c>
      <c r="H1219" t="s">
        <v>198</v>
      </c>
      <c r="I1219" t="s">
        <v>1435</v>
      </c>
      <c r="J1219" t="s">
        <v>3088</v>
      </c>
      <c r="K1219">
        <v>1</v>
      </c>
      <c r="L1219">
        <v>717</v>
      </c>
      <c r="M1219">
        <v>473</v>
      </c>
      <c r="N1219">
        <v>0</v>
      </c>
      <c r="O1219">
        <v>0</v>
      </c>
      <c r="P1219">
        <v>0</v>
      </c>
      <c r="Q1219">
        <v>717</v>
      </c>
      <c r="R1219">
        <v>0</v>
      </c>
      <c r="S1219">
        <v>0</v>
      </c>
      <c r="T1219">
        <v>34.03</v>
      </c>
      <c r="U1219">
        <v>27.5</v>
      </c>
      <c r="V1219">
        <v>22.54</v>
      </c>
      <c r="W1219">
        <v>-11.49</v>
      </c>
      <c r="X1219">
        <v>-38.39</v>
      </c>
      <c r="Y1219">
        <v>15.678000000000001</v>
      </c>
      <c r="Z1219">
        <v>15.37</v>
      </c>
      <c r="AA1219">
        <v>3.25</v>
      </c>
      <c r="AB1219" t="s">
        <v>199</v>
      </c>
      <c r="AC1219" s="2">
        <v>-51.236065573770489</v>
      </c>
      <c r="AD1219">
        <v>-11.27</v>
      </c>
      <c r="AE1219">
        <v>504.46</v>
      </c>
      <c r="AF1219">
        <v>0</v>
      </c>
      <c r="AG1219">
        <v>0</v>
      </c>
      <c r="AH1219">
        <v>0</v>
      </c>
      <c r="AI1219" t="s">
        <v>697</v>
      </c>
      <c r="AJ1219" t="s">
        <v>697</v>
      </c>
      <c r="AK1219" t="s">
        <v>697</v>
      </c>
      <c r="AL1219">
        <v>0</v>
      </c>
      <c r="AM1219">
        <v>0</v>
      </c>
      <c r="AN1219" t="s">
        <v>697</v>
      </c>
      <c r="AO1219" t="s">
        <v>697</v>
      </c>
      <c r="AP1219" t="s">
        <v>215</v>
      </c>
      <c r="AQ1219" t="s">
        <v>3147</v>
      </c>
      <c r="AR1219" t="s">
        <v>3148</v>
      </c>
      <c r="AS1219" t="s">
        <v>697</v>
      </c>
      <c r="AT1219" t="s">
        <v>697</v>
      </c>
      <c r="AU1219" t="s">
        <v>706</v>
      </c>
      <c r="AV1219" t="s">
        <v>236</v>
      </c>
      <c r="AW1219" t="s">
        <v>196</v>
      </c>
      <c r="AX1219" t="s">
        <v>697</v>
      </c>
      <c r="AY1219" t="s">
        <v>697</v>
      </c>
      <c r="AZ1219" t="s">
        <v>697</v>
      </c>
      <c r="BA1219" t="s">
        <v>2141</v>
      </c>
      <c r="BB1219" t="s">
        <v>3149</v>
      </c>
      <c r="BC1219">
        <v>0</v>
      </c>
      <c r="BD1219" t="s">
        <v>697</v>
      </c>
      <c r="BE1219">
        <v>0</v>
      </c>
      <c r="BF1219">
        <v>0</v>
      </c>
      <c r="BG1219">
        <v>0</v>
      </c>
      <c r="BH1219">
        <v>0</v>
      </c>
      <c r="BI1219" t="s">
        <v>197</v>
      </c>
      <c r="BJ1219" t="s">
        <v>697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 t="s">
        <v>3150</v>
      </c>
      <c r="BQ1219">
        <v>0</v>
      </c>
      <c r="BR1219">
        <v>0</v>
      </c>
      <c r="BS1219">
        <v>0</v>
      </c>
      <c r="BT1219" t="s">
        <v>697</v>
      </c>
      <c r="BU1219">
        <v>0</v>
      </c>
      <c r="BV1219">
        <v>0</v>
      </c>
      <c r="BW1219" t="s">
        <v>697</v>
      </c>
      <c r="BX1219">
        <v>0</v>
      </c>
    </row>
    <row r="1220" spans="1:76" x14ac:dyDescent="0.25">
      <c r="A1220" t="s">
        <v>739</v>
      </c>
      <c r="B1220" t="s">
        <v>191</v>
      </c>
      <c r="C1220" t="s">
        <v>535</v>
      </c>
      <c r="D1220" t="s">
        <v>536</v>
      </c>
      <c r="E1220" t="s">
        <v>192</v>
      </c>
      <c r="F1220" t="s">
        <v>253</v>
      </c>
      <c r="G1220" t="s">
        <v>697</v>
      </c>
      <c r="H1220" t="s">
        <v>89</v>
      </c>
      <c r="I1220" t="s">
        <v>2264</v>
      </c>
      <c r="J1220" t="s">
        <v>3088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697</v>
      </c>
      <c r="AC1220" s="2">
        <v>0</v>
      </c>
      <c r="AD1220">
        <v>0</v>
      </c>
      <c r="AE1220">
        <v>0</v>
      </c>
      <c r="AF1220">
        <v>1</v>
      </c>
      <c r="AG1220">
        <v>0</v>
      </c>
      <c r="AH1220">
        <v>57.42</v>
      </c>
      <c r="AI1220" t="s">
        <v>604</v>
      </c>
      <c r="AJ1220" t="s">
        <v>614</v>
      </c>
      <c r="AK1220" t="s">
        <v>697</v>
      </c>
      <c r="AL1220">
        <v>0</v>
      </c>
      <c r="AM1220">
        <v>0</v>
      </c>
      <c r="AN1220" t="s">
        <v>194</v>
      </c>
      <c r="AO1220" t="s">
        <v>697</v>
      </c>
      <c r="AP1220" t="s">
        <v>697</v>
      </c>
      <c r="AQ1220" t="s">
        <v>3151</v>
      </c>
      <c r="AR1220" t="s">
        <v>3152</v>
      </c>
      <c r="AS1220" t="s">
        <v>697</v>
      </c>
      <c r="AT1220" t="s">
        <v>697</v>
      </c>
      <c r="AU1220" t="s">
        <v>602</v>
      </c>
      <c r="AV1220" t="s">
        <v>236</v>
      </c>
      <c r="AW1220" t="s">
        <v>196</v>
      </c>
      <c r="AX1220" t="s">
        <v>697</v>
      </c>
      <c r="AY1220" t="s">
        <v>697</v>
      </c>
      <c r="AZ1220" t="s">
        <v>697</v>
      </c>
      <c r="BA1220" t="s">
        <v>2983</v>
      </c>
      <c r="BB1220" t="s">
        <v>3153</v>
      </c>
      <c r="BC1220">
        <v>0</v>
      </c>
      <c r="BD1220" t="s">
        <v>697</v>
      </c>
      <c r="BE1220">
        <v>0</v>
      </c>
      <c r="BF1220">
        <v>0</v>
      </c>
      <c r="BG1220">
        <v>0</v>
      </c>
      <c r="BH1220">
        <v>2</v>
      </c>
      <c r="BI1220" t="s">
        <v>197</v>
      </c>
      <c r="BJ1220" t="s">
        <v>192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 t="s">
        <v>3154</v>
      </c>
      <c r="BQ1220">
        <v>0</v>
      </c>
      <c r="BR1220">
        <v>0</v>
      </c>
      <c r="BS1220">
        <v>0</v>
      </c>
      <c r="BT1220" t="s">
        <v>880</v>
      </c>
      <c r="BU1220">
        <v>0</v>
      </c>
      <c r="BV1220">
        <v>0</v>
      </c>
      <c r="BW1220" t="s">
        <v>697</v>
      </c>
      <c r="BX1220">
        <v>0</v>
      </c>
    </row>
    <row r="1221" spans="1:76" x14ac:dyDescent="0.25">
      <c r="A1221" t="s">
        <v>739</v>
      </c>
      <c r="B1221" t="s">
        <v>191</v>
      </c>
      <c r="C1221" t="s">
        <v>535</v>
      </c>
      <c r="D1221" t="s">
        <v>536</v>
      </c>
      <c r="E1221" t="s">
        <v>192</v>
      </c>
      <c r="F1221" t="s">
        <v>253</v>
      </c>
      <c r="G1221" t="s">
        <v>198</v>
      </c>
      <c r="H1221" t="s">
        <v>198</v>
      </c>
      <c r="I1221" t="s">
        <v>2264</v>
      </c>
      <c r="J1221" t="s">
        <v>3088</v>
      </c>
      <c r="K1221">
        <v>1</v>
      </c>
      <c r="L1221">
        <v>557</v>
      </c>
      <c r="M1221">
        <v>401</v>
      </c>
      <c r="N1221">
        <v>0</v>
      </c>
      <c r="O1221">
        <v>0</v>
      </c>
      <c r="P1221">
        <v>0</v>
      </c>
      <c r="Q1221">
        <v>557</v>
      </c>
      <c r="R1221">
        <v>0</v>
      </c>
      <c r="S1221">
        <v>0</v>
      </c>
      <c r="T1221">
        <v>28.01</v>
      </c>
      <c r="U1221">
        <v>31.5</v>
      </c>
      <c r="V1221">
        <v>25.82</v>
      </c>
      <c r="W1221">
        <v>-2.19</v>
      </c>
      <c r="X1221">
        <v>15.94</v>
      </c>
      <c r="Y1221">
        <v>13.007</v>
      </c>
      <c r="Z1221">
        <v>15.9</v>
      </c>
      <c r="AA1221">
        <v>3.97</v>
      </c>
      <c r="AB1221" t="s">
        <v>199</v>
      </c>
      <c r="AC1221" s="2">
        <v>5.2811475409836062</v>
      </c>
      <c r="AD1221">
        <v>1.1599999999999999</v>
      </c>
      <c r="AE1221">
        <v>365.65</v>
      </c>
      <c r="AF1221">
        <v>0</v>
      </c>
      <c r="AG1221">
        <v>0</v>
      </c>
      <c r="AH1221">
        <v>0</v>
      </c>
      <c r="AI1221" t="s">
        <v>697</v>
      </c>
      <c r="AJ1221" t="s">
        <v>697</v>
      </c>
      <c r="AK1221" t="s">
        <v>697</v>
      </c>
      <c r="AL1221">
        <v>0</v>
      </c>
      <c r="AM1221">
        <v>0</v>
      </c>
      <c r="AN1221" t="s">
        <v>697</v>
      </c>
      <c r="AO1221" t="s">
        <v>697</v>
      </c>
      <c r="AP1221" t="s">
        <v>415</v>
      </c>
      <c r="AQ1221" t="s">
        <v>3151</v>
      </c>
      <c r="AR1221" t="s">
        <v>3152</v>
      </c>
      <c r="AS1221" t="s">
        <v>697</v>
      </c>
      <c r="AT1221" t="s">
        <v>697</v>
      </c>
      <c r="AU1221" t="s">
        <v>602</v>
      </c>
      <c r="AV1221" t="s">
        <v>236</v>
      </c>
      <c r="AW1221" t="s">
        <v>196</v>
      </c>
      <c r="AX1221" t="s">
        <v>697</v>
      </c>
      <c r="AY1221" t="s">
        <v>697</v>
      </c>
      <c r="AZ1221" t="s">
        <v>697</v>
      </c>
      <c r="BA1221" t="s">
        <v>2983</v>
      </c>
      <c r="BB1221" t="s">
        <v>3153</v>
      </c>
      <c r="BC1221">
        <v>0</v>
      </c>
      <c r="BD1221" t="s">
        <v>697</v>
      </c>
      <c r="BE1221">
        <v>0</v>
      </c>
      <c r="BF1221">
        <v>0</v>
      </c>
      <c r="BG1221">
        <v>0</v>
      </c>
      <c r="BH1221">
        <v>0</v>
      </c>
      <c r="BI1221" t="s">
        <v>197</v>
      </c>
      <c r="BJ1221" t="s">
        <v>697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 t="s">
        <v>3154</v>
      </c>
      <c r="BQ1221">
        <v>0</v>
      </c>
      <c r="BR1221">
        <v>0</v>
      </c>
      <c r="BS1221">
        <v>0</v>
      </c>
      <c r="BT1221" t="s">
        <v>697</v>
      </c>
      <c r="BU1221">
        <v>0</v>
      </c>
      <c r="BV1221">
        <v>0</v>
      </c>
      <c r="BW1221" t="s">
        <v>697</v>
      </c>
      <c r="BX1221">
        <v>0</v>
      </c>
    </row>
    <row r="1222" spans="1:76" x14ac:dyDescent="0.25">
      <c r="A1222" t="s">
        <v>724</v>
      </c>
      <c r="B1222" t="s">
        <v>201</v>
      </c>
      <c r="C1222" t="s">
        <v>725</v>
      </c>
      <c r="D1222" t="s">
        <v>670</v>
      </c>
      <c r="E1222" t="s">
        <v>192</v>
      </c>
      <c r="F1222" t="s">
        <v>644</v>
      </c>
      <c r="G1222" t="s">
        <v>697</v>
      </c>
      <c r="H1222" t="s">
        <v>89</v>
      </c>
      <c r="I1222" t="s">
        <v>1203</v>
      </c>
      <c r="J1222" t="s">
        <v>3088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697</v>
      </c>
      <c r="AC1222" s="2">
        <v>0</v>
      </c>
      <c r="AD1222">
        <v>0</v>
      </c>
      <c r="AE1222">
        <v>0</v>
      </c>
      <c r="AF1222">
        <v>1</v>
      </c>
      <c r="AG1222">
        <v>0</v>
      </c>
      <c r="AH1222">
        <v>57.91</v>
      </c>
      <c r="AI1222" t="s">
        <v>698</v>
      </c>
      <c r="AJ1222" t="s">
        <v>705</v>
      </c>
      <c r="AK1222" t="s">
        <v>697</v>
      </c>
      <c r="AL1222">
        <v>0</v>
      </c>
      <c r="AM1222">
        <v>0</v>
      </c>
      <c r="AN1222" t="s">
        <v>194</v>
      </c>
      <c r="AO1222" t="s">
        <v>697</v>
      </c>
      <c r="AP1222" t="s">
        <v>697</v>
      </c>
      <c r="AQ1222" t="s">
        <v>3155</v>
      </c>
      <c r="AR1222" t="s">
        <v>3156</v>
      </c>
      <c r="AS1222" t="s">
        <v>697</v>
      </c>
      <c r="AT1222" t="s">
        <v>697</v>
      </c>
      <c r="AU1222" t="s">
        <v>706</v>
      </c>
      <c r="AV1222" t="s">
        <v>236</v>
      </c>
      <c r="AW1222" t="s">
        <v>196</v>
      </c>
      <c r="AX1222" t="s">
        <v>697</v>
      </c>
      <c r="AY1222" t="s">
        <v>697</v>
      </c>
      <c r="AZ1222" t="s">
        <v>697</v>
      </c>
      <c r="BA1222" t="s">
        <v>1536</v>
      </c>
      <c r="BB1222" t="s">
        <v>2463</v>
      </c>
      <c r="BC1222">
        <v>0</v>
      </c>
      <c r="BD1222" t="s">
        <v>697</v>
      </c>
      <c r="BE1222">
        <v>0</v>
      </c>
      <c r="BF1222">
        <v>0</v>
      </c>
      <c r="BG1222">
        <v>0</v>
      </c>
      <c r="BH1222">
        <v>2.25</v>
      </c>
      <c r="BI1222" t="s">
        <v>197</v>
      </c>
      <c r="BJ1222" t="s">
        <v>192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 t="s">
        <v>3157</v>
      </c>
      <c r="BQ1222">
        <v>0</v>
      </c>
      <c r="BR1222">
        <v>0</v>
      </c>
      <c r="BS1222">
        <v>0</v>
      </c>
      <c r="BT1222" t="s">
        <v>880</v>
      </c>
      <c r="BU1222">
        <v>0</v>
      </c>
      <c r="BV1222">
        <v>0</v>
      </c>
      <c r="BW1222" t="s">
        <v>697</v>
      </c>
      <c r="BX1222">
        <v>0</v>
      </c>
    </row>
    <row r="1223" spans="1:76" x14ac:dyDescent="0.25">
      <c r="A1223" t="s">
        <v>724</v>
      </c>
      <c r="B1223" t="s">
        <v>201</v>
      </c>
      <c r="C1223" t="s">
        <v>725</v>
      </c>
      <c r="D1223" t="s">
        <v>670</v>
      </c>
      <c r="E1223" t="s">
        <v>192</v>
      </c>
      <c r="F1223" t="s">
        <v>644</v>
      </c>
      <c r="G1223" t="s">
        <v>198</v>
      </c>
      <c r="H1223" t="s">
        <v>198</v>
      </c>
      <c r="I1223" t="s">
        <v>1203</v>
      </c>
      <c r="J1223" t="s">
        <v>3088</v>
      </c>
      <c r="K1223">
        <v>1</v>
      </c>
      <c r="L1223">
        <v>549</v>
      </c>
      <c r="M1223">
        <v>342</v>
      </c>
      <c r="N1223">
        <v>0</v>
      </c>
      <c r="O1223">
        <v>0</v>
      </c>
      <c r="P1223">
        <v>0</v>
      </c>
      <c r="Q1223">
        <v>549</v>
      </c>
      <c r="R1223">
        <v>0</v>
      </c>
      <c r="S1223">
        <v>0</v>
      </c>
      <c r="T1223">
        <v>37.700000000000003</v>
      </c>
      <c r="U1223">
        <v>29.5</v>
      </c>
      <c r="V1223">
        <v>24.18</v>
      </c>
      <c r="W1223">
        <v>-13.52</v>
      </c>
      <c r="X1223">
        <v>-36.93</v>
      </c>
      <c r="Y1223">
        <v>11.643000000000001</v>
      </c>
      <c r="Z1223">
        <v>11.12</v>
      </c>
      <c r="AA1223">
        <v>3.25</v>
      </c>
      <c r="AB1223" t="s">
        <v>199</v>
      </c>
      <c r="AC1223" s="2">
        <v>-46.46967213114754</v>
      </c>
      <c r="AD1223">
        <v>-10.220000000000001</v>
      </c>
      <c r="AE1223">
        <v>375.93</v>
      </c>
      <c r="AF1223">
        <v>0</v>
      </c>
      <c r="AG1223">
        <v>0</v>
      </c>
      <c r="AH1223">
        <v>0</v>
      </c>
      <c r="AI1223" t="s">
        <v>697</v>
      </c>
      <c r="AJ1223" t="s">
        <v>697</v>
      </c>
      <c r="AK1223" t="s">
        <v>697</v>
      </c>
      <c r="AL1223">
        <v>0</v>
      </c>
      <c r="AM1223">
        <v>0</v>
      </c>
      <c r="AN1223" t="s">
        <v>697</v>
      </c>
      <c r="AO1223" t="s">
        <v>697</v>
      </c>
      <c r="AP1223" t="s">
        <v>215</v>
      </c>
      <c r="AQ1223" t="s">
        <v>3155</v>
      </c>
      <c r="AR1223" t="s">
        <v>3156</v>
      </c>
      <c r="AS1223" t="s">
        <v>697</v>
      </c>
      <c r="AT1223" t="s">
        <v>697</v>
      </c>
      <c r="AU1223" t="s">
        <v>706</v>
      </c>
      <c r="AV1223" t="s">
        <v>236</v>
      </c>
      <c r="AW1223" t="s">
        <v>196</v>
      </c>
      <c r="AX1223" t="s">
        <v>697</v>
      </c>
      <c r="AY1223" t="s">
        <v>697</v>
      </c>
      <c r="AZ1223" t="s">
        <v>697</v>
      </c>
      <c r="BA1223" t="s">
        <v>1536</v>
      </c>
      <c r="BB1223" t="s">
        <v>2463</v>
      </c>
      <c r="BC1223">
        <v>0</v>
      </c>
      <c r="BD1223" t="s">
        <v>697</v>
      </c>
      <c r="BE1223">
        <v>0</v>
      </c>
      <c r="BF1223">
        <v>0</v>
      </c>
      <c r="BG1223">
        <v>0</v>
      </c>
      <c r="BH1223">
        <v>0</v>
      </c>
      <c r="BI1223" t="s">
        <v>197</v>
      </c>
      <c r="BJ1223" t="s">
        <v>697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 t="s">
        <v>3157</v>
      </c>
      <c r="BQ1223">
        <v>0</v>
      </c>
      <c r="BR1223">
        <v>0</v>
      </c>
      <c r="BS1223">
        <v>0</v>
      </c>
      <c r="BT1223" t="s">
        <v>697</v>
      </c>
      <c r="BU1223">
        <v>0</v>
      </c>
      <c r="BV1223">
        <v>0</v>
      </c>
      <c r="BW1223" t="s">
        <v>697</v>
      </c>
      <c r="BX1223">
        <v>0</v>
      </c>
    </row>
    <row r="1224" spans="1:76" x14ac:dyDescent="0.25">
      <c r="A1224" t="s">
        <v>746</v>
      </c>
      <c r="B1224" t="s">
        <v>201</v>
      </c>
      <c r="C1224" t="s">
        <v>249</v>
      </c>
      <c r="D1224" t="s">
        <v>250</v>
      </c>
      <c r="E1224" t="s">
        <v>192</v>
      </c>
      <c r="F1224" t="s">
        <v>251</v>
      </c>
      <c r="G1224" t="s">
        <v>697</v>
      </c>
      <c r="H1224" t="s">
        <v>89</v>
      </c>
      <c r="I1224" t="s">
        <v>1570</v>
      </c>
      <c r="J1224" t="s">
        <v>3088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697</v>
      </c>
      <c r="AC1224" s="2">
        <v>0</v>
      </c>
      <c r="AD1224">
        <v>0</v>
      </c>
      <c r="AE1224">
        <v>0</v>
      </c>
      <c r="AF1224">
        <v>1</v>
      </c>
      <c r="AG1224">
        <v>0</v>
      </c>
      <c r="AH1224">
        <v>44.55</v>
      </c>
      <c r="AI1224" t="s">
        <v>467</v>
      </c>
      <c r="AJ1224" t="s">
        <v>468</v>
      </c>
      <c r="AK1224" t="s">
        <v>697</v>
      </c>
      <c r="AL1224">
        <v>0</v>
      </c>
      <c r="AM1224">
        <v>0</v>
      </c>
      <c r="AN1224" t="s">
        <v>194</v>
      </c>
      <c r="AO1224" t="s">
        <v>697</v>
      </c>
      <c r="AP1224" t="s">
        <v>697</v>
      </c>
      <c r="AQ1224" t="s">
        <v>3158</v>
      </c>
      <c r="AR1224" t="s">
        <v>3159</v>
      </c>
      <c r="AS1224" t="s">
        <v>697</v>
      </c>
      <c r="AT1224" t="s">
        <v>697</v>
      </c>
      <c r="AU1224" t="s">
        <v>207</v>
      </c>
      <c r="AV1224" t="s">
        <v>236</v>
      </c>
      <c r="AW1224" t="s">
        <v>196</v>
      </c>
      <c r="AX1224" t="s">
        <v>697</v>
      </c>
      <c r="AY1224" t="s">
        <v>697</v>
      </c>
      <c r="AZ1224" t="s">
        <v>697</v>
      </c>
      <c r="BA1224" t="s">
        <v>2517</v>
      </c>
      <c r="BB1224" t="s">
        <v>3160</v>
      </c>
      <c r="BC1224">
        <v>0</v>
      </c>
      <c r="BD1224" t="s">
        <v>697</v>
      </c>
      <c r="BE1224">
        <v>0</v>
      </c>
      <c r="BF1224">
        <v>0</v>
      </c>
      <c r="BG1224">
        <v>0</v>
      </c>
      <c r="BH1224">
        <v>1.5</v>
      </c>
      <c r="BI1224" t="s">
        <v>197</v>
      </c>
      <c r="BJ1224" t="s">
        <v>192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 t="s">
        <v>3161</v>
      </c>
      <c r="BQ1224">
        <v>0</v>
      </c>
      <c r="BR1224">
        <v>0</v>
      </c>
      <c r="BS1224">
        <v>0</v>
      </c>
      <c r="BT1224" t="s">
        <v>880</v>
      </c>
      <c r="BU1224">
        <v>0</v>
      </c>
      <c r="BV1224">
        <v>0</v>
      </c>
      <c r="BW1224" t="s">
        <v>697</v>
      </c>
      <c r="BX1224">
        <v>0</v>
      </c>
    </row>
    <row r="1225" spans="1:76" x14ac:dyDescent="0.25">
      <c r="A1225" t="s">
        <v>746</v>
      </c>
      <c r="B1225" t="s">
        <v>201</v>
      </c>
      <c r="C1225" t="s">
        <v>249</v>
      </c>
      <c r="D1225" t="s">
        <v>250</v>
      </c>
      <c r="E1225" t="s">
        <v>192</v>
      </c>
      <c r="F1225" t="s">
        <v>251</v>
      </c>
      <c r="G1225" t="s">
        <v>198</v>
      </c>
      <c r="H1225" t="s">
        <v>198</v>
      </c>
      <c r="I1225" t="s">
        <v>1570</v>
      </c>
      <c r="J1225" t="s">
        <v>3088</v>
      </c>
      <c r="K1225">
        <v>1</v>
      </c>
      <c r="L1225">
        <v>578</v>
      </c>
      <c r="M1225">
        <v>343</v>
      </c>
      <c r="N1225">
        <v>0</v>
      </c>
      <c r="O1225">
        <v>0</v>
      </c>
      <c r="P1225">
        <v>0</v>
      </c>
      <c r="Q1225">
        <v>578</v>
      </c>
      <c r="R1225">
        <v>0</v>
      </c>
      <c r="S1225">
        <v>0</v>
      </c>
      <c r="T1225">
        <v>40.659999999999997</v>
      </c>
      <c r="U1225">
        <v>29.5</v>
      </c>
      <c r="V1225">
        <v>24.18</v>
      </c>
      <c r="W1225">
        <v>-16.48</v>
      </c>
      <c r="X1225">
        <v>-52.86</v>
      </c>
      <c r="Y1225">
        <v>18.029</v>
      </c>
      <c r="Z1225">
        <v>11.15</v>
      </c>
      <c r="AA1225">
        <v>3.25</v>
      </c>
      <c r="AB1225" t="s">
        <v>199</v>
      </c>
      <c r="AC1225" s="2">
        <v>-67.638524590163939</v>
      </c>
      <c r="AD1225">
        <v>-14.88</v>
      </c>
      <c r="AE1225">
        <v>396.34</v>
      </c>
      <c r="AF1225">
        <v>0</v>
      </c>
      <c r="AG1225">
        <v>0</v>
      </c>
      <c r="AH1225">
        <v>0</v>
      </c>
      <c r="AI1225" t="s">
        <v>697</v>
      </c>
      <c r="AJ1225" t="s">
        <v>697</v>
      </c>
      <c r="AK1225" t="s">
        <v>697</v>
      </c>
      <c r="AL1225">
        <v>0</v>
      </c>
      <c r="AM1225">
        <v>0</v>
      </c>
      <c r="AN1225" t="s">
        <v>697</v>
      </c>
      <c r="AO1225" t="s">
        <v>697</v>
      </c>
      <c r="AP1225" t="s">
        <v>215</v>
      </c>
      <c r="AQ1225" t="s">
        <v>3158</v>
      </c>
      <c r="AR1225" t="s">
        <v>3159</v>
      </c>
      <c r="AS1225" t="s">
        <v>697</v>
      </c>
      <c r="AT1225" t="s">
        <v>697</v>
      </c>
      <c r="AU1225" t="s">
        <v>207</v>
      </c>
      <c r="AV1225" t="s">
        <v>236</v>
      </c>
      <c r="AW1225" t="s">
        <v>196</v>
      </c>
      <c r="AX1225" t="s">
        <v>697</v>
      </c>
      <c r="AY1225" t="s">
        <v>697</v>
      </c>
      <c r="AZ1225" t="s">
        <v>697</v>
      </c>
      <c r="BA1225" t="s">
        <v>2517</v>
      </c>
      <c r="BB1225" t="s">
        <v>3160</v>
      </c>
      <c r="BC1225">
        <v>0</v>
      </c>
      <c r="BD1225" t="s">
        <v>697</v>
      </c>
      <c r="BE1225">
        <v>0</v>
      </c>
      <c r="BF1225">
        <v>0</v>
      </c>
      <c r="BG1225">
        <v>0</v>
      </c>
      <c r="BH1225">
        <v>0</v>
      </c>
      <c r="BI1225" t="s">
        <v>197</v>
      </c>
      <c r="BJ1225" t="s">
        <v>697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 t="s">
        <v>3161</v>
      </c>
      <c r="BQ1225">
        <v>0</v>
      </c>
      <c r="BR1225">
        <v>0</v>
      </c>
      <c r="BS1225">
        <v>0</v>
      </c>
      <c r="BT1225" t="s">
        <v>697</v>
      </c>
      <c r="BU1225">
        <v>0</v>
      </c>
      <c r="BV1225">
        <v>0</v>
      </c>
      <c r="BW1225" t="s">
        <v>697</v>
      </c>
      <c r="BX1225">
        <v>0</v>
      </c>
    </row>
    <row r="1226" spans="1:76" x14ac:dyDescent="0.25">
      <c r="A1226" t="s">
        <v>735</v>
      </c>
      <c r="B1226" t="s">
        <v>231</v>
      </c>
      <c r="C1226" t="s">
        <v>232</v>
      </c>
      <c r="D1226" t="s">
        <v>233</v>
      </c>
      <c r="E1226" t="s">
        <v>192</v>
      </c>
      <c r="F1226" t="s">
        <v>234</v>
      </c>
      <c r="G1226" t="s">
        <v>697</v>
      </c>
      <c r="H1226" t="s">
        <v>89</v>
      </c>
      <c r="I1226" t="s">
        <v>2264</v>
      </c>
      <c r="J1226" t="s">
        <v>3088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697</v>
      </c>
      <c r="AC1226" s="2">
        <v>0</v>
      </c>
      <c r="AD1226">
        <v>0</v>
      </c>
      <c r="AE1226">
        <v>0</v>
      </c>
      <c r="AF1226">
        <v>1</v>
      </c>
      <c r="AG1226">
        <v>0</v>
      </c>
      <c r="AH1226">
        <v>55.44</v>
      </c>
      <c r="AI1226" t="s">
        <v>894</v>
      </c>
      <c r="AJ1226" t="s">
        <v>1011</v>
      </c>
      <c r="AK1226" t="s">
        <v>697</v>
      </c>
      <c r="AL1226">
        <v>0</v>
      </c>
      <c r="AM1226">
        <v>0</v>
      </c>
      <c r="AN1226" t="s">
        <v>194</v>
      </c>
      <c r="AO1226" t="s">
        <v>697</v>
      </c>
      <c r="AP1226" t="s">
        <v>697</v>
      </c>
      <c r="AQ1226" t="s">
        <v>3162</v>
      </c>
      <c r="AR1226" t="s">
        <v>3163</v>
      </c>
      <c r="AS1226" t="s">
        <v>697</v>
      </c>
      <c r="AT1226" t="s">
        <v>697</v>
      </c>
      <c r="AU1226" t="s">
        <v>213</v>
      </c>
      <c r="AV1226" t="s">
        <v>236</v>
      </c>
      <c r="AW1226" t="s">
        <v>196</v>
      </c>
      <c r="AX1226" t="s">
        <v>697</v>
      </c>
      <c r="AY1226" t="s">
        <v>697</v>
      </c>
      <c r="AZ1226" t="s">
        <v>697</v>
      </c>
      <c r="BA1226" t="s">
        <v>3079</v>
      </c>
      <c r="BB1226" t="s">
        <v>3164</v>
      </c>
      <c r="BC1226">
        <v>0</v>
      </c>
      <c r="BD1226" t="s">
        <v>697</v>
      </c>
      <c r="BE1226">
        <v>0</v>
      </c>
      <c r="BF1226">
        <v>0</v>
      </c>
      <c r="BG1226">
        <v>0</v>
      </c>
      <c r="BH1226">
        <v>1.75</v>
      </c>
      <c r="BI1226" t="s">
        <v>197</v>
      </c>
      <c r="BJ1226" t="s">
        <v>192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 t="s">
        <v>3165</v>
      </c>
      <c r="BQ1226">
        <v>0</v>
      </c>
      <c r="BR1226">
        <v>0</v>
      </c>
      <c r="BS1226">
        <v>0</v>
      </c>
      <c r="BT1226" t="s">
        <v>880</v>
      </c>
      <c r="BU1226">
        <v>0</v>
      </c>
      <c r="BV1226">
        <v>0</v>
      </c>
      <c r="BW1226" t="s">
        <v>697</v>
      </c>
      <c r="BX1226">
        <v>0</v>
      </c>
    </row>
    <row r="1227" spans="1:76" x14ac:dyDescent="0.25">
      <c r="A1227" t="s">
        <v>735</v>
      </c>
      <c r="B1227" t="s">
        <v>231</v>
      </c>
      <c r="C1227" t="s">
        <v>232</v>
      </c>
      <c r="D1227" t="s">
        <v>233</v>
      </c>
      <c r="E1227" t="s">
        <v>192</v>
      </c>
      <c r="F1227" t="s">
        <v>234</v>
      </c>
      <c r="G1227" t="s">
        <v>198</v>
      </c>
      <c r="H1227" t="s">
        <v>198</v>
      </c>
      <c r="I1227" t="s">
        <v>2264</v>
      </c>
      <c r="J1227" t="s">
        <v>3088</v>
      </c>
      <c r="K1227">
        <v>1</v>
      </c>
      <c r="L1227">
        <v>460</v>
      </c>
      <c r="M1227">
        <v>350</v>
      </c>
      <c r="N1227">
        <v>0</v>
      </c>
      <c r="O1227">
        <v>0</v>
      </c>
      <c r="P1227">
        <v>0</v>
      </c>
      <c r="Q1227">
        <v>460</v>
      </c>
      <c r="R1227">
        <v>0</v>
      </c>
      <c r="S1227">
        <v>0</v>
      </c>
      <c r="T1227">
        <v>23.91</v>
      </c>
      <c r="U1227">
        <v>21.5</v>
      </c>
      <c r="V1227">
        <v>17.62</v>
      </c>
      <c r="W1227">
        <v>-6.29</v>
      </c>
      <c r="X1227">
        <v>-9.1</v>
      </c>
      <c r="Y1227">
        <v>4.5999999999999996</v>
      </c>
      <c r="Z1227">
        <v>1.4</v>
      </c>
      <c r="AA1227">
        <v>0.4</v>
      </c>
      <c r="AB1227" t="s">
        <v>199</v>
      </c>
      <c r="AC1227" s="2">
        <v>-12.868852459016393</v>
      </c>
      <c r="AD1227">
        <v>-2.83</v>
      </c>
      <c r="AE1227">
        <v>359.7</v>
      </c>
      <c r="AF1227">
        <v>0</v>
      </c>
      <c r="AG1227">
        <v>0</v>
      </c>
      <c r="AH1227">
        <v>0</v>
      </c>
      <c r="AI1227" t="s">
        <v>697</v>
      </c>
      <c r="AJ1227" t="s">
        <v>697</v>
      </c>
      <c r="AK1227" t="s">
        <v>697</v>
      </c>
      <c r="AL1227">
        <v>0</v>
      </c>
      <c r="AM1227">
        <v>0</v>
      </c>
      <c r="AN1227" t="s">
        <v>697</v>
      </c>
      <c r="AO1227" t="s">
        <v>697</v>
      </c>
      <c r="AP1227" t="s">
        <v>215</v>
      </c>
      <c r="AQ1227" t="s">
        <v>3162</v>
      </c>
      <c r="AR1227" t="s">
        <v>3163</v>
      </c>
      <c r="AS1227" t="s">
        <v>697</v>
      </c>
      <c r="AT1227" t="s">
        <v>697</v>
      </c>
      <c r="AU1227" t="s">
        <v>213</v>
      </c>
      <c r="AV1227" t="s">
        <v>236</v>
      </c>
      <c r="AW1227" t="s">
        <v>196</v>
      </c>
      <c r="AX1227" t="s">
        <v>697</v>
      </c>
      <c r="AY1227" t="s">
        <v>697</v>
      </c>
      <c r="AZ1227" t="s">
        <v>697</v>
      </c>
      <c r="BA1227" t="s">
        <v>3079</v>
      </c>
      <c r="BB1227" t="s">
        <v>3164</v>
      </c>
      <c r="BC1227">
        <v>0</v>
      </c>
      <c r="BD1227" t="s">
        <v>697</v>
      </c>
      <c r="BE1227">
        <v>0</v>
      </c>
      <c r="BF1227">
        <v>0</v>
      </c>
      <c r="BG1227">
        <v>0</v>
      </c>
      <c r="BH1227">
        <v>0</v>
      </c>
      <c r="BI1227" t="s">
        <v>197</v>
      </c>
      <c r="BJ1227" t="s">
        <v>697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 t="s">
        <v>3165</v>
      </c>
      <c r="BQ1227">
        <v>0</v>
      </c>
      <c r="BR1227">
        <v>0</v>
      </c>
      <c r="BS1227">
        <v>0</v>
      </c>
      <c r="BT1227" t="s">
        <v>697</v>
      </c>
      <c r="BU1227">
        <v>0</v>
      </c>
      <c r="BV1227">
        <v>0</v>
      </c>
      <c r="BW1227" t="s">
        <v>697</v>
      </c>
      <c r="BX1227">
        <v>0</v>
      </c>
    </row>
    <row r="1228" spans="1:76" x14ac:dyDescent="0.25">
      <c r="A1228" t="s">
        <v>734</v>
      </c>
      <c r="B1228" t="s">
        <v>201</v>
      </c>
      <c r="C1228" t="s">
        <v>227</v>
      </c>
      <c r="D1228" t="s">
        <v>228</v>
      </c>
      <c r="E1228" t="s">
        <v>192</v>
      </c>
      <c r="F1228" t="s">
        <v>229</v>
      </c>
      <c r="G1228" t="s">
        <v>697</v>
      </c>
      <c r="H1228" t="s">
        <v>89</v>
      </c>
      <c r="I1228" t="s">
        <v>1570</v>
      </c>
      <c r="J1228" t="s">
        <v>3088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697</v>
      </c>
      <c r="AC1228" s="2">
        <v>0</v>
      </c>
      <c r="AD1228">
        <v>0</v>
      </c>
      <c r="AE1228">
        <v>0</v>
      </c>
      <c r="AF1228">
        <v>1</v>
      </c>
      <c r="AG1228">
        <v>0</v>
      </c>
      <c r="AH1228">
        <v>61.77</v>
      </c>
      <c r="AI1228" t="s">
        <v>700</v>
      </c>
      <c r="AJ1228" t="s">
        <v>704</v>
      </c>
      <c r="AK1228" t="s">
        <v>697</v>
      </c>
      <c r="AL1228">
        <v>0</v>
      </c>
      <c r="AM1228">
        <v>0</v>
      </c>
      <c r="AN1228" t="s">
        <v>194</v>
      </c>
      <c r="AO1228" t="s">
        <v>697</v>
      </c>
      <c r="AP1228" t="s">
        <v>697</v>
      </c>
      <c r="AQ1228" t="s">
        <v>3166</v>
      </c>
      <c r="AR1228" t="s">
        <v>3167</v>
      </c>
      <c r="AS1228" t="s">
        <v>697</v>
      </c>
      <c r="AT1228" t="s">
        <v>697</v>
      </c>
      <c r="AU1228" t="s">
        <v>223</v>
      </c>
      <c r="AV1228" t="s">
        <v>236</v>
      </c>
      <c r="AW1228" t="s">
        <v>196</v>
      </c>
      <c r="AX1228" t="s">
        <v>697</v>
      </c>
      <c r="AY1228" t="s">
        <v>697</v>
      </c>
      <c r="AZ1228" t="s">
        <v>697</v>
      </c>
      <c r="BA1228" t="s">
        <v>3030</v>
      </c>
      <c r="BB1228" t="s">
        <v>3168</v>
      </c>
      <c r="BC1228">
        <v>0</v>
      </c>
      <c r="BD1228" t="s">
        <v>697</v>
      </c>
      <c r="BE1228">
        <v>0</v>
      </c>
      <c r="BF1228">
        <v>0</v>
      </c>
      <c r="BG1228">
        <v>0</v>
      </c>
      <c r="BH1228">
        <v>1.95</v>
      </c>
      <c r="BI1228" t="s">
        <v>197</v>
      </c>
      <c r="BJ1228" t="s">
        <v>192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 t="s">
        <v>3169</v>
      </c>
      <c r="BQ1228">
        <v>0</v>
      </c>
      <c r="BR1228">
        <v>0</v>
      </c>
      <c r="BS1228">
        <v>0</v>
      </c>
      <c r="BT1228" t="s">
        <v>880</v>
      </c>
      <c r="BU1228">
        <v>0</v>
      </c>
      <c r="BV1228">
        <v>0</v>
      </c>
      <c r="BW1228" t="s">
        <v>697</v>
      </c>
      <c r="BX1228">
        <v>0</v>
      </c>
    </row>
    <row r="1229" spans="1:76" x14ac:dyDescent="0.25">
      <c r="A1229" t="s">
        <v>734</v>
      </c>
      <c r="B1229" t="s">
        <v>201</v>
      </c>
      <c r="C1229" t="s">
        <v>227</v>
      </c>
      <c r="D1229" t="s">
        <v>228</v>
      </c>
      <c r="E1229" t="s">
        <v>192</v>
      </c>
      <c r="F1229" t="s">
        <v>229</v>
      </c>
      <c r="G1229" t="s">
        <v>198</v>
      </c>
      <c r="H1229" t="s">
        <v>198</v>
      </c>
      <c r="I1229" t="s">
        <v>1570</v>
      </c>
      <c r="J1229" t="s">
        <v>3088</v>
      </c>
      <c r="K1229">
        <v>1</v>
      </c>
      <c r="L1229">
        <v>455</v>
      </c>
      <c r="M1229">
        <v>291</v>
      </c>
      <c r="N1229">
        <v>0</v>
      </c>
      <c r="O1229">
        <v>0</v>
      </c>
      <c r="P1229">
        <v>0</v>
      </c>
      <c r="Q1229">
        <v>455</v>
      </c>
      <c r="R1229">
        <v>0</v>
      </c>
      <c r="S1229">
        <v>0</v>
      </c>
      <c r="T1229">
        <v>36.04</v>
      </c>
      <c r="U1229">
        <v>29.5</v>
      </c>
      <c r="V1229">
        <v>24.18</v>
      </c>
      <c r="W1229">
        <v>-11.86</v>
      </c>
      <c r="X1229">
        <v>-24.41</v>
      </c>
      <c r="Y1229">
        <v>0</v>
      </c>
      <c r="Z1229">
        <v>11.54</v>
      </c>
      <c r="AA1229">
        <v>3.97</v>
      </c>
      <c r="AB1229" t="s">
        <v>199</v>
      </c>
      <c r="AC1229" s="2">
        <v>-24.409836065573771</v>
      </c>
      <c r="AD1229">
        <v>-5.37</v>
      </c>
      <c r="AE1229">
        <v>309.24</v>
      </c>
      <c r="AF1229">
        <v>0</v>
      </c>
      <c r="AG1229">
        <v>0</v>
      </c>
      <c r="AH1229">
        <v>0</v>
      </c>
      <c r="AI1229" t="s">
        <v>697</v>
      </c>
      <c r="AJ1229" t="s">
        <v>697</v>
      </c>
      <c r="AK1229" t="s">
        <v>697</v>
      </c>
      <c r="AL1229">
        <v>0</v>
      </c>
      <c r="AM1229">
        <v>0</v>
      </c>
      <c r="AN1229" t="s">
        <v>697</v>
      </c>
      <c r="AO1229" t="s">
        <v>697</v>
      </c>
      <c r="AP1229" t="s">
        <v>415</v>
      </c>
      <c r="AQ1229" t="s">
        <v>3166</v>
      </c>
      <c r="AR1229" t="s">
        <v>3167</v>
      </c>
      <c r="AS1229" t="s">
        <v>697</v>
      </c>
      <c r="AT1229" t="s">
        <v>697</v>
      </c>
      <c r="AU1229" t="s">
        <v>223</v>
      </c>
      <c r="AV1229" t="s">
        <v>236</v>
      </c>
      <c r="AW1229" t="s">
        <v>196</v>
      </c>
      <c r="AX1229" t="s">
        <v>697</v>
      </c>
      <c r="AY1229" t="s">
        <v>697</v>
      </c>
      <c r="AZ1229" t="s">
        <v>697</v>
      </c>
      <c r="BA1229" t="s">
        <v>3030</v>
      </c>
      <c r="BB1229" t="s">
        <v>3168</v>
      </c>
      <c r="BC1229">
        <v>0</v>
      </c>
      <c r="BD1229" t="s">
        <v>697</v>
      </c>
      <c r="BE1229">
        <v>0</v>
      </c>
      <c r="BF1229">
        <v>0</v>
      </c>
      <c r="BG1229">
        <v>0</v>
      </c>
      <c r="BH1229">
        <v>0</v>
      </c>
      <c r="BI1229" t="s">
        <v>197</v>
      </c>
      <c r="BJ1229" t="s">
        <v>697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 t="s">
        <v>3169</v>
      </c>
      <c r="BQ1229">
        <v>0</v>
      </c>
      <c r="BR1229">
        <v>0</v>
      </c>
      <c r="BS1229">
        <v>0</v>
      </c>
      <c r="BT1229" t="s">
        <v>697</v>
      </c>
      <c r="BU1229">
        <v>0</v>
      </c>
      <c r="BV1229">
        <v>0</v>
      </c>
      <c r="BW1229" t="s">
        <v>697</v>
      </c>
      <c r="BX1229">
        <v>0</v>
      </c>
    </row>
    <row r="1230" spans="1:76" x14ac:dyDescent="0.25">
      <c r="A1230" t="s">
        <v>739</v>
      </c>
      <c r="B1230" t="s">
        <v>191</v>
      </c>
      <c r="C1230" t="s">
        <v>535</v>
      </c>
      <c r="D1230" t="s">
        <v>536</v>
      </c>
      <c r="E1230" t="s">
        <v>192</v>
      </c>
      <c r="F1230" t="s">
        <v>253</v>
      </c>
      <c r="G1230" t="s">
        <v>697</v>
      </c>
      <c r="H1230" t="s">
        <v>89</v>
      </c>
      <c r="I1230" t="s">
        <v>1570</v>
      </c>
      <c r="J1230" t="s">
        <v>3088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697</v>
      </c>
      <c r="AC1230" s="2">
        <v>0</v>
      </c>
      <c r="AD1230">
        <v>0</v>
      </c>
      <c r="AE1230">
        <v>0</v>
      </c>
      <c r="AF1230">
        <v>1</v>
      </c>
      <c r="AG1230">
        <v>0</v>
      </c>
      <c r="AH1230">
        <v>64.59</v>
      </c>
      <c r="AI1230" t="s">
        <v>698</v>
      </c>
      <c r="AJ1230" t="s">
        <v>705</v>
      </c>
      <c r="AK1230" t="s">
        <v>697</v>
      </c>
      <c r="AL1230">
        <v>0</v>
      </c>
      <c r="AM1230">
        <v>0</v>
      </c>
      <c r="AN1230" t="s">
        <v>194</v>
      </c>
      <c r="AO1230" t="s">
        <v>697</v>
      </c>
      <c r="AP1230" t="s">
        <v>697</v>
      </c>
      <c r="AQ1230" t="s">
        <v>3170</v>
      </c>
      <c r="AR1230" t="s">
        <v>3171</v>
      </c>
      <c r="AS1230" t="s">
        <v>697</v>
      </c>
      <c r="AT1230" t="s">
        <v>697</v>
      </c>
      <c r="AU1230" t="s">
        <v>706</v>
      </c>
      <c r="AV1230" t="s">
        <v>236</v>
      </c>
      <c r="AW1230" t="s">
        <v>196</v>
      </c>
      <c r="AX1230" t="s">
        <v>697</v>
      </c>
      <c r="AY1230" t="s">
        <v>697</v>
      </c>
      <c r="AZ1230" t="s">
        <v>697</v>
      </c>
      <c r="BA1230" t="s">
        <v>2594</v>
      </c>
      <c r="BB1230" t="s">
        <v>3172</v>
      </c>
      <c r="BC1230">
        <v>0</v>
      </c>
      <c r="BD1230" t="s">
        <v>697</v>
      </c>
      <c r="BE1230">
        <v>0</v>
      </c>
      <c r="BF1230">
        <v>0</v>
      </c>
      <c r="BG1230">
        <v>0</v>
      </c>
      <c r="BH1230">
        <v>2.25</v>
      </c>
      <c r="BI1230" t="s">
        <v>197</v>
      </c>
      <c r="BJ1230" t="s">
        <v>192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 t="s">
        <v>3173</v>
      </c>
      <c r="BQ1230">
        <v>0</v>
      </c>
      <c r="BR1230">
        <v>0</v>
      </c>
      <c r="BS1230">
        <v>0</v>
      </c>
      <c r="BT1230" t="s">
        <v>880</v>
      </c>
      <c r="BU1230">
        <v>0</v>
      </c>
      <c r="BV1230">
        <v>0</v>
      </c>
      <c r="BW1230" t="s">
        <v>697</v>
      </c>
      <c r="BX1230">
        <v>0</v>
      </c>
    </row>
    <row r="1231" spans="1:76" x14ac:dyDescent="0.25">
      <c r="A1231" t="s">
        <v>739</v>
      </c>
      <c r="B1231" t="s">
        <v>191</v>
      </c>
      <c r="C1231" t="s">
        <v>535</v>
      </c>
      <c r="D1231" t="s">
        <v>536</v>
      </c>
      <c r="E1231" t="s">
        <v>192</v>
      </c>
      <c r="F1231" t="s">
        <v>253</v>
      </c>
      <c r="G1231" t="s">
        <v>198</v>
      </c>
      <c r="H1231" t="s">
        <v>198</v>
      </c>
      <c r="I1231" t="s">
        <v>1570</v>
      </c>
      <c r="J1231" t="s">
        <v>3088</v>
      </c>
      <c r="K1231">
        <v>1</v>
      </c>
      <c r="L1231">
        <v>557</v>
      </c>
      <c r="M1231">
        <v>400</v>
      </c>
      <c r="N1231">
        <v>0</v>
      </c>
      <c r="O1231">
        <v>0</v>
      </c>
      <c r="P1231">
        <v>0</v>
      </c>
      <c r="Q1231">
        <v>557</v>
      </c>
      <c r="R1231">
        <v>0</v>
      </c>
      <c r="S1231">
        <v>0</v>
      </c>
      <c r="T1231">
        <v>28.19</v>
      </c>
      <c r="U1231">
        <v>31.5</v>
      </c>
      <c r="V1231">
        <v>25.82</v>
      </c>
      <c r="W1231">
        <v>-2.37</v>
      </c>
      <c r="X1231">
        <v>15.12</v>
      </c>
      <c r="Y1231">
        <v>12.093999999999999</v>
      </c>
      <c r="Z1231">
        <v>15.86</v>
      </c>
      <c r="AA1231">
        <v>3.97</v>
      </c>
      <c r="AB1231" t="s">
        <v>199</v>
      </c>
      <c r="AC1231" s="2">
        <v>5.2098360655737705</v>
      </c>
      <c r="AD1231">
        <v>1.1499999999999999</v>
      </c>
      <c r="AE1231">
        <v>365.69</v>
      </c>
      <c r="AF1231">
        <v>0</v>
      </c>
      <c r="AG1231">
        <v>0</v>
      </c>
      <c r="AH1231">
        <v>0</v>
      </c>
      <c r="AI1231" t="s">
        <v>697</v>
      </c>
      <c r="AJ1231" t="s">
        <v>697</v>
      </c>
      <c r="AK1231" t="s">
        <v>697</v>
      </c>
      <c r="AL1231">
        <v>0</v>
      </c>
      <c r="AM1231">
        <v>0</v>
      </c>
      <c r="AN1231" t="s">
        <v>697</v>
      </c>
      <c r="AO1231" t="s">
        <v>697</v>
      </c>
      <c r="AP1231" t="s">
        <v>415</v>
      </c>
      <c r="AQ1231" t="s">
        <v>3170</v>
      </c>
      <c r="AR1231" t="s">
        <v>3171</v>
      </c>
      <c r="AS1231" t="s">
        <v>697</v>
      </c>
      <c r="AT1231" t="s">
        <v>697</v>
      </c>
      <c r="AU1231" t="s">
        <v>706</v>
      </c>
      <c r="AV1231" t="s">
        <v>236</v>
      </c>
      <c r="AW1231" t="s">
        <v>196</v>
      </c>
      <c r="AX1231" t="s">
        <v>697</v>
      </c>
      <c r="AY1231" t="s">
        <v>697</v>
      </c>
      <c r="AZ1231" t="s">
        <v>697</v>
      </c>
      <c r="BA1231" t="s">
        <v>2594</v>
      </c>
      <c r="BB1231" t="s">
        <v>3172</v>
      </c>
      <c r="BC1231">
        <v>0</v>
      </c>
      <c r="BD1231" t="s">
        <v>697</v>
      </c>
      <c r="BE1231">
        <v>0</v>
      </c>
      <c r="BF1231">
        <v>0</v>
      </c>
      <c r="BG1231">
        <v>0</v>
      </c>
      <c r="BH1231">
        <v>0</v>
      </c>
      <c r="BI1231" t="s">
        <v>197</v>
      </c>
      <c r="BJ1231" t="s">
        <v>697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 t="s">
        <v>3173</v>
      </c>
      <c r="BQ1231">
        <v>0</v>
      </c>
      <c r="BR1231">
        <v>0</v>
      </c>
      <c r="BS1231">
        <v>0</v>
      </c>
      <c r="BT1231" t="s">
        <v>697</v>
      </c>
      <c r="BU1231">
        <v>0</v>
      </c>
      <c r="BV1231">
        <v>0</v>
      </c>
      <c r="BW1231" t="s">
        <v>697</v>
      </c>
      <c r="BX1231">
        <v>0</v>
      </c>
    </row>
    <row r="1232" spans="1:76" x14ac:dyDescent="0.25">
      <c r="A1232" t="s">
        <v>726</v>
      </c>
      <c r="B1232" t="s">
        <v>191</v>
      </c>
      <c r="C1232" t="s">
        <v>539</v>
      </c>
      <c r="D1232" t="s">
        <v>540</v>
      </c>
      <c r="E1232" t="s">
        <v>192</v>
      </c>
      <c r="F1232" t="s">
        <v>457</v>
      </c>
      <c r="G1232" t="s">
        <v>697</v>
      </c>
      <c r="H1232" t="s">
        <v>89</v>
      </c>
      <c r="I1232" t="s">
        <v>2633</v>
      </c>
      <c r="J1232" t="s">
        <v>3088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697</v>
      </c>
      <c r="AC1232" s="2">
        <v>0</v>
      </c>
      <c r="AD1232">
        <v>0</v>
      </c>
      <c r="AE1232">
        <v>0</v>
      </c>
      <c r="AF1232">
        <v>1</v>
      </c>
      <c r="AG1232">
        <v>0</v>
      </c>
      <c r="AH1232">
        <v>102.31</v>
      </c>
      <c r="AI1232" t="s">
        <v>700</v>
      </c>
      <c r="AJ1232" t="s">
        <v>704</v>
      </c>
      <c r="AK1232" t="s">
        <v>697</v>
      </c>
      <c r="AL1232">
        <v>0</v>
      </c>
      <c r="AM1232">
        <v>0</v>
      </c>
      <c r="AN1232" t="s">
        <v>194</v>
      </c>
      <c r="AO1232" t="s">
        <v>697</v>
      </c>
      <c r="AP1232" t="s">
        <v>697</v>
      </c>
      <c r="AQ1232" t="s">
        <v>3174</v>
      </c>
      <c r="AR1232" t="s">
        <v>3175</v>
      </c>
      <c r="AS1232" t="s">
        <v>697</v>
      </c>
      <c r="AT1232" t="s">
        <v>697</v>
      </c>
      <c r="AU1232" t="s">
        <v>223</v>
      </c>
      <c r="AV1232" t="s">
        <v>236</v>
      </c>
      <c r="AW1232" t="s">
        <v>196</v>
      </c>
      <c r="AX1232" t="s">
        <v>697</v>
      </c>
      <c r="AY1232" t="s">
        <v>697</v>
      </c>
      <c r="AZ1232" t="s">
        <v>697</v>
      </c>
      <c r="BA1232" t="s">
        <v>3176</v>
      </c>
      <c r="BB1232" t="s">
        <v>3177</v>
      </c>
      <c r="BC1232">
        <v>0</v>
      </c>
      <c r="BD1232" t="s">
        <v>697</v>
      </c>
      <c r="BE1232">
        <v>0</v>
      </c>
      <c r="BF1232">
        <v>0</v>
      </c>
      <c r="BG1232">
        <v>0</v>
      </c>
      <c r="BH1232">
        <v>1.95</v>
      </c>
      <c r="BI1232" t="s">
        <v>197</v>
      </c>
      <c r="BJ1232" t="s">
        <v>192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 t="s">
        <v>3178</v>
      </c>
      <c r="BQ1232">
        <v>0</v>
      </c>
      <c r="BR1232">
        <v>0</v>
      </c>
      <c r="BS1232">
        <v>0</v>
      </c>
      <c r="BT1232" t="s">
        <v>880</v>
      </c>
      <c r="BU1232">
        <v>0</v>
      </c>
      <c r="BV1232">
        <v>0</v>
      </c>
      <c r="BW1232" t="s">
        <v>697</v>
      </c>
      <c r="BX1232">
        <v>0</v>
      </c>
    </row>
    <row r="1233" spans="1:76" x14ac:dyDescent="0.25">
      <c r="A1233" t="s">
        <v>726</v>
      </c>
      <c r="B1233" t="s">
        <v>191</v>
      </c>
      <c r="C1233" t="s">
        <v>539</v>
      </c>
      <c r="D1233" t="s">
        <v>540</v>
      </c>
      <c r="E1233" t="s">
        <v>192</v>
      </c>
      <c r="F1233" t="s">
        <v>457</v>
      </c>
      <c r="G1233" t="s">
        <v>198</v>
      </c>
      <c r="H1233" t="s">
        <v>198</v>
      </c>
      <c r="I1233" t="s">
        <v>2633</v>
      </c>
      <c r="J1233" t="s">
        <v>3088</v>
      </c>
      <c r="K1233">
        <v>1</v>
      </c>
      <c r="L1233">
        <v>758</v>
      </c>
      <c r="M1233">
        <v>523</v>
      </c>
      <c r="N1233">
        <v>0</v>
      </c>
      <c r="O1233">
        <v>0</v>
      </c>
      <c r="P1233">
        <v>0</v>
      </c>
      <c r="Q1233">
        <v>758</v>
      </c>
      <c r="R1233">
        <v>0</v>
      </c>
      <c r="S1233">
        <v>0</v>
      </c>
      <c r="T1233">
        <v>31</v>
      </c>
      <c r="U1233">
        <v>27.5</v>
      </c>
      <c r="V1233">
        <v>22.54</v>
      </c>
      <c r="W1233">
        <v>-8.4600000000000009</v>
      </c>
      <c r="X1233">
        <v>-21.76</v>
      </c>
      <c r="Y1233">
        <v>24.492999999999999</v>
      </c>
      <c r="Z1233">
        <v>2.09</v>
      </c>
      <c r="AA1233">
        <v>0.4</v>
      </c>
      <c r="AB1233" t="s">
        <v>199</v>
      </c>
      <c r="AC1233" s="2">
        <v>-41.838524590163935</v>
      </c>
      <c r="AD1233">
        <v>-9.1999999999999993</v>
      </c>
      <c r="AE1233">
        <v>547.46</v>
      </c>
      <c r="AF1233">
        <v>0</v>
      </c>
      <c r="AG1233">
        <v>0</v>
      </c>
      <c r="AH1233">
        <v>0</v>
      </c>
      <c r="AI1233" t="s">
        <v>697</v>
      </c>
      <c r="AJ1233" t="s">
        <v>697</v>
      </c>
      <c r="AK1233" t="s">
        <v>697</v>
      </c>
      <c r="AL1233">
        <v>0</v>
      </c>
      <c r="AM1233">
        <v>0</v>
      </c>
      <c r="AN1233" t="s">
        <v>697</v>
      </c>
      <c r="AO1233" t="s">
        <v>697</v>
      </c>
      <c r="AP1233" t="s">
        <v>215</v>
      </c>
      <c r="AQ1233" t="s">
        <v>3174</v>
      </c>
      <c r="AR1233" t="s">
        <v>3175</v>
      </c>
      <c r="AS1233" t="s">
        <v>697</v>
      </c>
      <c r="AT1233" t="s">
        <v>697</v>
      </c>
      <c r="AU1233" t="s">
        <v>223</v>
      </c>
      <c r="AV1233" t="s">
        <v>236</v>
      </c>
      <c r="AW1233" t="s">
        <v>196</v>
      </c>
      <c r="AX1233" t="s">
        <v>697</v>
      </c>
      <c r="AY1233" t="s">
        <v>697</v>
      </c>
      <c r="AZ1233" t="s">
        <v>697</v>
      </c>
      <c r="BA1233" t="s">
        <v>3176</v>
      </c>
      <c r="BB1233" t="s">
        <v>3177</v>
      </c>
      <c r="BC1233">
        <v>0</v>
      </c>
      <c r="BD1233" t="s">
        <v>697</v>
      </c>
      <c r="BE1233">
        <v>0</v>
      </c>
      <c r="BF1233">
        <v>0</v>
      </c>
      <c r="BG1233">
        <v>0</v>
      </c>
      <c r="BH1233">
        <v>0</v>
      </c>
      <c r="BI1233" t="s">
        <v>197</v>
      </c>
      <c r="BJ1233" t="s">
        <v>697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 t="s">
        <v>3178</v>
      </c>
      <c r="BQ1233">
        <v>0</v>
      </c>
      <c r="BR1233">
        <v>0</v>
      </c>
      <c r="BS1233">
        <v>0</v>
      </c>
      <c r="BT1233" t="s">
        <v>697</v>
      </c>
      <c r="BU1233">
        <v>0</v>
      </c>
      <c r="BV1233">
        <v>0</v>
      </c>
      <c r="BW1233" t="s">
        <v>697</v>
      </c>
      <c r="BX1233">
        <v>0</v>
      </c>
    </row>
    <row r="1234" spans="1:76" x14ac:dyDescent="0.25">
      <c r="A1234" t="s">
        <v>806</v>
      </c>
      <c r="B1234" t="s">
        <v>201</v>
      </c>
      <c r="C1234" t="s">
        <v>807</v>
      </c>
      <c r="D1234" t="s">
        <v>670</v>
      </c>
      <c r="E1234" t="s">
        <v>192</v>
      </c>
      <c r="F1234" t="s">
        <v>679</v>
      </c>
      <c r="G1234" t="s">
        <v>697</v>
      </c>
      <c r="H1234" t="s">
        <v>89</v>
      </c>
      <c r="I1234" t="s">
        <v>894</v>
      </c>
      <c r="J1234" t="s">
        <v>3088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697</v>
      </c>
      <c r="AC1234" s="2">
        <v>0</v>
      </c>
      <c r="AD1234">
        <v>0</v>
      </c>
      <c r="AE1234">
        <v>0</v>
      </c>
      <c r="AF1234">
        <v>1</v>
      </c>
      <c r="AG1234">
        <v>0</v>
      </c>
      <c r="AH1234">
        <v>33.46</v>
      </c>
      <c r="AI1234" t="s">
        <v>1112</v>
      </c>
      <c r="AJ1234" t="s">
        <v>1113</v>
      </c>
      <c r="AK1234" t="s">
        <v>697</v>
      </c>
      <c r="AL1234">
        <v>0</v>
      </c>
      <c r="AM1234">
        <v>0</v>
      </c>
      <c r="AN1234" t="s">
        <v>235</v>
      </c>
      <c r="AO1234" t="s">
        <v>697</v>
      </c>
      <c r="AP1234" t="s">
        <v>697</v>
      </c>
      <c r="AQ1234" t="s">
        <v>3179</v>
      </c>
      <c r="AR1234" t="s">
        <v>3180</v>
      </c>
      <c r="AS1234" t="s">
        <v>697</v>
      </c>
      <c r="AT1234" t="s">
        <v>697</v>
      </c>
      <c r="AU1234" t="s">
        <v>395</v>
      </c>
      <c r="AV1234" t="s">
        <v>236</v>
      </c>
      <c r="AW1234" t="s">
        <v>196</v>
      </c>
      <c r="AX1234" t="s">
        <v>697</v>
      </c>
      <c r="AY1234" t="s">
        <v>697</v>
      </c>
      <c r="AZ1234" t="s">
        <v>697</v>
      </c>
      <c r="BA1234" t="s">
        <v>930</v>
      </c>
      <c r="BB1234" t="s">
        <v>1051</v>
      </c>
      <c r="BC1234">
        <v>0</v>
      </c>
      <c r="BD1234" t="s">
        <v>697</v>
      </c>
      <c r="BE1234">
        <v>0</v>
      </c>
      <c r="BF1234">
        <v>0</v>
      </c>
      <c r="BG1234">
        <v>0</v>
      </c>
      <c r="BH1234">
        <v>1.3</v>
      </c>
      <c r="BI1234" t="s">
        <v>197</v>
      </c>
      <c r="BJ1234" t="s">
        <v>192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 t="s">
        <v>3181</v>
      </c>
      <c r="BQ1234">
        <v>0</v>
      </c>
      <c r="BR1234">
        <v>0</v>
      </c>
      <c r="BS1234">
        <v>0</v>
      </c>
      <c r="BT1234" t="s">
        <v>880</v>
      </c>
      <c r="BU1234">
        <v>0</v>
      </c>
      <c r="BV1234">
        <v>0</v>
      </c>
      <c r="BW1234" t="s">
        <v>697</v>
      </c>
      <c r="BX1234">
        <v>0</v>
      </c>
    </row>
    <row r="1235" spans="1:76" x14ac:dyDescent="0.25">
      <c r="A1235" t="s">
        <v>806</v>
      </c>
      <c r="B1235" t="s">
        <v>201</v>
      </c>
      <c r="C1235" t="s">
        <v>807</v>
      </c>
      <c r="D1235" t="s">
        <v>670</v>
      </c>
      <c r="E1235" t="s">
        <v>192</v>
      </c>
      <c r="F1235" t="s">
        <v>679</v>
      </c>
      <c r="G1235" t="s">
        <v>697</v>
      </c>
      <c r="H1235" t="s">
        <v>89</v>
      </c>
      <c r="I1235" t="s">
        <v>894</v>
      </c>
      <c r="J1235" t="s">
        <v>3088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697</v>
      </c>
      <c r="AC1235" s="2">
        <v>0</v>
      </c>
      <c r="AD1235">
        <v>0</v>
      </c>
      <c r="AE1235">
        <v>0</v>
      </c>
      <c r="AF1235">
        <v>0</v>
      </c>
      <c r="AG1235">
        <v>1</v>
      </c>
      <c r="AH1235">
        <v>50</v>
      </c>
      <c r="AI1235" t="s">
        <v>1112</v>
      </c>
      <c r="AJ1235" t="s">
        <v>1113</v>
      </c>
      <c r="AK1235" t="s">
        <v>697</v>
      </c>
      <c r="AL1235">
        <v>0</v>
      </c>
      <c r="AM1235">
        <v>0</v>
      </c>
      <c r="AN1235" t="s">
        <v>237</v>
      </c>
      <c r="AO1235" t="s">
        <v>697</v>
      </c>
      <c r="AP1235" t="s">
        <v>697</v>
      </c>
      <c r="AQ1235" t="s">
        <v>3179</v>
      </c>
      <c r="AR1235" t="s">
        <v>3180</v>
      </c>
      <c r="AS1235" t="s">
        <v>697</v>
      </c>
      <c r="AT1235" t="s">
        <v>697</v>
      </c>
      <c r="AU1235" t="s">
        <v>395</v>
      </c>
      <c r="AV1235" t="s">
        <v>236</v>
      </c>
      <c r="AW1235" t="s">
        <v>196</v>
      </c>
      <c r="AX1235" t="s">
        <v>697</v>
      </c>
      <c r="AY1235" t="s">
        <v>697</v>
      </c>
      <c r="AZ1235" t="s">
        <v>697</v>
      </c>
      <c r="BA1235" t="s">
        <v>930</v>
      </c>
      <c r="BB1235" t="s">
        <v>1051</v>
      </c>
      <c r="BC1235">
        <v>0</v>
      </c>
      <c r="BD1235" t="s">
        <v>697</v>
      </c>
      <c r="BE1235">
        <v>0</v>
      </c>
      <c r="BF1235">
        <v>0</v>
      </c>
      <c r="BG1235">
        <v>0</v>
      </c>
      <c r="BH1235">
        <v>1.3</v>
      </c>
      <c r="BI1235" t="s">
        <v>197</v>
      </c>
      <c r="BJ1235" t="s">
        <v>192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 t="s">
        <v>3181</v>
      </c>
      <c r="BQ1235">
        <v>0</v>
      </c>
      <c r="BR1235">
        <v>0</v>
      </c>
      <c r="BS1235">
        <v>0</v>
      </c>
      <c r="BT1235" t="s">
        <v>880</v>
      </c>
      <c r="BU1235">
        <v>0</v>
      </c>
      <c r="BV1235">
        <v>0</v>
      </c>
      <c r="BW1235" t="s">
        <v>697</v>
      </c>
      <c r="BX1235">
        <v>0</v>
      </c>
    </row>
    <row r="1236" spans="1:76" x14ac:dyDescent="0.25">
      <c r="A1236" t="s">
        <v>746</v>
      </c>
      <c r="B1236" t="s">
        <v>201</v>
      </c>
      <c r="C1236" t="s">
        <v>249</v>
      </c>
      <c r="D1236" t="s">
        <v>250</v>
      </c>
      <c r="E1236" t="s">
        <v>192</v>
      </c>
      <c r="F1236" t="s">
        <v>251</v>
      </c>
      <c r="G1236" t="s">
        <v>697</v>
      </c>
      <c r="H1236" t="s">
        <v>89</v>
      </c>
      <c r="I1236" t="s">
        <v>1435</v>
      </c>
      <c r="J1236" t="s">
        <v>3088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697</v>
      </c>
      <c r="AC1236" s="2">
        <v>0</v>
      </c>
      <c r="AD1236">
        <v>0</v>
      </c>
      <c r="AE1236">
        <v>0</v>
      </c>
      <c r="AF1236">
        <v>1</v>
      </c>
      <c r="AG1236">
        <v>0</v>
      </c>
      <c r="AH1236">
        <v>47.52</v>
      </c>
      <c r="AI1236" t="s">
        <v>614</v>
      </c>
      <c r="AJ1236" t="s">
        <v>682</v>
      </c>
      <c r="AK1236" t="s">
        <v>697</v>
      </c>
      <c r="AL1236">
        <v>0</v>
      </c>
      <c r="AM1236">
        <v>0</v>
      </c>
      <c r="AN1236" t="s">
        <v>194</v>
      </c>
      <c r="AO1236" t="s">
        <v>697</v>
      </c>
      <c r="AP1236" t="s">
        <v>697</v>
      </c>
      <c r="AQ1236" t="s">
        <v>3182</v>
      </c>
      <c r="AR1236" t="s">
        <v>3183</v>
      </c>
      <c r="AS1236" t="s">
        <v>697</v>
      </c>
      <c r="AT1236" t="s">
        <v>697</v>
      </c>
      <c r="AU1236" t="s">
        <v>213</v>
      </c>
      <c r="AV1236" t="s">
        <v>236</v>
      </c>
      <c r="AW1236" t="s">
        <v>196</v>
      </c>
      <c r="AX1236" t="s">
        <v>697</v>
      </c>
      <c r="AY1236" t="s">
        <v>697</v>
      </c>
      <c r="AZ1236" t="s">
        <v>697</v>
      </c>
      <c r="BA1236" t="s">
        <v>1972</v>
      </c>
      <c r="BB1236" t="s">
        <v>3184</v>
      </c>
      <c r="BC1236">
        <v>0</v>
      </c>
      <c r="BD1236" t="s">
        <v>697</v>
      </c>
      <c r="BE1236">
        <v>0</v>
      </c>
      <c r="BF1236">
        <v>0</v>
      </c>
      <c r="BG1236">
        <v>0</v>
      </c>
      <c r="BH1236">
        <v>1.6</v>
      </c>
      <c r="BI1236" t="s">
        <v>197</v>
      </c>
      <c r="BJ1236" t="s">
        <v>192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 t="s">
        <v>3185</v>
      </c>
      <c r="BQ1236">
        <v>0</v>
      </c>
      <c r="BR1236">
        <v>0</v>
      </c>
      <c r="BS1236">
        <v>0</v>
      </c>
      <c r="BT1236" t="s">
        <v>880</v>
      </c>
      <c r="BU1236">
        <v>0</v>
      </c>
      <c r="BV1236">
        <v>0</v>
      </c>
      <c r="BW1236" t="s">
        <v>697</v>
      </c>
      <c r="BX1236">
        <v>0</v>
      </c>
    </row>
    <row r="1237" spans="1:76" x14ac:dyDescent="0.25">
      <c r="A1237" t="s">
        <v>746</v>
      </c>
      <c r="B1237" t="s">
        <v>201</v>
      </c>
      <c r="C1237" t="s">
        <v>249</v>
      </c>
      <c r="D1237" t="s">
        <v>250</v>
      </c>
      <c r="E1237" t="s">
        <v>192</v>
      </c>
      <c r="F1237" t="s">
        <v>251</v>
      </c>
      <c r="G1237" t="s">
        <v>198</v>
      </c>
      <c r="H1237" t="s">
        <v>198</v>
      </c>
      <c r="I1237" t="s">
        <v>1435</v>
      </c>
      <c r="J1237" t="s">
        <v>3088</v>
      </c>
      <c r="K1237">
        <v>1</v>
      </c>
      <c r="L1237">
        <v>578</v>
      </c>
      <c r="M1237">
        <v>316</v>
      </c>
      <c r="N1237">
        <v>0</v>
      </c>
      <c r="O1237">
        <v>0</v>
      </c>
      <c r="P1237">
        <v>0</v>
      </c>
      <c r="Q1237">
        <v>578</v>
      </c>
      <c r="R1237">
        <v>0</v>
      </c>
      <c r="S1237">
        <v>0</v>
      </c>
      <c r="T1237">
        <v>45.33</v>
      </c>
      <c r="U1237">
        <v>29.5</v>
      </c>
      <c r="V1237">
        <v>24.18</v>
      </c>
      <c r="W1237">
        <v>-21.15</v>
      </c>
      <c r="X1237">
        <v>-74.989999999999995</v>
      </c>
      <c r="Y1237">
        <v>6.0510000000000002</v>
      </c>
      <c r="Z1237">
        <v>10.27</v>
      </c>
      <c r="AA1237">
        <v>3.25</v>
      </c>
      <c r="AB1237" t="s">
        <v>199</v>
      </c>
      <c r="AC1237" s="2">
        <v>-79.95163934426229</v>
      </c>
      <c r="AD1237">
        <v>-17.59</v>
      </c>
      <c r="AE1237">
        <v>397.22</v>
      </c>
      <c r="AF1237">
        <v>0</v>
      </c>
      <c r="AG1237">
        <v>0</v>
      </c>
      <c r="AH1237">
        <v>0</v>
      </c>
      <c r="AI1237" t="s">
        <v>697</v>
      </c>
      <c r="AJ1237" t="s">
        <v>697</v>
      </c>
      <c r="AK1237" t="s">
        <v>697</v>
      </c>
      <c r="AL1237">
        <v>0</v>
      </c>
      <c r="AM1237">
        <v>0</v>
      </c>
      <c r="AN1237" t="s">
        <v>697</v>
      </c>
      <c r="AO1237" t="s">
        <v>697</v>
      </c>
      <c r="AP1237" t="s">
        <v>215</v>
      </c>
      <c r="AQ1237" t="s">
        <v>3182</v>
      </c>
      <c r="AR1237" t="s">
        <v>3183</v>
      </c>
      <c r="AS1237" t="s">
        <v>697</v>
      </c>
      <c r="AT1237" t="s">
        <v>697</v>
      </c>
      <c r="AU1237" t="s">
        <v>213</v>
      </c>
      <c r="AV1237" t="s">
        <v>236</v>
      </c>
      <c r="AW1237" t="s">
        <v>196</v>
      </c>
      <c r="AX1237" t="s">
        <v>697</v>
      </c>
      <c r="AY1237" t="s">
        <v>697</v>
      </c>
      <c r="AZ1237" t="s">
        <v>697</v>
      </c>
      <c r="BA1237" t="s">
        <v>1972</v>
      </c>
      <c r="BB1237" t="s">
        <v>3184</v>
      </c>
      <c r="BC1237">
        <v>0</v>
      </c>
      <c r="BD1237" t="s">
        <v>697</v>
      </c>
      <c r="BE1237">
        <v>0</v>
      </c>
      <c r="BF1237">
        <v>0</v>
      </c>
      <c r="BG1237">
        <v>0</v>
      </c>
      <c r="BH1237">
        <v>0</v>
      </c>
      <c r="BI1237" t="s">
        <v>197</v>
      </c>
      <c r="BJ1237" t="s">
        <v>697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 t="s">
        <v>3185</v>
      </c>
      <c r="BQ1237">
        <v>0</v>
      </c>
      <c r="BR1237">
        <v>0</v>
      </c>
      <c r="BS1237">
        <v>0</v>
      </c>
      <c r="BT1237" t="s">
        <v>697</v>
      </c>
      <c r="BU1237">
        <v>0</v>
      </c>
      <c r="BV1237">
        <v>0</v>
      </c>
      <c r="BW1237" t="s">
        <v>697</v>
      </c>
      <c r="BX1237">
        <v>0</v>
      </c>
    </row>
    <row r="1238" spans="1:76" x14ac:dyDescent="0.25">
      <c r="A1238" t="s">
        <v>804</v>
      </c>
      <c r="B1238" t="s">
        <v>191</v>
      </c>
      <c r="C1238" t="s">
        <v>805</v>
      </c>
      <c r="D1238" t="s">
        <v>674</v>
      </c>
      <c r="E1238" t="s">
        <v>192</v>
      </c>
      <c r="F1238" t="s">
        <v>632</v>
      </c>
      <c r="G1238" t="s">
        <v>697</v>
      </c>
      <c r="H1238" t="s">
        <v>89</v>
      </c>
      <c r="I1238" t="s">
        <v>1570</v>
      </c>
      <c r="J1238" t="s">
        <v>3088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697</v>
      </c>
      <c r="AC1238" s="2">
        <v>0</v>
      </c>
      <c r="AD1238">
        <v>0</v>
      </c>
      <c r="AE1238">
        <v>0</v>
      </c>
      <c r="AF1238">
        <v>1</v>
      </c>
      <c r="AG1238">
        <v>0</v>
      </c>
      <c r="AH1238">
        <v>71.28</v>
      </c>
      <c r="AI1238" t="s">
        <v>698</v>
      </c>
      <c r="AJ1238" t="s">
        <v>705</v>
      </c>
      <c r="AK1238" t="s">
        <v>697</v>
      </c>
      <c r="AL1238">
        <v>0</v>
      </c>
      <c r="AM1238">
        <v>0</v>
      </c>
      <c r="AN1238" t="s">
        <v>194</v>
      </c>
      <c r="AO1238" t="s">
        <v>697</v>
      </c>
      <c r="AP1238" t="s">
        <v>697</v>
      </c>
      <c r="AQ1238" t="s">
        <v>3186</v>
      </c>
      <c r="AR1238" t="s">
        <v>3187</v>
      </c>
      <c r="AS1238" t="s">
        <v>697</v>
      </c>
      <c r="AT1238" t="s">
        <v>697</v>
      </c>
      <c r="AU1238" t="s">
        <v>706</v>
      </c>
      <c r="AV1238" t="s">
        <v>236</v>
      </c>
      <c r="AW1238" t="s">
        <v>196</v>
      </c>
      <c r="AX1238" t="s">
        <v>697</v>
      </c>
      <c r="AY1238" t="s">
        <v>697</v>
      </c>
      <c r="AZ1238" t="s">
        <v>697</v>
      </c>
      <c r="BA1238" t="s">
        <v>2588</v>
      </c>
      <c r="BB1238" t="s">
        <v>3188</v>
      </c>
      <c r="BC1238">
        <v>0</v>
      </c>
      <c r="BD1238" t="s">
        <v>697</v>
      </c>
      <c r="BE1238">
        <v>0</v>
      </c>
      <c r="BF1238">
        <v>0</v>
      </c>
      <c r="BG1238">
        <v>0</v>
      </c>
      <c r="BH1238">
        <v>2.25</v>
      </c>
      <c r="BI1238" t="s">
        <v>197</v>
      </c>
      <c r="BJ1238" t="s">
        <v>192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 t="s">
        <v>3189</v>
      </c>
      <c r="BQ1238">
        <v>0</v>
      </c>
      <c r="BR1238">
        <v>0</v>
      </c>
      <c r="BS1238">
        <v>0</v>
      </c>
      <c r="BT1238" t="s">
        <v>880</v>
      </c>
      <c r="BU1238">
        <v>0</v>
      </c>
      <c r="BV1238">
        <v>0</v>
      </c>
      <c r="BW1238" t="s">
        <v>697</v>
      </c>
      <c r="BX1238">
        <v>0</v>
      </c>
    </row>
    <row r="1239" spans="1:76" x14ac:dyDescent="0.25">
      <c r="A1239" t="s">
        <v>804</v>
      </c>
      <c r="B1239" t="s">
        <v>191</v>
      </c>
      <c r="C1239" t="s">
        <v>805</v>
      </c>
      <c r="D1239" t="s">
        <v>674</v>
      </c>
      <c r="E1239" t="s">
        <v>192</v>
      </c>
      <c r="F1239" t="s">
        <v>632</v>
      </c>
      <c r="G1239" t="s">
        <v>198</v>
      </c>
      <c r="H1239" t="s">
        <v>198</v>
      </c>
      <c r="I1239" t="s">
        <v>1570</v>
      </c>
      <c r="J1239" t="s">
        <v>3088</v>
      </c>
      <c r="K1239">
        <v>1</v>
      </c>
      <c r="L1239">
        <v>714</v>
      </c>
      <c r="M1239">
        <v>463</v>
      </c>
      <c r="N1239">
        <v>0</v>
      </c>
      <c r="O1239">
        <v>0</v>
      </c>
      <c r="P1239">
        <v>0</v>
      </c>
      <c r="Q1239">
        <v>714</v>
      </c>
      <c r="R1239">
        <v>0</v>
      </c>
      <c r="S1239">
        <v>0</v>
      </c>
      <c r="T1239">
        <v>35.15</v>
      </c>
      <c r="U1239">
        <v>31.5</v>
      </c>
      <c r="V1239">
        <v>25.82</v>
      </c>
      <c r="W1239">
        <v>-9.33</v>
      </c>
      <c r="X1239">
        <v>-21.39</v>
      </c>
      <c r="Y1239">
        <v>13.885</v>
      </c>
      <c r="Z1239">
        <v>15.05</v>
      </c>
      <c r="AA1239">
        <v>3.25</v>
      </c>
      <c r="AB1239" t="s">
        <v>199</v>
      </c>
      <c r="AC1239" s="2">
        <v>-32.766393442622949</v>
      </c>
      <c r="AD1239">
        <v>-7.21</v>
      </c>
      <c r="AE1239">
        <v>474.04</v>
      </c>
      <c r="AF1239">
        <v>0</v>
      </c>
      <c r="AG1239">
        <v>0</v>
      </c>
      <c r="AH1239">
        <v>0</v>
      </c>
      <c r="AI1239" t="s">
        <v>697</v>
      </c>
      <c r="AJ1239" t="s">
        <v>697</v>
      </c>
      <c r="AK1239" t="s">
        <v>697</v>
      </c>
      <c r="AL1239">
        <v>0</v>
      </c>
      <c r="AM1239">
        <v>0</v>
      </c>
      <c r="AN1239" t="s">
        <v>697</v>
      </c>
      <c r="AO1239" t="s">
        <v>697</v>
      </c>
      <c r="AP1239" t="s">
        <v>215</v>
      </c>
      <c r="AQ1239" t="s">
        <v>3186</v>
      </c>
      <c r="AR1239" t="s">
        <v>3187</v>
      </c>
      <c r="AS1239" t="s">
        <v>697</v>
      </c>
      <c r="AT1239" t="s">
        <v>697</v>
      </c>
      <c r="AU1239" t="s">
        <v>706</v>
      </c>
      <c r="AV1239" t="s">
        <v>236</v>
      </c>
      <c r="AW1239" t="s">
        <v>196</v>
      </c>
      <c r="AX1239" t="s">
        <v>697</v>
      </c>
      <c r="AY1239" t="s">
        <v>697</v>
      </c>
      <c r="AZ1239" t="s">
        <v>697</v>
      </c>
      <c r="BA1239" t="s">
        <v>2588</v>
      </c>
      <c r="BB1239" t="s">
        <v>3188</v>
      </c>
      <c r="BC1239">
        <v>0</v>
      </c>
      <c r="BD1239" t="s">
        <v>697</v>
      </c>
      <c r="BE1239">
        <v>0</v>
      </c>
      <c r="BF1239">
        <v>0</v>
      </c>
      <c r="BG1239">
        <v>0</v>
      </c>
      <c r="BH1239">
        <v>0</v>
      </c>
      <c r="BI1239" t="s">
        <v>197</v>
      </c>
      <c r="BJ1239" t="s">
        <v>697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 t="s">
        <v>3189</v>
      </c>
      <c r="BQ1239">
        <v>0</v>
      </c>
      <c r="BR1239">
        <v>0</v>
      </c>
      <c r="BS1239">
        <v>0</v>
      </c>
      <c r="BT1239" t="s">
        <v>697</v>
      </c>
      <c r="BU1239">
        <v>0</v>
      </c>
      <c r="BV1239">
        <v>0</v>
      </c>
      <c r="BW1239" t="s">
        <v>697</v>
      </c>
      <c r="BX1239">
        <v>0</v>
      </c>
    </row>
    <row r="1240" spans="1:76" x14ac:dyDescent="0.25">
      <c r="A1240" t="s">
        <v>726</v>
      </c>
      <c r="B1240" t="s">
        <v>191</v>
      </c>
      <c r="C1240" t="s">
        <v>539</v>
      </c>
      <c r="D1240" t="s">
        <v>540</v>
      </c>
      <c r="E1240" t="s">
        <v>192</v>
      </c>
      <c r="F1240" t="s">
        <v>457</v>
      </c>
      <c r="G1240" t="s">
        <v>697</v>
      </c>
      <c r="H1240" t="s">
        <v>89</v>
      </c>
      <c r="I1240" t="s">
        <v>2633</v>
      </c>
      <c r="J1240" t="s">
        <v>3088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697</v>
      </c>
      <c r="AC1240" s="2">
        <v>0</v>
      </c>
      <c r="AD1240">
        <v>0</v>
      </c>
      <c r="AE1240">
        <v>0</v>
      </c>
      <c r="AF1240">
        <v>1</v>
      </c>
      <c r="AG1240">
        <v>0</v>
      </c>
      <c r="AH1240">
        <v>83.95</v>
      </c>
      <c r="AI1240" t="s">
        <v>701</v>
      </c>
      <c r="AJ1240" t="s">
        <v>743</v>
      </c>
      <c r="AK1240" t="s">
        <v>697</v>
      </c>
      <c r="AL1240">
        <v>0</v>
      </c>
      <c r="AM1240">
        <v>0</v>
      </c>
      <c r="AN1240" t="s">
        <v>194</v>
      </c>
      <c r="AO1240" t="s">
        <v>697</v>
      </c>
      <c r="AP1240" t="s">
        <v>697</v>
      </c>
      <c r="AQ1240" t="s">
        <v>3190</v>
      </c>
      <c r="AR1240" t="s">
        <v>3191</v>
      </c>
      <c r="AS1240" t="s">
        <v>697</v>
      </c>
      <c r="AT1240" t="s">
        <v>697</v>
      </c>
      <c r="AU1240" t="s">
        <v>1301</v>
      </c>
      <c r="AV1240" t="s">
        <v>236</v>
      </c>
      <c r="AW1240" t="s">
        <v>196</v>
      </c>
      <c r="AX1240" t="s">
        <v>697</v>
      </c>
      <c r="AY1240" t="s">
        <v>697</v>
      </c>
      <c r="AZ1240" t="s">
        <v>697</v>
      </c>
      <c r="BA1240" t="s">
        <v>1259</v>
      </c>
      <c r="BB1240" t="s">
        <v>3192</v>
      </c>
      <c r="BC1240">
        <v>0</v>
      </c>
      <c r="BD1240" t="s">
        <v>697</v>
      </c>
      <c r="BE1240">
        <v>0</v>
      </c>
      <c r="BF1240">
        <v>0</v>
      </c>
      <c r="BG1240">
        <v>0</v>
      </c>
      <c r="BH1240">
        <v>1.6</v>
      </c>
      <c r="BI1240" t="s">
        <v>197</v>
      </c>
      <c r="BJ1240" t="s">
        <v>192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 t="s">
        <v>3193</v>
      </c>
      <c r="BQ1240">
        <v>0</v>
      </c>
      <c r="BR1240">
        <v>0</v>
      </c>
      <c r="BS1240">
        <v>0</v>
      </c>
      <c r="BT1240" t="s">
        <v>880</v>
      </c>
      <c r="BU1240">
        <v>0</v>
      </c>
      <c r="BV1240">
        <v>0</v>
      </c>
      <c r="BW1240" t="s">
        <v>697</v>
      </c>
      <c r="BX1240">
        <v>0</v>
      </c>
    </row>
    <row r="1241" spans="1:76" x14ac:dyDescent="0.25">
      <c r="A1241" t="s">
        <v>726</v>
      </c>
      <c r="B1241" t="s">
        <v>191</v>
      </c>
      <c r="C1241" t="s">
        <v>539</v>
      </c>
      <c r="D1241" t="s">
        <v>540</v>
      </c>
      <c r="E1241" t="s">
        <v>192</v>
      </c>
      <c r="F1241" t="s">
        <v>457</v>
      </c>
      <c r="G1241" t="s">
        <v>198</v>
      </c>
      <c r="H1241" t="s">
        <v>198</v>
      </c>
      <c r="I1241" t="s">
        <v>2633</v>
      </c>
      <c r="J1241" t="s">
        <v>3088</v>
      </c>
      <c r="K1241">
        <v>1</v>
      </c>
      <c r="L1241">
        <v>744</v>
      </c>
      <c r="M1241">
        <v>484</v>
      </c>
      <c r="N1241">
        <v>0</v>
      </c>
      <c r="O1241">
        <v>0</v>
      </c>
      <c r="P1241">
        <v>0</v>
      </c>
      <c r="Q1241">
        <v>744</v>
      </c>
      <c r="R1241">
        <v>0</v>
      </c>
      <c r="S1241">
        <v>0</v>
      </c>
      <c r="T1241">
        <v>34.950000000000003</v>
      </c>
      <c r="U1241">
        <v>27.5</v>
      </c>
      <c r="V1241">
        <v>22.54</v>
      </c>
      <c r="W1241">
        <v>-12.41</v>
      </c>
      <c r="X1241">
        <v>-45.41</v>
      </c>
      <c r="Y1241">
        <v>11.669</v>
      </c>
      <c r="Z1241">
        <v>15.73</v>
      </c>
      <c r="AA1241">
        <v>3.25</v>
      </c>
      <c r="AB1241" t="s">
        <v>199</v>
      </c>
      <c r="AC1241" s="2">
        <v>-54.97459016393443</v>
      </c>
      <c r="AD1241">
        <v>-12.09</v>
      </c>
      <c r="AE1241">
        <v>523.66999999999996</v>
      </c>
      <c r="AF1241">
        <v>0</v>
      </c>
      <c r="AG1241">
        <v>0</v>
      </c>
      <c r="AH1241">
        <v>0</v>
      </c>
      <c r="AI1241" t="s">
        <v>697</v>
      </c>
      <c r="AJ1241" t="s">
        <v>697</v>
      </c>
      <c r="AK1241" t="s">
        <v>697</v>
      </c>
      <c r="AL1241">
        <v>0</v>
      </c>
      <c r="AM1241">
        <v>0</v>
      </c>
      <c r="AN1241" t="s">
        <v>697</v>
      </c>
      <c r="AO1241" t="s">
        <v>697</v>
      </c>
      <c r="AP1241" t="s">
        <v>215</v>
      </c>
      <c r="AQ1241" t="s">
        <v>3190</v>
      </c>
      <c r="AR1241" t="s">
        <v>3191</v>
      </c>
      <c r="AS1241" t="s">
        <v>697</v>
      </c>
      <c r="AT1241" t="s">
        <v>697</v>
      </c>
      <c r="AU1241" t="s">
        <v>1301</v>
      </c>
      <c r="AV1241" t="s">
        <v>236</v>
      </c>
      <c r="AW1241" t="s">
        <v>196</v>
      </c>
      <c r="AX1241" t="s">
        <v>697</v>
      </c>
      <c r="AY1241" t="s">
        <v>697</v>
      </c>
      <c r="AZ1241" t="s">
        <v>697</v>
      </c>
      <c r="BA1241" t="s">
        <v>1259</v>
      </c>
      <c r="BB1241" t="s">
        <v>3192</v>
      </c>
      <c r="BC1241">
        <v>0</v>
      </c>
      <c r="BD1241" t="s">
        <v>697</v>
      </c>
      <c r="BE1241">
        <v>0</v>
      </c>
      <c r="BF1241">
        <v>0</v>
      </c>
      <c r="BG1241">
        <v>0</v>
      </c>
      <c r="BH1241">
        <v>0</v>
      </c>
      <c r="BI1241" t="s">
        <v>197</v>
      </c>
      <c r="BJ1241" t="s">
        <v>697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 t="s">
        <v>3193</v>
      </c>
      <c r="BQ1241">
        <v>0</v>
      </c>
      <c r="BR1241">
        <v>0</v>
      </c>
      <c r="BS1241">
        <v>0</v>
      </c>
      <c r="BT1241" t="s">
        <v>697</v>
      </c>
      <c r="BU1241">
        <v>0</v>
      </c>
      <c r="BV1241">
        <v>0</v>
      </c>
      <c r="BW1241" t="s">
        <v>697</v>
      </c>
      <c r="BX1241">
        <v>0</v>
      </c>
    </row>
    <row r="1242" spans="1:76" x14ac:dyDescent="0.25">
      <c r="A1242" t="s">
        <v>721</v>
      </c>
      <c r="B1242" t="s">
        <v>191</v>
      </c>
      <c r="C1242" t="s">
        <v>209</v>
      </c>
      <c r="D1242" t="s">
        <v>796</v>
      </c>
      <c r="E1242" t="s">
        <v>192</v>
      </c>
      <c r="F1242" t="s">
        <v>210</v>
      </c>
      <c r="G1242" t="s">
        <v>697</v>
      </c>
      <c r="H1242" t="s">
        <v>89</v>
      </c>
      <c r="I1242" t="s">
        <v>2264</v>
      </c>
      <c r="J1242" t="s">
        <v>3088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697</v>
      </c>
      <c r="AC1242" s="2">
        <v>0</v>
      </c>
      <c r="AD1242">
        <v>0</v>
      </c>
      <c r="AE1242">
        <v>0</v>
      </c>
      <c r="AF1242">
        <v>1</v>
      </c>
      <c r="AG1242">
        <v>0</v>
      </c>
      <c r="AH1242">
        <v>55.44</v>
      </c>
      <c r="AI1242" t="s">
        <v>894</v>
      </c>
      <c r="AJ1242" t="s">
        <v>1011</v>
      </c>
      <c r="AK1242" t="s">
        <v>697</v>
      </c>
      <c r="AL1242">
        <v>0</v>
      </c>
      <c r="AM1242">
        <v>0</v>
      </c>
      <c r="AN1242" t="s">
        <v>235</v>
      </c>
      <c r="AO1242" t="s">
        <v>697</v>
      </c>
      <c r="AP1242" t="s">
        <v>697</v>
      </c>
      <c r="AQ1242" t="s">
        <v>3194</v>
      </c>
      <c r="AR1242" t="s">
        <v>3195</v>
      </c>
      <c r="AS1242" t="s">
        <v>697</v>
      </c>
      <c r="AT1242" t="s">
        <v>697</v>
      </c>
      <c r="AU1242" t="s">
        <v>213</v>
      </c>
      <c r="AV1242" t="s">
        <v>236</v>
      </c>
      <c r="AW1242" t="s">
        <v>196</v>
      </c>
      <c r="AX1242" t="s">
        <v>697</v>
      </c>
      <c r="AY1242" t="s">
        <v>697</v>
      </c>
      <c r="AZ1242" t="s">
        <v>697</v>
      </c>
      <c r="BA1242" t="s">
        <v>3066</v>
      </c>
      <c r="BB1242" t="s">
        <v>3196</v>
      </c>
      <c r="BC1242">
        <v>0</v>
      </c>
      <c r="BD1242" t="s">
        <v>697</v>
      </c>
      <c r="BE1242">
        <v>0</v>
      </c>
      <c r="BF1242">
        <v>0</v>
      </c>
      <c r="BG1242">
        <v>0</v>
      </c>
      <c r="BH1242">
        <v>1.75</v>
      </c>
      <c r="BI1242" t="s">
        <v>197</v>
      </c>
      <c r="BJ1242" t="s">
        <v>192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 t="s">
        <v>3197</v>
      </c>
      <c r="BQ1242">
        <v>0</v>
      </c>
      <c r="BR1242">
        <v>0</v>
      </c>
      <c r="BS1242">
        <v>0</v>
      </c>
      <c r="BT1242" t="s">
        <v>880</v>
      </c>
      <c r="BU1242">
        <v>0</v>
      </c>
      <c r="BV1242">
        <v>0</v>
      </c>
      <c r="BW1242" t="s">
        <v>697</v>
      </c>
      <c r="BX1242">
        <v>0</v>
      </c>
    </row>
    <row r="1243" spans="1:76" x14ac:dyDescent="0.25">
      <c r="A1243" t="s">
        <v>721</v>
      </c>
      <c r="B1243" t="s">
        <v>191</v>
      </c>
      <c r="C1243" t="s">
        <v>209</v>
      </c>
      <c r="D1243" t="s">
        <v>796</v>
      </c>
      <c r="E1243" t="s">
        <v>192</v>
      </c>
      <c r="F1243" t="s">
        <v>210</v>
      </c>
      <c r="G1243" t="s">
        <v>697</v>
      </c>
      <c r="H1243" t="s">
        <v>89</v>
      </c>
      <c r="I1243" t="s">
        <v>2264</v>
      </c>
      <c r="J1243" t="s">
        <v>3088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697</v>
      </c>
      <c r="AC1243" s="2">
        <v>0</v>
      </c>
      <c r="AD1243">
        <v>0</v>
      </c>
      <c r="AE1243">
        <v>0</v>
      </c>
      <c r="AF1243">
        <v>0</v>
      </c>
      <c r="AG1243">
        <v>1</v>
      </c>
      <c r="AH1243">
        <v>50</v>
      </c>
      <c r="AI1243" t="s">
        <v>894</v>
      </c>
      <c r="AJ1243" t="s">
        <v>1011</v>
      </c>
      <c r="AK1243" t="s">
        <v>697</v>
      </c>
      <c r="AL1243">
        <v>0</v>
      </c>
      <c r="AM1243">
        <v>0</v>
      </c>
      <c r="AN1243" t="s">
        <v>237</v>
      </c>
      <c r="AO1243" t="s">
        <v>697</v>
      </c>
      <c r="AP1243" t="s">
        <v>697</v>
      </c>
      <c r="AQ1243" t="s">
        <v>3194</v>
      </c>
      <c r="AR1243" t="s">
        <v>3195</v>
      </c>
      <c r="AS1243" t="s">
        <v>697</v>
      </c>
      <c r="AT1243" t="s">
        <v>697</v>
      </c>
      <c r="AU1243" t="s">
        <v>213</v>
      </c>
      <c r="AV1243" t="s">
        <v>236</v>
      </c>
      <c r="AW1243" t="s">
        <v>196</v>
      </c>
      <c r="AX1243" t="s">
        <v>697</v>
      </c>
      <c r="AY1243" t="s">
        <v>697</v>
      </c>
      <c r="AZ1243" t="s">
        <v>697</v>
      </c>
      <c r="BA1243" t="s">
        <v>3066</v>
      </c>
      <c r="BB1243" t="s">
        <v>3196</v>
      </c>
      <c r="BC1243">
        <v>0</v>
      </c>
      <c r="BD1243" t="s">
        <v>697</v>
      </c>
      <c r="BE1243">
        <v>0</v>
      </c>
      <c r="BF1243">
        <v>0</v>
      </c>
      <c r="BG1243">
        <v>0</v>
      </c>
      <c r="BH1243">
        <v>1.75</v>
      </c>
      <c r="BI1243" t="s">
        <v>197</v>
      </c>
      <c r="BJ1243" t="s">
        <v>192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 t="s">
        <v>3197</v>
      </c>
      <c r="BQ1243">
        <v>0</v>
      </c>
      <c r="BR1243">
        <v>0</v>
      </c>
      <c r="BS1243">
        <v>0</v>
      </c>
      <c r="BT1243" t="s">
        <v>880</v>
      </c>
      <c r="BU1243">
        <v>0</v>
      </c>
      <c r="BV1243">
        <v>0</v>
      </c>
      <c r="BW1243" t="s">
        <v>697</v>
      </c>
      <c r="BX1243">
        <v>0</v>
      </c>
    </row>
    <row r="1244" spans="1:76" x14ac:dyDescent="0.25">
      <c r="A1244" t="s">
        <v>815</v>
      </c>
      <c r="B1244" t="s">
        <v>191</v>
      </c>
      <c r="C1244" t="s">
        <v>816</v>
      </c>
      <c r="D1244" t="s">
        <v>274</v>
      </c>
      <c r="E1244" t="s">
        <v>192</v>
      </c>
      <c r="F1244" t="s">
        <v>680</v>
      </c>
      <c r="G1244" t="s">
        <v>697</v>
      </c>
      <c r="H1244" t="s">
        <v>89</v>
      </c>
      <c r="I1244" t="s">
        <v>1203</v>
      </c>
      <c r="J1244" t="s">
        <v>3088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697</v>
      </c>
      <c r="AC1244" s="2">
        <v>0</v>
      </c>
      <c r="AD1244">
        <v>0</v>
      </c>
      <c r="AE1244">
        <v>0</v>
      </c>
      <c r="AF1244">
        <v>1</v>
      </c>
      <c r="AG1244">
        <v>0</v>
      </c>
      <c r="AH1244">
        <v>50.19</v>
      </c>
      <c r="AI1244" t="s">
        <v>700</v>
      </c>
      <c r="AJ1244" t="s">
        <v>704</v>
      </c>
      <c r="AK1244" t="s">
        <v>697</v>
      </c>
      <c r="AL1244">
        <v>0</v>
      </c>
      <c r="AM1244">
        <v>0</v>
      </c>
      <c r="AN1244" t="s">
        <v>194</v>
      </c>
      <c r="AO1244" t="s">
        <v>697</v>
      </c>
      <c r="AP1244" t="s">
        <v>697</v>
      </c>
      <c r="AQ1244" t="s">
        <v>3198</v>
      </c>
      <c r="AR1244" t="s">
        <v>3199</v>
      </c>
      <c r="AS1244" t="s">
        <v>697</v>
      </c>
      <c r="AT1244" t="s">
        <v>697</v>
      </c>
      <c r="AU1244" t="s">
        <v>223</v>
      </c>
      <c r="AV1244" t="s">
        <v>236</v>
      </c>
      <c r="AW1244" t="s">
        <v>196</v>
      </c>
      <c r="AX1244" t="s">
        <v>697</v>
      </c>
      <c r="AY1244" t="s">
        <v>697</v>
      </c>
      <c r="AZ1244" t="s">
        <v>697</v>
      </c>
      <c r="BA1244" t="s">
        <v>1411</v>
      </c>
      <c r="BB1244" t="s">
        <v>3200</v>
      </c>
      <c r="BC1244">
        <v>0</v>
      </c>
      <c r="BD1244" t="s">
        <v>697</v>
      </c>
      <c r="BE1244">
        <v>0</v>
      </c>
      <c r="BF1244">
        <v>0</v>
      </c>
      <c r="BG1244">
        <v>0</v>
      </c>
      <c r="BH1244">
        <v>1.95</v>
      </c>
      <c r="BI1244" t="s">
        <v>197</v>
      </c>
      <c r="BJ1244" t="s">
        <v>192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 t="s">
        <v>3201</v>
      </c>
      <c r="BQ1244">
        <v>0</v>
      </c>
      <c r="BR1244">
        <v>0</v>
      </c>
      <c r="BS1244">
        <v>0</v>
      </c>
      <c r="BT1244" t="s">
        <v>880</v>
      </c>
      <c r="BU1244">
        <v>0</v>
      </c>
      <c r="BV1244">
        <v>0</v>
      </c>
      <c r="BW1244" t="s">
        <v>697</v>
      </c>
      <c r="BX1244">
        <v>0</v>
      </c>
    </row>
    <row r="1245" spans="1:76" x14ac:dyDescent="0.25">
      <c r="A1245" t="s">
        <v>815</v>
      </c>
      <c r="B1245" t="s">
        <v>191</v>
      </c>
      <c r="C1245" t="s">
        <v>816</v>
      </c>
      <c r="D1245" t="s">
        <v>274</v>
      </c>
      <c r="E1245" t="s">
        <v>192</v>
      </c>
      <c r="F1245" t="s">
        <v>680</v>
      </c>
      <c r="G1245" t="s">
        <v>198</v>
      </c>
      <c r="H1245" t="s">
        <v>198</v>
      </c>
      <c r="I1245" t="s">
        <v>1203</v>
      </c>
      <c r="J1245" t="s">
        <v>3088</v>
      </c>
      <c r="K1245">
        <v>1</v>
      </c>
      <c r="L1245">
        <v>811</v>
      </c>
      <c r="M1245">
        <v>493</v>
      </c>
      <c r="N1245">
        <v>0</v>
      </c>
      <c r="O1245">
        <v>0</v>
      </c>
      <c r="P1245">
        <v>0</v>
      </c>
      <c r="Q1245">
        <v>811</v>
      </c>
      <c r="R1245">
        <v>0</v>
      </c>
      <c r="S1245">
        <v>0</v>
      </c>
      <c r="T1245">
        <v>39.21</v>
      </c>
      <c r="U1245">
        <v>27.5</v>
      </c>
      <c r="V1245">
        <v>22.54</v>
      </c>
      <c r="W1245">
        <v>-16.670000000000002</v>
      </c>
      <c r="X1245">
        <v>-77.849999999999994</v>
      </c>
      <c r="Y1245">
        <v>5.4</v>
      </c>
      <c r="Z1245">
        <v>19.54</v>
      </c>
      <c r="AA1245">
        <v>3.96</v>
      </c>
      <c r="AB1245" t="s">
        <v>199</v>
      </c>
      <c r="AC1245" s="2">
        <v>-82.278688524590166</v>
      </c>
      <c r="AD1245">
        <v>-18.100000000000001</v>
      </c>
      <c r="AE1245">
        <v>568.44000000000005</v>
      </c>
      <c r="AF1245">
        <v>0</v>
      </c>
      <c r="AG1245">
        <v>0</v>
      </c>
      <c r="AH1245">
        <v>0</v>
      </c>
      <c r="AI1245" t="s">
        <v>697</v>
      </c>
      <c r="AJ1245" t="s">
        <v>697</v>
      </c>
      <c r="AK1245" t="s">
        <v>697</v>
      </c>
      <c r="AL1245">
        <v>0</v>
      </c>
      <c r="AM1245">
        <v>0</v>
      </c>
      <c r="AN1245" t="s">
        <v>697</v>
      </c>
      <c r="AO1245" t="s">
        <v>697</v>
      </c>
      <c r="AP1245" t="s">
        <v>415</v>
      </c>
      <c r="AQ1245" t="s">
        <v>3198</v>
      </c>
      <c r="AR1245" t="s">
        <v>3199</v>
      </c>
      <c r="AS1245" t="s">
        <v>697</v>
      </c>
      <c r="AT1245" t="s">
        <v>697</v>
      </c>
      <c r="AU1245" t="s">
        <v>223</v>
      </c>
      <c r="AV1245" t="s">
        <v>236</v>
      </c>
      <c r="AW1245" t="s">
        <v>196</v>
      </c>
      <c r="AX1245" t="s">
        <v>697</v>
      </c>
      <c r="AY1245" t="s">
        <v>697</v>
      </c>
      <c r="AZ1245" t="s">
        <v>697</v>
      </c>
      <c r="BA1245" t="s">
        <v>1411</v>
      </c>
      <c r="BB1245" t="s">
        <v>3200</v>
      </c>
      <c r="BC1245">
        <v>0</v>
      </c>
      <c r="BD1245" t="s">
        <v>697</v>
      </c>
      <c r="BE1245">
        <v>0</v>
      </c>
      <c r="BF1245">
        <v>0</v>
      </c>
      <c r="BG1245">
        <v>0</v>
      </c>
      <c r="BH1245">
        <v>0</v>
      </c>
      <c r="BI1245" t="s">
        <v>197</v>
      </c>
      <c r="BJ1245" t="s">
        <v>697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 t="s">
        <v>3201</v>
      </c>
      <c r="BQ1245">
        <v>0</v>
      </c>
      <c r="BR1245">
        <v>0</v>
      </c>
      <c r="BS1245">
        <v>0</v>
      </c>
      <c r="BT1245" t="s">
        <v>697</v>
      </c>
      <c r="BU1245">
        <v>0</v>
      </c>
      <c r="BV1245">
        <v>0</v>
      </c>
      <c r="BW1245" t="s">
        <v>697</v>
      </c>
      <c r="BX1245">
        <v>0</v>
      </c>
    </row>
    <row r="1246" spans="1:76" x14ac:dyDescent="0.25">
      <c r="A1246" t="s">
        <v>744</v>
      </c>
      <c r="B1246" t="s">
        <v>201</v>
      </c>
      <c r="C1246" t="s">
        <v>241</v>
      </c>
      <c r="D1246" t="s">
        <v>242</v>
      </c>
      <c r="E1246" t="s">
        <v>192</v>
      </c>
      <c r="F1246" t="s">
        <v>243</v>
      </c>
      <c r="G1246" t="s">
        <v>697</v>
      </c>
      <c r="H1246" t="s">
        <v>89</v>
      </c>
      <c r="I1246" t="s">
        <v>1435</v>
      </c>
      <c r="J1246" t="s">
        <v>3088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697</v>
      </c>
      <c r="AC1246" s="2">
        <v>0</v>
      </c>
      <c r="AD1246">
        <v>0</v>
      </c>
      <c r="AE1246">
        <v>0</v>
      </c>
      <c r="AF1246">
        <v>1</v>
      </c>
      <c r="AG1246">
        <v>0</v>
      </c>
      <c r="AH1246">
        <v>61.77</v>
      </c>
      <c r="AI1246" t="s">
        <v>700</v>
      </c>
      <c r="AJ1246" t="s">
        <v>704</v>
      </c>
      <c r="AK1246" t="s">
        <v>697</v>
      </c>
      <c r="AL1246">
        <v>0</v>
      </c>
      <c r="AM1246">
        <v>0</v>
      </c>
      <c r="AN1246" t="s">
        <v>194</v>
      </c>
      <c r="AO1246" t="s">
        <v>697</v>
      </c>
      <c r="AP1246" t="s">
        <v>697</v>
      </c>
      <c r="AQ1246" t="s">
        <v>3202</v>
      </c>
      <c r="AR1246" t="s">
        <v>3203</v>
      </c>
      <c r="AS1246" t="s">
        <v>697</v>
      </c>
      <c r="AT1246" t="s">
        <v>697</v>
      </c>
      <c r="AU1246" t="s">
        <v>223</v>
      </c>
      <c r="AV1246" t="s">
        <v>236</v>
      </c>
      <c r="AW1246" t="s">
        <v>196</v>
      </c>
      <c r="AX1246" t="s">
        <v>697</v>
      </c>
      <c r="AY1246" t="s">
        <v>697</v>
      </c>
      <c r="AZ1246" t="s">
        <v>697</v>
      </c>
      <c r="BA1246" t="s">
        <v>2071</v>
      </c>
      <c r="BB1246" t="s">
        <v>3204</v>
      </c>
      <c r="BC1246">
        <v>0</v>
      </c>
      <c r="BD1246" t="s">
        <v>697</v>
      </c>
      <c r="BE1246">
        <v>0</v>
      </c>
      <c r="BF1246">
        <v>0</v>
      </c>
      <c r="BG1246">
        <v>0</v>
      </c>
      <c r="BH1246">
        <v>1.95</v>
      </c>
      <c r="BI1246" t="s">
        <v>197</v>
      </c>
      <c r="BJ1246" t="s">
        <v>192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 t="s">
        <v>3205</v>
      </c>
      <c r="BQ1246">
        <v>0</v>
      </c>
      <c r="BR1246">
        <v>0</v>
      </c>
      <c r="BS1246">
        <v>0</v>
      </c>
      <c r="BT1246" t="s">
        <v>880</v>
      </c>
      <c r="BU1246">
        <v>0</v>
      </c>
      <c r="BV1246">
        <v>0</v>
      </c>
      <c r="BW1246" t="s">
        <v>697</v>
      </c>
      <c r="BX1246">
        <v>0</v>
      </c>
    </row>
    <row r="1247" spans="1:76" x14ac:dyDescent="0.25">
      <c r="A1247" t="s">
        <v>744</v>
      </c>
      <c r="B1247" t="s">
        <v>201</v>
      </c>
      <c r="C1247" t="s">
        <v>241</v>
      </c>
      <c r="D1247" t="s">
        <v>242</v>
      </c>
      <c r="E1247" t="s">
        <v>192</v>
      </c>
      <c r="F1247" t="s">
        <v>243</v>
      </c>
      <c r="G1247" t="s">
        <v>198</v>
      </c>
      <c r="H1247" t="s">
        <v>198</v>
      </c>
      <c r="I1247" t="s">
        <v>1435</v>
      </c>
      <c r="J1247" t="s">
        <v>3088</v>
      </c>
      <c r="K1247">
        <v>1</v>
      </c>
      <c r="L1247">
        <v>731</v>
      </c>
      <c r="M1247">
        <v>462</v>
      </c>
      <c r="N1247">
        <v>0</v>
      </c>
      <c r="O1247">
        <v>0</v>
      </c>
      <c r="P1247">
        <v>0</v>
      </c>
      <c r="Q1247">
        <v>731</v>
      </c>
      <c r="R1247">
        <v>0</v>
      </c>
      <c r="S1247">
        <v>0</v>
      </c>
      <c r="T1247">
        <v>36.799999999999997</v>
      </c>
      <c r="U1247">
        <v>29.5</v>
      </c>
      <c r="V1247">
        <v>24.18</v>
      </c>
      <c r="W1247">
        <v>-12.62</v>
      </c>
      <c r="X1247">
        <v>-43.74</v>
      </c>
      <c r="Y1247">
        <v>16.908999999999999</v>
      </c>
      <c r="Z1247">
        <v>18.32</v>
      </c>
      <c r="AA1247">
        <v>3.97</v>
      </c>
      <c r="AB1247" t="s">
        <v>199</v>
      </c>
      <c r="AC1247" s="2">
        <v>-57.597540983606557</v>
      </c>
      <c r="AD1247">
        <v>-12.67</v>
      </c>
      <c r="AE1247">
        <v>497.04</v>
      </c>
      <c r="AF1247">
        <v>0</v>
      </c>
      <c r="AG1247">
        <v>0</v>
      </c>
      <c r="AH1247">
        <v>0</v>
      </c>
      <c r="AI1247" t="s">
        <v>697</v>
      </c>
      <c r="AJ1247" t="s">
        <v>697</v>
      </c>
      <c r="AK1247" t="s">
        <v>697</v>
      </c>
      <c r="AL1247">
        <v>0</v>
      </c>
      <c r="AM1247">
        <v>0</v>
      </c>
      <c r="AN1247" t="s">
        <v>697</v>
      </c>
      <c r="AO1247" t="s">
        <v>697</v>
      </c>
      <c r="AP1247" t="s">
        <v>697</v>
      </c>
      <c r="AQ1247" t="s">
        <v>3202</v>
      </c>
      <c r="AR1247" t="s">
        <v>3203</v>
      </c>
      <c r="AS1247" t="s">
        <v>697</v>
      </c>
      <c r="AT1247" t="s">
        <v>697</v>
      </c>
      <c r="AU1247" t="s">
        <v>223</v>
      </c>
      <c r="AV1247" t="s">
        <v>236</v>
      </c>
      <c r="AW1247" t="s">
        <v>196</v>
      </c>
      <c r="AX1247" t="s">
        <v>697</v>
      </c>
      <c r="AY1247" t="s">
        <v>697</v>
      </c>
      <c r="AZ1247" t="s">
        <v>697</v>
      </c>
      <c r="BA1247" t="s">
        <v>2071</v>
      </c>
      <c r="BB1247" t="s">
        <v>3204</v>
      </c>
      <c r="BC1247">
        <v>0</v>
      </c>
      <c r="BD1247" t="s">
        <v>697</v>
      </c>
      <c r="BE1247">
        <v>0</v>
      </c>
      <c r="BF1247">
        <v>0</v>
      </c>
      <c r="BG1247">
        <v>0</v>
      </c>
      <c r="BH1247">
        <v>0</v>
      </c>
      <c r="BI1247" t="s">
        <v>197</v>
      </c>
      <c r="BJ1247" t="s">
        <v>697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 t="s">
        <v>3205</v>
      </c>
      <c r="BQ1247">
        <v>0</v>
      </c>
      <c r="BR1247">
        <v>0</v>
      </c>
      <c r="BS1247">
        <v>0</v>
      </c>
      <c r="BT1247" t="s">
        <v>697</v>
      </c>
      <c r="BU1247">
        <v>0</v>
      </c>
      <c r="BV1247">
        <v>0</v>
      </c>
      <c r="BW1247" t="s">
        <v>697</v>
      </c>
      <c r="BX1247">
        <v>0</v>
      </c>
    </row>
    <row r="1248" spans="1:76" x14ac:dyDescent="0.25">
      <c r="A1248" t="s">
        <v>719</v>
      </c>
      <c r="B1248" t="s">
        <v>191</v>
      </c>
      <c r="C1248" t="s">
        <v>681</v>
      </c>
      <c r="D1248" t="s">
        <v>669</v>
      </c>
      <c r="E1248" t="s">
        <v>192</v>
      </c>
      <c r="F1248" t="s">
        <v>622</v>
      </c>
      <c r="G1248" t="s">
        <v>697</v>
      </c>
      <c r="H1248" t="s">
        <v>89</v>
      </c>
      <c r="I1248" t="s">
        <v>2264</v>
      </c>
      <c r="J1248" t="s">
        <v>3088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697</v>
      </c>
      <c r="AC1248" s="2">
        <v>0</v>
      </c>
      <c r="AD1248">
        <v>0</v>
      </c>
      <c r="AE1248">
        <v>0</v>
      </c>
      <c r="AF1248">
        <v>1</v>
      </c>
      <c r="AG1248">
        <v>0</v>
      </c>
      <c r="AH1248">
        <v>66.819999999999993</v>
      </c>
      <c r="AI1248" t="s">
        <v>698</v>
      </c>
      <c r="AJ1248" t="s">
        <v>705</v>
      </c>
      <c r="AK1248" t="s">
        <v>697</v>
      </c>
      <c r="AL1248">
        <v>0</v>
      </c>
      <c r="AM1248">
        <v>0</v>
      </c>
      <c r="AN1248" t="s">
        <v>194</v>
      </c>
      <c r="AO1248" t="s">
        <v>697</v>
      </c>
      <c r="AP1248" t="s">
        <v>697</v>
      </c>
      <c r="AQ1248" t="s">
        <v>3206</v>
      </c>
      <c r="AR1248" t="s">
        <v>3207</v>
      </c>
      <c r="AS1248" t="s">
        <v>697</v>
      </c>
      <c r="AT1248" t="s">
        <v>697</v>
      </c>
      <c r="AU1248" t="s">
        <v>706</v>
      </c>
      <c r="AV1248" t="s">
        <v>236</v>
      </c>
      <c r="AW1248" t="s">
        <v>196</v>
      </c>
      <c r="AX1248" t="s">
        <v>697</v>
      </c>
      <c r="AY1248" t="s">
        <v>697</v>
      </c>
      <c r="AZ1248" t="s">
        <v>697</v>
      </c>
      <c r="BA1248" t="s">
        <v>3039</v>
      </c>
      <c r="BB1248" t="s">
        <v>3208</v>
      </c>
      <c r="BC1248">
        <v>0</v>
      </c>
      <c r="BD1248" t="s">
        <v>697</v>
      </c>
      <c r="BE1248">
        <v>0</v>
      </c>
      <c r="BF1248">
        <v>0</v>
      </c>
      <c r="BG1248">
        <v>0</v>
      </c>
      <c r="BH1248">
        <v>2.25</v>
      </c>
      <c r="BI1248" t="s">
        <v>197</v>
      </c>
      <c r="BJ1248" t="s">
        <v>192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 t="s">
        <v>3209</v>
      </c>
      <c r="BQ1248">
        <v>0</v>
      </c>
      <c r="BR1248">
        <v>0</v>
      </c>
      <c r="BS1248">
        <v>0</v>
      </c>
      <c r="BT1248" t="s">
        <v>880</v>
      </c>
      <c r="BU1248">
        <v>0</v>
      </c>
      <c r="BV1248">
        <v>0</v>
      </c>
      <c r="BW1248" t="s">
        <v>697</v>
      </c>
      <c r="BX1248">
        <v>0</v>
      </c>
    </row>
    <row r="1249" spans="1:76" x14ac:dyDescent="0.25">
      <c r="A1249" t="s">
        <v>719</v>
      </c>
      <c r="B1249" t="s">
        <v>191</v>
      </c>
      <c r="C1249" t="s">
        <v>681</v>
      </c>
      <c r="D1249" t="s">
        <v>669</v>
      </c>
      <c r="E1249" t="s">
        <v>192</v>
      </c>
      <c r="F1249" t="s">
        <v>622</v>
      </c>
      <c r="G1249" t="s">
        <v>198</v>
      </c>
      <c r="H1249" t="s">
        <v>198</v>
      </c>
      <c r="I1249" t="s">
        <v>2264</v>
      </c>
      <c r="J1249" t="s">
        <v>3088</v>
      </c>
      <c r="K1249">
        <v>1</v>
      </c>
      <c r="L1249">
        <v>516</v>
      </c>
      <c r="M1249">
        <v>334</v>
      </c>
      <c r="N1249">
        <v>0</v>
      </c>
      <c r="O1249">
        <v>0</v>
      </c>
      <c r="P1249">
        <v>0</v>
      </c>
      <c r="Q1249">
        <v>516</v>
      </c>
      <c r="R1249">
        <v>0</v>
      </c>
      <c r="S1249">
        <v>0</v>
      </c>
      <c r="T1249">
        <v>35.270000000000003</v>
      </c>
      <c r="U1249">
        <v>31.5</v>
      </c>
      <c r="V1249">
        <v>25.82</v>
      </c>
      <c r="W1249">
        <v>-9.4499999999999993</v>
      </c>
      <c r="X1249">
        <v>-15.95</v>
      </c>
      <c r="Y1249">
        <v>3.8</v>
      </c>
      <c r="Z1249">
        <v>10.86</v>
      </c>
      <c r="AA1249">
        <v>3.25</v>
      </c>
      <c r="AB1249" t="s">
        <v>199</v>
      </c>
      <c r="AC1249" s="2">
        <v>-19.065573770491802</v>
      </c>
      <c r="AD1249">
        <v>-4.1900000000000004</v>
      </c>
      <c r="AE1249">
        <v>342.6</v>
      </c>
      <c r="AF1249">
        <v>0</v>
      </c>
      <c r="AG1249">
        <v>0</v>
      </c>
      <c r="AH1249">
        <v>0</v>
      </c>
      <c r="AI1249" t="s">
        <v>697</v>
      </c>
      <c r="AJ1249" t="s">
        <v>697</v>
      </c>
      <c r="AK1249" t="s">
        <v>697</v>
      </c>
      <c r="AL1249">
        <v>0</v>
      </c>
      <c r="AM1249">
        <v>0</v>
      </c>
      <c r="AN1249" t="s">
        <v>697</v>
      </c>
      <c r="AO1249" t="s">
        <v>697</v>
      </c>
      <c r="AP1249" t="s">
        <v>215</v>
      </c>
      <c r="AQ1249" t="s">
        <v>3206</v>
      </c>
      <c r="AR1249" t="s">
        <v>3207</v>
      </c>
      <c r="AS1249" t="s">
        <v>697</v>
      </c>
      <c r="AT1249" t="s">
        <v>697</v>
      </c>
      <c r="AU1249" t="s">
        <v>706</v>
      </c>
      <c r="AV1249" t="s">
        <v>236</v>
      </c>
      <c r="AW1249" t="s">
        <v>196</v>
      </c>
      <c r="AX1249" t="s">
        <v>697</v>
      </c>
      <c r="AY1249" t="s">
        <v>697</v>
      </c>
      <c r="AZ1249" t="s">
        <v>697</v>
      </c>
      <c r="BA1249" t="s">
        <v>3039</v>
      </c>
      <c r="BB1249" t="s">
        <v>3208</v>
      </c>
      <c r="BC1249">
        <v>0</v>
      </c>
      <c r="BD1249" t="s">
        <v>697</v>
      </c>
      <c r="BE1249">
        <v>0</v>
      </c>
      <c r="BF1249">
        <v>0</v>
      </c>
      <c r="BG1249">
        <v>0</v>
      </c>
      <c r="BH1249">
        <v>0</v>
      </c>
      <c r="BI1249" t="s">
        <v>197</v>
      </c>
      <c r="BJ1249" t="s">
        <v>697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 t="s">
        <v>3209</v>
      </c>
      <c r="BQ1249">
        <v>0</v>
      </c>
      <c r="BR1249">
        <v>0</v>
      </c>
      <c r="BS1249">
        <v>0</v>
      </c>
      <c r="BT1249" t="s">
        <v>697</v>
      </c>
      <c r="BU1249">
        <v>0</v>
      </c>
      <c r="BV1249">
        <v>0</v>
      </c>
      <c r="BW1249" t="s">
        <v>697</v>
      </c>
      <c r="BX1249">
        <v>0</v>
      </c>
    </row>
    <row r="1250" spans="1:76" x14ac:dyDescent="0.25">
      <c r="A1250" t="s">
        <v>791</v>
      </c>
      <c r="B1250" t="s">
        <v>191</v>
      </c>
      <c r="C1250" t="s">
        <v>792</v>
      </c>
      <c r="D1250" t="s">
        <v>675</v>
      </c>
      <c r="E1250" t="s">
        <v>192</v>
      </c>
      <c r="F1250" t="s">
        <v>624</v>
      </c>
      <c r="G1250" t="s">
        <v>697</v>
      </c>
      <c r="H1250" t="s">
        <v>89</v>
      </c>
      <c r="I1250" t="s">
        <v>2264</v>
      </c>
      <c r="J1250" t="s">
        <v>3088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697</v>
      </c>
      <c r="AC1250" s="2">
        <v>0</v>
      </c>
      <c r="AD1250">
        <v>0</v>
      </c>
      <c r="AE1250">
        <v>0</v>
      </c>
      <c r="AF1250">
        <v>1</v>
      </c>
      <c r="AG1250">
        <v>0</v>
      </c>
      <c r="AH1250">
        <v>30.14</v>
      </c>
      <c r="AI1250" t="s">
        <v>894</v>
      </c>
      <c r="AJ1250" t="s">
        <v>1011</v>
      </c>
      <c r="AK1250" t="s">
        <v>697</v>
      </c>
      <c r="AL1250">
        <v>0</v>
      </c>
      <c r="AM1250">
        <v>0</v>
      </c>
      <c r="AN1250" t="s">
        <v>194</v>
      </c>
      <c r="AO1250" t="s">
        <v>697</v>
      </c>
      <c r="AP1250" t="s">
        <v>697</v>
      </c>
      <c r="AQ1250" t="s">
        <v>3210</v>
      </c>
      <c r="AR1250" t="s">
        <v>3211</v>
      </c>
      <c r="AS1250" t="s">
        <v>697</v>
      </c>
      <c r="AT1250" t="s">
        <v>697</v>
      </c>
      <c r="AU1250" t="s">
        <v>395</v>
      </c>
      <c r="AV1250" t="s">
        <v>236</v>
      </c>
      <c r="AW1250" t="s">
        <v>196</v>
      </c>
      <c r="AX1250" t="s">
        <v>697</v>
      </c>
      <c r="AY1250" t="s">
        <v>697</v>
      </c>
      <c r="AZ1250" t="s">
        <v>697</v>
      </c>
      <c r="BA1250" t="s">
        <v>3085</v>
      </c>
      <c r="BB1250" t="s">
        <v>3212</v>
      </c>
      <c r="BC1250">
        <v>0</v>
      </c>
      <c r="BD1250" t="s">
        <v>697</v>
      </c>
      <c r="BE1250">
        <v>0</v>
      </c>
      <c r="BF1250">
        <v>0</v>
      </c>
      <c r="BG1250">
        <v>0</v>
      </c>
      <c r="BH1250">
        <v>1.05</v>
      </c>
      <c r="BI1250" t="s">
        <v>197</v>
      </c>
      <c r="BJ1250" t="s">
        <v>192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 t="s">
        <v>3213</v>
      </c>
      <c r="BQ1250">
        <v>0</v>
      </c>
      <c r="BR1250">
        <v>0</v>
      </c>
      <c r="BS1250">
        <v>0</v>
      </c>
      <c r="BT1250" t="s">
        <v>880</v>
      </c>
      <c r="BU1250">
        <v>0</v>
      </c>
      <c r="BV1250">
        <v>0</v>
      </c>
      <c r="BW1250" t="s">
        <v>697</v>
      </c>
      <c r="BX1250">
        <v>0</v>
      </c>
    </row>
    <row r="1251" spans="1:76" x14ac:dyDescent="0.25">
      <c r="A1251" t="s">
        <v>791</v>
      </c>
      <c r="B1251" t="s">
        <v>191</v>
      </c>
      <c r="C1251" t="s">
        <v>792</v>
      </c>
      <c r="D1251" t="s">
        <v>675</v>
      </c>
      <c r="E1251" t="s">
        <v>192</v>
      </c>
      <c r="F1251" t="s">
        <v>624</v>
      </c>
      <c r="G1251" t="s">
        <v>198</v>
      </c>
      <c r="H1251" t="s">
        <v>198</v>
      </c>
      <c r="I1251" t="s">
        <v>2264</v>
      </c>
      <c r="J1251" t="s">
        <v>3088</v>
      </c>
      <c r="K1251">
        <v>1</v>
      </c>
      <c r="L1251">
        <v>698</v>
      </c>
      <c r="M1251">
        <v>479</v>
      </c>
      <c r="N1251">
        <v>0</v>
      </c>
      <c r="O1251">
        <v>0</v>
      </c>
      <c r="P1251">
        <v>0</v>
      </c>
      <c r="Q1251">
        <v>698</v>
      </c>
      <c r="R1251">
        <v>0</v>
      </c>
      <c r="S1251">
        <v>0</v>
      </c>
      <c r="T1251">
        <v>31.38</v>
      </c>
      <c r="U1251">
        <v>31.5</v>
      </c>
      <c r="V1251">
        <v>25.82</v>
      </c>
      <c r="W1251">
        <v>-5.56</v>
      </c>
      <c r="X1251">
        <v>0.71</v>
      </c>
      <c r="Y1251">
        <v>4.7699999999999996</v>
      </c>
      <c r="Z1251">
        <v>19</v>
      </c>
      <c r="AA1251">
        <v>3.97</v>
      </c>
      <c r="AB1251" t="s">
        <v>199</v>
      </c>
      <c r="AC1251" s="2">
        <v>-3.1967213114754096</v>
      </c>
      <c r="AD1251">
        <v>-0.7</v>
      </c>
      <c r="AE1251">
        <v>459.13</v>
      </c>
      <c r="AF1251">
        <v>0</v>
      </c>
      <c r="AG1251">
        <v>0</v>
      </c>
      <c r="AH1251">
        <v>0</v>
      </c>
      <c r="AI1251" t="s">
        <v>697</v>
      </c>
      <c r="AJ1251" t="s">
        <v>697</v>
      </c>
      <c r="AK1251" t="s">
        <v>697</v>
      </c>
      <c r="AL1251">
        <v>0</v>
      </c>
      <c r="AM1251">
        <v>0</v>
      </c>
      <c r="AN1251" t="s">
        <v>697</v>
      </c>
      <c r="AO1251" t="s">
        <v>697</v>
      </c>
      <c r="AP1251" t="s">
        <v>415</v>
      </c>
      <c r="AQ1251" t="s">
        <v>3210</v>
      </c>
      <c r="AR1251" t="s">
        <v>3211</v>
      </c>
      <c r="AS1251" t="s">
        <v>697</v>
      </c>
      <c r="AT1251" t="s">
        <v>697</v>
      </c>
      <c r="AU1251" t="s">
        <v>395</v>
      </c>
      <c r="AV1251" t="s">
        <v>236</v>
      </c>
      <c r="AW1251" t="s">
        <v>196</v>
      </c>
      <c r="AX1251" t="s">
        <v>697</v>
      </c>
      <c r="AY1251" t="s">
        <v>697</v>
      </c>
      <c r="AZ1251" t="s">
        <v>697</v>
      </c>
      <c r="BA1251" t="s">
        <v>3085</v>
      </c>
      <c r="BB1251" t="s">
        <v>3212</v>
      </c>
      <c r="BC1251">
        <v>0</v>
      </c>
      <c r="BD1251" t="s">
        <v>697</v>
      </c>
      <c r="BE1251">
        <v>0</v>
      </c>
      <c r="BF1251">
        <v>0</v>
      </c>
      <c r="BG1251">
        <v>0</v>
      </c>
      <c r="BH1251">
        <v>0</v>
      </c>
      <c r="BI1251" t="s">
        <v>197</v>
      </c>
      <c r="BJ1251" t="s">
        <v>697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 t="s">
        <v>3213</v>
      </c>
      <c r="BQ1251">
        <v>0</v>
      </c>
      <c r="BR1251">
        <v>0</v>
      </c>
      <c r="BS1251">
        <v>0</v>
      </c>
      <c r="BT1251" t="s">
        <v>697</v>
      </c>
      <c r="BU1251">
        <v>0</v>
      </c>
      <c r="BV1251">
        <v>0</v>
      </c>
      <c r="BW1251" t="s">
        <v>697</v>
      </c>
      <c r="BX1251">
        <v>0</v>
      </c>
    </row>
    <row r="1252" spans="1:76" x14ac:dyDescent="0.25">
      <c r="A1252" t="s">
        <v>1072</v>
      </c>
      <c r="B1252" t="s">
        <v>191</v>
      </c>
      <c r="C1252" t="s">
        <v>1073</v>
      </c>
      <c r="D1252" t="s">
        <v>466</v>
      </c>
      <c r="E1252" t="s">
        <v>192</v>
      </c>
      <c r="F1252" t="s">
        <v>677</v>
      </c>
      <c r="G1252" t="s">
        <v>697</v>
      </c>
      <c r="H1252" t="s">
        <v>89</v>
      </c>
      <c r="I1252" t="s">
        <v>1570</v>
      </c>
      <c r="J1252" t="s">
        <v>3088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697</v>
      </c>
      <c r="AC1252" s="2">
        <v>0</v>
      </c>
      <c r="AD1252">
        <v>0</v>
      </c>
      <c r="AE1252">
        <v>0</v>
      </c>
      <c r="AF1252">
        <v>1</v>
      </c>
      <c r="AG1252">
        <v>0</v>
      </c>
      <c r="AH1252">
        <v>63.16</v>
      </c>
      <c r="AI1252" t="s">
        <v>452</v>
      </c>
      <c r="AJ1252" t="s">
        <v>453</v>
      </c>
      <c r="AK1252" t="s">
        <v>697</v>
      </c>
      <c r="AL1252">
        <v>0</v>
      </c>
      <c r="AM1252">
        <v>0</v>
      </c>
      <c r="AN1252" t="s">
        <v>194</v>
      </c>
      <c r="AO1252" t="s">
        <v>697</v>
      </c>
      <c r="AP1252" t="s">
        <v>697</v>
      </c>
      <c r="AQ1252" t="s">
        <v>3214</v>
      </c>
      <c r="AR1252" t="s">
        <v>3215</v>
      </c>
      <c r="AS1252" t="s">
        <v>697</v>
      </c>
      <c r="AT1252" t="s">
        <v>697</v>
      </c>
      <c r="AU1252" t="s">
        <v>195</v>
      </c>
      <c r="AV1252" t="s">
        <v>236</v>
      </c>
      <c r="AW1252" t="s">
        <v>196</v>
      </c>
      <c r="AX1252" t="s">
        <v>697</v>
      </c>
      <c r="AY1252" t="s">
        <v>697</v>
      </c>
      <c r="AZ1252" t="s">
        <v>697</v>
      </c>
      <c r="BA1252" t="s">
        <v>2959</v>
      </c>
      <c r="BB1252" t="s">
        <v>3216</v>
      </c>
      <c r="BC1252">
        <v>0</v>
      </c>
      <c r="BD1252" t="s">
        <v>697</v>
      </c>
      <c r="BE1252">
        <v>0</v>
      </c>
      <c r="BF1252">
        <v>0</v>
      </c>
      <c r="BG1252">
        <v>0</v>
      </c>
      <c r="BH1252">
        <v>2.2000000000000002</v>
      </c>
      <c r="BI1252" t="s">
        <v>197</v>
      </c>
      <c r="BJ1252" t="s">
        <v>192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 t="s">
        <v>3217</v>
      </c>
      <c r="BQ1252">
        <v>0</v>
      </c>
      <c r="BR1252">
        <v>0</v>
      </c>
      <c r="BS1252">
        <v>0</v>
      </c>
      <c r="BT1252" t="s">
        <v>880</v>
      </c>
      <c r="BU1252">
        <v>0</v>
      </c>
      <c r="BV1252">
        <v>0</v>
      </c>
      <c r="BW1252" t="s">
        <v>697</v>
      </c>
      <c r="BX1252">
        <v>0</v>
      </c>
    </row>
    <row r="1253" spans="1:76" x14ac:dyDescent="0.25">
      <c r="A1253" t="s">
        <v>1072</v>
      </c>
      <c r="B1253" t="s">
        <v>191</v>
      </c>
      <c r="C1253" t="s">
        <v>1073</v>
      </c>
      <c r="D1253" t="s">
        <v>466</v>
      </c>
      <c r="E1253" t="s">
        <v>192</v>
      </c>
      <c r="F1253" t="s">
        <v>677</v>
      </c>
      <c r="G1253" t="s">
        <v>198</v>
      </c>
      <c r="H1253" t="s">
        <v>198</v>
      </c>
      <c r="I1253" t="s">
        <v>1570</v>
      </c>
      <c r="J1253" t="s">
        <v>3088</v>
      </c>
      <c r="K1253">
        <v>1</v>
      </c>
      <c r="L1253">
        <v>358.9</v>
      </c>
      <c r="M1253">
        <v>245</v>
      </c>
      <c r="N1253">
        <v>0</v>
      </c>
      <c r="O1253">
        <v>0</v>
      </c>
      <c r="P1253">
        <v>0</v>
      </c>
      <c r="Q1253">
        <v>358.9</v>
      </c>
      <c r="R1253">
        <v>0</v>
      </c>
      <c r="S1253">
        <v>0</v>
      </c>
      <c r="T1253">
        <v>31.74</v>
      </c>
      <c r="U1253">
        <v>31.5</v>
      </c>
      <c r="V1253">
        <v>25.82</v>
      </c>
      <c r="W1253">
        <v>-5.92</v>
      </c>
      <c r="X1253">
        <v>-0.7</v>
      </c>
      <c r="Y1253">
        <v>7.6580000000000004</v>
      </c>
      <c r="Z1253">
        <v>7.96</v>
      </c>
      <c r="AA1253">
        <v>3.25</v>
      </c>
      <c r="AB1253" t="s">
        <v>199</v>
      </c>
      <c r="AC1253" s="2">
        <v>-6.973770491803279</v>
      </c>
      <c r="AD1253">
        <v>-1.53</v>
      </c>
      <c r="AE1253">
        <v>237.89</v>
      </c>
      <c r="AF1253">
        <v>0</v>
      </c>
      <c r="AG1253">
        <v>0</v>
      </c>
      <c r="AH1253">
        <v>0</v>
      </c>
      <c r="AI1253" t="s">
        <v>697</v>
      </c>
      <c r="AJ1253" t="s">
        <v>697</v>
      </c>
      <c r="AK1253" t="s">
        <v>697</v>
      </c>
      <c r="AL1253">
        <v>0</v>
      </c>
      <c r="AM1253">
        <v>0</v>
      </c>
      <c r="AN1253" t="s">
        <v>697</v>
      </c>
      <c r="AO1253" t="s">
        <v>697</v>
      </c>
      <c r="AP1253" t="s">
        <v>215</v>
      </c>
      <c r="AQ1253" t="s">
        <v>3214</v>
      </c>
      <c r="AR1253" t="s">
        <v>3215</v>
      </c>
      <c r="AS1253" t="s">
        <v>697</v>
      </c>
      <c r="AT1253" t="s">
        <v>697</v>
      </c>
      <c r="AU1253" t="s">
        <v>195</v>
      </c>
      <c r="AV1253" t="s">
        <v>236</v>
      </c>
      <c r="AW1253" t="s">
        <v>196</v>
      </c>
      <c r="AX1253" t="s">
        <v>697</v>
      </c>
      <c r="AY1253" t="s">
        <v>697</v>
      </c>
      <c r="AZ1253" t="s">
        <v>697</v>
      </c>
      <c r="BA1253" t="s">
        <v>2959</v>
      </c>
      <c r="BB1253" t="s">
        <v>3216</v>
      </c>
      <c r="BC1253">
        <v>0</v>
      </c>
      <c r="BD1253" t="s">
        <v>697</v>
      </c>
      <c r="BE1253">
        <v>0</v>
      </c>
      <c r="BF1253">
        <v>0</v>
      </c>
      <c r="BG1253">
        <v>0</v>
      </c>
      <c r="BH1253">
        <v>0</v>
      </c>
      <c r="BI1253" t="s">
        <v>197</v>
      </c>
      <c r="BJ1253" t="s">
        <v>697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 t="s">
        <v>3217</v>
      </c>
      <c r="BQ1253">
        <v>0</v>
      </c>
      <c r="BR1253">
        <v>0</v>
      </c>
      <c r="BS1253">
        <v>0</v>
      </c>
      <c r="BT1253" t="s">
        <v>697</v>
      </c>
      <c r="BU1253">
        <v>0</v>
      </c>
      <c r="BV1253">
        <v>0</v>
      </c>
      <c r="BW1253" t="s">
        <v>697</v>
      </c>
      <c r="BX1253">
        <v>0</v>
      </c>
    </row>
    <row r="1254" spans="1:76" x14ac:dyDescent="0.25">
      <c r="A1254" t="s">
        <v>2505</v>
      </c>
      <c r="B1254" t="s">
        <v>201</v>
      </c>
      <c r="C1254" t="s">
        <v>2506</v>
      </c>
      <c r="D1254" t="s">
        <v>260</v>
      </c>
      <c r="E1254" t="s">
        <v>192</v>
      </c>
      <c r="F1254" t="s">
        <v>643</v>
      </c>
      <c r="G1254" t="s">
        <v>697</v>
      </c>
      <c r="H1254" t="s">
        <v>89</v>
      </c>
      <c r="I1254" t="s">
        <v>1435</v>
      </c>
      <c r="J1254" t="s">
        <v>3088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697</v>
      </c>
      <c r="AC1254" s="2">
        <v>0</v>
      </c>
      <c r="AD1254">
        <v>0</v>
      </c>
      <c r="AE1254">
        <v>0</v>
      </c>
      <c r="AF1254">
        <v>1</v>
      </c>
      <c r="AG1254">
        <v>0</v>
      </c>
      <c r="AH1254">
        <v>65.34</v>
      </c>
      <c r="AI1254" t="s">
        <v>452</v>
      </c>
      <c r="AJ1254" t="s">
        <v>453</v>
      </c>
      <c r="AK1254" t="s">
        <v>697</v>
      </c>
      <c r="AL1254">
        <v>0</v>
      </c>
      <c r="AM1254">
        <v>0</v>
      </c>
      <c r="AN1254" t="s">
        <v>194</v>
      </c>
      <c r="AO1254" t="s">
        <v>697</v>
      </c>
      <c r="AP1254" t="s">
        <v>697</v>
      </c>
      <c r="AQ1254" t="s">
        <v>3218</v>
      </c>
      <c r="AR1254" t="s">
        <v>3219</v>
      </c>
      <c r="AS1254" t="s">
        <v>697</v>
      </c>
      <c r="AT1254" t="s">
        <v>697</v>
      </c>
      <c r="AU1254" t="s">
        <v>195</v>
      </c>
      <c r="AV1254" t="s">
        <v>236</v>
      </c>
      <c r="AW1254" t="s">
        <v>196</v>
      </c>
      <c r="AX1254" t="s">
        <v>697</v>
      </c>
      <c r="AY1254" t="s">
        <v>697</v>
      </c>
      <c r="AZ1254" t="s">
        <v>697</v>
      </c>
      <c r="BA1254" t="s">
        <v>2507</v>
      </c>
      <c r="BB1254" t="s">
        <v>3220</v>
      </c>
      <c r="BC1254">
        <v>0</v>
      </c>
      <c r="BD1254" t="s">
        <v>697</v>
      </c>
      <c r="BE1254">
        <v>0</v>
      </c>
      <c r="BF1254">
        <v>0</v>
      </c>
      <c r="BG1254">
        <v>0</v>
      </c>
      <c r="BH1254">
        <v>2.2000000000000002</v>
      </c>
      <c r="BI1254" t="s">
        <v>197</v>
      </c>
      <c r="BJ1254" t="s">
        <v>192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 t="s">
        <v>3221</v>
      </c>
      <c r="BQ1254">
        <v>0</v>
      </c>
      <c r="BR1254">
        <v>0</v>
      </c>
      <c r="BS1254">
        <v>0</v>
      </c>
      <c r="BT1254" t="s">
        <v>880</v>
      </c>
      <c r="BU1254">
        <v>0</v>
      </c>
      <c r="BV1254">
        <v>0</v>
      </c>
      <c r="BW1254" t="s">
        <v>697</v>
      </c>
      <c r="BX1254">
        <v>0</v>
      </c>
    </row>
    <row r="1255" spans="1:76" x14ac:dyDescent="0.25">
      <c r="A1255" t="s">
        <v>2505</v>
      </c>
      <c r="B1255" t="s">
        <v>201</v>
      </c>
      <c r="C1255" t="s">
        <v>2506</v>
      </c>
      <c r="D1255" t="s">
        <v>260</v>
      </c>
      <c r="E1255" t="s">
        <v>192</v>
      </c>
      <c r="F1255" t="s">
        <v>643</v>
      </c>
      <c r="G1255" t="s">
        <v>198</v>
      </c>
      <c r="H1255" t="s">
        <v>198</v>
      </c>
      <c r="I1255" t="s">
        <v>1435</v>
      </c>
      <c r="J1255" t="s">
        <v>3088</v>
      </c>
      <c r="K1255">
        <v>1</v>
      </c>
      <c r="L1255">
        <v>610.13</v>
      </c>
      <c r="M1255">
        <v>366</v>
      </c>
      <c r="N1255">
        <v>0</v>
      </c>
      <c r="O1255">
        <v>0</v>
      </c>
      <c r="P1255">
        <v>0</v>
      </c>
      <c r="Q1255">
        <v>610.13</v>
      </c>
      <c r="R1255">
        <v>0</v>
      </c>
      <c r="S1255">
        <v>0</v>
      </c>
      <c r="T1255">
        <v>40.01</v>
      </c>
      <c r="U1255">
        <v>29.5</v>
      </c>
      <c r="V1255">
        <v>24.18</v>
      </c>
      <c r="W1255">
        <v>-15.83</v>
      </c>
      <c r="X1255">
        <v>-52.58</v>
      </c>
      <c r="Y1255">
        <v>9.1859999999999999</v>
      </c>
      <c r="Z1255">
        <v>11.9</v>
      </c>
      <c r="AA1255">
        <v>3.25</v>
      </c>
      <c r="AB1255" t="s">
        <v>199</v>
      </c>
      <c r="AC1255" s="2">
        <v>-60.111475409836068</v>
      </c>
      <c r="AD1255">
        <v>-13.22</v>
      </c>
      <c r="AE1255">
        <v>418.25</v>
      </c>
      <c r="AF1255">
        <v>0</v>
      </c>
      <c r="AG1255">
        <v>0</v>
      </c>
      <c r="AH1255">
        <v>0</v>
      </c>
      <c r="AI1255" t="s">
        <v>697</v>
      </c>
      <c r="AJ1255" t="s">
        <v>697</v>
      </c>
      <c r="AK1255" t="s">
        <v>697</v>
      </c>
      <c r="AL1255">
        <v>0</v>
      </c>
      <c r="AM1255">
        <v>0</v>
      </c>
      <c r="AN1255" t="s">
        <v>697</v>
      </c>
      <c r="AO1255" t="s">
        <v>697</v>
      </c>
      <c r="AP1255" t="s">
        <v>215</v>
      </c>
      <c r="AQ1255" t="s">
        <v>3218</v>
      </c>
      <c r="AR1255" t="s">
        <v>3219</v>
      </c>
      <c r="AS1255" t="s">
        <v>697</v>
      </c>
      <c r="AT1255" t="s">
        <v>697</v>
      </c>
      <c r="AU1255" t="s">
        <v>195</v>
      </c>
      <c r="AV1255" t="s">
        <v>236</v>
      </c>
      <c r="AW1255" t="s">
        <v>196</v>
      </c>
      <c r="AX1255" t="s">
        <v>697</v>
      </c>
      <c r="AY1255" t="s">
        <v>697</v>
      </c>
      <c r="AZ1255" t="s">
        <v>697</v>
      </c>
      <c r="BA1255" t="s">
        <v>2507</v>
      </c>
      <c r="BB1255" t="s">
        <v>3220</v>
      </c>
      <c r="BC1255">
        <v>0</v>
      </c>
      <c r="BD1255" t="s">
        <v>697</v>
      </c>
      <c r="BE1255">
        <v>0</v>
      </c>
      <c r="BF1255">
        <v>0</v>
      </c>
      <c r="BG1255">
        <v>0</v>
      </c>
      <c r="BH1255">
        <v>0</v>
      </c>
      <c r="BI1255" t="s">
        <v>197</v>
      </c>
      <c r="BJ1255" t="s">
        <v>697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 t="s">
        <v>3221</v>
      </c>
      <c r="BQ1255">
        <v>0</v>
      </c>
      <c r="BR1255">
        <v>0</v>
      </c>
      <c r="BS1255">
        <v>0</v>
      </c>
      <c r="BT1255" t="s">
        <v>697</v>
      </c>
      <c r="BU1255">
        <v>0</v>
      </c>
      <c r="BV1255">
        <v>0</v>
      </c>
      <c r="BW1255" t="s">
        <v>697</v>
      </c>
      <c r="BX1255">
        <v>0</v>
      </c>
    </row>
    <row r="1256" spans="1:76" x14ac:dyDescent="0.25">
      <c r="A1256" t="s">
        <v>739</v>
      </c>
      <c r="B1256" t="s">
        <v>191</v>
      </c>
      <c r="C1256" t="s">
        <v>535</v>
      </c>
      <c r="D1256" t="s">
        <v>536</v>
      </c>
      <c r="E1256" t="s">
        <v>192</v>
      </c>
      <c r="F1256" t="s">
        <v>253</v>
      </c>
      <c r="G1256" t="s">
        <v>697</v>
      </c>
      <c r="H1256" t="s">
        <v>89</v>
      </c>
      <c r="I1256" t="s">
        <v>1435</v>
      </c>
      <c r="J1256" t="s">
        <v>3088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697</v>
      </c>
      <c r="AC1256" s="2">
        <v>0</v>
      </c>
      <c r="AD1256">
        <v>0</v>
      </c>
      <c r="AE1256">
        <v>0</v>
      </c>
      <c r="AF1256">
        <v>1</v>
      </c>
      <c r="AG1256">
        <v>0</v>
      </c>
      <c r="AH1256">
        <v>64.59</v>
      </c>
      <c r="AI1256" t="s">
        <v>698</v>
      </c>
      <c r="AJ1256" t="s">
        <v>705</v>
      </c>
      <c r="AK1256" t="s">
        <v>697</v>
      </c>
      <c r="AL1256">
        <v>0</v>
      </c>
      <c r="AM1256">
        <v>0</v>
      </c>
      <c r="AN1256" t="s">
        <v>194</v>
      </c>
      <c r="AO1256" t="s">
        <v>697</v>
      </c>
      <c r="AP1256" t="s">
        <v>697</v>
      </c>
      <c r="AQ1256" t="s">
        <v>3222</v>
      </c>
      <c r="AR1256" t="s">
        <v>3223</v>
      </c>
      <c r="AS1256" t="s">
        <v>697</v>
      </c>
      <c r="AT1256" t="s">
        <v>697</v>
      </c>
      <c r="AU1256" t="s">
        <v>706</v>
      </c>
      <c r="AV1256" t="s">
        <v>236</v>
      </c>
      <c r="AW1256" t="s">
        <v>196</v>
      </c>
      <c r="AX1256" t="s">
        <v>697</v>
      </c>
      <c r="AY1256" t="s">
        <v>697</v>
      </c>
      <c r="AZ1256" t="s">
        <v>697</v>
      </c>
      <c r="BA1256" t="s">
        <v>2111</v>
      </c>
      <c r="BB1256" t="s">
        <v>2939</v>
      </c>
      <c r="BC1256">
        <v>0</v>
      </c>
      <c r="BD1256" t="s">
        <v>697</v>
      </c>
      <c r="BE1256">
        <v>0</v>
      </c>
      <c r="BF1256">
        <v>0</v>
      </c>
      <c r="BG1256">
        <v>0</v>
      </c>
      <c r="BH1256">
        <v>2.25</v>
      </c>
      <c r="BI1256" t="s">
        <v>197</v>
      </c>
      <c r="BJ1256" t="s">
        <v>192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 t="s">
        <v>3224</v>
      </c>
      <c r="BQ1256">
        <v>0</v>
      </c>
      <c r="BR1256">
        <v>0</v>
      </c>
      <c r="BS1256">
        <v>0</v>
      </c>
      <c r="BT1256" t="s">
        <v>880</v>
      </c>
      <c r="BU1256">
        <v>0</v>
      </c>
      <c r="BV1256">
        <v>0</v>
      </c>
      <c r="BW1256" t="s">
        <v>697</v>
      </c>
      <c r="BX1256">
        <v>0</v>
      </c>
    </row>
    <row r="1257" spans="1:76" x14ac:dyDescent="0.25">
      <c r="A1257" t="s">
        <v>739</v>
      </c>
      <c r="B1257" t="s">
        <v>191</v>
      </c>
      <c r="C1257" t="s">
        <v>535</v>
      </c>
      <c r="D1257" t="s">
        <v>536</v>
      </c>
      <c r="E1257" t="s">
        <v>192</v>
      </c>
      <c r="F1257" t="s">
        <v>253</v>
      </c>
      <c r="G1257" t="s">
        <v>198</v>
      </c>
      <c r="H1257" t="s">
        <v>198</v>
      </c>
      <c r="I1257" t="s">
        <v>1435</v>
      </c>
      <c r="J1257" t="s">
        <v>3088</v>
      </c>
      <c r="K1257">
        <v>1</v>
      </c>
      <c r="L1257">
        <v>557</v>
      </c>
      <c r="M1257">
        <v>360</v>
      </c>
      <c r="N1257">
        <v>0</v>
      </c>
      <c r="O1257">
        <v>0</v>
      </c>
      <c r="P1257">
        <v>0</v>
      </c>
      <c r="Q1257">
        <v>557</v>
      </c>
      <c r="R1257">
        <v>0</v>
      </c>
      <c r="S1257">
        <v>0</v>
      </c>
      <c r="T1257">
        <v>35.369999999999997</v>
      </c>
      <c r="U1257">
        <v>31.5</v>
      </c>
      <c r="V1257">
        <v>25.82</v>
      </c>
      <c r="W1257">
        <v>-9.5500000000000007</v>
      </c>
      <c r="X1257">
        <v>-17.66</v>
      </c>
      <c r="Y1257">
        <v>11.54</v>
      </c>
      <c r="Z1257">
        <v>11.7</v>
      </c>
      <c r="AA1257">
        <v>3.25</v>
      </c>
      <c r="AB1257" t="s">
        <v>199</v>
      </c>
      <c r="AC1257" s="2">
        <v>-27.122950819672131</v>
      </c>
      <c r="AD1257">
        <v>-5.97</v>
      </c>
      <c r="AE1257">
        <v>369.85</v>
      </c>
      <c r="AF1257">
        <v>0</v>
      </c>
      <c r="AG1257">
        <v>0</v>
      </c>
      <c r="AH1257">
        <v>0</v>
      </c>
      <c r="AI1257" t="s">
        <v>697</v>
      </c>
      <c r="AJ1257" t="s">
        <v>697</v>
      </c>
      <c r="AK1257" t="s">
        <v>697</v>
      </c>
      <c r="AL1257">
        <v>0</v>
      </c>
      <c r="AM1257">
        <v>0</v>
      </c>
      <c r="AN1257" t="s">
        <v>697</v>
      </c>
      <c r="AO1257" t="s">
        <v>697</v>
      </c>
      <c r="AP1257" t="s">
        <v>215</v>
      </c>
      <c r="AQ1257" t="s">
        <v>3222</v>
      </c>
      <c r="AR1257" t="s">
        <v>3223</v>
      </c>
      <c r="AS1257" t="s">
        <v>697</v>
      </c>
      <c r="AT1257" t="s">
        <v>697</v>
      </c>
      <c r="AU1257" t="s">
        <v>706</v>
      </c>
      <c r="AV1257" t="s">
        <v>236</v>
      </c>
      <c r="AW1257" t="s">
        <v>196</v>
      </c>
      <c r="AX1257" t="s">
        <v>697</v>
      </c>
      <c r="AY1257" t="s">
        <v>697</v>
      </c>
      <c r="AZ1257" t="s">
        <v>697</v>
      </c>
      <c r="BA1257" t="s">
        <v>2111</v>
      </c>
      <c r="BB1257" t="s">
        <v>2939</v>
      </c>
      <c r="BC1257">
        <v>0</v>
      </c>
      <c r="BD1257" t="s">
        <v>697</v>
      </c>
      <c r="BE1257">
        <v>0</v>
      </c>
      <c r="BF1257">
        <v>0</v>
      </c>
      <c r="BG1257">
        <v>0</v>
      </c>
      <c r="BH1257">
        <v>0</v>
      </c>
      <c r="BI1257" t="s">
        <v>197</v>
      </c>
      <c r="BJ1257" t="s">
        <v>697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 t="s">
        <v>3224</v>
      </c>
      <c r="BQ1257">
        <v>0</v>
      </c>
      <c r="BR1257">
        <v>0</v>
      </c>
      <c r="BS1257">
        <v>0</v>
      </c>
      <c r="BT1257" t="s">
        <v>697</v>
      </c>
      <c r="BU1257">
        <v>0</v>
      </c>
      <c r="BV1257">
        <v>0</v>
      </c>
      <c r="BW1257" t="s">
        <v>697</v>
      </c>
      <c r="BX1257">
        <v>0</v>
      </c>
    </row>
    <row r="1258" spans="1:76" x14ac:dyDescent="0.25">
      <c r="A1258" t="s">
        <v>791</v>
      </c>
      <c r="B1258" t="s">
        <v>191</v>
      </c>
      <c r="C1258" t="s">
        <v>792</v>
      </c>
      <c r="D1258" t="s">
        <v>675</v>
      </c>
      <c r="E1258" t="s">
        <v>192</v>
      </c>
      <c r="F1258" t="s">
        <v>624</v>
      </c>
      <c r="G1258" t="s">
        <v>697</v>
      </c>
      <c r="H1258" t="s">
        <v>89</v>
      </c>
      <c r="I1258" t="s">
        <v>1435</v>
      </c>
      <c r="J1258" t="s">
        <v>3088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697</v>
      </c>
      <c r="AC1258" s="2">
        <v>0</v>
      </c>
      <c r="AD1258">
        <v>0</v>
      </c>
      <c r="AE1258">
        <v>0</v>
      </c>
      <c r="AF1258">
        <v>1</v>
      </c>
      <c r="AG1258">
        <v>0</v>
      </c>
      <c r="AH1258">
        <v>50.24</v>
      </c>
      <c r="AI1258" t="s">
        <v>894</v>
      </c>
      <c r="AJ1258" t="s">
        <v>1011</v>
      </c>
      <c r="AK1258" t="s">
        <v>697</v>
      </c>
      <c r="AL1258">
        <v>0</v>
      </c>
      <c r="AM1258">
        <v>0</v>
      </c>
      <c r="AN1258" t="s">
        <v>235</v>
      </c>
      <c r="AO1258" t="s">
        <v>697</v>
      </c>
      <c r="AP1258" t="s">
        <v>697</v>
      </c>
      <c r="AQ1258" t="s">
        <v>3225</v>
      </c>
      <c r="AR1258" t="s">
        <v>3226</v>
      </c>
      <c r="AS1258" t="s">
        <v>697</v>
      </c>
      <c r="AT1258" t="s">
        <v>697</v>
      </c>
      <c r="AU1258" t="s">
        <v>213</v>
      </c>
      <c r="AV1258" t="s">
        <v>236</v>
      </c>
      <c r="AW1258" t="s">
        <v>196</v>
      </c>
      <c r="AX1258" t="s">
        <v>697</v>
      </c>
      <c r="AY1258" t="s">
        <v>697</v>
      </c>
      <c r="AZ1258" t="s">
        <v>697</v>
      </c>
      <c r="BA1258" t="s">
        <v>2188</v>
      </c>
      <c r="BB1258" t="s">
        <v>3227</v>
      </c>
      <c r="BC1258">
        <v>0</v>
      </c>
      <c r="BD1258" t="s">
        <v>697</v>
      </c>
      <c r="BE1258">
        <v>0</v>
      </c>
      <c r="BF1258">
        <v>0</v>
      </c>
      <c r="BG1258">
        <v>0</v>
      </c>
      <c r="BH1258">
        <v>1.75</v>
      </c>
      <c r="BI1258" t="s">
        <v>197</v>
      </c>
      <c r="BJ1258" t="s">
        <v>192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 t="s">
        <v>3228</v>
      </c>
      <c r="BQ1258">
        <v>0</v>
      </c>
      <c r="BR1258">
        <v>0</v>
      </c>
      <c r="BS1258">
        <v>0</v>
      </c>
      <c r="BT1258" t="s">
        <v>880</v>
      </c>
      <c r="BU1258">
        <v>0</v>
      </c>
      <c r="BV1258">
        <v>0</v>
      </c>
      <c r="BW1258" t="s">
        <v>697</v>
      </c>
      <c r="BX1258">
        <v>0</v>
      </c>
    </row>
    <row r="1259" spans="1:76" x14ac:dyDescent="0.25">
      <c r="A1259" t="s">
        <v>791</v>
      </c>
      <c r="B1259" t="s">
        <v>191</v>
      </c>
      <c r="C1259" t="s">
        <v>792</v>
      </c>
      <c r="D1259" t="s">
        <v>675</v>
      </c>
      <c r="E1259" t="s">
        <v>192</v>
      </c>
      <c r="F1259" t="s">
        <v>624</v>
      </c>
      <c r="G1259" t="s">
        <v>697</v>
      </c>
      <c r="H1259" t="s">
        <v>89</v>
      </c>
      <c r="I1259" t="s">
        <v>1435</v>
      </c>
      <c r="J1259" t="s">
        <v>3088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697</v>
      </c>
      <c r="AC1259" s="2">
        <v>0</v>
      </c>
      <c r="AD1259">
        <v>0</v>
      </c>
      <c r="AE1259">
        <v>0</v>
      </c>
      <c r="AF1259">
        <v>0</v>
      </c>
      <c r="AG1259">
        <v>1</v>
      </c>
      <c r="AH1259">
        <v>50</v>
      </c>
      <c r="AI1259" t="s">
        <v>894</v>
      </c>
      <c r="AJ1259" t="s">
        <v>1011</v>
      </c>
      <c r="AK1259" t="s">
        <v>697</v>
      </c>
      <c r="AL1259">
        <v>0</v>
      </c>
      <c r="AM1259">
        <v>0</v>
      </c>
      <c r="AN1259" t="s">
        <v>237</v>
      </c>
      <c r="AO1259" t="s">
        <v>697</v>
      </c>
      <c r="AP1259" t="s">
        <v>697</v>
      </c>
      <c r="AQ1259" t="s">
        <v>3225</v>
      </c>
      <c r="AR1259" t="s">
        <v>3226</v>
      </c>
      <c r="AS1259" t="s">
        <v>697</v>
      </c>
      <c r="AT1259" t="s">
        <v>697</v>
      </c>
      <c r="AU1259" t="s">
        <v>213</v>
      </c>
      <c r="AV1259" t="s">
        <v>236</v>
      </c>
      <c r="AW1259" t="s">
        <v>196</v>
      </c>
      <c r="AX1259" t="s">
        <v>697</v>
      </c>
      <c r="AY1259" t="s">
        <v>697</v>
      </c>
      <c r="AZ1259" t="s">
        <v>697</v>
      </c>
      <c r="BA1259" t="s">
        <v>2188</v>
      </c>
      <c r="BB1259" t="s">
        <v>3227</v>
      </c>
      <c r="BC1259">
        <v>0</v>
      </c>
      <c r="BD1259" t="s">
        <v>697</v>
      </c>
      <c r="BE1259">
        <v>0</v>
      </c>
      <c r="BF1259">
        <v>0</v>
      </c>
      <c r="BG1259">
        <v>0</v>
      </c>
      <c r="BH1259">
        <v>1.75</v>
      </c>
      <c r="BI1259" t="s">
        <v>197</v>
      </c>
      <c r="BJ1259" t="s">
        <v>192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 t="s">
        <v>3228</v>
      </c>
      <c r="BQ1259">
        <v>0</v>
      </c>
      <c r="BR1259">
        <v>0</v>
      </c>
      <c r="BS1259">
        <v>0</v>
      </c>
      <c r="BT1259" t="s">
        <v>880</v>
      </c>
      <c r="BU1259">
        <v>0</v>
      </c>
      <c r="BV1259">
        <v>0</v>
      </c>
      <c r="BW1259" t="s">
        <v>697</v>
      </c>
      <c r="BX1259">
        <v>0</v>
      </c>
    </row>
    <row r="1260" spans="1:76" x14ac:dyDescent="0.25">
      <c r="A1260" t="s">
        <v>806</v>
      </c>
      <c r="B1260" t="s">
        <v>201</v>
      </c>
      <c r="C1260" t="s">
        <v>807</v>
      </c>
      <c r="D1260" t="s">
        <v>670</v>
      </c>
      <c r="E1260" t="s">
        <v>192</v>
      </c>
      <c r="F1260" t="s">
        <v>679</v>
      </c>
      <c r="G1260" t="s">
        <v>697</v>
      </c>
      <c r="H1260" t="s">
        <v>89</v>
      </c>
      <c r="I1260" t="s">
        <v>1570</v>
      </c>
      <c r="J1260" t="s">
        <v>3088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697</v>
      </c>
      <c r="AC1260" s="2">
        <v>0</v>
      </c>
      <c r="AD1260">
        <v>0</v>
      </c>
      <c r="AE1260">
        <v>0</v>
      </c>
      <c r="AF1260">
        <v>1</v>
      </c>
      <c r="AG1260">
        <v>0</v>
      </c>
      <c r="AH1260">
        <v>50.19</v>
      </c>
      <c r="AI1260" t="s">
        <v>467</v>
      </c>
      <c r="AJ1260" t="s">
        <v>468</v>
      </c>
      <c r="AK1260" t="s">
        <v>697</v>
      </c>
      <c r="AL1260">
        <v>0</v>
      </c>
      <c r="AM1260">
        <v>0</v>
      </c>
      <c r="AN1260" t="s">
        <v>194</v>
      </c>
      <c r="AO1260" t="s">
        <v>697</v>
      </c>
      <c r="AP1260" t="s">
        <v>697</v>
      </c>
      <c r="AQ1260" t="s">
        <v>3229</v>
      </c>
      <c r="AR1260" t="s">
        <v>3230</v>
      </c>
      <c r="AS1260" t="s">
        <v>697</v>
      </c>
      <c r="AT1260" t="s">
        <v>697</v>
      </c>
      <c r="AU1260" t="s">
        <v>223</v>
      </c>
      <c r="AV1260" t="s">
        <v>236</v>
      </c>
      <c r="AW1260" t="s">
        <v>196</v>
      </c>
      <c r="AX1260" t="s">
        <v>697</v>
      </c>
      <c r="AY1260" t="s">
        <v>697</v>
      </c>
      <c r="AZ1260" t="s">
        <v>697</v>
      </c>
      <c r="BA1260" t="s">
        <v>2964</v>
      </c>
      <c r="BB1260" t="s">
        <v>3231</v>
      </c>
      <c r="BC1260">
        <v>0</v>
      </c>
      <c r="BD1260" t="s">
        <v>697</v>
      </c>
      <c r="BE1260">
        <v>0</v>
      </c>
      <c r="BF1260">
        <v>0</v>
      </c>
      <c r="BG1260">
        <v>0</v>
      </c>
      <c r="BH1260">
        <v>1.95</v>
      </c>
      <c r="BI1260" t="s">
        <v>197</v>
      </c>
      <c r="BJ1260" t="s">
        <v>192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 t="s">
        <v>3232</v>
      </c>
      <c r="BQ1260">
        <v>0</v>
      </c>
      <c r="BR1260">
        <v>0</v>
      </c>
      <c r="BS1260">
        <v>0</v>
      </c>
      <c r="BT1260" t="s">
        <v>880</v>
      </c>
      <c r="BU1260">
        <v>0</v>
      </c>
      <c r="BV1260">
        <v>0</v>
      </c>
      <c r="BW1260" t="s">
        <v>697</v>
      </c>
      <c r="BX1260">
        <v>0</v>
      </c>
    </row>
    <row r="1261" spans="1:76" x14ac:dyDescent="0.25">
      <c r="A1261" t="s">
        <v>806</v>
      </c>
      <c r="B1261" t="s">
        <v>201</v>
      </c>
      <c r="C1261" t="s">
        <v>807</v>
      </c>
      <c r="D1261" t="s">
        <v>670</v>
      </c>
      <c r="E1261" t="s">
        <v>192</v>
      </c>
      <c r="F1261" t="s">
        <v>679</v>
      </c>
      <c r="G1261" t="s">
        <v>198</v>
      </c>
      <c r="H1261" t="s">
        <v>198</v>
      </c>
      <c r="I1261" t="s">
        <v>1570</v>
      </c>
      <c r="J1261" t="s">
        <v>3088</v>
      </c>
      <c r="K1261">
        <v>1</v>
      </c>
      <c r="L1261">
        <v>549</v>
      </c>
      <c r="M1261">
        <v>336</v>
      </c>
      <c r="N1261">
        <v>0</v>
      </c>
      <c r="O1261">
        <v>0</v>
      </c>
      <c r="P1261">
        <v>0</v>
      </c>
      <c r="Q1261">
        <v>549</v>
      </c>
      <c r="R1261">
        <v>0</v>
      </c>
      <c r="S1261">
        <v>0</v>
      </c>
      <c r="T1261">
        <v>38.799999999999997</v>
      </c>
      <c r="U1261">
        <v>29.5</v>
      </c>
      <c r="V1261">
        <v>24.18</v>
      </c>
      <c r="W1261">
        <v>-14.62</v>
      </c>
      <c r="X1261">
        <v>-41.84</v>
      </c>
      <c r="Y1261">
        <v>4.5999999999999996</v>
      </c>
      <c r="Z1261">
        <v>13.32</v>
      </c>
      <c r="AA1261">
        <v>3.96</v>
      </c>
      <c r="AB1261" t="s">
        <v>199</v>
      </c>
      <c r="AC1261" s="2">
        <v>-45.614754098360656</v>
      </c>
      <c r="AD1261">
        <v>-10.039999999999999</v>
      </c>
      <c r="AE1261">
        <v>373.73</v>
      </c>
      <c r="AF1261">
        <v>0</v>
      </c>
      <c r="AG1261">
        <v>0</v>
      </c>
      <c r="AH1261">
        <v>0</v>
      </c>
      <c r="AI1261" t="s">
        <v>697</v>
      </c>
      <c r="AJ1261" t="s">
        <v>697</v>
      </c>
      <c r="AK1261" t="s">
        <v>697</v>
      </c>
      <c r="AL1261">
        <v>0</v>
      </c>
      <c r="AM1261">
        <v>0</v>
      </c>
      <c r="AN1261" t="s">
        <v>697</v>
      </c>
      <c r="AO1261" t="s">
        <v>697</v>
      </c>
      <c r="AP1261" t="s">
        <v>415</v>
      </c>
      <c r="AQ1261" t="s">
        <v>3229</v>
      </c>
      <c r="AR1261" t="s">
        <v>3230</v>
      </c>
      <c r="AS1261" t="s">
        <v>697</v>
      </c>
      <c r="AT1261" t="s">
        <v>697</v>
      </c>
      <c r="AU1261" t="s">
        <v>223</v>
      </c>
      <c r="AV1261" t="s">
        <v>236</v>
      </c>
      <c r="AW1261" t="s">
        <v>196</v>
      </c>
      <c r="AX1261" t="s">
        <v>697</v>
      </c>
      <c r="AY1261" t="s">
        <v>697</v>
      </c>
      <c r="AZ1261" t="s">
        <v>697</v>
      </c>
      <c r="BA1261" t="s">
        <v>2964</v>
      </c>
      <c r="BB1261" t="s">
        <v>3231</v>
      </c>
      <c r="BC1261">
        <v>0</v>
      </c>
      <c r="BD1261" t="s">
        <v>697</v>
      </c>
      <c r="BE1261">
        <v>0</v>
      </c>
      <c r="BF1261">
        <v>0</v>
      </c>
      <c r="BG1261">
        <v>0</v>
      </c>
      <c r="BH1261">
        <v>0</v>
      </c>
      <c r="BI1261" t="s">
        <v>197</v>
      </c>
      <c r="BJ1261" t="s">
        <v>697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 t="s">
        <v>3232</v>
      </c>
      <c r="BQ1261">
        <v>0</v>
      </c>
      <c r="BR1261">
        <v>0</v>
      </c>
      <c r="BS1261">
        <v>0</v>
      </c>
      <c r="BT1261" t="s">
        <v>697</v>
      </c>
      <c r="BU1261">
        <v>0</v>
      </c>
      <c r="BV1261">
        <v>0</v>
      </c>
      <c r="BW1261" t="s">
        <v>697</v>
      </c>
      <c r="BX1261">
        <v>0</v>
      </c>
    </row>
    <row r="1262" spans="1:76" x14ac:dyDescent="0.25">
      <c r="A1262" t="s">
        <v>739</v>
      </c>
      <c r="B1262" t="s">
        <v>191</v>
      </c>
      <c r="C1262" t="s">
        <v>535</v>
      </c>
      <c r="D1262" t="s">
        <v>536</v>
      </c>
      <c r="E1262" t="s">
        <v>192</v>
      </c>
      <c r="F1262" t="s">
        <v>253</v>
      </c>
      <c r="G1262" t="s">
        <v>697</v>
      </c>
      <c r="H1262" t="s">
        <v>89</v>
      </c>
      <c r="I1262" t="s">
        <v>1435</v>
      </c>
      <c r="J1262" t="s">
        <v>3088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697</v>
      </c>
      <c r="AC1262" s="2">
        <v>0</v>
      </c>
      <c r="AD1262">
        <v>0</v>
      </c>
      <c r="AE1262">
        <v>0</v>
      </c>
      <c r="AF1262">
        <v>1</v>
      </c>
      <c r="AG1262">
        <v>0</v>
      </c>
      <c r="AH1262">
        <v>45.93</v>
      </c>
      <c r="AI1262" t="s">
        <v>701</v>
      </c>
      <c r="AJ1262" t="s">
        <v>743</v>
      </c>
      <c r="AK1262" t="s">
        <v>697</v>
      </c>
      <c r="AL1262">
        <v>0</v>
      </c>
      <c r="AM1262">
        <v>0</v>
      </c>
      <c r="AN1262" t="s">
        <v>194</v>
      </c>
      <c r="AO1262" t="s">
        <v>697</v>
      </c>
      <c r="AP1262" t="s">
        <v>697</v>
      </c>
      <c r="AQ1262" t="s">
        <v>3233</v>
      </c>
      <c r="AR1262" t="s">
        <v>3234</v>
      </c>
      <c r="AS1262" t="s">
        <v>697</v>
      </c>
      <c r="AT1262" t="s">
        <v>697</v>
      </c>
      <c r="AU1262" t="s">
        <v>219</v>
      </c>
      <c r="AV1262" t="s">
        <v>236</v>
      </c>
      <c r="AW1262" t="s">
        <v>196</v>
      </c>
      <c r="AX1262" t="s">
        <v>697</v>
      </c>
      <c r="AY1262" t="s">
        <v>697</v>
      </c>
      <c r="AZ1262" t="s">
        <v>697</v>
      </c>
      <c r="BA1262" t="s">
        <v>2565</v>
      </c>
      <c r="BB1262" t="s">
        <v>3235</v>
      </c>
      <c r="BC1262">
        <v>0</v>
      </c>
      <c r="BD1262" t="s">
        <v>697</v>
      </c>
      <c r="BE1262">
        <v>0</v>
      </c>
      <c r="BF1262">
        <v>0</v>
      </c>
      <c r="BG1262">
        <v>0</v>
      </c>
      <c r="BH1262">
        <v>1.6</v>
      </c>
      <c r="BI1262" t="s">
        <v>197</v>
      </c>
      <c r="BJ1262" t="s">
        <v>192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 t="s">
        <v>3236</v>
      </c>
      <c r="BQ1262">
        <v>0</v>
      </c>
      <c r="BR1262">
        <v>0</v>
      </c>
      <c r="BS1262">
        <v>0</v>
      </c>
      <c r="BT1262" t="s">
        <v>880</v>
      </c>
      <c r="BU1262">
        <v>0</v>
      </c>
      <c r="BV1262">
        <v>0</v>
      </c>
      <c r="BW1262" t="s">
        <v>697</v>
      </c>
      <c r="BX1262">
        <v>0</v>
      </c>
    </row>
    <row r="1263" spans="1:76" x14ac:dyDescent="0.25">
      <c r="A1263" t="s">
        <v>739</v>
      </c>
      <c r="B1263" t="s">
        <v>191</v>
      </c>
      <c r="C1263" t="s">
        <v>535</v>
      </c>
      <c r="D1263" t="s">
        <v>536</v>
      </c>
      <c r="E1263" t="s">
        <v>192</v>
      </c>
      <c r="F1263" t="s">
        <v>253</v>
      </c>
      <c r="G1263" t="s">
        <v>198</v>
      </c>
      <c r="H1263" t="s">
        <v>198</v>
      </c>
      <c r="I1263" t="s">
        <v>1435</v>
      </c>
      <c r="J1263" t="s">
        <v>3088</v>
      </c>
      <c r="K1263">
        <v>1</v>
      </c>
      <c r="L1263">
        <v>557</v>
      </c>
      <c r="M1263">
        <v>390</v>
      </c>
      <c r="N1263">
        <v>0</v>
      </c>
      <c r="O1263">
        <v>0</v>
      </c>
      <c r="P1263">
        <v>0</v>
      </c>
      <c r="Q1263">
        <v>557</v>
      </c>
      <c r="R1263">
        <v>0</v>
      </c>
      <c r="S1263">
        <v>0</v>
      </c>
      <c r="T1263">
        <v>29.98</v>
      </c>
      <c r="U1263">
        <v>31.5</v>
      </c>
      <c r="V1263">
        <v>25.82</v>
      </c>
      <c r="W1263">
        <v>-4.16</v>
      </c>
      <c r="X1263">
        <v>6.93</v>
      </c>
      <c r="Y1263">
        <v>4.24</v>
      </c>
      <c r="Z1263">
        <v>15.47</v>
      </c>
      <c r="AA1263">
        <v>3.97</v>
      </c>
      <c r="AB1263" t="s">
        <v>199</v>
      </c>
      <c r="AC1263" s="2">
        <v>3.4508196721311477</v>
      </c>
      <c r="AD1263">
        <v>0.76</v>
      </c>
      <c r="AE1263">
        <v>366.08</v>
      </c>
      <c r="AF1263">
        <v>0</v>
      </c>
      <c r="AG1263">
        <v>0</v>
      </c>
      <c r="AH1263">
        <v>0</v>
      </c>
      <c r="AI1263" t="s">
        <v>697</v>
      </c>
      <c r="AJ1263" t="s">
        <v>697</v>
      </c>
      <c r="AK1263" t="s">
        <v>697</v>
      </c>
      <c r="AL1263">
        <v>0</v>
      </c>
      <c r="AM1263">
        <v>0</v>
      </c>
      <c r="AN1263" t="s">
        <v>697</v>
      </c>
      <c r="AO1263" t="s">
        <v>697</v>
      </c>
      <c r="AP1263" t="s">
        <v>415</v>
      </c>
      <c r="AQ1263" t="s">
        <v>3233</v>
      </c>
      <c r="AR1263" t="s">
        <v>3234</v>
      </c>
      <c r="AS1263" t="s">
        <v>697</v>
      </c>
      <c r="AT1263" t="s">
        <v>697</v>
      </c>
      <c r="AU1263" t="s">
        <v>219</v>
      </c>
      <c r="AV1263" t="s">
        <v>236</v>
      </c>
      <c r="AW1263" t="s">
        <v>196</v>
      </c>
      <c r="AX1263" t="s">
        <v>697</v>
      </c>
      <c r="AY1263" t="s">
        <v>697</v>
      </c>
      <c r="AZ1263" t="s">
        <v>697</v>
      </c>
      <c r="BA1263" t="s">
        <v>2565</v>
      </c>
      <c r="BB1263" t="s">
        <v>3235</v>
      </c>
      <c r="BC1263">
        <v>0</v>
      </c>
      <c r="BD1263" t="s">
        <v>697</v>
      </c>
      <c r="BE1263">
        <v>0</v>
      </c>
      <c r="BF1263">
        <v>0</v>
      </c>
      <c r="BG1263">
        <v>0</v>
      </c>
      <c r="BH1263">
        <v>0</v>
      </c>
      <c r="BI1263" t="s">
        <v>197</v>
      </c>
      <c r="BJ1263" t="s">
        <v>697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 t="s">
        <v>3236</v>
      </c>
      <c r="BQ1263">
        <v>0</v>
      </c>
      <c r="BR1263">
        <v>0</v>
      </c>
      <c r="BS1263">
        <v>0</v>
      </c>
      <c r="BT1263" t="s">
        <v>697</v>
      </c>
      <c r="BU1263">
        <v>0</v>
      </c>
      <c r="BV1263">
        <v>0</v>
      </c>
      <c r="BW1263" t="s">
        <v>697</v>
      </c>
      <c r="BX1263">
        <v>0</v>
      </c>
    </row>
    <row r="1264" spans="1:76" x14ac:dyDescent="0.25">
      <c r="A1264" t="s">
        <v>1015</v>
      </c>
      <c r="B1264" t="s">
        <v>201</v>
      </c>
      <c r="C1264" t="s">
        <v>1016</v>
      </c>
      <c r="D1264" t="s">
        <v>202</v>
      </c>
      <c r="E1264" t="s">
        <v>192</v>
      </c>
      <c r="F1264" t="s">
        <v>203</v>
      </c>
      <c r="G1264" t="s">
        <v>697</v>
      </c>
      <c r="H1264" t="s">
        <v>89</v>
      </c>
      <c r="I1264" t="s">
        <v>1281</v>
      </c>
      <c r="J1264" t="s">
        <v>3088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697</v>
      </c>
      <c r="AC1264" s="2">
        <v>0</v>
      </c>
      <c r="AD1264">
        <v>0</v>
      </c>
      <c r="AE1264">
        <v>0</v>
      </c>
      <c r="AF1264">
        <v>1</v>
      </c>
      <c r="AG1264">
        <v>0</v>
      </c>
      <c r="AH1264">
        <v>107.72</v>
      </c>
      <c r="AI1264" t="s">
        <v>700</v>
      </c>
      <c r="AJ1264" t="s">
        <v>704</v>
      </c>
      <c r="AK1264" t="s">
        <v>697</v>
      </c>
      <c r="AL1264">
        <v>0</v>
      </c>
      <c r="AM1264">
        <v>0</v>
      </c>
      <c r="AN1264" t="s">
        <v>194</v>
      </c>
      <c r="AO1264" t="s">
        <v>697</v>
      </c>
      <c r="AP1264" t="s">
        <v>697</v>
      </c>
      <c r="AQ1264" t="s">
        <v>3237</v>
      </c>
      <c r="AR1264" t="s">
        <v>3238</v>
      </c>
      <c r="AS1264" t="s">
        <v>697</v>
      </c>
      <c r="AT1264" t="s">
        <v>697</v>
      </c>
      <c r="AU1264" t="s">
        <v>223</v>
      </c>
      <c r="AV1264" t="s">
        <v>236</v>
      </c>
      <c r="AW1264" t="s">
        <v>196</v>
      </c>
      <c r="AX1264" t="s">
        <v>697</v>
      </c>
      <c r="AY1264" t="s">
        <v>697</v>
      </c>
      <c r="AZ1264" t="s">
        <v>697</v>
      </c>
      <c r="BA1264" t="s">
        <v>1413</v>
      </c>
      <c r="BB1264" t="s">
        <v>3239</v>
      </c>
      <c r="BC1264">
        <v>0</v>
      </c>
      <c r="BD1264" t="s">
        <v>697</v>
      </c>
      <c r="BE1264">
        <v>0</v>
      </c>
      <c r="BF1264">
        <v>0</v>
      </c>
      <c r="BG1264">
        <v>0</v>
      </c>
      <c r="BH1264">
        <v>1.95</v>
      </c>
      <c r="BI1264" t="s">
        <v>197</v>
      </c>
      <c r="BJ1264" t="s">
        <v>192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 t="s">
        <v>3240</v>
      </c>
      <c r="BQ1264">
        <v>0</v>
      </c>
      <c r="BR1264">
        <v>0</v>
      </c>
      <c r="BS1264">
        <v>0</v>
      </c>
      <c r="BT1264" t="s">
        <v>880</v>
      </c>
      <c r="BU1264">
        <v>0</v>
      </c>
      <c r="BV1264">
        <v>0</v>
      </c>
      <c r="BW1264" t="s">
        <v>697</v>
      </c>
      <c r="BX1264">
        <v>0</v>
      </c>
    </row>
    <row r="1265" spans="1:76" x14ac:dyDescent="0.25">
      <c r="A1265" t="s">
        <v>1015</v>
      </c>
      <c r="B1265" t="s">
        <v>201</v>
      </c>
      <c r="C1265" t="s">
        <v>1016</v>
      </c>
      <c r="D1265" t="s">
        <v>202</v>
      </c>
      <c r="E1265" t="s">
        <v>192</v>
      </c>
      <c r="F1265" t="s">
        <v>203</v>
      </c>
      <c r="G1265" t="s">
        <v>198</v>
      </c>
      <c r="H1265" t="s">
        <v>198</v>
      </c>
      <c r="I1265" t="s">
        <v>1281</v>
      </c>
      <c r="J1265" t="s">
        <v>3088</v>
      </c>
      <c r="K1265">
        <v>1</v>
      </c>
      <c r="L1265">
        <v>901</v>
      </c>
      <c r="M1265">
        <v>490</v>
      </c>
      <c r="N1265">
        <v>0</v>
      </c>
      <c r="O1265">
        <v>0</v>
      </c>
      <c r="P1265">
        <v>0</v>
      </c>
      <c r="Q1265">
        <v>901</v>
      </c>
      <c r="R1265">
        <v>0</v>
      </c>
      <c r="S1265">
        <v>0</v>
      </c>
      <c r="T1265">
        <v>45.62</v>
      </c>
      <c r="U1265">
        <v>29.5</v>
      </c>
      <c r="V1265">
        <v>24.18</v>
      </c>
      <c r="W1265">
        <v>-21.44</v>
      </c>
      <c r="X1265">
        <v>-119.02</v>
      </c>
      <c r="Y1265">
        <v>4.5999999999999996</v>
      </c>
      <c r="Z1265">
        <v>15.92</v>
      </c>
      <c r="AA1265">
        <v>3.25</v>
      </c>
      <c r="AB1265" t="s">
        <v>199</v>
      </c>
      <c r="AC1265" s="2">
        <v>-122.79508196721312</v>
      </c>
      <c r="AD1265">
        <v>-27.01</v>
      </c>
      <c r="AE1265">
        <v>619.29</v>
      </c>
      <c r="AF1265">
        <v>0</v>
      </c>
      <c r="AG1265">
        <v>0</v>
      </c>
      <c r="AH1265">
        <v>0</v>
      </c>
      <c r="AI1265" t="s">
        <v>697</v>
      </c>
      <c r="AJ1265" t="s">
        <v>697</v>
      </c>
      <c r="AK1265" t="s">
        <v>697</v>
      </c>
      <c r="AL1265">
        <v>0</v>
      </c>
      <c r="AM1265">
        <v>0</v>
      </c>
      <c r="AN1265" t="s">
        <v>697</v>
      </c>
      <c r="AO1265" t="s">
        <v>697</v>
      </c>
      <c r="AP1265" t="s">
        <v>215</v>
      </c>
      <c r="AQ1265" t="s">
        <v>3237</v>
      </c>
      <c r="AR1265" t="s">
        <v>3238</v>
      </c>
      <c r="AS1265" t="s">
        <v>697</v>
      </c>
      <c r="AT1265" t="s">
        <v>697</v>
      </c>
      <c r="AU1265" t="s">
        <v>223</v>
      </c>
      <c r="AV1265" t="s">
        <v>236</v>
      </c>
      <c r="AW1265" t="s">
        <v>196</v>
      </c>
      <c r="AX1265" t="s">
        <v>697</v>
      </c>
      <c r="AY1265" t="s">
        <v>697</v>
      </c>
      <c r="AZ1265" t="s">
        <v>697</v>
      </c>
      <c r="BA1265" t="s">
        <v>1413</v>
      </c>
      <c r="BB1265" t="s">
        <v>3239</v>
      </c>
      <c r="BC1265">
        <v>0</v>
      </c>
      <c r="BD1265" t="s">
        <v>697</v>
      </c>
      <c r="BE1265">
        <v>0</v>
      </c>
      <c r="BF1265">
        <v>0</v>
      </c>
      <c r="BG1265">
        <v>0</v>
      </c>
      <c r="BH1265">
        <v>0</v>
      </c>
      <c r="BI1265" t="s">
        <v>197</v>
      </c>
      <c r="BJ1265" t="s">
        <v>697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 t="s">
        <v>3240</v>
      </c>
      <c r="BQ1265">
        <v>0</v>
      </c>
      <c r="BR1265">
        <v>0</v>
      </c>
      <c r="BS1265">
        <v>0</v>
      </c>
      <c r="BT1265" t="s">
        <v>697</v>
      </c>
      <c r="BU1265">
        <v>0</v>
      </c>
      <c r="BV1265">
        <v>0</v>
      </c>
      <c r="BW1265" t="s">
        <v>697</v>
      </c>
      <c r="BX1265">
        <v>0</v>
      </c>
    </row>
    <row r="1266" spans="1:76" x14ac:dyDescent="0.25">
      <c r="A1266" t="s">
        <v>739</v>
      </c>
      <c r="B1266" t="s">
        <v>191</v>
      </c>
      <c r="C1266" t="s">
        <v>535</v>
      </c>
      <c r="D1266" t="s">
        <v>536</v>
      </c>
      <c r="E1266" t="s">
        <v>192</v>
      </c>
      <c r="F1266" t="s">
        <v>253</v>
      </c>
      <c r="G1266" t="s">
        <v>697</v>
      </c>
      <c r="H1266" t="s">
        <v>89</v>
      </c>
      <c r="I1266" t="s">
        <v>1318</v>
      </c>
      <c r="J1266" t="s">
        <v>3088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697</v>
      </c>
      <c r="AC1266" s="2">
        <v>0</v>
      </c>
      <c r="AD1266">
        <v>0</v>
      </c>
      <c r="AE1266">
        <v>0</v>
      </c>
      <c r="AF1266">
        <v>1</v>
      </c>
      <c r="AG1266">
        <v>0</v>
      </c>
      <c r="AH1266">
        <v>45.93</v>
      </c>
      <c r="AI1266" t="s">
        <v>701</v>
      </c>
      <c r="AJ1266" t="s">
        <v>743</v>
      </c>
      <c r="AK1266" t="s">
        <v>697</v>
      </c>
      <c r="AL1266">
        <v>0</v>
      </c>
      <c r="AM1266">
        <v>0</v>
      </c>
      <c r="AN1266" t="s">
        <v>194</v>
      </c>
      <c r="AO1266" t="s">
        <v>697</v>
      </c>
      <c r="AP1266" t="s">
        <v>697</v>
      </c>
      <c r="AQ1266" t="s">
        <v>3241</v>
      </c>
      <c r="AR1266" t="s">
        <v>3242</v>
      </c>
      <c r="AS1266" t="s">
        <v>697</v>
      </c>
      <c r="AT1266" t="s">
        <v>697</v>
      </c>
      <c r="AU1266" t="s">
        <v>219</v>
      </c>
      <c r="AV1266" t="s">
        <v>236</v>
      </c>
      <c r="AW1266" t="s">
        <v>196</v>
      </c>
      <c r="AX1266" t="s">
        <v>697</v>
      </c>
      <c r="AY1266" t="s">
        <v>697</v>
      </c>
      <c r="AZ1266" t="s">
        <v>697</v>
      </c>
      <c r="BA1266" t="s">
        <v>1526</v>
      </c>
      <c r="BB1266" t="s">
        <v>2469</v>
      </c>
      <c r="BC1266">
        <v>0</v>
      </c>
      <c r="BD1266" t="s">
        <v>697</v>
      </c>
      <c r="BE1266">
        <v>0</v>
      </c>
      <c r="BF1266">
        <v>0</v>
      </c>
      <c r="BG1266">
        <v>0</v>
      </c>
      <c r="BH1266">
        <v>1.6</v>
      </c>
      <c r="BI1266" t="s">
        <v>197</v>
      </c>
      <c r="BJ1266" t="s">
        <v>192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 t="s">
        <v>3243</v>
      </c>
      <c r="BQ1266">
        <v>0</v>
      </c>
      <c r="BR1266">
        <v>0</v>
      </c>
      <c r="BS1266">
        <v>0</v>
      </c>
      <c r="BT1266" t="s">
        <v>880</v>
      </c>
      <c r="BU1266">
        <v>0</v>
      </c>
      <c r="BV1266">
        <v>0</v>
      </c>
      <c r="BW1266" t="s">
        <v>697</v>
      </c>
      <c r="BX1266">
        <v>0</v>
      </c>
    </row>
    <row r="1267" spans="1:76" x14ac:dyDescent="0.25">
      <c r="A1267" t="s">
        <v>739</v>
      </c>
      <c r="B1267" t="s">
        <v>191</v>
      </c>
      <c r="C1267" t="s">
        <v>535</v>
      </c>
      <c r="D1267" t="s">
        <v>536</v>
      </c>
      <c r="E1267" t="s">
        <v>192</v>
      </c>
      <c r="F1267" t="s">
        <v>253</v>
      </c>
      <c r="G1267" t="s">
        <v>198</v>
      </c>
      <c r="H1267" t="s">
        <v>198</v>
      </c>
      <c r="I1267" t="s">
        <v>1318</v>
      </c>
      <c r="J1267" t="s">
        <v>3088</v>
      </c>
      <c r="K1267">
        <v>1</v>
      </c>
      <c r="L1267">
        <v>557</v>
      </c>
      <c r="M1267">
        <v>378</v>
      </c>
      <c r="N1267">
        <v>0</v>
      </c>
      <c r="O1267">
        <v>0</v>
      </c>
      <c r="P1267">
        <v>0</v>
      </c>
      <c r="Q1267">
        <v>557</v>
      </c>
      <c r="R1267">
        <v>0</v>
      </c>
      <c r="S1267">
        <v>0</v>
      </c>
      <c r="T1267">
        <v>32.14</v>
      </c>
      <c r="U1267">
        <v>31.5</v>
      </c>
      <c r="V1267">
        <v>25.82</v>
      </c>
      <c r="W1267">
        <v>-6.32</v>
      </c>
      <c r="X1267">
        <v>-2.91</v>
      </c>
      <c r="Y1267">
        <v>13.494999999999999</v>
      </c>
      <c r="Z1267">
        <v>12.28</v>
      </c>
      <c r="AA1267">
        <v>3.25</v>
      </c>
      <c r="AB1267" t="s">
        <v>199</v>
      </c>
      <c r="AC1267" s="2">
        <v>-13.971311475409836</v>
      </c>
      <c r="AD1267">
        <v>-3.07</v>
      </c>
      <c r="AE1267">
        <v>369.27</v>
      </c>
      <c r="AF1267">
        <v>0</v>
      </c>
      <c r="AG1267">
        <v>0</v>
      </c>
      <c r="AH1267">
        <v>0</v>
      </c>
      <c r="AI1267" t="s">
        <v>697</v>
      </c>
      <c r="AJ1267" t="s">
        <v>697</v>
      </c>
      <c r="AK1267" t="s">
        <v>697</v>
      </c>
      <c r="AL1267">
        <v>0</v>
      </c>
      <c r="AM1267">
        <v>0</v>
      </c>
      <c r="AN1267" t="s">
        <v>697</v>
      </c>
      <c r="AO1267" t="s">
        <v>697</v>
      </c>
      <c r="AP1267" t="s">
        <v>215</v>
      </c>
      <c r="AQ1267" t="s">
        <v>3241</v>
      </c>
      <c r="AR1267" t="s">
        <v>3242</v>
      </c>
      <c r="AS1267" t="s">
        <v>697</v>
      </c>
      <c r="AT1267" t="s">
        <v>697</v>
      </c>
      <c r="AU1267" t="s">
        <v>219</v>
      </c>
      <c r="AV1267" t="s">
        <v>236</v>
      </c>
      <c r="AW1267" t="s">
        <v>196</v>
      </c>
      <c r="AX1267" t="s">
        <v>697</v>
      </c>
      <c r="AY1267" t="s">
        <v>697</v>
      </c>
      <c r="AZ1267" t="s">
        <v>697</v>
      </c>
      <c r="BA1267" t="s">
        <v>1526</v>
      </c>
      <c r="BB1267" t="s">
        <v>2469</v>
      </c>
      <c r="BC1267">
        <v>0</v>
      </c>
      <c r="BD1267" t="s">
        <v>697</v>
      </c>
      <c r="BE1267">
        <v>0</v>
      </c>
      <c r="BF1267">
        <v>0</v>
      </c>
      <c r="BG1267">
        <v>0</v>
      </c>
      <c r="BH1267">
        <v>0</v>
      </c>
      <c r="BI1267" t="s">
        <v>197</v>
      </c>
      <c r="BJ1267" t="s">
        <v>697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 t="s">
        <v>3243</v>
      </c>
      <c r="BQ1267">
        <v>0</v>
      </c>
      <c r="BR1267">
        <v>0</v>
      </c>
      <c r="BS1267">
        <v>0</v>
      </c>
      <c r="BT1267" t="s">
        <v>697</v>
      </c>
      <c r="BU1267">
        <v>0</v>
      </c>
      <c r="BV1267">
        <v>0</v>
      </c>
      <c r="BW1267" t="s">
        <v>697</v>
      </c>
      <c r="BX1267">
        <v>0</v>
      </c>
    </row>
    <row r="1268" spans="1:76" x14ac:dyDescent="0.25">
      <c r="A1268" t="s">
        <v>732</v>
      </c>
      <c r="B1268" t="s">
        <v>231</v>
      </c>
      <c r="C1268" t="s">
        <v>455</v>
      </c>
      <c r="D1268" t="s">
        <v>255</v>
      </c>
      <c r="E1268" t="s">
        <v>192</v>
      </c>
      <c r="F1268" t="s">
        <v>456</v>
      </c>
      <c r="G1268" t="s">
        <v>697</v>
      </c>
      <c r="H1268" t="s">
        <v>89</v>
      </c>
      <c r="I1268" t="s">
        <v>1318</v>
      </c>
      <c r="J1268" t="s">
        <v>3088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697</v>
      </c>
      <c r="AC1268" s="2">
        <v>0</v>
      </c>
      <c r="AD1268">
        <v>0</v>
      </c>
      <c r="AE1268">
        <v>0</v>
      </c>
      <c r="AF1268">
        <v>1</v>
      </c>
      <c r="AG1268">
        <v>0</v>
      </c>
      <c r="AH1268">
        <v>51.97</v>
      </c>
      <c r="AI1268" t="s">
        <v>894</v>
      </c>
      <c r="AJ1268" t="s">
        <v>1011</v>
      </c>
      <c r="AK1268" t="s">
        <v>697</v>
      </c>
      <c r="AL1268">
        <v>0</v>
      </c>
      <c r="AM1268">
        <v>0</v>
      </c>
      <c r="AN1268" t="s">
        <v>194</v>
      </c>
      <c r="AO1268" t="s">
        <v>697</v>
      </c>
      <c r="AP1268" t="s">
        <v>697</v>
      </c>
      <c r="AQ1268" t="s">
        <v>3244</v>
      </c>
      <c r="AR1268" t="s">
        <v>3245</v>
      </c>
      <c r="AS1268" t="s">
        <v>697</v>
      </c>
      <c r="AT1268" t="s">
        <v>697</v>
      </c>
      <c r="AU1268" t="s">
        <v>213</v>
      </c>
      <c r="AV1268" t="s">
        <v>236</v>
      </c>
      <c r="AW1268" t="s">
        <v>196</v>
      </c>
      <c r="AX1268" t="s">
        <v>697</v>
      </c>
      <c r="AY1268" t="s">
        <v>697</v>
      </c>
      <c r="AZ1268" t="s">
        <v>697</v>
      </c>
      <c r="BA1268" t="s">
        <v>2219</v>
      </c>
      <c r="BB1268" t="s">
        <v>2942</v>
      </c>
      <c r="BC1268">
        <v>0</v>
      </c>
      <c r="BD1268" t="s">
        <v>697</v>
      </c>
      <c r="BE1268">
        <v>0</v>
      </c>
      <c r="BF1268">
        <v>0</v>
      </c>
      <c r="BG1268">
        <v>0</v>
      </c>
      <c r="BH1268">
        <v>1.75</v>
      </c>
      <c r="BI1268" t="s">
        <v>197</v>
      </c>
      <c r="BJ1268" t="s">
        <v>192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 t="s">
        <v>3246</v>
      </c>
      <c r="BQ1268">
        <v>0</v>
      </c>
      <c r="BR1268">
        <v>0</v>
      </c>
      <c r="BS1268">
        <v>0</v>
      </c>
      <c r="BT1268" t="s">
        <v>880</v>
      </c>
      <c r="BU1268">
        <v>0</v>
      </c>
      <c r="BV1268">
        <v>0</v>
      </c>
      <c r="BW1268" t="s">
        <v>697</v>
      </c>
      <c r="BX1268">
        <v>0</v>
      </c>
    </row>
    <row r="1269" spans="1:76" x14ac:dyDescent="0.25">
      <c r="A1269" t="s">
        <v>732</v>
      </c>
      <c r="B1269" t="s">
        <v>231</v>
      </c>
      <c r="C1269" t="s">
        <v>455</v>
      </c>
      <c r="D1269" t="s">
        <v>255</v>
      </c>
      <c r="E1269" t="s">
        <v>192</v>
      </c>
      <c r="F1269" t="s">
        <v>456</v>
      </c>
      <c r="G1269" t="s">
        <v>198</v>
      </c>
      <c r="H1269" t="s">
        <v>198</v>
      </c>
      <c r="I1269" t="s">
        <v>1318</v>
      </c>
      <c r="J1269" t="s">
        <v>3088</v>
      </c>
      <c r="K1269">
        <v>1</v>
      </c>
      <c r="L1269">
        <v>777</v>
      </c>
      <c r="M1269">
        <v>531</v>
      </c>
      <c r="N1269">
        <v>0</v>
      </c>
      <c r="O1269">
        <v>0</v>
      </c>
      <c r="P1269">
        <v>0</v>
      </c>
      <c r="Q1269">
        <v>777</v>
      </c>
      <c r="R1269">
        <v>0</v>
      </c>
      <c r="S1269">
        <v>0</v>
      </c>
      <c r="T1269">
        <v>31.66</v>
      </c>
      <c r="U1269">
        <v>21.5</v>
      </c>
      <c r="V1269">
        <v>17.62</v>
      </c>
      <c r="W1269">
        <v>-14.04</v>
      </c>
      <c r="X1269">
        <v>-64.709999999999994</v>
      </c>
      <c r="Y1269">
        <v>15.083</v>
      </c>
      <c r="Z1269">
        <v>17.260000000000002</v>
      </c>
      <c r="AA1269">
        <v>3.25</v>
      </c>
      <c r="AB1269" t="s">
        <v>199</v>
      </c>
      <c r="AC1269" s="2">
        <v>-77.076229508196718</v>
      </c>
      <c r="AD1269">
        <v>-16.96</v>
      </c>
      <c r="AE1269">
        <v>592.69000000000005</v>
      </c>
      <c r="AF1269">
        <v>0</v>
      </c>
      <c r="AG1269">
        <v>0</v>
      </c>
      <c r="AH1269">
        <v>0</v>
      </c>
      <c r="AI1269" t="s">
        <v>697</v>
      </c>
      <c r="AJ1269" t="s">
        <v>697</v>
      </c>
      <c r="AK1269" t="s">
        <v>697</v>
      </c>
      <c r="AL1269">
        <v>0</v>
      </c>
      <c r="AM1269">
        <v>0</v>
      </c>
      <c r="AN1269" t="s">
        <v>697</v>
      </c>
      <c r="AO1269" t="s">
        <v>697</v>
      </c>
      <c r="AP1269" t="s">
        <v>215</v>
      </c>
      <c r="AQ1269" t="s">
        <v>3244</v>
      </c>
      <c r="AR1269" t="s">
        <v>3245</v>
      </c>
      <c r="AS1269" t="s">
        <v>697</v>
      </c>
      <c r="AT1269" t="s">
        <v>697</v>
      </c>
      <c r="AU1269" t="s">
        <v>213</v>
      </c>
      <c r="AV1269" t="s">
        <v>236</v>
      </c>
      <c r="AW1269" t="s">
        <v>196</v>
      </c>
      <c r="AX1269" t="s">
        <v>697</v>
      </c>
      <c r="AY1269" t="s">
        <v>697</v>
      </c>
      <c r="AZ1269" t="s">
        <v>697</v>
      </c>
      <c r="BA1269" t="s">
        <v>2219</v>
      </c>
      <c r="BB1269" t="s">
        <v>2942</v>
      </c>
      <c r="BC1269">
        <v>0</v>
      </c>
      <c r="BD1269" t="s">
        <v>697</v>
      </c>
      <c r="BE1269">
        <v>0</v>
      </c>
      <c r="BF1269">
        <v>0</v>
      </c>
      <c r="BG1269">
        <v>0</v>
      </c>
      <c r="BH1269">
        <v>0</v>
      </c>
      <c r="BI1269" t="s">
        <v>197</v>
      </c>
      <c r="BJ1269" t="s">
        <v>697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 t="s">
        <v>3246</v>
      </c>
      <c r="BQ1269">
        <v>0</v>
      </c>
      <c r="BR1269">
        <v>0</v>
      </c>
      <c r="BS1269">
        <v>0</v>
      </c>
      <c r="BT1269" t="s">
        <v>697</v>
      </c>
      <c r="BU1269">
        <v>0</v>
      </c>
      <c r="BV1269">
        <v>0</v>
      </c>
      <c r="BW1269" t="s">
        <v>697</v>
      </c>
      <c r="BX1269">
        <v>0</v>
      </c>
    </row>
    <row r="1270" spans="1:76" x14ac:dyDescent="0.25">
      <c r="A1270" t="s">
        <v>736</v>
      </c>
      <c r="B1270" t="s">
        <v>231</v>
      </c>
      <c r="C1270" t="s">
        <v>256</v>
      </c>
      <c r="D1270" t="s">
        <v>255</v>
      </c>
      <c r="E1270" t="s">
        <v>192</v>
      </c>
      <c r="F1270" t="s">
        <v>257</v>
      </c>
      <c r="G1270" t="s">
        <v>697</v>
      </c>
      <c r="H1270" t="s">
        <v>89</v>
      </c>
      <c r="I1270" t="s">
        <v>2264</v>
      </c>
      <c r="J1270" t="s">
        <v>3088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697</v>
      </c>
      <c r="AC1270" s="2">
        <v>0</v>
      </c>
      <c r="AD1270">
        <v>0</v>
      </c>
      <c r="AE1270">
        <v>0</v>
      </c>
      <c r="AF1270">
        <v>1</v>
      </c>
      <c r="AG1270">
        <v>0</v>
      </c>
      <c r="AH1270">
        <v>47.52</v>
      </c>
      <c r="AI1270" t="s">
        <v>701</v>
      </c>
      <c r="AJ1270" t="s">
        <v>743</v>
      </c>
      <c r="AK1270" t="s">
        <v>697</v>
      </c>
      <c r="AL1270">
        <v>0</v>
      </c>
      <c r="AM1270">
        <v>0</v>
      </c>
      <c r="AN1270" t="s">
        <v>194</v>
      </c>
      <c r="AO1270" t="s">
        <v>697</v>
      </c>
      <c r="AP1270" t="s">
        <v>697</v>
      </c>
      <c r="AQ1270" t="s">
        <v>3247</v>
      </c>
      <c r="AR1270" t="s">
        <v>3248</v>
      </c>
      <c r="AS1270" t="s">
        <v>697</v>
      </c>
      <c r="AT1270" t="s">
        <v>697</v>
      </c>
      <c r="AU1270" t="s">
        <v>219</v>
      </c>
      <c r="AV1270" t="s">
        <v>236</v>
      </c>
      <c r="AW1270" t="s">
        <v>196</v>
      </c>
      <c r="AX1270" t="s">
        <v>697</v>
      </c>
      <c r="AY1270" t="s">
        <v>697</v>
      </c>
      <c r="AZ1270" t="s">
        <v>697</v>
      </c>
      <c r="BA1270" t="s">
        <v>3019</v>
      </c>
      <c r="BB1270" t="s">
        <v>3249</v>
      </c>
      <c r="BC1270">
        <v>0</v>
      </c>
      <c r="BD1270" t="s">
        <v>697</v>
      </c>
      <c r="BE1270">
        <v>0</v>
      </c>
      <c r="BF1270">
        <v>0</v>
      </c>
      <c r="BG1270">
        <v>0</v>
      </c>
      <c r="BH1270">
        <v>1.6</v>
      </c>
      <c r="BI1270" t="s">
        <v>197</v>
      </c>
      <c r="BJ1270" t="s">
        <v>192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 t="s">
        <v>3250</v>
      </c>
      <c r="BQ1270">
        <v>0</v>
      </c>
      <c r="BR1270">
        <v>0</v>
      </c>
      <c r="BS1270">
        <v>0</v>
      </c>
      <c r="BT1270" t="s">
        <v>880</v>
      </c>
      <c r="BU1270">
        <v>0</v>
      </c>
      <c r="BV1270">
        <v>0</v>
      </c>
      <c r="BW1270" t="s">
        <v>697</v>
      </c>
      <c r="BX1270">
        <v>0</v>
      </c>
    </row>
    <row r="1271" spans="1:76" x14ac:dyDescent="0.25">
      <c r="A1271" t="s">
        <v>736</v>
      </c>
      <c r="B1271" t="s">
        <v>231</v>
      </c>
      <c r="C1271" t="s">
        <v>256</v>
      </c>
      <c r="D1271" t="s">
        <v>255</v>
      </c>
      <c r="E1271" t="s">
        <v>192</v>
      </c>
      <c r="F1271" t="s">
        <v>257</v>
      </c>
      <c r="G1271" t="s">
        <v>198</v>
      </c>
      <c r="H1271" t="s">
        <v>198</v>
      </c>
      <c r="I1271" t="s">
        <v>2264</v>
      </c>
      <c r="J1271" t="s">
        <v>3088</v>
      </c>
      <c r="K1271">
        <v>1</v>
      </c>
      <c r="L1271">
        <v>706</v>
      </c>
      <c r="M1271">
        <v>534</v>
      </c>
      <c r="N1271">
        <v>0</v>
      </c>
      <c r="O1271">
        <v>0</v>
      </c>
      <c r="P1271">
        <v>0</v>
      </c>
      <c r="Q1271">
        <v>706</v>
      </c>
      <c r="R1271">
        <v>0</v>
      </c>
      <c r="S1271">
        <v>0</v>
      </c>
      <c r="T1271">
        <v>24.36</v>
      </c>
      <c r="U1271">
        <v>21.5</v>
      </c>
      <c r="V1271">
        <v>17.62</v>
      </c>
      <c r="W1271">
        <v>-6.74</v>
      </c>
      <c r="X1271">
        <v>-16.57</v>
      </c>
      <c r="Y1271">
        <v>13.534000000000001</v>
      </c>
      <c r="Z1271">
        <v>17.36</v>
      </c>
      <c r="AA1271">
        <v>3.25</v>
      </c>
      <c r="AB1271" t="s">
        <v>199</v>
      </c>
      <c r="AC1271" s="2">
        <v>-27.659016393442624</v>
      </c>
      <c r="AD1271">
        <v>-6.08</v>
      </c>
      <c r="AE1271">
        <v>536.85</v>
      </c>
      <c r="AF1271">
        <v>0</v>
      </c>
      <c r="AG1271">
        <v>0</v>
      </c>
      <c r="AH1271">
        <v>0</v>
      </c>
      <c r="AI1271" t="s">
        <v>697</v>
      </c>
      <c r="AJ1271" t="s">
        <v>697</v>
      </c>
      <c r="AK1271" t="s">
        <v>697</v>
      </c>
      <c r="AL1271">
        <v>0</v>
      </c>
      <c r="AM1271">
        <v>0</v>
      </c>
      <c r="AN1271" t="s">
        <v>697</v>
      </c>
      <c r="AO1271" t="s">
        <v>697</v>
      </c>
      <c r="AP1271" t="s">
        <v>215</v>
      </c>
      <c r="AQ1271" t="s">
        <v>3247</v>
      </c>
      <c r="AR1271" t="s">
        <v>3248</v>
      </c>
      <c r="AS1271" t="s">
        <v>697</v>
      </c>
      <c r="AT1271" t="s">
        <v>697</v>
      </c>
      <c r="AU1271" t="s">
        <v>219</v>
      </c>
      <c r="AV1271" t="s">
        <v>236</v>
      </c>
      <c r="AW1271" t="s">
        <v>196</v>
      </c>
      <c r="AX1271" t="s">
        <v>697</v>
      </c>
      <c r="AY1271" t="s">
        <v>697</v>
      </c>
      <c r="AZ1271" t="s">
        <v>697</v>
      </c>
      <c r="BA1271" t="s">
        <v>3019</v>
      </c>
      <c r="BB1271" t="s">
        <v>3249</v>
      </c>
      <c r="BC1271">
        <v>0</v>
      </c>
      <c r="BD1271" t="s">
        <v>697</v>
      </c>
      <c r="BE1271">
        <v>0</v>
      </c>
      <c r="BF1271">
        <v>0</v>
      </c>
      <c r="BG1271">
        <v>0</v>
      </c>
      <c r="BH1271">
        <v>0</v>
      </c>
      <c r="BI1271" t="s">
        <v>197</v>
      </c>
      <c r="BJ1271" t="s">
        <v>697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 t="s">
        <v>3250</v>
      </c>
      <c r="BQ1271">
        <v>0</v>
      </c>
      <c r="BR1271">
        <v>0</v>
      </c>
      <c r="BS1271">
        <v>0</v>
      </c>
      <c r="BT1271" t="s">
        <v>697</v>
      </c>
      <c r="BU1271">
        <v>0</v>
      </c>
      <c r="BV1271">
        <v>0</v>
      </c>
      <c r="BW1271" t="s">
        <v>697</v>
      </c>
      <c r="BX1271">
        <v>0</v>
      </c>
    </row>
    <row r="1272" spans="1:76" x14ac:dyDescent="0.25">
      <c r="A1272" t="s">
        <v>720</v>
      </c>
      <c r="B1272" t="s">
        <v>191</v>
      </c>
      <c r="C1272" t="s">
        <v>541</v>
      </c>
      <c r="D1272" t="s">
        <v>536</v>
      </c>
      <c r="E1272" t="s">
        <v>192</v>
      </c>
      <c r="F1272" t="s">
        <v>222</v>
      </c>
      <c r="G1272" t="s">
        <v>697</v>
      </c>
      <c r="H1272" t="s">
        <v>89</v>
      </c>
      <c r="I1272" t="s">
        <v>1435</v>
      </c>
      <c r="J1272" t="s">
        <v>3088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697</v>
      </c>
      <c r="AC1272" s="2">
        <v>0</v>
      </c>
      <c r="AD1272">
        <v>0</v>
      </c>
      <c r="AE1272">
        <v>0</v>
      </c>
      <c r="AF1272">
        <v>1</v>
      </c>
      <c r="AG1272">
        <v>0</v>
      </c>
      <c r="AH1272">
        <v>45.04</v>
      </c>
      <c r="AI1272" t="s">
        <v>894</v>
      </c>
      <c r="AJ1272" t="s">
        <v>1011</v>
      </c>
      <c r="AK1272" t="s">
        <v>697</v>
      </c>
      <c r="AL1272">
        <v>0</v>
      </c>
      <c r="AM1272">
        <v>0</v>
      </c>
      <c r="AN1272" t="s">
        <v>194</v>
      </c>
      <c r="AO1272" t="s">
        <v>697</v>
      </c>
      <c r="AP1272" t="s">
        <v>697</v>
      </c>
      <c r="AQ1272" t="s">
        <v>3251</v>
      </c>
      <c r="AR1272" t="s">
        <v>3252</v>
      </c>
      <c r="AS1272" t="s">
        <v>697</v>
      </c>
      <c r="AT1272" t="s">
        <v>697</v>
      </c>
      <c r="AU1272" t="s">
        <v>213</v>
      </c>
      <c r="AV1272" t="s">
        <v>236</v>
      </c>
      <c r="AW1272" t="s">
        <v>196</v>
      </c>
      <c r="AX1272" t="s">
        <v>697</v>
      </c>
      <c r="AY1272" t="s">
        <v>697</v>
      </c>
      <c r="AZ1272" t="s">
        <v>697</v>
      </c>
      <c r="BA1272" t="s">
        <v>2203</v>
      </c>
      <c r="BB1272" t="s">
        <v>2937</v>
      </c>
      <c r="BC1272">
        <v>0</v>
      </c>
      <c r="BD1272" t="s">
        <v>697</v>
      </c>
      <c r="BE1272">
        <v>0</v>
      </c>
      <c r="BF1272">
        <v>0</v>
      </c>
      <c r="BG1272">
        <v>0</v>
      </c>
      <c r="BH1272">
        <v>1.75</v>
      </c>
      <c r="BI1272" t="s">
        <v>197</v>
      </c>
      <c r="BJ1272" t="s">
        <v>192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 t="s">
        <v>3253</v>
      </c>
      <c r="BQ1272">
        <v>0</v>
      </c>
      <c r="BR1272">
        <v>0</v>
      </c>
      <c r="BS1272">
        <v>0</v>
      </c>
      <c r="BT1272" t="s">
        <v>880</v>
      </c>
      <c r="BU1272">
        <v>0</v>
      </c>
      <c r="BV1272">
        <v>0</v>
      </c>
      <c r="BW1272" t="s">
        <v>697</v>
      </c>
      <c r="BX1272">
        <v>0</v>
      </c>
    </row>
    <row r="1273" spans="1:76" x14ac:dyDescent="0.25">
      <c r="A1273" t="s">
        <v>720</v>
      </c>
      <c r="B1273" t="s">
        <v>191</v>
      </c>
      <c r="C1273" t="s">
        <v>541</v>
      </c>
      <c r="D1273" t="s">
        <v>536</v>
      </c>
      <c r="E1273" t="s">
        <v>192</v>
      </c>
      <c r="F1273" t="s">
        <v>222</v>
      </c>
      <c r="G1273" t="s">
        <v>198</v>
      </c>
      <c r="H1273" t="s">
        <v>198</v>
      </c>
      <c r="I1273" t="s">
        <v>1435</v>
      </c>
      <c r="J1273" t="s">
        <v>3088</v>
      </c>
      <c r="K1273">
        <v>1</v>
      </c>
      <c r="L1273">
        <v>698</v>
      </c>
      <c r="M1273">
        <v>467</v>
      </c>
      <c r="N1273">
        <v>0</v>
      </c>
      <c r="O1273">
        <v>0</v>
      </c>
      <c r="P1273">
        <v>0</v>
      </c>
      <c r="Q1273">
        <v>698</v>
      </c>
      <c r="R1273">
        <v>0</v>
      </c>
      <c r="S1273">
        <v>0</v>
      </c>
      <c r="T1273">
        <v>33.090000000000003</v>
      </c>
      <c r="U1273">
        <v>31.5</v>
      </c>
      <c r="V1273">
        <v>25.82</v>
      </c>
      <c r="W1273">
        <v>-7.27</v>
      </c>
      <c r="X1273">
        <v>-9.1199999999999992</v>
      </c>
      <c r="Y1273">
        <v>8.3145000000000007</v>
      </c>
      <c r="Z1273">
        <v>18.52</v>
      </c>
      <c r="AA1273">
        <v>3.97</v>
      </c>
      <c r="AB1273" t="s">
        <v>199</v>
      </c>
      <c r="AC1273" s="2">
        <v>-15.938114754098361</v>
      </c>
      <c r="AD1273">
        <v>-3.51</v>
      </c>
      <c r="AE1273">
        <v>459.61</v>
      </c>
      <c r="AF1273">
        <v>0</v>
      </c>
      <c r="AG1273">
        <v>0</v>
      </c>
      <c r="AH1273">
        <v>0</v>
      </c>
      <c r="AI1273" t="s">
        <v>697</v>
      </c>
      <c r="AJ1273" t="s">
        <v>697</v>
      </c>
      <c r="AK1273" t="s">
        <v>697</v>
      </c>
      <c r="AL1273">
        <v>0</v>
      </c>
      <c r="AM1273">
        <v>0</v>
      </c>
      <c r="AN1273" t="s">
        <v>697</v>
      </c>
      <c r="AO1273" t="s">
        <v>697</v>
      </c>
      <c r="AP1273" t="s">
        <v>697</v>
      </c>
      <c r="AQ1273" t="s">
        <v>3251</v>
      </c>
      <c r="AR1273" t="s">
        <v>3252</v>
      </c>
      <c r="AS1273" t="s">
        <v>697</v>
      </c>
      <c r="AT1273" t="s">
        <v>697</v>
      </c>
      <c r="AU1273" t="s">
        <v>213</v>
      </c>
      <c r="AV1273" t="s">
        <v>236</v>
      </c>
      <c r="AW1273" t="s">
        <v>196</v>
      </c>
      <c r="AX1273" t="s">
        <v>697</v>
      </c>
      <c r="AY1273" t="s">
        <v>697</v>
      </c>
      <c r="AZ1273" t="s">
        <v>697</v>
      </c>
      <c r="BA1273" t="s">
        <v>2203</v>
      </c>
      <c r="BB1273" t="s">
        <v>2937</v>
      </c>
      <c r="BC1273">
        <v>0</v>
      </c>
      <c r="BD1273" t="s">
        <v>697</v>
      </c>
      <c r="BE1273">
        <v>0</v>
      </c>
      <c r="BF1273">
        <v>0</v>
      </c>
      <c r="BG1273">
        <v>0</v>
      </c>
      <c r="BH1273">
        <v>0</v>
      </c>
      <c r="BI1273" t="s">
        <v>197</v>
      </c>
      <c r="BJ1273" t="s">
        <v>697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 t="s">
        <v>3253</v>
      </c>
      <c r="BQ1273">
        <v>0</v>
      </c>
      <c r="BR1273">
        <v>0</v>
      </c>
      <c r="BS1273">
        <v>0</v>
      </c>
      <c r="BT1273" t="s">
        <v>697</v>
      </c>
      <c r="BU1273">
        <v>0</v>
      </c>
      <c r="BV1273">
        <v>0</v>
      </c>
      <c r="BW1273" t="s">
        <v>697</v>
      </c>
      <c r="BX1273">
        <v>0</v>
      </c>
    </row>
    <row r="1274" spans="1:76" x14ac:dyDescent="0.25">
      <c r="A1274" t="s">
        <v>746</v>
      </c>
      <c r="B1274" t="s">
        <v>201</v>
      </c>
      <c r="C1274" t="s">
        <v>249</v>
      </c>
      <c r="D1274" t="s">
        <v>250</v>
      </c>
      <c r="E1274" t="s">
        <v>192</v>
      </c>
      <c r="F1274" t="s">
        <v>251</v>
      </c>
      <c r="G1274" t="s">
        <v>697</v>
      </c>
      <c r="H1274" t="s">
        <v>89</v>
      </c>
      <c r="I1274" t="s">
        <v>1435</v>
      </c>
      <c r="J1274" t="s">
        <v>3088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697</v>
      </c>
      <c r="AC1274" s="2">
        <v>0</v>
      </c>
      <c r="AD1274">
        <v>0</v>
      </c>
      <c r="AE1274">
        <v>0</v>
      </c>
      <c r="AF1274">
        <v>1</v>
      </c>
      <c r="AG1274">
        <v>0</v>
      </c>
      <c r="AH1274">
        <v>47.52</v>
      </c>
      <c r="AI1274" t="s">
        <v>614</v>
      </c>
      <c r="AJ1274" t="s">
        <v>682</v>
      </c>
      <c r="AK1274" t="s">
        <v>697</v>
      </c>
      <c r="AL1274">
        <v>0</v>
      </c>
      <c r="AM1274">
        <v>0</v>
      </c>
      <c r="AN1274" t="s">
        <v>235</v>
      </c>
      <c r="AO1274" t="s">
        <v>697</v>
      </c>
      <c r="AP1274" t="s">
        <v>697</v>
      </c>
      <c r="AQ1274" t="s">
        <v>3254</v>
      </c>
      <c r="AR1274" t="s">
        <v>3255</v>
      </c>
      <c r="AS1274" t="s">
        <v>697</v>
      </c>
      <c r="AT1274" t="s">
        <v>697</v>
      </c>
      <c r="AU1274" t="s">
        <v>213</v>
      </c>
      <c r="AV1274" t="s">
        <v>236</v>
      </c>
      <c r="AW1274" t="s">
        <v>196</v>
      </c>
      <c r="AX1274" t="s">
        <v>697</v>
      </c>
      <c r="AY1274" t="s">
        <v>697</v>
      </c>
      <c r="AZ1274" t="s">
        <v>697</v>
      </c>
      <c r="BA1274" t="s">
        <v>1963</v>
      </c>
      <c r="BB1274" t="s">
        <v>3256</v>
      </c>
      <c r="BC1274">
        <v>0</v>
      </c>
      <c r="BD1274" t="s">
        <v>697</v>
      </c>
      <c r="BE1274">
        <v>0</v>
      </c>
      <c r="BF1274">
        <v>0</v>
      </c>
      <c r="BG1274">
        <v>0</v>
      </c>
      <c r="BH1274">
        <v>1.6</v>
      </c>
      <c r="BI1274" t="s">
        <v>197</v>
      </c>
      <c r="BJ1274" t="s">
        <v>192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 t="s">
        <v>3257</v>
      </c>
      <c r="BQ1274">
        <v>0</v>
      </c>
      <c r="BR1274">
        <v>0</v>
      </c>
      <c r="BS1274">
        <v>0</v>
      </c>
      <c r="BT1274" t="s">
        <v>880</v>
      </c>
      <c r="BU1274">
        <v>0</v>
      </c>
      <c r="BV1274">
        <v>0</v>
      </c>
      <c r="BW1274" t="s">
        <v>697</v>
      </c>
      <c r="BX1274">
        <v>0</v>
      </c>
    </row>
    <row r="1275" spans="1:76" x14ac:dyDescent="0.25">
      <c r="A1275" t="s">
        <v>746</v>
      </c>
      <c r="B1275" t="s">
        <v>201</v>
      </c>
      <c r="C1275" t="s">
        <v>249</v>
      </c>
      <c r="D1275" t="s">
        <v>250</v>
      </c>
      <c r="E1275" t="s">
        <v>192</v>
      </c>
      <c r="F1275" t="s">
        <v>251</v>
      </c>
      <c r="G1275" t="s">
        <v>697</v>
      </c>
      <c r="H1275" t="s">
        <v>89</v>
      </c>
      <c r="I1275" t="s">
        <v>1435</v>
      </c>
      <c r="J1275" t="s">
        <v>3088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697</v>
      </c>
      <c r="AC1275" s="2">
        <v>0</v>
      </c>
      <c r="AD1275">
        <v>0</v>
      </c>
      <c r="AE1275">
        <v>0</v>
      </c>
      <c r="AF1275">
        <v>0</v>
      </c>
      <c r="AG1275">
        <v>1</v>
      </c>
      <c r="AH1275">
        <v>50</v>
      </c>
      <c r="AI1275" t="s">
        <v>614</v>
      </c>
      <c r="AJ1275" t="s">
        <v>682</v>
      </c>
      <c r="AK1275" t="s">
        <v>697</v>
      </c>
      <c r="AL1275">
        <v>0</v>
      </c>
      <c r="AM1275">
        <v>0</v>
      </c>
      <c r="AN1275" t="s">
        <v>237</v>
      </c>
      <c r="AO1275" t="s">
        <v>697</v>
      </c>
      <c r="AP1275" t="s">
        <v>697</v>
      </c>
      <c r="AQ1275" t="s">
        <v>3254</v>
      </c>
      <c r="AR1275" t="s">
        <v>3255</v>
      </c>
      <c r="AS1275" t="s">
        <v>697</v>
      </c>
      <c r="AT1275" t="s">
        <v>697</v>
      </c>
      <c r="AU1275" t="s">
        <v>213</v>
      </c>
      <c r="AV1275" t="s">
        <v>236</v>
      </c>
      <c r="AW1275" t="s">
        <v>196</v>
      </c>
      <c r="AX1275" t="s">
        <v>697</v>
      </c>
      <c r="AY1275" t="s">
        <v>697</v>
      </c>
      <c r="AZ1275" t="s">
        <v>697</v>
      </c>
      <c r="BA1275" t="s">
        <v>1963</v>
      </c>
      <c r="BB1275" t="s">
        <v>3256</v>
      </c>
      <c r="BC1275">
        <v>0</v>
      </c>
      <c r="BD1275" t="s">
        <v>697</v>
      </c>
      <c r="BE1275">
        <v>0</v>
      </c>
      <c r="BF1275">
        <v>0</v>
      </c>
      <c r="BG1275">
        <v>0</v>
      </c>
      <c r="BH1275">
        <v>1.6</v>
      </c>
      <c r="BI1275" t="s">
        <v>197</v>
      </c>
      <c r="BJ1275" t="s">
        <v>192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 t="s">
        <v>3257</v>
      </c>
      <c r="BQ1275">
        <v>0</v>
      </c>
      <c r="BR1275">
        <v>0</v>
      </c>
      <c r="BS1275">
        <v>0</v>
      </c>
      <c r="BT1275" t="s">
        <v>880</v>
      </c>
      <c r="BU1275">
        <v>0</v>
      </c>
      <c r="BV1275">
        <v>0</v>
      </c>
      <c r="BW1275" t="s">
        <v>697</v>
      </c>
      <c r="BX1275">
        <v>0</v>
      </c>
    </row>
    <row r="1276" spans="1:76" x14ac:dyDescent="0.25">
      <c r="A1276" t="s">
        <v>746</v>
      </c>
      <c r="B1276" t="s">
        <v>201</v>
      </c>
      <c r="C1276" t="s">
        <v>249</v>
      </c>
      <c r="D1276" t="s">
        <v>250</v>
      </c>
      <c r="E1276" t="s">
        <v>192</v>
      </c>
      <c r="F1276" t="s">
        <v>251</v>
      </c>
      <c r="G1276" t="s">
        <v>697</v>
      </c>
      <c r="H1276" t="s">
        <v>89</v>
      </c>
      <c r="I1276" t="s">
        <v>1318</v>
      </c>
      <c r="J1276" t="s">
        <v>3088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697</v>
      </c>
      <c r="AC1276" s="2">
        <v>0</v>
      </c>
      <c r="AD1276">
        <v>0</v>
      </c>
      <c r="AE1276">
        <v>0</v>
      </c>
      <c r="AF1276">
        <v>1</v>
      </c>
      <c r="AG1276">
        <v>0</v>
      </c>
      <c r="AH1276">
        <v>47.52</v>
      </c>
      <c r="AI1276" t="s">
        <v>701</v>
      </c>
      <c r="AJ1276" t="s">
        <v>743</v>
      </c>
      <c r="AK1276" t="s">
        <v>697</v>
      </c>
      <c r="AL1276">
        <v>0</v>
      </c>
      <c r="AM1276">
        <v>0</v>
      </c>
      <c r="AN1276" t="s">
        <v>194</v>
      </c>
      <c r="AO1276" t="s">
        <v>697</v>
      </c>
      <c r="AP1276" t="s">
        <v>697</v>
      </c>
      <c r="AQ1276" t="s">
        <v>3258</v>
      </c>
      <c r="AR1276" t="s">
        <v>3259</v>
      </c>
      <c r="AS1276" t="s">
        <v>697</v>
      </c>
      <c r="AT1276" t="s">
        <v>697</v>
      </c>
      <c r="AU1276" t="s">
        <v>219</v>
      </c>
      <c r="AV1276" t="s">
        <v>236</v>
      </c>
      <c r="AW1276" t="s">
        <v>196</v>
      </c>
      <c r="AX1276" t="s">
        <v>697</v>
      </c>
      <c r="AY1276" t="s">
        <v>697</v>
      </c>
      <c r="AZ1276" t="s">
        <v>697</v>
      </c>
      <c r="BA1276" t="s">
        <v>1531</v>
      </c>
      <c r="BB1276" t="s">
        <v>2472</v>
      </c>
      <c r="BC1276">
        <v>0</v>
      </c>
      <c r="BD1276" t="s">
        <v>697</v>
      </c>
      <c r="BE1276">
        <v>0</v>
      </c>
      <c r="BF1276">
        <v>0</v>
      </c>
      <c r="BG1276">
        <v>0</v>
      </c>
      <c r="BH1276">
        <v>1.6</v>
      </c>
      <c r="BI1276" t="s">
        <v>197</v>
      </c>
      <c r="BJ1276" t="s">
        <v>192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 t="s">
        <v>3260</v>
      </c>
      <c r="BQ1276">
        <v>0</v>
      </c>
      <c r="BR1276">
        <v>0</v>
      </c>
      <c r="BS1276">
        <v>0</v>
      </c>
      <c r="BT1276" t="s">
        <v>880</v>
      </c>
      <c r="BU1276">
        <v>0</v>
      </c>
      <c r="BV1276">
        <v>0</v>
      </c>
      <c r="BW1276" t="s">
        <v>697</v>
      </c>
      <c r="BX1276">
        <v>0</v>
      </c>
    </row>
    <row r="1277" spans="1:76" x14ac:dyDescent="0.25">
      <c r="A1277" t="s">
        <v>746</v>
      </c>
      <c r="B1277" t="s">
        <v>201</v>
      </c>
      <c r="C1277" t="s">
        <v>249</v>
      </c>
      <c r="D1277" t="s">
        <v>250</v>
      </c>
      <c r="E1277" t="s">
        <v>192</v>
      </c>
      <c r="F1277" t="s">
        <v>251</v>
      </c>
      <c r="G1277" t="s">
        <v>198</v>
      </c>
      <c r="H1277" t="s">
        <v>198</v>
      </c>
      <c r="I1277" t="s">
        <v>1318</v>
      </c>
      <c r="J1277" t="s">
        <v>3088</v>
      </c>
      <c r="K1277">
        <v>1</v>
      </c>
      <c r="L1277">
        <v>578</v>
      </c>
      <c r="M1277">
        <v>364</v>
      </c>
      <c r="N1277">
        <v>0</v>
      </c>
      <c r="O1277">
        <v>0</v>
      </c>
      <c r="P1277">
        <v>0</v>
      </c>
      <c r="Q1277">
        <v>578</v>
      </c>
      <c r="R1277">
        <v>0</v>
      </c>
      <c r="S1277">
        <v>0</v>
      </c>
      <c r="T1277">
        <v>37.020000000000003</v>
      </c>
      <c r="U1277">
        <v>29.5</v>
      </c>
      <c r="V1277">
        <v>24.18</v>
      </c>
      <c r="W1277">
        <v>-12.84</v>
      </c>
      <c r="X1277">
        <v>-35.65</v>
      </c>
      <c r="Y1277">
        <v>11.866</v>
      </c>
      <c r="Z1277">
        <v>14.43</v>
      </c>
      <c r="AA1277">
        <v>3.96</v>
      </c>
      <c r="AB1277" t="s">
        <v>199</v>
      </c>
      <c r="AC1277" s="2">
        <v>-45.373770491803278</v>
      </c>
      <c r="AD1277">
        <v>-9.98</v>
      </c>
      <c r="AE1277">
        <v>393.06</v>
      </c>
      <c r="AF1277">
        <v>0</v>
      </c>
      <c r="AG1277">
        <v>0</v>
      </c>
      <c r="AH1277">
        <v>0</v>
      </c>
      <c r="AI1277" t="s">
        <v>697</v>
      </c>
      <c r="AJ1277" t="s">
        <v>697</v>
      </c>
      <c r="AK1277" t="s">
        <v>697</v>
      </c>
      <c r="AL1277">
        <v>0</v>
      </c>
      <c r="AM1277">
        <v>0</v>
      </c>
      <c r="AN1277" t="s">
        <v>697</v>
      </c>
      <c r="AO1277" t="s">
        <v>697</v>
      </c>
      <c r="AP1277" t="s">
        <v>415</v>
      </c>
      <c r="AQ1277" t="s">
        <v>3258</v>
      </c>
      <c r="AR1277" t="s">
        <v>3259</v>
      </c>
      <c r="AS1277" t="s">
        <v>697</v>
      </c>
      <c r="AT1277" t="s">
        <v>697</v>
      </c>
      <c r="AU1277" t="s">
        <v>219</v>
      </c>
      <c r="AV1277" t="s">
        <v>236</v>
      </c>
      <c r="AW1277" t="s">
        <v>196</v>
      </c>
      <c r="AX1277" t="s">
        <v>697</v>
      </c>
      <c r="AY1277" t="s">
        <v>697</v>
      </c>
      <c r="AZ1277" t="s">
        <v>697</v>
      </c>
      <c r="BA1277" t="s">
        <v>1531</v>
      </c>
      <c r="BB1277" t="s">
        <v>2472</v>
      </c>
      <c r="BC1277">
        <v>0</v>
      </c>
      <c r="BD1277" t="s">
        <v>697</v>
      </c>
      <c r="BE1277">
        <v>0</v>
      </c>
      <c r="BF1277">
        <v>0</v>
      </c>
      <c r="BG1277">
        <v>0</v>
      </c>
      <c r="BH1277">
        <v>0</v>
      </c>
      <c r="BI1277" t="s">
        <v>197</v>
      </c>
      <c r="BJ1277" t="s">
        <v>697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 t="s">
        <v>3260</v>
      </c>
      <c r="BQ1277">
        <v>0</v>
      </c>
      <c r="BR1277">
        <v>0</v>
      </c>
      <c r="BS1277">
        <v>0</v>
      </c>
      <c r="BT1277" t="s">
        <v>697</v>
      </c>
      <c r="BU1277">
        <v>0</v>
      </c>
      <c r="BV1277">
        <v>0</v>
      </c>
      <c r="BW1277" t="s">
        <v>697</v>
      </c>
      <c r="BX1277">
        <v>0</v>
      </c>
    </row>
    <row r="1278" spans="1:76" x14ac:dyDescent="0.25">
      <c r="A1278" t="s">
        <v>744</v>
      </c>
      <c r="B1278" t="s">
        <v>201</v>
      </c>
      <c r="C1278" t="s">
        <v>241</v>
      </c>
      <c r="D1278" t="s">
        <v>242</v>
      </c>
      <c r="E1278" t="s">
        <v>192</v>
      </c>
      <c r="F1278" t="s">
        <v>243</v>
      </c>
      <c r="G1278" t="s">
        <v>697</v>
      </c>
      <c r="H1278" t="s">
        <v>89</v>
      </c>
      <c r="I1278" t="s">
        <v>2633</v>
      </c>
      <c r="J1278" t="s">
        <v>3088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697</v>
      </c>
      <c r="AC1278" s="2">
        <v>0</v>
      </c>
      <c r="AD1278">
        <v>0</v>
      </c>
      <c r="AE1278">
        <v>0</v>
      </c>
      <c r="AF1278">
        <v>1</v>
      </c>
      <c r="AG1278">
        <v>0</v>
      </c>
      <c r="AH1278">
        <v>50.68</v>
      </c>
      <c r="AI1278" t="s">
        <v>701</v>
      </c>
      <c r="AJ1278" t="s">
        <v>743</v>
      </c>
      <c r="AK1278" t="s">
        <v>697</v>
      </c>
      <c r="AL1278">
        <v>0</v>
      </c>
      <c r="AM1278">
        <v>0</v>
      </c>
      <c r="AN1278" t="s">
        <v>194</v>
      </c>
      <c r="AO1278" t="s">
        <v>697</v>
      </c>
      <c r="AP1278" t="s">
        <v>697</v>
      </c>
      <c r="AQ1278" t="s">
        <v>3261</v>
      </c>
      <c r="AR1278" t="s">
        <v>3262</v>
      </c>
      <c r="AS1278" t="s">
        <v>697</v>
      </c>
      <c r="AT1278" t="s">
        <v>697</v>
      </c>
      <c r="AU1278" t="s">
        <v>219</v>
      </c>
      <c r="AV1278" t="s">
        <v>236</v>
      </c>
      <c r="AW1278" t="s">
        <v>196</v>
      </c>
      <c r="AX1278" t="s">
        <v>697</v>
      </c>
      <c r="AY1278" t="s">
        <v>697</v>
      </c>
      <c r="AZ1278" t="s">
        <v>697</v>
      </c>
      <c r="BA1278" t="s">
        <v>3263</v>
      </c>
      <c r="BB1278" t="s">
        <v>3264</v>
      </c>
      <c r="BC1278">
        <v>0</v>
      </c>
      <c r="BD1278" t="s">
        <v>697</v>
      </c>
      <c r="BE1278">
        <v>0</v>
      </c>
      <c r="BF1278">
        <v>0</v>
      </c>
      <c r="BG1278">
        <v>0</v>
      </c>
      <c r="BH1278">
        <v>1.6</v>
      </c>
      <c r="BI1278" t="s">
        <v>197</v>
      </c>
      <c r="BJ1278" t="s">
        <v>192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 t="s">
        <v>3265</v>
      </c>
      <c r="BQ1278">
        <v>0</v>
      </c>
      <c r="BR1278">
        <v>0</v>
      </c>
      <c r="BS1278">
        <v>0</v>
      </c>
      <c r="BT1278" t="s">
        <v>880</v>
      </c>
      <c r="BU1278">
        <v>0</v>
      </c>
      <c r="BV1278">
        <v>0</v>
      </c>
      <c r="BW1278" t="s">
        <v>697</v>
      </c>
      <c r="BX1278">
        <v>0</v>
      </c>
    </row>
    <row r="1279" spans="1:76" x14ac:dyDescent="0.25">
      <c r="A1279" t="s">
        <v>744</v>
      </c>
      <c r="B1279" t="s">
        <v>201</v>
      </c>
      <c r="C1279" t="s">
        <v>241</v>
      </c>
      <c r="D1279" t="s">
        <v>242</v>
      </c>
      <c r="E1279" t="s">
        <v>192</v>
      </c>
      <c r="F1279" t="s">
        <v>243</v>
      </c>
      <c r="G1279" t="s">
        <v>198</v>
      </c>
      <c r="H1279" t="s">
        <v>198</v>
      </c>
      <c r="I1279" t="s">
        <v>2633</v>
      </c>
      <c r="J1279" t="s">
        <v>3088</v>
      </c>
      <c r="K1279">
        <v>1</v>
      </c>
      <c r="L1279">
        <v>744</v>
      </c>
      <c r="M1279">
        <v>442</v>
      </c>
      <c r="N1279">
        <v>0</v>
      </c>
      <c r="O1279">
        <v>0</v>
      </c>
      <c r="P1279">
        <v>0</v>
      </c>
      <c r="Q1279">
        <v>744</v>
      </c>
      <c r="R1279">
        <v>0</v>
      </c>
      <c r="S1279">
        <v>0</v>
      </c>
      <c r="T1279">
        <v>40.590000000000003</v>
      </c>
      <c r="U1279">
        <v>29.5</v>
      </c>
      <c r="V1279">
        <v>24.18</v>
      </c>
      <c r="W1279">
        <v>-16.41</v>
      </c>
      <c r="X1279">
        <v>-67.64</v>
      </c>
      <c r="Y1279">
        <v>12.481999999999999</v>
      </c>
      <c r="Z1279">
        <v>14.36</v>
      </c>
      <c r="AA1279">
        <v>3.25</v>
      </c>
      <c r="AB1279" t="s">
        <v>199</v>
      </c>
      <c r="AC1279" s="2">
        <v>-77.870491803278682</v>
      </c>
      <c r="AD1279">
        <v>-17.13</v>
      </c>
      <c r="AE1279">
        <v>510.16</v>
      </c>
      <c r="AF1279">
        <v>0</v>
      </c>
      <c r="AG1279">
        <v>0</v>
      </c>
      <c r="AH1279">
        <v>0</v>
      </c>
      <c r="AI1279" t="s">
        <v>697</v>
      </c>
      <c r="AJ1279" t="s">
        <v>697</v>
      </c>
      <c r="AK1279" t="s">
        <v>697</v>
      </c>
      <c r="AL1279">
        <v>0</v>
      </c>
      <c r="AM1279">
        <v>0</v>
      </c>
      <c r="AN1279" t="s">
        <v>697</v>
      </c>
      <c r="AO1279" t="s">
        <v>697</v>
      </c>
      <c r="AP1279" t="s">
        <v>215</v>
      </c>
      <c r="AQ1279" t="s">
        <v>3261</v>
      </c>
      <c r="AR1279" t="s">
        <v>3262</v>
      </c>
      <c r="AS1279" t="s">
        <v>697</v>
      </c>
      <c r="AT1279" t="s">
        <v>697</v>
      </c>
      <c r="AU1279" t="s">
        <v>219</v>
      </c>
      <c r="AV1279" t="s">
        <v>236</v>
      </c>
      <c r="AW1279" t="s">
        <v>196</v>
      </c>
      <c r="AX1279" t="s">
        <v>697</v>
      </c>
      <c r="AY1279" t="s">
        <v>697</v>
      </c>
      <c r="AZ1279" t="s">
        <v>697</v>
      </c>
      <c r="BA1279" t="s">
        <v>3263</v>
      </c>
      <c r="BB1279" t="s">
        <v>3264</v>
      </c>
      <c r="BC1279">
        <v>0</v>
      </c>
      <c r="BD1279" t="s">
        <v>697</v>
      </c>
      <c r="BE1279">
        <v>0</v>
      </c>
      <c r="BF1279">
        <v>0</v>
      </c>
      <c r="BG1279">
        <v>0</v>
      </c>
      <c r="BH1279">
        <v>0</v>
      </c>
      <c r="BI1279" t="s">
        <v>197</v>
      </c>
      <c r="BJ1279" t="s">
        <v>697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 t="s">
        <v>3265</v>
      </c>
      <c r="BQ1279">
        <v>0</v>
      </c>
      <c r="BR1279">
        <v>0</v>
      </c>
      <c r="BS1279">
        <v>0</v>
      </c>
      <c r="BT1279" t="s">
        <v>697</v>
      </c>
      <c r="BU1279">
        <v>0</v>
      </c>
      <c r="BV1279">
        <v>0</v>
      </c>
      <c r="BW1279" t="s">
        <v>697</v>
      </c>
      <c r="BX1279">
        <v>0</v>
      </c>
    </row>
    <row r="1280" spans="1:76" x14ac:dyDescent="0.25">
      <c r="A1280" t="s">
        <v>735</v>
      </c>
      <c r="B1280" t="s">
        <v>231</v>
      </c>
      <c r="C1280" t="s">
        <v>232</v>
      </c>
      <c r="D1280" t="s">
        <v>233</v>
      </c>
      <c r="E1280" t="s">
        <v>192</v>
      </c>
      <c r="F1280" t="s">
        <v>234</v>
      </c>
      <c r="G1280" t="s">
        <v>697</v>
      </c>
      <c r="H1280" t="s">
        <v>89</v>
      </c>
      <c r="I1280" t="s">
        <v>2264</v>
      </c>
      <c r="J1280" t="s">
        <v>3088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697</v>
      </c>
      <c r="AC1280" s="2">
        <v>0</v>
      </c>
      <c r="AD1280">
        <v>0</v>
      </c>
      <c r="AE1280">
        <v>0</v>
      </c>
      <c r="AF1280">
        <v>1</v>
      </c>
      <c r="AG1280">
        <v>0</v>
      </c>
      <c r="AH1280">
        <v>55.44</v>
      </c>
      <c r="AI1280" t="s">
        <v>894</v>
      </c>
      <c r="AJ1280" t="s">
        <v>1011</v>
      </c>
      <c r="AK1280" t="s">
        <v>697</v>
      </c>
      <c r="AL1280">
        <v>0</v>
      </c>
      <c r="AM1280">
        <v>0</v>
      </c>
      <c r="AN1280" t="s">
        <v>194</v>
      </c>
      <c r="AO1280" t="s">
        <v>697</v>
      </c>
      <c r="AP1280" t="s">
        <v>697</v>
      </c>
      <c r="AQ1280" t="s">
        <v>3266</v>
      </c>
      <c r="AR1280" t="s">
        <v>3267</v>
      </c>
      <c r="AS1280" t="s">
        <v>697</v>
      </c>
      <c r="AT1280" t="s">
        <v>697</v>
      </c>
      <c r="AU1280" t="s">
        <v>213</v>
      </c>
      <c r="AV1280" t="s">
        <v>236</v>
      </c>
      <c r="AW1280" t="s">
        <v>196</v>
      </c>
      <c r="AX1280" t="s">
        <v>697</v>
      </c>
      <c r="AY1280" t="s">
        <v>697</v>
      </c>
      <c r="AZ1280" t="s">
        <v>697</v>
      </c>
      <c r="BA1280" t="s">
        <v>3083</v>
      </c>
      <c r="BB1280" t="s">
        <v>3268</v>
      </c>
      <c r="BC1280">
        <v>0</v>
      </c>
      <c r="BD1280" t="s">
        <v>697</v>
      </c>
      <c r="BE1280">
        <v>0</v>
      </c>
      <c r="BF1280">
        <v>0</v>
      </c>
      <c r="BG1280">
        <v>0</v>
      </c>
      <c r="BH1280">
        <v>1.75</v>
      </c>
      <c r="BI1280" t="s">
        <v>197</v>
      </c>
      <c r="BJ1280" t="s">
        <v>192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 t="s">
        <v>3269</v>
      </c>
      <c r="BQ1280">
        <v>0</v>
      </c>
      <c r="BR1280">
        <v>0</v>
      </c>
      <c r="BS1280">
        <v>0</v>
      </c>
      <c r="BT1280" t="s">
        <v>880</v>
      </c>
      <c r="BU1280">
        <v>0</v>
      </c>
      <c r="BV1280">
        <v>0</v>
      </c>
      <c r="BW1280" t="s">
        <v>697</v>
      </c>
      <c r="BX1280">
        <v>0</v>
      </c>
    </row>
    <row r="1281" spans="1:76" x14ac:dyDescent="0.25">
      <c r="A1281" t="s">
        <v>735</v>
      </c>
      <c r="B1281" t="s">
        <v>231</v>
      </c>
      <c r="C1281" t="s">
        <v>232</v>
      </c>
      <c r="D1281" t="s">
        <v>233</v>
      </c>
      <c r="E1281" t="s">
        <v>192</v>
      </c>
      <c r="F1281" t="s">
        <v>234</v>
      </c>
      <c r="G1281" t="s">
        <v>198</v>
      </c>
      <c r="H1281" t="s">
        <v>198</v>
      </c>
      <c r="I1281" t="s">
        <v>2264</v>
      </c>
      <c r="J1281" t="s">
        <v>3088</v>
      </c>
      <c r="K1281">
        <v>1</v>
      </c>
      <c r="L1281">
        <v>460</v>
      </c>
      <c r="M1281">
        <v>334</v>
      </c>
      <c r="N1281">
        <v>0</v>
      </c>
      <c r="O1281">
        <v>0</v>
      </c>
      <c r="P1281">
        <v>0</v>
      </c>
      <c r="Q1281">
        <v>460</v>
      </c>
      <c r="R1281">
        <v>0</v>
      </c>
      <c r="S1281">
        <v>0</v>
      </c>
      <c r="T1281">
        <v>27.39</v>
      </c>
      <c r="U1281">
        <v>21.5</v>
      </c>
      <c r="V1281">
        <v>17.62</v>
      </c>
      <c r="W1281">
        <v>-9.77</v>
      </c>
      <c r="X1281">
        <v>-22.21</v>
      </c>
      <c r="Y1281">
        <v>11.118</v>
      </c>
      <c r="Z1281">
        <v>10.86</v>
      </c>
      <c r="AA1281">
        <v>3.25</v>
      </c>
      <c r="AB1281" t="s">
        <v>199</v>
      </c>
      <c r="AC1281" s="2">
        <v>-31.326229508196722</v>
      </c>
      <c r="AD1281">
        <v>-6.89</v>
      </c>
      <c r="AE1281">
        <v>350.24</v>
      </c>
      <c r="AF1281">
        <v>0</v>
      </c>
      <c r="AG1281">
        <v>0</v>
      </c>
      <c r="AH1281">
        <v>0</v>
      </c>
      <c r="AI1281" t="s">
        <v>697</v>
      </c>
      <c r="AJ1281" t="s">
        <v>697</v>
      </c>
      <c r="AK1281" t="s">
        <v>697</v>
      </c>
      <c r="AL1281">
        <v>0</v>
      </c>
      <c r="AM1281">
        <v>0</v>
      </c>
      <c r="AN1281" t="s">
        <v>697</v>
      </c>
      <c r="AO1281" t="s">
        <v>697</v>
      </c>
      <c r="AP1281" t="s">
        <v>215</v>
      </c>
      <c r="AQ1281" t="s">
        <v>3266</v>
      </c>
      <c r="AR1281" t="s">
        <v>3267</v>
      </c>
      <c r="AS1281" t="s">
        <v>697</v>
      </c>
      <c r="AT1281" t="s">
        <v>697</v>
      </c>
      <c r="AU1281" t="s">
        <v>213</v>
      </c>
      <c r="AV1281" t="s">
        <v>236</v>
      </c>
      <c r="AW1281" t="s">
        <v>196</v>
      </c>
      <c r="AX1281" t="s">
        <v>697</v>
      </c>
      <c r="AY1281" t="s">
        <v>697</v>
      </c>
      <c r="AZ1281" t="s">
        <v>697</v>
      </c>
      <c r="BA1281" t="s">
        <v>3083</v>
      </c>
      <c r="BB1281" t="s">
        <v>3268</v>
      </c>
      <c r="BC1281">
        <v>0</v>
      </c>
      <c r="BD1281" t="s">
        <v>697</v>
      </c>
      <c r="BE1281">
        <v>0</v>
      </c>
      <c r="BF1281">
        <v>0</v>
      </c>
      <c r="BG1281">
        <v>0</v>
      </c>
      <c r="BH1281">
        <v>0</v>
      </c>
      <c r="BI1281" t="s">
        <v>197</v>
      </c>
      <c r="BJ1281" t="s">
        <v>697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 t="s">
        <v>3269</v>
      </c>
      <c r="BQ1281">
        <v>0</v>
      </c>
      <c r="BR1281">
        <v>0</v>
      </c>
      <c r="BS1281">
        <v>0</v>
      </c>
      <c r="BT1281" t="s">
        <v>697</v>
      </c>
      <c r="BU1281">
        <v>0</v>
      </c>
      <c r="BV1281">
        <v>0</v>
      </c>
      <c r="BW1281" t="s">
        <v>697</v>
      </c>
      <c r="BX1281">
        <v>0</v>
      </c>
    </row>
    <row r="1282" spans="1:76" x14ac:dyDescent="0.25">
      <c r="A1282" t="s">
        <v>732</v>
      </c>
      <c r="B1282" t="s">
        <v>231</v>
      </c>
      <c r="C1282" t="s">
        <v>455</v>
      </c>
      <c r="D1282" t="s">
        <v>255</v>
      </c>
      <c r="E1282" t="s">
        <v>192</v>
      </c>
      <c r="F1282" t="s">
        <v>456</v>
      </c>
      <c r="G1282" t="s">
        <v>697</v>
      </c>
      <c r="H1282" t="s">
        <v>89</v>
      </c>
      <c r="I1282" t="s">
        <v>2633</v>
      </c>
      <c r="J1282" t="s">
        <v>3088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697</v>
      </c>
      <c r="AC1282" s="2">
        <v>0</v>
      </c>
      <c r="AD1282">
        <v>0</v>
      </c>
      <c r="AE1282">
        <v>0</v>
      </c>
      <c r="AF1282">
        <v>1</v>
      </c>
      <c r="AG1282">
        <v>0</v>
      </c>
      <c r="AH1282">
        <v>51.97</v>
      </c>
      <c r="AI1282" t="s">
        <v>894</v>
      </c>
      <c r="AJ1282" t="s">
        <v>1011</v>
      </c>
      <c r="AK1282" t="s">
        <v>697</v>
      </c>
      <c r="AL1282">
        <v>0</v>
      </c>
      <c r="AM1282">
        <v>0</v>
      </c>
      <c r="AN1282" t="s">
        <v>194</v>
      </c>
      <c r="AO1282" t="s">
        <v>697</v>
      </c>
      <c r="AP1282" t="s">
        <v>697</v>
      </c>
      <c r="AQ1282" t="s">
        <v>3270</v>
      </c>
      <c r="AR1282" t="s">
        <v>3271</v>
      </c>
      <c r="AS1282" t="s">
        <v>697</v>
      </c>
      <c r="AT1282" t="s">
        <v>697</v>
      </c>
      <c r="AU1282" t="s">
        <v>866</v>
      </c>
      <c r="AV1282" t="s">
        <v>236</v>
      </c>
      <c r="AW1282" t="s">
        <v>196</v>
      </c>
      <c r="AX1282" t="s">
        <v>697</v>
      </c>
      <c r="AY1282" t="s">
        <v>697</v>
      </c>
      <c r="AZ1282" t="s">
        <v>697</v>
      </c>
      <c r="BA1282" t="s">
        <v>1429</v>
      </c>
      <c r="BB1282" t="s">
        <v>3272</v>
      </c>
      <c r="BC1282">
        <v>0</v>
      </c>
      <c r="BD1282" t="s">
        <v>697</v>
      </c>
      <c r="BE1282">
        <v>0</v>
      </c>
      <c r="BF1282">
        <v>0</v>
      </c>
      <c r="BG1282">
        <v>0</v>
      </c>
      <c r="BH1282">
        <v>1.75</v>
      </c>
      <c r="BI1282" t="s">
        <v>197</v>
      </c>
      <c r="BJ1282" t="s">
        <v>192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 t="s">
        <v>3273</v>
      </c>
      <c r="BQ1282">
        <v>0</v>
      </c>
      <c r="BR1282">
        <v>0</v>
      </c>
      <c r="BS1282">
        <v>0</v>
      </c>
      <c r="BT1282" t="s">
        <v>880</v>
      </c>
      <c r="BU1282">
        <v>0</v>
      </c>
      <c r="BV1282">
        <v>0</v>
      </c>
      <c r="BW1282" t="s">
        <v>697</v>
      </c>
      <c r="BX1282">
        <v>0</v>
      </c>
    </row>
    <row r="1283" spans="1:76" x14ac:dyDescent="0.25">
      <c r="A1283" t="s">
        <v>732</v>
      </c>
      <c r="B1283" t="s">
        <v>231</v>
      </c>
      <c r="C1283" t="s">
        <v>455</v>
      </c>
      <c r="D1283" t="s">
        <v>255</v>
      </c>
      <c r="E1283" t="s">
        <v>192</v>
      </c>
      <c r="F1283" t="s">
        <v>456</v>
      </c>
      <c r="G1283" t="s">
        <v>198</v>
      </c>
      <c r="H1283" t="s">
        <v>198</v>
      </c>
      <c r="I1283" t="s">
        <v>2633</v>
      </c>
      <c r="J1283" t="s">
        <v>3088</v>
      </c>
      <c r="K1283">
        <v>1</v>
      </c>
      <c r="L1283">
        <v>777</v>
      </c>
      <c r="M1283">
        <v>543</v>
      </c>
      <c r="N1283">
        <v>0</v>
      </c>
      <c r="O1283">
        <v>0</v>
      </c>
      <c r="P1283">
        <v>0</v>
      </c>
      <c r="Q1283">
        <v>777</v>
      </c>
      <c r="R1283">
        <v>0</v>
      </c>
      <c r="S1283">
        <v>0</v>
      </c>
      <c r="T1283">
        <v>30.12</v>
      </c>
      <c r="U1283">
        <v>21.5</v>
      </c>
      <c r="V1283">
        <v>17.62</v>
      </c>
      <c r="W1283">
        <v>-12.5</v>
      </c>
      <c r="X1283">
        <v>-54.88</v>
      </c>
      <c r="Y1283">
        <v>13.728999999999999</v>
      </c>
      <c r="Z1283">
        <v>17.649999999999999</v>
      </c>
      <c r="AA1283">
        <v>3.25</v>
      </c>
      <c r="AB1283" t="s">
        <v>199</v>
      </c>
      <c r="AC1283" s="2">
        <v>-66.130327868852461</v>
      </c>
      <c r="AD1283">
        <v>-14.55</v>
      </c>
      <c r="AE1283">
        <v>592.29999999999995</v>
      </c>
      <c r="AF1283">
        <v>0</v>
      </c>
      <c r="AG1283">
        <v>0</v>
      </c>
      <c r="AH1283">
        <v>0</v>
      </c>
      <c r="AI1283" t="s">
        <v>697</v>
      </c>
      <c r="AJ1283" t="s">
        <v>697</v>
      </c>
      <c r="AK1283" t="s">
        <v>697</v>
      </c>
      <c r="AL1283">
        <v>0</v>
      </c>
      <c r="AM1283">
        <v>0</v>
      </c>
      <c r="AN1283" t="s">
        <v>697</v>
      </c>
      <c r="AO1283" t="s">
        <v>697</v>
      </c>
      <c r="AP1283" t="s">
        <v>215</v>
      </c>
      <c r="AQ1283" t="s">
        <v>3270</v>
      </c>
      <c r="AR1283" t="s">
        <v>3271</v>
      </c>
      <c r="AS1283" t="s">
        <v>697</v>
      </c>
      <c r="AT1283" t="s">
        <v>697</v>
      </c>
      <c r="AU1283" t="s">
        <v>866</v>
      </c>
      <c r="AV1283" t="s">
        <v>236</v>
      </c>
      <c r="AW1283" t="s">
        <v>196</v>
      </c>
      <c r="AX1283" t="s">
        <v>697</v>
      </c>
      <c r="AY1283" t="s">
        <v>697</v>
      </c>
      <c r="AZ1283" t="s">
        <v>697</v>
      </c>
      <c r="BA1283" t="s">
        <v>1429</v>
      </c>
      <c r="BB1283" t="s">
        <v>3272</v>
      </c>
      <c r="BC1283">
        <v>0</v>
      </c>
      <c r="BD1283" t="s">
        <v>697</v>
      </c>
      <c r="BE1283">
        <v>0</v>
      </c>
      <c r="BF1283">
        <v>0</v>
      </c>
      <c r="BG1283">
        <v>0</v>
      </c>
      <c r="BH1283">
        <v>0</v>
      </c>
      <c r="BI1283" t="s">
        <v>197</v>
      </c>
      <c r="BJ1283" t="s">
        <v>697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 t="s">
        <v>3273</v>
      </c>
      <c r="BQ1283">
        <v>0</v>
      </c>
      <c r="BR1283">
        <v>0</v>
      </c>
      <c r="BS1283">
        <v>0</v>
      </c>
      <c r="BT1283" t="s">
        <v>697</v>
      </c>
      <c r="BU1283">
        <v>0</v>
      </c>
      <c r="BV1283">
        <v>0</v>
      </c>
      <c r="BW1283" t="s">
        <v>697</v>
      </c>
      <c r="BX1283">
        <v>0</v>
      </c>
    </row>
    <row r="1284" spans="1:76" x14ac:dyDescent="0.25">
      <c r="A1284" t="s">
        <v>732</v>
      </c>
      <c r="B1284" t="s">
        <v>231</v>
      </c>
      <c r="C1284" t="s">
        <v>455</v>
      </c>
      <c r="D1284" t="s">
        <v>255</v>
      </c>
      <c r="E1284" t="s">
        <v>192</v>
      </c>
      <c r="F1284" t="s">
        <v>456</v>
      </c>
      <c r="G1284" t="s">
        <v>697</v>
      </c>
      <c r="H1284" t="s">
        <v>89</v>
      </c>
      <c r="I1284" t="s">
        <v>2633</v>
      </c>
      <c r="J1284" t="s">
        <v>3088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697</v>
      </c>
      <c r="AC1284" s="2">
        <v>0</v>
      </c>
      <c r="AD1284">
        <v>0</v>
      </c>
      <c r="AE1284">
        <v>0</v>
      </c>
      <c r="AF1284">
        <v>1</v>
      </c>
      <c r="AG1284">
        <v>0</v>
      </c>
      <c r="AH1284">
        <v>51.97</v>
      </c>
      <c r="AI1284" t="s">
        <v>894</v>
      </c>
      <c r="AJ1284" t="s">
        <v>1011</v>
      </c>
      <c r="AK1284" t="s">
        <v>697</v>
      </c>
      <c r="AL1284">
        <v>0</v>
      </c>
      <c r="AM1284">
        <v>0</v>
      </c>
      <c r="AN1284" t="s">
        <v>194</v>
      </c>
      <c r="AO1284" t="s">
        <v>697</v>
      </c>
      <c r="AP1284" t="s">
        <v>697</v>
      </c>
      <c r="AQ1284" t="s">
        <v>3274</v>
      </c>
      <c r="AR1284" t="s">
        <v>3275</v>
      </c>
      <c r="AS1284" t="s">
        <v>697</v>
      </c>
      <c r="AT1284" t="s">
        <v>697</v>
      </c>
      <c r="AU1284" t="s">
        <v>213</v>
      </c>
      <c r="AV1284" t="s">
        <v>236</v>
      </c>
      <c r="AW1284" t="s">
        <v>196</v>
      </c>
      <c r="AX1284" t="s">
        <v>697</v>
      </c>
      <c r="AY1284" t="s">
        <v>697</v>
      </c>
      <c r="AZ1284" t="s">
        <v>697</v>
      </c>
      <c r="BA1284" t="s">
        <v>3276</v>
      </c>
      <c r="BB1284" t="s">
        <v>3277</v>
      </c>
      <c r="BC1284">
        <v>0</v>
      </c>
      <c r="BD1284" t="s">
        <v>697</v>
      </c>
      <c r="BE1284">
        <v>0</v>
      </c>
      <c r="BF1284">
        <v>0</v>
      </c>
      <c r="BG1284">
        <v>0</v>
      </c>
      <c r="BH1284">
        <v>1.75</v>
      </c>
      <c r="BI1284" t="s">
        <v>197</v>
      </c>
      <c r="BJ1284" t="s">
        <v>192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 t="s">
        <v>3278</v>
      </c>
      <c r="BQ1284">
        <v>0</v>
      </c>
      <c r="BR1284">
        <v>0</v>
      </c>
      <c r="BS1284">
        <v>0</v>
      </c>
      <c r="BT1284" t="s">
        <v>880</v>
      </c>
      <c r="BU1284">
        <v>0</v>
      </c>
      <c r="BV1284">
        <v>0</v>
      </c>
      <c r="BW1284" t="s">
        <v>697</v>
      </c>
      <c r="BX1284">
        <v>0</v>
      </c>
    </row>
    <row r="1285" spans="1:76" x14ac:dyDescent="0.25">
      <c r="A1285" t="s">
        <v>732</v>
      </c>
      <c r="B1285" t="s">
        <v>231</v>
      </c>
      <c r="C1285" t="s">
        <v>455</v>
      </c>
      <c r="D1285" t="s">
        <v>255</v>
      </c>
      <c r="E1285" t="s">
        <v>192</v>
      </c>
      <c r="F1285" t="s">
        <v>456</v>
      </c>
      <c r="G1285" t="s">
        <v>198</v>
      </c>
      <c r="H1285" t="s">
        <v>198</v>
      </c>
      <c r="I1285" t="s">
        <v>2633</v>
      </c>
      <c r="J1285" t="s">
        <v>3088</v>
      </c>
      <c r="K1285">
        <v>1</v>
      </c>
      <c r="L1285">
        <v>777</v>
      </c>
      <c r="M1285">
        <v>587</v>
      </c>
      <c r="N1285">
        <v>0</v>
      </c>
      <c r="O1285">
        <v>0</v>
      </c>
      <c r="P1285">
        <v>0</v>
      </c>
      <c r="Q1285">
        <v>777</v>
      </c>
      <c r="R1285">
        <v>0</v>
      </c>
      <c r="S1285">
        <v>0</v>
      </c>
      <c r="T1285">
        <v>24.45</v>
      </c>
      <c r="U1285">
        <v>21.5</v>
      </c>
      <c r="V1285">
        <v>17.62</v>
      </c>
      <c r="W1285">
        <v>-6.83</v>
      </c>
      <c r="X1285">
        <v>-18.809999999999999</v>
      </c>
      <c r="Y1285">
        <v>24.847000000000001</v>
      </c>
      <c r="Z1285">
        <v>23.28</v>
      </c>
      <c r="AA1285">
        <v>3.97</v>
      </c>
      <c r="AB1285" t="s">
        <v>199</v>
      </c>
      <c r="AC1285" s="2">
        <v>-39.177868852459014</v>
      </c>
      <c r="AD1285">
        <v>-8.6199999999999992</v>
      </c>
      <c r="AE1285">
        <v>586.66999999999996</v>
      </c>
      <c r="AF1285">
        <v>0</v>
      </c>
      <c r="AG1285">
        <v>0</v>
      </c>
      <c r="AH1285">
        <v>0</v>
      </c>
      <c r="AI1285" t="s">
        <v>697</v>
      </c>
      <c r="AJ1285" t="s">
        <v>697</v>
      </c>
      <c r="AK1285" t="s">
        <v>697</v>
      </c>
      <c r="AL1285">
        <v>0</v>
      </c>
      <c r="AM1285">
        <v>0</v>
      </c>
      <c r="AN1285" t="s">
        <v>697</v>
      </c>
      <c r="AO1285" t="s">
        <v>697</v>
      </c>
      <c r="AP1285" t="s">
        <v>415</v>
      </c>
      <c r="AQ1285" t="s">
        <v>3274</v>
      </c>
      <c r="AR1285" t="s">
        <v>3275</v>
      </c>
      <c r="AS1285" t="s">
        <v>697</v>
      </c>
      <c r="AT1285" t="s">
        <v>697</v>
      </c>
      <c r="AU1285" t="s">
        <v>213</v>
      </c>
      <c r="AV1285" t="s">
        <v>236</v>
      </c>
      <c r="AW1285" t="s">
        <v>196</v>
      </c>
      <c r="AX1285" t="s">
        <v>697</v>
      </c>
      <c r="AY1285" t="s">
        <v>697</v>
      </c>
      <c r="AZ1285" t="s">
        <v>697</v>
      </c>
      <c r="BA1285" t="s">
        <v>3276</v>
      </c>
      <c r="BB1285" t="s">
        <v>3277</v>
      </c>
      <c r="BC1285">
        <v>0</v>
      </c>
      <c r="BD1285" t="s">
        <v>697</v>
      </c>
      <c r="BE1285">
        <v>0</v>
      </c>
      <c r="BF1285">
        <v>0</v>
      </c>
      <c r="BG1285">
        <v>0</v>
      </c>
      <c r="BH1285">
        <v>0</v>
      </c>
      <c r="BI1285" t="s">
        <v>197</v>
      </c>
      <c r="BJ1285" t="s">
        <v>697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 t="s">
        <v>3278</v>
      </c>
      <c r="BQ1285">
        <v>0</v>
      </c>
      <c r="BR1285">
        <v>0</v>
      </c>
      <c r="BS1285">
        <v>0</v>
      </c>
      <c r="BT1285" t="s">
        <v>697</v>
      </c>
      <c r="BU1285">
        <v>0</v>
      </c>
      <c r="BV1285">
        <v>0</v>
      </c>
      <c r="BW1285" t="s">
        <v>697</v>
      </c>
      <c r="BX1285">
        <v>0</v>
      </c>
    </row>
    <row r="1286" spans="1:76" x14ac:dyDescent="0.25">
      <c r="A1286" t="s">
        <v>738</v>
      </c>
      <c r="B1286" t="s">
        <v>201</v>
      </c>
      <c r="C1286" t="s">
        <v>634</v>
      </c>
      <c r="D1286" t="s">
        <v>224</v>
      </c>
      <c r="E1286" t="s">
        <v>192</v>
      </c>
      <c r="F1286" t="s">
        <v>225</v>
      </c>
      <c r="G1286" t="s">
        <v>697</v>
      </c>
      <c r="H1286" t="s">
        <v>89</v>
      </c>
      <c r="I1286" t="s">
        <v>2633</v>
      </c>
      <c r="J1286" t="s">
        <v>3088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697</v>
      </c>
      <c r="AC1286" s="2">
        <v>0</v>
      </c>
      <c r="AD1286">
        <v>0</v>
      </c>
      <c r="AE1286">
        <v>0</v>
      </c>
      <c r="AF1286">
        <v>1</v>
      </c>
      <c r="AG1286">
        <v>0</v>
      </c>
      <c r="AH1286">
        <v>57.91</v>
      </c>
      <c r="AI1286" t="s">
        <v>700</v>
      </c>
      <c r="AJ1286" t="s">
        <v>704</v>
      </c>
      <c r="AK1286" t="s">
        <v>697</v>
      </c>
      <c r="AL1286">
        <v>0</v>
      </c>
      <c r="AM1286">
        <v>0</v>
      </c>
      <c r="AN1286" t="s">
        <v>194</v>
      </c>
      <c r="AO1286" t="s">
        <v>697</v>
      </c>
      <c r="AP1286" t="s">
        <v>697</v>
      </c>
      <c r="AQ1286" t="s">
        <v>3279</v>
      </c>
      <c r="AR1286" t="s">
        <v>3280</v>
      </c>
      <c r="AS1286" t="s">
        <v>697</v>
      </c>
      <c r="AT1286" t="s">
        <v>697</v>
      </c>
      <c r="AU1286" t="s">
        <v>223</v>
      </c>
      <c r="AV1286" t="s">
        <v>236</v>
      </c>
      <c r="AW1286" t="s">
        <v>196</v>
      </c>
      <c r="AX1286" t="s">
        <v>697</v>
      </c>
      <c r="AY1286" t="s">
        <v>697</v>
      </c>
      <c r="AZ1286" t="s">
        <v>697</v>
      </c>
      <c r="BA1286" t="s">
        <v>3281</v>
      </c>
      <c r="BB1286" t="s">
        <v>3282</v>
      </c>
      <c r="BC1286">
        <v>0</v>
      </c>
      <c r="BD1286" t="s">
        <v>697</v>
      </c>
      <c r="BE1286">
        <v>0</v>
      </c>
      <c r="BF1286">
        <v>0</v>
      </c>
      <c r="BG1286">
        <v>0</v>
      </c>
      <c r="BH1286">
        <v>1.95</v>
      </c>
      <c r="BI1286" t="s">
        <v>197</v>
      </c>
      <c r="BJ1286" t="s">
        <v>192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 t="s">
        <v>3283</v>
      </c>
      <c r="BQ1286">
        <v>0</v>
      </c>
      <c r="BR1286">
        <v>0</v>
      </c>
      <c r="BS1286">
        <v>0</v>
      </c>
      <c r="BT1286" t="s">
        <v>880</v>
      </c>
      <c r="BU1286">
        <v>0</v>
      </c>
      <c r="BV1286">
        <v>0</v>
      </c>
      <c r="BW1286" t="s">
        <v>697</v>
      </c>
      <c r="BX1286">
        <v>0</v>
      </c>
    </row>
    <row r="1287" spans="1:76" x14ac:dyDescent="0.25">
      <c r="A1287" t="s">
        <v>738</v>
      </c>
      <c r="B1287" t="s">
        <v>201</v>
      </c>
      <c r="C1287" t="s">
        <v>634</v>
      </c>
      <c r="D1287" t="s">
        <v>224</v>
      </c>
      <c r="E1287" t="s">
        <v>192</v>
      </c>
      <c r="F1287" t="s">
        <v>225</v>
      </c>
      <c r="G1287" t="s">
        <v>198</v>
      </c>
      <c r="H1287" t="s">
        <v>198</v>
      </c>
      <c r="I1287" t="s">
        <v>2633</v>
      </c>
      <c r="J1287" t="s">
        <v>3088</v>
      </c>
      <c r="K1287">
        <v>1</v>
      </c>
      <c r="L1287">
        <v>642</v>
      </c>
      <c r="M1287">
        <v>400</v>
      </c>
      <c r="N1287">
        <v>0</v>
      </c>
      <c r="O1287">
        <v>0</v>
      </c>
      <c r="P1287">
        <v>0</v>
      </c>
      <c r="Q1287">
        <v>642</v>
      </c>
      <c r="R1287">
        <v>0</v>
      </c>
      <c r="S1287">
        <v>0</v>
      </c>
      <c r="T1287">
        <v>37.69</v>
      </c>
      <c r="U1287">
        <v>29.5</v>
      </c>
      <c r="V1287">
        <v>24.18</v>
      </c>
      <c r="W1287">
        <v>-13.51</v>
      </c>
      <c r="X1287">
        <v>-43.12</v>
      </c>
      <c r="Y1287">
        <v>16.797999999999998</v>
      </c>
      <c r="Z1287">
        <v>15.86</v>
      </c>
      <c r="AA1287">
        <v>3.97</v>
      </c>
      <c r="AB1287" t="s">
        <v>199</v>
      </c>
      <c r="AC1287" s="2">
        <v>-56.891803278688528</v>
      </c>
      <c r="AD1287">
        <v>-12.52</v>
      </c>
      <c r="AE1287">
        <v>436.75</v>
      </c>
      <c r="AF1287">
        <v>0</v>
      </c>
      <c r="AG1287">
        <v>0</v>
      </c>
      <c r="AH1287">
        <v>0</v>
      </c>
      <c r="AI1287" t="s">
        <v>697</v>
      </c>
      <c r="AJ1287" t="s">
        <v>697</v>
      </c>
      <c r="AK1287" t="s">
        <v>697</v>
      </c>
      <c r="AL1287">
        <v>0</v>
      </c>
      <c r="AM1287">
        <v>0</v>
      </c>
      <c r="AN1287" t="s">
        <v>697</v>
      </c>
      <c r="AO1287" t="s">
        <v>697</v>
      </c>
      <c r="AP1287" t="s">
        <v>415</v>
      </c>
      <c r="AQ1287" t="s">
        <v>3279</v>
      </c>
      <c r="AR1287" t="s">
        <v>3280</v>
      </c>
      <c r="AS1287" t="s">
        <v>697</v>
      </c>
      <c r="AT1287" t="s">
        <v>697</v>
      </c>
      <c r="AU1287" t="s">
        <v>223</v>
      </c>
      <c r="AV1287" t="s">
        <v>236</v>
      </c>
      <c r="AW1287" t="s">
        <v>196</v>
      </c>
      <c r="AX1287" t="s">
        <v>697</v>
      </c>
      <c r="AY1287" t="s">
        <v>697</v>
      </c>
      <c r="AZ1287" t="s">
        <v>697</v>
      </c>
      <c r="BA1287" t="s">
        <v>3281</v>
      </c>
      <c r="BB1287" t="s">
        <v>3282</v>
      </c>
      <c r="BC1287">
        <v>0</v>
      </c>
      <c r="BD1287" t="s">
        <v>697</v>
      </c>
      <c r="BE1287">
        <v>0</v>
      </c>
      <c r="BF1287">
        <v>0</v>
      </c>
      <c r="BG1287">
        <v>0</v>
      </c>
      <c r="BH1287">
        <v>0</v>
      </c>
      <c r="BI1287" t="s">
        <v>197</v>
      </c>
      <c r="BJ1287" t="s">
        <v>697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 t="s">
        <v>3283</v>
      </c>
      <c r="BQ1287">
        <v>0</v>
      </c>
      <c r="BR1287">
        <v>0</v>
      </c>
      <c r="BS1287">
        <v>0</v>
      </c>
      <c r="BT1287" t="s">
        <v>697</v>
      </c>
      <c r="BU1287">
        <v>0</v>
      </c>
      <c r="BV1287">
        <v>0</v>
      </c>
      <c r="BW1287" t="s">
        <v>697</v>
      </c>
      <c r="BX1287">
        <v>0</v>
      </c>
    </row>
    <row r="1288" spans="1:76" x14ac:dyDescent="0.25">
      <c r="A1288" t="s">
        <v>744</v>
      </c>
      <c r="B1288" t="s">
        <v>201</v>
      </c>
      <c r="C1288" t="s">
        <v>241</v>
      </c>
      <c r="D1288" t="s">
        <v>242</v>
      </c>
      <c r="E1288" t="s">
        <v>192</v>
      </c>
      <c r="F1288" t="s">
        <v>243</v>
      </c>
      <c r="G1288" t="s">
        <v>697</v>
      </c>
      <c r="H1288" t="s">
        <v>89</v>
      </c>
      <c r="I1288" t="s">
        <v>2264</v>
      </c>
      <c r="J1288" t="s">
        <v>3088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697</v>
      </c>
      <c r="AC1288" s="2">
        <v>0</v>
      </c>
      <c r="AD1288">
        <v>0</v>
      </c>
      <c r="AE1288">
        <v>0</v>
      </c>
      <c r="AF1288">
        <v>1</v>
      </c>
      <c r="AG1288">
        <v>0</v>
      </c>
      <c r="AH1288">
        <v>50.68</v>
      </c>
      <c r="AI1288" t="s">
        <v>701</v>
      </c>
      <c r="AJ1288" t="s">
        <v>743</v>
      </c>
      <c r="AK1288" t="s">
        <v>697</v>
      </c>
      <c r="AL1288">
        <v>0</v>
      </c>
      <c r="AM1288">
        <v>0</v>
      </c>
      <c r="AN1288" t="s">
        <v>194</v>
      </c>
      <c r="AO1288" t="s">
        <v>697</v>
      </c>
      <c r="AP1288" t="s">
        <v>697</v>
      </c>
      <c r="AQ1288" t="s">
        <v>3284</v>
      </c>
      <c r="AR1288" t="s">
        <v>3285</v>
      </c>
      <c r="AS1288" t="s">
        <v>697</v>
      </c>
      <c r="AT1288" t="s">
        <v>697</v>
      </c>
      <c r="AU1288" t="s">
        <v>219</v>
      </c>
      <c r="AV1288" t="s">
        <v>236</v>
      </c>
      <c r="AW1288" t="s">
        <v>196</v>
      </c>
      <c r="AX1288" t="s">
        <v>697</v>
      </c>
      <c r="AY1288" t="s">
        <v>697</v>
      </c>
      <c r="AZ1288" t="s">
        <v>697</v>
      </c>
      <c r="BA1288" t="s">
        <v>3021</v>
      </c>
      <c r="BB1288" t="s">
        <v>3286</v>
      </c>
      <c r="BC1288">
        <v>0</v>
      </c>
      <c r="BD1288" t="s">
        <v>697</v>
      </c>
      <c r="BE1288">
        <v>0</v>
      </c>
      <c r="BF1288">
        <v>0</v>
      </c>
      <c r="BG1288">
        <v>0</v>
      </c>
      <c r="BH1288">
        <v>1.6</v>
      </c>
      <c r="BI1288" t="s">
        <v>197</v>
      </c>
      <c r="BJ1288" t="s">
        <v>192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 t="s">
        <v>3287</v>
      </c>
      <c r="BQ1288">
        <v>0</v>
      </c>
      <c r="BR1288">
        <v>0</v>
      </c>
      <c r="BS1288">
        <v>0</v>
      </c>
      <c r="BT1288" t="s">
        <v>880</v>
      </c>
      <c r="BU1288">
        <v>0</v>
      </c>
      <c r="BV1288">
        <v>0</v>
      </c>
      <c r="BW1288" t="s">
        <v>697</v>
      </c>
      <c r="BX1288">
        <v>0</v>
      </c>
    </row>
    <row r="1289" spans="1:76" x14ac:dyDescent="0.25">
      <c r="A1289" t="s">
        <v>744</v>
      </c>
      <c r="B1289" t="s">
        <v>201</v>
      </c>
      <c r="C1289" t="s">
        <v>241</v>
      </c>
      <c r="D1289" t="s">
        <v>242</v>
      </c>
      <c r="E1289" t="s">
        <v>192</v>
      </c>
      <c r="F1289" t="s">
        <v>243</v>
      </c>
      <c r="G1289" t="s">
        <v>198</v>
      </c>
      <c r="H1289" t="s">
        <v>198</v>
      </c>
      <c r="I1289" t="s">
        <v>2264</v>
      </c>
      <c r="J1289" t="s">
        <v>3088</v>
      </c>
      <c r="K1289">
        <v>1</v>
      </c>
      <c r="L1289">
        <v>731</v>
      </c>
      <c r="M1289">
        <v>455</v>
      </c>
      <c r="N1289">
        <v>0</v>
      </c>
      <c r="O1289">
        <v>0</v>
      </c>
      <c r="P1289">
        <v>0</v>
      </c>
      <c r="Q1289">
        <v>731</v>
      </c>
      <c r="R1289">
        <v>0</v>
      </c>
      <c r="S1289">
        <v>0</v>
      </c>
      <c r="T1289">
        <v>37.76</v>
      </c>
      <c r="U1289">
        <v>29.5</v>
      </c>
      <c r="V1289">
        <v>24.18</v>
      </c>
      <c r="W1289">
        <v>-13.58</v>
      </c>
      <c r="X1289">
        <v>-49.48</v>
      </c>
      <c r="Y1289">
        <v>13.214</v>
      </c>
      <c r="Z1289">
        <v>18.04</v>
      </c>
      <c r="AA1289">
        <v>3.96</v>
      </c>
      <c r="AB1289" t="s">
        <v>199</v>
      </c>
      <c r="AC1289" s="2">
        <v>-60.306557377049181</v>
      </c>
      <c r="AD1289">
        <v>-13.27</v>
      </c>
      <c r="AE1289">
        <v>497.32</v>
      </c>
      <c r="AF1289">
        <v>0</v>
      </c>
      <c r="AG1289">
        <v>0</v>
      </c>
      <c r="AH1289">
        <v>0</v>
      </c>
      <c r="AI1289" t="s">
        <v>697</v>
      </c>
      <c r="AJ1289" t="s">
        <v>697</v>
      </c>
      <c r="AK1289" t="s">
        <v>697</v>
      </c>
      <c r="AL1289">
        <v>0</v>
      </c>
      <c r="AM1289">
        <v>0</v>
      </c>
      <c r="AN1289" t="s">
        <v>697</v>
      </c>
      <c r="AO1289" t="s">
        <v>697</v>
      </c>
      <c r="AP1289" t="s">
        <v>415</v>
      </c>
      <c r="AQ1289" t="s">
        <v>3284</v>
      </c>
      <c r="AR1289" t="s">
        <v>3285</v>
      </c>
      <c r="AS1289" t="s">
        <v>697</v>
      </c>
      <c r="AT1289" t="s">
        <v>697</v>
      </c>
      <c r="AU1289" t="s">
        <v>219</v>
      </c>
      <c r="AV1289" t="s">
        <v>236</v>
      </c>
      <c r="AW1289" t="s">
        <v>196</v>
      </c>
      <c r="AX1289" t="s">
        <v>697</v>
      </c>
      <c r="AY1289" t="s">
        <v>697</v>
      </c>
      <c r="AZ1289" t="s">
        <v>697</v>
      </c>
      <c r="BA1289" t="s">
        <v>3021</v>
      </c>
      <c r="BB1289" t="s">
        <v>3286</v>
      </c>
      <c r="BC1289">
        <v>0</v>
      </c>
      <c r="BD1289" t="s">
        <v>697</v>
      </c>
      <c r="BE1289">
        <v>0</v>
      </c>
      <c r="BF1289">
        <v>0</v>
      </c>
      <c r="BG1289">
        <v>0</v>
      </c>
      <c r="BH1289">
        <v>0</v>
      </c>
      <c r="BI1289" t="s">
        <v>197</v>
      </c>
      <c r="BJ1289" t="s">
        <v>697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 t="s">
        <v>3287</v>
      </c>
      <c r="BQ1289">
        <v>0</v>
      </c>
      <c r="BR1289">
        <v>0</v>
      </c>
      <c r="BS1289">
        <v>0</v>
      </c>
      <c r="BT1289" t="s">
        <v>697</v>
      </c>
      <c r="BU1289">
        <v>0</v>
      </c>
      <c r="BV1289">
        <v>0</v>
      </c>
      <c r="BW1289" t="s">
        <v>697</v>
      </c>
      <c r="BX1289">
        <v>0</v>
      </c>
    </row>
    <row r="1290" spans="1:76" x14ac:dyDescent="0.25">
      <c r="A1290" t="s">
        <v>746</v>
      </c>
      <c r="B1290" t="s">
        <v>201</v>
      </c>
      <c r="C1290" t="s">
        <v>249</v>
      </c>
      <c r="D1290" t="s">
        <v>250</v>
      </c>
      <c r="E1290" t="s">
        <v>192</v>
      </c>
      <c r="F1290" t="s">
        <v>251</v>
      </c>
      <c r="G1290" t="s">
        <v>697</v>
      </c>
      <c r="H1290" t="s">
        <v>89</v>
      </c>
      <c r="I1290" t="s">
        <v>1318</v>
      </c>
      <c r="J1290" t="s">
        <v>3088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697</v>
      </c>
      <c r="AC1290" s="2">
        <v>0</v>
      </c>
      <c r="AD1290">
        <v>0</v>
      </c>
      <c r="AE1290">
        <v>0</v>
      </c>
      <c r="AF1290">
        <v>1</v>
      </c>
      <c r="AG1290">
        <v>0</v>
      </c>
      <c r="AH1290">
        <v>44.55</v>
      </c>
      <c r="AI1290" t="s">
        <v>451</v>
      </c>
      <c r="AJ1290" t="s">
        <v>454</v>
      </c>
      <c r="AK1290" t="s">
        <v>697</v>
      </c>
      <c r="AL1290">
        <v>0</v>
      </c>
      <c r="AM1290">
        <v>0</v>
      </c>
      <c r="AN1290" t="s">
        <v>194</v>
      </c>
      <c r="AO1290" t="s">
        <v>697</v>
      </c>
      <c r="AP1290" t="s">
        <v>697</v>
      </c>
      <c r="AQ1290" t="s">
        <v>3288</v>
      </c>
      <c r="AR1290" t="s">
        <v>3289</v>
      </c>
      <c r="AS1290" t="s">
        <v>697</v>
      </c>
      <c r="AT1290" t="s">
        <v>697</v>
      </c>
      <c r="AU1290" t="s">
        <v>207</v>
      </c>
      <c r="AV1290" t="s">
        <v>236</v>
      </c>
      <c r="AW1290" t="s">
        <v>196</v>
      </c>
      <c r="AX1290" t="s">
        <v>697</v>
      </c>
      <c r="AY1290" t="s">
        <v>697</v>
      </c>
      <c r="AZ1290" t="s">
        <v>697</v>
      </c>
      <c r="BA1290" t="s">
        <v>1847</v>
      </c>
      <c r="BB1290" t="s">
        <v>2482</v>
      </c>
      <c r="BC1290">
        <v>0</v>
      </c>
      <c r="BD1290" t="s">
        <v>697</v>
      </c>
      <c r="BE1290">
        <v>0</v>
      </c>
      <c r="BF1290">
        <v>0</v>
      </c>
      <c r="BG1290">
        <v>0</v>
      </c>
      <c r="BH1290">
        <v>1.5</v>
      </c>
      <c r="BI1290" t="s">
        <v>197</v>
      </c>
      <c r="BJ1290" t="s">
        <v>192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 t="s">
        <v>3290</v>
      </c>
      <c r="BQ1290">
        <v>0</v>
      </c>
      <c r="BR1290">
        <v>0</v>
      </c>
      <c r="BS1290">
        <v>0</v>
      </c>
      <c r="BT1290" t="s">
        <v>880</v>
      </c>
      <c r="BU1290">
        <v>0</v>
      </c>
      <c r="BV1290">
        <v>0</v>
      </c>
      <c r="BW1290" t="s">
        <v>697</v>
      </c>
      <c r="BX1290">
        <v>0</v>
      </c>
    </row>
    <row r="1291" spans="1:76" x14ac:dyDescent="0.25">
      <c r="A1291" t="s">
        <v>746</v>
      </c>
      <c r="B1291" t="s">
        <v>201</v>
      </c>
      <c r="C1291" t="s">
        <v>249</v>
      </c>
      <c r="D1291" t="s">
        <v>250</v>
      </c>
      <c r="E1291" t="s">
        <v>192</v>
      </c>
      <c r="F1291" t="s">
        <v>251</v>
      </c>
      <c r="G1291" t="s">
        <v>198</v>
      </c>
      <c r="H1291" t="s">
        <v>198</v>
      </c>
      <c r="I1291" t="s">
        <v>1318</v>
      </c>
      <c r="J1291" t="s">
        <v>3088</v>
      </c>
      <c r="K1291">
        <v>1</v>
      </c>
      <c r="L1291">
        <v>578</v>
      </c>
      <c r="M1291">
        <v>365</v>
      </c>
      <c r="N1291">
        <v>0</v>
      </c>
      <c r="O1291">
        <v>0</v>
      </c>
      <c r="P1291">
        <v>0</v>
      </c>
      <c r="Q1291">
        <v>578</v>
      </c>
      <c r="R1291">
        <v>0</v>
      </c>
      <c r="S1291">
        <v>0</v>
      </c>
      <c r="T1291">
        <v>36.85</v>
      </c>
      <c r="U1291">
        <v>29.5</v>
      </c>
      <c r="V1291">
        <v>24.18</v>
      </c>
      <c r="W1291">
        <v>-12.67</v>
      </c>
      <c r="X1291">
        <v>-34.83</v>
      </c>
      <c r="Y1291">
        <v>9.6989999999999998</v>
      </c>
      <c r="Z1291">
        <v>14.47</v>
      </c>
      <c r="AA1291">
        <v>3.96</v>
      </c>
      <c r="AB1291" t="s">
        <v>199</v>
      </c>
      <c r="AC1291" s="2">
        <v>-42.777868852459015</v>
      </c>
      <c r="AD1291">
        <v>-9.41</v>
      </c>
      <c r="AE1291">
        <v>393.02</v>
      </c>
      <c r="AF1291">
        <v>0</v>
      </c>
      <c r="AG1291">
        <v>0</v>
      </c>
      <c r="AH1291">
        <v>0</v>
      </c>
      <c r="AI1291" t="s">
        <v>697</v>
      </c>
      <c r="AJ1291" t="s">
        <v>697</v>
      </c>
      <c r="AK1291" t="s">
        <v>697</v>
      </c>
      <c r="AL1291">
        <v>0</v>
      </c>
      <c r="AM1291">
        <v>0</v>
      </c>
      <c r="AN1291" t="s">
        <v>697</v>
      </c>
      <c r="AO1291" t="s">
        <v>697</v>
      </c>
      <c r="AP1291" t="s">
        <v>415</v>
      </c>
      <c r="AQ1291" t="s">
        <v>3288</v>
      </c>
      <c r="AR1291" t="s">
        <v>3289</v>
      </c>
      <c r="AS1291" t="s">
        <v>697</v>
      </c>
      <c r="AT1291" t="s">
        <v>697</v>
      </c>
      <c r="AU1291" t="s">
        <v>207</v>
      </c>
      <c r="AV1291" t="s">
        <v>236</v>
      </c>
      <c r="AW1291" t="s">
        <v>196</v>
      </c>
      <c r="AX1291" t="s">
        <v>697</v>
      </c>
      <c r="AY1291" t="s">
        <v>697</v>
      </c>
      <c r="AZ1291" t="s">
        <v>697</v>
      </c>
      <c r="BA1291" t="s">
        <v>1847</v>
      </c>
      <c r="BB1291" t="s">
        <v>2482</v>
      </c>
      <c r="BC1291">
        <v>0</v>
      </c>
      <c r="BD1291" t="s">
        <v>697</v>
      </c>
      <c r="BE1291">
        <v>0</v>
      </c>
      <c r="BF1291">
        <v>0</v>
      </c>
      <c r="BG1291">
        <v>0</v>
      </c>
      <c r="BH1291">
        <v>0</v>
      </c>
      <c r="BI1291" t="s">
        <v>197</v>
      </c>
      <c r="BJ1291" t="s">
        <v>697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 t="s">
        <v>3290</v>
      </c>
      <c r="BQ1291">
        <v>0</v>
      </c>
      <c r="BR1291">
        <v>0</v>
      </c>
      <c r="BS1291">
        <v>0</v>
      </c>
      <c r="BT1291" t="s">
        <v>697</v>
      </c>
      <c r="BU1291">
        <v>0</v>
      </c>
      <c r="BV1291">
        <v>0</v>
      </c>
      <c r="BW1291" t="s">
        <v>697</v>
      </c>
      <c r="BX1291">
        <v>0</v>
      </c>
    </row>
    <row r="1292" spans="1:76" x14ac:dyDescent="0.25">
      <c r="A1292" t="s">
        <v>1288</v>
      </c>
      <c r="B1292" t="s">
        <v>201</v>
      </c>
      <c r="C1292" t="s">
        <v>1289</v>
      </c>
      <c r="D1292" t="s">
        <v>283</v>
      </c>
      <c r="E1292" t="s">
        <v>192</v>
      </c>
      <c r="F1292" t="s">
        <v>463</v>
      </c>
      <c r="G1292" t="s">
        <v>697</v>
      </c>
      <c r="H1292" t="s">
        <v>89</v>
      </c>
      <c r="I1292" t="s">
        <v>1435</v>
      </c>
      <c r="J1292" t="s">
        <v>3088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697</v>
      </c>
      <c r="AC1292" s="2">
        <v>0</v>
      </c>
      <c r="AD1292">
        <v>0</v>
      </c>
      <c r="AE1292">
        <v>0</v>
      </c>
      <c r="AF1292">
        <v>1</v>
      </c>
      <c r="AG1292">
        <v>0</v>
      </c>
      <c r="AH1292">
        <v>51.97</v>
      </c>
      <c r="AI1292" t="s">
        <v>894</v>
      </c>
      <c r="AJ1292" t="s">
        <v>1011</v>
      </c>
      <c r="AK1292" t="s">
        <v>697</v>
      </c>
      <c r="AL1292">
        <v>0</v>
      </c>
      <c r="AM1292">
        <v>0</v>
      </c>
      <c r="AN1292" t="s">
        <v>235</v>
      </c>
      <c r="AO1292" t="s">
        <v>697</v>
      </c>
      <c r="AP1292" t="s">
        <v>697</v>
      </c>
      <c r="AQ1292" t="s">
        <v>3291</v>
      </c>
      <c r="AR1292" t="s">
        <v>3292</v>
      </c>
      <c r="AS1292" t="s">
        <v>697</v>
      </c>
      <c r="AT1292" t="s">
        <v>697</v>
      </c>
      <c r="AU1292" t="s">
        <v>213</v>
      </c>
      <c r="AV1292" t="s">
        <v>236</v>
      </c>
      <c r="AW1292" t="s">
        <v>196</v>
      </c>
      <c r="AX1292" t="s">
        <v>697</v>
      </c>
      <c r="AY1292" t="s">
        <v>697</v>
      </c>
      <c r="AZ1292" t="s">
        <v>697</v>
      </c>
      <c r="BA1292" t="s">
        <v>2229</v>
      </c>
      <c r="BB1292" t="s">
        <v>3293</v>
      </c>
      <c r="BC1292">
        <v>0</v>
      </c>
      <c r="BD1292" t="s">
        <v>697</v>
      </c>
      <c r="BE1292">
        <v>0</v>
      </c>
      <c r="BF1292">
        <v>0</v>
      </c>
      <c r="BG1292">
        <v>0</v>
      </c>
      <c r="BH1292">
        <v>1.75</v>
      </c>
      <c r="BI1292" t="s">
        <v>197</v>
      </c>
      <c r="BJ1292" t="s">
        <v>192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 t="s">
        <v>3294</v>
      </c>
      <c r="BQ1292">
        <v>0</v>
      </c>
      <c r="BR1292">
        <v>0</v>
      </c>
      <c r="BS1292">
        <v>0</v>
      </c>
      <c r="BT1292" t="s">
        <v>880</v>
      </c>
      <c r="BU1292">
        <v>0</v>
      </c>
      <c r="BV1292">
        <v>0</v>
      </c>
      <c r="BW1292" t="s">
        <v>697</v>
      </c>
      <c r="BX1292">
        <v>0</v>
      </c>
    </row>
    <row r="1293" spans="1:76" x14ac:dyDescent="0.25">
      <c r="A1293" t="s">
        <v>1288</v>
      </c>
      <c r="B1293" t="s">
        <v>201</v>
      </c>
      <c r="C1293" t="s">
        <v>1289</v>
      </c>
      <c r="D1293" t="s">
        <v>283</v>
      </c>
      <c r="E1293" t="s">
        <v>192</v>
      </c>
      <c r="F1293" t="s">
        <v>463</v>
      </c>
      <c r="G1293" t="s">
        <v>697</v>
      </c>
      <c r="H1293" t="s">
        <v>89</v>
      </c>
      <c r="I1293" t="s">
        <v>1435</v>
      </c>
      <c r="J1293" t="s">
        <v>3088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697</v>
      </c>
      <c r="AC1293" s="2">
        <v>0</v>
      </c>
      <c r="AD1293">
        <v>0</v>
      </c>
      <c r="AE1293">
        <v>0</v>
      </c>
      <c r="AF1293">
        <v>0</v>
      </c>
      <c r="AG1293">
        <v>1</v>
      </c>
      <c r="AH1293">
        <v>50</v>
      </c>
      <c r="AI1293" t="s">
        <v>894</v>
      </c>
      <c r="AJ1293" t="s">
        <v>1011</v>
      </c>
      <c r="AK1293" t="s">
        <v>697</v>
      </c>
      <c r="AL1293">
        <v>0</v>
      </c>
      <c r="AM1293">
        <v>0</v>
      </c>
      <c r="AN1293" t="s">
        <v>237</v>
      </c>
      <c r="AO1293" t="s">
        <v>697</v>
      </c>
      <c r="AP1293" t="s">
        <v>697</v>
      </c>
      <c r="AQ1293" t="s">
        <v>3291</v>
      </c>
      <c r="AR1293" t="s">
        <v>3292</v>
      </c>
      <c r="AS1293" t="s">
        <v>697</v>
      </c>
      <c r="AT1293" t="s">
        <v>697</v>
      </c>
      <c r="AU1293" t="s">
        <v>213</v>
      </c>
      <c r="AV1293" t="s">
        <v>236</v>
      </c>
      <c r="AW1293" t="s">
        <v>196</v>
      </c>
      <c r="AX1293" t="s">
        <v>697</v>
      </c>
      <c r="AY1293" t="s">
        <v>697</v>
      </c>
      <c r="AZ1293" t="s">
        <v>697</v>
      </c>
      <c r="BA1293" t="s">
        <v>2229</v>
      </c>
      <c r="BB1293" t="s">
        <v>3293</v>
      </c>
      <c r="BC1293">
        <v>0</v>
      </c>
      <c r="BD1293" t="s">
        <v>697</v>
      </c>
      <c r="BE1293">
        <v>0</v>
      </c>
      <c r="BF1293">
        <v>0</v>
      </c>
      <c r="BG1293">
        <v>0</v>
      </c>
      <c r="BH1293">
        <v>1.75</v>
      </c>
      <c r="BI1293" t="s">
        <v>197</v>
      </c>
      <c r="BJ1293" t="s">
        <v>192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 t="s">
        <v>3294</v>
      </c>
      <c r="BQ1293">
        <v>0</v>
      </c>
      <c r="BR1293">
        <v>0</v>
      </c>
      <c r="BS1293">
        <v>0</v>
      </c>
      <c r="BT1293" t="s">
        <v>880</v>
      </c>
      <c r="BU1293">
        <v>0</v>
      </c>
      <c r="BV1293">
        <v>0</v>
      </c>
      <c r="BW1293" t="s">
        <v>697</v>
      </c>
      <c r="BX1293">
        <v>0</v>
      </c>
    </row>
    <row r="1294" spans="1:76" x14ac:dyDescent="0.25">
      <c r="A1294" t="s">
        <v>744</v>
      </c>
      <c r="B1294" t="s">
        <v>201</v>
      </c>
      <c r="C1294" t="s">
        <v>241</v>
      </c>
      <c r="D1294" t="s">
        <v>242</v>
      </c>
      <c r="E1294" t="s">
        <v>192</v>
      </c>
      <c r="F1294" t="s">
        <v>243</v>
      </c>
      <c r="G1294" t="s">
        <v>697</v>
      </c>
      <c r="H1294" t="s">
        <v>89</v>
      </c>
      <c r="I1294" t="s">
        <v>1203</v>
      </c>
      <c r="J1294" t="s">
        <v>3088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697</v>
      </c>
      <c r="AC1294" s="2">
        <v>0</v>
      </c>
      <c r="AD1294">
        <v>0</v>
      </c>
      <c r="AE1294">
        <v>0</v>
      </c>
      <c r="AF1294">
        <v>1</v>
      </c>
      <c r="AG1294">
        <v>0</v>
      </c>
      <c r="AH1294">
        <v>61.77</v>
      </c>
      <c r="AI1294" t="s">
        <v>700</v>
      </c>
      <c r="AJ1294" t="s">
        <v>704</v>
      </c>
      <c r="AK1294" t="s">
        <v>697</v>
      </c>
      <c r="AL1294">
        <v>0</v>
      </c>
      <c r="AM1294">
        <v>0</v>
      </c>
      <c r="AN1294" t="s">
        <v>194</v>
      </c>
      <c r="AO1294" t="s">
        <v>697</v>
      </c>
      <c r="AP1294" t="s">
        <v>697</v>
      </c>
      <c r="AQ1294" t="s">
        <v>3295</v>
      </c>
      <c r="AR1294" t="s">
        <v>3296</v>
      </c>
      <c r="AS1294" t="s">
        <v>697</v>
      </c>
      <c r="AT1294" t="s">
        <v>697</v>
      </c>
      <c r="AU1294" t="s">
        <v>223</v>
      </c>
      <c r="AV1294" t="s">
        <v>236</v>
      </c>
      <c r="AW1294" t="s">
        <v>196</v>
      </c>
      <c r="AX1294" t="s">
        <v>697</v>
      </c>
      <c r="AY1294" t="s">
        <v>697</v>
      </c>
      <c r="AZ1294" t="s">
        <v>697</v>
      </c>
      <c r="BA1294" t="s">
        <v>1412</v>
      </c>
      <c r="BB1294" t="s">
        <v>2457</v>
      </c>
      <c r="BC1294">
        <v>0</v>
      </c>
      <c r="BD1294" t="s">
        <v>697</v>
      </c>
      <c r="BE1294">
        <v>0</v>
      </c>
      <c r="BF1294">
        <v>0</v>
      </c>
      <c r="BG1294">
        <v>0</v>
      </c>
      <c r="BH1294">
        <v>1.95</v>
      </c>
      <c r="BI1294" t="s">
        <v>197</v>
      </c>
      <c r="BJ1294" t="s">
        <v>192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 t="s">
        <v>3297</v>
      </c>
      <c r="BQ1294">
        <v>0</v>
      </c>
      <c r="BR1294">
        <v>0</v>
      </c>
      <c r="BS1294">
        <v>0</v>
      </c>
      <c r="BT1294" t="s">
        <v>880</v>
      </c>
      <c r="BU1294">
        <v>0</v>
      </c>
      <c r="BV1294">
        <v>0</v>
      </c>
      <c r="BW1294" t="s">
        <v>697</v>
      </c>
      <c r="BX1294">
        <v>0</v>
      </c>
    </row>
    <row r="1295" spans="1:76" x14ac:dyDescent="0.25">
      <c r="A1295" t="s">
        <v>744</v>
      </c>
      <c r="B1295" t="s">
        <v>201</v>
      </c>
      <c r="C1295" t="s">
        <v>241</v>
      </c>
      <c r="D1295" t="s">
        <v>242</v>
      </c>
      <c r="E1295" t="s">
        <v>192</v>
      </c>
      <c r="F1295" t="s">
        <v>243</v>
      </c>
      <c r="G1295" t="s">
        <v>198</v>
      </c>
      <c r="H1295" t="s">
        <v>198</v>
      </c>
      <c r="I1295" t="s">
        <v>1203</v>
      </c>
      <c r="J1295" t="s">
        <v>3088</v>
      </c>
      <c r="K1295">
        <v>1</v>
      </c>
      <c r="L1295">
        <v>709.07</v>
      </c>
      <c r="M1295">
        <v>432</v>
      </c>
      <c r="N1295">
        <v>0</v>
      </c>
      <c r="O1295">
        <v>0</v>
      </c>
      <c r="P1295">
        <v>0</v>
      </c>
      <c r="Q1295">
        <v>709.07</v>
      </c>
      <c r="R1295">
        <v>0</v>
      </c>
      <c r="S1295">
        <v>0</v>
      </c>
      <c r="T1295">
        <v>39.08</v>
      </c>
      <c r="U1295">
        <v>29.5</v>
      </c>
      <c r="V1295">
        <v>24.18</v>
      </c>
      <c r="W1295">
        <v>-14.9</v>
      </c>
      <c r="X1295">
        <v>-55.66</v>
      </c>
      <c r="Y1295">
        <v>21.1</v>
      </c>
      <c r="Z1295">
        <v>14.04</v>
      </c>
      <c r="AA1295">
        <v>3.25</v>
      </c>
      <c r="AB1295" t="s">
        <v>199</v>
      </c>
      <c r="AC1295" s="2">
        <v>-72.950819672131146</v>
      </c>
      <c r="AD1295">
        <v>-16.05</v>
      </c>
      <c r="AE1295">
        <v>485.86</v>
      </c>
      <c r="AF1295">
        <v>0</v>
      </c>
      <c r="AG1295">
        <v>0</v>
      </c>
      <c r="AH1295">
        <v>0</v>
      </c>
      <c r="AI1295" t="s">
        <v>697</v>
      </c>
      <c r="AJ1295" t="s">
        <v>697</v>
      </c>
      <c r="AK1295" t="s">
        <v>697</v>
      </c>
      <c r="AL1295">
        <v>0</v>
      </c>
      <c r="AM1295">
        <v>0</v>
      </c>
      <c r="AN1295" t="s">
        <v>697</v>
      </c>
      <c r="AO1295" t="s">
        <v>697</v>
      </c>
      <c r="AP1295" t="s">
        <v>215</v>
      </c>
      <c r="AQ1295" t="s">
        <v>3295</v>
      </c>
      <c r="AR1295" t="s">
        <v>3296</v>
      </c>
      <c r="AS1295" t="s">
        <v>697</v>
      </c>
      <c r="AT1295" t="s">
        <v>697</v>
      </c>
      <c r="AU1295" t="s">
        <v>223</v>
      </c>
      <c r="AV1295" t="s">
        <v>236</v>
      </c>
      <c r="AW1295" t="s">
        <v>196</v>
      </c>
      <c r="AX1295" t="s">
        <v>697</v>
      </c>
      <c r="AY1295" t="s">
        <v>697</v>
      </c>
      <c r="AZ1295" t="s">
        <v>697</v>
      </c>
      <c r="BA1295" t="s">
        <v>1412</v>
      </c>
      <c r="BB1295" t="s">
        <v>2457</v>
      </c>
      <c r="BC1295">
        <v>0</v>
      </c>
      <c r="BD1295" t="s">
        <v>697</v>
      </c>
      <c r="BE1295">
        <v>0</v>
      </c>
      <c r="BF1295">
        <v>0</v>
      </c>
      <c r="BG1295">
        <v>0</v>
      </c>
      <c r="BH1295">
        <v>0</v>
      </c>
      <c r="BI1295" t="s">
        <v>197</v>
      </c>
      <c r="BJ1295" t="s">
        <v>697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 t="s">
        <v>3297</v>
      </c>
      <c r="BQ1295">
        <v>0</v>
      </c>
      <c r="BR1295">
        <v>0</v>
      </c>
      <c r="BS1295">
        <v>0</v>
      </c>
      <c r="BT1295" t="s">
        <v>697</v>
      </c>
      <c r="BU1295">
        <v>0</v>
      </c>
      <c r="BV1295">
        <v>0</v>
      </c>
      <c r="BW1295" t="s">
        <v>697</v>
      </c>
      <c r="BX1295">
        <v>0</v>
      </c>
    </row>
    <row r="1296" spans="1:76" x14ac:dyDescent="0.25">
      <c r="A1296" t="s">
        <v>727</v>
      </c>
      <c r="B1296" t="s">
        <v>191</v>
      </c>
      <c r="C1296" t="s">
        <v>542</v>
      </c>
      <c r="D1296" t="s">
        <v>668</v>
      </c>
      <c r="E1296" t="s">
        <v>192</v>
      </c>
      <c r="F1296" t="s">
        <v>238</v>
      </c>
      <c r="G1296" t="s">
        <v>697</v>
      </c>
      <c r="H1296" t="s">
        <v>89</v>
      </c>
      <c r="I1296" t="s">
        <v>1570</v>
      </c>
      <c r="J1296" t="s">
        <v>3088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697</v>
      </c>
      <c r="AC1296" s="2">
        <v>0</v>
      </c>
      <c r="AD1296">
        <v>0</v>
      </c>
      <c r="AE1296">
        <v>0</v>
      </c>
      <c r="AF1296">
        <v>1</v>
      </c>
      <c r="AG1296">
        <v>0</v>
      </c>
      <c r="AH1296">
        <v>31.58</v>
      </c>
      <c r="AI1296" t="s">
        <v>1112</v>
      </c>
      <c r="AJ1296" t="s">
        <v>1113</v>
      </c>
      <c r="AK1296" t="s">
        <v>697</v>
      </c>
      <c r="AL1296">
        <v>0</v>
      </c>
      <c r="AM1296">
        <v>0</v>
      </c>
      <c r="AN1296" t="s">
        <v>194</v>
      </c>
      <c r="AO1296" t="s">
        <v>697</v>
      </c>
      <c r="AP1296" t="s">
        <v>697</v>
      </c>
      <c r="AQ1296" t="s">
        <v>3298</v>
      </c>
      <c r="AR1296" t="s">
        <v>3299</v>
      </c>
      <c r="AS1296" t="s">
        <v>697</v>
      </c>
      <c r="AT1296" t="s">
        <v>697</v>
      </c>
      <c r="AU1296" t="s">
        <v>962</v>
      </c>
      <c r="AV1296" t="s">
        <v>236</v>
      </c>
      <c r="AW1296" t="s">
        <v>196</v>
      </c>
      <c r="AX1296" t="s">
        <v>697</v>
      </c>
      <c r="AY1296" t="s">
        <v>697</v>
      </c>
      <c r="AZ1296" t="s">
        <v>697</v>
      </c>
      <c r="BA1296" t="s">
        <v>2528</v>
      </c>
      <c r="BB1296" t="s">
        <v>3300</v>
      </c>
      <c r="BC1296">
        <v>0</v>
      </c>
      <c r="BD1296" t="s">
        <v>697</v>
      </c>
      <c r="BE1296">
        <v>0</v>
      </c>
      <c r="BF1296">
        <v>0</v>
      </c>
      <c r="BG1296">
        <v>0</v>
      </c>
      <c r="BH1296">
        <v>1.1000000000000001</v>
      </c>
      <c r="BI1296" t="s">
        <v>197</v>
      </c>
      <c r="BJ1296" t="s">
        <v>192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 t="s">
        <v>3301</v>
      </c>
      <c r="BQ1296">
        <v>0</v>
      </c>
      <c r="BR1296">
        <v>0</v>
      </c>
      <c r="BS1296">
        <v>0</v>
      </c>
      <c r="BT1296" t="s">
        <v>880</v>
      </c>
      <c r="BU1296">
        <v>0</v>
      </c>
      <c r="BV1296">
        <v>0</v>
      </c>
      <c r="BW1296" t="s">
        <v>697</v>
      </c>
      <c r="BX1296">
        <v>0</v>
      </c>
    </row>
    <row r="1297" spans="1:76" x14ac:dyDescent="0.25">
      <c r="A1297" t="s">
        <v>727</v>
      </c>
      <c r="B1297" t="s">
        <v>191</v>
      </c>
      <c r="C1297" t="s">
        <v>542</v>
      </c>
      <c r="D1297" t="s">
        <v>668</v>
      </c>
      <c r="E1297" t="s">
        <v>192</v>
      </c>
      <c r="F1297" t="s">
        <v>238</v>
      </c>
      <c r="G1297" t="s">
        <v>198</v>
      </c>
      <c r="H1297" t="s">
        <v>198</v>
      </c>
      <c r="I1297" t="s">
        <v>1570</v>
      </c>
      <c r="J1297" t="s">
        <v>3088</v>
      </c>
      <c r="K1297">
        <v>1</v>
      </c>
      <c r="L1297">
        <v>548</v>
      </c>
      <c r="M1297">
        <v>384</v>
      </c>
      <c r="N1297">
        <v>0</v>
      </c>
      <c r="O1297">
        <v>0</v>
      </c>
      <c r="P1297">
        <v>0</v>
      </c>
      <c r="Q1297">
        <v>548</v>
      </c>
      <c r="R1297">
        <v>0</v>
      </c>
      <c r="S1297">
        <v>0</v>
      </c>
      <c r="T1297">
        <v>29.93</v>
      </c>
      <c r="U1297">
        <v>31.5</v>
      </c>
      <c r="V1297">
        <v>25.82</v>
      </c>
      <c r="W1297">
        <v>-4.1100000000000003</v>
      </c>
      <c r="X1297">
        <v>7.07</v>
      </c>
      <c r="Y1297">
        <v>10.727</v>
      </c>
      <c r="Z1297">
        <v>12.48</v>
      </c>
      <c r="AA1297">
        <v>3.25</v>
      </c>
      <c r="AB1297" t="s">
        <v>199</v>
      </c>
      <c r="AC1297" s="2">
        <v>-1.7270491803278689</v>
      </c>
      <c r="AD1297">
        <v>-0.38</v>
      </c>
      <c r="AE1297">
        <v>362.9</v>
      </c>
      <c r="AF1297">
        <v>0</v>
      </c>
      <c r="AG1297">
        <v>0</v>
      </c>
      <c r="AH1297">
        <v>0</v>
      </c>
      <c r="AI1297" t="s">
        <v>697</v>
      </c>
      <c r="AJ1297" t="s">
        <v>697</v>
      </c>
      <c r="AK1297" t="s">
        <v>697</v>
      </c>
      <c r="AL1297">
        <v>0</v>
      </c>
      <c r="AM1297">
        <v>0</v>
      </c>
      <c r="AN1297" t="s">
        <v>697</v>
      </c>
      <c r="AO1297" t="s">
        <v>697</v>
      </c>
      <c r="AP1297" t="s">
        <v>394</v>
      </c>
      <c r="AQ1297" t="s">
        <v>3298</v>
      </c>
      <c r="AR1297" t="s">
        <v>3299</v>
      </c>
      <c r="AS1297" t="s">
        <v>697</v>
      </c>
      <c r="AT1297" t="s">
        <v>697</v>
      </c>
      <c r="AU1297" t="s">
        <v>962</v>
      </c>
      <c r="AV1297" t="s">
        <v>236</v>
      </c>
      <c r="AW1297" t="s">
        <v>196</v>
      </c>
      <c r="AX1297" t="s">
        <v>697</v>
      </c>
      <c r="AY1297" t="s">
        <v>697</v>
      </c>
      <c r="AZ1297" t="s">
        <v>697</v>
      </c>
      <c r="BA1297" t="s">
        <v>2528</v>
      </c>
      <c r="BB1297" t="s">
        <v>3300</v>
      </c>
      <c r="BC1297">
        <v>0</v>
      </c>
      <c r="BD1297" t="s">
        <v>697</v>
      </c>
      <c r="BE1297">
        <v>0</v>
      </c>
      <c r="BF1297">
        <v>0</v>
      </c>
      <c r="BG1297">
        <v>0</v>
      </c>
      <c r="BH1297">
        <v>0</v>
      </c>
      <c r="BI1297" t="s">
        <v>197</v>
      </c>
      <c r="BJ1297" t="s">
        <v>697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 t="s">
        <v>3301</v>
      </c>
      <c r="BQ1297">
        <v>0</v>
      </c>
      <c r="BR1297">
        <v>0</v>
      </c>
      <c r="BS1297">
        <v>0</v>
      </c>
      <c r="BT1297" t="s">
        <v>697</v>
      </c>
      <c r="BU1297">
        <v>0</v>
      </c>
      <c r="BV1297">
        <v>0</v>
      </c>
      <c r="BW1297" t="s">
        <v>697</v>
      </c>
      <c r="BX1297">
        <v>0</v>
      </c>
    </row>
    <row r="1298" spans="1:76" x14ac:dyDescent="0.25">
      <c r="A1298" t="s">
        <v>720</v>
      </c>
      <c r="B1298" t="s">
        <v>191</v>
      </c>
      <c r="C1298" t="s">
        <v>541</v>
      </c>
      <c r="D1298" t="s">
        <v>536</v>
      </c>
      <c r="E1298" t="s">
        <v>192</v>
      </c>
      <c r="F1298" t="s">
        <v>222</v>
      </c>
      <c r="G1298" t="s">
        <v>697</v>
      </c>
      <c r="H1298" t="s">
        <v>89</v>
      </c>
      <c r="I1298" t="s">
        <v>1281</v>
      </c>
      <c r="J1298" t="s">
        <v>3088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697</v>
      </c>
      <c r="AC1298" s="2">
        <v>0</v>
      </c>
      <c r="AD1298">
        <v>0</v>
      </c>
      <c r="AE1298">
        <v>0</v>
      </c>
      <c r="AF1298">
        <v>1</v>
      </c>
      <c r="AG1298">
        <v>0</v>
      </c>
      <c r="AH1298">
        <v>45.04</v>
      </c>
      <c r="AI1298" t="s">
        <v>894</v>
      </c>
      <c r="AJ1298" t="s">
        <v>1011</v>
      </c>
      <c r="AK1298" t="s">
        <v>697</v>
      </c>
      <c r="AL1298">
        <v>0</v>
      </c>
      <c r="AM1298">
        <v>0</v>
      </c>
      <c r="AN1298" t="s">
        <v>194</v>
      </c>
      <c r="AO1298" t="s">
        <v>697</v>
      </c>
      <c r="AP1298" t="s">
        <v>697</v>
      </c>
      <c r="AQ1298" t="s">
        <v>3302</v>
      </c>
      <c r="AR1298" t="s">
        <v>3303</v>
      </c>
      <c r="AS1298" t="s">
        <v>697</v>
      </c>
      <c r="AT1298" t="s">
        <v>697</v>
      </c>
      <c r="AU1298" t="s">
        <v>213</v>
      </c>
      <c r="AV1298" t="s">
        <v>236</v>
      </c>
      <c r="AW1298" t="s">
        <v>196</v>
      </c>
      <c r="AX1298" t="s">
        <v>697</v>
      </c>
      <c r="AY1298" t="s">
        <v>697</v>
      </c>
      <c r="AZ1298" t="s">
        <v>697</v>
      </c>
      <c r="BA1298" t="s">
        <v>1427</v>
      </c>
      <c r="BB1298" t="s">
        <v>1800</v>
      </c>
      <c r="BC1298">
        <v>0</v>
      </c>
      <c r="BD1298" t="s">
        <v>697</v>
      </c>
      <c r="BE1298">
        <v>0</v>
      </c>
      <c r="BF1298">
        <v>0</v>
      </c>
      <c r="BG1298">
        <v>0</v>
      </c>
      <c r="BH1298">
        <v>1.75</v>
      </c>
      <c r="BI1298" t="s">
        <v>197</v>
      </c>
      <c r="BJ1298" t="s">
        <v>192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 t="s">
        <v>3304</v>
      </c>
      <c r="BQ1298">
        <v>0</v>
      </c>
      <c r="BR1298">
        <v>0</v>
      </c>
      <c r="BS1298">
        <v>0</v>
      </c>
      <c r="BT1298" t="s">
        <v>880</v>
      </c>
      <c r="BU1298">
        <v>0</v>
      </c>
      <c r="BV1298">
        <v>0</v>
      </c>
      <c r="BW1298" t="s">
        <v>697</v>
      </c>
      <c r="BX1298">
        <v>0</v>
      </c>
    </row>
    <row r="1299" spans="1:76" x14ac:dyDescent="0.25">
      <c r="A1299" t="s">
        <v>720</v>
      </c>
      <c r="B1299" t="s">
        <v>191</v>
      </c>
      <c r="C1299" t="s">
        <v>541</v>
      </c>
      <c r="D1299" t="s">
        <v>536</v>
      </c>
      <c r="E1299" t="s">
        <v>192</v>
      </c>
      <c r="F1299" t="s">
        <v>222</v>
      </c>
      <c r="G1299" t="s">
        <v>198</v>
      </c>
      <c r="H1299" t="s">
        <v>198</v>
      </c>
      <c r="I1299" t="s">
        <v>1281</v>
      </c>
      <c r="J1299" t="s">
        <v>3088</v>
      </c>
      <c r="K1299">
        <v>1</v>
      </c>
      <c r="L1299">
        <v>698</v>
      </c>
      <c r="M1299">
        <v>496</v>
      </c>
      <c r="N1299">
        <v>0</v>
      </c>
      <c r="O1299">
        <v>0</v>
      </c>
      <c r="P1299">
        <v>0</v>
      </c>
      <c r="Q1299">
        <v>698</v>
      </c>
      <c r="R1299">
        <v>0</v>
      </c>
      <c r="S1299">
        <v>0</v>
      </c>
      <c r="T1299">
        <v>28.94</v>
      </c>
      <c r="U1299">
        <v>31.5</v>
      </c>
      <c r="V1299">
        <v>25.82</v>
      </c>
      <c r="W1299">
        <v>-3.12</v>
      </c>
      <c r="X1299">
        <v>14.65</v>
      </c>
      <c r="Y1299">
        <v>15.038</v>
      </c>
      <c r="Z1299">
        <v>19.670000000000002</v>
      </c>
      <c r="AA1299">
        <v>3.97</v>
      </c>
      <c r="AB1299" t="s">
        <v>199</v>
      </c>
      <c r="AC1299" s="2">
        <v>2.3213114754098361</v>
      </c>
      <c r="AD1299">
        <v>0.51</v>
      </c>
      <c r="AE1299">
        <v>458.46</v>
      </c>
      <c r="AF1299">
        <v>0</v>
      </c>
      <c r="AG1299">
        <v>0</v>
      </c>
      <c r="AH1299">
        <v>0</v>
      </c>
      <c r="AI1299" t="s">
        <v>697</v>
      </c>
      <c r="AJ1299" t="s">
        <v>697</v>
      </c>
      <c r="AK1299" t="s">
        <v>697</v>
      </c>
      <c r="AL1299">
        <v>0</v>
      </c>
      <c r="AM1299">
        <v>0</v>
      </c>
      <c r="AN1299" t="s">
        <v>697</v>
      </c>
      <c r="AO1299" t="s">
        <v>697</v>
      </c>
      <c r="AP1299" t="s">
        <v>697</v>
      </c>
      <c r="AQ1299" t="s">
        <v>3302</v>
      </c>
      <c r="AR1299" t="s">
        <v>3303</v>
      </c>
      <c r="AS1299" t="s">
        <v>697</v>
      </c>
      <c r="AT1299" t="s">
        <v>697</v>
      </c>
      <c r="AU1299" t="s">
        <v>213</v>
      </c>
      <c r="AV1299" t="s">
        <v>236</v>
      </c>
      <c r="AW1299" t="s">
        <v>196</v>
      </c>
      <c r="AX1299" t="s">
        <v>697</v>
      </c>
      <c r="AY1299" t="s">
        <v>697</v>
      </c>
      <c r="AZ1299" t="s">
        <v>697</v>
      </c>
      <c r="BA1299" t="s">
        <v>1427</v>
      </c>
      <c r="BB1299" t="s">
        <v>1800</v>
      </c>
      <c r="BC1299">
        <v>0</v>
      </c>
      <c r="BD1299" t="s">
        <v>697</v>
      </c>
      <c r="BE1299">
        <v>0</v>
      </c>
      <c r="BF1299">
        <v>0</v>
      </c>
      <c r="BG1299">
        <v>0</v>
      </c>
      <c r="BH1299">
        <v>0</v>
      </c>
      <c r="BI1299" t="s">
        <v>197</v>
      </c>
      <c r="BJ1299" t="s">
        <v>697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 t="s">
        <v>3304</v>
      </c>
      <c r="BQ1299">
        <v>0</v>
      </c>
      <c r="BR1299">
        <v>0</v>
      </c>
      <c r="BS1299">
        <v>0</v>
      </c>
      <c r="BT1299" t="s">
        <v>697</v>
      </c>
      <c r="BU1299">
        <v>0</v>
      </c>
      <c r="BV1299">
        <v>0</v>
      </c>
      <c r="BW1299" t="s">
        <v>697</v>
      </c>
      <c r="BX1299">
        <v>0</v>
      </c>
    </row>
    <row r="1300" spans="1:76" x14ac:dyDescent="0.25">
      <c r="A1300" t="s">
        <v>746</v>
      </c>
      <c r="B1300" t="s">
        <v>201</v>
      </c>
      <c r="C1300" t="s">
        <v>249</v>
      </c>
      <c r="D1300" t="s">
        <v>250</v>
      </c>
      <c r="E1300" t="s">
        <v>192</v>
      </c>
      <c r="F1300" t="s">
        <v>251</v>
      </c>
      <c r="G1300" t="s">
        <v>697</v>
      </c>
      <c r="H1300" t="s">
        <v>89</v>
      </c>
      <c r="I1300" t="s">
        <v>1570</v>
      </c>
      <c r="J1300" t="s">
        <v>3088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697</v>
      </c>
      <c r="AC1300" s="2">
        <v>0</v>
      </c>
      <c r="AD1300">
        <v>0</v>
      </c>
      <c r="AE1300">
        <v>0</v>
      </c>
      <c r="AF1300">
        <v>1</v>
      </c>
      <c r="AG1300">
        <v>0</v>
      </c>
      <c r="AH1300">
        <v>47.52</v>
      </c>
      <c r="AI1300" t="s">
        <v>614</v>
      </c>
      <c r="AJ1300" t="s">
        <v>682</v>
      </c>
      <c r="AK1300" t="s">
        <v>697</v>
      </c>
      <c r="AL1300">
        <v>0</v>
      </c>
      <c r="AM1300">
        <v>0</v>
      </c>
      <c r="AN1300" t="s">
        <v>235</v>
      </c>
      <c r="AO1300" t="s">
        <v>697</v>
      </c>
      <c r="AP1300" t="s">
        <v>697</v>
      </c>
      <c r="AQ1300" t="s">
        <v>1767</v>
      </c>
      <c r="AR1300" t="s">
        <v>1768</v>
      </c>
      <c r="AS1300" t="s">
        <v>697</v>
      </c>
      <c r="AT1300" t="s">
        <v>697</v>
      </c>
      <c r="AU1300" t="s">
        <v>213</v>
      </c>
      <c r="AV1300" t="s">
        <v>236</v>
      </c>
      <c r="AW1300" t="s">
        <v>196</v>
      </c>
      <c r="AX1300" t="s">
        <v>697</v>
      </c>
      <c r="AY1300" t="s">
        <v>697</v>
      </c>
      <c r="AZ1300" t="s">
        <v>697</v>
      </c>
      <c r="BA1300" t="s">
        <v>2548</v>
      </c>
      <c r="BB1300" t="s">
        <v>3305</v>
      </c>
      <c r="BC1300">
        <v>0</v>
      </c>
      <c r="BD1300" t="s">
        <v>697</v>
      </c>
      <c r="BE1300">
        <v>0</v>
      </c>
      <c r="BF1300">
        <v>0</v>
      </c>
      <c r="BG1300">
        <v>0</v>
      </c>
      <c r="BH1300">
        <v>1.6</v>
      </c>
      <c r="BI1300" t="s">
        <v>197</v>
      </c>
      <c r="BJ1300" t="s">
        <v>192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 t="s">
        <v>3306</v>
      </c>
      <c r="BQ1300">
        <v>0</v>
      </c>
      <c r="BR1300">
        <v>0</v>
      </c>
      <c r="BS1300">
        <v>0</v>
      </c>
      <c r="BT1300" t="s">
        <v>880</v>
      </c>
      <c r="BU1300">
        <v>0</v>
      </c>
      <c r="BV1300">
        <v>0</v>
      </c>
      <c r="BW1300" t="s">
        <v>697</v>
      </c>
      <c r="BX1300">
        <v>0</v>
      </c>
    </row>
    <row r="1301" spans="1:76" x14ac:dyDescent="0.25">
      <c r="A1301" t="s">
        <v>746</v>
      </c>
      <c r="B1301" t="s">
        <v>201</v>
      </c>
      <c r="C1301" t="s">
        <v>249</v>
      </c>
      <c r="D1301" t="s">
        <v>250</v>
      </c>
      <c r="E1301" t="s">
        <v>192</v>
      </c>
      <c r="F1301" t="s">
        <v>251</v>
      </c>
      <c r="G1301" t="s">
        <v>697</v>
      </c>
      <c r="H1301" t="s">
        <v>89</v>
      </c>
      <c r="I1301" t="s">
        <v>1570</v>
      </c>
      <c r="J1301" t="s">
        <v>3088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697</v>
      </c>
      <c r="AC1301" s="2">
        <v>0</v>
      </c>
      <c r="AD1301">
        <v>0</v>
      </c>
      <c r="AE1301">
        <v>0</v>
      </c>
      <c r="AF1301">
        <v>0</v>
      </c>
      <c r="AG1301">
        <v>1</v>
      </c>
      <c r="AH1301">
        <v>50</v>
      </c>
      <c r="AI1301" t="s">
        <v>614</v>
      </c>
      <c r="AJ1301" t="s">
        <v>682</v>
      </c>
      <c r="AK1301" t="s">
        <v>697</v>
      </c>
      <c r="AL1301">
        <v>0</v>
      </c>
      <c r="AM1301">
        <v>0</v>
      </c>
      <c r="AN1301" t="s">
        <v>237</v>
      </c>
      <c r="AO1301" t="s">
        <v>697</v>
      </c>
      <c r="AP1301" t="s">
        <v>697</v>
      </c>
      <c r="AQ1301" t="s">
        <v>1767</v>
      </c>
      <c r="AR1301" t="s">
        <v>1768</v>
      </c>
      <c r="AS1301" t="s">
        <v>697</v>
      </c>
      <c r="AT1301" t="s">
        <v>697</v>
      </c>
      <c r="AU1301" t="s">
        <v>213</v>
      </c>
      <c r="AV1301" t="s">
        <v>236</v>
      </c>
      <c r="AW1301" t="s">
        <v>196</v>
      </c>
      <c r="AX1301" t="s">
        <v>697</v>
      </c>
      <c r="AY1301" t="s">
        <v>697</v>
      </c>
      <c r="AZ1301" t="s">
        <v>697</v>
      </c>
      <c r="BA1301" t="s">
        <v>2548</v>
      </c>
      <c r="BB1301" t="s">
        <v>3305</v>
      </c>
      <c r="BC1301">
        <v>0</v>
      </c>
      <c r="BD1301" t="s">
        <v>697</v>
      </c>
      <c r="BE1301">
        <v>0</v>
      </c>
      <c r="BF1301">
        <v>0</v>
      </c>
      <c r="BG1301">
        <v>0</v>
      </c>
      <c r="BH1301">
        <v>1.6</v>
      </c>
      <c r="BI1301" t="s">
        <v>197</v>
      </c>
      <c r="BJ1301" t="s">
        <v>192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 t="s">
        <v>3306</v>
      </c>
      <c r="BQ1301">
        <v>0</v>
      </c>
      <c r="BR1301">
        <v>0</v>
      </c>
      <c r="BS1301">
        <v>0</v>
      </c>
      <c r="BT1301" t="s">
        <v>880</v>
      </c>
      <c r="BU1301">
        <v>0</v>
      </c>
      <c r="BV1301">
        <v>0</v>
      </c>
      <c r="BW1301" t="s">
        <v>697</v>
      </c>
      <c r="BX1301">
        <v>0</v>
      </c>
    </row>
    <row r="1302" spans="1:76" x14ac:dyDescent="0.25">
      <c r="A1302" t="s">
        <v>809</v>
      </c>
      <c r="B1302" t="s">
        <v>191</v>
      </c>
      <c r="C1302" t="s">
        <v>810</v>
      </c>
      <c r="D1302" t="s">
        <v>674</v>
      </c>
      <c r="E1302" t="s">
        <v>192</v>
      </c>
      <c r="F1302" t="s">
        <v>601</v>
      </c>
      <c r="G1302" t="s">
        <v>697</v>
      </c>
      <c r="H1302" t="s">
        <v>89</v>
      </c>
      <c r="I1302" t="s">
        <v>2264</v>
      </c>
      <c r="J1302" t="s">
        <v>3088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697</v>
      </c>
      <c r="AC1302" s="2">
        <v>0</v>
      </c>
      <c r="AD1302">
        <v>0</v>
      </c>
      <c r="AE1302">
        <v>0</v>
      </c>
      <c r="AF1302">
        <v>1</v>
      </c>
      <c r="AG1302">
        <v>0</v>
      </c>
      <c r="AH1302">
        <v>47.52</v>
      </c>
      <c r="AI1302" t="s">
        <v>451</v>
      </c>
      <c r="AJ1302" t="s">
        <v>454</v>
      </c>
      <c r="AK1302" t="s">
        <v>697</v>
      </c>
      <c r="AL1302">
        <v>0</v>
      </c>
      <c r="AM1302">
        <v>0</v>
      </c>
      <c r="AN1302" t="s">
        <v>194</v>
      </c>
      <c r="AO1302" t="s">
        <v>697</v>
      </c>
      <c r="AP1302" t="s">
        <v>697</v>
      </c>
      <c r="AQ1302" t="s">
        <v>3307</v>
      </c>
      <c r="AR1302" t="s">
        <v>3308</v>
      </c>
      <c r="AS1302" t="s">
        <v>697</v>
      </c>
      <c r="AT1302" t="s">
        <v>697</v>
      </c>
      <c r="AU1302" t="s">
        <v>207</v>
      </c>
      <c r="AV1302" t="s">
        <v>236</v>
      </c>
      <c r="AW1302" t="s">
        <v>196</v>
      </c>
      <c r="AX1302" t="s">
        <v>697</v>
      </c>
      <c r="AY1302" t="s">
        <v>697</v>
      </c>
      <c r="AZ1302" t="s">
        <v>697</v>
      </c>
      <c r="BA1302" t="s">
        <v>2947</v>
      </c>
      <c r="BB1302" t="s">
        <v>3309</v>
      </c>
      <c r="BC1302">
        <v>0</v>
      </c>
      <c r="BD1302" t="s">
        <v>697</v>
      </c>
      <c r="BE1302">
        <v>0</v>
      </c>
      <c r="BF1302">
        <v>0</v>
      </c>
      <c r="BG1302">
        <v>0</v>
      </c>
      <c r="BH1302">
        <v>1.5</v>
      </c>
      <c r="BI1302" t="s">
        <v>197</v>
      </c>
      <c r="BJ1302" t="s">
        <v>192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 t="s">
        <v>3310</v>
      </c>
      <c r="BQ1302">
        <v>0</v>
      </c>
      <c r="BR1302">
        <v>0</v>
      </c>
      <c r="BS1302">
        <v>0</v>
      </c>
      <c r="BT1302" t="s">
        <v>880</v>
      </c>
      <c r="BU1302">
        <v>0</v>
      </c>
      <c r="BV1302">
        <v>0</v>
      </c>
      <c r="BW1302" t="s">
        <v>697</v>
      </c>
      <c r="BX1302">
        <v>0</v>
      </c>
    </row>
    <row r="1303" spans="1:76" x14ac:dyDescent="0.25">
      <c r="A1303" t="s">
        <v>809</v>
      </c>
      <c r="B1303" t="s">
        <v>191</v>
      </c>
      <c r="C1303" t="s">
        <v>810</v>
      </c>
      <c r="D1303" t="s">
        <v>674</v>
      </c>
      <c r="E1303" t="s">
        <v>192</v>
      </c>
      <c r="F1303" t="s">
        <v>601</v>
      </c>
      <c r="G1303" t="s">
        <v>198</v>
      </c>
      <c r="H1303" t="s">
        <v>198</v>
      </c>
      <c r="I1303" t="s">
        <v>2264</v>
      </c>
      <c r="J1303" t="s">
        <v>3088</v>
      </c>
      <c r="K1303">
        <v>1</v>
      </c>
      <c r="L1303">
        <v>619</v>
      </c>
      <c r="M1303">
        <v>408</v>
      </c>
      <c r="N1303">
        <v>0</v>
      </c>
      <c r="O1303">
        <v>0</v>
      </c>
      <c r="P1303">
        <v>0</v>
      </c>
      <c r="Q1303">
        <v>619</v>
      </c>
      <c r="R1303">
        <v>0</v>
      </c>
      <c r="S1303">
        <v>0</v>
      </c>
      <c r="T1303">
        <v>34.090000000000003</v>
      </c>
      <c r="U1303">
        <v>31.5</v>
      </c>
      <c r="V1303">
        <v>25.82</v>
      </c>
      <c r="W1303">
        <v>-8.27</v>
      </c>
      <c r="X1303">
        <v>-13.13</v>
      </c>
      <c r="Y1303">
        <v>11.484999999999999</v>
      </c>
      <c r="Z1303">
        <v>13.26</v>
      </c>
      <c r="AA1303">
        <v>3.25</v>
      </c>
      <c r="AB1303" t="s">
        <v>199</v>
      </c>
      <c r="AC1303" s="2">
        <v>-22.545081967213115</v>
      </c>
      <c r="AD1303">
        <v>-4.96</v>
      </c>
      <c r="AE1303">
        <v>410.76</v>
      </c>
      <c r="AF1303">
        <v>0</v>
      </c>
      <c r="AG1303">
        <v>0</v>
      </c>
      <c r="AH1303">
        <v>0</v>
      </c>
      <c r="AI1303" t="s">
        <v>697</v>
      </c>
      <c r="AJ1303" t="s">
        <v>697</v>
      </c>
      <c r="AK1303" t="s">
        <v>697</v>
      </c>
      <c r="AL1303">
        <v>0</v>
      </c>
      <c r="AM1303">
        <v>0</v>
      </c>
      <c r="AN1303" t="s">
        <v>697</v>
      </c>
      <c r="AO1303" t="s">
        <v>697</v>
      </c>
      <c r="AP1303" t="s">
        <v>215</v>
      </c>
      <c r="AQ1303" t="s">
        <v>3307</v>
      </c>
      <c r="AR1303" t="s">
        <v>3308</v>
      </c>
      <c r="AS1303" t="s">
        <v>697</v>
      </c>
      <c r="AT1303" t="s">
        <v>697</v>
      </c>
      <c r="AU1303" t="s">
        <v>207</v>
      </c>
      <c r="AV1303" t="s">
        <v>236</v>
      </c>
      <c r="AW1303" t="s">
        <v>196</v>
      </c>
      <c r="AX1303" t="s">
        <v>697</v>
      </c>
      <c r="AY1303" t="s">
        <v>697</v>
      </c>
      <c r="AZ1303" t="s">
        <v>697</v>
      </c>
      <c r="BA1303" t="s">
        <v>2947</v>
      </c>
      <c r="BB1303" t="s">
        <v>3309</v>
      </c>
      <c r="BC1303">
        <v>0</v>
      </c>
      <c r="BD1303" t="s">
        <v>697</v>
      </c>
      <c r="BE1303">
        <v>0</v>
      </c>
      <c r="BF1303">
        <v>0</v>
      </c>
      <c r="BG1303">
        <v>0</v>
      </c>
      <c r="BH1303">
        <v>0</v>
      </c>
      <c r="BI1303" t="s">
        <v>197</v>
      </c>
      <c r="BJ1303" t="s">
        <v>697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 t="s">
        <v>3310</v>
      </c>
      <c r="BQ1303">
        <v>0</v>
      </c>
      <c r="BR1303">
        <v>0</v>
      </c>
      <c r="BS1303">
        <v>0</v>
      </c>
      <c r="BT1303" t="s">
        <v>697</v>
      </c>
      <c r="BU1303">
        <v>0</v>
      </c>
      <c r="BV1303">
        <v>0</v>
      </c>
      <c r="BW1303" t="s">
        <v>697</v>
      </c>
      <c r="BX1303">
        <v>0</v>
      </c>
    </row>
    <row r="1304" spans="1:76" x14ac:dyDescent="0.25">
      <c r="A1304" t="s">
        <v>749</v>
      </c>
      <c r="B1304" t="s">
        <v>201</v>
      </c>
      <c r="C1304" t="s">
        <v>703</v>
      </c>
      <c r="D1304" t="s">
        <v>260</v>
      </c>
      <c r="E1304" t="s">
        <v>192</v>
      </c>
      <c r="F1304" t="s">
        <v>633</v>
      </c>
      <c r="G1304" t="s">
        <v>697</v>
      </c>
      <c r="H1304" t="s">
        <v>89</v>
      </c>
      <c r="I1304" t="s">
        <v>1318</v>
      </c>
      <c r="J1304" t="s">
        <v>3088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697</v>
      </c>
      <c r="AC1304" s="2">
        <v>0</v>
      </c>
      <c r="AD1304">
        <v>0</v>
      </c>
      <c r="AE1304">
        <v>0</v>
      </c>
      <c r="AF1304">
        <v>1</v>
      </c>
      <c r="AG1304">
        <v>0</v>
      </c>
      <c r="AH1304">
        <v>65.34</v>
      </c>
      <c r="AI1304" t="s">
        <v>452</v>
      </c>
      <c r="AJ1304" t="s">
        <v>453</v>
      </c>
      <c r="AK1304" t="s">
        <v>697</v>
      </c>
      <c r="AL1304">
        <v>0</v>
      </c>
      <c r="AM1304">
        <v>0</v>
      </c>
      <c r="AN1304" t="s">
        <v>194</v>
      </c>
      <c r="AO1304" t="s">
        <v>697</v>
      </c>
      <c r="AP1304" t="s">
        <v>697</v>
      </c>
      <c r="AQ1304" t="s">
        <v>3311</v>
      </c>
      <c r="AR1304" t="s">
        <v>3312</v>
      </c>
      <c r="AS1304" t="s">
        <v>697</v>
      </c>
      <c r="AT1304" t="s">
        <v>697</v>
      </c>
      <c r="AU1304" t="s">
        <v>195</v>
      </c>
      <c r="AV1304" t="s">
        <v>236</v>
      </c>
      <c r="AW1304" t="s">
        <v>196</v>
      </c>
      <c r="AX1304" t="s">
        <v>697</v>
      </c>
      <c r="AY1304" t="s">
        <v>697</v>
      </c>
      <c r="AZ1304" t="s">
        <v>697</v>
      </c>
      <c r="BA1304" t="s">
        <v>1505</v>
      </c>
      <c r="BB1304" t="s">
        <v>2470</v>
      </c>
      <c r="BC1304">
        <v>0</v>
      </c>
      <c r="BD1304" t="s">
        <v>697</v>
      </c>
      <c r="BE1304">
        <v>0</v>
      </c>
      <c r="BF1304">
        <v>0</v>
      </c>
      <c r="BG1304">
        <v>0</v>
      </c>
      <c r="BH1304">
        <v>2.2000000000000002</v>
      </c>
      <c r="BI1304" t="s">
        <v>197</v>
      </c>
      <c r="BJ1304" t="s">
        <v>192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 t="s">
        <v>3313</v>
      </c>
      <c r="BQ1304">
        <v>0</v>
      </c>
      <c r="BR1304">
        <v>0</v>
      </c>
      <c r="BS1304">
        <v>0</v>
      </c>
      <c r="BT1304" t="s">
        <v>880</v>
      </c>
      <c r="BU1304">
        <v>0</v>
      </c>
      <c r="BV1304">
        <v>0</v>
      </c>
      <c r="BW1304" t="s">
        <v>697</v>
      </c>
      <c r="BX1304">
        <v>0</v>
      </c>
    </row>
    <row r="1305" spans="1:76" x14ac:dyDescent="0.25">
      <c r="A1305" t="s">
        <v>749</v>
      </c>
      <c r="B1305" t="s">
        <v>201</v>
      </c>
      <c r="C1305" t="s">
        <v>703</v>
      </c>
      <c r="D1305" t="s">
        <v>260</v>
      </c>
      <c r="E1305" t="s">
        <v>192</v>
      </c>
      <c r="F1305" t="s">
        <v>633</v>
      </c>
      <c r="G1305" t="s">
        <v>198</v>
      </c>
      <c r="H1305" t="s">
        <v>198</v>
      </c>
      <c r="I1305" t="s">
        <v>1318</v>
      </c>
      <c r="J1305" t="s">
        <v>3088</v>
      </c>
      <c r="K1305">
        <v>1</v>
      </c>
      <c r="L1305">
        <v>629</v>
      </c>
      <c r="M1305">
        <v>358</v>
      </c>
      <c r="N1305">
        <v>0</v>
      </c>
      <c r="O1305">
        <v>0</v>
      </c>
      <c r="P1305">
        <v>0</v>
      </c>
      <c r="Q1305">
        <v>629</v>
      </c>
      <c r="R1305">
        <v>0</v>
      </c>
      <c r="S1305">
        <v>0</v>
      </c>
      <c r="T1305">
        <v>43.08</v>
      </c>
      <c r="U1305">
        <v>29.5</v>
      </c>
      <c r="V1305">
        <v>24.18</v>
      </c>
      <c r="W1305">
        <v>-18.899999999999999</v>
      </c>
      <c r="X1305">
        <v>-70.040000000000006</v>
      </c>
      <c r="Y1305">
        <v>4.45</v>
      </c>
      <c r="Z1305">
        <v>11.64</v>
      </c>
      <c r="AA1305">
        <v>3.25</v>
      </c>
      <c r="AB1305" t="s">
        <v>199</v>
      </c>
      <c r="AC1305" s="2">
        <v>-73.688524590163937</v>
      </c>
      <c r="AD1305">
        <v>-16.21</v>
      </c>
      <c r="AE1305">
        <v>431.81</v>
      </c>
      <c r="AF1305">
        <v>0</v>
      </c>
      <c r="AG1305">
        <v>0</v>
      </c>
      <c r="AH1305">
        <v>0</v>
      </c>
      <c r="AI1305" t="s">
        <v>697</v>
      </c>
      <c r="AJ1305" t="s">
        <v>697</v>
      </c>
      <c r="AK1305" t="s">
        <v>697</v>
      </c>
      <c r="AL1305">
        <v>0</v>
      </c>
      <c r="AM1305">
        <v>0</v>
      </c>
      <c r="AN1305" t="s">
        <v>697</v>
      </c>
      <c r="AO1305" t="s">
        <v>697</v>
      </c>
      <c r="AP1305" t="s">
        <v>215</v>
      </c>
      <c r="AQ1305" t="s">
        <v>3311</v>
      </c>
      <c r="AR1305" t="s">
        <v>3312</v>
      </c>
      <c r="AS1305" t="s">
        <v>697</v>
      </c>
      <c r="AT1305" t="s">
        <v>697</v>
      </c>
      <c r="AU1305" t="s">
        <v>195</v>
      </c>
      <c r="AV1305" t="s">
        <v>236</v>
      </c>
      <c r="AW1305" t="s">
        <v>196</v>
      </c>
      <c r="AX1305" t="s">
        <v>697</v>
      </c>
      <c r="AY1305" t="s">
        <v>697</v>
      </c>
      <c r="AZ1305" t="s">
        <v>697</v>
      </c>
      <c r="BA1305" t="s">
        <v>1505</v>
      </c>
      <c r="BB1305" t="s">
        <v>2470</v>
      </c>
      <c r="BC1305">
        <v>0</v>
      </c>
      <c r="BD1305" t="s">
        <v>697</v>
      </c>
      <c r="BE1305">
        <v>0</v>
      </c>
      <c r="BF1305">
        <v>0</v>
      </c>
      <c r="BG1305">
        <v>0</v>
      </c>
      <c r="BH1305">
        <v>0</v>
      </c>
      <c r="BI1305" t="s">
        <v>197</v>
      </c>
      <c r="BJ1305" t="s">
        <v>697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 t="s">
        <v>3313</v>
      </c>
      <c r="BQ1305">
        <v>0</v>
      </c>
      <c r="BR1305">
        <v>0</v>
      </c>
      <c r="BS1305">
        <v>0</v>
      </c>
      <c r="BT1305" t="s">
        <v>697</v>
      </c>
      <c r="BU1305">
        <v>0</v>
      </c>
      <c r="BV1305">
        <v>0</v>
      </c>
      <c r="BW1305" t="s">
        <v>697</v>
      </c>
      <c r="BX1305">
        <v>0</v>
      </c>
    </row>
    <row r="1306" spans="1:76" x14ac:dyDescent="0.25">
      <c r="A1306" t="s">
        <v>192</v>
      </c>
      <c r="B1306" t="s">
        <v>697</v>
      </c>
      <c r="C1306" t="s">
        <v>697</v>
      </c>
      <c r="D1306" t="s">
        <v>697</v>
      </c>
      <c r="E1306" t="s">
        <v>697</v>
      </c>
      <c r="F1306" t="s">
        <v>253</v>
      </c>
      <c r="G1306" t="s">
        <v>697</v>
      </c>
      <c r="H1306" t="s">
        <v>184</v>
      </c>
      <c r="I1306" t="s">
        <v>3088</v>
      </c>
      <c r="J1306" t="s">
        <v>3088</v>
      </c>
      <c r="K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697</v>
      </c>
      <c r="AC1306" s="2">
        <v>-0.72950819672131151</v>
      </c>
      <c r="AD1306">
        <v>-0.16</v>
      </c>
      <c r="AE1306">
        <v>0</v>
      </c>
      <c r="AF1306">
        <v>0</v>
      </c>
      <c r="AG1306">
        <v>0</v>
      </c>
      <c r="AH1306">
        <v>0</v>
      </c>
      <c r="AI1306" t="s">
        <v>697</v>
      </c>
      <c r="AJ1306" t="s">
        <v>697</v>
      </c>
      <c r="AK1306" t="s">
        <v>697</v>
      </c>
      <c r="AL1306">
        <v>0</v>
      </c>
      <c r="AM1306">
        <v>0</v>
      </c>
      <c r="AN1306" t="s">
        <v>697</v>
      </c>
      <c r="AO1306" t="s">
        <v>697</v>
      </c>
      <c r="AP1306" t="s">
        <v>697</v>
      </c>
      <c r="AQ1306" t="s">
        <v>697</v>
      </c>
      <c r="AR1306" t="s">
        <v>697</v>
      </c>
      <c r="AS1306" t="s">
        <v>697</v>
      </c>
      <c r="AT1306" t="s">
        <v>697</v>
      </c>
      <c r="AU1306" t="s">
        <v>697</v>
      </c>
      <c r="AV1306" t="s">
        <v>697</v>
      </c>
      <c r="AW1306" t="s">
        <v>697</v>
      </c>
      <c r="AX1306" t="s">
        <v>697</v>
      </c>
      <c r="AY1306" t="s">
        <v>697</v>
      </c>
      <c r="AZ1306" t="s">
        <v>697</v>
      </c>
      <c r="BA1306" t="s">
        <v>1096</v>
      </c>
      <c r="BB1306" t="s">
        <v>1207</v>
      </c>
      <c r="BC1306">
        <v>0.89</v>
      </c>
      <c r="BD1306" t="s">
        <v>977</v>
      </c>
      <c r="BE1306">
        <v>0</v>
      </c>
      <c r="BF1306">
        <v>0</v>
      </c>
      <c r="BG1306">
        <v>0</v>
      </c>
      <c r="BH1306">
        <v>0</v>
      </c>
      <c r="BI1306" t="s">
        <v>197</v>
      </c>
      <c r="BJ1306" t="s">
        <v>697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 t="s">
        <v>697</v>
      </c>
      <c r="BQ1306">
        <v>0</v>
      </c>
      <c r="BR1306">
        <v>0</v>
      </c>
      <c r="BS1306">
        <v>0</v>
      </c>
      <c r="BT1306" t="s">
        <v>697</v>
      </c>
      <c r="BU1306">
        <v>0</v>
      </c>
      <c r="BV1306">
        <v>0</v>
      </c>
      <c r="BW1306" t="s">
        <v>697</v>
      </c>
      <c r="BX1306">
        <v>0</v>
      </c>
    </row>
    <row r="1307" spans="1:76" x14ac:dyDescent="0.25">
      <c r="A1307" t="s">
        <v>192</v>
      </c>
      <c r="B1307" t="s">
        <v>697</v>
      </c>
      <c r="C1307" t="s">
        <v>697</v>
      </c>
      <c r="D1307" t="s">
        <v>697</v>
      </c>
      <c r="E1307" t="s">
        <v>697</v>
      </c>
      <c r="F1307" t="s">
        <v>469</v>
      </c>
      <c r="G1307" t="s">
        <v>697</v>
      </c>
      <c r="H1307" t="s">
        <v>184</v>
      </c>
      <c r="I1307" t="s">
        <v>3088</v>
      </c>
      <c r="J1307" t="s">
        <v>3088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697</v>
      </c>
      <c r="AC1307" s="2">
        <v>-0.1147540983606557</v>
      </c>
      <c r="AD1307">
        <v>-0.03</v>
      </c>
      <c r="AE1307">
        <v>0</v>
      </c>
      <c r="AF1307">
        <v>0</v>
      </c>
      <c r="AG1307">
        <v>0</v>
      </c>
      <c r="AH1307">
        <v>0</v>
      </c>
      <c r="AI1307" t="s">
        <v>697</v>
      </c>
      <c r="AJ1307" t="s">
        <v>697</v>
      </c>
      <c r="AK1307" t="s">
        <v>697</v>
      </c>
      <c r="AL1307">
        <v>0</v>
      </c>
      <c r="AM1307">
        <v>0</v>
      </c>
      <c r="AN1307" t="s">
        <v>697</v>
      </c>
      <c r="AO1307" t="s">
        <v>697</v>
      </c>
      <c r="AP1307" t="s">
        <v>697</v>
      </c>
      <c r="AQ1307" t="s">
        <v>697</v>
      </c>
      <c r="AR1307" t="s">
        <v>697</v>
      </c>
      <c r="AS1307" t="s">
        <v>697</v>
      </c>
      <c r="AT1307" t="s">
        <v>697</v>
      </c>
      <c r="AU1307" t="s">
        <v>697</v>
      </c>
      <c r="AV1307" t="s">
        <v>697</v>
      </c>
      <c r="AW1307" t="s">
        <v>697</v>
      </c>
      <c r="AX1307" t="s">
        <v>697</v>
      </c>
      <c r="AY1307" t="s">
        <v>697</v>
      </c>
      <c r="AZ1307" t="s">
        <v>697</v>
      </c>
      <c r="BA1307" t="s">
        <v>999</v>
      </c>
      <c r="BB1307" t="s">
        <v>1205</v>
      </c>
      <c r="BC1307">
        <v>0.14000000000000001</v>
      </c>
      <c r="BD1307" t="s">
        <v>1307</v>
      </c>
      <c r="BE1307">
        <v>0</v>
      </c>
      <c r="BF1307">
        <v>0</v>
      </c>
      <c r="BG1307">
        <v>0</v>
      </c>
      <c r="BH1307">
        <v>0</v>
      </c>
      <c r="BI1307" t="s">
        <v>197</v>
      </c>
      <c r="BJ1307" t="s">
        <v>697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 t="s">
        <v>697</v>
      </c>
      <c r="BQ1307">
        <v>0</v>
      </c>
      <c r="BR1307">
        <v>0</v>
      </c>
      <c r="BS1307">
        <v>0</v>
      </c>
      <c r="BT1307" t="s">
        <v>697</v>
      </c>
      <c r="BU1307">
        <v>0</v>
      </c>
      <c r="BV1307">
        <v>0</v>
      </c>
      <c r="BW1307" t="s">
        <v>697</v>
      </c>
      <c r="BX1307">
        <v>0</v>
      </c>
    </row>
    <row r="1308" spans="1:76" x14ac:dyDescent="0.25">
      <c r="A1308" t="s">
        <v>192</v>
      </c>
      <c r="B1308" t="s">
        <v>697</v>
      </c>
      <c r="C1308" t="s">
        <v>697</v>
      </c>
      <c r="D1308" t="s">
        <v>697</v>
      </c>
      <c r="E1308" t="s">
        <v>697</v>
      </c>
      <c r="F1308" t="s">
        <v>683</v>
      </c>
      <c r="G1308" t="s">
        <v>697</v>
      </c>
      <c r="H1308" t="s">
        <v>184</v>
      </c>
      <c r="I1308" t="s">
        <v>3088</v>
      </c>
      <c r="J1308" t="s">
        <v>3088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697</v>
      </c>
      <c r="AC1308" s="2">
        <v>-6.6065573770491799</v>
      </c>
      <c r="AD1308">
        <v>-1.45</v>
      </c>
      <c r="AE1308">
        <v>0</v>
      </c>
      <c r="AF1308">
        <v>0</v>
      </c>
      <c r="AG1308">
        <v>0</v>
      </c>
      <c r="AH1308">
        <v>0</v>
      </c>
      <c r="AI1308" t="s">
        <v>697</v>
      </c>
      <c r="AJ1308" t="s">
        <v>697</v>
      </c>
      <c r="AK1308" t="s">
        <v>697</v>
      </c>
      <c r="AL1308">
        <v>0</v>
      </c>
      <c r="AM1308">
        <v>0</v>
      </c>
      <c r="AN1308" t="s">
        <v>697</v>
      </c>
      <c r="AO1308" t="s">
        <v>697</v>
      </c>
      <c r="AP1308" t="s">
        <v>697</v>
      </c>
      <c r="AQ1308" t="s">
        <v>697</v>
      </c>
      <c r="AR1308" t="s">
        <v>697</v>
      </c>
      <c r="AS1308" t="s">
        <v>697</v>
      </c>
      <c r="AT1308" t="s">
        <v>697</v>
      </c>
      <c r="AU1308" t="s">
        <v>697</v>
      </c>
      <c r="AV1308" t="s">
        <v>697</v>
      </c>
      <c r="AW1308" t="s">
        <v>697</v>
      </c>
      <c r="AX1308" t="s">
        <v>697</v>
      </c>
      <c r="AY1308" t="s">
        <v>697</v>
      </c>
      <c r="AZ1308" t="s">
        <v>697</v>
      </c>
      <c r="BA1308" t="s">
        <v>1321</v>
      </c>
      <c r="BB1308" t="s">
        <v>1322</v>
      </c>
      <c r="BC1308">
        <v>8.06</v>
      </c>
      <c r="BD1308" t="s">
        <v>697</v>
      </c>
      <c r="BE1308">
        <v>0</v>
      </c>
      <c r="BF1308">
        <v>0</v>
      </c>
      <c r="BG1308">
        <v>0</v>
      </c>
      <c r="BH1308">
        <v>0</v>
      </c>
      <c r="BI1308" t="s">
        <v>197</v>
      </c>
      <c r="BJ1308" t="s">
        <v>697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 t="s">
        <v>697</v>
      </c>
      <c r="BQ1308">
        <v>0</v>
      </c>
      <c r="BR1308">
        <v>0</v>
      </c>
      <c r="BS1308">
        <v>0</v>
      </c>
      <c r="BT1308" t="s">
        <v>697</v>
      </c>
      <c r="BU1308">
        <v>0</v>
      </c>
      <c r="BV1308">
        <v>0</v>
      </c>
      <c r="BW1308" t="s">
        <v>697</v>
      </c>
      <c r="BX1308">
        <v>0</v>
      </c>
    </row>
    <row r="1309" spans="1:76" x14ac:dyDescent="0.25">
      <c r="A1309" t="s">
        <v>192</v>
      </c>
      <c r="B1309" t="s">
        <v>697</v>
      </c>
      <c r="C1309" t="s">
        <v>697</v>
      </c>
      <c r="D1309" t="s">
        <v>697</v>
      </c>
      <c r="E1309" t="s">
        <v>697</v>
      </c>
      <c r="F1309" t="s">
        <v>221</v>
      </c>
      <c r="G1309" t="s">
        <v>697</v>
      </c>
      <c r="H1309" t="s">
        <v>184</v>
      </c>
      <c r="I1309" t="s">
        <v>3088</v>
      </c>
      <c r="J1309" t="s">
        <v>3088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697</v>
      </c>
      <c r="AC1309" s="2">
        <v>-0.2131147540983607</v>
      </c>
      <c r="AD1309">
        <v>-0.05</v>
      </c>
      <c r="AE1309">
        <v>0</v>
      </c>
      <c r="AF1309">
        <v>0</v>
      </c>
      <c r="AG1309">
        <v>0</v>
      </c>
      <c r="AH1309">
        <v>0</v>
      </c>
      <c r="AI1309" t="s">
        <v>697</v>
      </c>
      <c r="AJ1309" t="s">
        <v>697</v>
      </c>
      <c r="AK1309" t="s">
        <v>697</v>
      </c>
      <c r="AL1309">
        <v>0</v>
      </c>
      <c r="AM1309">
        <v>0</v>
      </c>
      <c r="AN1309" t="s">
        <v>697</v>
      </c>
      <c r="AO1309" t="s">
        <v>697</v>
      </c>
      <c r="AP1309" t="s">
        <v>697</v>
      </c>
      <c r="AQ1309" t="s">
        <v>697</v>
      </c>
      <c r="AR1309" t="s">
        <v>697</v>
      </c>
      <c r="AS1309" t="s">
        <v>697</v>
      </c>
      <c r="AT1309" t="s">
        <v>697</v>
      </c>
      <c r="AU1309" t="s">
        <v>697</v>
      </c>
      <c r="AV1309" t="s">
        <v>697</v>
      </c>
      <c r="AW1309" t="s">
        <v>697</v>
      </c>
      <c r="AX1309" t="s">
        <v>697</v>
      </c>
      <c r="AY1309" t="s">
        <v>697</v>
      </c>
      <c r="AZ1309" t="s">
        <v>697</v>
      </c>
      <c r="BA1309" t="s">
        <v>1462</v>
      </c>
      <c r="BB1309" t="s">
        <v>1463</v>
      </c>
      <c r="BC1309">
        <v>0.26</v>
      </c>
      <c r="BD1309" t="s">
        <v>697</v>
      </c>
      <c r="BE1309">
        <v>0</v>
      </c>
      <c r="BF1309">
        <v>0</v>
      </c>
      <c r="BG1309">
        <v>0</v>
      </c>
      <c r="BH1309">
        <v>0</v>
      </c>
      <c r="BI1309" t="s">
        <v>197</v>
      </c>
      <c r="BJ1309" t="s">
        <v>697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 t="s">
        <v>697</v>
      </c>
      <c r="BQ1309">
        <v>0</v>
      </c>
      <c r="BR1309">
        <v>0</v>
      </c>
      <c r="BS1309">
        <v>0</v>
      </c>
      <c r="BT1309" t="s">
        <v>697</v>
      </c>
      <c r="BU1309">
        <v>0</v>
      </c>
      <c r="BV1309">
        <v>0</v>
      </c>
      <c r="BW1309" t="s">
        <v>697</v>
      </c>
      <c r="BX1309">
        <v>0</v>
      </c>
    </row>
    <row r="1310" spans="1:76" x14ac:dyDescent="0.25">
      <c r="A1310" t="s">
        <v>192</v>
      </c>
      <c r="B1310" t="s">
        <v>697</v>
      </c>
      <c r="C1310" t="s">
        <v>697</v>
      </c>
      <c r="D1310" t="s">
        <v>697</v>
      </c>
      <c r="E1310" t="s">
        <v>697</v>
      </c>
      <c r="F1310" t="s">
        <v>222</v>
      </c>
      <c r="G1310" t="s">
        <v>697</v>
      </c>
      <c r="H1310" t="s">
        <v>184</v>
      </c>
      <c r="I1310" t="s">
        <v>3088</v>
      </c>
      <c r="J1310" t="s">
        <v>3088</v>
      </c>
      <c r="K1310">
        <v>2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697</v>
      </c>
      <c r="AC1310" s="2">
        <v>-0.40163934426229508</v>
      </c>
      <c r="AD1310">
        <v>-0.09</v>
      </c>
      <c r="AE1310">
        <v>0</v>
      </c>
      <c r="AF1310">
        <v>0</v>
      </c>
      <c r="AG1310">
        <v>0</v>
      </c>
      <c r="AH1310">
        <v>0</v>
      </c>
      <c r="AI1310" t="s">
        <v>697</v>
      </c>
      <c r="AJ1310" t="s">
        <v>697</v>
      </c>
      <c r="AK1310" t="s">
        <v>697</v>
      </c>
      <c r="AL1310">
        <v>0</v>
      </c>
      <c r="AM1310">
        <v>0</v>
      </c>
      <c r="AN1310" t="s">
        <v>697</v>
      </c>
      <c r="AO1310" t="s">
        <v>697</v>
      </c>
      <c r="AP1310" t="s">
        <v>697</v>
      </c>
      <c r="AQ1310" t="s">
        <v>697</v>
      </c>
      <c r="AR1310" t="s">
        <v>697</v>
      </c>
      <c r="AS1310" t="s">
        <v>697</v>
      </c>
      <c r="AT1310" t="s">
        <v>697</v>
      </c>
      <c r="AU1310" t="s">
        <v>697</v>
      </c>
      <c r="AV1310" t="s">
        <v>697</v>
      </c>
      <c r="AW1310" t="s">
        <v>697</v>
      </c>
      <c r="AX1310" t="s">
        <v>697</v>
      </c>
      <c r="AY1310" t="s">
        <v>697</v>
      </c>
      <c r="AZ1310" t="s">
        <v>697</v>
      </c>
      <c r="BA1310" t="s">
        <v>2191</v>
      </c>
      <c r="BB1310" t="s">
        <v>2293</v>
      </c>
      <c r="BC1310">
        <v>0.49</v>
      </c>
      <c r="BD1310" t="s">
        <v>697</v>
      </c>
      <c r="BE1310">
        <v>0</v>
      </c>
      <c r="BF1310">
        <v>0</v>
      </c>
      <c r="BG1310">
        <v>0</v>
      </c>
      <c r="BH1310">
        <v>0</v>
      </c>
      <c r="BI1310" t="s">
        <v>197</v>
      </c>
      <c r="BJ1310" t="s">
        <v>697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 t="s">
        <v>697</v>
      </c>
      <c r="BQ1310">
        <v>0</v>
      </c>
      <c r="BR1310">
        <v>0</v>
      </c>
      <c r="BS1310">
        <v>0</v>
      </c>
      <c r="BT1310" t="s">
        <v>697</v>
      </c>
      <c r="BU1310">
        <v>0</v>
      </c>
      <c r="BV1310">
        <v>0</v>
      </c>
      <c r="BW1310" t="s">
        <v>697</v>
      </c>
      <c r="BX1310">
        <v>0</v>
      </c>
    </row>
    <row r="1311" spans="1:76" x14ac:dyDescent="0.25">
      <c r="A1311" t="s">
        <v>192</v>
      </c>
      <c r="B1311" t="s">
        <v>697</v>
      </c>
      <c r="C1311" t="s">
        <v>697</v>
      </c>
      <c r="D1311" t="s">
        <v>697</v>
      </c>
      <c r="E1311" t="s">
        <v>697</v>
      </c>
      <c r="F1311" t="s">
        <v>683</v>
      </c>
      <c r="G1311" t="s">
        <v>697</v>
      </c>
      <c r="H1311" t="s">
        <v>184</v>
      </c>
      <c r="I1311" t="s">
        <v>3088</v>
      </c>
      <c r="J1311" t="s">
        <v>3088</v>
      </c>
      <c r="K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697</v>
      </c>
      <c r="AC1311" s="2">
        <v>-5.0081967213114753</v>
      </c>
      <c r="AD1311">
        <v>-1.1000000000000001</v>
      </c>
      <c r="AE1311">
        <v>0</v>
      </c>
      <c r="AF1311">
        <v>0</v>
      </c>
      <c r="AG1311">
        <v>0</v>
      </c>
      <c r="AH1311">
        <v>0</v>
      </c>
      <c r="AI1311" t="s">
        <v>697</v>
      </c>
      <c r="AJ1311" t="s">
        <v>697</v>
      </c>
      <c r="AK1311" t="s">
        <v>697</v>
      </c>
      <c r="AL1311">
        <v>0</v>
      </c>
      <c r="AM1311">
        <v>0</v>
      </c>
      <c r="AN1311" t="s">
        <v>697</v>
      </c>
      <c r="AO1311" t="s">
        <v>697</v>
      </c>
      <c r="AP1311" t="s">
        <v>697</v>
      </c>
      <c r="AQ1311" t="s">
        <v>697</v>
      </c>
      <c r="AR1311" t="s">
        <v>697</v>
      </c>
      <c r="AS1311" t="s">
        <v>697</v>
      </c>
      <c r="AT1311" t="s">
        <v>697</v>
      </c>
      <c r="AU1311" t="s">
        <v>697</v>
      </c>
      <c r="AV1311" t="s">
        <v>697</v>
      </c>
      <c r="AW1311" t="s">
        <v>697</v>
      </c>
      <c r="AX1311" t="s">
        <v>697</v>
      </c>
      <c r="AY1311" t="s">
        <v>697</v>
      </c>
      <c r="AZ1311" t="s">
        <v>697</v>
      </c>
      <c r="BA1311" t="s">
        <v>1528</v>
      </c>
      <c r="BB1311" t="s">
        <v>1681</v>
      </c>
      <c r="BC1311">
        <v>6.11</v>
      </c>
      <c r="BD1311" t="s">
        <v>697</v>
      </c>
      <c r="BE1311">
        <v>0</v>
      </c>
      <c r="BF1311">
        <v>0</v>
      </c>
      <c r="BG1311">
        <v>0</v>
      </c>
      <c r="BH1311">
        <v>0</v>
      </c>
      <c r="BI1311" t="s">
        <v>197</v>
      </c>
      <c r="BJ1311" t="s">
        <v>697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 t="s">
        <v>697</v>
      </c>
      <c r="BQ1311">
        <v>0</v>
      </c>
      <c r="BR1311">
        <v>0</v>
      </c>
      <c r="BS1311">
        <v>0</v>
      </c>
      <c r="BT1311" t="s">
        <v>697</v>
      </c>
      <c r="BU1311">
        <v>0</v>
      </c>
      <c r="BV1311">
        <v>0</v>
      </c>
      <c r="BW1311" t="s">
        <v>697</v>
      </c>
      <c r="BX1311">
        <v>0</v>
      </c>
    </row>
    <row r="1312" spans="1:76" x14ac:dyDescent="0.25">
      <c r="A1312" t="s">
        <v>192</v>
      </c>
      <c r="B1312" t="s">
        <v>697</v>
      </c>
      <c r="C1312" t="s">
        <v>697</v>
      </c>
      <c r="D1312" t="s">
        <v>697</v>
      </c>
      <c r="E1312" t="s">
        <v>697</v>
      </c>
      <c r="F1312" t="s">
        <v>408</v>
      </c>
      <c r="G1312" t="s">
        <v>697</v>
      </c>
      <c r="H1312" t="s">
        <v>184</v>
      </c>
      <c r="I1312" t="s">
        <v>3088</v>
      </c>
      <c r="J1312" t="s">
        <v>3088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697</v>
      </c>
      <c r="AC1312" s="2">
        <v>-1.8524590163934427</v>
      </c>
      <c r="AD1312">
        <v>-0.41</v>
      </c>
      <c r="AE1312">
        <v>0</v>
      </c>
      <c r="AF1312">
        <v>0</v>
      </c>
      <c r="AG1312">
        <v>0</v>
      </c>
      <c r="AH1312">
        <v>0</v>
      </c>
      <c r="AI1312" t="s">
        <v>697</v>
      </c>
      <c r="AJ1312" t="s">
        <v>697</v>
      </c>
      <c r="AK1312" t="s">
        <v>697</v>
      </c>
      <c r="AL1312">
        <v>0</v>
      </c>
      <c r="AM1312">
        <v>0</v>
      </c>
      <c r="AN1312" t="s">
        <v>697</v>
      </c>
      <c r="AO1312" t="s">
        <v>697</v>
      </c>
      <c r="AP1312" t="s">
        <v>697</v>
      </c>
      <c r="AQ1312" t="s">
        <v>697</v>
      </c>
      <c r="AR1312" t="s">
        <v>697</v>
      </c>
      <c r="AS1312" t="s">
        <v>697</v>
      </c>
      <c r="AT1312" t="s">
        <v>697</v>
      </c>
      <c r="AU1312" t="s">
        <v>697</v>
      </c>
      <c r="AV1312" t="s">
        <v>697</v>
      </c>
      <c r="AW1312" t="s">
        <v>697</v>
      </c>
      <c r="AX1312" t="s">
        <v>697</v>
      </c>
      <c r="AY1312" t="s">
        <v>697</v>
      </c>
      <c r="AZ1312" t="s">
        <v>697</v>
      </c>
      <c r="BA1312" t="s">
        <v>1549</v>
      </c>
      <c r="BB1312" t="s">
        <v>1730</v>
      </c>
      <c r="BC1312">
        <v>2.2599999999999998</v>
      </c>
      <c r="BD1312" t="s">
        <v>697</v>
      </c>
      <c r="BE1312">
        <v>0</v>
      </c>
      <c r="BF1312">
        <v>0</v>
      </c>
      <c r="BG1312">
        <v>0</v>
      </c>
      <c r="BH1312">
        <v>0</v>
      </c>
      <c r="BI1312" t="s">
        <v>197</v>
      </c>
      <c r="BJ1312" t="s">
        <v>697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 t="s">
        <v>697</v>
      </c>
      <c r="BQ1312">
        <v>0</v>
      </c>
      <c r="BR1312">
        <v>0</v>
      </c>
      <c r="BS1312">
        <v>0</v>
      </c>
      <c r="BT1312" t="s">
        <v>697</v>
      </c>
      <c r="BU1312">
        <v>0</v>
      </c>
      <c r="BV1312">
        <v>0</v>
      </c>
      <c r="BW1312" t="s">
        <v>697</v>
      </c>
      <c r="BX1312">
        <v>0</v>
      </c>
    </row>
    <row r="1313" spans="1:76" x14ac:dyDescent="0.25">
      <c r="A1313" t="s">
        <v>192</v>
      </c>
      <c r="B1313" t="s">
        <v>697</v>
      </c>
      <c r="C1313" t="s">
        <v>697</v>
      </c>
      <c r="D1313" t="s">
        <v>697</v>
      </c>
      <c r="E1313" t="s">
        <v>697</v>
      </c>
      <c r="F1313" t="s">
        <v>469</v>
      </c>
      <c r="G1313" t="s">
        <v>697</v>
      </c>
      <c r="H1313" t="s">
        <v>184</v>
      </c>
      <c r="I1313" t="s">
        <v>3088</v>
      </c>
      <c r="J1313" t="s">
        <v>3088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697</v>
      </c>
      <c r="AC1313" s="2">
        <v>-0.1147540983606557</v>
      </c>
      <c r="AD1313">
        <v>-0.03</v>
      </c>
      <c r="AE1313">
        <v>0</v>
      </c>
      <c r="AF1313">
        <v>0</v>
      </c>
      <c r="AG1313">
        <v>0</v>
      </c>
      <c r="AH1313">
        <v>0</v>
      </c>
      <c r="AI1313" t="s">
        <v>697</v>
      </c>
      <c r="AJ1313" t="s">
        <v>697</v>
      </c>
      <c r="AK1313" t="s">
        <v>697</v>
      </c>
      <c r="AL1313">
        <v>0</v>
      </c>
      <c r="AM1313">
        <v>0</v>
      </c>
      <c r="AN1313" t="s">
        <v>697</v>
      </c>
      <c r="AO1313" t="s">
        <v>697</v>
      </c>
      <c r="AP1313" t="s">
        <v>697</v>
      </c>
      <c r="AQ1313" t="s">
        <v>697</v>
      </c>
      <c r="AR1313" t="s">
        <v>697</v>
      </c>
      <c r="AS1313" t="s">
        <v>697</v>
      </c>
      <c r="AT1313" t="s">
        <v>697</v>
      </c>
      <c r="AU1313" t="s">
        <v>697</v>
      </c>
      <c r="AV1313" t="s">
        <v>697</v>
      </c>
      <c r="AW1313" t="s">
        <v>697</v>
      </c>
      <c r="AX1313" t="s">
        <v>697</v>
      </c>
      <c r="AY1313" t="s">
        <v>697</v>
      </c>
      <c r="AZ1313" t="s">
        <v>697</v>
      </c>
      <c r="BA1313" t="s">
        <v>1361</v>
      </c>
      <c r="BB1313" t="s">
        <v>1362</v>
      </c>
      <c r="BC1313">
        <v>0.14000000000000001</v>
      </c>
      <c r="BD1313" t="s">
        <v>697</v>
      </c>
      <c r="BE1313">
        <v>0</v>
      </c>
      <c r="BF1313">
        <v>0</v>
      </c>
      <c r="BG1313">
        <v>0</v>
      </c>
      <c r="BH1313">
        <v>0</v>
      </c>
      <c r="BI1313" t="s">
        <v>197</v>
      </c>
      <c r="BJ1313" t="s">
        <v>697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 t="s">
        <v>697</v>
      </c>
      <c r="BQ1313">
        <v>0</v>
      </c>
      <c r="BR1313">
        <v>0</v>
      </c>
      <c r="BS1313">
        <v>0</v>
      </c>
      <c r="BT1313" t="s">
        <v>697</v>
      </c>
      <c r="BU1313">
        <v>0</v>
      </c>
      <c r="BV1313">
        <v>0</v>
      </c>
      <c r="BW1313" t="s">
        <v>697</v>
      </c>
      <c r="BX1313">
        <v>0</v>
      </c>
    </row>
    <row r="1314" spans="1:76" x14ac:dyDescent="0.25">
      <c r="A1314" t="s">
        <v>192</v>
      </c>
      <c r="B1314" t="s">
        <v>697</v>
      </c>
      <c r="C1314" t="s">
        <v>697</v>
      </c>
      <c r="D1314" t="s">
        <v>697</v>
      </c>
      <c r="E1314" t="s">
        <v>697</v>
      </c>
      <c r="F1314" t="s">
        <v>456</v>
      </c>
      <c r="G1314" t="s">
        <v>697</v>
      </c>
      <c r="H1314" t="s">
        <v>184</v>
      </c>
      <c r="I1314" t="s">
        <v>3088</v>
      </c>
      <c r="J1314" t="s">
        <v>3088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697</v>
      </c>
      <c r="AC1314" s="2">
        <v>-1.9672131147540983</v>
      </c>
      <c r="AD1314">
        <v>-0.43</v>
      </c>
      <c r="AE1314">
        <v>0</v>
      </c>
      <c r="AF1314">
        <v>0</v>
      </c>
      <c r="AG1314">
        <v>0</v>
      </c>
      <c r="AH1314">
        <v>0</v>
      </c>
      <c r="AI1314" t="s">
        <v>697</v>
      </c>
      <c r="AJ1314" t="s">
        <v>697</v>
      </c>
      <c r="AK1314" t="s">
        <v>697</v>
      </c>
      <c r="AL1314">
        <v>0</v>
      </c>
      <c r="AM1314">
        <v>0</v>
      </c>
      <c r="AN1314" t="s">
        <v>697</v>
      </c>
      <c r="AO1314" t="s">
        <v>697</v>
      </c>
      <c r="AP1314" t="s">
        <v>697</v>
      </c>
      <c r="AQ1314" t="s">
        <v>697</v>
      </c>
      <c r="AR1314" t="s">
        <v>697</v>
      </c>
      <c r="AS1314" t="s">
        <v>697</v>
      </c>
      <c r="AT1314" t="s">
        <v>697</v>
      </c>
      <c r="AU1314" t="s">
        <v>697</v>
      </c>
      <c r="AV1314" t="s">
        <v>697</v>
      </c>
      <c r="AW1314" t="s">
        <v>697</v>
      </c>
      <c r="AX1314" t="s">
        <v>697</v>
      </c>
      <c r="AY1314" t="s">
        <v>697</v>
      </c>
      <c r="AZ1314" t="s">
        <v>697</v>
      </c>
      <c r="BA1314" t="s">
        <v>1593</v>
      </c>
      <c r="BB1314" t="s">
        <v>1594</v>
      </c>
      <c r="BC1314">
        <v>2.4</v>
      </c>
      <c r="BD1314" t="s">
        <v>362</v>
      </c>
      <c r="BE1314">
        <v>0</v>
      </c>
      <c r="BF1314">
        <v>0</v>
      </c>
      <c r="BG1314">
        <v>0</v>
      </c>
      <c r="BH1314">
        <v>0</v>
      </c>
      <c r="BI1314" t="s">
        <v>197</v>
      </c>
      <c r="BJ1314" t="s">
        <v>697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 t="s">
        <v>697</v>
      </c>
      <c r="BQ1314">
        <v>0</v>
      </c>
      <c r="BR1314">
        <v>0</v>
      </c>
      <c r="BS1314">
        <v>0</v>
      </c>
      <c r="BT1314" t="s">
        <v>697</v>
      </c>
      <c r="BU1314">
        <v>0</v>
      </c>
      <c r="BV1314">
        <v>0</v>
      </c>
      <c r="BW1314" t="s">
        <v>697</v>
      </c>
      <c r="BX1314">
        <v>0</v>
      </c>
    </row>
    <row r="1315" spans="1:76" x14ac:dyDescent="0.25">
      <c r="A1315" t="s">
        <v>192</v>
      </c>
      <c r="B1315" t="s">
        <v>697</v>
      </c>
      <c r="C1315" t="s">
        <v>697</v>
      </c>
      <c r="D1315" t="s">
        <v>697</v>
      </c>
      <c r="E1315" t="s">
        <v>697</v>
      </c>
      <c r="F1315" t="s">
        <v>456</v>
      </c>
      <c r="G1315" t="s">
        <v>697</v>
      </c>
      <c r="H1315" t="s">
        <v>184</v>
      </c>
      <c r="I1315" t="s">
        <v>3088</v>
      </c>
      <c r="J1315" t="s">
        <v>3088</v>
      </c>
      <c r="K1315">
        <v>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697</v>
      </c>
      <c r="AC1315" s="2">
        <v>-1.9672131147540983</v>
      </c>
      <c r="AD1315">
        <v>-0.43</v>
      </c>
      <c r="AE1315">
        <v>0</v>
      </c>
      <c r="AF1315">
        <v>0</v>
      </c>
      <c r="AG1315">
        <v>0</v>
      </c>
      <c r="AH1315">
        <v>0</v>
      </c>
      <c r="AI1315" t="s">
        <v>697</v>
      </c>
      <c r="AJ1315" t="s">
        <v>697</v>
      </c>
      <c r="AK1315" t="s">
        <v>697</v>
      </c>
      <c r="AL1315">
        <v>0</v>
      </c>
      <c r="AM1315">
        <v>0</v>
      </c>
      <c r="AN1315" t="s">
        <v>697</v>
      </c>
      <c r="AO1315" t="s">
        <v>697</v>
      </c>
      <c r="AP1315" t="s">
        <v>697</v>
      </c>
      <c r="AQ1315" t="s">
        <v>697</v>
      </c>
      <c r="AR1315" t="s">
        <v>697</v>
      </c>
      <c r="AS1315" t="s">
        <v>697</v>
      </c>
      <c r="AT1315" t="s">
        <v>697</v>
      </c>
      <c r="AU1315" t="s">
        <v>697</v>
      </c>
      <c r="AV1315" t="s">
        <v>697</v>
      </c>
      <c r="AW1315" t="s">
        <v>697</v>
      </c>
      <c r="AX1315" t="s">
        <v>697</v>
      </c>
      <c r="AY1315" t="s">
        <v>697</v>
      </c>
      <c r="AZ1315" t="s">
        <v>697</v>
      </c>
      <c r="BA1315" t="s">
        <v>1590</v>
      </c>
      <c r="BB1315" t="s">
        <v>1591</v>
      </c>
      <c r="BC1315">
        <v>2.4</v>
      </c>
      <c r="BD1315" t="s">
        <v>362</v>
      </c>
      <c r="BE1315">
        <v>0</v>
      </c>
      <c r="BF1315">
        <v>0</v>
      </c>
      <c r="BG1315">
        <v>0</v>
      </c>
      <c r="BH1315">
        <v>0</v>
      </c>
      <c r="BI1315" t="s">
        <v>197</v>
      </c>
      <c r="BJ1315" t="s">
        <v>697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 t="s">
        <v>697</v>
      </c>
      <c r="BQ1315">
        <v>0</v>
      </c>
      <c r="BR1315">
        <v>0</v>
      </c>
      <c r="BS1315">
        <v>0</v>
      </c>
      <c r="BT1315" t="s">
        <v>697</v>
      </c>
      <c r="BU1315">
        <v>0</v>
      </c>
      <c r="BV1315">
        <v>0</v>
      </c>
      <c r="BW1315" t="s">
        <v>697</v>
      </c>
      <c r="BX1315">
        <v>0</v>
      </c>
    </row>
    <row r="1316" spans="1:76" x14ac:dyDescent="0.25">
      <c r="A1316" t="s">
        <v>192</v>
      </c>
      <c r="B1316" t="s">
        <v>697</v>
      </c>
      <c r="C1316" t="s">
        <v>697</v>
      </c>
      <c r="D1316" t="s">
        <v>697</v>
      </c>
      <c r="E1316" t="s">
        <v>697</v>
      </c>
      <c r="F1316" t="s">
        <v>683</v>
      </c>
      <c r="G1316" t="s">
        <v>697</v>
      </c>
      <c r="H1316" t="s">
        <v>184</v>
      </c>
      <c r="I1316" t="s">
        <v>3088</v>
      </c>
      <c r="J1316" t="s">
        <v>3088</v>
      </c>
      <c r="K1316">
        <v>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697</v>
      </c>
      <c r="AC1316" s="2">
        <v>-3.7950819672131146</v>
      </c>
      <c r="AD1316">
        <v>-0.83</v>
      </c>
      <c r="AE1316">
        <v>0</v>
      </c>
      <c r="AF1316">
        <v>0</v>
      </c>
      <c r="AG1316">
        <v>0</v>
      </c>
      <c r="AH1316">
        <v>0</v>
      </c>
      <c r="AI1316" t="s">
        <v>697</v>
      </c>
      <c r="AJ1316" t="s">
        <v>697</v>
      </c>
      <c r="AK1316" t="s">
        <v>697</v>
      </c>
      <c r="AL1316">
        <v>0</v>
      </c>
      <c r="AM1316">
        <v>0</v>
      </c>
      <c r="AN1316" t="s">
        <v>697</v>
      </c>
      <c r="AO1316" t="s">
        <v>697</v>
      </c>
      <c r="AP1316" t="s">
        <v>697</v>
      </c>
      <c r="AQ1316" t="s">
        <v>697</v>
      </c>
      <c r="AR1316" t="s">
        <v>697</v>
      </c>
      <c r="AS1316" t="s">
        <v>697</v>
      </c>
      <c r="AT1316" t="s">
        <v>697</v>
      </c>
      <c r="AU1316" t="s">
        <v>697</v>
      </c>
      <c r="AV1316" t="s">
        <v>697</v>
      </c>
      <c r="AW1316" t="s">
        <v>697</v>
      </c>
      <c r="AX1316" t="s">
        <v>697</v>
      </c>
      <c r="AY1316" t="s">
        <v>697</v>
      </c>
      <c r="AZ1316" t="s">
        <v>697</v>
      </c>
      <c r="BA1316" t="s">
        <v>2032</v>
      </c>
      <c r="BB1316" t="s">
        <v>2817</v>
      </c>
      <c r="BC1316">
        <v>4.63</v>
      </c>
      <c r="BD1316" t="s">
        <v>697</v>
      </c>
      <c r="BE1316">
        <v>0</v>
      </c>
      <c r="BF1316">
        <v>0</v>
      </c>
      <c r="BG1316">
        <v>0</v>
      </c>
      <c r="BH1316">
        <v>0</v>
      </c>
      <c r="BI1316" t="s">
        <v>197</v>
      </c>
      <c r="BJ1316" t="s">
        <v>697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 t="s">
        <v>697</v>
      </c>
      <c r="BQ1316">
        <v>0</v>
      </c>
      <c r="BR1316">
        <v>0</v>
      </c>
      <c r="BS1316">
        <v>0</v>
      </c>
      <c r="BT1316" t="s">
        <v>697</v>
      </c>
      <c r="BU1316">
        <v>0</v>
      </c>
      <c r="BV1316">
        <v>0</v>
      </c>
      <c r="BW1316" t="s">
        <v>697</v>
      </c>
      <c r="BX1316">
        <v>0</v>
      </c>
    </row>
    <row r="1317" spans="1:76" x14ac:dyDescent="0.25">
      <c r="A1317" t="s">
        <v>192</v>
      </c>
      <c r="B1317" t="s">
        <v>697</v>
      </c>
      <c r="C1317" t="s">
        <v>697</v>
      </c>
      <c r="D1317" t="s">
        <v>697</v>
      </c>
      <c r="E1317" t="s">
        <v>697</v>
      </c>
      <c r="F1317" t="s">
        <v>222</v>
      </c>
      <c r="G1317" t="s">
        <v>697</v>
      </c>
      <c r="H1317" t="s">
        <v>184</v>
      </c>
      <c r="I1317" t="s">
        <v>3088</v>
      </c>
      <c r="J1317" t="s">
        <v>3088</v>
      </c>
      <c r="K1317">
        <v>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697</v>
      </c>
      <c r="AC1317" s="2">
        <v>-0.27868852459016391</v>
      </c>
      <c r="AD1317">
        <v>-0.06</v>
      </c>
      <c r="AE1317">
        <v>0</v>
      </c>
      <c r="AF1317">
        <v>0</v>
      </c>
      <c r="AG1317">
        <v>0</v>
      </c>
      <c r="AH1317">
        <v>0</v>
      </c>
      <c r="AI1317" t="s">
        <v>697</v>
      </c>
      <c r="AJ1317" t="s">
        <v>697</v>
      </c>
      <c r="AK1317" t="s">
        <v>697</v>
      </c>
      <c r="AL1317">
        <v>0</v>
      </c>
      <c r="AM1317">
        <v>0</v>
      </c>
      <c r="AN1317" t="s">
        <v>697</v>
      </c>
      <c r="AO1317" t="s">
        <v>697</v>
      </c>
      <c r="AP1317" t="s">
        <v>697</v>
      </c>
      <c r="AQ1317" t="s">
        <v>697</v>
      </c>
      <c r="AR1317" t="s">
        <v>697</v>
      </c>
      <c r="AS1317" t="s">
        <v>697</v>
      </c>
      <c r="AT1317" t="s">
        <v>697</v>
      </c>
      <c r="AU1317" t="s">
        <v>697</v>
      </c>
      <c r="AV1317" t="s">
        <v>697</v>
      </c>
      <c r="AW1317" t="s">
        <v>697</v>
      </c>
      <c r="AX1317" t="s">
        <v>697</v>
      </c>
      <c r="AY1317" t="s">
        <v>697</v>
      </c>
      <c r="AZ1317" t="s">
        <v>697</v>
      </c>
      <c r="BA1317" t="s">
        <v>1179</v>
      </c>
      <c r="BB1317" t="s">
        <v>1477</v>
      </c>
      <c r="BC1317">
        <v>0.34</v>
      </c>
      <c r="BD1317" t="s">
        <v>697</v>
      </c>
      <c r="BE1317">
        <v>0</v>
      </c>
      <c r="BF1317">
        <v>0</v>
      </c>
      <c r="BG1317">
        <v>0</v>
      </c>
      <c r="BH1317">
        <v>0</v>
      </c>
      <c r="BI1317" t="s">
        <v>197</v>
      </c>
      <c r="BJ1317" t="s">
        <v>697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 t="s">
        <v>697</v>
      </c>
      <c r="BQ1317">
        <v>0</v>
      </c>
      <c r="BR1317">
        <v>0</v>
      </c>
      <c r="BS1317">
        <v>0</v>
      </c>
      <c r="BT1317" t="s">
        <v>697</v>
      </c>
      <c r="BU1317">
        <v>0</v>
      </c>
      <c r="BV1317">
        <v>0</v>
      </c>
      <c r="BW1317" t="s">
        <v>697</v>
      </c>
      <c r="BX1317">
        <v>0</v>
      </c>
    </row>
    <row r="1318" spans="1:76" x14ac:dyDescent="0.25">
      <c r="A1318" t="s">
        <v>192</v>
      </c>
      <c r="B1318" t="s">
        <v>697</v>
      </c>
      <c r="C1318" t="s">
        <v>697</v>
      </c>
      <c r="D1318" t="s">
        <v>697</v>
      </c>
      <c r="E1318" t="s">
        <v>697</v>
      </c>
      <c r="F1318" t="s">
        <v>456</v>
      </c>
      <c r="G1318" t="s">
        <v>697</v>
      </c>
      <c r="H1318" t="s">
        <v>184</v>
      </c>
      <c r="I1318" t="s">
        <v>3088</v>
      </c>
      <c r="J1318" t="s">
        <v>3088</v>
      </c>
      <c r="K1318">
        <v>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697</v>
      </c>
      <c r="AC1318" s="2">
        <v>-8.1475409836065573</v>
      </c>
      <c r="AD1318">
        <v>-1.79</v>
      </c>
      <c r="AE1318">
        <v>0</v>
      </c>
      <c r="AF1318">
        <v>0</v>
      </c>
      <c r="AG1318">
        <v>0</v>
      </c>
      <c r="AH1318">
        <v>0</v>
      </c>
      <c r="AI1318" t="s">
        <v>697</v>
      </c>
      <c r="AJ1318" t="s">
        <v>697</v>
      </c>
      <c r="AK1318" t="s">
        <v>697</v>
      </c>
      <c r="AL1318">
        <v>0</v>
      </c>
      <c r="AM1318">
        <v>0</v>
      </c>
      <c r="AN1318" t="s">
        <v>697</v>
      </c>
      <c r="AO1318" t="s">
        <v>697</v>
      </c>
      <c r="AP1318" t="s">
        <v>697</v>
      </c>
      <c r="AQ1318" t="s">
        <v>697</v>
      </c>
      <c r="AR1318" t="s">
        <v>697</v>
      </c>
      <c r="AS1318" t="s">
        <v>697</v>
      </c>
      <c r="AT1318" t="s">
        <v>697</v>
      </c>
      <c r="AU1318" t="s">
        <v>697</v>
      </c>
      <c r="AV1318" t="s">
        <v>697</v>
      </c>
      <c r="AW1318" t="s">
        <v>697</v>
      </c>
      <c r="AX1318" t="s">
        <v>697</v>
      </c>
      <c r="AY1318" t="s">
        <v>697</v>
      </c>
      <c r="AZ1318" t="s">
        <v>697</v>
      </c>
      <c r="BA1318" t="s">
        <v>1860</v>
      </c>
      <c r="BB1318" t="s">
        <v>2804</v>
      </c>
      <c r="BC1318">
        <v>9.94</v>
      </c>
      <c r="BD1318" t="s">
        <v>697</v>
      </c>
      <c r="BE1318">
        <v>0</v>
      </c>
      <c r="BF1318">
        <v>0</v>
      </c>
      <c r="BG1318">
        <v>0</v>
      </c>
      <c r="BH1318">
        <v>0</v>
      </c>
      <c r="BI1318" t="s">
        <v>197</v>
      </c>
      <c r="BJ1318" t="s">
        <v>697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 t="s">
        <v>697</v>
      </c>
      <c r="BQ1318">
        <v>0</v>
      </c>
      <c r="BR1318">
        <v>0</v>
      </c>
      <c r="BS1318">
        <v>0</v>
      </c>
      <c r="BT1318" t="s">
        <v>697</v>
      </c>
      <c r="BU1318">
        <v>0</v>
      </c>
      <c r="BV1318">
        <v>0</v>
      </c>
      <c r="BW1318" t="s">
        <v>697</v>
      </c>
      <c r="BX1318">
        <v>0</v>
      </c>
    </row>
    <row r="1319" spans="1:76" x14ac:dyDescent="0.25">
      <c r="A1319" t="s">
        <v>192</v>
      </c>
      <c r="B1319" t="s">
        <v>697</v>
      </c>
      <c r="C1319" t="s">
        <v>697</v>
      </c>
      <c r="D1319" t="s">
        <v>697</v>
      </c>
      <c r="E1319" t="s">
        <v>697</v>
      </c>
      <c r="F1319" t="s">
        <v>601</v>
      </c>
      <c r="G1319" t="s">
        <v>697</v>
      </c>
      <c r="H1319" t="s">
        <v>184</v>
      </c>
      <c r="I1319" t="s">
        <v>3088</v>
      </c>
      <c r="J1319" t="s">
        <v>3088</v>
      </c>
      <c r="K1319">
        <v>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697</v>
      </c>
      <c r="AC1319" s="2">
        <v>-5.360655737704918</v>
      </c>
      <c r="AD1319">
        <v>-1.18</v>
      </c>
      <c r="AE1319">
        <v>0</v>
      </c>
      <c r="AF1319">
        <v>0</v>
      </c>
      <c r="AG1319">
        <v>0</v>
      </c>
      <c r="AH1319">
        <v>0</v>
      </c>
      <c r="AI1319" t="s">
        <v>697</v>
      </c>
      <c r="AJ1319" t="s">
        <v>697</v>
      </c>
      <c r="AK1319" t="s">
        <v>697</v>
      </c>
      <c r="AL1319">
        <v>0</v>
      </c>
      <c r="AM1319">
        <v>0</v>
      </c>
      <c r="AN1319" t="s">
        <v>697</v>
      </c>
      <c r="AO1319" t="s">
        <v>697</v>
      </c>
      <c r="AP1319" t="s">
        <v>697</v>
      </c>
      <c r="AQ1319" t="s">
        <v>697</v>
      </c>
      <c r="AR1319" t="s">
        <v>697</v>
      </c>
      <c r="AS1319" t="s">
        <v>697</v>
      </c>
      <c r="AT1319" t="s">
        <v>697</v>
      </c>
      <c r="AU1319" t="s">
        <v>697</v>
      </c>
      <c r="AV1319" t="s">
        <v>697</v>
      </c>
      <c r="AW1319" t="s">
        <v>697</v>
      </c>
      <c r="AX1319" t="s">
        <v>697</v>
      </c>
      <c r="AY1319" t="s">
        <v>697</v>
      </c>
      <c r="AZ1319" t="s">
        <v>697</v>
      </c>
      <c r="BA1319" t="s">
        <v>2125</v>
      </c>
      <c r="BB1319" t="s">
        <v>2826</v>
      </c>
      <c r="BC1319">
        <v>6.54</v>
      </c>
      <c r="BD1319" t="s">
        <v>697</v>
      </c>
      <c r="BE1319">
        <v>0</v>
      </c>
      <c r="BF1319">
        <v>0</v>
      </c>
      <c r="BG1319">
        <v>0</v>
      </c>
      <c r="BH1319">
        <v>0</v>
      </c>
      <c r="BI1319" t="s">
        <v>197</v>
      </c>
      <c r="BJ1319" t="s">
        <v>697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 t="s">
        <v>697</v>
      </c>
      <c r="BQ1319">
        <v>0</v>
      </c>
      <c r="BR1319">
        <v>0</v>
      </c>
      <c r="BS1319">
        <v>0</v>
      </c>
      <c r="BT1319" t="s">
        <v>697</v>
      </c>
      <c r="BU1319">
        <v>0</v>
      </c>
      <c r="BV1319">
        <v>0</v>
      </c>
      <c r="BW1319" t="s">
        <v>697</v>
      </c>
      <c r="BX1319">
        <v>0</v>
      </c>
    </row>
    <row r="1320" spans="1:76" x14ac:dyDescent="0.25">
      <c r="A1320" t="s">
        <v>192</v>
      </c>
      <c r="B1320" t="s">
        <v>697</v>
      </c>
      <c r="C1320" t="s">
        <v>697</v>
      </c>
      <c r="D1320" t="s">
        <v>697</v>
      </c>
      <c r="E1320" t="s">
        <v>697</v>
      </c>
      <c r="F1320" t="s">
        <v>218</v>
      </c>
      <c r="G1320" t="s">
        <v>697</v>
      </c>
      <c r="H1320" t="s">
        <v>184</v>
      </c>
      <c r="I1320" t="s">
        <v>3088</v>
      </c>
      <c r="J1320" t="s">
        <v>3088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697</v>
      </c>
      <c r="AC1320" s="2">
        <v>-1.9426229508196722</v>
      </c>
      <c r="AD1320">
        <v>-0.43</v>
      </c>
      <c r="AE1320">
        <v>0</v>
      </c>
      <c r="AF1320">
        <v>0</v>
      </c>
      <c r="AG1320">
        <v>0</v>
      </c>
      <c r="AH1320">
        <v>0</v>
      </c>
      <c r="AI1320" t="s">
        <v>697</v>
      </c>
      <c r="AJ1320" t="s">
        <v>697</v>
      </c>
      <c r="AK1320" t="s">
        <v>697</v>
      </c>
      <c r="AL1320">
        <v>0</v>
      </c>
      <c r="AM1320">
        <v>0</v>
      </c>
      <c r="AN1320" t="s">
        <v>697</v>
      </c>
      <c r="AO1320" t="s">
        <v>697</v>
      </c>
      <c r="AP1320" t="s">
        <v>697</v>
      </c>
      <c r="AQ1320" t="s">
        <v>697</v>
      </c>
      <c r="AR1320" t="s">
        <v>697</v>
      </c>
      <c r="AS1320" t="s">
        <v>697</v>
      </c>
      <c r="AT1320" t="s">
        <v>697</v>
      </c>
      <c r="AU1320" t="s">
        <v>697</v>
      </c>
      <c r="AV1320" t="s">
        <v>697</v>
      </c>
      <c r="AW1320" t="s">
        <v>697</v>
      </c>
      <c r="AX1320" t="s">
        <v>697</v>
      </c>
      <c r="AY1320" t="s">
        <v>697</v>
      </c>
      <c r="AZ1320" t="s">
        <v>697</v>
      </c>
      <c r="BA1320" t="s">
        <v>2254</v>
      </c>
      <c r="BB1320" t="s">
        <v>3314</v>
      </c>
      <c r="BC1320">
        <v>2.37</v>
      </c>
      <c r="BD1320" t="s">
        <v>697</v>
      </c>
      <c r="BE1320">
        <v>0</v>
      </c>
      <c r="BF1320">
        <v>0</v>
      </c>
      <c r="BG1320">
        <v>0</v>
      </c>
      <c r="BH1320">
        <v>0</v>
      </c>
      <c r="BI1320" t="s">
        <v>197</v>
      </c>
      <c r="BJ1320" t="s">
        <v>697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 t="s">
        <v>697</v>
      </c>
      <c r="BQ1320">
        <v>0</v>
      </c>
      <c r="BR1320">
        <v>0</v>
      </c>
      <c r="BS1320">
        <v>0</v>
      </c>
      <c r="BT1320" t="s">
        <v>697</v>
      </c>
      <c r="BU1320">
        <v>0</v>
      </c>
      <c r="BV1320">
        <v>0</v>
      </c>
      <c r="BW1320" t="s">
        <v>697</v>
      </c>
      <c r="BX1320">
        <v>0</v>
      </c>
    </row>
    <row r="1321" spans="1:76" x14ac:dyDescent="0.25">
      <c r="A1321" t="s">
        <v>192</v>
      </c>
      <c r="B1321" t="s">
        <v>697</v>
      </c>
      <c r="C1321" t="s">
        <v>697</v>
      </c>
      <c r="D1321" t="s">
        <v>697</v>
      </c>
      <c r="E1321" t="s">
        <v>697</v>
      </c>
      <c r="F1321" t="s">
        <v>456</v>
      </c>
      <c r="G1321" t="s">
        <v>697</v>
      </c>
      <c r="H1321" t="s">
        <v>184</v>
      </c>
      <c r="I1321" t="s">
        <v>3088</v>
      </c>
      <c r="J1321" t="s">
        <v>3088</v>
      </c>
      <c r="K1321">
        <v>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697</v>
      </c>
      <c r="AC1321" s="2">
        <v>-1.4016393442622952</v>
      </c>
      <c r="AD1321">
        <v>-0.31</v>
      </c>
      <c r="AE1321">
        <v>0</v>
      </c>
      <c r="AF1321">
        <v>0</v>
      </c>
      <c r="AG1321">
        <v>0</v>
      </c>
      <c r="AH1321">
        <v>0</v>
      </c>
      <c r="AI1321" t="s">
        <v>697</v>
      </c>
      <c r="AJ1321" t="s">
        <v>697</v>
      </c>
      <c r="AK1321" t="s">
        <v>697</v>
      </c>
      <c r="AL1321">
        <v>0</v>
      </c>
      <c r="AM1321">
        <v>0</v>
      </c>
      <c r="AN1321" t="s">
        <v>697</v>
      </c>
      <c r="AO1321" t="s">
        <v>697</v>
      </c>
      <c r="AP1321" t="s">
        <v>697</v>
      </c>
      <c r="AQ1321" t="s">
        <v>697</v>
      </c>
      <c r="AR1321" t="s">
        <v>697</v>
      </c>
      <c r="AS1321" t="s">
        <v>697</v>
      </c>
      <c r="AT1321" t="s">
        <v>697</v>
      </c>
      <c r="AU1321" t="s">
        <v>697</v>
      </c>
      <c r="AV1321" t="s">
        <v>697</v>
      </c>
      <c r="AW1321" t="s">
        <v>697</v>
      </c>
      <c r="AX1321" t="s">
        <v>697</v>
      </c>
      <c r="AY1321" t="s">
        <v>697</v>
      </c>
      <c r="AZ1321" t="s">
        <v>697</v>
      </c>
      <c r="BA1321" t="s">
        <v>2216</v>
      </c>
      <c r="BB1321" t="s">
        <v>3315</v>
      </c>
      <c r="BC1321">
        <v>1.71</v>
      </c>
      <c r="BD1321" t="s">
        <v>697</v>
      </c>
      <c r="BE1321">
        <v>0</v>
      </c>
      <c r="BF1321">
        <v>0</v>
      </c>
      <c r="BG1321">
        <v>0</v>
      </c>
      <c r="BH1321">
        <v>0</v>
      </c>
      <c r="BI1321" t="s">
        <v>197</v>
      </c>
      <c r="BJ1321" t="s">
        <v>697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 t="s">
        <v>697</v>
      </c>
      <c r="BQ1321">
        <v>0</v>
      </c>
      <c r="BR1321">
        <v>0</v>
      </c>
      <c r="BS1321">
        <v>0</v>
      </c>
      <c r="BT1321" t="s">
        <v>697</v>
      </c>
      <c r="BU1321">
        <v>0</v>
      </c>
      <c r="BV1321">
        <v>0</v>
      </c>
      <c r="BW1321" t="s">
        <v>697</v>
      </c>
      <c r="BX1321">
        <v>0</v>
      </c>
    </row>
    <row r="1322" spans="1:76" x14ac:dyDescent="0.25">
      <c r="A1322" t="s">
        <v>192</v>
      </c>
      <c r="B1322" t="s">
        <v>697</v>
      </c>
      <c r="C1322" t="s">
        <v>697</v>
      </c>
      <c r="D1322" t="s">
        <v>697</v>
      </c>
      <c r="E1322" t="s">
        <v>697</v>
      </c>
      <c r="F1322" t="s">
        <v>597</v>
      </c>
      <c r="G1322" t="s">
        <v>697</v>
      </c>
      <c r="H1322" t="s">
        <v>184</v>
      </c>
      <c r="I1322" t="s">
        <v>3088</v>
      </c>
      <c r="J1322" t="s">
        <v>3088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697</v>
      </c>
      <c r="AC1322" s="2">
        <v>-1.1229508196721312</v>
      </c>
      <c r="AD1322">
        <v>-0.25</v>
      </c>
      <c r="AE1322">
        <v>0</v>
      </c>
      <c r="AF1322">
        <v>0</v>
      </c>
      <c r="AG1322">
        <v>0</v>
      </c>
      <c r="AH1322">
        <v>0</v>
      </c>
      <c r="AI1322" t="s">
        <v>697</v>
      </c>
      <c r="AJ1322" t="s">
        <v>697</v>
      </c>
      <c r="AK1322" t="s">
        <v>697</v>
      </c>
      <c r="AL1322">
        <v>0</v>
      </c>
      <c r="AM1322">
        <v>0</v>
      </c>
      <c r="AN1322" t="s">
        <v>697</v>
      </c>
      <c r="AO1322" t="s">
        <v>697</v>
      </c>
      <c r="AP1322" t="s">
        <v>697</v>
      </c>
      <c r="AQ1322" t="s">
        <v>697</v>
      </c>
      <c r="AR1322" t="s">
        <v>697</v>
      </c>
      <c r="AS1322" t="s">
        <v>697</v>
      </c>
      <c r="AT1322" t="s">
        <v>697</v>
      </c>
      <c r="AU1322" t="s">
        <v>697</v>
      </c>
      <c r="AV1322" t="s">
        <v>697</v>
      </c>
      <c r="AW1322" t="s">
        <v>697</v>
      </c>
      <c r="AX1322" t="s">
        <v>697</v>
      </c>
      <c r="AY1322" t="s">
        <v>697</v>
      </c>
      <c r="AZ1322" t="s">
        <v>697</v>
      </c>
      <c r="BA1322" t="s">
        <v>1538</v>
      </c>
      <c r="BB1322" t="s">
        <v>3316</v>
      </c>
      <c r="BC1322">
        <v>1.37</v>
      </c>
      <c r="BD1322" t="s">
        <v>697</v>
      </c>
      <c r="BE1322">
        <v>0</v>
      </c>
      <c r="BF1322">
        <v>0</v>
      </c>
      <c r="BG1322">
        <v>0</v>
      </c>
      <c r="BH1322">
        <v>0</v>
      </c>
      <c r="BI1322" t="s">
        <v>197</v>
      </c>
      <c r="BJ1322" t="s">
        <v>697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 t="s">
        <v>697</v>
      </c>
      <c r="BQ1322">
        <v>0</v>
      </c>
      <c r="BR1322">
        <v>0</v>
      </c>
      <c r="BS1322">
        <v>0</v>
      </c>
      <c r="BT1322" t="s">
        <v>697</v>
      </c>
      <c r="BU1322">
        <v>0</v>
      </c>
      <c r="BV1322">
        <v>0</v>
      </c>
      <c r="BW1322" t="s">
        <v>697</v>
      </c>
      <c r="BX1322">
        <v>0</v>
      </c>
    </row>
    <row r="1323" spans="1:76" x14ac:dyDescent="0.25">
      <c r="A1323" t="s">
        <v>192</v>
      </c>
      <c r="B1323" t="s">
        <v>697</v>
      </c>
      <c r="C1323" t="s">
        <v>697</v>
      </c>
      <c r="D1323" t="s">
        <v>697</v>
      </c>
      <c r="E1323" t="s">
        <v>697</v>
      </c>
      <c r="F1323" t="s">
        <v>456</v>
      </c>
      <c r="G1323" t="s">
        <v>697</v>
      </c>
      <c r="H1323" t="s">
        <v>184</v>
      </c>
      <c r="I1323" t="s">
        <v>3088</v>
      </c>
      <c r="J1323" t="s">
        <v>3088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697</v>
      </c>
      <c r="AC1323" s="2">
        <v>-0.81147540983606559</v>
      </c>
      <c r="AD1323">
        <v>-0.18</v>
      </c>
      <c r="AE1323">
        <v>0</v>
      </c>
      <c r="AF1323">
        <v>0</v>
      </c>
      <c r="AG1323">
        <v>0</v>
      </c>
      <c r="AH1323">
        <v>0</v>
      </c>
      <c r="AI1323" t="s">
        <v>697</v>
      </c>
      <c r="AJ1323" t="s">
        <v>697</v>
      </c>
      <c r="AK1323" t="s">
        <v>697</v>
      </c>
      <c r="AL1323">
        <v>0</v>
      </c>
      <c r="AM1323">
        <v>0</v>
      </c>
      <c r="AN1323" t="s">
        <v>697</v>
      </c>
      <c r="AO1323" t="s">
        <v>697</v>
      </c>
      <c r="AP1323" t="s">
        <v>697</v>
      </c>
      <c r="AQ1323" t="s">
        <v>697</v>
      </c>
      <c r="AR1323" t="s">
        <v>697</v>
      </c>
      <c r="AS1323" t="s">
        <v>697</v>
      </c>
      <c r="AT1323" t="s">
        <v>697</v>
      </c>
      <c r="AU1323" t="s">
        <v>697</v>
      </c>
      <c r="AV1323" t="s">
        <v>697</v>
      </c>
      <c r="AW1323" t="s">
        <v>697</v>
      </c>
      <c r="AX1323" t="s">
        <v>697</v>
      </c>
      <c r="AY1323" t="s">
        <v>697</v>
      </c>
      <c r="AZ1323" t="s">
        <v>697</v>
      </c>
      <c r="BA1323" t="s">
        <v>1429</v>
      </c>
      <c r="BB1323" t="s">
        <v>1671</v>
      </c>
      <c r="BC1323">
        <v>0.99</v>
      </c>
      <c r="BD1323" t="s">
        <v>697</v>
      </c>
      <c r="BE1323">
        <v>0</v>
      </c>
      <c r="BF1323">
        <v>0</v>
      </c>
      <c r="BG1323">
        <v>0</v>
      </c>
      <c r="BH1323">
        <v>0</v>
      </c>
      <c r="BI1323" t="s">
        <v>197</v>
      </c>
      <c r="BJ1323" t="s">
        <v>697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 t="s">
        <v>697</v>
      </c>
      <c r="BQ1323">
        <v>0</v>
      </c>
      <c r="BR1323">
        <v>0</v>
      </c>
      <c r="BS1323">
        <v>0</v>
      </c>
      <c r="BT1323" t="s">
        <v>697</v>
      </c>
      <c r="BU1323">
        <v>0</v>
      </c>
      <c r="BV1323">
        <v>0</v>
      </c>
      <c r="BW1323" t="s">
        <v>697</v>
      </c>
      <c r="BX1323">
        <v>0</v>
      </c>
    </row>
    <row r="1324" spans="1:76" x14ac:dyDescent="0.25">
      <c r="A1324" t="s">
        <v>192</v>
      </c>
      <c r="B1324" t="s">
        <v>697</v>
      </c>
      <c r="C1324" t="s">
        <v>697</v>
      </c>
      <c r="D1324" t="s">
        <v>697</v>
      </c>
      <c r="E1324" t="s">
        <v>697</v>
      </c>
      <c r="F1324" t="s">
        <v>680</v>
      </c>
      <c r="G1324" t="s">
        <v>697</v>
      </c>
      <c r="H1324" t="s">
        <v>184</v>
      </c>
      <c r="I1324" t="s">
        <v>3088</v>
      </c>
      <c r="J1324" t="s">
        <v>3088</v>
      </c>
      <c r="K1324">
        <v>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697</v>
      </c>
      <c r="AC1324" s="2">
        <v>-0.24590163934426229</v>
      </c>
      <c r="AD1324">
        <v>-0.05</v>
      </c>
      <c r="AE1324">
        <v>0</v>
      </c>
      <c r="AF1324">
        <v>0</v>
      </c>
      <c r="AG1324">
        <v>0</v>
      </c>
      <c r="AH1324">
        <v>0</v>
      </c>
      <c r="AI1324" t="s">
        <v>697</v>
      </c>
      <c r="AJ1324" t="s">
        <v>697</v>
      </c>
      <c r="AK1324" t="s">
        <v>697</v>
      </c>
      <c r="AL1324">
        <v>0</v>
      </c>
      <c r="AM1324">
        <v>0</v>
      </c>
      <c r="AN1324" t="s">
        <v>697</v>
      </c>
      <c r="AO1324" t="s">
        <v>697</v>
      </c>
      <c r="AP1324" t="s">
        <v>697</v>
      </c>
      <c r="AQ1324" t="s">
        <v>697</v>
      </c>
      <c r="AR1324" t="s">
        <v>697</v>
      </c>
      <c r="AS1324" t="s">
        <v>697</v>
      </c>
      <c r="AT1324" t="s">
        <v>697</v>
      </c>
      <c r="AU1324" t="s">
        <v>697</v>
      </c>
      <c r="AV1324" t="s">
        <v>697</v>
      </c>
      <c r="AW1324" t="s">
        <v>697</v>
      </c>
      <c r="AX1324" t="s">
        <v>697</v>
      </c>
      <c r="AY1324" t="s">
        <v>697</v>
      </c>
      <c r="AZ1324" t="s">
        <v>697</v>
      </c>
      <c r="BA1324" t="s">
        <v>926</v>
      </c>
      <c r="BB1324" t="s">
        <v>1632</v>
      </c>
      <c r="BC1324">
        <v>0.3</v>
      </c>
      <c r="BD1324" t="s">
        <v>697</v>
      </c>
      <c r="BE1324">
        <v>0</v>
      </c>
      <c r="BF1324">
        <v>0</v>
      </c>
      <c r="BG1324">
        <v>0</v>
      </c>
      <c r="BH1324">
        <v>0</v>
      </c>
      <c r="BI1324" t="s">
        <v>197</v>
      </c>
      <c r="BJ1324" t="s">
        <v>697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 t="s">
        <v>697</v>
      </c>
      <c r="BQ1324">
        <v>0</v>
      </c>
      <c r="BR1324">
        <v>0</v>
      </c>
      <c r="BS1324">
        <v>0</v>
      </c>
      <c r="BT1324" t="s">
        <v>697</v>
      </c>
      <c r="BU1324">
        <v>0</v>
      </c>
      <c r="BV1324">
        <v>0</v>
      </c>
      <c r="BW1324" t="s">
        <v>697</v>
      </c>
      <c r="BX1324">
        <v>0</v>
      </c>
    </row>
    <row r="1325" spans="1:76" x14ac:dyDescent="0.25">
      <c r="A1325" t="s">
        <v>192</v>
      </c>
      <c r="B1325" t="s">
        <v>697</v>
      </c>
      <c r="C1325" t="s">
        <v>697</v>
      </c>
      <c r="D1325" t="s">
        <v>697</v>
      </c>
      <c r="E1325" t="s">
        <v>697</v>
      </c>
      <c r="F1325" t="s">
        <v>243</v>
      </c>
      <c r="G1325" t="s">
        <v>697</v>
      </c>
      <c r="H1325" t="s">
        <v>184</v>
      </c>
      <c r="I1325" t="s">
        <v>3088</v>
      </c>
      <c r="J1325" t="s">
        <v>3088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697</v>
      </c>
      <c r="AC1325" s="2">
        <v>-1.7377049180327868</v>
      </c>
      <c r="AD1325">
        <v>-0.38</v>
      </c>
      <c r="AE1325">
        <v>0</v>
      </c>
      <c r="AF1325">
        <v>0</v>
      </c>
      <c r="AG1325">
        <v>0</v>
      </c>
      <c r="AH1325">
        <v>0</v>
      </c>
      <c r="AI1325" t="s">
        <v>697</v>
      </c>
      <c r="AJ1325" t="s">
        <v>697</v>
      </c>
      <c r="AK1325" t="s">
        <v>697</v>
      </c>
      <c r="AL1325">
        <v>0</v>
      </c>
      <c r="AM1325">
        <v>0</v>
      </c>
      <c r="AN1325" t="s">
        <v>697</v>
      </c>
      <c r="AO1325" t="s">
        <v>697</v>
      </c>
      <c r="AP1325" t="s">
        <v>697</v>
      </c>
      <c r="AQ1325" t="s">
        <v>697</v>
      </c>
      <c r="AR1325" t="s">
        <v>697</v>
      </c>
      <c r="AS1325" t="s">
        <v>697</v>
      </c>
      <c r="AT1325" t="s">
        <v>697</v>
      </c>
      <c r="AU1325" t="s">
        <v>697</v>
      </c>
      <c r="AV1325" t="s">
        <v>697</v>
      </c>
      <c r="AW1325" t="s">
        <v>697</v>
      </c>
      <c r="AX1325" t="s">
        <v>697</v>
      </c>
      <c r="AY1325" t="s">
        <v>697</v>
      </c>
      <c r="AZ1325" t="s">
        <v>697</v>
      </c>
      <c r="BA1325" t="s">
        <v>882</v>
      </c>
      <c r="BB1325" t="s">
        <v>3317</v>
      </c>
      <c r="BC1325">
        <v>2.12</v>
      </c>
      <c r="BD1325" t="s">
        <v>697</v>
      </c>
      <c r="BE1325">
        <v>0</v>
      </c>
      <c r="BF1325">
        <v>0</v>
      </c>
      <c r="BG1325">
        <v>0</v>
      </c>
      <c r="BH1325">
        <v>0</v>
      </c>
      <c r="BI1325" t="s">
        <v>197</v>
      </c>
      <c r="BJ1325" t="s">
        <v>697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 t="s">
        <v>697</v>
      </c>
      <c r="BQ1325">
        <v>0</v>
      </c>
      <c r="BR1325">
        <v>0</v>
      </c>
      <c r="BS1325">
        <v>0</v>
      </c>
      <c r="BT1325" t="s">
        <v>697</v>
      </c>
      <c r="BU1325">
        <v>0</v>
      </c>
      <c r="BV1325">
        <v>0</v>
      </c>
      <c r="BW1325" t="s">
        <v>697</v>
      </c>
      <c r="BX1325">
        <v>0</v>
      </c>
    </row>
    <row r="1326" spans="1:76" x14ac:dyDescent="0.25">
      <c r="A1326" t="s">
        <v>192</v>
      </c>
      <c r="B1326" t="s">
        <v>697</v>
      </c>
      <c r="C1326" t="s">
        <v>697</v>
      </c>
      <c r="D1326" t="s">
        <v>697</v>
      </c>
      <c r="E1326" t="s">
        <v>697</v>
      </c>
      <c r="F1326" t="s">
        <v>469</v>
      </c>
      <c r="G1326" t="s">
        <v>697</v>
      </c>
      <c r="H1326" t="s">
        <v>184</v>
      </c>
      <c r="I1326" t="s">
        <v>3088</v>
      </c>
      <c r="J1326" t="s">
        <v>3088</v>
      </c>
      <c r="K1326">
        <v>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697</v>
      </c>
      <c r="AC1326" s="2">
        <v>-0.95901639344262302</v>
      </c>
      <c r="AD1326">
        <v>-0.21</v>
      </c>
      <c r="AE1326">
        <v>0</v>
      </c>
      <c r="AF1326">
        <v>0</v>
      </c>
      <c r="AG1326">
        <v>0</v>
      </c>
      <c r="AH1326">
        <v>0</v>
      </c>
      <c r="AI1326" t="s">
        <v>697</v>
      </c>
      <c r="AJ1326" t="s">
        <v>697</v>
      </c>
      <c r="AK1326" t="s">
        <v>697</v>
      </c>
      <c r="AL1326">
        <v>0</v>
      </c>
      <c r="AM1326">
        <v>0</v>
      </c>
      <c r="AN1326" t="s">
        <v>697</v>
      </c>
      <c r="AO1326" t="s">
        <v>697</v>
      </c>
      <c r="AP1326" t="s">
        <v>697</v>
      </c>
      <c r="AQ1326" t="s">
        <v>697</v>
      </c>
      <c r="AR1326" t="s">
        <v>697</v>
      </c>
      <c r="AS1326" t="s">
        <v>697</v>
      </c>
      <c r="AT1326" t="s">
        <v>697</v>
      </c>
      <c r="AU1326" t="s">
        <v>697</v>
      </c>
      <c r="AV1326" t="s">
        <v>697</v>
      </c>
      <c r="AW1326" t="s">
        <v>697</v>
      </c>
      <c r="AX1326" t="s">
        <v>697</v>
      </c>
      <c r="AY1326" t="s">
        <v>697</v>
      </c>
      <c r="AZ1326" t="s">
        <v>697</v>
      </c>
      <c r="BA1326" t="s">
        <v>2399</v>
      </c>
      <c r="BB1326" t="s">
        <v>697</v>
      </c>
      <c r="BC1326">
        <v>1.17</v>
      </c>
      <c r="BD1326" t="s">
        <v>697</v>
      </c>
      <c r="BE1326">
        <v>0</v>
      </c>
      <c r="BF1326">
        <v>0</v>
      </c>
      <c r="BG1326">
        <v>0</v>
      </c>
      <c r="BH1326">
        <v>0</v>
      </c>
      <c r="BI1326" t="s">
        <v>197</v>
      </c>
      <c r="BJ1326" t="s">
        <v>697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 t="s">
        <v>697</v>
      </c>
      <c r="BQ1326">
        <v>0</v>
      </c>
      <c r="BR1326">
        <v>0</v>
      </c>
      <c r="BS1326">
        <v>0</v>
      </c>
      <c r="BT1326" t="s">
        <v>697</v>
      </c>
      <c r="BU1326">
        <v>0</v>
      </c>
      <c r="BV1326">
        <v>0</v>
      </c>
      <c r="BW1326" t="s">
        <v>697</v>
      </c>
      <c r="BX1326">
        <v>0</v>
      </c>
    </row>
    <row r="1327" spans="1:76" x14ac:dyDescent="0.25">
      <c r="A1327" t="s">
        <v>192</v>
      </c>
      <c r="B1327" t="s">
        <v>697</v>
      </c>
      <c r="C1327" t="s">
        <v>697</v>
      </c>
      <c r="D1327" t="s">
        <v>697</v>
      </c>
      <c r="E1327" t="s">
        <v>697</v>
      </c>
      <c r="F1327" t="s">
        <v>257</v>
      </c>
      <c r="G1327" t="s">
        <v>697</v>
      </c>
      <c r="H1327" t="s">
        <v>184</v>
      </c>
      <c r="I1327" t="s">
        <v>3088</v>
      </c>
      <c r="J1327" t="s">
        <v>3088</v>
      </c>
      <c r="K1327">
        <v>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697</v>
      </c>
      <c r="AC1327" s="2">
        <v>-1.5819672131147542</v>
      </c>
      <c r="AD1327">
        <v>-0.35</v>
      </c>
      <c r="AE1327">
        <v>0</v>
      </c>
      <c r="AF1327">
        <v>0</v>
      </c>
      <c r="AG1327">
        <v>0</v>
      </c>
      <c r="AH1327">
        <v>0</v>
      </c>
      <c r="AI1327" t="s">
        <v>697</v>
      </c>
      <c r="AJ1327" t="s">
        <v>697</v>
      </c>
      <c r="AK1327" t="s">
        <v>697</v>
      </c>
      <c r="AL1327">
        <v>0</v>
      </c>
      <c r="AM1327">
        <v>0</v>
      </c>
      <c r="AN1327" t="s">
        <v>697</v>
      </c>
      <c r="AO1327" t="s">
        <v>697</v>
      </c>
      <c r="AP1327" t="s">
        <v>697</v>
      </c>
      <c r="AQ1327" t="s">
        <v>697</v>
      </c>
      <c r="AR1327" t="s">
        <v>697</v>
      </c>
      <c r="AS1327" t="s">
        <v>697</v>
      </c>
      <c r="AT1327" t="s">
        <v>697</v>
      </c>
      <c r="AU1327" t="s">
        <v>697</v>
      </c>
      <c r="AV1327" t="s">
        <v>697</v>
      </c>
      <c r="AW1327" t="s">
        <v>697</v>
      </c>
      <c r="AX1327" t="s">
        <v>697</v>
      </c>
      <c r="AY1327" t="s">
        <v>697</v>
      </c>
      <c r="AZ1327" t="s">
        <v>697</v>
      </c>
      <c r="BA1327" t="s">
        <v>2238</v>
      </c>
      <c r="BB1327" t="s">
        <v>3318</v>
      </c>
      <c r="BC1327">
        <v>1.93</v>
      </c>
      <c r="BD1327" t="s">
        <v>808</v>
      </c>
      <c r="BE1327">
        <v>0</v>
      </c>
      <c r="BF1327">
        <v>0</v>
      </c>
      <c r="BG1327">
        <v>0</v>
      </c>
      <c r="BH1327">
        <v>0</v>
      </c>
      <c r="BI1327" t="s">
        <v>197</v>
      </c>
      <c r="BJ1327" t="s">
        <v>697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 t="s">
        <v>697</v>
      </c>
      <c r="BQ1327">
        <v>0</v>
      </c>
      <c r="BR1327">
        <v>0</v>
      </c>
      <c r="BS1327">
        <v>0</v>
      </c>
      <c r="BT1327" t="s">
        <v>697</v>
      </c>
      <c r="BU1327">
        <v>0</v>
      </c>
      <c r="BV1327">
        <v>0</v>
      </c>
      <c r="BW1327" t="s">
        <v>697</v>
      </c>
      <c r="BX1327">
        <v>0</v>
      </c>
    </row>
    <row r="1328" spans="1:76" x14ac:dyDescent="0.25">
      <c r="A1328" t="s">
        <v>192</v>
      </c>
      <c r="B1328" t="s">
        <v>697</v>
      </c>
      <c r="C1328" t="s">
        <v>697</v>
      </c>
      <c r="D1328" t="s">
        <v>697</v>
      </c>
      <c r="E1328" t="s">
        <v>697</v>
      </c>
      <c r="F1328" t="s">
        <v>210</v>
      </c>
      <c r="G1328" t="s">
        <v>697</v>
      </c>
      <c r="H1328" t="s">
        <v>184</v>
      </c>
      <c r="I1328" t="s">
        <v>3088</v>
      </c>
      <c r="J1328" t="s">
        <v>3088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697</v>
      </c>
      <c r="AC1328" s="2">
        <v>-3.4918032786885247</v>
      </c>
      <c r="AD1328">
        <v>-0.77</v>
      </c>
      <c r="AE1328">
        <v>0</v>
      </c>
      <c r="AF1328">
        <v>0</v>
      </c>
      <c r="AG1328">
        <v>0</v>
      </c>
      <c r="AH1328">
        <v>0</v>
      </c>
      <c r="AI1328" t="s">
        <v>697</v>
      </c>
      <c r="AJ1328" t="s">
        <v>697</v>
      </c>
      <c r="AK1328" t="s">
        <v>697</v>
      </c>
      <c r="AL1328">
        <v>0</v>
      </c>
      <c r="AM1328">
        <v>0</v>
      </c>
      <c r="AN1328" t="s">
        <v>697</v>
      </c>
      <c r="AO1328" t="s">
        <v>697</v>
      </c>
      <c r="AP1328" t="s">
        <v>697</v>
      </c>
      <c r="AQ1328" t="s">
        <v>697</v>
      </c>
      <c r="AR1328" t="s">
        <v>697</v>
      </c>
      <c r="AS1328" t="s">
        <v>697</v>
      </c>
      <c r="AT1328" t="s">
        <v>697</v>
      </c>
      <c r="AU1328" t="s">
        <v>697</v>
      </c>
      <c r="AV1328" t="s">
        <v>697</v>
      </c>
      <c r="AW1328" t="s">
        <v>697</v>
      </c>
      <c r="AX1328" t="s">
        <v>697</v>
      </c>
      <c r="AY1328" t="s">
        <v>697</v>
      </c>
      <c r="AZ1328" t="s">
        <v>697</v>
      </c>
      <c r="BA1328" t="s">
        <v>2297</v>
      </c>
      <c r="BB1328" t="s">
        <v>697</v>
      </c>
      <c r="BC1328">
        <v>4.26</v>
      </c>
      <c r="BD1328" t="s">
        <v>846</v>
      </c>
      <c r="BE1328">
        <v>0</v>
      </c>
      <c r="BF1328">
        <v>0</v>
      </c>
      <c r="BG1328">
        <v>0</v>
      </c>
      <c r="BH1328">
        <v>0</v>
      </c>
      <c r="BI1328" t="s">
        <v>197</v>
      </c>
      <c r="BJ1328" t="s">
        <v>697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 t="s">
        <v>697</v>
      </c>
      <c r="BQ1328">
        <v>0</v>
      </c>
      <c r="BR1328">
        <v>0</v>
      </c>
      <c r="BS1328">
        <v>0</v>
      </c>
      <c r="BT1328" t="s">
        <v>697</v>
      </c>
      <c r="BU1328">
        <v>0</v>
      </c>
      <c r="BV1328">
        <v>0</v>
      </c>
      <c r="BW1328" t="s">
        <v>697</v>
      </c>
      <c r="BX1328">
        <v>0</v>
      </c>
    </row>
    <row r="1329" spans="1:76" x14ac:dyDescent="0.25">
      <c r="A1329" t="s">
        <v>192</v>
      </c>
      <c r="B1329" t="s">
        <v>697</v>
      </c>
      <c r="C1329" t="s">
        <v>697</v>
      </c>
      <c r="D1329" t="s">
        <v>697</v>
      </c>
      <c r="E1329" t="s">
        <v>697</v>
      </c>
      <c r="F1329" t="s">
        <v>601</v>
      </c>
      <c r="G1329" t="s">
        <v>697</v>
      </c>
      <c r="H1329" t="s">
        <v>184</v>
      </c>
      <c r="I1329" t="s">
        <v>3088</v>
      </c>
      <c r="J1329" t="s">
        <v>3088</v>
      </c>
      <c r="K1329">
        <v>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697</v>
      </c>
      <c r="AC1329" s="2">
        <v>-3.680327868852459</v>
      </c>
      <c r="AD1329">
        <v>-0.81</v>
      </c>
      <c r="AE1329">
        <v>0</v>
      </c>
      <c r="AF1329">
        <v>0</v>
      </c>
      <c r="AG1329">
        <v>0</v>
      </c>
      <c r="AH1329">
        <v>0</v>
      </c>
      <c r="AI1329" t="s">
        <v>697</v>
      </c>
      <c r="AJ1329" t="s">
        <v>697</v>
      </c>
      <c r="AK1329" t="s">
        <v>697</v>
      </c>
      <c r="AL1329">
        <v>0</v>
      </c>
      <c r="AM1329">
        <v>0</v>
      </c>
      <c r="AN1329" t="s">
        <v>697</v>
      </c>
      <c r="AO1329" t="s">
        <v>697</v>
      </c>
      <c r="AP1329" t="s">
        <v>697</v>
      </c>
      <c r="AQ1329" t="s">
        <v>697</v>
      </c>
      <c r="AR1329" t="s">
        <v>697</v>
      </c>
      <c r="AS1329" t="s">
        <v>697</v>
      </c>
      <c r="AT1329" t="s">
        <v>697</v>
      </c>
      <c r="AU1329" t="s">
        <v>697</v>
      </c>
      <c r="AV1329" t="s">
        <v>697</v>
      </c>
      <c r="AW1329" t="s">
        <v>697</v>
      </c>
      <c r="AX1329" t="s">
        <v>697</v>
      </c>
      <c r="AY1329" t="s">
        <v>697</v>
      </c>
      <c r="AZ1329" t="s">
        <v>697</v>
      </c>
      <c r="BA1329" t="s">
        <v>1808</v>
      </c>
      <c r="BB1329" t="s">
        <v>3113</v>
      </c>
      <c r="BC1329">
        <v>4.49</v>
      </c>
      <c r="BD1329" t="s">
        <v>697</v>
      </c>
      <c r="BE1329">
        <v>0</v>
      </c>
      <c r="BF1329">
        <v>0</v>
      </c>
      <c r="BG1329">
        <v>0</v>
      </c>
      <c r="BH1329">
        <v>0</v>
      </c>
      <c r="BI1329" t="s">
        <v>197</v>
      </c>
      <c r="BJ1329" t="s">
        <v>697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 t="s">
        <v>697</v>
      </c>
      <c r="BQ1329">
        <v>0</v>
      </c>
      <c r="BR1329">
        <v>0</v>
      </c>
      <c r="BS1329">
        <v>0</v>
      </c>
      <c r="BT1329" t="s">
        <v>697</v>
      </c>
      <c r="BU1329">
        <v>0</v>
      </c>
      <c r="BV1329">
        <v>0</v>
      </c>
      <c r="BW1329" t="s">
        <v>697</v>
      </c>
      <c r="BX1329">
        <v>0</v>
      </c>
    </row>
    <row r="1330" spans="1:76" x14ac:dyDescent="0.25">
      <c r="A1330" t="s">
        <v>192</v>
      </c>
      <c r="B1330" t="s">
        <v>697</v>
      </c>
      <c r="C1330" t="s">
        <v>697</v>
      </c>
      <c r="D1330" t="s">
        <v>697</v>
      </c>
      <c r="E1330" t="s">
        <v>697</v>
      </c>
      <c r="F1330" t="s">
        <v>640</v>
      </c>
      <c r="G1330" t="s">
        <v>697</v>
      </c>
      <c r="H1330" t="s">
        <v>184</v>
      </c>
      <c r="I1330" t="s">
        <v>3088</v>
      </c>
      <c r="J1330" t="s">
        <v>3088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697</v>
      </c>
      <c r="AC1330" s="2">
        <v>-1.7704918032786885</v>
      </c>
      <c r="AD1330">
        <v>-0.39</v>
      </c>
      <c r="AE1330">
        <v>0</v>
      </c>
      <c r="AF1330">
        <v>0</v>
      </c>
      <c r="AG1330">
        <v>0</v>
      </c>
      <c r="AH1330">
        <v>0</v>
      </c>
      <c r="AI1330" t="s">
        <v>697</v>
      </c>
      <c r="AJ1330" t="s">
        <v>697</v>
      </c>
      <c r="AK1330" t="s">
        <v>697</v>
      </c>
      <c r="AL1330">
        <v>0</v>
      </c>
      <c r="AM1330">
        <v>0</v>
      </c>
      <c r="AN1330" t="s">
        <v>697</v>
      </c>
      <c r="AO1330" t="s">
        <v>697</v>
      </c>
      <c r="AP1330" t="s">
        <v>697</v>
      </c>
      <c r="AQ1330" t="s">
        <v>697</v>
      </c>
      <c r="AR1330" t="s">
        <v>697</v>
      </c>
      <c r="AS1330" t="s">
        <v>697</v>
      </c>
      <c r="AT1330" t="s">
        <v>697</v>
      </c>
      <c r="AU1330" t="s">
        <v>697</v>
      </c>
      <c r="AV1330" t="s">
        <v>697</v>
      </c>
      <c r="AW1330" t="s">
        <v>697</v>
      </c>
      <c r="AX1330" t="s">
        <v>697</v>
      </c>
      <c r="AY1330" t="s">
        <v>697</v>
      </c>
      <c r="AZ1330" t="s">
        <v>697</v>
      </c>
      <c r="BA1330" t="s">
        <v>1913</v>
      </c>
      <c r="BB1330" t="s">
        <v>2420</v>
      </c>
      <c r="BC1330">
        <v>2.16</v>
      </c>
      <c r="BD1330" t="s">
        <v>697</v>
      </c>
      <c r="BE1330">
        <v>0</v>
      </c>
      <c r="BF1330">
        <v>0</v>
      </c>
      <c r="BG1330">
        <v>0</v>
      </c>
      <c r="BH1330">
        <v>0</v>
      </c>
      <c r="BI1330" t="s">
        <v>197</v>
      </c>
      <c r="BJ1330" t="s">
        <v>697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 t="s">
        <v>697</v>
      </c>
      <c r="BQ1330">
        <v>0</v>
      </c>
      <c r="BR1330">
        <v>0</v>
      </c>
      <c r="BS1330">
        <v>0</v>
      </c>
      <c r="BT1330" t="s">
        <v>697</v>
      </c>
      <c r="BU1330">
        <v>0</v>
      </c>
      <c r="BV1330">
        <v>0</v>
      </c>
      <c r="BW1330" t="s">
        <v>697</v>
      </c>
      <c r="BX1330">
        <v>0</v>
      </c>
    </row>
    <row r="1331" spans="1:76" x14ac:dyDescent="0.25">
      <c r="A1331" t="s">
        <v>192</v>
      </c>
      <c r="B1331" t="s">
        <v>697</v>
      </c>
      <c r="C1331" t="s">
        <v>697</v>
      </c>
      <c r="D1331" t="s">
        <v>697</v>
      </c>
      <c r="E1331" t="s">
        <v>697</v>
      </c>
      <c r="F1331" t="s">
        <v>680</v>
      </c>
      <c r="G1331" t="s">
        <v>697</v>
      </c>
      <c r="H1331" t="s">
        <v>184</v>
      </c>
      <c r="I1331" t="s">
        <v>3088</v>
      </c>
      <c r="J1331" t="s">
        <v>3088</v>
      </c>
      <c r="K1331">
        <v>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697</v>
      </c>
      <c r="AC1331" s="2">
        <v>-0.18852459016393441</v>
      </c>
      <c r="AD1331">
        <v>-0.04</v>
      </c>
      <c r="AE1331">
        <v>0</v>
      </c>
      <c r="AF1331">
        <v>0</v>
      </c>
      <c r="AG1331">
        <v>0</v>
      </c>
      <c r="AH1331">
        <v>0</v>
      </c>
      <c r="AI1331" t="s">
        <v>697</v>
      </c>
      <c r="AJ1331" t="s">
        <v>697</v>
      </c>
      <c r="AK1331" t="s">
        <v>697</v>
      </c>
      <c r="AL1331">
        <v>0</v>
      </c>
      <c r="AM1331">
        <v>0</v>
      </c>
      <c r="AN1331" t="s">
        <v>697</v>
      </c>
      <c r="AO1331" t="s">
        <v>697</v>
      </c>
      <c r="AP1331" t="s">
        <v>697</v>
      </c>
      <c r="AQ1331" t="s">
        <v>697</v>
      </c>
      <c r="AR1331" t="s">
        <v>697</v>
      </c>
      <c r="AS1331" t="s">
        <v>697</v>
      </c>
      <c r="AT1331" t="s">
        <v>697</v>
      </c>
      <c r="AU1331" t="s">
        <v>697</v>
      </c>
      <c r="AV1331" t="s">
        <v>697</v>
      </c>
      <c r="AW1331" t="s">
        <v>697</v>
      </c>
      <c r="AX1331" t="s">
        <v>697</v>
      </c>
      <c r="AY1331" t="s">
        <v>697</v>
      </c>
      <c r="AZ1331" t="s">
        <v>697</v>
      </c>
      <c r="BA1331" t="s">
        <v>926</v>
      </c>
      <c r="BB1331" t="s">
        <v>1632</v>
      </c>
      <c r="BC1331">
        <v>0.23</v>
      </c>
      <c r="BD1331" t="s">
        <v>697</v>
      </c>
      <c r="BE1331">
        <v>0</v>
      </c>
      <c r="BF1331">
        <v>0</v>
      </c>
      <c r="BG1331">
        <v>0</v>
      </c>
      <c r="BH1331">
        <v>0</v>
      </c>
      <c r="BI1331" t="s">
        <v>197</v>
      </c>
      <c r="BJ1331" t="s">
        <v>697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 t="s">
        <v>697</v>
      </c>
      <c r="BQ1331">
        <v>0</v>
      </c>
      <c r="BR1331">
        <v>0</v>
      </c>
      <c r="BS1331">
        <v>0</v>
      </c>
      <c r="BT1331" t="s">
        <v>697</v>
      </c>
      <c r="BU1331">
        <v>0</v>
      </c>
      <c r="BV1331">
        <v>0</v>
      </c>
      <c r="BW1331" t="s">
        <v>697</v>
      </c>
      <c r="BX1331">
        <v>0</v>
      </c>
    </row>
    <row r="1332" spans="1:76" x14ac:dyDescent="0.25">
      <c r="A1332" t="s">
        <v>192</v>
      </c>
      <c r="B1332" t="s">
        <v>697</v>
      </c>
      <c r="C1332" t="s">
        <v>697</v>
      </c>
      <c r="D1332" t="s">
        <v>697</v>
      </c>
      <c r="E1332" t="s">
        <v>697</v>
      </c>
      <c r="F1332" t="s">
        <v>253</v>
      </c>
      <c r="G1332" t="s">
        <v>697</v>
      </c>
      <c r="H1332" t="s">
        <v>184</v>
      </c>
      <c r="I1332" t="s">
        <v>3088</v>
      </c>
      <c r="J1332" t="s">
        <v>3088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697</v>
      </c>
      <c r="AC1332" s="2">
        <v>-0.27049180327868849</v>
      </c>
      <c r="AD1332">
        <v>-0.06</v>
      </c>
      <c r="AE1332">
        <v>0</v>
      </c>
      <c r="AF1332">
        <v>0</v>
      </c>
      <c r="AG1332">
        <v>0</v>
      </c>
      <c r="AH1332">
        <v>0</v>
      </c>
      <c r="AI1332" t="s">
        <v>697</v>
      </c>
      <c r="AJ1332" t="s">
        <v>697</v>
      </c>
      <c r="AK1332" t="s">
        <v>697</v>
      </c>
      <c r="AL1332">
        <v>0</v>
      </c>
      <c r="AM1332">
        <v>0</v>
      </c>
      <c r="AN1332" t="s">
        <v>697</v>
      </c>
      <c r="AO1332" t="s">
        <v>697</v>
      </c>
      <c r="AP1332" t="s">
        <v>697</v>
      </c>
      <c r="AQ1332" t="s">
        <v>697</v>
      </c>
      <c r="AR1332" t="s">
        <v>697</v>
      </c>
      <c r="AS1332" t="s">
        <v>697</v>
      </c>
      <c r="AT1332" t="s">
        <v>697</v>
      </c>
      <c r="AU1332" t="s">
        <v>697</v>
      </c>
      <c r="AV1332" t="s">
        <v>697</v>
      </c>
      <c r="AW1332" t="s">
        <v>697</v>
      </c>
      <c r="AX1332" t="s">
        <v>697</v>
      </c>
      <c r="AY1332" t="s">
        <v>697</v>
      </c>
      <c r="AZ1332" t="s">
        <v>697</v>
      </c>
      <c r="BA1332" t="s">
        <v>2565</v>
      </c>
      <c r="BB1332" t="s">
        <v>3235</v>
      </c>
      <c r="BC1332">
        <v>0.33</v>
      </c>
      <c r="BD1332" t="s">
        <v>697</v>
      </c>
      <c r="BE1332">
        <v>0</v>
      </c>
      <c r="BF1332">
        <v>0</v>
      </c>
      <c r="BG1332">
        <v>0</v>
      </c>
      <c r="BH1332">
        <v>0</v>
      </c>
      <c r="BI1332" t="s">
        <v>197</v>
      </c>
      <c r="BJ1332" t="s">
        <v>697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 t="s">
        <v>697</v>
      </c>
      <c r="BQ1332">
        <v>0</v>
      </c>
      <c r="BR1332">
        <v>0</v>
      </c>
      <c r="BS1332">
        <v>0</v>
      </c>
      <c r="BT1332" t="s">
        <v>697</v>
      </c>
      <c r="BU1332">
        <v>0</v>
      </c>
      <c r="BV1332">
        <v>0</v>
      </c>
      <c r="BW1332" t="s">
        <v>697</v>
      </c>
      <c r="BX1332">
        <v>0</v>
      </c>
    </row>
    <row r="1333" spans="1:76" x14ac:dyDescent="0.25">
      <c r="A1333" t="s">
        <v>192</v>
      </c>
      <c r="B1333" t="s">
        <v>697</v>
      </c>
      <c r="C1333" t="s">
        <v>697</v>
      </c>
      <c r="D1333" t="s">
        <v>697</v>
      </c>
      <c r="E1333" t="s">
        <v>697</v>
      </c>
      <c r="F1333" t="s">
        <v>457</v>
      </c>
      <c r="G1333" t="s">
        <v>697</v>
      </c>
      <c r="H1333" t="s">
        <v>184</v>
      </c>
      <c r="I1333" t="s">
        <v>3088</v>
      </c>
      <c r="J1333" t="s">
        <v>3088</v>
      </c>
      <c r="K1333">
        <v>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697</v>
      </c>
      <c r="AC1333" s="2">
        <v>-3.1311475409836067</v>
      </c>
      <c r="AD1333">
        <v>-0.69</v>
      </c>
      <c r="AE1333">
        <v>0</v>
      </c>
      <c r="AF1333">
        <v>0</v>
      </c>
      <c r="AG1333">
        <v>0</v>
      </c>
      <c r="AH1333">
        <v>0</v>
      </c>
      <c r="AI1333" t="s">
        <v>697</v>
      </c>
      <c r="AJ1333" t="s">
        <v>697</v>
      </c>
      <c r="AK1333" t="s">
        <v>697</v>
      </c>
      <c r="AL1333">
        <v>0</v>
      </c>
      <c r="AM1333">
        <v>0</v>
      </c>
      <c r="AN1333" t="s">
        <v>697</v>
      </c>
      <c r="AO1333" t="s">
        <v>697</v>
      </c>
      <c r="AP1333" t="s">
        <v>697</v>
      </c>
      <c r="AQ1333" t="s">
        <v>697</v>
      </c>
      <c r="AR1333" t="s">
        <v>697</v>
      </c>
      <c r="AS1333" t="s">
        <v>697</v>
      </c>
      <c r="AT1333" t="s">
        <v>697</v>
      </c>
      <c r="AU1333" t="s">
        <v>697</v>
      </c>
      <c r="AV1333" t="s">
        <v>697</v>
      </c>
      <c r="AW1333" t="s">
        <v>697</v>
      </c>
      <c r="AX1333" t="s">
        <v>697</v>
      </c>
      <c r="AY1333" t="s">
        <v>697</v>
      </c>
      <c r="AZ1333" t="s">
        <v>697</v>
      </c>
      <c r="BA1333" t="s">
        <v>1898</v>
      </c>
      <c r="BB1333" t="s">
        <v>2909</v>
      </c>
      <c r="BC1333">
        <v>3.82</v>
      </c>
      <c r="BD1333" t="s">
        <v>697</v>
      </c>
      <c r="BE1333">
        <v>0</v>
      </c>
      <c r="BF1333">
        <v>0</v>
      </c>
      <c r="BG1333">
        <v>0</v>
      </c>
      <c r="BH1333">
        <v>0</v>
      </c>
      <c r="BI1333" t="s">
        <v>197</v>
      </c>
      <c r="BJ1333" t="s">
        <v>697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 t="s">
        <v>697</v>
      </c>
      <c r="BQ1333">
        <v>0</v>
      </c>
      <c r="BR1333">
        <v>0</v>
      </c>
      <c r="BS1333">
        <v>0</v>
      </c>
      <c r="BT1333" t="s">
        <v>697</v>
      </c>
      <c r="BU1333">
        <v>0</v>
      </c>
      <c r="BV1333">
        <v>0</v>
      </c>
      <c r="BW1333" t="s">
        <v>697</v>
      </c>
      <c r="BX1333">
        <v>0</v>
      </c>
    </row>
    <row r="1334" spans="1:76" x14ac:dyDescent="0.25">
      <c r="A1334" t="s">
        <v>192</v>
      </c>
      <c r="B1334" t="s">
        <v>697</v>
      </c>
      <c r="C1334" t="s">
        <v>697</v>
      </c>
      <c r="D1334" t="s">
        <v>697</v>
      </c>
      <c r="E1334" t="s">
        <v>697</v>
      </c>
      <c r="F1334" t="s">
        <v>257</v>
      </c>
      <c r="G1334" t="s">
        <v>697</v>
      </c>
      <c r="H1334" t="s">
        <v>184</v>
      </c>
      <c r="I1334" t="s">
        <v>3088</v>
      </c>
      <c r="J1334" t="s">
        <v>3088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697</v>
      </c>
      <c r="AC1334" s="2">
        <v>-1.040983606557377</v>
      </c>
      <c r="AD1334">
        <v>-0.23</v>
      </c>
      <c r="AE1334">
        <v>0</v>
      </c>
      <c r="AF1334">
        <v>0</v>
      </c>
      <c r="AG1334">
        <v>0</v>
      </c>
      <c r="AH1334">
        <v>0</v>
      </c>
      <c r="AI1334" t="s">
        <v>697</v>
      </c>
      <c r="AJ1334" t="s">
        <v>697</v>
      </c>
      <c r="AK1334" t="s">
        <v>697</v>
      </c>
      <c r="AL1334">
        <v>0</v>
      </c>
      <c r="AM1334">
        <v>0</v>
      </c>
      <c r="AN1334" t="s">
        <v>697</v>
      </c>
      <c r="AO1334" t="s">
        <v>697</v>
      </c>
      <c r="AP1334" t="s">
        <v>697</v>
      </c>
      <c r="AQ1334" t="s">
        <v>697</v>
      </c>
      <c r="AR1334" t="s">
        <v>697</v>
      </c>
      <c r="AS1334" t="s">
        <v>697</v>
      </c>
      <c r="AT1334" t="s">
        <v>697</v>
      </c>
      <c r="AU1334" t="s">
        <v>697</v>
      </c>
      <c r="AV1334" t="s">
        <v>697</v>
      </c>
      <c r="AW1334" t="s">
        <v>697</v>
      </c>
      <c r="AX1334" t="s">
        <v>697</v>
      </c>
      <c r="AY1334" t="s">
        <v>697</v>
      </c>
      <c r="AZ1334" t="s">
        <v>697</v>
      </c>
      <c r="BA1334" t="s">
        <v>2512</v>
      </c>
      <c r="BB1334" t="s">
        <v>2787</v>
      </c>
      <c r="BC1334">
        <v>1.27</v>
      </c>
      <c r="BD1334" t="s">
        <v>697</v>
      </c>
      <c r="BE1334">
        <v>0</v>
      </c>
      <c r="BF1334">
        <v>0</v>
      </c>
      <c r="BG1334">
        <v>0</v>
      </c>
      <c r="BH1334">
        <v>0</v>
      </c>
      <c r="BI1334" t="s">
        <v>197</v>
      </c>
      <c r="BJ1334" t="s">
        <v>697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 t="s">
        <v>697</v>
      </c>
      <c r="BQ1334">
        <v>0</v>
      </c>
      <c r="BR1334">
        <v>0</v>
      </c>
      <c r="BS1334">
        <v>0</v>
      </c>
      <c r="BT1334" t="s">
        <v>697</v>
      </c>
      <c r="BU1334">
        <v>0</v>
      </c>
      <c r="BV1334">
        <v>0</v>
      </c>
      <c r="BW1334" t="s">
        <v>697</v>
      </c>
      <c r="BX1334">
        <v>0</v>
      </c>
    </row>
    <row r="1335" spans="1:76" x14ac:dyDescent="0.25">
      <c r="A1335" t="s">
        <v>192</v>
      </c>
      <c r="B1335" t="s">
        <v>697</v>
      </c>
      <c r="C1335" t="s">
        <v>697</v>
      </c>
      <c r="D1335" t="s">
        <v>697</v>
      </c>
      <c r="E1335" t="s">
        <v>697</v>
      </c>
      <c r="F1335" t="s">
        <v>644</v>
      </c>
      <c r="G1335" t="s">
        <v>697</v>
      </c>
      <c r="H1335" t="s">
        <v>184</v>
      </c>
      <c r="I1335" t="s">
        <v>3088</v>
      </c>
      <c r="J1335" t="s">
        <v>3088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697</v>
      </c>
      <c r="AC1335" s="2">
        <v>-0.39344262295081972</v>
      </c>
      <c r="AD1335">
        <v>-0.09</v>
      </c>
      <c r="AE1335">
        <v>0</v>
      </c>
      <c r="AF1335">
        <v>0</v>
      </c>
      <c r="AG1335">
        <v>0</v>
      </c>
      <c r="AH1335">
        <v>0</v>
      </c>
      <c r="AI1335" t="s">
        <v>697</v>
      </c>
      <c r="AJ1335" t="s">
        <v>697</v>
      </c>
      <c r="AK1335" t="s">
        <v>697</v>
      </c>
      <c r="AL1335">
        <v>0</v>
      </c>
      <c r="AM1335">
        <v>0</v>
      </c>
      <c r="AN1335" t="s">
        <v>697</v>
      </c>
      <c r="AO1335" t="s">
        <v>697</v>
      </c>
      <c r="AP1335" t="s">
        <v>697</v>
      </c>
      <c r="AQ1335" t="s">
        <v>697</v>
      </c>
      <c r="AR1335" t="s">
        <v>697</v>
      </c>
      <c r="AS1335" t="s">
        <v>697</v>
      </c>
      <c r="AT1335" t="s">
        <v>697</v>
      </c>
      <c r="AU1335" t="s">
        <v>697</v>
      </c>
      <c r="AV1335" t="s">
        <v>697</v>
      </c>
      <c r="AW1335" t="s">
        <v>697</v>
      </c>
      <c r="AX1335" t="s">
        <v>697</v>
      </c>
      <c r="AY1335" t="s">
        <v>697</v>
      </c>
      <c r="AZ1335" t="s">
        <v>697</v>
      </c>
      <c r="BA1335" t="s">
        <v>2122</v>
      </c>
      <c r="BB1335" t="s">
        <v>2726</v>
      </c>
      <c r="BC1335">
        <v>0.48</v>
      </c>
      <c r="BD1335" t="s">
        <v>697</v>
      </c>
      <c r="BE1335">
        <v>0</v>
      </c>
      <c r="BF1335">
        <v>0</v>
      </c>
      <c r="BG1335">
        <v>0</v>
      </c>
      <c r="BH1335">
        <v>0</v>
      </c>
      <c r="BI1335" t="s">
        <v>197</v>
      </c>
      <c r="BJ1335" t="s">
        <v>697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 t="s">
        <v>697</v>
      </c>
      <c r="BQ1335">
        <v>0</v>
      </c>
      <c r="BR1335">
        <v>0</v>
      </c>
      <c r="BS1335">
        <v>0</v>
      </c>
      <c r="BT1335" t="s">
        <v>697</v>
      </c>
      <c r="BU1335">
        <v>0</v>
      </c>
      <c r="BV1335">
        <v>0</v>
      </c>
      <c r="BW1335" t="s">
        <v>697</v>
      </c>
      <c r="BX1335">
        <v>0</v>
      </c>
    </row>
    <row r="1336" spans="1:76" x14ac:dyDescent="0.25">
      <c r="A1336" t="s">
        <v>192</v>
      </c>
      <c r="B1336" t="s">
        <v>697</v>
      </c>
      <c r="C1336" t="s">
        <v>697</v>
      </c>
      <c r="D1336" t="s">
        <v>697</v>
      </c>
      <c r="E1336" t="s">
        <v>697</v>
      </c>
      <c r="F1336" t="s">
        <v>692</v>
      </c>
      <c r="G1336" t="s">
        <v>697</v>
      </c>
      <c r="H1336" t="s">
        <v>184</v>
      </c>
      <c r="I1336" t="s">
        <v>3088</v>
      </c>
      <c r="J1336" t="s">
        <v>3088</v>
      </c>
      <c r="K1336">
        <v>2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697</v>
      </c>
      <c r="AC1336" s="2">
        <v>-0.63934426229508201</v>
      </c>
      <c r="AD1336">
        <v>-0.14000000000000001</v>
      </c>
      <c r="AE1336">
        <v>0</v>
      </c>
      <c r="AF1336">
        <v>0</v>
      </c>
      <c r="AG1336">
        <v>0</v>
      </c>
      <c r="AH1336">
        <v>0</v>
      </c>
      <c r="AI1336" t="s">
        <v>697</v>
      </c>
      <c r="AJ1336" t="s">
        <v>697</v>
      </c>
      <c r="AK1336" t="s">
        <v>697</v>
      </c>
      <c r="AL1336">
        <v>0</v>
      </c>
      <c r="AM1336">
        <v>0</v>
      </c>
      <c r="AN1336" t="s">
        <v>697</v>
      </c>
      <c r="AO1336" t="s">
        <v>697</v>
      </c>
      <c r="AP1336" t="s">
        <v>697</v>
      </c>
      <c r="AQ1336" t="s">
        <v>697</v>
      </c>
      <c r="AR1336" t="s">
        <v>697</v>
      </c>
      <c r="AS1336" t="s">
        <v>697</v>
      </c>
      <c r="AT1336" t="s">
        <v>697</v>
      </c>
      <c r="AU1336" t="s">
        <v>697</v>
      </c>
      <c r="AV1336" t="s">
        <v>697</v>
      </c>
      <c r="AW1336" t="s">
        <v>697</v>
      </c>
      <c r="AX1336" t="s">
        <v>697</v>
      </c>
      <c r="AY1336" t="s">
        <v>697</v>
      </c>
      <c r="AZ1336" t="s">
        <v>697</v>
      </c>
      <c r="BA1336" t="s">
        <v>1654</v>
      </c>
      <c r="BB1336" t="s">
        <v>1655</v>
      </c>
      <c r="BC1336">
        <v>0.78</v>
      </c>
      <c r="BD1336" t="s">
        <v>697</v>
      </c>
      <c r="BE1336">
        <v>0</v>
      </c>
      <c r="BF1336">
        <v>0</v>
      </c>
      <c r="BG1336">
        <v>0</v>
      </c>
      <c r="BH1336">
        <v>0</v>
      </c>
      <c r="BI1336" t="s">
        <v>197</v>
      </c>
      <c r="BJ1336" t="s">
        <v>697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 t="s">
        <v>697</v>
      </c>
      <c r="BQ1336">
        <v>0</v>
      </c>
      <c r="BR1336">
        <v>0</v>
      </c>
      <c r="BS1336">
        <v>0</v>
      </c>
      <c r="BT1336" t="s">
        <v>697</v>
      </c>
      <c r="BU1336">
        <v>0</v>
      </c>
      <c r="BV1336">
        <v>0</v>
      </c>
      <c r="BW1336" t="s">
        <v>697</v>
      </c>
      <c r="BX1336">
        <v>0</v>
      </c>
    </row>
    <row r="1337" spans="1:76" x14ac:dyDescent="0.25">
      <c r="A1337" t="s">
        <v>192</v>
      </c>
      <c r="B1337" t="s">
        <v>697</v>
      </c>
      <c r="C1337" t="s">
        <v>697</v>
      </c>
      <c r="D1337" t="s">
        <v>697</v>
      </c>
      <c r="E1337" t="s">
        <v>697</v>
      </c>
      <c r="F1337" t="s">
        <v>225</v>
      </c>
      <c r="G1337" t="s">
        <v>697</v>
      </c>
      <c r="H1337" t="s">
        <v>184</v>
      </c>
      <c r="I1337" t="s">
        <v>3088</v>
      </c>
      <c r="J1337" t="s">
        <v>3088</v>
      </c>
      <c r="K1337">
        <v>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697</v>
      </c>
      <c r="AC1337" s="2">
        <v>-6.4262295081967213</v>
      </c>
      <c r="AD1337">
        <v>-1.41</v>
      </c>
      <c r="AE1337">
        <v>0</v>
      </c>
      <c r="AF1337">
        <v>0</v>
      </c>
      <c r="AG1337">
        <v>0</v>
      </c>
      <c r="AH1337">
        <v>0</v>
      </c>
      <c r="AI1337" t="s">
        <v>697</v>
      </c>
      <c r="AJ1337" t="s">
        <v>697</v>
      </c>
      <c r="AK1337" t="s">
        <v>697</v>
      </c>
      <c r="AL1337">
        <v>0</v>
      </c>
      <c r="AM1337">
        <v>0</v>
      </c>
      <c r="AN1337" t="s">
        <v>697</v>
      </c>
      <c r="AO1337" t="s">
        <v>697</v>
      </c>
      <c r="AP1337" t="s">
        <v>697</v>
      </c>
      <c r="AQ1337" t="s">
        <v>697</v>
      </c>
      <c r="AR1337" t="s">
        <v>697</v>
      </c>
      <c r="AS1337" t="s">
        <v>697</v>
      </c>
      <c r="AT1337" t="s">
        <v>697</v>
      </c>
      <c r="AU1337" t="s">
        <v>697</v>
      </c>
      <c r="AV1337" t="s">
        <v>697</v>
      </c>
      <c r="AW1337" t="s">
        <v>697</v>
      </c>
      <c r="AX1337" t="s">
        <v>697</v>
      </c>
      <c r="AY1337" t="s">
        <v>697</v>
      </c>
      <c r="AZ1337" t="s">
        <v>697</v>
      </c>
      <c r="BA1337" t="s">
        <v>1402</v>
      </c>
      <c r="BB1337" t="s">
        <v>2639</v>
      </c>
      <c r="BC1337">
        <v>7.84</v>
      </c>
      <c r="BD1337" t="s">
        <v>697</v>
      </c>
      <c r="BE1337">
        <v>0</v>
      </c>
      <c r="BF1337">
        <v>0</v>
      </c>
      <c r="BG1337">
        <v>0</v>
      </c>
      <c r="BH1337">
        <v>0</v>
      </c>
      <c r="BI1337" t="s">
        <v>197</v>
      </c>
      <c r="BJ1337" t="s">
        <v>697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 t="s">
        <v>697</v>
      </c>
      <c r="BQ1337">
        <v>0</v>
      </c>
      <c r="BR1337">
        <v>0</v>
      </c>
      <c r="BS1337">
        <v>0</v>
      </c>
      <c r="BT1337" t="s">
        <v>697</v>
      </c>
      <c r="BU1337">
        <v>0</v>
      </c>
      <c r="BV1337">
        <v>0</v>
      </c>
      <c r="BW1337" t="s">
        <v>697</v>
      </c>
      <c r="BX1337">
        <v>0</v>
      </c>
    </row>
    <row r="1338" spans="1:76" x14ac:dyDescent="0.25">
      <c r="A1338" t="s">
        <v>192</v>
      </c>
      <c r="B1338" t="s">
        <v>697</v>
      </c>
      <c r="C1338" t="s">
        <v>697</v>
      </c>
      <c r="D1338" t="s">
        <v>697</v>
      </c>
      <c r="E1338" t="s">
        <v>697</v>
      </c>
      <c r="F1338" t="s">
        <v>225</v>
      </c>
      <c r="G1338" t="s">
        <v>697</v>
      </c>
      <c r="H1338" t="s">
        <v>184</v>
      </c>
      <c r="I1338" t="s">
        <v>3088</v>
      </c>
      <c r="J1338" t="s">
        <v>3088</v>
      </c>
      <c r="K1338">
        <v>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697</v>
      </c>
      <c r="AC1338" s="2">
        <v>-6.4262295081967213</v>
      </c>
      <c r="AD1338">
        <v>-1.41</v>
      </c>
      <c r="AE1338">
        <v>0</v>
      </c>
      <c r="AF1338">
        <v>0</v>
      </c>
      <c r="AG1338">
        <v>0</v>
      </c>
      <c r="AH1338">
        <v>0</v>
      </c>
      <c r="AI1338" t="s">
        <v>697</v>
      </c>
      <c r="AJ1338" t="s">
        <v>697</v>
      </c>
      <c r="AK1338" t="s">
        <v>697</v>
      </c>
      <c r="AL1338">
        <v>0</v>
      </c>
      <c r="AM1338">
        <v>0</v>
      </c>
      <c r="AN1338" t="s">
        <v>697</v>
      </c>
      <c r="AO1338" t="s">
        <v>697</v>
      </c>
      <c r="AP1338" t="s">
        <v>697</v>
      </c>
      <c r="AQ1338" t="s">
        <v>697</v>
      </c>
      <c r="AR1338" t="s">
        <v>697</v>
      </c>
      <c r="AS1338" t="s">
        <v>697</v>
      </c>
      <c r="AT1338" t="s">
        <v>697</v>
      </c>
      <c r="AU1338" t="s">
        <v>697</v>
      </c>
      <c r="AV1338" t="s">
        <v>697</v>
      </c>
      <c r="AW1338" t="s">
        <v>697</v>
      </c>
      <c r="AX1338" t="s">
        <v>697</v>
      </c>
      <c r="AY1338" t="s">
        <v>697</v>
      </c>
      <c r="AZ1338" t="s">
        <v>697</v>
      </c>
      <c r="BA1338" t="s">
        <v>1403</v>
      </c>
      <c r="BB1338" t="s">
        <v>2641</v>
      </c>
      <c r="BC1338">
        <v>7.84</v>
      </c>
      <c r="BD1338" t="s">
        <v>697</v>
      </c>
      <c r="BE1338">
        <v>0</v>
      </c>
      <c r="BF1338">
        <v>0</v>
      </c>
      <c r="BG1338">
        <v>0</v>
      </c>
      <c r="BH1338">
        <v>0</v>
      </c>
      <c r="BI1338" t="s">
        <v>197</v>
      </c>
      <c r="BJ1338" t="s">
        <v>697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 t="s">
        <v>697</v>
      </c>
      <c r="BQ1338">
        <v>0</v>
      </c>
      <c r="BR1338">
        <v>0</v>
      </c>
      <c r="BS1338">
        <v>0</v>
      </c>
      <c r="BT1338" t="s">
        <v>697</v>
      </c>
      <c r="BU1338">
        <v>0</v>
      </c>
      <c r="BV1338">
        <v>0</v>
      </c>
      <c r="BW1338" t="s">
        <v>697</v>
      </c>
      <c r="BX1338">
        <v>0</v>
      </c>
    </row>
    <row r="1339" spans="1:76" x14ac:dyDescent="0.25">
      <c r="A1339" t="s">
        <v>192</v>
      </c>
      <c r="B1339" t="s">
        <v>697</v>
      </c>
      <c r="C1339" t="s">
        <v>697</v>
      </c>
      <c r="D1339" t="s">
        <v>697</v>
      </c>
      <c r="E1339" t="s">
        <v>697</v>
      </c>
      <c r="F1339" t="s">
        <v>251</v>
      </c>
      <c r="G1339" t="s">
        <v>697</v>
      </c>
      <c r="H1339" t="s">
        <v>184</v>
      </c>
      <c r="I1339" t="s">
        <v>3088</v>
      </c>
      <c r="J1339" t="s">
        <v>3088</v>
      </c>
      <c r="K1339">
        <v>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697</v>
      </c>
      <c r="AC1339" s="2">
        <v>-6.1065573770491799</v>
      </c>
      <c r="AD1339">
        <v>-1.34</v>
      </c>
      <c r="AE1339">
        <v>0</v>
      </c>
      <c r="AF1339">
        <v>0</v>
      </c>
      <c r="AG1339">
        <v>0</v>
      </c>
      <c r="AH1339">
        <v>0</v>
      </c>
      <c r="AI1339" t="s">
        <v>697</v>
      </c>
      <c r="AJ1339" t="s">
        <v>697</v>
      </c>
      <c r="AK1339" t="s">
        <v>697</v>
      </c>
      <c r="AL1339">
        <v>0</v>
      </c>
      <c r="AM1339">
        <v>0</v>
      </c>
      <c r="AN1339" t="s">
        <v>697</v>
      </c>
      <c r="AO1339" t="s">
        <v>697</v>
      </c>
      <c r="AP1339" t="s">
        <v>697</v>
      </c>
      <c r="AQ1339" t="s">
        <v>697</v>
      </c>
      <c r="AR1339" t="s">
        <v>697</v>
      </c>
      <c r="AS1339" t="s">
        <v>697</v>
      </c>
      <c r="AT1339" t="s">
        <v>697</v>
      </c>
      <c r="AU1339" t="s">
        <v>697</v>
      </c>
      <c r="AV1339" t="s">
        <v>697</v>
      </c>
      <c r="AW1339" t="s">
        <v>697</v>
      </c>
      <c r="AX1339" t="s">
        <v>697</v>
      </c>
      <c r="AY1339" t="s">
        <v>697</v>
      </c>
      <c r="AZ1339" t="s">
        <v>697</v>
      </c>
      <c r="BA1339" t="s">
        <v>1972</v>
      </c>
      <c r="BB1339" t="s">
        <v>3184</v>
      </c>
      <c r="BC1339">
        <v>7.45</v>
      </c>
      <c r="BD1339" t="s">
        <v>3319</v>
      </c>
      <c r="BE1339">
        <v>0</v>
      </c>
      <c r="BF1339">
        <v>0</v>
      </c>
      <c r="BG1339">
        <v>0</v>
      </c>
      <c r="BH1339">
        <v>0</v>
      </c>
      <c r="BI1339" t="s">
        <v>197</v>
      </c>
      <c r="BJ1339" t="s">
        <v>697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 t="s">
        <v>697</v>
      </c>
      <c r="BQ1339">
        <v>0</v>
      </c>
      <c r="BR1339">
        <v>0</v>
      </c>
      <c r="BS1339">
        <v>0</v>
      </c>
      <c r="BT1339" t="s">
        <v>697</v>
      </c>
      <c r="BU1339">
        <v>0</v>
      </c>
      <c r="BV1339">
        <v>0</v>
      </c>
      <c r="BW1339" t="s">
        <v>697</v>
      </c>
      <c r="BX1339">
        <v>0</v>
      </c>
    </row>
    <row r="1340" spans="1:76" x14ac:dyDescent="0.25">
      <c r="A1340" t="s">
        <v>192</v>
      </c>
      <c r="B1340" t="s">
        <v>697</v>
      </c>
      <c r="C1340" t="s">
        <v>697</v>
      </c>
      <c r="D1340" t="s">
        <v>697</v>
      </c>
      <c r="E1340" t="s">
        <v>697</v>
      </c>
      <c r="F1340" t="s">
        <v>408</v>
      </c>
      <c r="G1340" t="s">
        <v>697</v>
      </c>
      <c r="H1340" t="s">
        <v>184</v>
      </c>
      <c r="I1340" t="s">
        <v>3088</v>
      </c>
      <c r="J1340" t="s">
        <v>3088</v>
      </c>
      <c r="K1340">
        <v>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697</v>
      </c>
      <c r="AC1340" s="2">
        <v>-1.5983606557377048</v>
      </c>
      <c r="AD1340">
        <v>-0.35</v>
      </c>
      <c r="AE1340">
        <v>0</v>
      </c>
      <c r="AF1340">
        <v>0</v>
      </c>
      <c r="AG1340">
        <v>0</v>
      </c>
      <c r="AH1340">
        <v>0</v>
      </c>
      <c r="AI1340" t="s">
        <v>697</v>
      </c>
      <c r="AJ1340" t="s">
        <v>697</v>
      </c>
      <c r="AK1340" t="s">
        <v>697</v>
      </c>
      <c r="AL1340">
        <v>0</v>
      </c>
      <c r="AM1340">
        <v>0</v>
      </c>
      <c r="AN1340" t="s">
        <v>697</v>
      </c>
      <c r="AO1340" t="s">
        <v>697</v>
      </c>
      <c r="AP1340" t="s">
        <v>697</v>
      </c>
      <c r="AQ1340" t="s">
        <v>697</v>
      </c>
      <c r="AR1340" t="s">
        <v>697</v>
      </c>
      <c r="AS1340" t="s">
        <v>697</v>
      </c>
      <c r="AT1340" t="s">
        <v>697</v>
      </c>
      <c r="AU1340" t="s">
        <v>697</v>
      </c>
      <c r="AV1340" t="s">
        <v>697</v>
      </c>
      <c r="AW1340" t="s">
        <v>697</v>
      </c>
      <c r="AX1340" t="s">
        <v>697</v>
      </c>
      <c r="AY1340" t="s">
        <v>697</v>
      </c>
      <c r="AZ1340" t="s">
        <v>697</v>
      </c>
      <c r="BA1340" t="s">
        <v>2496</v>
      </c>
      <c r="BB1340" t="s">
        <v>2677</v>
      </c>
      <c r="BC1340">
        <v>1.95</v>
      </c>
      <c r="BD1340" t="s">
        <v>1032</v>
      </c>
      <c r="BE1340">
        <v>0</v>
      </c>
      <c r="BF1340">
        <v>0</v>
      </c>
      <c r="BG1340">
        <v>0</v>
      </c>
      <c r="BH1340">
        <v>0</v>
      </c>
      <c r="BI1340" t="s">
        <v>197</v>
      </c>
      <c r="BJ1340" t="s">
        <v>697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 t="s">
        <v>697</v>
      </c>
      <c r="BQ1340">
        <v>0</v>
      </c>
      <c r="BR1340">
        <v>0</v>
      </c>
      <c r="BS1340">
        <v>0</v>
      </c>
      <c r="BT1340" t="s">
        <v>697</v>
      </c>
      <c r="BU1340">
        <v>0</v>
      </c>
      <c r="BV1340">
        <v>0</v>
      </c>
      <c r="BW1340" t="s">
        <v>697</v>
      </c>
      <c r="BX1340">
        <v>0</v>
      </c>
    </row>
    <row r="1341" spans="1:76" x14ac:dyDescent="0.25">
      <c r="A1341" t="s">
        <v>192</v>
      </c>
      <c r="B1341" t="s">
        <v>697</v>
      </c>
      <c r="C1341" t="s">
        <v>697</v>
      </c>
      <c r="D1341" t="s">
        <v>697</v>
      </c>
      <c r="E1341" t="s">
        <v>697</v>
      </c>
      <c r="F1341" t="s">
        <v>234</v>
      </c>
      <c r="G1341" t="s">
        <v>697</v>
      </c>
      <c r="H1341" t="s">
        <v>184</v>
      </c>
      <c r="I1341" t="s">
        <v>3088</v>
      </c>
      <c r="J1341" t="s">
        <v>3088</v>
      </c>
      <c r="K1341">
        <v>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697</v>
      </c>
      <c r="AC1341" s="2">
        <v>-0.57377049180327866</v>
      </c>
      <c r="AD1341">
        <v>-0.13</v>
      </c>
      <c r="AE1341">
        <v>0</v>
      </c>
      <c r="AF1341">
        <v>0</v>
      </c>
      <c r="AG1341">
        <v>0</v>
      </c>
      <c r="AH1341">
        <v>0</v>
      </c>
      <c r="AI1341" t="s">
        <v>697</v>
      </c>
      <c r="AJ1341" t="s">
        <v>697</v>
      </c>
      <c r="AK1341" t="s">
        <v>697</v>
      </c>
      <c r="AL1341">
        <v>0</v>
      </c>
      <c r="AM1341">
        <v>0</v>
      </c>
      <c r="AN1341" t="s">
        <v>697</v>
      </c>
      <c r="AO1341" t="s">
        <v>697</v>
      </c>
      <c r="AP1341" t="s">
        <v>697</v>
      </c>
      <c r="AQ1341" t="s">
        <v>697</v>
      </c>
      <c r="AR1341" t="s">
        <v>697</v>
      </c>
      <c r="AS1341" t="s">
        <v>697</v>
      </c>
      <c r="AT1341" t="s">
        <v>697</v>
      </c>
      <c r="AU1341" t="s">
        <v>697</v>
      </c>
      <c r="AV1341" t="s">
        <v>697</v>
      </c>
      <c r="AW1341" t="s">
        <v>697</v>
      </c>
      <c r="AX1341" t="s">
        <v>697</v>
      </c>
      <c r="AY1341" t="s">
        <v>697</v>
      </c>
      <c r="AZ1341" t="s">
        <v>697</v>
      </c>
      <c r="BA1341" t="s">
        <v>2377</v>
      </c>
      <c r="BB1341" t="s">
        <v>2378</v>
      </c>
      <c r="BC1341">
        <v>0.7</v>
      </c>
      <c r="BD1341" t="s">
        <v>697</v>
      </c>
      <c r="BE1341">
        <v>0</v>
      </c>
      <c r="BF1341">
        <v>0</v>
      </c>
      <c r="BG1341">
        <v>0</v>
      </c>
      <c r="BH1341">
        <v>0</v>
      </c>
      <c r="BI1341" t="s">
        <v>197</v>
      </c>
      <c r="BJ1341" t="s">
        <v>697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 t="s">
        <v>697</v>
      </c>
      <c r="BQ1341">
        <v>0</v>
      </c>
      <c r="BR1341">
        <v>0</v>
      </c>
      <c r="BS1341">
        <v>0</v>
      </c>
      <c r="BT1341" t="s">
        <v>697</v>
      </c>
      <c r="BU1341">
        <v>0</v>
      </c>
      <c r="BV1341">
        <v>0</v>
      </c>
      <c r="BW1341" t="s">
        <v>697</v>
      </c>
      <c r="BX1341">
        <v>0</v>
      </c>
    </row>
    <row r="1342" spans="1:76" x14ac:dyDescent="0.25">
      <c r="A1342" t="s">
        <v>192</v>
      </c>
      <c r="B1342" t="s">
        <v>697</v>
      </c>
      <c r="C1342" t="s">
        <v>697</v>
      </c>
      <c r="D1342" t="s">
        <v>697</v>
      </c>
      <c r="E1342" t="s">
        <v>697</v>
      </c>
      <c r="F1342" t="s">
        <v>677</v>
      </c>
      <c r="G1342" t="s">
        <v>697</v>
      </c>
      <c r="H1342" t="s">
        <v>184</v>
      </c>
      <c r="I1342" t="s">
        <v>3088</v>
      </c>
      <c r="J1342" t="s">
        <v>3088</v>
      </c>
      <c r="K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697</v>
      </c>
      <c r="AC1342" s="2">
        <v>-0.2950819672131148</v>
      </c>
      <c r="AD1342">
        <v>-0.06</v>
      </c>
      <c r="AE1342">
        <v>0</v>
      </c>
      <c r="AF1342">
        <v>0</v>
      </c>
      <c r="AG1342">
        <v>0</v>
      </c>
      <c r="AH1342">
        <v>0</v>
      </c>
      <c r="AI1342" t="s">
        <v>697</v>
      </c>
      <c r="AJ1342" t="s">
        <v>697</v>
      </c>
      <c r="AK1342" t="s">
        <v>697</v>
      </c>
      <c r="AL1342">
        <v>0</v>
      </c>
      <c r="AM1342">
        <v>0</v>
      </c>
      <c r="AN1342" t="s">
        <v>697</v>
      </c>
      <c r="AO1342" t="s">
        <v>697</v>
      </c>
      <c r="AP1342" t="s">
        <v>697</v>
      </c>
      <c r="AQ1342" t="s">
        <v>697</v>
      </c>
      <c r="AR1342" t="s">
        <v>697</v>
      </c>
      <c r="AS1342" t="s">
        <v>697</v>
      </c>
      <c r="AT1342" t="s">
        <v>697</v>
      </c>
      <c r="AU1342" t="s">
        <v>697</v>
      </c>
      <c r="AV1342" t="s">
        <v>697</v>
      </c>
      <c r="AW1342" t="s">
        <v>697</v>
      </c>
      <c r="AX1342" t="s">
        <v>697</v>
      </c>
      <c r="AY1342" t="s">
        <v>697</v>
      </c>
      <c r="AZ1342" t="s">
        <v>697</v>
      </c>
      <c r="BA1342" t="s">
        <v>1936</v>
      </c>
      <c r="BB1342" t="s">
        <v>3320</v>
      </c>
      <c r="BC1342">
        <v>0.36</v>
      </c>
      <c r="BD1342" t="s">
        <v>801</v>
      </c>
      <c r="BE1342">
        <v>0</v>
      </c>
      <c r="BF1342">
        <v>0</v>
      </c>
      <c r="BG1342">
        <v>0</v>
      </c>
      <c r="BH1342">
        <v>0</v>
      </c>
      <c r="BI1342" t="s">
        <v>197</v>
      </c>
      <c r="BJ1342" t="s">
        <v>697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 t="s">
        <v>697</v>
      </c>
      <c r="BQ1342">
        <v>0</v>
      </c>
      <c r="BR1342">
        <v>0</v>
      </c>
      <c r="BS1342">
        <v>0</v>
      </c>
      <c r="BT1342" t="s">
        <v>697</v>
      </c>
      <c r="BU1342">
        <v>0</v>
      </c>
      <c r="BV1342">
        <v>0</v>
      </c>
      <c r="BW1342" t="s">
        <v>697</v>
      </c>
      <c r="BX1342">
        <v>0</v>
      </c>
    </row>
    <row r="1343" spans="1:76" x14ac:dyDescent="0.25">
      <c r="A1343" t="s">
        <v>192</v>
      </c>
      <c r="B1343" t="s">
        <v>697</v>
      </c>
      <c r="C1343" t="s">
        <v>697</v>
      </c>
      <c r="D1343" t="s">
        <v>697</v>
      </c>
      <c r="E1343" t="s">
        <v>697</v>
      </c>
      <c r="F1343" t="s">
        <v>234</v>
      </c>
      <c r="G1343" t="s">
        <v>697</v>
      </c>
      <c r="H1343" t="s">
        <v>184</v>
      </c>
      <c r="I1343" t="s">
        <v>3088</v>
      </c>
      <c r="J1343" t="s">
        <v>3088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697</v>
      </c>
      <c r="AC1343" s="2">
        <v>-1.6557377049180328</v>
      </c>
      <c r="AD1343">
        <v>-0.36</v>
      </c>
      <c r="AE1343">
        <v>0</v>
      </c>
      <c r="AF1343">
        <v>0</v>
      </c>
      <c r="AG1343">
        <v>0</v>
      </c>
      <c r="AH1343">
        <v>0</v>
      </c>
      <c r="AI1343" t="s">
        <v>697</v>
      </c>
      <c r="AJ1343" t="s">
        <v>697</v>
      </c>
      <c r="AK1343" t="s">
        <v>697</v>
      </c>
      <c r="AL1343">
        <v>0</v>
      </c>
      <c r="AM1343">
        <v>0</v>
      </c>
      <c r="AN1343" t="s">
        <v>697</v>
      </c>
      <c r="AO1343" t="s">
        <v>697</v>
      </c>
      <c r="AP1343" t="s">
        <v>697</v>
      </c>
      <c r="AQ1343" t="s">
        <v>697</v>
      </c>
      <c r="AR1343" t="s">
        <v>697</v>
      </c>
      <c r="AS1343" t="s">
        <v>697</v>
      </c>
      <c r="AT1343" t="s">
        <v>697</v>
      </c>
      <c r="AU1343" t="s">
        <v>697</v>
      </c>
      <c r="AV1343" t="s">
        <v>697</v>
      </c>
      <c r="AW1343" t="s">
        <v>697</v>
      </c>
      <c r="AX1343" t="s">
        <v>697</v>
      </c>
      <c r="AY1343" t="s">
        <v>697</v>
      </c>
      <c r="AZ1343" t="s">
        <v>697</v>
      </c>
      <c r="BA1343" t="s">
        <v>2380</v>
      </c>
      <c r="BB1343" t="s">
        <v>697</v>
      </c>
      <c r="BC1343">
        <v>2.02</v>
      </c>
      <c r="BD1343" t="s">
        <v>697</v>
      </c>
      <c r="BE1343">
        <v>0</v>
      </c>
      <c r="BF1343">
        <v>0</v>
      </c>
      <c r="BG1343">
        <v>0</v>
      </c>
      <c r="BH1343">
        <v>0</v>
      </c>
      <c r="BI1343" t="s">
        <v>197</v>
      </c>
      <c r="BJ1343" t="s">
        <v>697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 t="s">
        <v>697</v>
      </c>
      <c r="BQ1343">
        <v>0</v>
      </c>
      <c r="BR1343">
        <v>0</v>
      </c>
      <c r="BS1343">
        <v>0</v>
      </c>
      <c r="BT1343" t="s">
        <v>697</v>
      </c>
      <c r="BU1343">
        <v>0</v>
      </c>
      <c r="BV1343">
        <v>0</v>
      </c>
      <c r="BW1343" t="s">
        <v>697</v>
      </c>
      <c r="BX1343">
        <v>0</v>
      </c>
    </row>
    <row r="1344" spans="1:76" x14ac:dyDescent="0.25">
      <c r="A1344" t="s">
        <v>192</v>
      </c>
      <c r="B1344" t="s">
        <v>697</v>
      </c>
      <c r="C1344" t="s">
        <v>697</v>
      </c>
      <c r="D1344" t="s">
        <v>697</v>
      </c>
      <c r="E1344" t="s">
        <v>697</v>
      </c>
      <c r="F1344" t="s">
        <v>257</v>
      </c>
      <c r="G1344" t="s">
        <v>697</v>
      </c>
      <c r="H1344" t="s">
        <v>184</v>
      </c>
      <c r="I1344" t="s">
        <v>3088</v>
      </c>
      <c r="J1344" t="s">
        <v>3088</v>
      </c>
      <c r="K1344">
        <v>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697</v>
      </c>
      <c r="AC1344" s="2">
        <v>-2.2540983606557377</v>
      </c>
      <c r="AD1344">
        <v>-0.5</v>
      </c>
      <c r="AE1344">
        <v>0</v>
      </c>
      <c r="AF1344">
        <v>0</v>
      </c>
      <c r="AG1344">
        <v>0</v>
      </c>
      <c r="AH1344">
        <v>0</v>
      </c>
      <c r="AI1344" t="s">
        <v>697</v>
      </c>
      <c r="AJ1344" t="s">
        <v>697</v>
      </c>
      <c r="AK1344" t="s">
        <v>697</v>
      </c>
      <c r="AL1344">
        <v>0</v>
      </c>
      <c r="AM1344">
        <v>0</v>
      </c>
      <c r="AN1344" t="s">
        <v>697</v>
      </c>
      <c r="AO1344" t="s">
        <v>697</v>
      </c>
      <c r="AP1344" t="s">
        <v>697</v>
      </c>
      <c r="AQ1344" t="s">
        <v>697</v>
      </c>
      <c r="AR1344" t="s">
        <v>697</v>
      </c>
      <c r="AS1344" t="s">
        <v>697</v>
      </c>
      <c r="AT1344" t="s">
        <v>697</v>
      </c>
      <c r="AU1344" t="s">
        <v>697</v>
      </c>
      <c r="AV1344" t="s">
        <v>697</v>
      </c>
      <c r="AW1344" t="s">
        <v>697</v>
      </c>
      <c r="AX1344" t="s">
        <v>697</v>
      </c>
      <c r="AY1344" t="s">
        <v>697</v>
      </c>
      <c r="AZ1344" t="s">
        <v>697</v>
      </c>
      <c r="BA1344" t="s">
        <v>2385</v>
      </c>
      <c r="BB1344" t="s">
        <v>2386</v>
      </c>
      <c r="BC1344">
        <v>2.75</v>
      </c>
      <c r="BD1344" t="s">
        <v>697</v>
      </c>
      <c r="BE1344">
        <v>0</v>
      </c>
      <c r="BF1344">
        <v>0</v>
      </c>
      <c r="BG1344">
        <v>0</v>
      </c>
      <c r="BH1344">
        <v>0</v>
      </c>
      <c r="BI1344" t="s">
        <v>197</v>
      </c>
      <c r="BJ1344" t="s">
        <v>697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 t="s">
        <v>697</v>
      </c>
      <c r="BQ1344">
        <v>0</v>
      </c>
      <c r="BR1344">
        <v>0</v>
      </c>
      <c r="BS1344">
        <v>0</v>
      </c>
      <c r="BT1344" t="s">
        <v>697</v>
      </c>
      <c r="BU1344">
        <v>0</v>
      </c>
      <c r="BV1344">
        <v>0</v>
      </c>
      <c r="BW1344" t="s">
        <v>697</v>
      </c>
      <c r="BX1344">
        <v>0</v>
      </c>
    </row>
    <row r="1345" spans="1:76" x14ac:dyDescent="0.25">
      <c r="A1345" t="s">
        <v>192</v>
      </c>
      <c r="B1345" t="s">
        <v>697</v>
      </c>
      <c r="C1345" t="s">
        <v>697</v>
      </c>
      <c r="D1345" t="s">
        <v>697</v>
      </c>
      <c r="E1345" t="s">
        <v>697</v>
      </c>
      <c r="F1345" t="s">
        <v>597</v>
      </c>
      <c r="G1345" t="s">
        <v>697</v>
      </c>
      <c r="H1345" t="s">
        <v>184</v>
      </c>
      <c r="I1345" t="s">
        <v>3088</v>
      </c>
      <c r="J1345" t="s">
        <v>3088</v>
      </c>
      <c r="K1345">
        <v>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697</v>
      </c>
      <c r="AC1345" s="2">
        <v>-1.8688524590163933</v>
      </c>
      <c r="AD1345">
        <v>-0.41</v>
      </c>
      <c r="AE1345">
        <v>0</v>
      </c>
      <c r="AF1345">
        <v>0</v>
      </c>
      <c r="AG1345">
        <v>0</v>
      </c>
      <c r="AH1345">
        <v>0</v>
      </c>
      <c r="AI1345" t="s">
        <v>697</v>
      </c>
      <c r="AJ1345" t="s">
        <v>697</v>
      </c>
      <c r="AK1345" t="s">
        <v>697</v>
      </c>
      <c r="AL1345">
        <v>0</v>
      </c>
      <c r="AM1345">
        <v>0</v>
      </c>
      <c r="AN1345" t="s">
        <v>697</v>
      </c>
      <c r="AO1345" t="s">
        <v>697</v>
      </c>
      <c r="AP1345" t="s">
        <v>697</v>
      </c>
      <c r="AQ1345" t="s">
        <v>697</v>
      </c>
      <c r="AR1345" t="s">
        <v>697</v>
      </c>
      <c r="AS1345" t="s">
        <v>697</v>
      </c>
      <c r="AT1345" t="s">
        <v>697</v>
      </c>
      <c r="AU1345" t="s">
        <v>697</v>
      </c>
      <c r="AV1345" t="s">
        <v>697</v>
      </c>
      <c r="AW1345" t="s">
        <v>697</v>
      </c>
      <c r="AX1345" t="s">
        <v>697</v>
      </c>
      <c r="AY1345" t="s">
        <v>697</v>
      </c>
      <c r="AZ1345" t="s">
        <v>697</v>
      </c>
      <c r="BA1345" t="s">
        <v>2521</v>
      </c>
      <c r="BB1345" t="s">
        <v>3106</v>
      </c>
      <c r="BC1345">
        <v>2.2799999999999998</v>
      </c>
      <c r="BD1345" t="s">
        <v>697</v>
      </c>
      <c r="BE1345">
        <v>0</v>
      </c>
      <c r="BF1345">
        <v>0</v>
      </c>
      <c r="BG1345">
        <v>0</v>
      </c>
      <c r="BH1345">
        <v>0</v>
      </c>
      <c r="BI1345" t="s">
        <v>197</v>
      </c>
      <c r="BJ1345" t="s">
        <v>697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 t="s">
        <v>697</v>
      </c>
      <c r="BQ1345">
        <v>0</v>
      </c>
      <c r="BR1345">
        <v>0</v>
      </c>
      <c r="BS1345">
        <v>0</v>
      </c>
      <c r="BT1345" t="s">
        <v>697</v>
      </c>
      <c r="BU1345">
        <v>0</v>
      </c>
      <c r="BV1345">
        <v>0</v>
      </c>
      <c r="BW1345" t="s">
        <v>697</v>
      </c>
      <c r="BX1345">
        <v>0</v>
      </c>
    </row>
    <row r="1346" spans="1:76" x14ac:dyDescent="0.25">
      <c r="A1346" t="s">
        <v>192</v>
      </c>
      <c r="B1346" t="s">
        <v>697</v>
      </c>
      <c r="C1346" t="s">
        <v>697</v>
      </c>
      <c r="D1346" t="s">
        <v>697</v>
      </c>
      <c r="E1346" t="s">
        <v>697</v>
      </c>
      <c r="F1346" t="s">
        <v>601</v>
      </c>
      <c r="G1346" t="s">
        <v>697</v>
      </c>
      <c r="H1346" t="s">
        <v>184</v>
      </c>
      <c r="I1346" t="s">
        <v>3088</v>
      </c>
      <c r="J1346" t="s">
        <v>3088</v>
      </c>
      <c r="K1346">
        <v>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697</v>
      </c>
      <c r="AC1346" s="2">
        <v>-6.1065573770491799</v>
      </c>
      <c r="AD1346">
        <v>-1.34</v>
      </c>
      <c r="AE1346">
        <v>0</v>
      </c>
      <c r="AF1346">
        <v>0</v>
      </c>
      <c r="AG1346">
        <v>0</v>
      </c>
      <c r="AH1346">
        <v>0</v>
      </c>
      <c r="AI1346" t="s">
        <v>697</v>
      </c>
      <c r="AJ1346" t="s">
        <v>697</v>
      </c>
      <c r="AK1346" t="s">
        <v>697</v>
      </c>
      <c r="AL1346">
        <v>0</v>
      </c>
      <c r="AM1346">
        <v>0</v>
      </c>
      <c r="AN1346" t="s">
        <v>697</v>
      </c>
      <c r="AO1346" t="s">
        <v>697</v>
      </c>
      <c r="AP1346" t="s">
        <v>697</v>
      </c>
      <c r="AQ1346" t="s">
        <v>697</v>
      </c>
      <c r="AR1346" t="s">
        <v>697</v>
      </c>
      <c r="AS1346" t="s">
        <v>697</v>
      </c>
      <c r="AT1346" t="s">
        <v>697</v>
      </c>
      <c r="AU1346" t="s">
        <v>697</v>
      </c>
      <c r="AV1346" t="s">
        <v>697</v>
      </c>
      <c r="AW1346" t="s">
        <v>697</v>
      </c>
      <c r="AX1346" t="s">
        <v>697</v>
      </c>
      <c r="AY1346" t="s">
        <v>697</v>
      </c>
      <c r="AZ1346" t="s">
        <v>697</v>
      </c>
      <c r="BA1346" t="s">
        <v>2177</v>
      </c>
      <c r="BB1346" t="s">
        <v>2341</v>
      </c>
      <c r="BC1346">
        <v>7.45</v>
      </c>
      <c r="BD1346" t="s">
        <v>3321</v>
      </c>
      <c r="BE1346">
        <v>0</v>
      </c>
      <c r="BF1346">
        <v>0</v>
      </c>
      <c r="BG1346">
        <v>0</v>
      </c>
      <c r="BH1346">
        <v>0</v>
      </c>
      <c r="BI1346" t="s">
        <v>197</v>
      </c>
      <c r="BJ1346" t="s">
        <v>697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 t="s">
        <v>697</v>
      </c>
      <c r="BQ1346">
        <v>0</v>
      </c>
      <c r="BR1346">
        <v>0</v>
      </c>
      <c r="BS1346">
        <v>0</v>
      </c>
      <c r="BT1346" t="s">
        <v>697</v>
      </c>
      <c r="BU1346">
        <v>0</v>
      </c>
      <c r="BV1346">
        <v>0</v>
      </c>
      <c r="BW1346" t="s">
        <v>697</v>
      </c>
      <c r="BX1346">
        <v>0</v>
      </c>
    </row>
    <row r="1347" spans="1:76" x14ac:dyDescent="0.25">
      <c r="A1347" t="s">
        <v>192</v>
      </c>
      <c r="B1347" t="s">
        <v>697</v>
      </c>
      <c r="C1347" t="s">
        <v>697</v>
      </c>
      <c r="D1347" t="s">
        <v>697</v>
      </c>
      <c r="E1347" t="s">
        <v>697</v>
      </c>
      <c r="F1347" t="s">
        <v>193</v>
      </c>
      <c r="G1347" t="s">
        <v>697</v>
      </c>
      <c r="H1347" t="s">
        <v>184</v>
      </c>
      <c r="I1347" t="s">
        <v>3088</v>
      </c>
      <c r="J1347" t="s">
        <v>3088</v>
      </c>
      <c r="K1347">
        <v>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697</v>
      </c>
      <c r="AC1347" s="2">
        <v>-0.36885245901639341</v>
      </c>
      <c r="AD1347">
        <v>-0.08</v>
      </c>
      <c r="AE1347">
        <v>0</v>
      </c>
      <c r="AF1347">
        <v>0</v>
      </c>
      <c r="AG1347">
        <v>0</v>
      </c>
      <c r="AH1347">
        <v>0</v>
      </c>
      <c r="AI1347" t="s">
        <v>697</v>
      </c>
      <c r="AJ1347" t="s">
        <v>697</v>
      </c>
      <c r="AK1347" t="s">
        <v>697</v>
      </c>
      <c r="AL1347">
        <v>0</v>
      </c>
      <c r="AM1347">
        <v>0</v>
      </c>
      <c r="AN1347" t="s">
        <v>697</v>
      </c>
      <c r="AO1347" t="s">
        <v>697</v>
      </c>
      <c r="AP1347" t="s">
        <v>697</v>
      </c>
      <c r="AQ1347" t="s">
        <v>697</v>
      </c>
      <c r="AR1347" t="s">
        <v>697</v>
      </c>
      <c r="AS1347" t="s">
        <v>697</v>
      </c>
      <c r="AT1347" t="s">
        <v>697</v>
      </c>
      <c r="AU1347" t="s">
        <v>697</v>
      </c>
      <c r="AV1347" t="s">
        <v>697</v>
      </c>
      <c r="AW1347" t="s">
        <v>697</v>
      </c>
      <c r="AX1347" t="s">
        <v>697</v>
      </c>
      <c r="AY1347" t="s">
        <v>697</v>
      </c>
      <c r="AZ1347" t="s">
        <v>697</v>
      </c>
      <c r="BA1347" t="s">
        <v>2539</v>
      </c>
      <c r="BB1347" t="s">
        <v>3095</v>
      </c>
      <c r="BC1347">
        <v>0.45</v>
      </c>
      <c r="BD1347" t="s">
        <v>697</v>
      </c>
      <c r="BE1347">
        <v>0</v>
      </c>
      <c r="BF1347">
        <v>0</v>
      </c>
      <c r="BG1347">
        <v>0</v>
      </c>
      <c r="BH1347">
        <v>0</v>
      </c>
      <c r="BI1347" t="s">
        <v>197</v>
      </c>
      <c r="BJ1347" t="s">
        <v>697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 t="s">
        <v>697</v>
      </c>
      <c r="BQ1347">
        <v>0</v>
      </c>
      <c r="BR1347">
        <v>0</v>
      </c>
      <c r="BS1347">
        <v>0</v>
      </c>
      <c r="BT1347" t="s">
        <v>697</v>
      </c>
      <c r="BU1347">
        <v>0</v>
      </c>
      <c r="BV1347">
        <v>0</v>
      </c>
      <c r="BW1347" t="s">
        <v>697</v>
      </c>
      <c r="BX1347">
        <v>0</v>
      </c>
    </row>
    <row r="1348" spans="1:76" x14ac:dyDescent="0.25">
      <c r="A1348" t="s">
        <v>192</v>
      </c>
      <c r="B1348" t="s">
        <v>697</v>
      </c>
      <c r="C1348" t="s">
        <v>697</v>
      </c>
      <c r="D1348" t="s">
        <v>697</v>
      </c>
      <c r="E1348" t="s">
        <v>697</v>
      </c>
      <c r="F1348" t="s">
        <v>251</v>
      </c>
      <c r="G1348" t="s">
        <v>697</v>
      </c>
      <c r="H1348" t="s">
        <v>184</v>
      </c>
      <c r="I1348" t="s">
        <v>3088</v>
      </c>
      <c r="J1348" t="s">
        <v>3088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697</v>
      </c>
      <c r="AC1348" s="2">
        <v>-4.557377049180328</v>
      </c>
      <c r="AD1348">
        <v>-1</v>
      </c>
      <c r="AE1348">
        <v>0</v>
      </c>
      <c r="AF1348">
        <v>0</v>
      </c>
      <c r="AG1348">
        <v>0</v>
      </c>
      <c r="AH1348">
        <v>0</v>
      </c>
      <c r="AI1348" t="s">
        <v>697</v>
      </c>
      <c r="AJ1348" t="s">
        <v>697</v>
      </c>
      <c r="AK1348" t="s">
        <v>697</v>
      </c>
      <c r="AL1348">
        <v>0</v>
      </c>
      <c r="AM1348">
        <v>0</v>
      </c>
      <c r="AN1348" t="s">
        <v>697</v>
      </c>
      <c r="AO1348" t="s">
        <v>697</v>
      </c>
      <c r="AP1348" t="s">
        <v>697</v>
      </c>
      <c r="AQ1348" t="s">
        <v>697</v>
      </c>
      <c r="AR1348" t="s">
        <v>697</v>
      </c>
      <c r="AS1348" t="s">
        <v>697</v>
      </c>
      <c r="AT1348" t="s">
        <v>697</v>
      </c>
      <c r="AU1348" t="s">
        <v>697</v>
      </c>
      <c r="AV1348" t="s">
        <v>697</v>
      </c>
      <c r="AW1348" t="s">
        <v>697</v>
      </c>
      <c r="AX1348" t="s">
        <v>697</v>
      </c>
      <c r="AY1348" t="s">
        <v>697</v>
      </c>
      <c r="AZ1348" t="s">
        <v>697</v>
      </c>
      <c r="BA1348" t="s">
        <v>2517</v>
      </c>
      <c r="BB1348" t="s">
        <v>3160</v>
      </c>
      <c r="BC1348">
        <v>5.56</v>
      </c>
      <c r="BD1348" t="s">
        <v>697</v>
      </c>
      <c r="BE1348">
        <v>0</v>
      </c>
      <c r="BF1348">
        <v>0</v>
      </c>
      <c r="BG1348">
        <v>0</v>
      </c>
      <c r="BH1348">
        <v>0</v>
      </c>
      <c r="BI1348" t="s">
        <v>197</v>
      </c>
      <c r="BJ1348" t="s">
        <v>697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 t="s">
        <v>697</v>
      </c>
      <c r="BQ1348">
        <v>0</v>
      </c>
      <c r="BR1348">
        <v>0</v>
      </c>
      <c r="BS1348">
        <v>0</v>
      </c>
      <c r="BT1348" t="s">
        <v>697</v>
      </c>
      <c r="BU1348">
        <v>0</v>
      </c>
      <c r="BV1348">
        <v>0</v>
      </c>
      <c r="BW1348" t="s">
        <v>697</v>
      </c>
      <c r="BX1348">
        <v>0</v>
      </c>
    </row>
    <row r="1349" spans="1:76" x14ac:dyDescent="0.25">
      <c r="A1349" t="s">
        <v>192</v>
      </c>
      <c r="B1349" t="s">
        <v>697</v>
      </c>
      <c r="C1349" t="s">
        <v>697</v>
      </c>
      <c r="D1349" t="s">
        <v>697</v>
      </c>
      <c r="E1349" t="s">
        <v>697</v>
      </c>
      <c r="F1349" t="s">
        <v>225</v>
      </c>
      <c r="G1349" t="s">
        <v>697</v>
      </c>
      <c r="H1349" t="s">
        <v>184</v>
      </c>
      <c r="I1349" t="s">
        <v>3088</v>
      </c>
      <c r="J1349" t="s">
        <v>3088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697</v>
      </c>
      <c r="AC1349" s="2">
        <v>-1.7786885245901638</v>
      </c>
      <c r="AD1349">
        <v>-0.39</v>
      </c>
      <c r="AE1349">
        <v>0</v>
      </c>
      <c r="AF1349">
        <v>0</v>
      </c>
      <c r="AG1349">
        <v>0</v>
      </c>
      <c r="AH1349">
        <v>0</v>
      </c>
      <c r="AI1349" t="s">
        <v>697</v>
      </c>
      <c r="AJ1349" t="s">
        <v>697</v>
      </c>
      <c r="AK1349" t="s">
        <v>697</v>
      </c>
      <c r="AL1349">
        <v>0</v>
      </c>
      <c r="AM1349">
        <v>0</v>
      </c>
      <c r="AN1349" t="s">
        <v>697</v>
      </c>
      <c r="AO1349" t="s">
        <v>697</v>
      </c>
      <c r="AP1349" t="s">
        <v>697</v>
      </c>
      <c r="AQ1349" t="s">
        <v>697</v>
      </c>
      <c r="AR1349" t="s">
        <v>697</v>
      </c>
      <c r="AS1349" t="s">
        <v>697</v>
      </c>
      <c r="AT1349" t="s">
        <v>697</v>
      </c>
      <c r="AU1349" t="s">
        <v>697</v>
      </c>
      <c r="AV1349" t="s">
        <v>697</v>
      </c>
      <c r="AW1349" t="s">
        <v>697</v>
      </c>
      <c r="AX1349" t="s">
        <v>697</v>
      </c>
      <c r="AY1349" t="s">
        <v>697</v>
      </c>
      <c r="AZ1349" t="s">
        <v>697</v>
      </c>
      <c r="BA1349" t="s">
        <v>2555</v>
      </c>
      <c r="BB1349" t="s">
        <v>2899</v>
      </c>
      <c r="BC1349">
        <v>2.17</v>
      </c>
      <c r="BD1349" t="s">
        <v>1314</v>
      </c>
      <c r="BE1349">
        <v>0</v>
      </c>
      <c r="BF1349">
        <v>0</v>
      </c>
      <c r="BG1349">
        <v>0</v>
      </c>
      <c r="BH1349">
        <v>0</v>
      </c>
      <c r="BI1349" t="s">
        <v>197</v>
      </c>
      <c r="BJ1349" t="s">
        <v>697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 t="s">
        <v>697</v>
      </c>
      <c r="BQ1349">
        <v>0</v>
      </c>
      <c r="BR1349">
        <v>0</v>
      </c>
      <c r="BS1349">
        <v>0</v>
      </c>
      <c r="BT1349" t="s">
        <v>697</v>
      </c>
      <c r="BU1349">
        <v>0</v>
      </c>
      <c r="BV1349">
        <v>0</v>
      </c>
      <c r="BW1349" t="s">
        <v>697</v>
      </c>
      <c r="BX1349">
        <v>0</v>
      </c>
    </row>
    <row r="1350" spans="1:76" x14ac:dyDescent="0.25">
      <c r="A1350" t="s">
        <v>192</v>
      </c>
      <c r="B1350" t="s">
        <v>697</v>
      </c>
      <c r="C1350" t="s">
        <v>697</v>
      </c>
      <c r="D1350" t="s">
        <v>697</v>
      </c>
      <c r="E1350" t="s">
        <v>697</v>
      </c>
      <c r="F1350" t="s">
        <v>456</v>
      </c>
      <c r="G1350" t="s">
        <v>697</v>
      </c>
      <c r="H1350" t="s">
        <v>184</v>
      </c>
      <c r="I1350" t="s">
        <v>3088</v>
      </c>
      <c r="J1350" t="s">
        <v>3088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697</v>
      </c>
      <c r="AC1350" s="2">
        <v>-1.0983606557377048</v>
      </c>
      <c r="AD1350">
        <v>-0.24</v>
      </c>
      <c r="AE1350">
        <v>0</v>
      </c>
      <c r="AF1350">
        <v>0</v>
      </c>
      <c r="AG1350">
        <v>0</v>
      </c>
      <c r="AH1350">
        <v>0</v>
      </c>
      <c r="AI1350" t="s">
        <v>697</v>
      </c>
      <c r="AJ1350" t="s">
        <v>697</v>
      </c>
      <c r="AK1350" t="s">
        <v>697</v>
      </c>
      <c r="AL1350">
        <v>0</v>
      </c>
      <c r="AM1350">
        <v>0</v>
      </c>
      <c r="AN1350" t="s">
        <v>697</v>
      </c>
      <c r="AO1350" t="s">
        <v>697</v>
      </c>
      <c r="AP1350" t="s">
        <v>697</v>
      </c>
      <c r="AQ1350" t="s">
        <v>697</v>
      </c>
      <c r="AR1350" t="s">
        <v>697</v>
      </c>
      <c r="AS1350" t="s">
        <v>697</v>
      </c>
      <c r="AT1350" t="s">
        <v>697</v>
      </c>
      <c r="AU1350" t="s">
        <v>697</v>
      </c>
      <c r="AV1350" t="s">
        <v>697</v>
      </c>
      <c r="AW1350" t="s">
        <v>697</v>
      </c>
      <c r="AX1350" t="s">
        <v>697</v>
      </c>
      <c r="AY1350" t="s">
        <v>697</v>
      </c>
      <c r="AZ1350" t="s">
        <v>697</v>
      </c>
      <c r="BA1350" t="s">
        <v>1545</v>
      </c>
      <c r="BB1350" t="s">
        <v>2649</v>
      </c>
      <c r="BC1350">
        <v>1.34</v>
      </c>
      <c r="BD1350" t="s">
        <v>697</v>
      </c>
      <c r="BE1350">
        <v>0</v>
      </c>
      <c r="BF1350">
        <v>0</v>
      </c>
      <c r="BG1350">
        <v>0</v>
      </c>
      <c r="BH1350">
        <v>0</v>
      </c>
      <c r="BI1350" t="s">
        <v>197</v>
      </c>
      <c r="BJ1350" t="s">
        <v>697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 t="s">
        <v>697</v>
      </c>
      <c r="BQ1350">
        <v>0</v>
      </c>
      <c r="BR1350">
        <v>0</v>
      </c>
      <c r="BS1350">
        <v>0</v>
      </c>
      <c r="BT1350" t="s">
        <v>697</v>
      </c>
      <c r="BU1350">
        <v>0</v>
      </c>
      <c r="BV1350">
        <v>0</v>
      </c>
      <c r="BW1350" t="s">
        <v>697</v>
      </c>
      <c r="BX1350">
        <v>0</v>
      </c>
    </row>
    <row r="1351" spans="1:76" x14ac:dyDescent="0.25">
      <c r="A1351" t="s">
        <v>192</v>
      </c>
      <c r="B1351" t="s">
        <v>697</v>
      </c>
      <c r="C1351" t="s">
        <v>697</v>
      </c>
      <c r="D1351" t="s">
        <v>697</v>
      </c>
      <c r="E1351" t="s">
        <v>697</v>
      </c>
      <c r="F1351" t="s">
        <v>251</v>
      </c>
      <c r="G1351" t="s">
        <v>697</v>
      </c>
      <c r="H1351" t="s">
        <v>184</v>
      </c>
      <c r="I1351" t="s">
        <v>3088</v>
      </c>
      <c r="J1351" t="s">
        <v>3088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697</v>
      </c>
      <c r="AC1351" s="2">
        <v>-3.680327868852459</v>
      </c>
      <c r="AD1351">
        <v>-0.81</v>
      </c>
      <c r="AE1351">
        <v>0</v>
      </c>
      <c r="AF1351">
        <v>0</v>
      </c>
      <c r="AG1351">
        <v>0</v>
      </c>
      <c r="AH1351">
        <v>0</v>
      </c>
      <c r="AI1351" t="s">
        <v>697</v>
      </c>
      <c r="AJ1351" t="s">
        <v>697</v>
      </c>
      <c r="AK1351" t="s">
        <v>697</v>
      </c>
      <c r="AL1351">
        <v>0</v>
      </c>
      <c r="AM1351">
        <v>0</v>
      </c>
      <c r="AN1351" t="s">
        <v>697</v>
      </c>
      <c r="AO1351" t="s">
        <v>697</v>
      </c>
      <c r="AP1351" t="s">
        <v>697</v>
      </c>
      <c r="AQ1351" t="s">
        <v>697</v>
      </c>
      <c r="AR1351" t="s">
        <v>697</v>
      </c>
      <c r="AS1351" t="s">
        <v>697</v>
      </c>
      <c r="AT1351" t="s">
        <v>697</v>
      </c>
      <c r="AU1351" t="s">
        <v>697</v>
      </c>
      <c r="AV1351" t="s">
        <v>697</v>
      </c>
      <c r="AW1351" t="s">
        <v>697</v>
      </c>
      <c r="AX1351" t="s">
        <v>697</v>
      </c>
      <c r="AY1351" t="s">
        <v>697</v>
      </c>
      <c r="AZ1351" t="s">
        <v>697</v>
      </c>
      <c r="BA1351" t="s">
        <v>2545</v>
      </c>
      <c r="BB1351" t="s">
        <v>2689</v>
      </c>
      <c r="BC1351">
        <v>4.49</v>
      </c>
      <c r="BD1351" t="s">
        <v>697</v>
      </c>
      <c r="BE1351">
        <v>0</v>
      </c>
      <c r="BF1351">
        <v>0</v>
      </c>
      <c r="BG1351">
        <v>0</v>
      </c>
      <c r="BH1351">
        <v>0</v>
      </c>
      <c r="BI1351" t="s">
        <v>197</v>
      </c>
      <c r="BJ1351" t="s">
        <v>697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 t="s">
        <v>697</v>
      </c>
      <c r="BQ1351">
        <v>0</v>
      </c>
      <c r="BR1351">
        <v>0</v>
      </c>
      <c r="BS1351">
        <v>0</v>
      </c>
      <c r="BT1351" t="s">
        <v>697</v>
      </c>
      <c r="BU1351">
        <v>0</v>
      </c>
      <c r="BV1351">
        <v>0</v>
      </c>
      <c r="BW1351" t="s">
        <v>697</v>
      </c>
      <c r="BX1351">
        <v>0</v>
      </c>
    </row>
    <row r="1352" spans="1:76" x14ac:dyDescent="0.25">
      <c r="A1352" t="s">
        <v>192</v>
      </c>
      <c r="B1352" t="s">
        <v>697</v>
      </c>
      <c r="C1352" t="s">
        <v>697</v>
      </c>
      <c r="D1352" t="s">
        <v>697</v>
      </c>
      <c r="E1352" t="s">
        <v>697</v>
      </c>
      <c r="F1352" t="s">
        <v>251</v>
      </c>
      <c r="G1352" t="s">
        <v>697</v>
      </c>
      <c r="H1352" t="s">
        <v>184</v>
      </c>
      <c r="I1352" t="s">
        <v>3088</v>
      </c>
      <c r="J1352" t="s">
        <v>3088</v>
      </c>
      <c r="K1352">
        <v>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697</v>
      </c>
      <c r="AC1352" s="2">
        <v>-5.0163934426229506</v>
      </c>
      <c r="AD1352">
        <v>-1.1000000000000001</v>
      </c>
      <c r="AE1352">
        <v>0</v>
      </c>
      <c r="AF1352">
        <v>0</v>
      </c>
      <c r="AG1352">
        <v>0</v>
      </c>
      <c r="AH1352">
        <v>0</v>
      </c>
      <c r="AI1352" t="s">
        <v>697</v>
      </c>
      <c r="AJ1352" t="s">
        <v>697</v>
      </c>
      <c r="AK1352" t="s">
        <v>697</v>
      </c>
      <c r="AL1352">
        <v>0</v>
      </c>
      <c r="AM1352">
        <v>0</v>
      </c>
      <c r="AN1352" t="s">
        <v>697</v>
      </c>
      <c r="AO1352" t="s">
        <v>697</v>
      </c>
      <c r="AP1352" t="s">
        <v>697</v>
      </c>
      <c r="AQ1352" t="s">
        <v>697</v>
      </c>
      <c r="AR1352" t="s">
        <v>697</v>
      </c>
      <c r="AS1352" t="s">
        <v>697</v>
      </c>
      <c r="AT1352" t="s">
        <v>697</v>
      </c>
      <c r="AU1352" t="s">
        <v>697</v>
      </c>
      <c r="AV1352" t="s">
        <v>697</v>
      </c>
      <c r="AW1352" t="s">
        <v>697</v>
      </c>
      <c r="AX1352" t="s">
        <v>697</v>
      </c>
      <c r="AY1352" t="s">
        <v>697</v>
      </c>
      <c r="AZ1352" t="s">
        <v>697</v>
      </c>
      <c r="BA1352" t="s">
        <v>1963</v>
      </c>
      <c r="BB1352" t="s">
        <v>3256</v>
      </c>
      <c r="BC1352">
        <v>6.12</v>
      </c>
      <c r="BD1352" t="s">
        <v>697</v>
      </c>
      <c r="BE1352">
        <v>0</v>
      </c>
      <c r="BF1352">
        <v>0</v>
      </c>
      <c r="BG1352">
        <v>0</v>
      </c>
      <c r="BH1352">
        <v>0</v>
      </c>
      <c r="BI1352" t="s">
        <v>197</v>
      </c>
      <c r="BJ1352" t="s">
        <v>697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 t="s">
        <v>697</v>
      </c>
      <c r="BQ1352">
        <v>0</v>
      </c>
      <c r="BR1352">
        <v>0</v>
      </c>
      <c r="BS1352">
        <v>0</v>
      </c>
      <c r="BT1352" t="s">
        <v>697</v>
      </c>
      <c r="BU1352">
        <v>0</v>
      </c>
      <c r="BV1352">
        <v>0</v>
      </c>
      <c r="BW1352" t="s">
        <v>697</v>
      </c>
      <c r="BX1352">
        <v>0</v>
      </c>
    </row>
    <row r="1353" spans="1:76" x14ac:dyDescent="0.25">
      <c r="A1353" t="s">
        <v>192</v>
      </c>
      <c r="B1353" t="s">
        <v>697</v>
      </c>
      <c r="C1353" t="s">
        <v>697</v>
      </c>
      <c r="D1353" t="s">
        <v>697</v>
      </c>
      <c r="E1353" t="s">
        <v>697</v>
      </c>
      <c r="F1353" t="s">
        <v>243</v>
      </c>
      <c r="G1353" t="s">
        <v>697</v>
      </c>
      <c r="H1353" t="s">
        <v>184</v>
      </c>
      <c r="I1353" t="s">
        <v>3088</v>
      </c>
      <c r="J1353" t="s">
        <v>3088</v>
      </c>
      <c r="K1353">
        <v>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697</v>
      </c>
      <c r="AC1353" s="2">
        <v>-2.639344262295082</v>
      </c>
      <c r="AD1353">
        <v>-0.57999999999999996</v>
      </c>
      <c r="AE1353">
        <v>0</v>
      </c>
      <c r="AF1353">
        <v>0</v>
      </c>
      <c r="AG1353">
        <v>0</v>
      </c>
      <c r="AH1353">
        <v>0</v>
      </c>
      <c r="AI1353" t="s">
        <v>697</v>
      </c>
      <c r="AJ1353" t="s">
        <v>697</v>
      </c>
      <c r="AK1353" t="s">
        <v>697</v>
      </c>
      <c r="AL1353">
        <v>0</v>
      </c>
      <c r="AM1353">
        <v>0</v>
      </c>
      <c r="AN1353" t="s">
        <v>697</v>
      </c>
      <c r="AO1353" t="s">
        <v>697</v>
      </c>
      <c r="AP1353" t="s">
        <v>697</v>
      </c>
      <c r="AQ1353" t="s">
        <v>697</v>
      </c>
      <c r="AR1353" t="s">
        <v>697</v>
      </c>
      <c r="AS1353" t="s">
        <v>697</v>
      </c>
      <c r="AT1353" t="s">
        <v>697</v>
      </c>
      <c r="AU1353" t="s">
        <v>697</v>
      </c>
      <c r="AV1353" t="s">
        <v>697</v>
      </c>
      <c r="AW1353" t="s">
        <v>697</v>
      </c>
      <c r="AX1353" t="s">
        <v>697</v>
      </c>
      <c r="AY1353" t="s">
        <v>697</v>
      </c>
      <c r="AZ1353" t="s">
        <v>697</v>
      </c>
      <c r="BA1353" t="s">
        <v>2071</v>
      </c>
      <c r="BB1353" t="s">
        <v>3204</v>
      </c>
      <c r="BC1353">
        <v>3.22</v>
      </c>
      <c r="BD1353" t="s">
        <v>697</v>
      </c>
      <c r="BE1353">
        <v>0</v>
      </c>
      <c r="BF1353">
        <v>0</v>
      </c>
      <c r="BG1353">
        <v>0</v>
      </c>
      <c r="BH1353">
        <v>0</v>
      </c>
      <c r="BI1353" t="s">
        <v>197</v>
      </c>
      <c r="BJ1353" t="s">
        <v>697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 t="s">
        <v>697</v>
      </c>
      <c r="BQ1353">
        <v>0</v>
      </c>
      <c r="BR1353">
        <v>0</v>
      </c>
      <c r="BS1353">
        <v>0</v>
      </c>
      <c r="BT1353" t="s">
        <v>697</v>
      </c>
      <c r="BU1353">
        <v>0</v>
      </c>
      <c r="BV1353">
        <v>0</v>
      </c>
      <c r="BW1353" t="s">
        <v>697</v>
      </c>
      <c r="BX1353">
        <v>0</v>
      </c>
    </row>
    <row r="1354" spans="1:76" x14ac:dyDescent="0.25">
      <c r="A1354" t="s">
        <v>192</v>
      </c>
      <c r="B1354" t="s">
        <v>697</v>
      </c>
      <c r="C1354" t="s">
        <v>697</v>
      </c>
      <c r="D1354" t="s">
        <v>697</v>
      </c>
      <c r="E1354" t="s">
        <v>697</v>
      </c>
      <c r="F1354" t="s">
        <v>622</v>
      </c>
      <c r="G1354" t="s">
        <v>697</v>
      </c>
      <c r="H1354" t="s">
        <v>184</v>
      </c>
      <c r="I1354" t="s">
        <v>3088</v>
      </c>
      <c r="J1354" t="s">
        <v>3088</v>
      </c>
      <c r="K1354">
        <v>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697</v>
      </c>
      <c r="AC1354" s="2">
        <v>-1.7295081967213115</v>
      </c>
      <c r="AD1354">
        <v>-0.38</v>
      </c>
      <c r="AE1354">
        <v>0</v>
      </c>
      <c r="AF1354">
        <v>0</v>
      </c>
      <c r="AG1354">
        <v>0</v>
      </c>
      <c r="AH1354">
        <v>0</v>
      </c>
      <c r="AI1354" t="s">
        <v>697</v>
      </c>
      <c r="AJ1354" t="s">
        <v>697</v>
      </c>
      <c r="AK1354" t="s">
        <v>697</v>
      </c>
      <c r="AL1354">
        <v>0</v>
      </c>
      <c r="AM1354">
        <v>0</v>
      </c>
      <c r="AN1354" t="s">
        <v>697</v>
      </c>
      <c r="AO1354" t="s">
        <v>697</v>
      </c>
      <c r="AP1354" t="s">
        <v>697</v>
      </c>
      <c r="AQ1354" t="s">
        <v>697</v>
      </c>
      <c r="AR1354" t="s">
        <v>697</v>
      </c>
      <c r="AS1354" t="s">
        <v>697</v>
      </c>
      <c r="AT1354" t="s">
        <v>697</v>
      </c>
      <c r="AU1354" t="s">
        <v>697</v>
      </c>
      <c r="AV1354" t="s">
        <v>697</v>
      </c>
      <c r="AW1354" t="s">
        <v>697</v>
      </c>
      <c r="AX1354" t="s">
        <v>697</v>
      </c>
      <c r="AY1354" t="s">
        <v>697</v>
      </c>
      <c r="AZ1354" t="s">
        <v>697</v>
      </c>
      <c r="BA1354" t="s">
        <v>2621</v>
      </c>
      <c r="BB1354" t="s">
        <v>3322</v>
      </c>
      <c r="BC1354">
        <v>2.11</v>
      </c>
      <c r="BD1354" t="s">
        <v>697</v>
      </c>
      <c r="BE1354">
        <v>0</v>
      </c>
      <c r="BF1354">
        <v>0</v>
      </c>
      <c r="BG1354">
        <v>0</v>
      </c>
      <c r="BH1354">
        <v>0</v>
      </c>
      <c r="BI1354" t="s">
        <v>197</v>
      </c>
      <c r="BJ1354" t="s">
        <v>697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 t="s">
        <v>697</v>
      </c>
      <c r="BQ1354">
        <v>0</v>
      </c>
      <c r="BR1354">
        <v>0</v>
      </c>
      <c r="BS1354">
        <v>0</v>
      </c>
      <c r="BT1354" t="s">
        <v>697</v>
      </c>
      <c r="BU1354">
        <v>0</v>
      </c>
      <c r="BV1354">
        <v>0</v>
      </c>
      <c r="BW1354" t="s">
        <v>697</v>
      </c>
      <c r="BX1354">
        <v>0</v>
      </c>
    </row>
    <row r="1355" spans="1:76" x14ac:dyDescent="0.25">
      <c r="A1355" t="s">
        <v>192</v>
      </c>
      <c r="B1355" t="s">
        <v>697</v>
      </c>
      <c r="C1355" t="s">
        <v>697</v>
      </c>
      <c r="D1355" t="s">
        <v>697</v>
      </c>
      <c r="E1355" t="s">
        <v>697</v>
      </c>
      <c r="F1355" t="s">
        <v>251</v>
      </c>
      <c r="G1355" t="s">
        <v>697</v>
      </c>
      <c r="H1355" t="s">
        <v>184</v>
      </c>
      <c r="I1355" t="s">
        <v>3088</v>
      </c>
      <c r="J1355" t="s">
        <v>3088</v>
      </c>
      <c r="K1355">
        <v>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697</v>
      </c>
      <c r="AC1355" s="2">
        <v>-3.9836065573770494</v>
      </c>
      <c r="AD1355">
        <v>-0.88</v>
      </c>
      <c r="AE1355">
        <v>0</v>
      </c>
      <c r="AF1355">
        <v>0</v>
      </c>
      <c r="AG1355">
        <v>0</v>
      </c>
      <c r="AH1355">
        <v>0</v>
      </c>
      <c r="AI1355" t="s">
        <v>697</v>
      </c>
      <c r="AJ1355" t="s">
        <v>697</v>
      </c>
      <c r="AK1355" t="s">
        <v>697</v>
      </c>
      <c r="AL1355">
        <v>0</v>
      </c>
      <c r="AM1355">
        <v>0</v>
      </c>
      <c r="AN1355" t="s">
        <v>697</v>
      </c>
      <c r="AO1355" t="s">
        <v>697</v>
      </c>
      <c r="AP1355" t="s">
        <v>697</v>
      </c>
      <c r="AQ1355" t="s">
        <v>697</v>
      </c>
      <c r="AR1355" t="s">
        <v>697</v>
      </c>
      <c r="AS1355" t="s">
        <v>697</v>
      </c>
      <c r="AT1355" t="s">
        <v>697</v>
      </c>
      <c r="AU1355" t="s">
        <v>697</v>
      </c>
      <c r="AV1355" t="s">
        <v>697</v>
      </c>
      <c r="AW1355" t="s">
        <v>697</v>
      </c>
      <c r="AX1355" t="s">
        <v>697</v>
      </c>
      <c r="AY1355" t="s">
        <v>697</v>
      </c>
      <c r="AZ1355" t="s">
        <v>697</v>
      </c>
      <c r="BA1355" t="s">
        <v>1518</v>
      </c>
      <c r="BB1355" t="s">
        <v>3323</v>
      </c>
      <c r="BC1355">
        <v>4.8600000000000003</v>
      </c>
      <c r="BD1355" t="s">
        <v>697</v>
      </c>
      <c r="BE1355">
        <v>0</v>
      </c>
      <c r="BF1355">
        <v>0</v>
      </c>
      <c r="BG1355">
        <v>0</v>
      </c>
      <c r="BH1355">
        <v>0</v>
      </c>
      <c r="BI1355" t="s">
        <v>197</v>
      </c>
      <c r="BJ1355" t="s">
        <v>697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 t="s">
        <v>697</v>
      </c>
      <c r="BQ1355">
        <v>0</v>
      </c>
      <c r="BR1355">
        <v>0</v>
      </c>
      <c r="BS1355">
        <v>0</v>
      </c>
      <c r="BT1355" t="s">
        <v>697</v>
      </c>
      <c r="BU1355">
        <v>0</v>
      </c>
      <c r="BV1355">
        <v>0</v>
      </c>
      <c r="BW1355" t="s">
        <v>697</v>
      </c>
      <c r="BX1355">
        <v>0</v>
      </c>
    </row>
    <row r="1356" spans="1:76" x14ac:dyDescent="0.25">
      <c r="A1356" t="s">
        <v>192</v>
      </c>
      <c r="B1356" t="s">
        <v>697</v>
      </c>
      <c r="C1356" t="s">
        <v>697</v>
      </c>
      <c r="D1356" t="s">
        <v>697</v>
      </c>
      <c r="E1356" t="s">
        <v>697</v>
      </c>
      <c r="F1356" t="s">
        <v>640</v>
      </c>
      <c r="G1356" t="s">
        <v>697</v>
      </c>
      <c r="H1356" t="s">
        <v>184</v>
      </c>
      <c r="I1356" t="s">
        <v>3088</v>
      </c>
      <c r="J1356" t="s">
        <v>3088</v>
      </c>
      <c r="K1356">
        <v>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697</v>
      </c>
      <c r="AC1356" s="2">
        <v>-0.34426229508196721</v>
      </c>
      <c r="AD1356">
        <v>-0.08</v>
      </c>
      <c r="AE1356">
        <v>0</v>
      </c>
      <c r="AF1356">
        <v>0</v>
      </c>
      <c r="AG1356">
        <v>0</v>
      </c>
      <c r="AH1356">
        <v>0</v>
      </c>
      <c r="AI1356" t="s">
        <v>697</v>
      </c>
      <c r="AJ1356" t="s">
        <v>697</v>
      </c>
      <c r="AK1356" t="s">
        <v>697</v>
      </c>
      <c r="AL1356">
        <v>0</v>
      </c>
      <c r="AM1356">
        <v>0</v>
      </c>
      <c r="AN1356" t="s">
        <v>697</v>
      </c>
      <c r="AO1356" t="s">
        <v>697</v>
      </c>
      <c r="AP1356" t="s">
        <v>697</v>
      </c>
      <c r="AQ1356" t="s">
        <v>697</v>
      </c>
      <c r="AR1356" t="s">
        <v>697</v>
      </c>
      <c r="AS1356" t="s">
        <v>697</v>
      </c>
      <c r="AT1356" t="s">
        <v>697</v>
      </c>
      <c r="AU1356" t="s">
        <v>697</v>
      </c>
      <c r="AV1356" t="s">
        <v>697</v>
      </c>
      <c r="AW1356" t="s">
        <v>697</v>
      </c>
      <c r="AX1356" t="s">
        <v>697</v>
      </c>
      <c r="AY1356" t="s">
        <v>697</v>
      </c>
      <c r="AZ1356" t="s">
        <v>697</v>
      </c>
      <c r="BA1356" t="s">
        <v>1819</v>
      </c>
      <c r="BB1356" t="s">
        <v>2390</v>
      </c>
      <c r="BC1356">
        <v>0.42</v>
      </c>
      <c r="BD1356" t="s">
        <v>697</v>
      </c>
      <c r="BE1356">
        <v>0</v>
      </c>
      <c r="BF1356">
        <v>0</v>
      </c>
      <c r="BG1356">
        <v>0</v>
      </c>
      <c r="BH1356">
        <v>0</v>
      </c>
      <c r="BI1356" t="s">
        <v>197</v>
      </c>
      <c r="BJ1356" t="s">
        <v>697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 t="s">
        <v>697</v>
      </c>
      <c r="BQ1356">
        <v>0</v>
      </c>
      <c r="BR1356">
        <v>0</v>
      </c>
      <c r="BS1356">
        <v>0</v>
      </c>
      <c r="BT1356" t="s">
        <v>697</v>
      </c>
      <c r="BU1356">
        <v>0</v>
      </c>
      <c r="BV1356">
        <v>0</v>
      </c>
      <c r="BW1356" t="s">
        <v>697</v>
      </c>
      <c r="BX1356">
        <v>0</v>
      </c>
    </row>
    <row r="1357" spans="1:76" x14ac:dyDescent="0.25">
      <c r="A1357" t="s">
        <v>192</v>
      </c>
      <c r="B1357" t="s">
        <v>697</v>
      </c>
      <c r="C1357" t="s">
        <v>697</v>
      </c>
      <c r="D1357" t="s">
        <v>697</v>
      </c>
      <c r="E1357" t="s">
        <v>697</v>
      </c>
      <c r="F1357" t="s">
        <v>456</v>
      </c>
      <c r="G1357" t="s">
        <v>697</v>
      </c>
      <c r="H1357" t="s">
        <v>184</v>
      </c>
      <c r="I1357" t="s">
        <v>3088</v>
      </c>
      <c r="J1357" t="s">
        <v>3088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697</v>
      </c>
      <c r="AC1357" s="2">
        <v>-1.1311475409836067</v>
      </c>
      <c r="AD1357">
        <v>-0.25</v>
      </c>
      <c r="AE1357">
        <v>0</v>
      </c>
      <c r="AF1357">
        <v>0</v>
      </c>
      <c r="AG1357">
        <v>0</v>
      </c>
      <c r="AH1357">
        <v>0</v>
      </c>
      <c r="AI1357" t="s">
        <v>697</v>
      </c>
      <c r="AJ1357" t="s">
        <v>697</v>
      </c>
      <c r="AK1357" t="s">
        <v>697</v>
      </c>
      <c r="AL1357">
        <v>0</v>
      </c>
      <c r="AM1357">
        <v>0</v>
      </c>
      <c r="AN1357" t="s">
        <v>697</v>
      </c>
      <c r="AO1357" t="s">
        <v>697</v>
      </c>
      <c r="AP1357" t="s">
        <v>697</v>
      </c>
      <c r="AQ1357" t="s">
        <v>697</v>
      </c>
      <c r="AR1357" t="s">
        <v>697</v>
      </c>
      <c r="AS1357" t="s">
        <v>697</v>
      </c>
      <c r="AT1357" t="s">
        <v>697</v>
      </c>
      <c r="AU1357" t="s">
        <v>697</v>
      </c>
      <c r="AV1357" t="s">
        <v>697</v>
      </c>
      <c r="AW1357" t="s">
        <v>697</v>
      </c>
      <c r="AX1357" t="s">
        <v>697</v>
      </c>
      <c r="AY1357" t="s">
        <v>697</v>
      </c>
      <c r="AZ1357" t="s">
        <v>697</v>
      </c>
      <c r="BA1357" t="s">
        <v>2316</v>
      </c>
      <c r="BB1357" t="s">
        <v>2317</v>
      </c>
      <c r="BC1357">
        <v>1.38</v>
      </c>
      <c r="BD1357" t="s">
        <v>697</v>
      </c>
      <c r="BE1357">
        <v>0</v>
      </c>
      <c r="BF1357">
        <v>0</v>
      </c>
      <c r="BG1357">
        <v>0</v>
      </c>
      <c r="BH1357">
        <v>0</v>
      </c>
      <c r="BI1357" t="s">
        <v>197</v>
      </c>
      <c r="BJ1357" t="s">
        <v>697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 t="s">
        <v>697</v>
      </c>
      <c r="BQ1357">
        <v>0</v>
      </c>
      <c r="BR1357">
        <v>0</v>
      </c>
      <c r="BS1357">
        <v>0</v>
      </c>
      <c r="BT1357" t="s">
        <v>697</v>
      </c>
      <c r="BU1357">
        <v>0</v>
      </c>
      <c r="BV1357">
        <v>0</v>
      </c>
      <c r="BW1357" t="s">
        <v>697</v>
      </c>
      <c r="BX1357">
        <v>0</v>
      </c>
    </row>
    <row r="1358" spans="1:76" x14ac:dyDescent="0.25">
      <c r="A1358" t="s">
        <v>192</v>
      </c>
      <c r="B1358" t="s">
        <v>697</v>
      </c>
      <c r="C1358" t="s">
        <v>697</v>
      </c>
      <c r="D1358" t="s">
        <v>697</v>
      </c>
      <c r="E1358" t="s">
        <v>697</v>
      </c>
      <c r="F1358" t="s">
        <v>688</v>
      </c>
      <c r="G1358" t="s">
        <v>697</v>
      </c>
      <c r="H1358" t="s">
        <v>184</v>
      </c>
      <c r="I1358" t="s">
        <v>3088</v>
      </c>
      <c r="J1358" t="s">
        <v>3088</v>
      </c>
      <c r="K1358">
        <v>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697</v>
      </c>
      <c r="AC1358" s="2">
        <v>-0.69672131147540983</v>
      </c>
      <c r="AD1358">
        <v>-0.15</v>
      </c>
      <c r="AE1358">
        <v>0</v>
      </c>
      <c r="AF1358">
        <v>0</v>
      </c>
      <c r="AG1358">
        <v>0</v>
      </c>
      <c r="AH1358">
        <v>0</v>
      </c>
      <c r="AI1358" t="s">
        <v>697</v>
      </c>
      <c r="AJ1358" t="s">
        <v>697</v>
      </c>
      <c r="AK1358" t="s">
        <v>697</v>
      </c>
      <c r="AL1358">
        <v>0</v>
      </c>
      <c r="AM1358">
        <v>0</v>
      </c>
      <c r="AN1358" t="s">
        <v>697</v>
      </c>
      <c r="AO1358" t="s">
        <v>697</v>
      </c>
      <c r="AP1358" t="s">
        <v>697</v>
      </c>
      <c r="AQ1358" t="s">
        <v>697</v>
      </c>
      <c r="AR1358" t="s">
        <v>697</v>
      </c>
      <c r="AS1358" t="s">
        <v>697</v>
      </c>
      <c r="AT1358" t="s">
        <v>697</v>
      </c>
      <c r="AU1358" t="s">
        <v>697</v>
      </c>
      <c r="AV1358" t="s">
        <v>697</v>
      </c>
      <c r="AW1358" t="s">
        <v>697</v>
      </c>
      <c r="AX1358" t="s">
        <v>697</v>
      </c>
      <c r="AY1358" t="s">
        <v>697</v>
      </c>
      <c r="AZ1358" t="s">
        <v>697</v>
      </c>
      <c r="BA1358" t="s">
        <v>1612</v>
      </c>
      <c r="BB1358" t="s">
        <v>1613</v>
      </c>
      <c r="BC1358">
        <v>0.85</v>
      </c>
      <c r="BD1358" t="s">
        <v>697</v>
      </c>
      <c r="BE1358">
        <v>0</v>
      </c>
      <c r="BF1358">
        <v>0</v>
      </c>
      <c r="BG1358">
        <v>0</v>
      </c>
      <c r="BH1358">
        <v>0</v>
      </c>
      <c r="BI1358" t="s">
        <v>197</v>
      </c>
      <c r="BJ1358" t="s">
        <v>697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 t="s">
        <v>697</v>
      </c>
      <c r="BQ1358">
        <v>0</v>
      </c>
      <c r="BR1358">
        <v>0</v>
      </c>
      <c r="BS1358">
        <v>0</v>
      </c>
      <c r="BT1358" t="s">
        <v>697</v>
      </c>
      <c r="BU1358">
        <v>0</v>
      </c>
      <c r="BV1358">
        <v>0</v>
      </c>
      <c r="BW1358" t="s">
        <v>697</v>
      </c>
      <c r="BX1358">
        <v>0</v>
      </c>
    </row>
    <row r="1359" spans="1:76" x14ac:dyDescent="0.25">
      <c r="A1359" t="s">
        <v>192</v>
      </c>
      <c r="B1359" t="s">
        <v>697</v>
      </c>
      <c r="C1359" t="s">
        <v>697</v>
      </c>
      <c r="D1359" t="s">
        <v>697</v>
      </c>
      <c r="E1359" t="s">
        <v>697</v>
      </c>
      <c r="F1359" t="s">
        <v>457</v>
      </c>
      <c r="G1359" t="s">
        <v>697</v>
      </c>
      <c r="H1359" t="s">
        <v>184</v>
      </c>
      <c r="I1359" t="s">
        <v>3088</v>
      </c>
      <c r="J1359" t="s">
        <v>3088</v>
      </c>
      <c r="K1359">
        <v>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697</v>
      </c>
      <c r="AC1359" s="2">
        <v>-2.098360655737705</v>
      </c>
      <c r="AD1359">
        <v>-0.46</v>
      </c>
      <c r="AE1359">
        <v>0</v>
      </c>
      <c r="AF1359">
        <v>0</v>
      </c>
      <c r="AG1359">
        <v>0</v>
      </c>
      <c r="AH1359">
        <v>0</v>
      </c>
      <c r="AI1359" t="s">
        <v>697</v>
      </c>
      <c r="AJ1359" t="s">
        <v>697</v>
      </c>
      <c r="AK1359" t="s">
        <v>697</v>
      </c>
      <c r="AL1359">
        <v>0</v>
      </c>
      <c r="AM1359">
        <v>0</v>
      </c>
      <c r="AN1359" t="s">
        <v>697</v>
      </c>
      <c r="AO1359" t="s">
        <v>697</v>
      </c>
      <c r="AP1359" t="s">
        <v>697</v>
      </c>
      <c r="AQ1359" t="s">
        <v>697</v>
      </c>
      <c r="AR1359" t="s">
        <v>697</v>
      </c>
      <c r="AS1359" t="s">
        <v>697</v>
      </c>
      <c r="AT1359" t="s">
        <v>697</v>
      </c>
      <c r="AU1359" t="s">
        <v>697</v>
      </c>
      <c r="AV1359" t="s">
        <v>697</v>
      </c>
      <c r="AW1359" t="s">
        <v>697</v>
      </c>
      <c r="AX1359" t="s">
        <v>697</v>
      </c>
      <c r="AY1359" t="s">
        <v>697</v>
      </c>
      <c r="AZ1359" t="s">
        <v>697</v>
      </c>
      <c r="BA1359" t="s">
        <v>2151</v>
      </c>
      <c r="BB1359" t="s">
        <v>3324</v>
      </c>
      <c r="BC1359">
        <v>2.56</v>
      </c>
      <c r="BD1359" t="s">
        <v>697</v>
      </c>
      <c r="BE1359">
        <v>0</v>
      </c>
      <c r="BF1359">
        <v>0</v>
      </c>
      <c r="BG1359">
        <v>0</v>
      </c>
      <c r="BH1359">
        <v>0</v>
      </c>
      <c r="BI1359" t="s">
        <v>197</v>
      </c>
      <c r="BJ1359" t="s">
        <v>697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 t="s">
        <v>697</v>
      </c>
      <c r="BQ1359">
        <v>0</v>
      </c>
      <c r="BR1359">
        <v>0</v>
      </c>
      <c r="BS1359">
        <v>0</v>
      </c>
      <c r="BT1359" t="s">
        <v>697</v>
      </c>
      <c r="BU1359">
        <v>0</v>
      </c>
      <c r="BV1359">
        <v>0</v>
      </c>
      <c r="BW1359" t="s">
        <v>697</v>
      </c>
      <c r="BX1359">
        <v>0</v>
      </c>
    </row>
    <row r="1360" spans="1:76" x14ac:dyDescent="0.25">
      <c r="A1360" t="s">
        <v>192</v>
      </c>
      <c r="B1360" t="s">
        <v>697</v>
      </c>
      <c r="C1360" t="s">
        <v>697</v>
      </c>
      <c r="D1360" t="s">
        <v>697</v>
      </c>
      <c r="E1360" t="s">
        <v>697</v>
      </c>
      <c r="F1360" t="s">
        <v>229</v>
      </c>
      <c r="G1360" t="s">
        <v>697</v>
      </c>
      <c r="H1360" t="s">
        <v>184</v>
      </c>
      <c r="I1360" t="s">
        <v>3088</v>
      </c>
      <c r="J1360" t="s">
        <v>3088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697</v>
      </c>
      <c r="AC1360" s="2">
        <v>-2.918032786885246</v>
      </c>
      <c r="AD1360">
        <v>-0.64</v>
      </c>
      <c r="AE1360">
        <v>0</v>
      </c>
      <c r="AF1360">
        <v>0</v>
      </c>
      <c r="AG1360">
        <v>0</v>
      </c>
      <c r="AH1360">
        <v>0</v>
      </c>
      <c r="AI1360" t="s">
        <v>697</v>
      </c>
      <c r="AJ1360" t="s">
        <v>697</v>
      </c>
      <c r="AK1360" t="s">
        <v>697</v>
      </c>
      <c r="AL1360">
        <v>0</v>
      </c>
      <c r="AM1360">
        <v>0</v>
      </c>
      <c r="AN1360" t="s">
        <v>697</v>
      </c>
      <c r="AO1360" t="s">
        <v>697</v>
      </c>
      <c r="AP1360" t="s">
        <v>697</v>
      </c>
      <c r="AQ1360" t="s">
        <v>697</v>
      </c>
      <c r="AR1360" t="s">
        <v>697</v>
      </c>
      <c r="AS1360" t="s">
        <v>697</v>
      </c>
      <c r="AT1360" t="s">
        <v>697</v>
      </c>
      <c r="AU1360" t="s">
        <v>697</v>
      </c>
      <c r="AV1360" t="s">
        <v>697</v>
      </c>
      <c r="AW1360" t="s">
        <v>697</v>
      </c>
      <c r="AX1360" t="s">
        <v>697</v>
      </c>
      <c r="AY1360" t="s">
        <v>697</v>
      </c>
      <c r="AZ1360" t="s">
        <v>697</v>
      </c>
      <c r="BA1360" t="s">
        <v>2357</v>
      </c>
      <c r="BB1360" t="s">
        <v>2358</v>
      </c>
      <c r="BC1360">
        <v>3.56</v>
      </c>
      <c r="BD1360" t="s">
        <v>697</v>
      </c>
      <c r="BE1360">
        <v>0</v>
      </c>
      <c r="BF1360">
        <v>0</v>
      </c>
      <c r="BG1360">
        <v>0</v>
      </c>
      <c r="BH1360">
        <v>0</v>
      </c>
      <c r="BI1360" t="s">
        <v>197</v>
      </c>
      <c r="BJ1360" t="s">
        <v>697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 t="s">
        <v>697</v>
      </c>
      <c r="BQ1360">
        <v>0</v>
      </c>
      <c r="BR1360">
        <v>0</v>
      </c>
      <c r="BS1360">
        <v>0</v>
      </c>
      <c r="BT1360" t="s">
        <v>697</v>
      </c>
      <c r="BU1360">
        <v>0</v>
      </c>
      <c r="BV1360">
        <v>0</v>
      </c>
      <c r="BW1360" t="s">
        <v>697</v>
      </c>
      <c r="BX1360">
        <v>0</v>
      </c>
    </row>
    <row r="1361" spans="1:76" x14ac:dyDescent="0.25">
      <c r="A1361" t="s">
        <v>192</v>
      </c>
      <c r="B1361" t="s">
        <v>697</v>
      </c>
      <c r="C1361" t="s">
        <v>697</v>
      </c>
      <c r="D1361" t="s">
        <v>697</v>
      </c>
      <c r="E1361" t="s">
        <v>697</v>
      </c>
      <c r="F1361" t="s">
        <v>597</v>
      </c>
      <c r="G1361" t="s">
        <v>697</v>
      </c>
      <c r="H1361" t="s">
        <v>184</v>
      </c>
      <c r="I1361" t="s">
        <v>3088</v>
      </c>
      <c r="J1361" t="s">
        <v>3088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697</v>
      </c>
      <c r="AC1361" s="2">
        <v>-1.4508196721311475</v>
      </c>
      <c r="AD1361">
        <v>-0.32</v>
      </c>
      <c r="AE1361">
        <v>0</v>
      </c>
      <c r="AF1361">
        <v>0</v>
      </c>
      <c r="AG1361">
        <v>0</v>
      </c>
      <c r="AH1361">
        <v>0</v>
      </c>
      <c r="AI1361" t="s">
        <v>697</v>
      </c>
      <c r="AJ1361" t="s">
        <v>697</v>
      </c>
      <c r="AK1361" t="s">
        <v>697</v>
      </c>
      <c r="AL1361">
        <v>0</v>
      </c>
      <c r="AM1361">
        <v>0</v>
      </c>
      <c r="AN1361" t="s">
        <v>697</v>
      </c>
      <c r="AO1361" t="s">
        <v>697</v>
      </c>
      <c r="AP1361" t="s">
        <v>697</v>
      </c>
      <c r="AQ1361" t="s">
        <v>697</v>
      </c>
      <c r="AR1361" t="s">
        <v>697</v>
      </c>
      <c r="AS1361" t="s">
        <v>697</v>
      </c>
      <c r="AT1361" t="s">
        <v>697</v>
      </c>
      <c r="AU1361" t="s">
        <v>697</v>
      </c>
      <c r="AV1361" t="s">
        <v>697</v>
      </c>
      <c r="AW1361" t="s">
        <v>697</v>
      </c>
      <c r="AX1361" t="s">
        <v>697</v>
      </c>
      <c r="AY1361" t="s">
        <v>697</v>
      </c>
      <c r="AZ1361" t="s">
        <v>697</v>
      </c>
      <c r="BA1361" t="s">
        <v>1422</v>
      </c>
      <c r="BB1361" t="s">
        <v>2321</v>
      </c>
      <c r="BC1361">
        <v>1.77</v>
      </c>
      <c r="BD1361" t="s">
        <v>1369</v>
      </c>
      <c r="BE1361">
        <v>0</v>
      </c>
      <c r="BF1361">
        <v>0</v>
      </c>
      <c r="BG1361">
        <v>0</v>
      </c>
      <c r="BH1361">
        <v>0</v>
      </c>
      <c r="BI1361" t="s">
        <v>197</v>
      </c>
      <c r="BJ1361" t="s">
        <v>697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 t="s">
        <v>697</v>
      </c>
      <c r="BQ1361">
        <v>0</v>
      </c>
      <c r="BR1361">
        <v>0</v>
      </c>
      <c r="BS1361">
        <v>0</v>
      </c>
      <c r="BT1361" t="s">
        <v>697</v>
      </c>
      <c r="BU1361">
        <v>0</v>
      </c>
      <c r="BV1361">
        <v>0</v>
      </c>
      <c r="BW1361" t="s">
        <v>697</v>
      </c>
      <c r="BX1361">
        <v>0</v>
      </c>
    </row>
    <row r="1362" spans="1:76" x14ac:dyDescent="0.25">
      <c r="A1362" t="s">
        <v>192</v>
      </c>
      <c r="B1362" t="s">
        <v>697</v>
      </c>
      <c r="C1362" t="s">
        <v>697</v>
      </c>
      <c r="D1362" t="s">
        <v>697</v>
      </c>
      <c r="E1362" t="s">
        <v>697</v>
      </c>
      <c r="F1362" t="s">
        <v>469</v>
      </c>
      <c r="G1362" t="s">
        <v>697</v>
      </c>
      <c r="H1362" t="s">
        <v>184</v>
      </c>
      <c r="I1362" t="s">
        <v>3088</v>
      </c>
      <c r="J1362" t="s">
        <v>3088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697</v>
      </c>
      <c r="AC1362" s="2">
        <v>-0.28688524590163927</v>
      </c>
      <c r="AD1362">
        <v>-0.06</v>
      </c>
      <c r="AE1362">
        <v>0</v>
      </c>
      <c r="AF1362">
        <v>0</v>
      </c>
      <c r="AG1362">
        <v>0</v>
      </c>
      <c r="AH1362">
        <v>0</v>
      </c>
      <c r="AI1362" t="s">
        <v>697</v>
      </c>
      <c r="AJ1362" t="s">
        <v>697</v>
      </c>
      <c r="AK1362" t="s">
        <v>697</v>
      </c>
      <c r="AL1362">
        <v>0</v>
      </c>
      <c r="AM1362">
        <v>0</v>
      </c>
      <c r="AN1362" t="s">
        <v>697</v>
      </c>
      <c r="AO1362" t="s">
        <v>697</v>
      </c>
      <c r="AP1362" t="s">
        <v>697</v>
      </c>
      <c r="AQ1362" t="s">
        <v>697</v>
      </c>
      <c r="AR1362" t="s">
        <v>697</v>
      </c>
      <c r="AS1362" t="s">
        <v>697</v>
      </c>
      <c r="AT1362" t="s">
        <v>697</v>
      </c>
      <c r="AU1362" t="s">
        <v>697</v>
      </c>
      <c r="AV1362" t="s">
        <v>697</v>
      </c>
      <c r="AW1362" t="s">
        <v>697</v>
      </c>
      <c r="AX1362" t="s">
        <v>697</v>
      </c>
      <c r="AY1362" t="s">
        <v>697</v>
      </c>
      <c r="AZ1362" t="s">
        <v>697</v>
      </c>
      <c r="BA1362" t="s">
        <v>2560</v>
      </c>
      <c r="BB1362" t="s">
        <v>2822</v>
      </c>
      <c r="BC1362">
        <v>0.35</v>
      </c>
      <c r="BD1362" t="s">
        <v>697</v>
      </c>
      <c r="BE1362">
        <v>0</v>
      </c>
      <c r="BF1362">
        <v>0</v>
      </c>
      <c r="BG1362">
        <v>0</v>
      </c>
      <c r="BH1362">
        <v>0</v>
      </c>
      <c r="BI1362" t="s">
        <v>197</v>
      </c>
      <c r="BJ1362" t="s">
        <v>697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 t="s">
        <v>697</v>
      </c>
      <c r="BQ1362">
        <v>0</v>
      </c>
      <c r="BR1362">
        <v>0</v>
      </c>
      <c r="BS1362">
        <v>0</v>
      </c>
      <c r="BT1362" t="s">
        <v>697</v>
      </c>
      <c r="BU1362">
        <v>0</v>
      </c>
      <c r="BV1362">
        <v>0</v>
      </c>
      <c r="BW1362" t="s">
        <v>697</v>
      </c>
      <c r="BX1362">
        <v>0</v>
      </c>
    </row>
    <row r="1363" spans="1:76" x14ac:dyDescent="0.25">
      <c r="A1363" t="s">
        <v>192</v>
      </c>
      <c r="B1363" t="s">
        <v>697</v>
      </c>
      <c r="C1363" t="s">
        <v>697</v>
      </c>
      <c r="D1363" t="s">
        <v>697</v>
      </c>
      <c r="E1363" t="s">
        <v>697</v>
      </c>
      <c r="F1363" t="s">
        <v>210</v>
      </c>
      <c r="G1363" t="s">
        <v>697</v>
      </c>
      <c r="H1363" t="s">
        <v>184</v>
      </c>
      <c r="I1363" t="s">
        <v>3088</v>
      </c>
      <c r="J1363" t="s">
        <v>3088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697</v>
      </c>
      <c r="AC1363" s="2">
        <v>-3</v>
      </c>
      <c r="AD1363">
        <v>-0.66</v>
      </c>
      <c r="AE1363">
        <v>0</v>
      </c>
      <c r="AF1363">
        <v>0</v>
      </c>
      <c r="AG1363">
        <v>0</v>
      </c>
      <c r="AH1363">
        <v>0</v>
      </c>
      <c r="AI1363" t="s">
        <v>697</v>
      </c>
      <c r="AJ1363" t="s">
        <v>697</v>
      </c>
      <c r="AK1363" t="s">
        <v>697</v>
      </c>
      <c r="AL1363">
        <v>0</v>
      </c>
      <c r="AM1363">
        <v>0</v>
      </c>
      <c r="AN1363" t="s">
        <v>697</v>
      </c>
      <c r="AO1363" t="s">
        <v>697</v>
      </c>
      <c r="AP1363" t="s">
        <v>697</v>
      </c>
      <c r="AQ1363" t="s">
        <v>697</v>
      </c>
      <c r="AR1363" t="s">
        <v>697</v>
      </c>
      <c r="AS1363" t="s">
        <v>697</v>
      </c>
      <c r="AT1363" t="s">
        <v>697</v>
      </c>
      <c r="AU1363" t="s">
        <v>697</v>
      </c>
      <c r="AV1363" t="s">
        <v>697</v>
      </c>
      <c r="AW1363" t="s">
        <v>697</v>
      </c>
      <c r="AX1363" t="s">
        <v>697</v>
      </c>
      <c r="AY1363" t="s">
        <v>697</v>
      </c>
      <c r="AZ1363" t="s">
        <v>697</v>
      </c>
      <c r="BA1363" t="s">
        <v>2329</v>
      </c>
      <c r="BB1363" t="s">
        <v>2330</v>
      </c>
      <c r="BC1363">
        <v>3.66</v>
      </c>
      <c r="BD1363" t="s">
        <v>697</v>
      </c>
      <c r="BE1363">
        <v>0</v>
      </c>
      <c r="BF1363">
        <v>0</v>
      </c>
      <c r="BG1363">
        <v>0</v>
      </c>
      <c r="BH1363">
        <v>0</v>
      </c>
      <c r="BI1363" t="s">
        <v>197</v>
      </c>
      <c r="BJ1363" t="s">
        <v>697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 t="s">
        <v>697</v>
      </c>
      <c r="BQ1363">
        <v>0</v>
      </c>
      <c r="BR1363">
        <v>0</v>
      </c>
      <c r="BS1363">
        <v>0</v>
      </c>
      <c r="BT1363" t="s">
        <v>697</v>
      </c>
      <c r="BU1363">
        <v>0</v>
      </c>
      <c r="BV1363">
        <v>0</v>
      </c>
      <c r="BW1363" t="s">
        <v>697</v>
      </c>
      <c r="BX1363">
        <v>0</v>
      </c>
    </row>
    <row r="1364" spans="1:76" x14ac:dyDescent="0.25">
      <c r="A1364" t="s">
        <v>192</v>
      </c>
      <c r="B1364" t="s">
        <v>697</v>
      </c>
      <c r="C1364" t="s">
        <v>697</v>
      </c>
      <c r="D1364" t="s">
        <v>697</v>
      </c>
      <c r="E1364" t="s">
        <v>697</v>
      </c>
      <c r="F1364" t="s">
        <v>251</v>
      </c>
      <c r="G1364" t="s">
        <v>697</v>
      </c>
      <c r="H1364" t="s">
        <v>184</v>
      </c>
      <c r="I1364" t="s">
        <v>3088</v>
      </c>
      <c r="J1364" t="s">
        <v>3088</v>
      </c>
      <c r="K1364">
        <v>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697</v>
      </c>
      <c r="AC1364" s="2">
        <v>-6.2049180327868854</v>
      </c>
      <c r="AD1364">
        <v>-1.37</v>
      </c>
      <c r="AE1364">
        <v>0</v>
      </c>
      <c r="AF1364">
        <v>0</v>
      </c>
      <c r="AG1364">
        <v>0</v>
      </c>
      <c r="AH1364">
        <v>0</v>
      </c>
      <c r="AI1364" t="s">
        <v>697</v>
      </c>
      <c r="AJ1364" t="s">
        <v>697</v>
      </c>
      <c r="AK1364" t="s">
        <v>697</v>
      </c>
      <c r="AL1364">
        <v>0</v>
      </c>
      <c r="AM1364">
        <v>0</v>
      </c>
      <c r="AN1364" t="s">
        <v>697</v>
      </c>
      <c r="AO1364" t="s">
        <v>697</v>
      </c>
      <c r="AP1364" t="s">
        <v>697</v>
      </c>
      <c r="AQ1364" t="s">
        <v>697</v>
      </c>
      <c r="AR1364" t="s">
        <v>697</v>
      </c>
      <c r="AS1364" t="s">
        <v>697</v>
      </c>
      <c r="AT1364" t="s">
        <v>697</v>
      </c>
      <c r="AU1364" t="s">
        <v>697</v>
      </c>
      <c r="AV1364" t="s">
        <v>697</v>
      </c>
      <c r="AW1364" t="s">
        <v>697</v>
      </c>
      <c r="AX1364" t="s">
        <v>697</v>
      </c>
      <c r="AY1364" t="s">
        <v>697</v>
      </c>
      <c r="AZ1364" t="s">
        <v>697</v>
      </c>
      <c r="BA1364" t="s">
        <v>2570</v>
      </c>
      <c r="BB1364" t="s">
        <v>3325</v>
      </c>
      <c r="BC1364">
        <v>7.57</v>
      </c>
      <c r="BD1364" t="s">
        <v>1032</v>
      </c>
      <c r="BE1364">
        <v>0</v>
      </c>
      <c r="BF1364">
        <v>0</v>
      </c>
      <c r="BG1364">
        <v>0</v>
      </c>
      <c r="BH1364">
        <v>0</v>
      </c>
      <c r="BI1364" t="s">
        <v>197</v>
      </c>
      <c r="BJ1364" t="s">
        <v>697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 t="s">
        <v>697</v>
      </c>
      <c r="BQ1364">
        <v>0</v>
      </c>
      <c r="BR1364">
        <v>0</v>
      </c>
      <c r="BS1364">
        <v>0</v>
      </c>
      <c r="BT1364" t="s">
        <v>697</v>
      </c>
      <c r="BU1364">
        <v>0</v>
      </c>
      <c r="BV1364">
        <v>0</v>
      </c>
      <c r="BW1364" t="s">
        <v>697</v>
      </c>
      <c r="BX1364">
        <v>0</v>
      </c>
    </row>
    <row r="1365" spans="1:76" x14ac:dyDescent="0.25">
      <c r="A1365" t="s">
        <v>192</v>
      </c>
      <c r="B1365" t="s">
        <v>697</v>
      </c>
      <c r="C1365" t="s">
        <v>697</v>
      </c>
      <c r="D1365" t="s">
        <v>697</v>
      </c>
      <c r="E1365" t="s">
        <v>697</v>
      </c>
      <c r="F1365" t="s">
        <v>644</v>
      </c>
      <c r="G1365" t="s">
        <v>697</v>
      </c>
      <c r="H1365" t="s">
        <v>184</v>
      </c>
      <c r="I1365" t="s">
        <v>3088</v>
      </c>
      <c r="J1365" t="s">
        <v>3088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697</v>
      </c>
      <c r="AC1365" s="2">
        <v>-0.33606557377049179</v>
      </c>
      <c r="AD1365">
        <v>-7.0000000000000007E-2</v>
      </c>
      <c r="AE1365">
        <v>0</v>
      </c>
      <c r="AF1365">
        <v>0</v>
      </c>
      <c r="AG1365">
        <v>0</v>
      </c>
      <c r="AH1365">
        <v>0</v>
      </c>
      <c r="AI1365" t="s">
        <v>697</v>
      </c>
      <c r="AJ1365" t="s">
        <v>697</v>
      </c>
      <c r="AK1365" t="s">
        <v>697</v>
      </c>
      <c r="AL1365">
        <v>0</v>
      </c>
      <c r="AM1365">
        <v>0</v>
      </c>
      <c r="AN1365" t="s">
        <v>697</v>
      </c>
      <c r="AO1365" t="s">
        <v>697</v>
      </c>
      <c r="AP1365" t="s">
        <v>697</v>
      </c>
      <c r="AQ1365" t="s">
        <v>697</v>
      </c>
      <c r="AR1365" t="s">
        <v>697</v>
      </c>
      <c r="AS1365" t="s">
        <v>697</v>
      </c>
      <c r="AT1365" t="s">
        <v>697</v>
      </c>
      <c r="AU1365" t="s">
        <v>697</v>
      </c>
      <c r="AV1365" t="s">
        <v>697</v>
      </c>
      <c r="AW1365" t="s">
        <v>697</v>
      </c>
      <c r="AX1365" t="s">
        <v>697</v>
      </c>
      <c r="AY1365" t="s">
        <v>697</v>
      </c>
      <c r="AZ1365" t="s">
        <v>697</v>
      </c>
      <c r="BA1365" t="s">
        <v>2127</v>
      </c>
      <c r="BB1365" t="s">
        <v>3326</v>
      </c>
      <c r="BC1365">
        <v>0.41</v>
      </c>
      <c r="BD1365" t="s">
        <v>697</v>
      </c>
      <c r="BE1365">
        <v>0</v>
      </c>
      <c r="BF1365">
        <v>0</v>
      </c>
      <c r="BG1365">
        <v>0</v>
      </c>
      <c r="BH1365">
        <v>0</v>
      </c>
      <c r="BI1365" t="s">
        <v>197</v>
      </c>
      <c r="BJ1365" t="s">
        <v>697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 t="s">
        <v>697</v>
      </c>
      <c r="BQ1365">
        <v>0</v>
      </c>
      <c r="BR1365">
        <v>0</v>
      </c>
      <c r="BS1365">
        <v>0</v>
      </c>
      <c r="BT1365" t="s">
        <v>697</v>
      </c>
      <c r="BU1365">
        <v>0</v>
      </c>
      <c r="BV1365">
        <v>0</v>
      </c>
      <c r="BW1365" t="s">
        <v>697</v>
      </c>
      <c r="BX1365">
        <v>0</v>
      </c>
    </row>
    <row r="1366" spans="1:76" x14ac:dyDescent="0.25">
      <c r="A1366" t="s">
        <v>192</v>
      </c>
      <c r="B1366" t="s">
        <v>697</v>
      </c>
      <c r="C1366" t="s">
        <v>697</v>
      </c>
      <c r="D1366" t="s">
        <v>697</v>
      </c>
      <c r="E1366" t="s">
        <v>697</v>
      </c>
      <c r="F1366" t="s">
        <v>212</v>
      </c>
      <c r="G1366" t="s">
        <v>697</v>
      </c>
      <c r="H1366" t="s">
        <v>184</v>
      </c>
      <c r="I1366" t="s">
        <v>3088</v>
      </c>
      <c r="J1366" t="s">
        <v>3088</v>
      </c>
      <c r="K1366">
        <v>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697</v>
      </c>
      <c r="AC1366" s="2">
        <v>-0.37704918032786888</v>
      </c>
      <c r="AD1366">
        <v>-0.08</v>
      </c>
      <c r="AE1366">
        <v>0</v>
      </c>
      <c r="AF1366">
        <v>0</v>
      </c>
      <c r="AG1366">
        <v>0</v>
      </c>
      <c r="AH1366">
        <v>0</v>
      </c>
      <c r="AI1366" t="s">
        <v>697</v>
      </c>
      <c r="AJ1366" t="s">
        <v>697</v>
      </c>
      <c r="AK1366" t="s">
        <v>697</v>
      </c>
      <c r="AL1366">
        <v>0</v>
      </c>
      <c r="AM1366">
        <v>0</v>
      </c>
      <c r="AN1366" t="s">
        <v>697</v>
      </c>
      <c r="AO1366" t="s">
        <v>697</v>
      </c>
      <c r="AP1366" t="s">
        <v>697</v>
      </c>
      <c r="AQ1366" t="s">
        <v>697</v>
      </c>
      <c r="AR1366" t="s">
        <v>697</v>
      </c>
      <c r="AS1366" t="s">
        <v>697</v>
      </c>
      <c r="AT1366" t="s">
        <v>697</v>
      </c>
      <c r="AU1366" t="s">
        <v>697</v>
      </c>
      <c r="AV1366" t="s">
        <v>697</v>
      </c>
      <c r="AW1366" t="s">
        <v>697</v>
      </c>
      <c r="AX1366" t="s">
        <v>697</v>
      </c>
      <c r="AY1366" t="s">
        <v>697</v>
      </c>
      <c r="AZ1366" t="s">
        <v>697</v>
      </c>
      <c r="BA1366" t="s">
        <v>2345</v>
      </c>
      <c r="BB1366" t="s">
        <v>2346</v>
      </c>
      <c r="BC1366">
        <v>0.46</v>
      </c>
      <c r="BD1366" t="s">
        <v>697</v>
      </c>
      <c r="BE1366">
        <v>0</v>
      </c>
      <c r="BF1366">
        <v>0</v>
      </c>
      <c r="BG1366">
        <v>0</v>
      </c>
      <c r="BH1366">
        <v>0</v>
      </c>
      <c r="BI1366" t="s">
        <v>197</v>
      </c>
      <c r="BJ1366" t="s">
        <v>697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 t="s">
        <v>697</v>
      </c>
      <c r="BQ1366">
        <v>0</v>
      </c>
      <c r="BR1366">
        <v>0</v>
      </c>
      <c r="BS1366">
        <v>0</v>
      </c>
      <c r="BT1366" t="s">
        <v>697</v>
      </c>
      <c r="BU1366">
        <v>0</v>
      </c>
      <c r="BV1366">
        <v>0</v>
      </c>
      <c r="BW1366" t="s">
        <v>697</v>
      </c>
      <c r="BX1366">
        <v>0</v>
      </c>
    </row>
    <row r="1367" spans="1:76" x14ac:dyDescent="0.25">
      <c r="A1367" t="s">
        <v>192</v>
      </c>
      <c r="B1367" t="s">
        <v>697</v>
      </c>
      <c r="C1367" t="s">
        <v>697</v>
      </c>
      <c r="D1367" t="s">
        <v>697</v>
      </c>
      <c r="E1367" t="s">
        <v>697</v>
      </c>
      <c r="F1367" t="s">
        <v>456</v>
      </c>
      <c r="G1367" t="s">
        <v>697</v>
      </c>
      <c r="H1367" t="s">
        <v>184</v>
      </c>
      <c r="I1367" t="s">
        <v>3088</v>
      </c>
      <c r="J1367" t="s">
        <v>3088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697</v>
      </c>
      <c r="AC1367" s="2">
        <v>-1.2704918032786885</v>
      </c>
      <c r="AD1367">
        <v>-0.28000000000000003</v>
      </c>
      <c r="AE1367">
        <v>0</v>
      </c>
      <c r="AF1367">
        <v>0</v>
      </c>
      <c r="AG1367">
        <v>0</v>
      </c>
      <c r="AH1367">
        <v>0</v>
      </c>
      <c r="AI1367" t="s">
        <v>697</v>
      </c>
      <c r="AJ1367" t="s">
        <v>697</v>
      </c>
      <c r="AK1367" t="s">
        <v>697</v>
      </c>
      <c r="AL1367">
        <v>0</v>
      </c>
      <c r="AM1367">
        <v>0</v>
      </c>
      <c r="AN1367" t="s">
        <v>697</v>
      </c>
      <c r="AO1367" t="s">
        <v>697</v>
      </c>
      <c r="AP1367" t="s">
        <v>697</v>
      </c>
      <c r="AQ1367" t="s">
        <v>697</v>
      </c>
      <c r="AR1367" t="s">
        <v>697</v>
      </c>
      <c r="AS1367" t="s">
        <v>697</v>
      </c>
      <c r="AT1367" t="s">
        <v>697</v>
      </c>
      <c r="AU1367" t="s">
        <v>697</v>
      </c>
      <c r="AV1367" t="s">
        <v>697</v>
      </c>
      <c r="AW1367" t="s">
        <v>697</v>
      </c>
      <c r="AX1367" t="s">
        <v>697</v>
      </c>
      <c r="AY1367" t="s">
        <v>697</v>
      </c>
      <c r="AZ1367" t="s">
        <v>697</v>
      </c>
      <c r="BA1367" t="s">
        <v>2316</v>
      </c>
      <c r="BB1367" t="s">
        <v>2317</v>
      </c>
      <c r="BC1367">
        <v>1.55</v>
      </c>
      <c r="BD1367" t="s">
        <v>697</v>
      </c>
      <c r="BE1367">
        <v>0</v>
      </c>
      <c r="BF1367">
        <v>0</v>
      </c>
      <c r="BG1367">
        <v>0</v>
      </c>
      <c r="BH1367">
        <v>0</v>
      </c>
      <c r="BI1367" t="s">
        <v>197</v>
      </c>
      <c r="BJ1367" t="s">
        <v>697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 t="s">
        <v>697</v>
      </c>
      <c r="BQ1367">
        <v>0</v>
      </c>
      <c r="BR1367">
        <v>0</v>
      </c>
      <c r="BS1367">
        <v>0</v>
      </c>
      <c r="BT1367" t="s">
        <v>697</v>
      </c>
      <c r="BU1367">
        <v>0</v>
      </c>
      <c r="BV1367">
        <v>0</v>
      </c>
      <c r="BW1367" t="s">
        <v>697</v>
      </c>
      <c r="BX1367">
        <v>0</v>
      </c>
    </row>
    <row r="1368" spans="1:76" x14ac:dyDescent="0.25">
      <c r="A1368" t="s">
        <v>192</v>
      </c>
      <c r="B1368" t="s">
        <v>697</v>
      </c>
      <c r="C1368" t="s">
        <v>697</v>
      </c>
      <c r="D1368" t="s">
        <v>697</v>
      </c>
      <c r="E1368" t="s">
        <v>697</v>
      </c>
      <c r="F1368" t="s">
        <v>210</v>
      </c>
      <c r="G1368" t="s">
        <v>697</v>
      </c>
      <c r="H1368" t="s">
        <v>184</v>
      </c>
      <c r="I1368" t="s">
        <v>3088</v>
      </c>
      <c r="J1368" t="s">
        <v>3088</v>
      </c>
      <c r="K1368">
        <v>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697</v>
      </c>
      <c r="AC1368" s="2">
        <v>-1.9918032786885247</v>
      </c>
      <c r="AD1368">
        <v>-0.44</v>
      </c>
      <c r="AE1368">
        <v>0</v>
      </c>
      <c r="AF1368">
        <v>0</v>
      </c>
      <c r="AG1368">
        <v>0</v>
      </c>
      <c r="AH1368">
        <v>0</v>
      </c>
      <c r="AI1368" t="s">
        <v>697</v>
      </c>
      <c r="AJ1368" t="s">
        <v>697</v>
      </c>
      <c r="AK1368" t="s">
        <v>697</v>
      </c>
      <c r="AL1368">
        <v>0</v>
      </c>
      <c r="AM1368">
        <v>0</v>
      </c>
      <c r="AN1368" t="s">
        <v>697</v>
      </c>
      <c r="AO1368" t="s">
        <v>697</v>
      </c>
      <c r="AP1368" t="s">
        <v>697</v>
      </c>
      <c r="AQ1368" t="s">
        <v>697</v>
      </c>
      <c r="AR1368" t="s">
        <v>697</v>
      </c>
      <c r="AS1368" t="s">
        <v>697</v>
      </c>
      <c r="AT1368" t="s">
        <v>697</v>
      </c>
      <c r="AU1368" t="s">
        <v>697</v>
      </c>
      <c r="AV1368" t="s">
        <v>697</v>
      </c>
      <c r="AW1368" t="s">
        <v>697</v>
      </c>
      <c r="AX1368" t="s">
        <v>697</v>
      </c>
      <c r="AY1368" t="s">
        <v>697</v>
      </c>
      <c r="AZ1368" t="s">
        <v>697</v>
      </c>
      <c r="BA1368" t="s">
        <v>2583</v>
      </c>
      <c r="BB1368" t="s">
        <v>2738</v>
      </c>
      <c r="BC1368">
        <v>2.4300000000000002</v>
      </c>
      <c r="BD1368" t="s">
        <v>697</v>
      </c>
      <c r="BE1368">
        <v>0</v>
      </c>
      <c r="BF1368">
        <v>0</v>
      </c>
      <c r="BG1368">
        <v>0</v>
      </c>
      <c r="BH1368">
        <v>0</v>
      </c>
      <c r="BI1368" t="s">
        <v>197</v>
      </c>
      <c r="BJ1368" t="s">
        <v>697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 t="s">
        <v>697</v>
      </c>
      <c r="BQ1368">
        <v>0</v>
      </c>
      <c r="BR1368">
        <v>0</v>
      </c>
      <c r="BS1368">
        <v>0</v>
      </c>
      <c r="BT1368" t="s">
        <v>697</v>
      </c>
      <c r="BU1368">
        <v>0</v>
      </c>
      <c r="BV1368">
        <v>0</v>
      </c>
      <c r="BW1368" t="s">
        <v>697</v>
      </c>
      <c r="BX1368">
        <v>0</v>
      </c>
    </row>
    <row r="1369" spans="1:76" x14ac:dyDescent="0.25">
      <c r="A1369" t="s">
        <v>192</v>
      </c>
      <c r="B1369" t="s">
        <v>697</v>
      </c>
      <c r="C1369" t="s">
        <v>697</v>
      </c>
      <c r="D1369" t="s">
        <v>697</v>
      </c>
      <c r="E1369" t="s">
        <v>697</v>
      </c>
      <c r="F1369" t="s">
        <v>243</v>
      </c>
      <c r="G1369" t="s">
        <v>697</v>
      </c>
      <c r="H1369" t="s">
        <v>184</v>
      </c>
      <c r="I1369" t="s">
        <v>3088</v>
      </c>
      <c r="J1369" t="s">
        <v>3088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697</v>
      </c>
      <c r="AC1369" s="2">
        <v>-2.2131147540983607</v>
      </c>
      <c r="AD1369">
        <v>-0.49</v>
      </c>
      <c r="AE1369">
        <v>0</v>
      </c>
      <c r="AF1369">
        <v>0</v>
      </c>
      <c r="AG1369">
        <v>0</v>
      </c>
      <c r="AH1369">
        <v>0</v>
      </c>
      <c r="AI1369" t="s">
        <v>697</v>
      </c>
      <c r="AJ1369" t="s">
        <v>697</v>
      </c>
      <c r="AK1369" t="s">
        <v>697</v>
      </c>
      <c r="AL1369">
        <v>0</v>
      </c>
      <c r="AM1369">
        <v>0</v>
      </c>
      <c r="AN1369" t="s">
        <v>697</v>
      </c>
      <c r="AO1369" t="s">
        <v>697</v>
      </c>
      <c r="AP1369" t="s">
        <v>697</v>
      </c>
      <c r="AQ1369" t="s">
        <v>697</v>
      </c>
      <c r="AR1369" t="s">
        <v>697</v>
      </c>
      <c r="AS1369" t="s">
        <v>697</v>
      </c>
      <c r="AT1369" t="s">
        <v>697</v>
      </c>
      <c r="AU1369" t="s">
        <v>697</v>
      </c>
      <c r="AV1369" t="s">
        <v>697</v>
      </c>
      <c r="AW1369" t="s">
        <v>697</v>
      </c>
      <c r="AX1369" t="s">
        <v>697</v>
      </c>
      <c r="AY1369" t="s">
        <v>697</v>
      </c>
      <c r="AZ1369" t="s">
        <v>697</v>
      </c>
      <c r="BA1369" t="s">
        <v>2074</v>
      </c>
      <c r="BB1369" t="s">
        <v>2306</v>
      </c>
      <c r="BC1369">
        <v>2.7</v>
      </c>
      <c r="BD1369" t="s">
        <v>697</v>
      </c>
      <c r="BE1369">
        <v>0</v>
      </c>
      <c r="BF1369">
        <v>0</v>
      </c>
      <c r="BG1369">
        <v>0</v>
      </c>
      <c r="BH1369">
        <v>0</v>
      </c>
      <c r="BI1369" t="s">
        <v>197</v>
      </c>
      <c r="BJ1369" t="s">
        <v>697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 t="s">
        <v>697</v>
      </c>
      <c r="BQ1369">
        <v>0</v>
      </c>
      <c r="BR1369">
        <v>0</v>
      </c>
      <c r="BS1369">
        <v>0</v>
      </c>
      <c r="BT1369" t="s">
        <v>697</v>
      </c>
      <c r="BU1369">
        <v>0</v>
      </c>
      <c r="BV1369">
        <v>0</v>
      </c>
      <c r="BW1369" t="s">
        <v>697</v>
      </c>
      <c r="BX1369">
        <v>0</v>
      </c>
    </row>
    <row r="1370" spans="1:76" x14ac:dyDescent="0.25">
      <c r="A1370" t="s">
        <v>192</v>
      </c>
      <c r="B1370" t="s">
        <v>697</v>
      </c>
      <c r="C1370" t="s">
        <v>697</v>
      </c>
      <c r="D1370" t="s">
        <v>697</v>
      </c>
      <c r="E1370" t="s">
        <v>697</v>
      </c>
      <c r="F1370" t="s">
        <v>683</v>
      </c>
      <c r="G1370" t="s">
        <v>697</v>
      </c>
      <c r="H1370" t="s">
        <v>184</v>
      </c>
      <c r="I1370" t="s">
        <v>3088</v>
      </c>
      <c r="J1370" t="s">
        <v>3088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697</v>
      </c>
      <c r="AC1370" s="2">
        <v>-2.721311475409836</v>
      </c>
      <c r="AD1370">
        <v>-0.6</v>
      </c>
      <c r="AE1370">
        <v>0</v>
      </c>
      <c r="AF1370">
        <v>0</v>
      </c>
      <c r="AG1370">
        <v>0</v>
      </c>
      <c r="AH1370">
        <v>0</v>
      </c>
      <c r="AI1370" t="s">
        <v>697</v>
      </c>
      <c r="AJ1370" t="s">
        <v>697</v>
      </c>
      <c r="AK1370" t="s">
        <v>697</v>
      </c>
      <c r="AL1370">
        <v>0</v>
      </c>
      <c r="AM1370">
        <v>0</v>
      </c>
      <c r="AN1370" t="s">
        <v>697</v>
      </c>
      <c r="AO1370" t="s">
        <v>697</v>
      </c>
      <c r="AP1370" t="s">
        <v>697</v>
      </c>
      <c r="AQ1370" t="s">
        <v>697</v>
      </c>
      <c r="AR1370" t="s">
        <v>697</v>
      </c>
      <c r="AS1370" t="s">
        <v>697</v>
      </c>
      <c r="AT1370" t="s">
        <v>697</v>
      </c>
      <c r="AU1370" t="s">
        <v>697</v>
      </c>
      <c r="AV1370" t="s">
        <v>697</v>
      </c>
      <c r="AW1370" t="s">
        <v>697</v>
      </c>
      <c r="AX1370" t="s">
        <v>697</v>
      </c>
      <c r="AY1370" t="s">
        <v>697</v>
      </c>
      <c r="AZ1370" t="s">
        <v>697</v>
      </c>
      <c r="BA1370" t="s">
        <v>2408</v>
      </c>
      <c r="BB1370" t="s">
        <v>2409</v>
      </c>
      <c r="BC1370">
        <v>3.32</v>
      </c>
      <c r="BD1370" t="s">
        <v>697</v>
      </c>
      <c r="BE1370">
        <v>0</v>
      </c>
      <c r="BF1370">
        <v>0</v>
      </c>
      <c r="BG1370">
        <v>0</v>
      </c>
      <c r="BH1370">
        <v>0</v>
      </c>
      <c r="BI1370" t="s">
        <v>197</v>
      </c>
      <c r="BJ1370" t="s">
        <v>697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 t="s">
        <v>697</v>
      </c>
      <c r="BQ1370">
        <v>0</v>
      </c>
      <c r="BR1370">
        <v>0</v>
      </c>
      <c r="BS1370">
        <v>0</v>
      </c>
      <c r="BT1370" t="s">
        <v>697</v>
      </c>
      <c r="BU1370">
        <v>0</v>
      </c>
      <c r="BV1370">
        <v>0</v>
      </c>
      <c r="BW1370" t="s">
        <v>697</v>
      </c>
      <c r="BX1370">
        <v>0</v>
      </c>
    </row>
    <row r="1371" spans="1:76" x14ac:dyDescent="0.25">
      <c r="A1371" t="s">
        <v>192</v>
      </c>
      <c r="B1371" t="s">
        <v>697</v>
      </c>
      <c r="C1371" t="s">
        <v>697</v>
      </c>
      <c r="D1371" t="s">
        <v>697</v>
      </c>
      <c r="E1371" t="s">
        <v>697</v>
      </c>
      <c r="F1371" t="s">
        <v>683</v>
      </c>
      <c r="G1371" t="s">
        <v>697</v>
      </c>
      <c r="H1371" t="s">
        <v>184</v>
      </c>
      <c r="I1371" t="s">
        <v>3088</v>
      </c>
      <c r="J1371" t="s">
        <v>3088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697</v>
      </c>
      <c r="AC1371" s="2">
        <v>-3.0491803278688523</v>
      </c>
      <c r="AD1371">
        <v>-0.67</v>
      </c>
      <c r="AE1371">
        <v>0</v>
      </c>
      <c r="AF1371">
        <v>0</v>
      </c>
      <c r="AG1371">
        <v>0</v>
      </c>
      <c r="AH1371">
        <v>0</v>
      </c>
      <c r="AI1371" t="s">
        <v>697</v>
      </c>
      <c r="AJ1371" t="s">
        <v>697</v>
      </c>
      <c r="AK1371" t="s">
        <v>697</v>
      </c>
      <c r="AL1371">
        <v>0</v>
      </c>
      <c r="AM1371">
        <v>0</v>
      </c>
      <c r="AN1371" t="s">
        <v>697</v>
      </c>
      <c r="AO1371" t="s">
        <v>697</v>
      </c>
      <c r="AP1371" t="s">
        <v>697</v>
      </c>
      <c r="AQ1371" t="s">
        <v>697</v>
      </c>
      <c r="AR1371" t="s">
        <v>697</v>
      </c>
      <c r="AS1371" t="s">
        <v>697</v>
      </c>
      <c r="AT1371" t="s">
        <v>697</v>
      </c>
      <c r="AU1371" t="s">
        <v>697</v>
      </c>
      <c r="AV1371" t="s">
        <v>697</v>
      </c>
      <c r="AW1371" t="s">
        <v>697</v>
      </c>
      <c r="AX1371" t="s">
        <v>697</v>
      </c>
      <c r="AY1371" t="s">
        <v>697</v>
      </c>
      <c r="AZ1371" t="s">
        <v>697</v>
      </c>
      <c r="BA1371" t="s">
        <v>2553</v>
      </c>
      <c r="BB1371" t="s">
        <v>2713</v>
      </c>
      <c r="BC1371">
        <v>3.72</v>
      </c>
      <c r="BD1371" t="s">
        <v>697</v>
      </c>
      <c r="BE1371">
        <v>0</v>
      </c>
      <c r="BF1371">
        <v>0</v>
      </c>
      <c r="BG1371">
        <v>0</v>
      </c>
      <c r="BH1371">
        <v>0</v>
      </c>
      <c r="BI1371" t="s">
        <v>197</v>
      </c>
      <c r="BJ1371" t="s">
        <v>697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 t="s">
        <v>697</v>
      </c>
      <c r="BQ1371">
        <v>0</v>
      </c>
      <c r="BR1371">
        <v>0</v>
      </c>
      <c r="BS1371">
        <v>0</v>
      </c>
      <c r="BT1371" t="s">
        <v>697</v>
      </c>
      <c r="BU1371">
        <v>0</v>
      </c>
      <c r="BV1371">
        <v>0</v>
      </c>
      <c r="BW1371" t="s">
        <v>697</v>
      </c>
      <c r="BX1371">
        <v>0</v>
      </c>
    </row>
    <row r="1372" spans="1:76" x14ac:dyDescent="0.25">
      <c r="A1372" t="s">
        <v>192</v>
      </c>
      <c r="B1372" t="s">
        <v>697</v>
      </c>
      <c r="C1372" t="s">
        <v>697</v>
      </c>
      <c r="D1372" t="s">
        <v>697</v>
      </c>
      <c r="E1372" t="s">
        <v>697</v>
      </c>
      <c r="F1372" t="s">
        <v>234</v>
      </c>
      <c r="G1372" t="s">
        <v>697</v>
      </c>
      <c r="H1372" t="s">
        <v>184</v>
      </c>
      <c r="I1372" t="s">
        <v>3088</v>
      </c>
      <c r="J1372" t="s">
        <v>3088</v>
      </c>
      <c r="K1372">
        <v>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697</v>
      </c>
      <c r="AC1372" s="2">
        <v>-1.1229508196721312</v>
      </c>
      <c r="AD1372">
        <v>-0.25</v>
      </c>
      <c r="AE1372">
        <v>0</v>
      </c>
      <c r="AF1372">
        <v>0</v>
      </c>
      <c r="AG1372">
        <v>0</v>
      </c>
      <c r="AH1372">
        <v>0</v>
      </c>
      <c r="AI1372" t="s">
        <v>697</v>
      </c>
      <c r="AJ1372" t="s">
        <v>697</v>
      </c>
      <c r="AK1372" t="s">
        <v>697</v>
      </c>
      <c r="AL1372">
        <v>0</v>
      </c>
      <c r="AM1372">
        <v>0</v>
      </c>
      <c r="AN1372" t="s">
        <v>697</v>
      </c>
      <c r="AO1372" t="s">
        <v>697</v>
      </c>
      <c r="AP1372" t="s">
        <v>697</v>
      </c>
      <c r="AQ1372" t="s">
        <v>697</v>
      </c>
      <c r="AR1372" t="s">
        <v>697</v>
      </c>
      <c r="AS1372" t="s">
        <v>697</v>
      </c>
      <c r="AT1372" t="s">
        <v>697</v>
      </c>
      <c r="AU1372" t="s">
        <v>697</v>
      </c>
      <c r="AV1372" t="s">
        <v>697</v>
      </c>
      <c r="AW1372" t="s">
        <v>697</v>
      </c>
      <c r="AX1372" t="s">
        <v>697</v>
      </c>
      <c r="AY1372" t="s">
        <v>697</v>
      </c>
      <c r="AZ1372" t="s">
        <v>697</v>
      </c>
      <c r="BA1372" t="s">
        <v>2503</v>
      </c>
      <c r="BB1372" t="s">
        <v>2830</v>
      </c>
      <c r="BC1372">
        <v>1.37</v>
      </c>
      <c r="BD1372" t="s">
        <v>697</v>
      </c>
      <c r="BE1372">
        <v>0</v>
      </c>
      <c r="BF1372">
        <v>0</v>
      </c>
      <c r="BG1372">
        <v>0</v>
      </c>
      <c r="BH1372">
        <v>0</v>
      </c>
      <c r="BI1372" t="s">
        <v>197</v>
      </c>
      <c r="BJ1372" t="s">
        <v>697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 t="s">
        <v>697</v>
      </c>
      <c r="BQ1372">
        <v>0</v>
      </c>
      <c r="BR1372">
        <v>0</v>
      </c>
      <c r="BS1372">
        <v>0</v>
      </c>
      <c r="BT1372" t="s">
        <v>697</v>
      </c>
      <c r="BU1372">
        <v>0</v>
      </c>
      <c r="BV1372">
        <v>0</v>
      </c>
      <c r="BW1372" t="s">
        <v>697</v>
      </c>
      <c r="BX1372">
        <v>0</v>
      </c>
    </row>
    <row r="1373" spans="1:76" x14ac:dyDescent="0.25">
      <c r="A1373" t="s">
        <v>192</v>
      </c>
      <c r="B1373" t="s">
        <v>697</v>
      </c>
      <c r="C1373" t="s">
        <v>697</v>
      </c>
      <c r="D1373" t="s">
        <v>697</v>
      </c>
      <c r="E1373" t="s">
        <v>697</v>
      </c>
      <c r="F1373" t="s">
        <v>234</v>
      </c>
      <c r="G1373" t="s">
        <v>697</v>
      </c>
      <c r="H1373" t="s">
        <v>184</v>
      </c>
      <c r="I1373" t="s">
        <v>3088</v>
      </c>
      <c r="J1373" t="s">
        <v>3088</v>
      </c>
      <c r="K1373">
        <v>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697</v>
      </c>
      <c r="AC1373" s="2">
        <v>-0.60655737704918034</v>
      </c>
      <c r="AD1373">
        <v>-0.13</v>
      </c>
      <c r="AE1373">
        <v>0</v>
      </c>
      <c r="AF1373">
        <v>0</v>
      </c>
      <c r="AG1373">
        <v>0</v>
      </c>
      <c r="AH1373">
        <v>0</v>
      </c>
      <c r="AI1373" t="s">
        <v>697</v>
      </c>
      <c r="AJ1373" t="s">
        <v>697</v>
      </c>
      <c r="AK1373" t="s">
        <v>697</v>
      </c>
      <c r="AL1373">
        <v>0</v>
      </c>
      <c r="AM1373">
        <v>0</v>
      </c>
      <c r="AN1373" t="s">
        <v>697</v>
      </c>
      <c r="AO1373" t="s">
        <v>697</v>
      </c>
      <c r="AP1373" t="s">
        <v>697</v>
      </c>
      <c r="AQ1373" t="s">
        <v>697</v>
      </c>
      <c r="AR1373" t="s">
        <v>697</v>
      </c>
      <c r="AS1373" t="s">
        <v>697</v>
      </c>
      <c r="AT1373" t="s">
        <v>697</v>
      </c>
      <c r="AU1373" t="s">
        <v>697</v>
      </c>
      <c r="AV1373" t="s">
        <v>697</v>
      </c>
      <c r="AW1373" t="s">
        <v>697</v>
      </c>
      <c r="AX1373" t="s">
        <v>697</v>
      </c>
      <c r="AY1373" t="s">
        <v>697</v>
      </c>
      <c r="AZ1373" t="s">
        <v>697</v>
      </c>
      <c r="BA1373" t="s">
        <v>2543</v>
      </c>
      <c r="BB1373" t="s">
        <v>2917</v>
      </c>
      <c r="BC1373">
        <v>0.74</v>
      </c>
      <c r="BD1373" t="s">
        <v>697</v>
      </c>
      <c r="BE1373">
        <v>0</v>
      </c>
      <c r="BF1373">
        <v>0</v>
      </c>
      <c r="BG1373">
        <v>0</v>
      </c>
      <c r="BH1373">
        <v>0</v>
      </c>
      <c r="BI1373" t="s">
        <v>197</v>
      </c>
      <c r="BJ1373" t="s">
        <v>697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 t="s">
        <v>697</v>
      </c>
      <c r="BQ1373">
        <v>0</v>
      </c>
      <c r="BR1373">
        <v>0</v>
      </c>
      <c r="BS1373">
        <v>0</v>
      </c>
      <c r="BT1373" t="s">
        <v>697</v>
      </c>
      <c r="BU1373">
        <v>0</v>
      </c>
      <c r="BV1373">
        <v>0</v>
      </c>
      <c r="BW1373" t="s">
        <v>697</v>
      </c>
      <c r="BX1373">
        <v>0</v>
      </c>
    </row>
    <row r="1374" spans="1:76" x14ac:dyDescent="0.25">
      <c r="A1374" t="s">
        <v>192</v>
      </c>
      <c r="B1374" t="s">
        <v>697</v>
      </c>
      <c r="C1374" t="s">
        <v>697</v>
      </c>
      <c r="D1374" t="s">
        <v>697</v>
      </c>
      <c r="E1374" t="s">
        <v>697</v>
      </c>
      <c r="F1374" t="s">
        <v>246</v>
      </c>
      <c r="G1374" t="s">
        <v>697</v>
      </c>
      <c r="H1374" t="s">
        <v>184</v>
      </c>
      <c r="I1374" t="s">
        <v>3088</v>
      </c>
      <c r="J1374" t="s">
        <v>3088</v>
      </c>
      <c r="K1374">
        <v>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697</v>
      </c>
      <c r="AC1374" s="2">
        <v>-14.303278688524591</v>
      </c>
      <c r="AD1374">
        <v>-3.15</v>
      </c>
      <c r="AE1374">
        <v>0</v>
      </c>
      <c r="AF1374">
        <v>0</v>
      </c>
      <c r="AG1374">
        <v>0</v>
      </c>
      <c r="AH1374">
        <v>0</v>
      </c>
      <c r="AI1374" t="s">
        <v>697</v>
      </c>
      <c r="AJ1374" t="s">
        <v>697</v>
      </c>
      <c r="AK1374" t="s">
        <v>697</v>
      </c>
      <c r="AL1374">
        <v>0</v>
      </c>
      <c r="AM1374">
        <v>0</v>
      </c>
      <c r="AN1374" t="s">
        <v>697</v>
      </c>
      <c r="AO1374" t="s">
        <v>697</v>
      </c>
      <c r="AP1374" t="s">
        <v>697</v>
      </c>
      <c r="AQ1374" t="s">
        <v>697</v>
      </c>
      <c r="AR1374" t="s">
        <v>697</v>
      </c>
      <c r="AS1374" t="s">
        <v>697</v>
      </c>
      <c r="AT1374" t="s">
        <v>697</v>
      </c>
      <c r="AU1374" t="s">
        <v>697</v>
      </c>
      <c r="AV1374" t="s">
        <v>697</v>
      </c>
      <c r="AW1374" t="s">
        <v>697</v>
      </c>
      <c r="AX1374" t="s">
        <v>697</v>
      </c>
      <c r="AY1374" t="s">
        <v>697</v>
      </c>
      <c r="AZ1374" t="s">
        <v>697</v>
      </c>
      <c r="BA1374" t="s">
        <v>2165</v>
      </c>
      <c r="BB1374" t="s">
        <v>3327</v>
      </c>
      <c r="BC1374">
        <v>17.45</v>
      </c>
      <c r="BD1374" t="s">
        <v>3328</v>
      </c>
      <c r="BE1374">
        <v>0</v>
      </c>
      <c r="BF1374">
        <v>0</v>
      </c>
      <c r="BG1374">
        <v>0</v>
      </c>
      <c r="BH1374">
        <v>0</v>
      </c>
      <c r="BI1374" t="s">
        <v>197</v>
      </c>
      <c r="BJ1374" t="s">
        <v>697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 t="s">
        <v>697</v>
      </c>
      <c r="BQ1374">
        <v>0</v>
      </c>
      <c r="BR1374">
        <v>0</v>
      </c>
      <c r="BS1374">
        <v>0</v>
      </c>
      <c r="BT1374" t="s">
        <v>697</v>
      </c>
      <c r="BU1374">
        <v>0</v>
      </c>
      <c r="BV1374">
        <v>0</v>
      </c>
      <c r="BW1374" t="s">
        <v>697</v>
      </c>
      <c r="BX1374">
        <v>0</v>
      </c>
    </row>
    <row r="1375" spans="1:76" x14ac:dyDescent="0.25">
      <c r="A1375" t="s">
        <v>192</v>
      </c>
      <c r="B1375" t="s">
        <v>697</v>
      </c>
      <c r="C1375" t="s">
        <v>697</v>
      </c>
      <c r="D1375" t="s">
        <v>697</v>
      </c>
      <c r="E1375" t="s">
        <v>697</v>
      </c>
      <c r="F1375" t="s">
        <v>457</v>
      </c>
      <c r="G1375" t="s">
        <v>697</v>
      </c>
      <c r="H1375" t="s">
        <v>184</v>
      </c>
      <c r="I1375" t="s">
        <v>3088</v>
      </c>
      <c r="J1375" t="s">
        <v>3088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697</v>
      </c>
      <c r="AC1375" s="2">
        <v>-2.9754098360655736</v>
      </c>
      <c r="AD1375">
        <v>-0.65</v>
      </c>
      <c r="AE1375">
        <v>0</v>
      </c>
      <c r="AF1375">
        <v>0</v>
      </c>
      <c r="AG1375">
        <v>0</v>
      </c>
      <c r="AH1375">
        <v>0</v>
      </c>
      <c r="AI1375" t="s">
        <v>697</v>
      </c>
      <c r="AJ1375" t="s">
        <v>697</v>
      </c>
      <c r="AK1375" t="s">
        <v>697</v>
      </c>
      <c r="AL1375">
        <v>0</v>
      </c>
      <c r="AM1375">
        <v>0</v>
      </c>
      <c r="AN1375" t="s">
        <v>697</v>
      </c>
      <c r="AO1375" t="s">
        <v>697</v>
      </c>
      <c r="AP1375" t="s">
        <v>697</v>
      </c>
      <c r="AQ1375" t="s">
        <v>697</v>
      </c>
      <c r="AR1375" t="s">
        <v>697</v>
      </c>
      <c r="AS1375" t="s">
        <v>697</v>
      </c>
      <c r="AT1375" t="s">
        <v>697</v>
      </c>
      <c r="AU1375" t="s">
        <v>697</v>
      </c>
      <c r="AV1375" t="s">
        <v>697</v>
      </c>
      <c r="AW1375" t="s">
        <v>697</v>
      </c>
      <c r="AX1375" t="s">
        <v>697</v>
      </c>
      <c r="AY1375" t="s">
        <v>697</v>
      </c>
      <c r="AZ1375" t="s">
        <v>697</v>
      </c>
      <c r="BA1375" t="s">
        <v>2615</v>
      </c>
      <c r="BB1375" t="s">
        <v>2752</v>
      </c>
      <c r="BC1375">
        <v>3.63</v>
      </c>
      <c r="BD1375" t="s">
        <v>697</v>
      </c>
      <c r="BE1375">
        <v>0</v>
      </c>
      <c r="BF1375">
        <v>0</v>
      </c>
      <c r="BG1375">
        <v>0</v>
      </c>
      <c r="BH1375">
        <v>0</v>
      </c>
      <c r="BI1375" t="s">
        <v>197</v>
      </c>
      <c r="BJ1375" t="s">
        <v>697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 t="s">
        <v>697</v>
      </c>
      <c r="BQ1375">
        <v>0</v>
      </c>
      <c r="BR1375">
        <v>0</v>
      </c>
      <c r="BS1375">
        <v>0</v>
      </c>
      <c r="BT1375" t="s">
        <v>697</v>
      </c>
      <c r="BU1375">
        <v>0</v>
      </c>
      <c r="BV1375">
        <v>0</v>
      </c>
      <c r="BW1375" t="s">
        <v>697</v>
      </c>
      <c r="BX1375">
        <v>0</v>
      </c>
    </row>
    <row r="1376" spans="1:76" x14ac:dyDescent="0.25">
      <c r="A1376" t="s">
        <v>192</v>
      </c>
      <c r="B1376" t="s">
        <v>697</v>
      </c>
      <c r="C1376" t="s">
        <v>697</v>
      </c>
      <c r="D1376" t="s">
        <v>697</v>
      </c>
      <c r="E1376" t="s">
        <v>697</v>
      </c>
      <c r="F1376" t="s">
        <v>222</v>
      </c>
      <c r="G1376" t="s">
        <v>697</v>
      </c>
      <c r="H1376" t="s">
        <v>184</v>
      </c>
      <c r="I1376" t="s">
        <v>3088</v>
      </c>
      <c r="J1376" t="s">
        <v>3088</v>
      </c>
      <c r="K1376">
        <v>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697</v>
      </c>
      <c r="AC1376" s="2">
        <v>-0.96721311475409844</v>
      </c>
      <c r="AD1376">
        <v>-0.21</v>
      </c>
      <c r="AE1376">
        <v>0</v>
      </c>
      <c r="AF1376">
        <v>0</v>
      </c>
      <c r="AG1376">
        <v>0</v>
      </c>
      <c r="AH1376">
        <v>0</v>
      </c>
      <c r="AI1376" t="s">
        <v>697</v>
      </c>
      <c r="AJ1376" t="s">
        <v>697</v>
      </c>
      <c r="AK1376" t="s">
        <v>697</v>
      </c>
      <c r="AL1376">
        <v>0</v>
      </c>
      <c r="AM1376">
        <v>0</v>
      </c>
      <c r="AN1376" t="s">
        <v>697</v>
      </c>
      <c r="AO1376" t="s">
        <v>697</v>
      </c>
      <c r="AP1376" t="s">
        <v>697</v>
      </c>
      <c r="AQ1376" t="s">
        <v>697</v>
      </c>
      <c r="AR1376" t="s">
        <v>697</v>
      </c>
      <c r="AS1376" t="s">
        <v>697</v>
      </c>
      <c r="AT1376" t="s">
        <v>697</v>
      </c>
      <c r="AU1376" t="s">
        <v>697</v>
      </c>
      <c r="AV1376" t="s">
        <v>697</v>
      </c>
      <c r="AW1376" t="s">
        <v>697</v>
      </c>
      <c r="AX1376" t="s">
        <v>697</v>
      </c>
      <c r="AY1376" t="s">
        <v>697</v>
      </c>
      <c r="AZ1376" t="s">
        <v>697</v>
      </c>
      <c r="BA1376" t="s">
        <v>2194</v>
      </c>
      <c r="BB1376" t="s">
        <v>3329</v>
      </c>
      <c r="BC1376">
        <v>1.18</v>
      </c>
      <c r="BD1376" t="s">
        <v>697</v>
      </c>
      <c r="BE1376">
        <v>0</v>
      </c>
      <c r="BF1376">
        <v>0</v>
      </c>
      <c r="BG1376">
        <v>0</v>
      </c>
      <c r="BH1376">
        <v>0</v>
      </c>
      <c r="BI1376" t="s">
        <v>197</v>
      </c>
      <c r="BJ1376" t="s">
        <v>697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 t="s">
        <v>697</v>
      </c>
      <c r="BQ1376">
        <v>0</v>
      </c>
      <c r="BR1376">
        <v>0</v>
      </c>
      <c r="BS1376">
        <v>0</v>
      </c>
      <c r="BT1376" t="s">
        <v>697</v>
      </c>
      <c r="BU1376">
        <v>0</v>
      </c>
      <c r="BV1376">
        <v>0</v>
      </c>
      <c r="BW1376" t="s">
        <v>697</v>
      </c>
      <c r="BX1376">
        <v>0</v>
      </c>
    </row>
    <row r="1377" spans="1:76" x14ac:dyDescent="0.25">
      <c r="A1377" t="s">
        <v>192</v>
      </c>
      <c r="B1377" t="s">
        <v>697</v>
      </c>
      <c r="C1377" t="s">
        <v>697</v>
      </c>
      <c r="D1377" t="s">
        <v>697</v>
      </c>
      <c r="E1377" t="s">
        <v>697</v>
      </c>
      <c r="F1377" t="s">
        <v>251</v>
      </c>
      <c r="G1377" t="s">
        <v>697</v>
      </c>
      <c r="H1377" t="s">
        <v>184</v>
      </c>
      <c r="I1377" t="s">
        <v>3088</v>
      </c>
      <c r="J1377" t="s">
        <v>3088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697</v>
      </c>
      <c r="AC1377" s="2">
        <v>-4.2540983606557381</v>
      </c>
      <c r="AD1377">
        <v>-0.94</v>
      </c>
      <c r="AE1377">
        <v>0</v>
      </c>
      <c r="AF1377">
        <v>0</v>
      </c>
      <c r="AG1377">
        <v>0</v>
      </c>
      <c r="AH1377">
        <v>0</v>
      </c>
      <c r="AI1377" t="s">
        <v>697</v>
      </c>
      <c r="AJ1377" t="s">
        <v>697</v>
      </c>
      <c r="AK1377" t="s">
        <v>697</v>
      </c>
      <c r="AL1377">
        <v>0</v>
      </c>
      <c r="AM1377">
        <v>0</v>
      </c>
      <c r="AN1377" t="s">
        <v>697</v>
      </c>
      <c r="AO1377" t="s">
        <v>697</v>
      </c>
      <c r="AP1377" t="s">
        <v>697</v>
      </c>
      <c r="AQ1377" t="s">
        <v>697</v>
      </c>
      <c r="AR1377" t="s">
        <v>697</v>
      </c>
      <c r="AS1377" t="s">
        <v>697</v>
      </c>
      <c r="AT1377" t="s">
        <v>697</v>
      </c>
      <c r="AU1377" t="s">
        <v>697</v>
      </c>
      <c r="AV1377" t="s">
        <v>697</v>
      </c>
      <c r="AW1377" t="s">
        <v>697</v>
      </c>
      <c r="AX1377" t="s">
        <v>697</v>
      </c>
      <c r="AY1377" t="s">
        <v>697</v>
      </c>
      <c r="AZ1377" t="s">
        <v>697</v>
      </c>
      <c r="BA1377" t="s">
        <v>2550</v>
      </c>
      <c r="BB1377" t="s">
        <v>3330</v>
      </c>
      <c r="BC1377">
        <v>5.19</v>
      </c>
      <c r="BD1377" t="s">
        <v>1195</v>
      </c>
      <c r="BE1377">
        <v>0</v>
      </c>
      <c r="BF1377">
        <v>0</v>
      </c>
      <c r="BG1377">
        <v>0</v>
      </c>
      <c r="BH1377">
        <v>0</v>
      </c>
      <c r="BI1377" t="s">
        <v>197</v>
      </c>
      <c r="BJ1377" t="s">
        <v>697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 t="s">
        <v>697</v>
      </c>
      <c r="BQ1377">
        <v>0</v>
      </c>
      <c r="BR1377">
        <v>0</v>
      </c>
      <c r="BS1377">
        <v>0</v>
      </c>
      <c r="BT1377" t="s">
        <v>697</v>
      </c>
      <c r="BU1377">
        <v>0</v>
      </c>
      <c r="BV1377">
        <v>0</v>
      </c>
      <c r="BW1377" t="s">
        <v>697</v>
      </c>
      <c r="BX1377">
        <v>0</v>
      </c>
    </row>
    <row r="1378" spans="1:76" x14ac:dyDescent="0.25">
      <c r="A1378" t="s">
        <v>192</v>
      </c>
      <c r="B1378" t="s">
        <v>697</v>
      </c>
      <c r="C1378" t="s">
        <v>697</v>
      </c>
      <c r="D1378" t="s">
        <v>697</v>
      </c>
      <c r="E1378" t="s">
        <v>697</v>
      </c>
      <c r="F1378" t="s">
        <v>234</v>
      </c>
      <c r="G1378" t="s">
        <v>697</v>
      </c>
      <c r="H1378" t="s">
        <v>184</v>
      </c>
      <c r="I1378" t="s">
        <v>3088</v>
      </c>
      <c r="J1378" t="s">
        <v>3088</v>
      </c>
      <c r="K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697</v>
      </c>
      <c r="AC1378" s="2">
        <v>-1.2622950819672132</v>
      </c>
      <c r="AD1378">
        <v>-0.28000000000000003</v>
      </c>
      <c r="AE1378">
        <v>0</v>
      </c>
      <c r="AF1378">
        <v>0</v>
      </c>
      <c r="AG1378">
        <v>0</v>
      </c>
      <c r="AH1378">
        <v>0</v>
      </c>
      <c r="AI1378" t="s">
        <v>697</v>
      </c>
      <c r="AJ1378" t="s">
        <v>697</v>
      </c>
      <c r="AK1378" t="s">
        <v>697</v>
      </c>
      <c r="AL1378">
        <v>0</v>
      </c>
      <c r="AM1378">
        <v>0</v>
      </c>
      <c r="AN1378" t="s">
        <v>697</v>
      </c>
      <c r="AO1378" t="s">
        <v>697</v>
      </c>
      <c r="AP1378" t="s">
        <v>697</v>
      </c>
      <c r="AQ1378" t="s">
        <v>697</v>
      </c>
      <c r="AR1378" t="s">
        <v>697</v>
      </c>
      <c r="AS1378" t="s">
        <v>697</v>
      </c>
      <c r="AT1378" t="s">
        <v>697</v>
      </c>
      <c r="AU1378" t="s">
        <v>697</v>
      </c>
      <c r="AV1378" t="s">
        <v>697</v>
      </c>
      <c r="AW1378" t="s">
        <v>697</v>
      </c>
      <c r="AX1378" t="s">
        <v>697</v>
      </c>
      <c r="AY1378" t="s">
        <v>697</v>
      </c>
      <c r="AZ1378" t="s">
        <v>697</v>
      </c>
      <c r="BA1378" t="s">
        <v>2247</v>
      </c>
      <c r="BB1378" t="s">
        <v>3331</v>
      </c>
      <c r="BC1378">
        <v>1.54</v>
      </c>
      <c r="BD1378" t="s">
        <v>2453</v>
      </c>
      <c r="BE1378">
        <v>0</v>
      </c>
      <c r="BF1378">
        <v>0</v>
      </c>
      <c r="BG1378">
        <v>0</v>
      </c>
      <c r="BH1378">
        <v>0</v>
      </c>
      <c r="BI1378" t="s">
        <v>197</v>
      </c>
      <c r="BJ1378" t="s">
        <v>697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 t="s">
        <v>697</v>
      </c>
      <c r="BQ1378">
        <v>0</v>
      </c>
      <c r="BR1378">
        <v>0</v>
      </c>
      <c r="BS1378">
        <v>0</v>
      </c>
      <c r="BT1378" t="s">
        <v>697</v>
      </c>
      <c r="BU1378">
        <v>0</v>
      </c>
      <c r="BV1378">
        <v>0</v>
      </c>
      <c r="BW1378" t="s">
        <v>697</v>
      </c>
      <c r="BX1378">
        <v>0</v>
      </c>
    </row>
    <row r="1379" spans="1:76" x14ac:dyDescent="0.25">
      <c r="A1379" t="s">
        <v>192</v>
      </c>
      <c r="B1379" t="s">
        <v>697</v>
      </c>
      <c r="C1379" t="s">
        <v>697</v>
      </c>
      <c r="D1379" t="s">
        <v>697</v>
      </c>
      <c r="E1379" t="s">
        <v>697</v>
      </c>
      <c r="F1379" t="s">
        <v>456</v>
      </c>
      <c r="G1379" t="s">
        <v>697</v>
      </c>
      <c r="H1379" t="s">
        <v>184</v>
      </c>
      <c r="I1379" t="s">
        <v>3088</v>
      </c>
      <c r="J1379" t="s">
        <v>3088</v>
      </c>
      <c r="K1379">
        <v>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697</v>
      </c>
      <c r="AC1379" s="2">
        <v>-1.1639344262295082</v>
      </c>
      <c r="AD1379">
        <v>-0.26</v>
      </c>
      <c r="AE1379">
        <v>0</v>
      </c>
      <c r="AF1379">
        <v>0</v>
      </c>
      <c r="AG1379">
        <v>0</v>
      </c>
      <c r="AH1379">
        <v>0</v>
      </c>
      <c r="AI1379" t="s">
        <v>697</v>
      </c>
      <c r="AJ1379" t="s">
        <v>697</v>
      </c>
      <c r="AK1379" t="s">
        <v>697</v>
      </c>
      <c r="AL1379">
        <v>0</v>
      </c>
      <c r="AM1379">
        <v>0</v>
      </c>
      <c r="AN1379" t="s">
        <v>697</v>
      </c>
      <c r="AO1379" t="s">
        <v>697</v>
      </c>
      <c r="AP1379" t="s">
        <v>697</v>
      </c>
      <c r="AQ1379" t="s">
        <v>697</v>
      </c>
      <c r="AR1379" t="s">
        <v>697</v>
      </c>
      <c r="AS1379" t="s">
        <v>697</v>
      </c>
      <c r="AT1379" t="s">
        <v>697</v>
      </c>
      <c r="AU1379" t="s">
        <v>697</v>
      </c>
      <c r="AV1379" t="s">
        <v>697</v>
      </c>
      <c r="AW1379" t="s">
        <v>697</v>
      </c>
      <c r="AX1379" t="s">
        <v>697</v>
      </c>
      <c r="AY1379" t="s">
        <v>697</v>
      </c>
      <c r="AZ1379" t="s">
        <v>697</v>
      </c>
      <c r="BA1379" t="s">
        <v>2509</v>
      </c>
      <c r="BB1379" t="s">
        <v>2778</v>
      </c>
      <c r="BC1379">
        <v>1.42</v>
      </c>
      <c r="BD1379" t="s">
        <v>697</v>
      </c>
      <c r="BE1379">
        <v>0</v>
      </c>
      <c r="BF1379">
        <v>0</v>
      </c>
      <c r="BG1379">
        <v>0</v>
      </c>
      <c r="BH1379">
        <v>0</v>
      </c>
      <c r="BI1379" t="s">
        <v>197</v>
      </c>
      <c r="BJ1379" t="s">
        <v>697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 t="s">
        <v>697</v>
      </c>
      <c r="BQ1379">
        <v>0</v>
      </c>
      <c r="BR1379">
        <v>0</v>
      </c>
      <c r="BS1379">
        <v>0</v>
      </c>
      <c r="BT1379" t="s">
        <v>697</v>
      </c>
      <c r="BU1379">
        <v>0</v>
      </c>
      <c r="BV1379">
        <v>0</v>
      </c>
      <c r="BW1379" t="s">
        <v>697</v>
      </c>
      <c r="BX1379">
        <v>0</v>
      </c>
    </row>
    <row r="1380" spans="1:76" x14ac:dyDescent="0.25">
      <c r="A1380" t="s">
        <v>192</v>
      </c>
      <c r="B1380" t="s">
        <v>697</v>
      </c>
      <c r="C1380" t="s">
        <v>697</v>
      </c>
      <c r="D1380" t="s">
        <v>697</v>
      </c>
      <c r="E1380" t="s">
        <v>697</v>
      </c>
      <c r="F1380" t="s">
        <v>667</v>
      </c>
      <c r="G1380" t="s">
        <v>697</v>
      </c>
      <c r="H1380" t="s">
        <v>184</v>
      </c>
      <c r="I1380" t="s">
        <v>3088</v>
      </c>
      <c r="J1380" t="s">
        <v>3088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697</v>
      </c>
      <c r="AC1380" s="2">
        <v>-0.82786885245901642</v>
      </c>
      <c r="AD1380">
        <v>-0.18</v>
      </c>
      <c r="AE1380">
        <v>0</v>
      </c>
      <c r="AF1380">
        <v>0</v>
      </c>
      <c r="AG1380">
        <v>0</v>
      </c>
      <c r="AH1380">
        <v>0</v>
      </c>
      <c r="AI1380" t="s">
        <v>697</v>
      </c>
      <c r="AJ1380" t="s">
        <v>697</v>
      </c>
      <c r="AK1380" t="s">
        <v>697</v>
      </c>
      <c r="AL1380">
        <v>0</v>
      </c>
      <c r="AM1380">
        <v>0</v>
      </c>
      <c r="AN1380" t="s">
        <v>697</v>
      </c>
      <c r="AO1380" t="s">
        <v>697</v>
      </c>
      <c r="AP1380" t="s">
        <v>697</v>
      </c>
      <c r="AQ1380" t="s">
        <v>697</v>
      </c>
      <c r="AR1380" t="s">
        <v>697</v>
      </c>
      <c r="AS1380" t="s">
        <v>697</v>
      </c>
      <c r="AT1380" t="s">
        <v>697</v>
      </c>
      <c r="AU1380" t="s">
        <v>697</v>
      </c>
      <c r="AV1380" t="s">
        <v>697</v>
      </c>
      <c r="AW1380" t="s">
        <v>697</v>
      </c>
      <c r="AX1380" t="s">
        <v>697</v>
      </c>
      <c r="AY1380" t="s">
        <v>697</v>
      </c>
      <c r="AZ1380" t="s">
        <v>697</v>
      </c>
      <c r="BA1380" t="s">
        <v>1383</v>
      </c>
      <c r="BB1380" t="s">
        <v>1773</v>
      </c>
      <c r="BC1380">
        <v>1.01</v>
      </c>
      <c r="BD1380" t="s">
        <v>826</v>
      </c>
      <c r="BE1380">
        <v>0</v>
      </c>
      <c r="BF1380">
        <v>0</v>
      </c>
      <c r="BG1380">
        <v>0</v>
      </c>
      <c r="BH1380">
        <v>0</v>
      </c>
      <c r="BI1380" t="s">
        <v>197</v>
      </c>
      <c r="BJ1380" t="s">
        <v>697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 t="s">
        <v>697</v>
      </c>
      <c r="BQ1380">
        <v>0</v>
      </c>
      <c r="BR1380">
        <v>0</v>
      </c>
      <c r="BS1380">
        <v>0</v>
      </c>
      <c r="BT1380" t="s">
        <v>697</v>
      </c>
      <c r="BU1380">
        <v>0</v>
      </c>
      <c r="BV1380">
        <v>0</v>
      </c>
      <c r="BW1380" t="s">
        <v>697</v>
      </c>
      <c r="BX1380">
        <v>0</v>
      </c>
    </row>
    <row r="1381" spans="1:76" x14ac:dyDescent="0.25">
      <c r="A1381" t="s">
        <v>192</v>
      </c>
      <c r="B1381" t="s">
        <v>697</v>
      </c>
      <c r="C1381" t="s">
        <v>697</v>
      </c>
      <c r="D1381" t="s">
        <v>697</v>
      </c>
      <c r="E1381" t="s">
        <v>697</v>
      </c>
      <c r="F1381" t="s">
        <v>677</v>
      </c>
      <c r="G1381" t="s">
        <v>697</v>
      </c>
      <c r="H1381" t="s">
        <v>184</v>
      </c>
      <c r="I1381" t="s">
        <v>3088</v>
      </c>
      <c r="J1381" t="s">
        <v>3088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697</v>
      </c>
      <c r="AC1381" s="2">
        <v>-2.0327868852459017</v>
      </c>
      <c r="AD1381">
        <v>-0.45</v>
      </c>
      <c r="AE1381">
        <v>0</v>
      </c>
      <c r="AF1381">
        <v>0</v>
      </c>
      <c r="AG1381">
        <v>0</v>
      </c>
      <c r="AH1381">
        <v>0</v>
      </c>
      <c r="AI1381" t="s">
        <v>697</v>
      </c>
      <c r="AJ1381" t="s">
        <v>697</v>
      </c>
      <c r="AK1381" t="s">
        <v>697</v>
      </c>
      <c r="AL1381">
        <v>0</v>
      </c>
      <c r="AM1381">
        <v>0</v>
      </c>
      <c r="AN1381" t="s">
        <v>697</v>
      </c>
      <c r="AO1381" t="s">
        <v>697</v>
      </c>
      <c r="AP1381" t="s">
        <v>697</v>
      </c>
      <c r="AQ1381" t="s">
        <v>697</v>
      </c>
      <c r="AR1381" t="s">
        <v>697</v>
      </c>
      <c r="AS1381" t="s">
        <v>697</v>
      </c>
      <c r="AT1381" t="s">
        <v>697</v>
      </c>
      <c r="AU1381" t="s">
        <v>697</v>
      </c>
      <c r="AV1381" t="s">
        <v>697</v>
      </c>
      <c r="AW1381" t="s">
        <v>697</v>
      </c>
      <c r="AX1381" t="s">
        <v>697</v>
      </c>
      <c r="AY1381" t="s">
        <v>697</v>
      </c>
      <c r="AZ1381" t="s">
        <v>697</v>
      </c>
      <c r="BA1381" t="s">
        <v>2491</v>
      </c>
      <c r="BB1381" t="s">
        <v>3332</v>
      </c>
      <c r="BC1381">
        <v>2.48</v>
      </c>
      <c r="BD1381" t="s">
        <v>697</v>
      </c>
      <c r="BE1381">
        <v>0</v>
      </c>
      <c r="BF1381">
        <v>0</v>
      </c>
      <c r="BG1381">
        <v>0</v>
      </c>
      <c r="BH1381">
        <v>0</v>
      </c>
      <c r="BI1381" t="s">
        <v>197</v>
      </c>
      <c r="BJ1381" t="s">
        <v>697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 t="s">
        <v>697</v>
      </c>
      <c r="BQ1381">
        <v>0</v>
      </c>
      <c r="BR1381">
        <v>0</v>
      </c>
      <c r="BS1381">
        <v>0</v>
      </c>
      <c r="BT1381" t="s">
        <v>697</v>
      </c>
      <c r="BU1381">
        <v>0</v>
      </c>
      <c r="BV1381">
        <v>0</v>
      </c>
      <c r="BW1381" t="s">
        <v>697</v>
      </c>
      <c r="BX1381">
        <v>0</v>
      </c>
    </row>
    <row r="1382" spans="1:76" x14ac:dyDescent="0.25">
      <c r="A1382" t="s">
        <v>192</v>
      </c>
      <c r="B1382" t="s">
        <v>697</v>
      </c>
      <c r="C1382" t="s">
        <v>697</v>
      </c>
      <c r="D1382" t="s">
        <v>697</v>
      </c>
      <c r="E1382" t="s">
        <v>697</v>
      </c>
      <c r="F1382" t="s">
        <v>253</v>
      </c>
      <c r="G1382" t="s">
        <v>697</v>
      </c>
      <c r="H1382" t="s">
        <v>184</v>
      </c>
      <c r="I1382" t="s">
        <v>3088</v>
      </c>
      <c r="J1382" t="s">
        <v>3088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697</v>
      </c>
      <c r="AC1382" s="2">
        <v>-0.26229508196721307</v>
      </c>
      <c r="AD1382">
        <v>-0.06</v>
      </c>
      <c r="AE1382">
        <v>0</v>
      </c>
      <c r="AF1382">
        <v>0</v>
      </c>
      <c r="AG1382">
        <v>0</v>
      </c>
      <c r="AH1382">
        <v>0</v>
      </c>
      <c r="AI1382" t="s">
        <v>697</v>
      </c>
      <c r="AJ1382" t="s">
        <v>697</v>
      </c>
      <c r="AK1382" t="s">
        <v>697</v>
      </c>
      <c r="AL1382">
        <v>0</v>
      </c>
      <c r="AM1382">
        <v>0</v>
      </c>
      <c r="AN1382" t="s">
        <v>697</v>
      </c>
      <c r="AO1382" t="s">
        <v>697</v>
      </c>
      <c r="AP1382" t="s">
        <v>697</v>
      </c>
      <c r="AQ1382" t="s">
        <v>697</v>
      </c>
      <c r="AR1382" t="s">
        <v>697</v>
      </c>
      <c r="AS1382" t="s">
        <v>697</v>
      </c>
      <c r="AT1382" t="s">
        <v>697</v>
      </c>
      <c r="AU1382" t="s">
        <v>697</v>
      </c>
      <c r="AV1382" t="s">
        <v>697</v>
      </c>
      <c r="AW1382" t="s">
        <v>697</v>
      </c>
      <c r="AX1382" t="s">
        <v>697</v>
      </c>
      <c r="AY1382" t="s">
        <v>697</v>
      </c>
      <c r="AZ1382" t="s">
        <v>697</v>
      </c>
      <c r="BA1382" t="s">
        <v>2594</v>
      </c>
      <c r="BB1382" t="s">
        <v>3172</v>
      </c>
      <c r="BC1382">
        <v>0.32</v>
      </c>
      <c r="BD1382" t="s">
        <v>697</v>
      </c>
      <c r="BE1382">
        <v>0</v>
      </c>
      <c r="BF1382">
        <v>0</v>
      </c>
      <c r="BG1382">
        <v>0</v>
      </c>
      <c r="BH1382">
        <v>0</v>
      </c>
      <c r="BI1382" t="s">
        <v>197</v>
      </c>
      <c r="BJ1382" t="s">
        <v>697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 t="s">
        <v>697</v>
      </c>
      <c r="BQ1382">
        <v>0</v>
      </c>
      <c r="BR1382">
        <v>0</v>
      </c>
      <c r="BS1382">
        <v>0</v>
      </c>
      <c r="BT1382" t="s">
        <v>697</v>
      </c>
      <c r="BU1382">
        <v>0</v>
      </c>
      <c r="BV1382">
        <v>0</v>
      </c>
      <c r="BW1382" t="s">
        <v>697</v>
      </c>
      <c r="BX1382">
        <v>0</v>
      </c>
    </row>
    <row r="1383" spans="1:76" x14ac:dyDescent="0.25">
      <c r="A1383" t="s">
        <v>192</v>
      </c>
      <c r="B1383" t="s">
        <v>697</v>
      </c>
      <c r="C1383" t="s">
        <v>697</v>
      </c>
      <c r="D1383" t="s">
        <v>697</v>
      </c>
      <c r="E1383" t="s">
        <v>697</v>
      </c>
      <c r="F1383" t="s">
        <v>677</v>
      </c>
      <c r="G1383" t="s">
        <v>697</v>
      </c>
      <c r="H1383" t="s">
        <v>184</v>
      </c>
      <c r="I1383" t="s">
        <v>3088</v>
      </c>
      <c r="J1383" t="s">
        <v>3088</v>
      </c>
      <c r="K1383">
        <v>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697</v>
      </c>
      <c r="AC1383" s="2">
        <v>-1.1885245901639343</v>
      </c>
      <c r="AD1383">
        <v>-0.26</v>
      </c>
      <c r="AE1383">
        <v>0</v>
      </c>
      <c r="AF1383">
        <v>0</v>
      </c>
      <c r="AG1383">
        <v>0</v>
      </c>
      <c r="AH1383">
        <v>0</v>
      </c>
      <c r="AI1383" t="s">
        <v>697</v>
      </c>
      <c r="AJ1383" t="s">
        <v>697</v>
      </c>
      <c r="AK1383" t="s">
        <v>697</v>
      </c>
      <c r="AL1383">
        <v>0</v>
      </c>
      <c r="AM1383">
        <v>0</v>
      </c>
      <c r="AN1383" t="s">
        <v>697</v>
      </c>
      <c r="AO1383" t="s">
        <v>697</v>
      </c>
      <c r="AP1383" t="s">
        <v>697</v>
      </c>
      <c r="AQ1383" t="s">
        <v>697</v>
      </c>
      <c r="AR1383" t="s">
        <v>697</v>
      </c>
      <c r="AS1383" t="s">
        <v>697</v>
      </c>
      <c r="AT1383" t="s">
        <v>697</v>
      </c>
      <c r="AU1383" t="s">
        <v>697</v>
      </c>
      <c r="AV1383" t="s">
        <v>697</v>
      </c>
      <c r="AW1383" t="s">
        <v>697</v>
      </c>
      <c r="AX1383" t="s">
        <v>697</v>
      </c>
      <c r="AY1383" t="s">
        <v>697</v>
      </c>
      <c r="AZ1383" t="s">
        <v>697</v>
      </c>
      <c r="BA1383" t="s">
        <v>2562</v>
      </c>
      <c r="BB1383" t="s">
        <v>3333</v>
      </c>
      <c r="BC1383">
        <v>1.45</v>
      </c>
      <c r="BD1383" t="s">
        <v>1158</v>
      </c>
      <c r="BE1383">
        <v>0</v>
      </c>
      <c r="BF1383">
        <v>0</v>
      </c>
      <c r="BG1383">
        <v>0</v>
      </c>
      <c r="BH1383">
        <v>0</v>
      </c>
      <c r="BI1383" t="s">
        <v>197</v>
      </c>
      <c r="BJ1383" t="s">
        <v>697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 t="s">
        <v>697</v>
      </c>
      <c r="BQ1383">
        <v>0</v>
      </c>
      <c r="BR1383">
        <v>0</v>
      </c>
      <c r="BS1383">
        <v>0</v>
      </c>
      <c r="BT1383" t="s">
        <v>697</v>
      </c>
      <c r="BU1383">
        <v>0</v>
      </c>
      <c r="BV1383">
        <v>0</v>
      </c>
      <c r="BW1383" t="s">
        <v>697</v>
      </c>
      <c r="BX1383">
        <v>0</v>
      </c>
    </row>
    <row r="1384" spans="1:76" x14ac:dyDescent="0.25">
      <c r="A1384" t="s">
        <v>192</v>
      </c>
      <c r="B1384" t="s">
        <v>697</v>
      </c>
      <c r="C1384" t="s">
        <v>697</v>
      </c>
      <c r="D1384" t="s">
        <v>697</v>
      </c>
      <c r="E1384" t="s">
        <v>697</v>
      </c>
      <c r="F1384" t="s">
        <v>210</v>
      </c>
      <c r="G1384" t="s">
        <v>697</v>
      </c>
      <c r="H1384" t="s">
        <v>184</v>
      </c>
      <c r="I1384" t="s">
        <v>3088</v>
      </c>
      <c r="J1384" t="s">
        <v>3088</v>
      </c>
      <c r="K1384">
        <v>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697</v>
      </c>
      <c r="AC1384" s="2">
        <v>-2.360655737704918</v>
      </c>
      <c r="AD1384">
        <v>-0.52</v>
      </c>
      <c r="AE1384">
        <v>0</v>
      </c>
      <c r="AF1384">
        <v>0</v>
      </c>
      <c r="AG1384">
        <v>0</v>
      </c>
      <c r="AH1384">
        <v>0</v>
      </c>
      <c r="AI1384" t="s">
        <v>697</v>
      </c>
      <c r="AJ1384" t="s">
        <v>697</v>
      </c>
      <c r="AK1384" t="s">
        <v>697</v>
      </c>
      <c r="AL1384">
        <v>0</v>
      </c>
      <c r="AM1384">
        <v>0</v>
      </c>
      <c r="AN1384" t="s">
        <v>697</v>
      </c>
      <c r="AO1384" t="s">
        <v>697</v>
      </c>
      <c r="AP1384" t="s">
        <v>697</v>
      </c>
      <c r="AQ1384" t="s">
        <v>697</v>
      </c>
      <c r="AR1384" t="s">
        <v>697</v>
      </c>
      <c r="AS1384" t="s">
        <v>697</v>
      </c>
      <c r="AT1384" t="s">
        <v>697</v>
      </c>
      <c r="AU1384" t="s">
        <v>697</v>
      </c>
      <c r="AV1384" t="s">
        <v>697</v>
      </c>
      <c r="AW1384" t="s">
        <v>697</v>
      </c>
      <c r="AX1384" t="s">
        <v>697</v>
      </c>
      <c r="AY1384" t="s">
        <v>697</v>
      </c>
      <c r="AZ1384" t="s">
        <v>697</v>
      </c>
      <c r="BA1384" t="s">
        <v>2782</v>
      </c>
      <c r="BB1384" t="s">
        <v>697</v>
      </c>
      <c r="BC1384">
        <v>2.88</v>
      </c>
      <c r="BD1384" t="s">
        <v>697</v>
      </c>
      <c r="BE1384">
        <v>0</v>
      </c>
      <c r="BF1384">
        <v>0</v>
      </c>
      <c r="BG1384">
        <v>0</v>
      </c>
      <c r="BH1384">
        <v>0</v>
      </c>
      <c r="BI1384" t="s">
        <v>197</v>
      </c>
      <c r="BJ1384" t="s">
        <v>697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 t="s">
        <v>697</v>
      </c>
      <c r="BQ1384">
        <v>0</v>
      </c>
      <c r="BR1384">
        <v>0</v>
      </c>
      <c r="BS1384">
        <v>0</v>
      </c>
      <c r="BT1384" t="s">
        <v>697</v>
      </c>
      <c r="BU1384">
        <v>0</v>
      </c>
      <c r="BV1384">
        <v>0</v>
      </c>
      <c r="BW1384" t="s">
        <v>697</v>
      </c>
      <c r="BX1384">
        <v>0</v>
      </c>
    </row>
    <row r="1385" spans="1:76" x14ac:dyDescent="0.25">
      <c r="A1385" t="s">
        <v>192</v>
      </c>
      <c r="B1385" t="s">
        <v>697</v>
      </c>
      <c r="C1385" t="s">
        <v>697</v>
      </c>
      <c r="D1385" t="s">
        <v>697</v>
      </c>
      <c r="E1385" t="s">
        <v>697</v>
      </c>
      <c r="F1385" t="s">
        <v>677</v>
      </c>
      <c r="G1385" t="s">
        <v>697</v>
      </c>
      <c r="H1385" t="s">
        <v>184</v>
      </c>
      <c r="I1385" t="s">
        <v>3088</v>
      </c>
      <c r="J1385" t="s">
        <v>3088</v>
      </c>
      <c r="K1385">
        <v>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697</v>
      </c>
      <c r="AC1385" s="2">
        <v>-0.58196721311475408</v>
      </c>
      <c r="AD1385">
        <v>-0.13</v>
      </c>
      <c r="AE1385">
        <v>0</v>
      </c>
      <c r="AF1385">
        <v>0</v>
      </c>
      <c r="AG1385">
        <v>0</v>
      </c>
      <c r="AH1385">
        <v>0</v>
      </c>
      <c r="AI1385" t="s">
        <v>697</v>
      </c>
      <c r="AJ1385" t="s">
        <v>697</v>
      </c>
      <c r="AK1385" t="s">
        <v>697</v>
      </c>
      <c r="AL1385">
        <v>0</v>
      </c>
      <c r="AM1385">
        <v>0</v>
      </c>
      <c r="AN1385" t="s">
        <v>697</v>
      </c>
      <c r="AO1385" t="s">
        <v>697</v>
      </c>
      <c r="AP1385" t="s">
        <v>697</v>
      </c>
      <c r="AQ1385" t="s">
        <v>697</v>
      </c>
      <c r="AR1385" t="s">
        <v>697</v>
      </c>
      <c r="AS1385" t="s">
        <v>697</v>
      </c>
      <c r="AT1385" t="s">
        <v>697</v>
      </c>
      <c r="AU1385" t="s">
        <v>697</v>
      </c>
      <c r="AV1385" t="s">
        <v>697</v>
      </c>
      <c r="AW1385" t="s">
        <v>697</v>
      </c>
      <c r="AX1385" t="s">
        <v>697</v>
      </c>
      <c r="AY1385" t="s">
        <v>697</v>
      </c>
      <c r="AZ1385" t="s">
        <v>697</v>
      </c>
      <c r="BA1385" t="s">
        <v>2700</v>
      </c>
      <c r="BB1385" t="s">
        <v>697</v>
      </c>
      <c r="BC1385">
        <v>0.71</v>
      </c>
      <c r="BD1385" t="s">
        <v>697</v>
      </c>
      <c r="BE1385">
        <v>0</v>
      </c>
      <c r="BF1385">
        <v>0</v>
      </c>
      <c r="BG1385">
        <v>0</v>
      </c>
      <c r="BH1385">
        <v>0</v>
      </c>
      <c r="BI1385" t="s">
        <v>197</v>
      </c>
      <c r="BJ1385" t="s">
        <v>697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 t="s">
        <v>697</v>
      </c>
      <c r="BQ1385">
        <v>0</v>
      </c>
      <c r="BR1385">
        <v>0</v>
      </c>
      <c r="BS1385">
        <v>0</v>
      </c>
      <c r="BT1385" t="s">
        <v>697</v>
      </c>
      <c r="BU1385">
        <v>0</v>
      </c>
      <c r="BV1385">
        <v>0</v>
      </c>
      <c r="BW1385" t="s">
        <v>697</v>
      </c>
      <c r="BX1385">
        <v>0</v>
      </c>
    </row>
    <row r="1386" spans="1:76" x14ac:dyDescent="0.25">
      <c r="A1386" t="s">
        <v>192</v>
      </c>
      <c r="B1386" t="s">
        <v>697</v>
      </c>
      <c r="C1386" t="s">
        <v>697</v>
      </c>
      <c r="D1386" t="s">
        <v>697</v>
      </c>
      <c r="E1386" t="s">
        <v>697</v>
      </c>
      <c r="F1386" t="s">
        <v>251</v>
      </c>
      <c r="G1386" t="s">
        <v>697</v>
      </c>
      <c r="H1386" t="s">
        <v>184</v>
      </c>
      <c r="I1386" t="s">
        <v>3088</v>
      </c>
      <c r="J1386" t="s">
        <v>3088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697</v>
      </c>
      <c r="AC1386" s="2">
        <v>-4.3934426229508201</v>
      </c>
      <c r="AD1386">
        <v>-0.97</v>
      </c>
      <c r="AE1386">
        <v>0</v>
      </c>
      <c r="AF1386">
        <v>0</v>
      </c>
      <c r="AG1386">
        <v>0</v>
      </c>
      <c r="AH1386">
        <v>0</v>
      </c>
      <c r="AI1386" t="s">
        <v>697</v>
      </c>
      <c r="AJ1386" t="s">
        <v>697</v>
      </c>
      <c r="AK1386" t="s">
        <v>697</v>
      </c>
      <c r="AL1386">
        <v>0</v>
      </c>
      <c r="AM1386">
        <v>0</v>
      </c>
      <c r="AN1386" t="s">
        <v>697</v>
      </c>
      <c r="AO1386" t="s">
        <v>697</v>
      </c>
      <c r="AP1386" t="s">
        <v>697</v>
      </c>
      <c r="AQ1386" t="s">
        <v>697</v>
      </c>
      <c r="AR1386" t="s">
        <v>697</v>
      </c>
      <c r="AS1386" t="s">
        <v>697</v>
      </c>
      <c r="AT1386" t="s">
        <v>697</v>
      </c>
      <c r="AU1386" t="s">
        <v>697</v>
      </c>
      <c r="AV1386" t="s">
        <v>697</v>
      </c>
      <c r="AW1386" t="s">
        <v>697</v>
      </c>
      <c r="AX1386" t="s">
        <v>697</v>
      </c>
      <c r="AY1386" t="s">
        <v>697</v>
      </c>
      <c r="AZ1386" t="s">
        <v>697</v>
      </c>
      <c r="BA1386" t="s">
        <v>1517</v>
      </c>
      <c r="BB1386" t="s">
        <v>3334</v>
      </c>
      <c r="BC1386">
        <v>5.36</v>
      </c>
      <c r="BD1386" t="s">
        <v>1199</v>
      </c>
      <c r="BE1386">
        <v>0</v>
      </c>
      <c r="BF1386">
        <v>0</v>
      </c>
      <c r="BG1386">
        <v>0</v>
      </c>
      <c r="BH1386">
        <v>0</v>
      </c>
      <c r="BI1386" t="s">
        <v>197</v>
      </c>
      <c r="BJ1386" t="s">
        <v>697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 t="s">
        <v>697</v>
      </c>
      <c r="BQ1386">
        <v>0</v>
      </c>
      <c r="BR1386">
        <v>0</v>
      </c>
      <c r="BS1386">
        <v>0</v>
      </c>
      <c r="BT1386" t="s">
        <v>697</v>
      </c>
      <c r="BU1386">
        <v>0</v>
      </c>
      <c r="BV1386">
        <v>0</v>
      </c>
      <c r="BW1386" t="s">
        <v>697</v>
      </c>
      <c r="BX1386">
        <v>0</v>
      </c>
    </row>
    <row r="1387" spans="1:76" x14ac:dyDescent="0.25">
      <c r="A1387" t="s">
        <v>192</v>
      </c>
      <c r="B1387" t="s">
        <v>697</v>
      </c>
      <c r="C1387" t="s">
        <v>697</v>
      </c>
      <c r="D1387" t="s">
        <v>697</v>
      </c>
      <c r="E1387" t="s">
        <v>697</v>
      </c>
      <c r="F1387" t="s">
        <v>218</v>
      </c>
      <c r="G1387" t="s">
        <v>697</v>
      </c>
      <c r="H1387" t="s">
        <v>184</v>
      </c>
      <c r="I1387" t="s">
        <v>3088</v>
      </c>
      <c r="J1387" t="s">
        <v>3088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697</v>
      </c>
      <c r="AC1387" s="2">
        <v>-0.89344262295081966</v>
      </c>
      <c r="AD1387">
        <v>-0.2</v>
      </c>
      <c r="AE1387">
        <v>0</v>
      </c>
      <c r="AF1387">
        <v>0</v>
      </c>
      <c r="AG1387">
        <v>0</v>
      </c>
      <c r="AH1387">
        <v>0</v>
      </c>
      <c r="AI1387" t="s">
        <v>697</v>
      </c>
      <c r="AJ1387" t="s">
        <v>697</v>
      </c>
      <c r="AK1387" t="s">
        <v>697</v>
      </c>
      <c r="AL1387">
        <v>0</v>
      </c>
      <c r="AM1387">
        <v>0</v>
      </c>
      <c r="AN1387" t="s">
        <v>697</v>
      </c>
      <c r="AO1387" t="s">
        <v>697</v>
      </c>
      <c r="AP1387" t="s">
        <v>697</v>
      </c>
      <c r="AQ1387" t="s">
        <v>697</v>
      </c>
      <c r="AR1387" t="s">
        <v>697</v>
      </c>
      <c r="AS1387" t="s">
        <v>697</v>
      </c>
      <c r="AT1387" t="s">
        <v>697</v>
      </c>
      <c r="AU1387" t="s">
        <v>697</v>
      </c>
      <c r="AV1387" t="s">
        <v>697</v>
      </c>
      <c r="AW1387" t="s">
        <v>697</v>
      </c>
      <c r="AX1387" t="s">
        <v>697</v>
      </c>
      <c r="AY1387" t="s">
        <v>697</v>
      </c>
      <c r="AZ1387" t="s">
        <v>697</v>
      </c>
      <c r="BA1387" t="s">
        <v>899</v>
      </c>
      <c r="BB1387" t="s">
        <v>923</v>
      </c>
      <c r="BC1387">
        <v>1.0900000000000001</v>
      </c>
      <c r="BD1387" t="s">
        <v>697</v>
      </c>
      <c r="BE1387">
        <v>0</v>
      </c>
      <c r="BF1387">
        <v>0</v>
      </c>
      <c r="BG1387">
        <v>0</v>
      </c>
      <c r="BH1387">
        <v>0</v>
      </c>
      <c r="BI1387" t="s">
        <v>197</v>
      </c>
      <c r="BJ1387" t="s">
        <v>697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 t="s">
        <v>697</v>
      </c>
      <c r="BQ1387">
        <v>0</v>
      </c>
      <c r="BR1387">
        <v>0</v>
      </c>
      <c r="BS1387">
        <v>0</v>
      </c>
      <c r="BT1387" t="s">
        <v>697</v>
      </c>
      <c r="BU1387">
        <v>0</v>
      </c>
      <c r="BV1387">
        <v>0</v>
      </c>
      <c r="BW1387" t="s">
        <v>697</v>
      </c>
      <c r="BX1387">
        <v>0</v>
      </c>
    </row>
    <row r="1388" spans="1:76" x14ac:dyDescent="0.25">
      <c r="A1388" t="s">
        <v>192</v>
      </c>
      <c r="B1388" t="s">
        <v>697</v>
      </c>
      <c r="C1388" t="s">
        <v>697</v>
      </c>
      <c r="D1388" t="s">
        <v>697</v>
      </c>
      <c r="E1388" t="s">
        <v>697</v>
      </c>
      <c r="F1388" t="s">
        <v>697</v>
      </c>
      <c r="G1388" t="s">
        <v>198</v>
      </c>
      <c r="H1388" t="s">
        <v>156</v>
      </c>
      <c r="I1388" t="s">
        <v>3088</v>
      </c>
      <c r="J1388" t="s">
        <v>3088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3.61</v>
      </c>
      <c r="Z1388">
        <v>0</v>
      </c>
      <c r="AA1388">
        <v>0</v>
      </c>
      <c r="AB1388" t="s">
        <v>697</v>
      </c>
      <c r="AC1388" s="2">
        <v>-2.959016393442623</v>
      </c>
      <c r="AD1388">
        <v>-0.65</v>
      </c>
      <c r="AE1388">
        <v>0</v>
      </c>
      <c r="AF1388">
        <v>0</v>
      </c>
      <c r="AG1388">
        <v>0</v>
      </c>
      <c r="AH1388">
        <v>0</v>
      </c>
      <c r="AI1388" t="s">
        <v>697</v>
      </c>
      <c r="AJ1388" t="s">
        <v>697</v>
      </c>
      <c r="AK1388" t="s">
        <v>697</v>
      </c>
      <c r="AL1388">
        <v>0</v>
      </c>
      <c r="AM1388">
        <v>0</v>
      </c>
      <c r="AN1388" t="s">
        <v>697</v>
      </c>
      <c r="AO1388" t="s">
        <v>697</v>
      </c>
      <c r="AP1388" t="s">
        <v>697</v>
      </c>
      <c r="AQ1388" t="s">
        <v>2740</v>
      </c>
      <c r="AR1388" t="s">
        <v>697</v>
      </c>
      <c r="AS1388" t="s">
        <v>697</v>
      </c>
      <c r="AT1388" t="s">
        <v>697</v>
      </c>
      <c r="AU1388" t="s">
        <v>697</v>
      </c>
      <c r="AV1388" t="s">
        <v>697</v>
      </c>
      <c r="AW1388" t="s">
        <v>697</v>
      </c>
      <c r="AX1388" t="s">
        <v>697</v>
      </c>
      <c r="AY1388" t="s">
        <v>697</v>
      </c>
      <c r="AZ1388" t="s">
        <v>697</v>
      </c>
      <c r="BA1388" t="s">
        <v>2742</v>
      </c>
      <c r="BB1388" t="s">
        <v>2743</v>
      </c>
      <c r="BC1388">
        <v>0</v>
      </c>
      <c r="BD1388" t="s">
        <v>697</v>
      </c>
      <c r="BE1388">
        <v>0</v>
      </c>
      <c r="BF1388">
        <v>0</v>
      </c>
      <c r="BG1388">
        <v>0</v>
      </c>
      <c r="BH1388">
        <v>0</v>
      </c>
      <c r="BI1388" t="s">
        <v>197</v>
      </c>
      <c r="BJ1388" t="s">
        <v>697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 t="s">
        <v>697</v>
      </c>
      <c r="BQ1388">
        <v>0</v>
      </c>
      <c r="BR1388">
        <v>0</v>
      </c>
      <c r="BS1388">
        <v>0</v>
      </c>
      <c r="BT1388" t="s">
        <v>697</v>
      </c>
      <c r="BU1388">
        <v>0</v>
      </c>
      <c r="BV1388">
        <v>0</v>
      </c>
      <c r="BW1388" t="s">
        <v>697</v>
      </c>
      <c r="BX1388">
        <v>0</v>
      </c>
    </row>
    <row r="1389" spans="1:76" x14ac:dyDescent="0.25">
      <c r="A1389" t="s">
        <v>192</v>
      </c>
      <c r="B1389" t="s">
        <v>697</v>
      </c>
      <c r="C1389" t="s">
        <v>697</v>
      </c>
      <c r="D1389" t="s">
        <v>697</v>
      </c>
      <c r="E1389" t="s">
        <v>697</v>
      </c>
      <c r="F1389" t="s">
        <v>697</v>
      </c>
      <c r="G1389" t="s">
        <v>198</v>
      </c>
      <c r="H1389" t="s">
        <v>156</v>
      </c>
      <c r="I1389" t="s">
        <v>3088</v>
      </c>
      <c r="J1389" t="s">
        <v>3088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3.37</v>
      </c>
      <c r="Z1389">
        <v>0</v>
      </c>
      <c r="AA1389">
        <v>0</v>
      </c>
      <c r="AB1389" t="s">
        <v>697</v>
      </c>
      <c r="AC1389" s="2">
        <v>-2.762295081967213</v>
      </c>
      <c r="AD1389">
        <v>-0.61</v>
      </c>
      <c r="AE1389">
        <v>0</v>
      </c>
      <c r="AF1389">
        <v>0</v>
      </c>
      <c r="AG1389">
        <v>0</v>
      </c>
      <c r="AH1389">
        <v>0</v>
      </c>
      <c r="AI1389" t="s">
        <v>697</v>
      </c>
      <c r="AJ1389" t="s">
        <v>697</v>
      </c>
      <c r="AK1389" t="s">
        <v>697</v>
      </c>
      <c r="AL1389">
        <v>0</v>
      </c>
      <c r="AM1389">
        <v>0</v>
      </c>
      <c r="AN1389" t="s">
        <v>697</v>
      </c>
      <c r="AO1389" t="s">
        <v>697</v>
      </c>
      <c r="AP1389" t="s">
        <v>697</v>
      </c>
      <c r="AQ1389" t="s">
        <v>2785</v>
      </c>
      <c r="AR1389" t="s">
        <v>697</v>
      </c>
      <c r="AS1389" t="s">
        <v>697</v>
      </c>
      <c r="AT1389" t="s">
        <v>697</v>
      </c>
      <c r="AU1389" t="s">
        <v>697</v>
      </c>
      <c r="AV1389" t="s">
        <v>697</v>
      </c>
      <c r="AW1389" t="s">
        <v>697</v>
      </c>
      <c r="AX1389" t="s">
        <v>697</v>
      </c>
      <c r="AY1389" t="s">
        <v>697</v>
      </c>
      <c r="AZ1389" t="s">
        <v>697</v>
      </c>
      <c r="BA1389" t="s">
        <v>2512</v>
      </c>
      <c r="BB1389" t="s">
        <v>2787</v>
      </c>
      <c r="BC1389">
        <v>0</v>
      </c>
      <c r="BD1389" t="s">
        <v>697</v>
      </c>
      <c r="BE1389">
        <v>0</v>
      </c>
      <c r="BF1389">
        <v>0</v>
      </c>
      <c r="BG1389">
        <v>0</v>
      </c>
      <c r="BH1389">
        <v>0</v>
      </c>
      <c r="BI1389" t="s">
        <v>197</v>
      </c>
      <c r="BJ1389" t="s">
        <v>697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 t="s">
        <v>697</v>
      </c>
      <c r="BQ1389">
        <v>0</v>
      </c>
      <c r="BR1389">
        <v>0</v>
      </c>
      <c r="BS1389">
        <v>0</v>
      </c>
      <c r="BT1389" t="s">
        <v>697</v>
      </c>
      <c r="BU1389">
        <v>0</v>
      </c>
      <c r="BV1389">
        <v>0</v>
      </c>
      <c r="BW1389" t="s">
        <v>697</v>
      </c>
      <c r="BX1389">
        <v>0</v>
      </c>
    </row>
    <row r="1390" spans="1:76" x14ac:dyDescent="0.25">
      <c r="A1390" t="s">
        <v>192</v>
      </c>
      <c r="B1390" t="s">
        <v>697</v>
      </c>
      <c r="C1390" t="s">
        <v>697</v>
      </c>
      <c r="D1390" t="s">
        <v>697</v>
      </c>
      <c r="E1390" t="s">
        <v>697</v>
      </c>
      <c r="F1390" t="s">
        <v>697</v>
      </c>
      <c r="G1390" t="s">
        <v>198</v>
      </c>
      <c r="H1390" t="s">
        <v>156</v>
      </c>
      <c r="I1390" t="s">
        <v>3088</v>
      </c>
      <c r="J1390" t="s">
        <v>3088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2.59</v>
      </c>
      <c r="Z1390">
        <v>0</v>
      </c>
      <c r="AA1390">
        <v>0</v>
      </c>
      <c r="AB1390" t="s">
        <v>697</v>
      </c>
      <c r="AC1390" s="2">
        <v>-2.122950819672131</v>
      </c>
      <c r="AD1390">
        <v>-0.47</v>
      </c>
      <c r="AE1390">
        <v>0</v>
      </c>
      <c r="AF1390">
        <v>0</v>
      </c>
      <c r="AG1390">
        <v>0</v>
      </c>
      <c r="AH1390">
        <v>0</v>
      </c>
      <c r="AI1390" t="s">
        <v>697</v>
      </c>
      <c r="AJ1390" t="s">
        <v>697</v>
      </c>
      <c r="AK1390" t="s">
        <v>697</v>
      </c>
      <c r="AL1390">
        <v>0</v>
      </c>
      <c r="AM1390">
        <v>0</v>
      </c>
      <c r="AN1390" t="s">
        <v>697</v>
      </c>
      <c r="AO1390" t="s">
        <v>697</v>
      </c>
      <c r="AP1390" t="s">
        <v>697</v>
      </c>
      <c r="AQ1390" t="s">
        <v>2754</v>
      </c>
      <c r="AR1390" t="s">
        <v>697</v>
      </c>
      <c r="AS1390" t="s">
        <v>697</v>
      </c>
      <c r="AT1390" t="s">
        <v>697</v>
      </c>
      <c r="AU1390" t="s">
        <v>697</v>
      </c>
      <c r="AV1390" t="s">
        <v>697</v>
      </c>
      <c r="AW1390" t="s">
        <v>697</v>
      </c>
      <c r="AX1390" t="s">
        <v>697</v>
      </c>
      <c r="AY1390" t="s">
        <v>697</v>
      </c>
      <c r="AZ1390" t="s">
        <v>697</v>
      </c>
      <c r="BA1390" t="s">
        <v>860</v>
      </c>
      <c r="BB1390" t="s">
        <v>2756</v>
      </c>
      <c r="BC1390">
        <v>0</v>
      </c>
      <c r="BD1390" t="s">
        <v>697</v>
      </c>
      <c r="BE1390">
        <v>0</v>
      </c>
      <c r="BF1390">
        <v>0</v>
      </c>
      <c r="BG1390">
        <v>0</v>
      </c>
      <c r="BH1390">
        <v>0</v>
      </c>
      <c r="BI1390" t="s">
        <v>197</v>
      </c>
      <c r="BJ1390" t="s">
        <v>697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 t="s">
        <v>697</v>
      </c>
      <c r="BQ1390">
        <v>0</v>
      </c>
      <c r="BR1390">
        <v>0</v>
      </c>
      <c r="BS1390">
        <v>0</v>
      </c>
      <c r="BT1390" t="s">
        <v>697</v>
      </c>
      <c r="BU1390">
        <v>0</v>
      </c>
      <c r="BV1390">
        <v>0</v>
      </c>
      <c r="BW1390" t="s">
        <v>697</v>
      </c>
      <c r="BX1390">
        <v>0</v>
      </c>
    </row>
    <row r="1391" spans="1:76" x14ac:dyDescent="0.25">
      <c r="A1391" t="s">
        <v>192</v>
      </c>
      <c r="B1391" t="s">
        <v>697</v>
      </c>
      <c r="C1391" t="s">
        <v>697</v>
      </c>
      <c r="D1391" t="s">
        <v>697</v>
      </c>
      <c r="E1391" t="s">
        <v>697</v>
      </c>
      <c r="F1391" t="s">
        <v>697</v>
      </c>
      <c r="G1391" t="s">
        <v>198</v>
      </c>
      <c r="H1391" t="s">
        <v>156</v>
      </c>
      <c r="I1391" t="s">
        <v>3088</v>
      </c>
      <c r="J1391" t="s">
        <v>3088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3.7145000000000001</v>
      </c>
      <c r="Z1391">
        <v>0</v>
      </c>
      <c r="AA1391">
        <v>0</v>
      </c>
      <c r="AB1391" t="s">
        <v>697</v>
      </c>
      <c r="AC1391" s="2">
        <v>-3.0446721311475411</v>
      </c>
      <c r="AD1391">
        <v>-0.67</v>
      </c>
      <c r="AE1391">
        <v>0</v>
      </c>
      <c r="AF1391">
        <v>0</v>
      </c>
      <c r="AG1391">
        <v>0</v>
      </c>
      <c r="AH1391">
        <v>0</v>
      </c>
      <c r="AI1391" t="s">
        <v>697</v>
      </c>
      <c r="AJ1391" t="s">
        <v>697</v>
      </c>
      <c r="AK1391" t="s">
        <v>697</v>
      </c>
      <c r="AL1391">
        <v>0</v>
      </c>
      <c r="AM1391">
        <v>0</v>
      </c>
      <c r="AN1391" t="s">
        <v>697</v>
      </c>
      <c r="AO1391" t="s">
        <v>697</v>
      </c>
      <c r="AP1391" t="s">
        <v>697</v>
      </c>
      <c r="AQ1391" t="s">
        <v>2750</v>
      </c>
      <c r="AR1391" t="s">
        <v>697</v>
      </c>
      <c r="AS1391" t="s">
        <v>697</v>
      </c>
      <c r="AT1391" t="s">
        <v>697</v>
      </c>
      <c r="AU1391" t="s">
        <v>697</v>
      </c>
      <c r="AV1391" t="s">
        <v>697</v>
      </c>
      <c r="AW1391" t="s">
        <v>697</v>
      </c>
      <c r="AX1391" t="s">
        <v>697</v>
      </c>
      <c r="AY1391" t="s">
        <v>697</v>
      </c>
      <c r="AZ1391" t="s">
        <v>697</v>
      </c>
      <c r="BA1391" t="s">
        <v>2615</v>
      </c>
      <c r="BB1391" t="s">
        <v>2752</v>
      </c>
      <c r="BC1391">
        <v>0</v>
      </c>
      <c r="BD1391" t="s">
        <v>697</v>
      </c>
      <c r="BE1391">
        <v>0</v>
      </c>
      <c r="BF1391">
        <v>0</v>
      </c>
      <c r="BG1391">
        <v>0</v>
      </c>
      <c r="BH1391">
        <v>0</v>
      </c>
      <c r="BI1391" t="s">
        <v>197</v>
      </c>
      <c r="BJ1391" t="s">
        <v>697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 t="s">
        <v>697</v>
      </c>
      <c r="BQ1391">
        <v>0</v>
      </c>
      <c r="BR1391">
        <v>0</v>
      </c>
      <c r="BS1391">
        <v>0</v>
      </c>
      <c r="BT1391" t="s">
        <v>697</v>
      </c>
      <c r="BU1391">
        <v>0</v>
      </c>
      <c r="BV1391">
        <v>0</v>
      </c>
      <c r="BW1391" t="s">
        <v>697</v>
      </c>
      <c r="BX1391">
        <v>0</v>
      </c>
    </row>
    <row r="1392" spans="1:76" x14ac:dyDescent="0.25">
      <c r="A1392" t="s">
        <v>192</v>
      </c>
      <c r="B1392" t="s">
        <v>697</v>
      </c>
      <c r="C1392" t="s">
        <v>697</v>
      </c>
      <c r="D1392" t="s">
        <v>697</v>
      </c>
      <c r="E1392" t="s">
        <v>697</v>
      </c>
      <c r="F1392" t="s">
        <v>697</v>
      </c>
      <c r="G1392" t="s">
        <v>198</v>
      </c>
      <c r="H1392" t="s">
        <v>156</v>
      </c>
      <c r="I1392" t="s">
        <v>3088</v>
      </c>
      <c r="J1392" t="s">
        <v>3088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3.37</v>
      </c>
      <c r="Z1392">
        <v>0</v>
      </c>
      <c r="AA1392">
        <v>0</v>
      </c>
      <c r="AB1392" t="s">
        <v>697</v>
      </c>
      <c r="AC1392" s="2">
        <v>-2.762295081967213</v>
      </c>
      <c r="AD1392">
        <v>-0.61</v>
      </c>
      <c r="AE1392">
        <v>0</v>
      </c>
      <c r="AF1392">
        <v>0</v>
      </c>
      <c r="AG1392">
        <v>0</v>
      </c>
      <c r="AH1392">
        <v>0</v>
      </c>
      <c r="AI1392" t="s">
        <v>697</v>
      </c>
      <c r="AJ1392" t="s">
        <v>697</v>
      </c>
      <c r="AK1392" t="s">
        <v>697</v>
      </c>
      <c r="AL1392">
        <v>0</v>
      </c>
      <c r="AM1392">
        <v>0</v>
      </c>
      <c r="AN1392" t="s">
        <v>697</v>
      </c>
      <c r="AO1392" t="s">
        <v>697</v>
      </c>
      <c r="AP1392" t="s">
        <v>697</v>
      </c>
      <c r="AQ1392" t="s">
        <v>2715</v>
      </c>
      <c r="AR1392" t="s">
        <v>697</v>
      </c>
      <c r="AS1392" t="s">
        <v>697</v>
      </c>
      <c r="AT1392" t="s">
        <v>697</v>
      </c>
      <c r="AU1392" t="s">
        <v>697</v>
      </c>
      <c r="AV1392" t="s">
        <v>697</v>
      </c>
      <c r="AW1392" t="s">
        <v>697</v>
      </c>
      <c r="AX1392" t="s">
        <v>697</v>
      </c>
      <c r="AY1392" t="s">
        <v>697</v>
      </c>
      <c r="AZ1392" t="s">
        <v>697</v>
      </c>
      <c r="BA1392" t="s">
        <v>2163</v>
      </c>
      <c r="BB1392" t="s">
        <v>2717</v>
      </c>
      <c r="BC1392">
        <v>0</v>
      </c>
      <c r="BD1392" t="s">
        <v>697</v>
      </c>
      <c r="BE1392">
        <v>0</v>
      </c>
      <c r="BF1392">
        <v>0</v>
      </c>
      <c r="BG1392">
        <v>0</v>
      </c>
      <c r="BH1392">
        <v>0</v>
      </c>
      <c r="BI1392" t="s">
        <v>197</v>
      </c>
      <c r="BJ1392" t="s">
        <v>697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 t="s">
        <v>697</v>
      </c>
      <c r="BQ1392">
        <v>0</v>
      </c>
      <c r="BR1392">
        <v>0</v>
      </c>
      <c r="BS1392">
        <v>0</v>
      </c>
      <c r="BT1392" t="s">
        <v>697</v>
      </c>
      <c r="BU1392">
        <v>0</v>
      </c>
      <c r="BV1392">
        <v>0</v>
      </c>
      <c r="BW1392" t="s">
        <v>697</v>
      </c>
      <c r="BX1392">
        <v>0</v>
      </c>
    </row>
    <row r="1393" spans="1:76" x14ac:dyDescent="0.25">
      <c r="A1393" t="s">
        <v>192</v>
      </c>
      <c r="B1393" t="s">
        <v>697</v>
      </c>
      <c r="C1393" t="s">
        <v>697</v>
      </c>
      <c r="D1393" t="s">
        <v>697</v>
      </c>
      <c r="E1393" t="s">
        <v>697</v>
      </c>
      <c r="F1393" t="s">
        <v>697</v>
      </c>
      <c r="G1393" t="s">
        <v>198</v>
      </c>
      <c r="H1393" t="s">
        <v>156</v>
      </c>
      <c r="I1393" t="s">
        <v>3088</v>
      </c>
      <c r="J1393" t="s">
        <v>3088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3.56</v>
      </c>
      <c r="Z1393">
        <v>0</v>
      </c>
      <c r="AA1393">
        <v>0</v>
      </c>
      <c r="AB1393" t="s">
        <v>697</v>
      </c>
      <c r="AC1393" s="2">
        <v>-2.918032786885246</v>
      </c>
      <c r="AD1393">
        <v>-0.64</v>
      </c>
      <c r="AE1393">
        <v>0</v>
      </c>
      <c r="AF1393">
        <v>0</v>
      </c>
      <c r="AG1393">
        <v>0</v>
      </c>
      <c r="AH1393">
        <v>0</v>
      </c>
      <c r="AI1393" t="s">
        <v>697</v>
      </c>
      <c r="AJ1393" t="s">
        <v>697</v>
      </c>
      <c r="AK1393" t="s">
        <v>697</v>
      </c>
      <c r="AL1393">
        <v>0</v>
      </c>
      <c r="AM1393">
        <v>0</v>
      </c>
      <c r="AN1393" t="s">
        <v>697</v>
      </c>
      <c r="AO1393" t="s">
        <v>697</v>
      </c>
      <c r="AP1393" t="s">
        <v>697</v>
      </c>
      <c r="AQ1393" t="s">
        <v>2764</v>
      </c>
      <c r="AR1393" t="s">
        <v>697</v>
      </c>
      <c r="AS1393" t="s">
        <v>697</v>
      </c>
      <c r="AT1393" t="s">
        <v>697</v>
      </c>
      <c r="AU1393" t="s">
        <v>697</v>
      </c>
      <c r="AV1393" t="s">
        <v>697</v>
      </c>
      <c r="AW1393" t="s">
        <v>697</v>
      </c>
      <c r="AX1393" t="s">
        <v>697</v>
      </c>
      <c r="AY1393" t="s">
        <v>697</v>
      </c>
      <c r="AZ1393" t="s">
        <v>697</v>
      </c>
      <c r="BA1393" t="s">
        <v>1527</v>
      </c>
      <c r="BB1393" t="s">
        <v>2766</v>
      </c>
      <c r="BC1393">
        <v>0</v>
      </c>
      <c r="BD1393" t="s">
        <v>697</v>
      </c>
      <c r="BE1393">
        <v>0</v>
      </c>
      <c r="BF1393">
        <v>0</v>
      </c>
      <c r="BG1393">
        <v>0</v>
      </c>
      <c r="BH1393">
        <v>0</v>
      </c>
      <c r="BI1393" t="s">
        <v>197</v>
      </c>
      <c r="BJ1393" t="s">
        <v>697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 t="s">
        <v>697</v>
      </c>
      <c r="BQ1393">
        <v>0</v>
      </c>
      <c r="BR1393">
        <v>0</v>
      </c>
      <c r="BS1393">
        <v>0</v>
      </c>
      <c r="BT1393" t="s">
        <v>697</v>
      </c>
      <c r="BU1393">
        <v>0</v>
      </c>
      <c r="BV1393">
        <v>0</v>
      </c>
      <c r="BW1393" t="s">
        <v>697</v>
      </c>
      <c r="BX1393">
        <v>0</v>
      </c>
    </row>
    <row r="1394" spans="1:76" x14ac:dyDescent="0.25">
      <c r="A1394" t="s">
        <v>192</v>
      </c>
      <c r="B1394" t="s">
        <v>697</v>
      </c>
      <c r="C1394" t="s">
        <v>697</v>
      </c>
      <c r="D1394" t="s">
        <v>697</v>
      </c>
      <c r="E1394" t="s">
        <v>697</v>
      </c>
      <c r="F1394" t="s">
        <v>697</v>
      </c>
      <c r="G1394" t="s">
        <v>198</v>
      </c>
      <c r="H1394" t="s">
        <v>156</v>
      </c>
      <c r="I1394" t="s">
        <v>3088</v>
      </c>
      <c r="J1394" t="s">
        <v>3088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2.82</v>
      </c>
      <c r="Z1394">
        <v>0</v>
      </c>
      <c r="AA1394">
        <v>0</v>
      </c>
      <c r="AB1394" t="s">
        <v>697</v>
      </c>
      <c r="AC1394" s="2">
        <v>-2.3114754098360657</v>
      </c>
      <c r="AD1394">
        <v>-0.51</v>
      </c>
      <c r="AE1394">
        <v>0</v>
      </c>
      <c r="AF1394">
        <v>0</v>
      </c>
      <c r="AG1394">
        <v>0</v>
      </c>
      <c r="AH1394">
        <v>0</v>
      </c>
      <c r="AI1394" t="s">
        <v>697</v>
      </c>
      <c r="AJ1394" t="s">
        <v>697</v>
      </c>
      <c r="AK1394" t="s">
        <v>697</v>
      </c>
      <c r="AL1394">
        <v>0</v>
      </c>
      <c r="AM1394">
        <v>0</v>
      </c>
      <c r="AN1394" t="s">
        <v>697</v>
      </c>
      <c r="AO1394" t="s">
        <v>697</v>
      </c>
      <c r="AP1394" t="s">
        <v>697</v>
      </c>
      <c r="AQ1394" t="s">
        <v>2637</v>
      </c>
      <c r="AR1394" t="s">
        <v>697</v>
      </c>
      <c r="AS1394" t="s">
        <v>697</v>
      </c>
      <c r="AT1394" t="s">
        <v>697</v>
      </c>
      <c r="AU1394" t="s">
        <v>697</v>
      </c>
      <c r="AV1394" t="s">
        <v>697</v>
      </c>
      <c r="AW1394" t="s">
        <v>697</v>
      </c>
      <c r="AX1394" t="s">
        <v>697</v>
      </c>
      <c r="AY1394" t="s">
        <v>697</v>
      </c>
      <c r="AZ1394" t="s">
        <v>697</v>
      </c>
      <c r="BA1394" t="s">
        <v>1402</v>
      </c>
      <c r="BB1394" t="s">
        <v>2639</v>
      </c>
      <c r="BC1394">
        <v>0</v>
      </c>
      <c r="BD1394" t="s">
        <v>697</v>
      </c>
      <c r="BE1394">
        <v>0</v>
      </c>
      <c r="BF1394">
        <v>0</v>
      </c>
      <c r="BG1394">
        <v>0</v>
      </c>
      <c r="BH1394">
        <v>0</v>
      </c>
      <c r="BI1394" t="s">
        <v>197</v>
      </c>
      <c r="BJ1394" t="s">
        <v>697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 t="s">
        <v>697</v>
      </c>
      <c r="BQ1394">
        <v>0</v>
      </c>
      <c r="BR1394">
        <v>0</v>
      </c>
      <c r="BS1394">
        <v>0</v>
      </c>
      <c r="BT1394" t="s">
        <v>697</v>
      </c>
      <c r="BU1394">
        <v>0</v>
      </c>
      <c r="BV1394">
        <v>0</v>
      </c>
      <c r="BW1394" t="s">
        <v>697</v>
      </c>
      <c r="BX1394">
        <v>0</v>
      </c>
    </row>
    <row r="1395" spans="1:76" x14ac:dyDescent="0.25">
      <c r="A1395" t="s">
        <v>192</v>
      </c>
      <c r="B1395" t="s">
        <v>697</v>
      </c>
      <c r="C1395" t="s">
        <v>697</v>
      </c>
      <c r="D1395" t="s">
        <v>697</v>
      </c>
      <c r="E1395" t="s">
        <v>697</v>
      </c>
      <c r="F1395" t="s">
        <v>697</v>
      </c>
      <c r="G1395" t="s">
        <v>198</v>
      </c>
      <c r="H1395" t="s">
        <v>156</v>
      </c>
      <c r="I1395" t="s">
        <v>3088</v>
      </c>
      <c r="J1395" t="s">
        <v>3088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4.29</v>
      </c>
      <c r="Z1395">
        <v>0</v>
      </c>
      <c r="AA1395">
        <v>0</v>
      </c>
      <c r="AB1395" t="s">
        <v>697</v>
      </c>
      <c r="AC1395" s="2">
        <v>-3.5163934426229506</v>
      </c>
      <c r="AD1395">
        <v>-0.77</v>
      </c>
      <c r="AE1395">
        <v>0</v>
      </c>
      <c r="AF1395">
        <v>0</v>
      </c>
      <c r="AG1395">
        <v>0</v>
      </c>
      <c r="AH1395">
        <v>0</v>
      </c>
      <c r="AI1395" t="s">
        <v>697</v>
      </c>
      <c r="AJ1395" t="s">
        <v>697</v>
      </c>
      <c r="AK1395" t="s">
        <v>697</v>
      </c>
      <c r="AL1395">
        <v>0</v>
      </c>
      <c r="AM1395">
        <v>0</v>
      </c>
      <c r="AN1395" t="s">
        <v>697</v>
      </c>
      <c r="AO1395" t="s">
        <v>697</v>
      </c>
      <c r="AP1395" t="s">
        <v>697</v>
      </c>
      <c r="AQ1395" t="s">
        <v>2773</v>
      </c>
      <c r="AR1395" t="s">
        <v>697</v>
      </c>
      <c r="AS1395" t="s">
        <v>697</v>
      </c>
      <c r="AT1395" t="s">
        <v>697</v>
      </c>
      <c r="AU1395" t="s">
        <v>697</v>
      </c>
      <c r="AV1395" t="s">
        <v>697</v>
      </c>
      <c r="AW1395" t="s">
        <v>697</v>
      </c>
      <c r="AX1395" t="s">
        <v>697</v>
      </c>
      <c r="AY1395" t="s">
        <v>697</v>
      </c>
      <c r="AZ1395" t="s">
        <v>697</v>
      </c>
      <c r="BA1395" t="s">
        <v>1401</v>
      </c>
      <c r="BB1395" t="s">
        <v>2484</v>
      </c>
      <c r="BC1395">
        <v>0</v>
      </c>
      <c r="BD1395" t="s">
        <v>697</v>
      </c>
      <c r="BE1395">
        <v>0</v>
      </c>
      <c r="BF1395">
        <v>0</v>
      </c>
      <c r="BG1395">
        <v>0</v>
      </c>
      <c r="BH1395">
        <v>0</v>
      </c>
      <c r="BI1395" t="s">
        <v>197</v>
      </c>
      <c r="BJ1395" t="s">
        <v>697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 t="s">
        <v>697</v>
      </c>
      <c r="BQ1395">
        <v>0</v>
      </c>
      <c r="BR1395">
        <v>0</v>
      </c>
      <c r="BS1395">
        <v>0</v>
      </c>
      <c r="BT1395" t="s">
        <v>697</v>
      </c>
      <c r="BU1395">
        <v>0</v>
      </c>
      <c r="BV1395">
        <v>0</v>
      </c>
      <c r="BW1395" t="s">
        <v>697</v>
      </c>
      <c r="BX1395">
        <v>0</v>
      </c>
    </row>
    <row r="1396" spans="1:76" x14ac:dyDescent="0.25">
      <c r="A1396" t="s">
        <v>192</v>
      </c>
      <c r="B1396" t="s">
        <v>697</v>
      </c>
      <c r="C1396" t="s">
        <v>697</v>
      </c>
      <c r="D1396" t="s">
        <v>697</v>
      </c>
      <c r="E1396" t="s">
        <v>697</v>
      </c>
      <c r="F1396" t="s">
        <v>697</v>
      </c>
      <c r="G1396" t="s">
        <v>198</v>
      </c>
      <c r="H1396" t="s">
        <v>156</v>
      </c>
      <c r="I1396" t="s">
        <v>3088</v>
      </c>
      <c r="J1396" t="s">
        <v>3088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3.7145000000000001</v>
      </c>
      <c r="Z1396">
        <v>0</v>
      </c>
      <c r="AA1396">
        <v>0</v>
      </c>
      <c r="AB1396" t="s">
        <v>697</v>
      </c>
      <c r="AC1396" s="2">
        <v>-3.0446721311475411</v>
      </c>
      <c r="AD1396">
        <v>-0.67</v>
      </c>
      <c r="AE1396">
        <v>0</v>
      </c>
      <c r="AF1396">
        <v>0</v>
      </c>
      <c r="AG1396">
        <v>0</v>
      </c>
      <c r="AH1396">
        <v>0</v>
      </c>
      <c r="AI1396" t="s">
        <v>697</v>
      </c>
      <c r="AJ1396" t="s">
        <v>697</v>
      </c>
      <c r="AK1396" t="s">
        <v>697</v>
      </c>
      <c r="AL1396">
        <v>0</v>
      </c>
      <c r="AM1396">
        <v>0</v>
      </c>
      <c r="AN1396" t="s">
        <v>697</v>
      </c>
      <c r="AO1396" t="s">
        <v>697</v>
      </c>
      <c r="AP1396" t="s">
        <v>697</v>
      </c>
      <c r="AQ1396" t="s">
        <v>2911</v>
      </c>
      <c r="AR1396" t="s">
        <v>697</v>
      </c>
      <c r="AS1396" t="s">
        <v>697</v>
      </c>
      <c r="AT1396" t="s">
        <v>697</v>
      </c>
      <c r="AU1396" t="s">
        <v>697</v>
      </c>
      <c r="AV1396" t="s">
        <v>697</v>
      </c>
      <c r="AW1396" t="s">
        <v>697</v>
      </c>
      <c r="AX1396" t="s">
        <v>697</v>
      </c>
      <c r="AY1396" t="s">
        <v>697</v>
      </c>
      <c r="AZ1396" t="s">
        <v>697</v>
      </c>
      <c r="BA1396" t="s">
        <v>2012</v>
      </c>
      <c r="BB1396" t="s">
        <v>2913</v>
      </c>
      <c r="BC1396">
        <v>0</v>
      </c>
      <c r="BD1396" t="s">
        <v>697</v>
      </c>
      <c r="BE1396">
        <v>0</v>
      </c>
      <c r="BF1396">
        <v>0</v>
      </c>
      <c r="BG1396">
        <v>0</v>
      </c>
      <c r="BH1396">
        <v>0</v>
      </c>
      <c r="BI1396" t="s">
        <v>197</v>
      </c>
      <c r="BJ1396" t="s">
        <v>697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 t="s">
        <v>697</v>
      </c>
      <c r="BQ1396">
        <v>0</v>
      </c>
      <c r="BR1396">
        <v>0</v>
      </c>
      <c r="BS1396">
        <v>0</v>
      </c>
      <c r="BT1396" t="s">
        <v>697</v>
      </c>
      <c r="BU1396">
        <v>0</v>
      </c>
      <c r="BV1396">
        <v>0</v>
      </c>
      <c r="BW1396" t="s">
        <v>697</v>
      </c>
      <c r="BX1396">
        <v>0</v>
      </c>
    </row>
    <row r="1397" spans="1:76" x14ac:dyDescent="0.25">
      <c r="A1397" t="s">
        <v>192</v>
      </c>
      <c r="B1397" t="s">
        <v>697</v>
      </c>
      <c r="C1397" t="s">
        <v>697</v>
      </c>
      <c r="D1397" t="s">
        <v>697</v>
      </c>
      <c r="E1397" t="s">
        <v>697</v>
      </c>
      <c r="F1397" t="s">
        <v>697</v>
      </c>
      <c r="G1397" t="s">
        <v>198</v>
      </c>
      <c r="H1397" t="s">
        <v>156</v>
      </c>
      <c r="I1397" t="s">
        <v>3088</v>
      </c>
      <c r="J1397" t="s">
        <v>3088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3.7145000000000001</v>
      </c>
      <c r="Z1397">
        <v>0</v>
      </c>
      <c r="AA1397">
        <v>0</v>
      </c>
      <c r="AB1397" t="s">
        <v>697</v>
      </c>
      <c r="AC1397" s="2">
        <v>-3.0446721311475411</v>
      </c>
      <c r="AD1397">
        <v>-0.67</v>
      </c>
      <c r="AE1397">
        <v>0</v>
      </c>
      <c r="AF1397">
        <v>0</v>
      </c>
      <c r="AG1397">
        <v>0</v>
      </c>
      <c r="AH1397">
        <v>0</v>
      </c>
      <c r="AI1397" t="s">
        <v>697</v>
      </c>
      <c r="AJ1397" t="s">
        <v>697</v>
      </c>
      <c r="AK1397" t="s">
        <v>697</v>
      </c>
      <c r="AL1397">
        <v>0</v>
      </c>
      <c r="AM1397">
        <v>0</v>
      </c>
      <c r="AN1397" t="s">
        <v>697</v>
      </c>
      <c r="AO1397" t="s">
        <v>697</v>
      </c>
      <c r="AP1397" t="s">
        <v>697</v>
      </c>
      <c r="AQ1397" t="s">
        <v>2789</v>
      </c>
      <c r="AR1397" t="s">
        <v>697</v>
      </c>
      <c r="AS1397" t="s">
        <v>697</v>
      </c>
      <c r="AT1397" t="s">
        <v>697</v>
      </c>
      <c r="AU1397" t="s">
        <v>697</v>
      </c>
      <c r="AV1397" t="s">
        <v>697</v>
      </c>
      <c r="AW1397" t="s">
        <v>697</v>
      </c>
      <c r="AX1397" t="s">
        <v>697</v>
      </c>
      <c r="AY1397" t="s">
        <v>697</v>
      </c>
      <c r="AZ1397" t="s">
        <v>697</v>
      </c>
      <c r="BA1397" t="s">
        <v>2249</v>
      </c>
      <c r="BB1397" t="s">
        <v>2791</v>
      </c>
      <c r="BC1397">
        <v>0</v>
      </c>
      <c r="BD1397" t="s">
        <v>697</v>
      </c>
      <c r="BE1397">
        <v>0</v>
      </c>
      <c r="BF1397">
        <v>0</v>
      </c>
      <c r="BG1397">
        <v>0</v>
      </c>
      <c r="BH1397">
        <v>0</v>
      </c>
      <c r="BI1397" t="s">
        <v>197</v>
      </c>
      <c r="BJ1397" t="s">
        <v>697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 t="s">
        <v>697</v>
      </c>
      <c r="BQ1397">
        <v>0</v>
      </c>
      <c r="BR1397">
        <v>0</v>
      </c>
      <c r="BS1397">
        <v>0</v>
      </c>
      <c r="BT1397" t="s">
        <v>697</v>
      </c>
      <c r="BU1397">
        <v>0</v>
      </c>
      <c r="BV1397">
        <v>0</v>
      </c>
      <c r="BW1397" t="s">
        <v>697</v>
      </c>
      <c r="BX1397">
        <v>0</v>
      </c>
    </row>
    <row r="1398" spans="1:76" x14ac:dyDescent="0.25">
      <c r="A1398" t="s">
        <v>192</v>
      </c>
      <c r="B1398" t="s">
        <v>697</v>
      </c>
      <c r="C1398" t="s">
        <v>697</v>
      </c>
      <c r="D1398" t="s">
        <v>697</v>
      </c>
      <c r="E1398" t="s">
        <v>697</v>
      </c>
      <c r="F1398" t="s">
        <v>697</v>
      </c>
      <c r="G1398" t="s">
        <v>198</v>
      </c>
      <c r="H1398" t="s">
        <v>156</v>
      </c>
      <c r="I1398" t="s">
        <v>3088</v>
      </c>
      <c r="J1398" t="s">
        <v>3088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3.77</v>
      </c>
      <c r="Z1398">
        <v>0</v>
      </c>
      <c r="AA1398">
        <v>0</v>
      </c>
      <c r="AB1398" t="s">
        <v>697</v>
      </c>
      <c r="AC1398" s="2">
        <v>-3.0901639344262297</v>
      </c>
      <c r="AD1398">
        <v>-0.68</v>
      </c>
      <c r="AE1398">
        <v>0</v>
      </c>
      <c r="AF1398">
        <v>0</v>
      </c>
      <c r="AG1398">
        <v>0</v>
      </c>
      <c r="AH1398">
        <v>0</v>
      </c>
      <c r="AI1398" t="s">
        <v>697</v>
      </c>
      <c r="AJ1398" t="s">
        <v>697</v>
      </c>
      <c r="AK1398" t="s">
        <v>697</v>
      </c>
      <c r="AL1398">
        <v>0</v>
      </c>
      <c r="AM1398">
        <v>0</v>
      </c>
      <c r="AN1398" t="s">
        <v>697</v>
      </c>
      <c r="AO1398" t="s">
        <v>697</v>
      </c>
      <c r="AP1398" t="s">
        <v>697</v>
      </c>
      <c r="AQ1398" t="s">
        <v>2776</v>
      </c>
      <c r="AR1398" t="s">
        <v>697</v>
      </c>
      <c r="AS1398" t="s">
        <v>697</v>
      </c>
      <c r="AT1398" t="s">
        <v>697</v>
      </c>
      <c r="AU1398" t="s">
        <v>697</v>
      </c>
      <c r="AV1398" t="s">
        <v>697</v>
      </c>
      <c r="AW1398" t="s">
        <v>697</v>
      </c>
      <c r="AX1398" t="s">
        <v>697</v>
      </c>
      <c r="AY1398" t="s">
        <v>697</v>
      </c>
      <c r="AZ1398" t="s">
        <v>697</v>
      </c>
      <c r="BA1398" t="s">
        <v>2509</v>
      </c>
      <c r="BB1398" t="s">
        <v>2778</v>
      </c>
      <c r="BC1398">
        <v>0</v>
      </c>
      <c r="BD1398" t="s">
        <v>697</v>
      </c>
      <c r="BE1398">
        <v>0</v>
      </c>
      <c r="BF1398">
        <v>0</v>
      </c>
      <c r="BG1398">
        <v>0</v>
      </c>
      <c r="BH1398">
        <v>0</v>
      </c>
      <c r="BI1398" t="s">
        <v>197</v>
      </c>
      <c r="BJ1398" t="s">
        <v>697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 t="s">
        <v>697</v>
      </c>
      <c r="BQ1398">
        <v>0</v>
      </c>
      <c r="BR1398">
        <v>0</v>
      </c>
      <c r="BS1398">
        <v>0</v>
      </c>
      <c r="BT1398" t="s">
        <v>697</v>
      </c>
      <c r="BU1398">
        <v>0</v>
      </c>
      <c r="BV1398">
        <v>0</v>
      </c>
      <c r="BW1398" t="s">
        <v>697</v>
      </c>
      <c r="BX1398">
        <v>0</v>
      </c>
    </row>
    <row r="1399" spans="1:76" x14ac:dyDescent="0.25">
      <c r="A1399" t="s">
        <v>192</v>
      </c>
      <c r="B1399" t="s">
        <v>697</v>
      </c>
      <c r="C1399" t="s">
        <v>697</v>
      </c>
      <c r="D1399" t="s">
        <v>697</v>
      </c>
      <c r="E1399" t="s">
        <v>697</v>
      </c>
      <c r="F1399" t="s">
        <v>697</v>
      </c>
      <c r="G1399" t="s">
        <v>198</v>
      </c>
      <c r="H1399" t="s">
        <v>156</v>
      </c>
      <c r="I1399" t="s">
        <v>3088</v>
      </c>
      <c r="J1399" t="s">
        <v>3088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3.51</v>
      </c>
      <c r="Z1399">
        <v>0</v>
      </c>
      <c r="AA1399">
        <v>0</v>
      </c>
      <c r="AB1399" t="s">
        <v>697</v>
      </c>
      <c r="AC1399" s="2">
        <v>-2.877049180327869</v>
      </c>
      <c r="AD1399">
        <v>-0.63</v>
      </c>
      <c r="AE1399">
        <v>0</v>
      </c>
      <c r="AF1399">
        <v>0</v>
      </c>
      <c r="AG1399">
        <v>0</v>
      </c>
      <c r="AH1399">
        <v>0</v>
      </c>
      <c r="AI1399" t="s">
        <v>697</v>
      </c>
      <c r="AJ1399" t="s">
        <v>697</v>
      </c>
      <c r="AK1399" t="s">
        <v>697</v>
      </c>
      <c r="AL1399">
        <v>0</v>
      </c>
      <c r="AM1399">
        <v>0</v>
      </c>
      <c r="AN1399" t="s">
        <v>697</v>
      </c>
      <c r="AO1399" t="s">
        <v>697</v>
      </c>
      <c r="AP1399" t="s">
        <v>697</v>
      </c>
      <c r="AQ1399" t="s">
        <v>2809</v>
      </c>
      <c r="AR1399" t="s">
        <v>697</v>
      </c>
      <c r="AS1399" t="s">
        <v>697</v>
      </c>
      <c r="AT1399" t="s">
        <v>697</v>
      </c>
      <c r="AU1399" t="s">
        <v>697</v>
      </c>
      <c r="AV1399" t="s">
        <v>697</v>
      </c>
      <c r="AW1399" t="s">
        <v>697</v>
      </c>
      <c r="AX1399" t="s">
        <v>697</v>
      </c>
      <c r="AY1399" t="s">
        <v>697</v>
      </c>
      <c r="AZ1399" t="s">
        <v>697</v>
      </c>
      <c r="BA1399" t="s">
        <v>2197</v>
      </c>
      <c r="BB1399" t="s">
        <v>2811</v>
      </c>
      <c r="BC1399">
        <v>0</v>
      </c>
      <c r="BD1399" t="s">
        <v>697</v>
      </c>
      <c r="BE1399">
        <v>0</v>
      </c>
      <c r="BF1399">
        <v>0</v>
      </c>
      <c r="BG1399">
        <v>0</v>
      </c>
      <c r="BH1399">
        <v>0</v>
      </c>
      <c r="BI1399" t="s">
        <v>197</v>
      </c>
      <c r="BJ1399" t="s">
        <v>697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 t="s">
        <v>697</v>
      </c>
      <c r="BQ1399">
        <v>0</v>
      </c>
      <c r="BR1399">
        <v>0</v>
      </c>
      <c r="BS1399">
        <v>0</v>
      </c>
      <c r="BT1399" t="s">
        <v>697</v>
      </c>
      <c r="BU1399">
        <v>0</v>
      </c>
      <c r="BV1399">
        <v>0</v>
      </c>
      <c r="BW1399" t="s">
        <v>697</v>
      </c>
      <c r="BX1399">
        <v>0</v>
      </c>
    </row>
    <row r="1400" spans="1:76" x14ac:dyDescent="0.25">
      <c r="A1400" t="s">
        <v>192</v>
      </c>
      <c r="B1400" t="s">
        <v>697</v>
      </c>
      <c r="C1400" t="s">
        <v>697</v>
      </c>
      <c r="D1400" t="s">
        <v>697</v>
      </c>
      <c r="E1400" t="s">
        <v>697</v>
      </c>
      <c r="F1400" t="s">
        <v>697</v>
      </c>
      <c r="G1400" t="s">
        <v>198</v>
      </c>
      <c r="H1400" t="s">
        <v>156</v>
      </c>
      <c r="I1400" t="s">
        <v>3088</v>
      </c>
      <c r="J1400" t="s">
        <v>3088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3.7145000000000001</v>
      </c>
      <c r="Z1400">
        <v>0</v>
      </c>
      <c r="AA1400">
        <v>0</v>
      </c>
      <c r="AB1400" t="s">
        <v>697</v>
      </c>
      <c r="AC1400" s="2">
        <v>-3.0446721311475411</v>
      </c>
      <c r="AD1400">
        <v>-0.67</v>
      </c>
      <c r="AE1400">
        <v>0</v>
      </c>
      <c r="AF1400">
        <v>0</v>
      </c>
      <c r="AG1400">
        <v>0</v>
      </c>
      <c r="AH1400">
        <v>0</v>
      </c>
      <c r="AI1400" t="s">
        <v>697</v>
      </c>
      <c r="AJ1400" t="s">
        <v>697</v>
      </c>
      <c r="AK1400" t="s">
        <v>697</v>
      </c>
      <c r="AL1400">
        <v>0</v>
      </c>
      <c r="AM1400">
        <v>0</v>
      </c>
      <c r="AN1400" t="s">
        <v>697</v>
      </c>
      <c r="AO1400" t="s">
        <v>697</v>
      </c>
      <c r="AP1400" t="s">
        <v>697</v>
      </c>
      <c r="AQ1400" t="s">
        <v>2919</v>
      </c>
      <c r="AR1400" t="s">
        <v>697</v>
      </c>
      <c r="AS1400" t="s">
        <v>697</v>
      </c>
      <c r="AT1400" t="s">
        <v>697</v>
      </c>
      <c r="AU1400" t="s">
        <v>697</v>
      </c>
      <c r="AV1400" t="s">
        <v>697</v>
      </c>
      <c r="AW1400" t="s">
        <v>697</v>
      </c>
      <c r="AX1400" t="s">
        <v>697</v>
      </c>
      <c r="AY1400" t="s">
        <v>697</v>
      </c>
      <c r="AZ1400" t="s">
        <v>697</v>
      </c>
      <c r="BA1400" t="s">
        <v>1224</v>
      </c>
      <c r="BB1400" t="s">
        <v>2921</v>
      </c>
      <c r="BC1400">
        <v>0</v>
      </c>
      <c r="BD1400" t="s">
        <v>697</v>
      </c>
      <c r="BE1400">
        <v>0</v>
      </c>
      <c r="BF1400">
        <v>0</v>
      </c>
      <c r="BG1400">
        <v>0</v>
      </c>
      <c r="BH1400">
        <v>0</v>
      </c>
      <c r="BI1400" t="s">
        <v>197</v>
      </c>
      <c r="BJ1400" t="s">
        <v>697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 t="s">
        <v>697</v>
      </c>
      <c r="BQ1400">
        <v>0</v>
      </c>
      <c r="BR1400">
        <v>0</v>
      </c>
      <c r="BS1400">
        <v>0</v>
      </c>
      <c r="BT1400" t="s">
        <v>697</v>
      </c>
      <c r="BU1400">
        <v>0</v>
      </c>
      <c r="BV1400">
        <v>0</v>
      </c>
      <c r="BW1400" t="s">
        <v>697</v>
      </c>
      <c r="BX1400">
        <v>0</v>
      </c>
    </row>
    <row r="1401" spans="1:76" x14ac:dyDescent="0.25">
      <c r="A1401" t="s">
        <v>192</v>
      </c>
      <c r="B1401" t="s">
        <v>697</v>
      </c>
      <c r="C1401" t="s">
        <v>697</v>
      </c>
      <c r="D1401" t="s">
        <v>697</v>
      </c>
      <c r="E1401" t="s">
        <v>697</v>
      </c>
      <c r="F1401" t="s">
        <v>697</v>
      </c>
      <c r="G1401" t="s">
        <v>198</v>
      </c>
      <c r="H1401" t="s">
        <v>156</v>
      </c>
      <c r="I1401" t="s">
        <v>3088</v>
      </c>
      <c r="J1401" t="s">
        <v>3088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3.7145000000000001</v>
      </c>
      <c r="Z1401">
        <v>0</v>
      </c>
      <c r="AA1401">
        <v>0</v>
      </c>
      <c r="AB1401" t="s">
        <v>697</v>
      </c>
      <c r="AC1401" s="2">
        <v>-3.0446721311475411</v>
      </c>
      <c r="AD1401">
        <v>-0.67</v>
      </c>
      <c r="AE1401">
        <v>0</v>
      </c>
      <c r="AF1401">
        <v>0</v>
      </c>
      <c r="AG1401">
        <v>0</v>
      </c>
      <c r="AH1401">
        <v>0</v>
      </c>
      <c r="AI1401" t="s">
        <v>697</v>
      </c>
      <c r="AJ1401" t="s">
        <v>697</v>
      </c>
      <c r="AK1401" t="s">
        <v>697</v>
      </c>
      <c r="AL1401">
        <v>0</v>
      </c>
      <c r="AM1401">
        <v>0</v>
      </c>
      <c r="AN1401" t="s">
        <v>697</v>
      </c>
      <c r="AO1401" t="s">
        <v>697</v>
      </c>
      <c r="AP1401" t="s">
        <v>697</v>
      </c>
      <c r="AQ1401" t="s">
        <v>2842</v>
      </c>
      <c r="AR1401" t="s">
        <v>697</v>
      </c>
      <c r="AS1401" t="s">
        <v>697</v>
      </c>
      <c r="AT1401" t="s">
        <v>697</v>
      </c>
      <c r="AU1401" t="s">
        <v>697</v>
      </c>
      <c r="AV1401" t="s">
        <v>697</v>
      </c>
      <c r="AW1401" t="s">
        <v>697</v>
      </c>
      <c r="AX1401" t="s">
        <v>697</v>
      </c>
      <c r="AY1401" t="s">
        <v>697</v>
      </c>
      <c r="AZ1401" t="s">
        <v>697</v>
      </c>
      <c r="BA1401" t="s">
        <v>2844</v>
      </c>
      <c r="BB1401" t="s">
        <v>2845</v>
      </c>
      <c r="BC1401">
        <v>0</v>
      </c>
      <c r="BD1401" t="s">
        <v>697</v>
      </c>
      <c r="BE1401">
        <v>0</v>
      </c>
      <c r="BF1401">
        <v>0</v>
      </c>
      <c r="BG1401">
        <v>0</v>
      </c>
      <c r="BH1401">
        <v>0</v>
      </c>
      <c r="BI1401" t="s">
        <v>197</v>
      </c>
      <c r="BJ1401" t="s">
        <v>697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 t="s">
        <v>697</v>
      </c>
      <c r="BQ1401">
        <v>0</v>
      </c>
      <c r="BR1401">
        <v>0</v>
      </c>
      <c r="BS1401">
        <v>0</v>
      </c>
      <c r="BT1401" t="s">
        <v>697</v>
      </c>
      <c r="BU1401">
        <v>0</v>
      </c>
      <c r="BV1401">
        <v>0</v>
      </c>
      <c r="BW1401" t="s">
        <v>697</v>
      </c>
      <c r="BX1401">
        <v>0</v>
      </c>
    </row>
    <row r="1402" spans="1:76" x14ac:dyDescent="0.25">
      <c r="A1402" t="s">
        <v>192</v>
      </c>
      <c r="B1402" t="s">
        <v>697</v>
      </c>
      <c r="C1402" t="s">
        <v>697</v>
      </c>
      <c r="D1402" t="s">
        <v>697</v>
      </c>
      <c r="E1402" t="s">
        <v>697</v>
      </c>
      <c r="F1402" t="s">
        <v>697</v>
      </c>
      <c r="G1402" t="s">
        <v>198</v>
      </c>
      <c r="H1402" t="s">
        <v>156</v>
      </c>
      <c r="I1402" t="s">
        <v>3088</v>
      </c>
      <c r="J1402" t="s">
        <v>3088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2.82</v>
      </c>
      <c r="Z1402">
        <v>0</v>
      </c>
      <c r="AA1402">
        <v>0</v>
      </c>
      <c r="AB1402" t="s">
        <v>697</v>
      </c>
      <c r="AC1402" s="2">
        <v>-2.3114754098360657</v>
      </c>
      <c r="AD1402">
        <v>-0.51</v>
      </c>
      <c r="AE1402">
        <v>0</v>
      </c>
      <c r="AF1402">
        <v>0</v>
      </c>
      <c r="AG1402">
        <v>0</v>
      </c>
      <c r="AH1402">
        <v>0</v>
      </c>
      <c r="AI1402" t="s">
        <v>697</v>
      </c>
      <c r="AJ1402" t="s">
        <v>697</v>
      </c>
      <c r="AK1402" t="s">
        <v>697</v>
      </c>
      <c r="AL1402">
        <v>0</v>
      </c>
      <c r="AM1402">
        <v>0</v>
      </c>
      <c r="AN1402" t="s">
        <v>697</v>
      </c>
      <c r="AO1402" t="s">
        <v>697</v>
      </c>
      <c r="AP1402" t="s">
        <v>697</v>
      </c>
      <c r="AQ1402" t="s">
        <v>2637</v>
      </c>
      <c r="AR1402" t="s">
        <v>697</v>
      </c>
      <c r="AS1402" t="s">
        <v>697</v>
      </c>
      <c r="AT1402" t="s">
        <v>697</v>
      </c>
      <c r="AU1402" t="s">
        <v>697</v>
      </c>
      <c r="AV1402" t="s">
        <v>697</v>
      </c>
      <c r="AW1402" t="s">
        <v>697</v>
      </c>
      <c r="AX1402" t="s">
        <v>697</v>
      </c>
      <c r="AY1402" t="s">
        <v>697</v>
      </c>
      <c r="AZ1402" t="s">
        <v>697</v>
      </c>
      <c r="BA1402" t="s">
        <v>1403</v>
      </c>
      <c r="BB1402" t="s">
        <v>2641</v>
      </c>
      <c r="BC1402">
        <v>0</v>
      </c>
      <c r="BD1402" t="s">
        <v>697</v>
      </c>
      <c r="BE1402">
        <v>0</v>
      </c>
      <c r="BF1402">
        <v>0</v>
      </c>
      <c r="BG1402">
        <v>0</v>
      </c>
      <c r="BH1402">
        <v>0</v>
      </c>
      <c r="BI1402" t="s">
        <v>197</v>
      </c>
      <c r="BJ1402" t="s">
        <v>697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 t="s">
        <v>697</v>
      </c>
      <c r="BQ1402">
        <v>0</v>
      </c>
      <c r="BR1402">
        <v>0</v>
      </c>
      <c r="BS1402">
        <v>0</v>
      </c>
      <c r="BT1402" t="s">
        <v>697</v>
      </c>
      <c r="BU1402">
        <v>0</v>
      </c>
      <c r="BV1402">
        <v>0</v>
      </c>
      <c r="BW1402" t="s">
        <v>697</v>
      </c>
      <c r="BX1402">
        <v>0</v>
      </c>
    </row>
    <row r="1403" spans="1:76" x14ac:dyDescent="0.25">
      <c r="A1403" t="s">
        <v>192</v>
      </c>
      <c r="B1403" t="s">
        <v>697</v>
      </c>
      <c r="C1403" t="s">
        <v>697</v>
      </c>
      <c r="D1403" t="s">
        <v>697</v>
      </c>
      <c r="E1403" t="s">
        <v>697</v>
      </c>
      <c r="F1403" t="s">
        <v>697</v>
      </c>
      <c r="G1403" t="s">
        <v>697</v>
      </c>
      <c r="H1403" t="s">
        <v>186</v>
      </c>
      <c r="I1403" t="s">
        <v>3088</v>
      </c>
      <c r="J1403" t="s">
        <v>3088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697</v>
      </c>
      <c r="AC1403" s="2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697</v>
      </c>
      <c r="AJ1403" t="s">
        <v>697</v>
      </c>
      <c r="AK1403" t="s">
        <v>697</v>
      </c>
      <c r="AL1403">
        <v>0</v>
      </c>
      <c r="AM1403">
        <v>0</v>
      </c>
      <c r="AN1403" t="s">
        <v>697</v>
      </c>
      <c r="AO1403" t="s">
        <v>697</v>
      </c>
      <c r="AP1403" t="s">
        <v>697</v>
      </c>
      <c r="AQ1403" t="s">
        <v>697</v>
      </c>
      <c r="AR1403" t="s">
        <v>697</v>
      </c>
      <c r="AS1403" t="s">
        <v>697</v>
      </c>
      <c r="AT1403" t="s">
        <v>697</v>
      </c>
      <c r="AU1403" t="s">
        <v>697</v>
      </c>
      <c r="AV1403" t="s">
        <v>697</v>
      </c>
      <c r="AW1403" t="s">
        <v>697</v>
      </c>
      <c r="AX1403" t="s">
        <v>697</v>
      </c>
      <c r="AY1403" t="s">
        <v>697</v>
      </c>
      <c r="AZ1403" t="s">
        <v>697</v>
      </c>
      <c r="BA1403" t="s">
        <v>697</v>
      </c>
      <c r="BB1403" t="s">
        <v>3335</v>
      </c>
      <c r="BC1403">
        <v>0</v>
      </c>
      <c r="BD1403" t="s">
        <v>697</v>
      </c>
      <c r="BE1403">
        <v>721.04</v>
      </c>
      <c r="BF1403">
        <v>0</v>
      </c>
      <c r="BG1403">
        <v>0</v>
      </c>
      <c r="BH1403">
        <v>0</v>
      </c>
      <c r="BI1403" t="s">
        <v>197</v>
      </c>
      <c r="BJ1403" t="s">
        <v>697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 t="s">
        <v>697</v>
      </c>
      <c r="BQ1403">
        <v>0</v>
      </c>
      <c r="BR1403">
        <v>0</v>
      </c>
      <c r="BS1403">
        <v>0</v>
      </c>
      <c r="BT1403" t="s">
        <v>697</v>
      </c>
      <c r="BU1403">
        <v>0</v>
      </c>
      <c r="BV1403">
        <v>0</v>
      </c>
      <c r="BW1403" t="s">
        <v>697</v>
      </c>
      <c r="BX1403">
        <v>0</v>
      </c>
    </row>
    <row r="1404" spans="1:76" x14ac:dyDescent="0.25">
      <c r="A1404" t="s">
        <v>726</v>
      </c>
      <c r="B1404" t="s">
        <v>191</v>
      </c>
      <c r="C1404" t="s">
        <v>539</v>
      </c>
      <c r="D1404" t="s">
        <v>540</v>
      </c>
      <c r="E1404" t="s">
        <v>192</v>
      </c>
      <c r="F1404" t="s">
        <v>457</v>
      </c>
      <c r="G1404" t="s">
        <v>697</v>
      </c>
      <c r="H1404" t="s">
        <v>89</v>
      </c>
      <c r="I1404" t="s">
        <v>1435</v>
      </c>
      <c r="J1404" t="s">
        <v>3088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697</v>
      </c>
      <c r="AC1404" s="2">
        <v>0</v>
      </c>
      <c r="AD1404">
        <v>0</v>
      </c>
      <c r="AE1404">
        <v>0</v>
      </c>
      <c r="AF1404">
        <v>1</v>
      </c>
      <c r="AG1404">
        <v>0</v>
      </c>
      <c r="AH1404">
        <v>118.05</v>
      </c>
      <c r="AI1404" t="s">
        <v>698</v>
      </c>
      <c r="AJ1404" t="s">
        <v>705</v>
      </c>
      <c r="AK1404" t="s">
        <v>697</v>
      </c>
      <c r="AL1404">
        <v>0</v>
      </c>
      <c r="AM1404">
        <v>0</v>
      </c>
      <c r="AN1404" t="s">
        <v>194</v>
      </c>
      <c r="AO1404" t="s">
        <v>697</v>
      </c>
      <c r="AP1404" t="s">
        <v>697</v>
      </c>
      <c r="AQ1404" t="s">
        <v>3336</v>
      </c>
      <c r="AR1404" t="s">
        <v>3337</v>
      </c>
      <c r="AS1404" t="s">
        <v>697</v>
      </c>
      <c r="AT1404" t="s">
        <v>697</v>
      </c>
      <c r="AU1404" t="s">
        <v>706</v>
      </c>
      <c r="AV1404" t="s">
        <v>236</v>
      </c>
      <c r="AW1404" t="s">
        <v>196</v>
      </c>
      <c r="AX1404" t="s">
        <v>697</v>
      </c>
      <c r="AY1404" t="s">
        <v>697</v>
      </c>
      <c r="AZ1404" t="s">
        <v>697</v>
      </c>
      <c r="BA1404" t="s">
        <v>2151</v>
      </c>
      <c r="BB1404" t="s">
        <v>3324</v>
      </c>
      <c r="BC1404">
        <v>0</v>
      </c>
      <c r="BD1404" t="s">
        <v>697</v>
      </c>
      <c r="BE1404">
        <v>0</v>
      </c>
      <c r="BF1404">
        <v>0</v>
      </c>
      <c r="BG1404">
        <v>0</v>
      </c>
      <c r="BH1404">
        <v>2.25</v>
      </c>
      <c r="BI1404" t="s">
        <v>197</v>
      </c>
      <c r="BJ1404" t="s">
        <v>192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 t="s">
        <v>3338</v>
      </c>
      <c r="BQ1404">
        <v>0</v>
      </c>
      <c r="BR1404">
        <v>0</v>
      </c>
      <c r="BS1404">
        <v>0</v>
      </c>
      <c r="BT1404" t="s">
        <v>880</v>
      </c>
      <c r="BU1404">
        <v>0</v>
      </c>
      <c r="BV1404">
        <v>0</v>
      </c>
      <c r="BW1404" t="s">
        <v>697</v>
      </c>
      <c r="BX1404">
        <v>0</v>
      </c>
    </row>
    <row r="1405" spans="1:76" x14ac:dyDescent="0.25">
      <c r="A1405" t="s">
        <v>726</v>
      </c>
      <c r="B1405" t="s">
        <v>191</v>
      </c>
      <c r="C1405" t="s">
        <v>539</v>
      </c>
      <c r="D1405" t="s">
        <v>540</v>
      </c>
      <c r="E1405" t="s">
        <v>192</v>
      </c>
      <c r="F1405" t="s">
        <v>457</v>
      </c>
      <c r="G1405" t="s">
        <v>198</v>
      </c>
      <c r="H1405" t="s">
        <v>198</v>
      </c>
      <c r="I1405" t="s">
        <v>1435</v>
      </c>
      <c r="J1405" t="s">
        <v>3088</v>
      </c>
      <c r="K1405">
        <v>1</v>
      </c>
      <c r="L1405">
        <v>744</v>
      </c>
      <c r="M1405">
        <v>536</v>
      </c>
      <c r="N1405">
        <v>0</v>
      </c>
      <c r="O1405">
        <v>0</v>
      </c>
      <c r="P1405">
        <v>0</v>
      </c>
      <c r="Q1405">
        <v>744</v>
      </c>
      <c r="R1405">
        <v>0</v>
      </c>
      <c r="S1405">
        <v>0</v>
      </c>
      <c r="T1405">
        <v>27.96</v>
      </c>
      <c r="U1405">
        <v>27.5</v>
      </c>
      <c r="V1405">
        <v>22.54</v>
      </c>
      <c r="W1405">
        <v>-5.42</v>
      </c>
      <c r="X1405">
        <v>-2.79</v>
      </c>
      <c r="Y1405">
        <v>18.760000000000002</v>
      </c>
      <c r="Z1405">
        <v>2.14</v>
      </c>
      <c r="AA1405">
        <v>0.4</v>
      </c>
      <c r="AB1405" t="s">
        <v>199</v>
      </c>
      <c r="AC1405" s="2">
        <v>-18.16393442622951</v>
      </c>
      <c r="AD1405">
        <v>-4</v>
      </c>
      <c r="AE1405">
        <v>537.26</v>
      </c>
      <c r="AF1405">
        <v>0</v>
      </c>
      <c r="AG1405">
        <v>0</v>
      </c>
      <c r="AH1405">
        <v>0</v>
      </c>
      <c r="AI1405" t="s">
        <v>697</v>
      </c>
      <c r="AJ1405" t="s">
        <v>697</v>
      </c>
      <c r="AK1405" t="s">
        <v>697</v>
      </c>
      <c r="AL1405">
        <v>0</v>
      </c>
      <c r="AM1405">
        <v>0</v>
      </c>
      <c r="AN1405" t="s">
        <v>697</v>
      </c>
      <c r="AO1405" t="s">
        <v>697</v>
      </c>
      <c r="AP1405" t="s">
        <v>215</v>
      </c>
      <c r="AQ1405" t="s">
        <v>3336</v>
      </c>
      <c r="AR1405" t="s">
        <v>3337</v>
      </c>
      <c r="AS1405" t="s">
        <v>697</v>
      </c>
      <c r="AT1405" t="s">
        <v>697</v>
      </c>
      <c r="AU1405" t="s">
        <v>706</v>
      </c>
      <c r="AV1405" t="s">
        <v>236</v>
      </c>
      <c r="AW1405" t="s">
        <v>196</v>
      </c>
      <c r="AX1405" t="s">
        <v>697</v>
      </c>
      <c r="AY1405" t="s">
        <v>697</v>
      </c>
      <c r="AZ1405" t="s">
        <v>697</v>
      </c>
      <c r="BA1405" t="s">
        <v>2151</v>
      </c>
      <c r="BB1405" t="s">
        <v>3324</v>
      </c>
      <c r="BC1405">
        <v>0</v>
      </c>
      <c r="BD1405" t="s">
        <v>697</v>
      </c>
      <c r="BE1405">
        <v>0</v>
      </c>
      <c r="BF1405">
        <v>0</v>
      </c>
      <c r="BG1405">
        <v>0</v>
      </c>
      <c r="BH1405">
        <v>0</v>
      </c>
      <c r="BI1405" t="s">
        <v>197</v>
      </c>
      <c r="BJ1405" t="s">
        <v>697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 t="s">
        <v>3338</v>
      </c>
      <c r="BQ1405">
        <v>0</v>
      </c>
      <c r="BR1405">
        <v>0</v>
      </c>
      <c r="BS1405">
        <v>0</v>
      </c>
      <c r="BT1405" t="s">
        <v>697</v>
      </c>
      <c r="BU1405">
        <v>0</v>
      </c>
      <c r="BV1405">
        <v>0</v>
      </c>
      <c r="BW1405" t="s">
        <v>697</v>
      </c>
      <c r="BX1405">
        <v>0</v>
      </c>
    </row>
    <row r="1406" spans="1:76" x14ac:dyDescent="0.25">
      <c r="A1406" t="s">
        <v>722</v>
      </c>
      <c r="B1406" t="s">
        <v>191</v>
      </c>
      <c r="C1406" t="s">
        <v>615</v>
      </c>
      <c r="D1406" t="s">
        <v>798</v>
      </c>
      <c r="E1406" t="s">
        <v>192</v>
      </c>
      <c r="F1406" t="s">
        <v>616</v>
      </c>
      <c r="G1406" t="s">
        <v>697</v>
      </c>
      <c r="H1406" t="s">
        <v>89</v>
      </c>
      <c r="I1406" t="s">
        <v>1131</v>
      </c>
      <c r="J1406" t="s">
        <v>3339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697</v>
      </c>
      <c r="AC1406" s="2">
        <v>0</v>
      </c>
      <c r="AD1406">
        <v>0</v>
      </c>
      <c r="AE1406">
        <v>0</v>
      </c>
      <c r="AF1406">
        <v>1</v>
      </c>
      <c r="AG1406">
        <v>0</v>
      </c>
      <c r="AH1406">
        <v>71.28</v>
      </c>
      <c r="AI1406" t="s">
        <v>698</v>
      </c>
      <c r="AJ1406" t="s">
        <v>705</v>
      </c>
      <c r="AK1406" t="s">
        <v>697</v>
      </c>
      <c r="AL1406">
        <v>0</v>
      </c>
      <c r="AM1406">
        <v>0</v>
      </c>
      <c r="AN1406" t="s">
        <v>194</v>
      </c>
      <c r="AO1406" t="s">
        <v>697</v>
      </c>
      <c r="AP1406" t="s">
        <v>697</v>
      </c>
      <c r="AQ1406" t="s">
        <v>3340</v>
      </c>
      <c r="AR1406" t="s">
        <v>3341</v>
      </c>
      <c r="AS1406" t="s">
        <v>697</v>
      </c>
      <c r="AT1406" t="s">
        <v>697</v>
      </c>
      <c r="AU1406" t="s">
        <v>706</v>
      </c>
      <c r="AV1406" t="s">
        <v>236</v>
      </c>
      <c r="AW1406" t="s">
        <v>196</v>
      </c>
      <c r="AX1406" t="s">
        <v>697</v>
      </c>
      <c r="AY1406" t="s">
        <v>697</v>
      </c>
      <c r="AZ1406" t="s">
        <v>697</v>
      </c>
      <c r="BA1406" t="s">
        <v>1265</v>
      </c>
      <c r="BB1406" t="s">
        <v>3342</v>
      </c>
      <c r="BC1406">
        <v>0</v>
      </c>
      <c r="BD1406" t="s">
        <v>697</v>
      </c>
      <c r="BE1406">
        <v>0</v>
      </c>
      <c r="BF1406">
        <v>0</v>
      </c>
      <c r="BG1406">
        <v>0</v>
      </c>
      <c r="BH1406">
        <v>2.25</v>
      </c>
      <c r="BI1406" t="s">
        <v>197</v>
      </c>
      <c r="BJ1406" t="s">
        <v>192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 t="s">
        <v>3343</v>
      </c>
      <c r="BQ1406">
        <v>0</v>
      </c>
      <c r="BR1406">
        <v>0</v>
      </c>
      <c r="BS1406">
        <v>0</v>
      </c>
      <c r="BT1406" t="s">
        <v>880</v>
      </c>
      <c r="BU1406">
        <v>0</v>
      </c>
      <c r="BV1406">
        <v>0</v>
      </c>
      <c r="BW1406" t="s">
        <v>697</v>
      </c>
      <c r="BX1406">
        <v>0</v>
      </c>
    </row>
    <row r="1407" spans="1:76" x14ac:dyDescent="0.25">
      <c r="A1407" t="s">
        <v>722</v>
      </c>
      <c r="B1407" t="s">
        <v>191</v>
      </c>
      <c r="C1407" t="s">
        <v>615</v>
      </c>
      <c r="D1407" t="s">
        <v>798</v>
      </c>
      <c r="E1407" t="s">
        <v>192</v>
      </c>
      <c r="F1407" t="s">
        <v>616</v>
      </c>
      <c r="G1407" t="s">
        <v>198</v>
      </c>
      <c r="H1407" t="s">
        <v>198</v>
      </c>
      <c r="I1407" t="s">
        <v>1131</v>
      </c>
      <c r="J1407" t="s">
        <v>3339</v>
      </c>
      <c r="K1407">
        <v>1</v>
      </c>
      <c r="L1407">
        <v>730</v>
      </c>
      <c r="M1407">
        <v>509</v>
      </c>
      <c r="N1407">
        <v>0</v>
      </c>
      <c r="O1407">
        <v>0</v>
      </c>
      <c r="P1407">
        <v>0</v>
      </c>
      <c r="Q1407">
        <v>730</v>
      </c>
      <c r="R1407">
        <v>0</v>
      </c>
      <c r="S1407">
        <v>0</v>
      </c>
      <c r="T1407">
        <v>30.27</v>
      </c>
      <c r="U1407">
        <v>27.5</v>
      </c>
      <c r="V1407">
        <v>22.54</v>
      </c>
      <c r="W1407">
        <v>-7.73</v>
      </c>
      <c r="X1407">
        <v>-16.600000000000001</v>
      </c>
      <c r="Y1407">
        <v>12.204000000000001</v>
      </c>
      <c r="Z1407">
        <v>16.54</v>
      </c>
      <c r="AA1407">
        <v>3.25</v>
      </c>
      <c r="AB1407" t="s">
        <v>199</v>
      </c>
      <c r="AC1407" s="2">
        <v>-26.601639344262296</v>
      </c>
      <c r="AD1407">
        <v>-5.85</v>
      </c>
      <c r="AE1407">
        <v>512.71</v>
      </c>
      <c r="AF1407">
        <v>0</v>
      </c>
      <c r="AG1407">
        <v>0</v>
      </c>
      <c r="AH1407">
        <v>0</v>
      </c>
      <c r="AI1407" t="s">
        <v>697</v>
      </c>
      <c r="AJ1407" t="s">
        <v>697</v>
      </c>
      <c r="AK1407" t="s">
        <v>697</v>
      </c>
      <c r="AL1407">
        <v>0</v>
      </c>
      <c r="AM1407">
        <v>0</v>
      </c>
      <c r="AN1407" t="s">
        <v>697</v>
      </c>
      <c r="AO1407" t="s">
        <v>697</v>
      </c>
      <c r="AP1407" t="s">
        <v>215</v>
      </c>
      <c r="AQ1407" t="s">
        <v>3340</v>
      </c>
      <c r="AR1407" t="s">
        <v>3341</v>
      </c>
      <c r="AS1407" t="s">
        <v>697</v>
      </c>
      <c r="AT1407" t="s">
        <v>697</v>
      </c>
      <c r="AU1407" t="s">
        <v>706</v>
      </c>
      <c r="AV1407" t="s">
        <v>236</v>
      </c>
      <c r="AW1407" t="s">
        <v>196</v>
      </c>
      <c r="AX1407" t="s">
        <v>697</v>
      </c>
      <c r="AY1407" t="s">
        <v>697</v>
      </c>
      <c r="AZ1407" t="s">
        <v>697</v>
      </c>
      <c r="BA1407" t="s">
        <v>1265</v>
      </c>
      <c r="BB1407" t="s">
        <v>3342</v>
      </c>
      <c r="BC1407">
        <v>0</v>
      </c>
      <c r="BD1407" t="s">
        <v>697</v>
      </c>
      <c r="BE1407">
        <v>0</v>
      </c>
      <c r="BF1407">
        <v>0</v>
      </c>
      <c r="BG1407">
        <v>0</v>
      </c>
      <c r="BH1407">
        <v>0</v>
      </c>
      <c r="BI1407" t="s">
        <v>197</v>
      </c>
      <c r="BJ1407" t="s">
        <v>697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 t="s">
        <v>3343</v>
      </c>
      <c r="BQ1407">
        <v>0</v>
      </c>
      <c r="BR1407">
        <v>0</v>
      </c>
      <c r="BS1407">
        <v>0</v>
      </c>
      <c r="BT1407" t="s">
        <v>697</v>
      </c>
      <c r="BU1407">
        <v>0</v>
      </c>
      <c r="BV1407">
        <v>0</v>
      </c>
      <c r="BW1407" t="s">
        <v>697</v>
      </c>
      <c r="BX1407">
        <v>0</v>
      </c>
    </row>
    <row r="1408" spans="1:76" x14ac:dyDescent="0.25">
      <c r="A1408" t="s">
        <v>728</v>
      </c>
      <c r="B1408" t="s">
        <v>191</v>
      </c>
      <c r="C1408" t="s">
        <v>211</v>
      </c>
      <c r="D1408" t="s">
        <v>671</v>
      </c>
      <c r="E1408" t="s">
        <v>192</v>
      </c>
      <c r="F1408" t="s">
        <v>212</v>
      </c>
      <c r="G1408" t="s">
        <v>697</v>
      </c>
      <c r="H1408" t="s">
        <v>89</v>
      </c>
      <c r="I1408" t="s">
        <v>3088</v>
      </c>
      <c r="J1408" t="s">
        <v>3339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697</v>
      </c>
      <c r="AC1408" s="2">
        <v>0</v>
      </c>
      <c r="AD1408">
        <v>0</v>
      </c>
      <c r="AE1408">
        <v>0</v>
      </c>
      <c r="AF1408">
        <v>1</v>
      </c>
      <c r="AG1408">
        <v>0</v>
      </c>
      <c r="AH1408">
        <v>47.52</v>
      </c>
      <c r="AI1408" t="s">
        <v>614</v>
      </c>
      <c r="AJ1408" t="s">
        <v>682</v>
      </c>
      <c r="AK1408" t="s">
        <v>697</v>
      </c>
      <c r="AL1408">
        <v>0</v>
      </c>
      <c r="AM1408">
        <v>0</v>
      </c>
      <c r="AN1408" t="s">
        <v>194</v>
      </c>
      <c r="AO1408" t="s">
        <v>697</v>
      </c>
      <c r="AP1408" t="s">
        <v>697</v>
      </c>
      <c r="AQ1408" t="s">
        <v>3344</v>
      </c>
      <c r="AR1408" t="s">
        <v>3345</v>
      </c>
      <c r="AS1408" t="s">
        <v>697</v>
      </c>
      <c r="AT1408" t="s">
        <v>697</v>
      </c>
      <c r="AU1408" t="s">
        <v>213</v>
      </c>
      <c r="AV1408" t="s">
        <v>236</v>
      </c>
      <c r="AW1408" t="s">
        <v>196</v>
      </c>
      <c r="AX1408" t="s">
        <v>697</v>
      </c>
      <c r="AY1408" t="s">
        <v>697</v>
      </c>
      <c r="AZ1408" t="s">
        <v>697</v>
      </c>
      <c r="BA1408" t="s">
        <v>3346</v>
      </c>
      <c r="BB1408" t="s">
        <v>3347</v>
      </c>
      <c r="BC1408">
        <v>0</v>
      </c>
      <c r="BD1408" t="s">
        <v>697</v>
      </c>
      <c r="BE1408">
        <v>0</v>
      </c>
      <c r="BF1408">
        <v>0</v>
      </c>
      <c r="BG1408">
        <v>0</v>
      </c>
      <c r="BH1408">
        <v>1.6</v>
      </c>
      <c r="BI1408" t="s">
        <v>197</v>
      </c>
      <c r="BJ1408" t="s">
        <v>192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 t="s">
        <v>3348</v>
      </c>
      <c r="BQ1408">
        <v>0</v>
      </c>
      <c r="BR1408">
        <v>0</v>
      </c>
      <c r="BS1408">
        <v>0</v>
      </c>
      <c r="BT1408" t="s">
        <v>880</v>
      </c>
      <c r="BU1408">
        <v>0</v>
      </c>
      <c r="BV1408">
        <v>0</v>
      </c>
      <c r="BW1408" t="s">
        <v>697</v>
      </c>
      <c r="BX1408">
        <v>0</v>
      </c>
    </row>
    <row r="1409" spans="1:76" x14ac:dyDescent="0.25">
      <c r="A1409" t="s">
        <v>728</v>
      </c>
      <c r="B1409" t="s">
        <v>191</v>
      </c>
      <c r="C1409" t="s">
        <v>211</v>
      </c>
      <c r="D1409" t="s">
        <v>671</v>
      </c>
      <c r="E1409" t="s">
        <v>192</v>
      </c>
      <c r="F1409" t="s">
        <v>212</v>
      </c>
      <c r="G1409" t="s">
        <v>198</v>
      </c>
      <c r="H1409" t="s">
        <v>198</v>
      </c>
      <c r="I1409" t="s">
        <v>3088</v>
      </c>
      <c r="J1409" t="s">
        <v>3339</v>
      </c>
      <c r="K1409">
        <v>1</v>
      </c>
      <c r="L1409">
        <v>929</v>
      </c>
      <c r="M1409">
        <v>648</v>
      </c>
      <c r="N1409">
        <v>0</v>
      </c>
      <c r="O1409">
        <v>0</v>
      </c>
      <c r="P1409">
        <v>0</v>
      </c>
      <c r="Q1409">
        <v>929</v>
      </c>
      <c r="R1409">
        <v>0</v>
      </c>
      <c r="S1409">
        <v>0</v>
      </c>
      <c r="T1409">
        <v>30.25</v>
      </c>
      <c r="U1409">
        <v>32.5</v>
      </c>
      <c r="V1409">
        <v>26.64</v>
      </c>
      <c r="W1409">
        <v>-3.61</v>
      </c>
      <c r="X1409">
        <v>17.149999999999999</v>
      </c>
      <c r="Y1409">
        <v>16.099</v>
      </c>
      <c r="Z1409">
        <v>21.06</v>
      </c>
      <c r="AA1409">
        <v>3.25</v>
      </c>
      <c r="AB1409" t="s">
        <v>199</v>
      </c>
      <c r="AC1409" s="2">
        <v>3.9516393442622952</v>
      </c>
      <c r="AD1409">
        <v>0.87</v>
      </c>
      <c r="AE1409">
        <v>606.02</v>
      </c>
      <c r="AF1409">
        <v>0</v>
      </c>
      <c r="AG1409">
        <v>0</v>
      </c>
      <c r="AH1409">
        <v>0</v>
      </c>
      <c r="AI1409" t="s">
        <v>697</v>
      </c>
      <c r="AJ1409" t="s">
        <v>697</v>
      </c>
      <c r="AK1409" t="s">
        <v>697</v>
      </c>
      <c r="AL1409">
        <v>0</v>
      </c>
      <c r="AM1409">
        <v>0</v>
      </c>
      <c r="AN1409" t="s">
        <v>697</v>
      </c>
      <c r="AO1409" t="s">
        <v>697</v>
      </c>
      <c r="AP1409" t="s">
        <v>215</v>
      </c>
      <c r="AQ1409" t="s">
        <v>3344</v>
      </c>
      <c r="AR1409" t="s">
        <v>3345</v>
      </c>
      <c r="AS1409" t="s">
        <v>697</v>
      </c>
      <c r="AT1409" t="s">
        <v>697</v>
      </c>
      <c r="AU1409" t="s">
        <v>213</v>
      </c>
      <c r="AV1409" t="s">
        <v>236</v>
      </c>
      <c r="AW1409" t="s">
        <v>196</v>
      </c>
      <c r="AX1409" t="s">
        <v>697</v>
      </c>
      <c r="AY1409" t="s">
        <v>697</v>
      </c>
      <c r="AZ1409" t="s">
        <v>697</v>
      </c>
      <c r="BA1409" t="s">
        <v>3346</v>
      </c>
      <c r="BB1409" t="s">
        <v>3347</v>
      </c>
      <c r="BC1409">
        <v>0</v>
      </c>
      <c r="BD1409" t="s">
        <v>697</v>
      </c>
      <c r="BE1409">
        <v>0</v>
      </c>
      <c r="BF1409">
        <v>0</v>
      </c>
      <c r="BG1409">
        <v>0</v>
      </c>
      <c r="BH1409">
        <v>0</v>
      </c>
      <c r="BI1409" t="s">
        <v>197</v>
      </c>
      <c r="BJ1409" t="s">
        <v>697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 t="s">
        <v>3348</v>
      </c>
      <c r="BQ1409">
        <v>0</v>
      </c>
      <c r="BR1409">
        <v>0</v>
      </c>
      <c r="BS1409">
        <v>0</v>
      </c>
      <c r="BT1409" t="s">
        <v>697</v>
      </c>
      <c r="BU1409">
        <v>0</v>
      </c>
      <c r="BV1409">
        <v>0</v>
      </c>
      <c r="BW1409" t="s">
        <v>697</v>
      </c>
      <c r="BX1409">
        <v>0</v>
      </c>
    </row>
    <row r="1410" spans="1:76" x14ac:dyDescent="0.25">
      <c r="A1410" t="s">
        <v>719</v>
      </c>
      <c r="B1410" t="s">
        <v>191</v>
      </c>
      <c r="C1410" t="s">
        <v>681</v>
      </c>
      <c r="D1410" t="s">
        <v>669</v>
      </c>
      <c r="E1410" t="s">
        <v>192</v>
      </c>
      <c r="F1410" t="s">
        <v>622</v>
      </c>
      <c r="G1410" t="s">
        <v>697</v>
      </c>
      <c r="H1410" t="s">
        <v>89</v>
      </c>
      <c r="I1410" t="s">
        <v>2264</v>
      </c>
      <c r="J1410" t="s">
        <v>3339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697</v>
      </c>
      <c r="AC1410" s="2">
        <v>0</v>
      </c>
      <c r="AD1410">
        <v>0</v>
      </c>
      <c r="AE1410">
        <v>0</v>
      </c>
      <c r="AF1410">
        <v>1</v>
      </c>
      <c r="AG1410">
        <v>0</v>
      </c>
      <c r="AH1410">
        <v>66.819999999999993</v>
      </c>
      <c r="AI1410" t="s">
        <v>698</v>
      </c>
      <c r="AJ1410" t="s">
        <v>705</v>
      </c>
      <c r="AK1410" t="s">
        <v>697</v>
      </c>
      <c r="AL1410">
        <v>0</v>
      </c>
      <c r="AM1410">
        <v>0</v>
      </c>
      <c r="AN1410" t="s">
        <v>194</v>
      </c>
      <c r="AO1410" t="s">
        <v>697</v>
      </c>
      <c r="AP1410" t="s">
        <v>697</v>
      </c>
      <c r="AQ1410" t="s">
        <v>3349</v>
      </c>
      <c r="AR1410" t="s">
        <v>3350</v>
      </c>
      <c r="AS1410" t="s">
        <v>697</v>
      </c>
      <c r="AT1410" t="s">
        <v>697</v>
      </c>
      <c r="AU1410" t="s">
        <v>706</v>
      </c>
      <c r="AV1410" t="s">
        <v>236</v>
      </c>
      <c r="AW1410" t="s">
        <v>196</v>
      </c>
      <c r="AX1410" t="s">
        <v>697</v>
      </c>
      <c r="AY1410" t="s">
        <v>697</v>
      </c>
      <c r="AZ1410" t="s">
        <v>697</v>
      </c>
      <c r="BA1410" t="s">
        <v>3351</v>
      </c>
      <c r="BB1410" t="s">
        <v>3352</v>
      </c>
      <c r="BC1410">
        <v>0</v>
      </c>
      <c r="BD1410" t="s">
        <v>697</v>
      </c>
      <c r="BE1410">
        <v>0</v>
      </c>
      <c r="BF1410">
        <v>0</v>
      </c>
      <c r="BG1410">
        <v>0</v>
      </c>
      <c r="BH1410">
        <v>2.25</v>
      </c>
      <c r="BI1410" t="s">
        <v>197</v>
      </c>
      <c r="BJ1410" t="s">
        <v>192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 t="s">
        <v>3353</v>
      </c>
      <c r="BQ1410">
        <v>0</v>
      </c>
      <c r="BR1410">
        <v>0</v>
      </c>
      <c r="BS1410">
        <v>0</v>
      </c>
      <c r="BT1410" t="s">
        <v>880</v>
      </c>
      <c r="BU1410">
        <v>0</v>
      </c>
      <c r="BV1410">
        <v>0</v>
      </c>
      <c r="BW1410" t="s">
        <v>697</v>
      </c>
      <c r="BX1410">
        <v>0</v>
      </c>
    </row>
    <row r="1411" spans="1:76" x14ac:dyDescent="0.25">
      <c r="A1411" t="s">
        <v>719</v>
      </c>
      <c r="B1411" t="s">
        <v>191</v>
      </c>
      <c r="C1411" t="s">
        <v>681</v>
      </c>
      <c r="D1411" t="s">
        <v>669</v>
      </c>
      <c r="E1411" t="s">
        <v>192</v>
      </c>
      <c r="F1411" t="s">
        <v>622</v>
      </c>
      <c r="G1411" t="s">
        <v>198</v>
      </c>
      <c r="H1411" t="s">
        <v>198</v>
      </c>
      <c r="I1411" t="s">
        <v>2264</v>
      </c>
      <c r="J1411" t="s">
        <v>3339</v>
      </c>
      <c r="K1411">
        <v>1</v>
      </c>
      <c r="L1411">
        <v>516</v>
      </c>
      <c r="M1411">
        <v>367</v>
      </c>
      <c r="N1411">
        <v>0</v>
      </c>
      <c r="O1411">
        <v>0</v>
      </c>
      <c r="P1411">
        <v>0</v>
      </c>
      <c r="Q1411">
        <v>516</v>
      </c>
      <c r="R1411">
        <v>0</v>
      </c>
      <c r="S1411">
        <v>0</v>
      </c>
      <c r="T1411">
        <v>28.88</v>
      </c>
      <c r="U1411">
        <v>31.5</v>
      </c>
      <c r="V1411">
        <v>25.82</v>
      </c>
      <c r="W1411">
        <v>-3.06</v>
      </c>
      <c r="X1411">
        <v>11.1</v>
      </c>
      <c r="Y1411">
        <v>0</v>
      </c>
      <c r="Z1411">
        <v>14.55</v>
      </c>
      <c r="AA1411">
        <v>3.96</v>
      </c>
      <c r="AB1411" t="s">
        <v>199</v>
      </c>
      <c r="AC1411" s="2">
        <v>11.098360655737705</v>
      </c>
      <c r="AD1411">
        <v>2.44</v>
      </c>
      <c r="AE1411">
        <v>338.91</v>
      </c>
      <c r="AF1411">
        <v>0</v>
      </c>
      <c r="AG1411">
        <v>0</v>
      </c>
      <c r="AH1411">
        <v>0</v>
      </c>
      <c r="AI1411" t="s">
        <v>697</v>
      </c>
      <c r="AJ1411" t="s">
        <v>697</v>
      </c>
      <c r="AK1411" t="s">
        <v>697</v>
      </c>
      <c r="AL1411">
        <v>0</v>
      </c>
      <c r="AM1411">
        <v>0</v>
      </c>
      <c r="AN1411" t="s">
        <v>697</v>
      </c>
      <c r="AO1411" t="s">
        <v>697</v>
      </c>
      <c r="AP1411" t="s">
        <v>415</v>
      </c>
      <c r="AQ1411" t="s">
        <v>3349</v>
      </c>
      <c r="AR1411" t="s">
        <v>3350</v>
      </c>
      <c r="AS1411" t="s">
        <v>697</v>
      </c>
      <c r="AT1411" t="s">
        <v>697</v>
      </c>
      <c r="AU1411" t="s">
        <v>706</v>
      </c>
      <c r="AV1411" t="s">
        <v>236</v>
      </c>
      <c r="AW1411" t="s">
        <v>196</v>
      </c>
      <c r="AX1411" t="s">
        <v>697</v>
      </c>
      <c r="AY1411" t="s">
        <v>697</v>
      </c>
      <c r="AZ1411" t="s">
        <v>697</v>
      </c>
      <c r="BA1411" t="s">
        <v>3351</v>
      </c>
      <c r="BB1411" t="s">
        <v>3352</v>
      </c>
      <c r="BC1411">
        <v>0</v>
      </c>
      <c r="BD1411" t="s">
        <v>697</v>
      </c>
      <c r="BE1411">
        <v>0</v>
      </c>
      <c r="BF1411">
        <v>0</v>
      </c>
      <c r="BG1411">
        <v>0</v>
      </c>
      <c r="BH1411">
        <v>0</v>
      </c>
      <c r="BI1411" t="s">
        <v>197</v>
      </c>
      <c r="BJ1411" t="s">
        <v>697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 t="s">
        <v>3353</v>
      </c>
      <c r="BQ1411">
        <v>0</v>
      </c>
      <c r="BR1411">
        <v>0</v>
      </c>
      <c r="BS1411">
        <v>0</v>
      </c>
      <c r="BT1411" t="s">
        <v>697</v>
      </c>
      <c r="BU1411">
        <v>0</v>
      </c>
      <c r="BV1411">
        <v>0</v>
      </c>
      <c r="BW1411" t="s">
        <v>697</v>
      </c>
      <c r="BX1411">
        <v>0</v>
      </c>
    </row>
    <row r="1412" spans="1:76" x14ac:dyDescent="0.25">
      <c r="A1412" t="s">
        <v>739</v>
      </c>
      <c r="B1412" t="s">
        <v>191</v>
      </c>
      <c r="C1412" t="s">
        <v>535</v>
      </c>
      <c r="D1412" t="s">
        <v>536</v>
      </c>
      <c r="E1412" t="s">
        <v>192</v>
      </c>
      <c r="F1412" t="s">
        <v>253</v>
      </c>
      <c r="G1412" t="s">
        <v>697</v>
      </c>
      <c r="H1412" t="s">
        <v>89</v>
      </c>
      <c r="I1412" t="s">
        <v>1435</v>
      </c>
      <c r="J1412" t="s">
        <v>3339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697</v>
      </c>
      <c r="AC1412" s="2">
        <v>0</v>
      </c>
      <c r="AD1412">
        <v>0</v>
      </c>
      <c r="AE1412">
        <v>0</v>
      </c>
      <c r="AF1412">
        <v>1</v>
      </c>
      <c r="AG1412">
        <v>0</v>
      </c>
      <c r="AH1412">
        <v>64.59</v>
      </c>
      <c r="AI1412" t="s">
        <v>698</v>
      </c>
      <c r="AJ1412" t="s">
        <v>705</v>
      </c>
      <c r="AK1412" t="s">
        <v>697</v>
      </c>
      <c r="AL1412">
        <v>0</v>
      </c>
      <c r="AM1412">
        <v>0</v>
      </c>
      <c r="AN1412" t="s">
        <v>194</v>
      </c>
      <c r="AO1412" t="s">
        <v>697</v>
      </c>
      <c r="AP1412" t="s">
        <v>697</v>
      </c>
      <c r="AQ1412" t="s">
        <v>3354</v>
      </c>
      <c r="AR1412" t="s">
        <v>3355</v>
      </c>
      <c r="AS1412" t="s">
        <v>697</v>
      </c>
      <c r="AT1412" t="s">
        <v>697</v>
      </c>
      <c r="AU1412" t="s">
        <v>706</v>
      </c>
      <c r="AV1412" t="s">
        <v>236</v>
      </c>
      <c r="AW1412" t="s">
        <v>196</v>
      </c>
      <c r="AX1412" t="s">
        <v>697</v>
      </c>
      <c r="AY1412" t="s">
        <v>697</v>
      </c>
      <c r="AZ1412" t="s">
        <v>697</v>
      </c>
      <c r="BA1412" t="s">
        <v>2132</v>
      </c>
      <c r="BB1412" t="s">
        <v>3356</v>
      </c>
      <c r="BC1412">
        <v>0</v>
      </c>
      <c r="BD1412" t="s">
        <v>697</v>
      </c>
      <c r="BE1412">
        <v>0</v>
      </c>
      <c r="BF1412">
        <v>0</v>
      </c>
      <c r="BG1412">
        <v>0</v>
      </c>
      <c r="BH1412">
        <v>2.25</v>
      </c>
      <c r="BI1412" t="s">
        <v>197</v>
      </c>
      <c r="BJ1412" t="s">
        <v>192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 t="s">
        <v>3357</v>
      </c>
      <c r="BQ1412">
        <v>0</v>
      </c>
      <c r="BR1412">
        <v>0</v>
      </c>
      <c r="BS1412">
        <v>0</v>
      </c>
      <c r="BT1412" t="s">
        <v>880</v>
      </c>
      <c r="BU1412">
        <v>0</v>
      </c>
      <c r="BV1412">
        <v>0</v>
      </c>
      <c r="BW1412" t="s">
        <v>697</v>
      </c>
      <c r="BX1412">
        <v>0</v>
      </c>
    </row>
    <row r="1413" spans="1:76" x14ac:dyDescent="0.25">
      <c r="A1413" t="s">
        <v>739</v>
      </c>
      <c r="B1413" t="s">
        <v>191</v>
      </c>
      <c r="C1413" t="s">
        <v>535</v>
      </c>
      <c r="D1413" t="s">
        <v>536</v>
      </c>
      <c r="E1413" t="s">
        <v>192</v>
      </c>
      <c r="F1413" t="s">
        <v>253</v>
      </c>
      <c r="G1413" t="s">
        <v>198</v>
      </c>
      <c r="H1413" t="s">
        <v>198</v>
      </c>
      <c r="I1413" t="s">
        <v>1435</v>
      </c>
      <c r="J1413" t="s">
        <v>3339</v>
      </c>
      <c r="K1413">
        <v>1</v>
      </c>
      <c r="L1413">
        <v>557</v>
      </c>
      <c r="M1413">
        <v>346</v>
      </c>
      <c r="N1413">
        <v>0</v>
      </c>
      <c r="O1413">
        <v>0</v>
      </c>
      <c r="P1413">
        <v>0</v>
      </c>
      <c r="Q1413">
        <v>557</v>
      </c>
      <c r="R1413">
        <v>0</v>
      </c>
      <c r="S1413">
        <v>0</v>
      </c>
      <c r="T1413">
        <v>37.880000000000003</v>
      </c>
      <c r="U1413">
        <v>31.5</v>
      </c>
      <c r="V1413">
        <v>25.82</v>
      </c>
      <c r="W1413">
        <v>-12.06</v>
      </c>
      <c r="X1413">
        <v>-29.14</v>
      </c>
      <c r="Y1413">
        <v>11.223000000000001</v>
      </c>
      <c r="Z1413">
        <v>11.24</v>
      </c>
      <c r="AA1413">
        <v>3.25</v>
      </c>
      <c r="AB1413" t="s">
        <v>199</v>
      </c>
      <c r="AC1413" s="2">
        <v>-38.338524590163935</v>
      </c>
      <c r="AD1413">
        <v>-8.43</v>
      </c>
      <c r="AE1413">
        <v>370.31</v>
      </c>
      <c r="AF1413">
        <v>0</v>
      </c>
      <c r="AG1413">
        <v>0</v>
      </c>
      <c r="AH1413">
        <v>0</v>
      </c>
      <c r="AI1413" t="s">
        <v>697</v>
      </c>
      <c r="AJ1413" t="s">
        <v>697</v>
      </c>
      <c r="AK1413" t="s">
        <v>697</v>
      </c>
      <c r="AL1413">
        <v>0</v>
      </c>
      <c r="AM1413">
        <v>0</v>
      </c>
      <c r="AN1413" t="s">
        <v>697</v>
      </c>
      <c r="AO1413" t="s">
        <v>697</v>
      </c>
      <c r="AP1413" t="s">
        <v>215</v>
      </c>
      <c r="AQ1413" t="s">
        <v>3354</v>
      </c>
      <c r="AR1413" t="s">
        <v>3355</v>
      </c>
      <c r="AS1413" t="s">
        <v>697</v>
      </c>
      <c r="AT1413" t="s">
        <v>697</v>
      </c>
      <c r="AU1413" t="s">
        <v>706</v>
      </c>
      <c r="AV1413" t="s">
        <v>236</v>
      </c>
      <c r="AW1413" t="s">
        <v>196</v>
      </c>
      <c r="AX1413" t="s">
        <v>697</v>
      </c>
      <c r="AY1413" t="s">
        <v>697</v>
      </c>
      <c r="AZ1413" t="s">
        <v>697</v>
      </c>
      <c r="BA1413" t="s">
        <v>2132</v>
      </c>
      <c r="BB1413" t="s">
        <v>3356</v>
      </c>
      <c r="BC1413">
        <v>0</v>
      </c>
      <c r="BD1413" t="s">
        <v>697</v>
      </c>
      <c r="BE1413">
        <v>0</v>
      </c>
      <c r="BF1413">
        <v>0</v>
      </c>
      <c r="BG1413">
        <v>0</v>
      </c>
      <c r="BH1413">
        <v>0</v>
      </c>
      <c r="BI1413" t="s">
        <v>197</v>
      </c>
      <c r="BJ1413" t="s">
        <v>697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 t="s">
        <v>3357</v>
      </c>
      <c r="BQ1413">
        <v>0</v>
      </c>
      <c r="BR1413">
        <v>0</v>
      </c>
      <c r="BS1413">
        <v>0</v>
      </c>
      <c r="BT1413" t="s">
        <v>697</v>
      </c>
      <c r="BU1413">
        <v>0</v>
      </c>
      <c r="BV1413">
        <v>0</v>
      </c>
      <c r="BW1413" t="s">
        <v>697</v>
      </c>
      <c r="BX1413">
        <v>0</v>
      </c>
    </row>
    <row r="1414" spans="1:76" x14ac:dyDescent="0.25">
      <c r="A1414" t="s">
        <v>739</v>
      </c>
      <c r="B1414" t="s">
        <v>191</v>
      </c>
      <c r="C1414" t="s">
        <v>535</v>
      </c>
      <c r="D1414" t="s">
        <v>536</v>
      </c>
      <c r="E1414" t="s">
        <v>192</v>
      </c>
      <c r="F1414" t="s">
        <v>253</v>
      </c>
      <c r="G1414" t="s">
        <v>697</v>
      </c>
      <c r="H1414" t="s">
        <v>89</v>
      </c>
      <c r="I1414" t="s">
        <v>1281</v>
      </c>
      <c r="J1414" t="s">
        <v>3339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697</v>
      </c>
      <c r="AC1414" s="2">
        <v>0</v>
      </c>
      <c r="AD1414">
        <v>0</v>
      </c>
      <c r="AE1414">
        <v>0</v>
      </c>
      <c r="AF1414">
        <v>1</v>
      </c>
      <c r="AG1414">
        <v>0</v>
      </c>
      <c r="AH1414">
        <v>50.24</v>
      </c>
      <c r="AI1414" t="s">
        <v>894</v>
      </c>
      <c r="AJ1414" t="s">
        <v>1011</v>
      </c>
      <c r="AK1414" t="s">
        <v>697</v>
      </c>
      <c r="AL1414">
        <v>0</v>
      </c>
      <c r="AM1414">
        <v>0</v>
      </c>
      <c r="AN1414" t="s">
        <v>194</v>
      </c>
      <c r="AO1414" t="s">
        <v>697</v>
      </c>
      <c r="AP1414" t="s">
        <v>697</v>
      </c>
      <c r="AQ1414" t="s">
        <v>3358</v>
      </c>
      <c r="AR1414" t="s">
        <v>3359</v>
      </c>
      <c r="AS1414" t="s">
        <v>697</v>
      </c>
      <c r="AT1414" t="s">
        <v>697</v>
      </c>
      <c r="AU1414" t="s">
        <v>213</v>
      </c>
      <c r="AV1414" t="s">
        <v>236</v>
      </c>
      <c r="AW1414" t="s">
        <v>196</v>
      </c>
      <c r="AX1414" t="s">
        <v>697</v>
      </c>
      <c r="AY1414" t="s">
        <v>697</v>
      </c>
      <c r="AZ1414" t="s">
        <v>697</v>
      </c>
      <c r="BA1414" t="s">
        <v>1428</v>
      </c>
      <c r="BB1414" t="s">
        <v>2471</v>
      </c>
      <c r="BC1414">
        <v>0</v>
      </c>
      <c r="BD1414" t="s">
        <v>697</v>
      </c>
      <c r="BE1414">
        <v>0</v>
      </c>
      <c r="BF1414">
        <v>0</v>
      </c>
      <c r="BG1414">
        <v>0</v>
      </c>
      <c r="BH1414">
        <v>1.75</v>
      </c>
      <c r="BI1414" t="s">
        <v>197</v>
      </c>
      <c r="BJ1414" t="s">
        <v>192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 t="s">
        <v>3360</v>
      </c>
      <c r="BQ1414">
        <v>0</v>
      </c>
      <c r="BR1414">
        <v>0</v>
      </c>
      <c r="BS1414">
        <v>0</v>
      </c>
      <c r="BT1414" t="s">
        <v>880</v>
      </c>
      <c r="BU1414">
        <v>0</v>
      </c>
      <c r="BV1414">
        <v>0</v>
      </c>
      <c r="BW1414" t="s">
        <v>697</v>
      </c>
      <c r="BX1414">
        <v>0</v>
      </c>
    </row>
    <row r="1415" spans="1:76" x14ac:dyDescent="0.25">
      <c r="A1415" t="s">
        <v>739</v>
      </c>
      <c r="B1415" t="s">
        <v>191</v>
      </c>
      <c r="C1415" t="s">
        <v>535</v>
      </c>
      <c r="D1415" t="s">
        <v>536</v>
      </c>
      <c r="E1415" t="s">
        <v>192</v>
      </c>
      <c r="F1415" t="s">
        <v>253</v>
      </c>
      <c r="G1415" t="s">
        <v>198</v>
      </c>
      <c r="H1415" t="s">
        <v>198</v>
      </c>
      <c r="I1415" t="s">
        <v>1281</v>
      </c>
      <c r="J1415" t="s">
        <v>3339</v>
      </c>
      <c r="K1415">
        <v>1</v>
      </c>
      <c r="L1415">
        <v>557</v>
      </c>
      <c r="M1415">
        <v>384</v>
      </c>
      <c r="N1415">
        <v>0</v>
      </c>
      <c r="O1415">
        <v>0</v>
      </c>
      <c r="P1415">
        <v>0</v>
      </c>
      <c r="Q1415">
        <v>557</v>
      </c>
      <c r="R1415">
        <v>0</v>
      </c>
      <c r="S1415">
        <v>0</v>
      </c>
      <c r="T1415">
        <v>31.06</v>
      </c>
      <c r="U1415">
        <v>31.5</v>
      </c>
      <c r="V1415">
        <v>25.82</v>
      </c>
      <c r="W1415">
        <v>-5.24</v>
      </c>
      <c r="X1415">
        <v>2.0099999999999998</v>
      </c>
      <c r="Y1415">
        <v>11.1</v>
      </c>
      <c r="Z1415">
        <v>12.48</v>
      </c>
      <c r="AA1415">
        <v>3.25</v>
      </c>
      <c r="AB1415" t="s">
        <v>199</v>
      </c>
      <c r="AC1415" s="2">
        <v>-7.0901639344262293</v>
      </c>
      <c r="AD1415">
        <v>-1.56</v>
      </c>
      <c r="AE1415">
        <v>369.07</v>
      </c>
      <c r="AF1415">
        <v>0</v>
      </c>
      <c r="AG1415">
        <v>0</v>
      </c>
      <c r="AH1415">
        <v>0</v>
      </c>
      <c r="AI1415" t="s">
        <v>697</v>
      </c>
      <c r="AJ1415" t="s">
        <v>697</v>
      </c>
      <c r="AK1415" t="s">
        <v>697</v>
      </c>
      <c r="AL1415">
        <v>0</v>
      </c>
      <c r="AM1415">
        <v>0</v>
      </c>
      <c r="AN1415" t="s">
        <v>697</v>
      </c>
      <c r="AO1415" t="s">
        <v>697</v>
      </c>
      <c r="AP1415" t="s">
        <v>215</v>
      </c>
      <c r="AQ1415" t="s">
        <v>3358</v>
      </c>
      <c r="AR1415" t="s">
        <v>3359</v>
      </c>
      <c r="AS1415" t="s">
        <v>697</v>
      </c>
      <c r="AT1415" t="s">
        <v>697</v>
      </c>
      <c r="AU1415" t="s">
        <v>213</v>
      </c>
      <c r="AV1415" t="s">
        <v>236</v>
      </c>
      <c r="AW1415" t="s">
        <v>196</v>
      </c>
      <c r="AX1415" t="s">
        <v>697</v>
      </c>
      <c r="AY1415" t="s">
        <v>697</v>
      </c>
      <c r="AZ1415" t="s">
        <v>697</v>
      </c>
      <c r="BA1415" t="s">
        <v>1428</v>
      </c>
      <c r="BB1415" t="s">
        <v>2471</v>
      </c>
      <c r="BC1415">
        <v>0</v>
      </c>
      <c r="BD1415" t="s">
        <v>697</v>
      </c>
      <c r="BE1415">
        <v>0</v>
      </c>
      <c r="BF1415">
        <v>0</v>
      </c>
      <c r="BG1415">
        <v>0</v>
      </c>
      <c r="BH1415">
        <v>0</v>
      </c>
      <c r="BI1415" t="s">
        <v>197</v>
      </c>
      <c r="BJ1415" t="s">
        <v>697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 t="s">
        <v>3360</v>
      </c>
      <c r="BQ1415">
        <v>0</v>
      </c>
      <c r="BR1415">
        <v>0</v>
      </c>
      <c r="BS1415">
        <v>0</v>
      </c>
      <c r="BT1415" t="s">
        <v>697</v>
      </c>
      <c r="BU1415">
        <v>0</v>
      </c>
      <c r="BV1415">
        <v>0</v>
      </c>
      <c r="BW1415" t="s">
        <v>697</v>
      </c>
      <c r="BX1415">
        <v>0</v>
      </c>
    </row>
    <row r="1416" spans="1:76" x14ac:dyDescent="0.25">
      <c r="A1416" t="s">
        <v>746</v>
      </c>
      <c r="B1416" t="s">
        <v>201</v>
      </c>
      <c r="C1416" t="s">
        <v>249</v>
      </c>
      <c r="D1416" t="s">
        <v>250</v>
      </c>
      <c r="E1416" t="s">
        <v>192</v>
      </c>
      <c r="F1416" t="s">
        <v>251</v>
      </c>
      <c r="G1416" t="s">
        <v>697</v>
      </c>
      <c r="H1416" t="s">
        <v>89</v>
      </c>
      <c r="I1416" t="s">
        <v>2633</v>
      </c>
      <c r="J1416" t="s">
        <v>3339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697</v>
      </c>
      <c r="AC1416" s="2">
        <v>0</v>
      </c>
      <c r="AD1416">
        <v>0</v>
      </c>
      <c r="AE1416">
        <v>0</v>
      </c>
      <c r="AF1416">
        <v>1</v>
      </c>
      <c r="AG1416">
        <v>0</v>
      </c>
      <c r="AH1416">
        <v>44.55</v>
      </c>
      <c r="AI1416" t="s">
        <v>700</v>
      </c>
      <c r="AJ1416" t="s">
        <v>704</v>
      </c>
      <c r="AK1416" t="s">
        <v>697</v>
      </c>
      <c r="AL1416">
        <v>0</v>
      </c>
      <c r="AM1416">
        <v>0</v>
      </c>
      <c r="AN1416" t="s">
        <v>194</v>
      </c>
      <c r="AO1416" t="s">
        <v>697</v>
      </c>
      <c r="AP1416" t="s">
        <v>697</v>
      </c>
      <c r="AQ1416" t="s">
        <v>3361</v>
      </c>
      <c r="AR1416" t="s">
        <v>3362</v>
      </c>
      <c r="AS1416" t="s">
        <v>697</v>
      </c>
      <c r="AT1416" t="s">
        <v>697</v>
      </c>
      <c r="AU1416" t="s">
        <v>207</v>
      </c>
      <c r="AV1416" t="s">
        <v>236</v>
      </c>
      <c r="AW1416" t="s">
        <v>196</v>
      </c>
      <c r="AX1416" t="s">
        <v>697</v>
      </c>
      <c r="AY1416" t="s">
        <v>697</v>
      </c>
      <c r="AZ1416" t="s">
        <v>697</v>
      </c>
      <c r="BA1416" t="s">
        <v>3363</v>
      </c>
      <c r="BB1416" t="s">
        <v>3364</v>
      </c>
      <c r="BC1416">
        <v>0</v>
      </c>
      <c r="BD1416" t="s">
        <v>697</v>
      </c>
      <c r="BE1416">
        <v>0</v>
      </c>
      <c r="BF1416">
        <v>0</v>
      </c>
      <c r="BG1416">
        <v>0</v>
      </c>
      <c r="BH1416">
        <v>1.5</v>
      </c>
      <c r="BI1416" t="s">
        <v>197</v>
      </c>
      <c r="BJ1416" t="s">
        <v>192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 t="s">
        <v>3365</v>
      </c>
      <c r="BQ1416">
        <v>0</v>
      </c>
      <c r="BR1416">
        <v>0</v>
      </c>
      <c r="BS1416">
        <v>0</v>
      </c>
      <c r="BT1416" t="s">
        <v>880</v>
      </c>
      <c r="BU1416">
        <v>0</v>
      </c>
      <c r="BV1416">
        <v>0</v>
      </c>
      <c r="BW1416" t="s">
        <v>697</v>
      </c>
      <c r="BX1416">
        <v>0</v>
      </c>
    </row>
    <row r="1417" spans="1:76" x14ac:dyDescent="0.25">
      <c r="A1417" t="s">
        <v>746</v>
      </c>
      <c r="B1417" t="s">
        <v>201</v>
      </c>
      <c r="C1417" t="s">
        <v>249</v>
      </c>
      <c r="D1417" t="s">
        <v>250</v>
      </c>
      <c r="E1417" t="s">
        <v>192</v>
      </c>
      <c r="F1417" t="s">
        <v>251</v>
      </c>
      <c r="G1417" t="s">
        <v>198</v>
      </c>
      <c r="H1417" t="s">
        <v>198</v>
      </c>
      <c r="I1417" t="s">
        <v>2633</v>
      </c>
      <c r="J1417" t="s">
        <v>3339</v>
      </c>
      <c r="K1417">
        <v>1</v>
      </c>
      <c r="L1417">
        <v>588</v>
      </c>
      <c r="M1417">
        <v>349</v>
      </c>
      <c r="N1417">
        <v>0</v>
      </c>
      <c r="O1417">
        <v>0</v>
      </c>
      <c r="P1417">
        <v>0</v>
      </c>
      <c r="Q1417">
        <v>588</v>
      </c>
      <c r="R1417">
        <v>0</v>
      </c>
      <c r="S1417">
        <v>0</v>
      </c>
      <c r="T1417">
        <v>40.65</v>
      </c>
      <c r="U1417">
        <v>29.5</v>
      </c>
      <c r="V1417">
        <v>24.18</v>
      </c>
      <c r="W1417">
        <v>-16.47</v>
      </c>
      <c r="X1417">
        <v>-53.72</v>
      </c>
      <c r="Y1417">
        <v>16.120999999999999</v>
      </c>
      <c r="Z1417">
        <v>11.34</v>
      </c>
      <c r="AA1417">
        <v>3.25</v>
      </c>
      <c r="AB1417" t="s">
        <v>199</v>
      </c>
      <c r="AC1417" s="2">
        <v>-66.935245901639348</v>
      </c>
      <c r="AD1417">
        <v>-14.73</v>
      </c>
      <c r="AE1417">
        <v>403.2</v>
      </c>
      <c r="AF1417">
        <v>0</v>
      </c>
      <c r="AG1417">
        <v>0</v>
      </c>
      <c r="AH1417">
        <v>0</v>
      </c>
      <c r="AI1417" t="s">
        <v>697</v>
      </c>
      <c r="AJ1417" t="s">
        <v>697</v>
      </c>
      <c r="AK1417" t="s">
        <v>697</v>
      </c>
      <c r="AL1417">
        <v>0</v>
      </c>
      <c r="AM1417">
        <v>0</v>
      </c>
      <c r="AN1417" t="s">
        <v>697</v>
      </c>
      <c r="AO1417" t="s">
        <v>697</v>
      </c>
      <c r="AP1417" t="s">
        <v>215</v>
      </c>
      <c r="AQ1417" t="s">
        <v>3361</v>
      </c>
      <c r="AR1417" t="s">
        <v>3362</v>
      </c>
      <c r="AS1417" t="s">
        <v>697</v>
      </c>
      <c r="AT1417" t="s">
        <v>697</v>
      </c>
      <c r="AU1417" t="s">
        <v>207</v>
      </c>
      <c r="AV1417" t="s">
        <v>236</v>
      </c>
      <c r="AW1417" t="s">
        <v>196</v>
      </c>
      <c r="AX1417" t="s">
        <v>697</v>
      </c>
      <c r="AY1417" t="s">
        <v>697</v>
      </c>
      <c r="AZ1417" t="s">
        <v>697</v>
      </c>
      <c r="BA1417" t="s">
        <v>3363</v>
      </c>
      <c r="BB1417" t="s">
        <v>3364</v>
      </c>
      <c r="BC1417">
        <v>0</v>
      </c>
      <c r="BD1417" t="s">
        <v>697</v>
      </c>
      <c r="BE1417">
        <v>0</v>
      </c>
      <c r="BF1417">
        <v>0</v>
      </c>
      <c r="BG1417">
        <v>0</v>
      </c>
      <c r="BH1417">
        <v>0</v>
      </c>
      <c r="BI1417" t="s">
        <v>197</v>
      </c>
      <c r="BJ1417" t="s">
        <v>697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 t="s">
        <v>3365</v>
      </c>
      <c r="BQ1417">
        <v>0</v>
      </c>
      <c r="BR1417">
        <v>0</v>
      </c>
      <c r="BS1417">
        <v>0</v>
      </c>
      <c r="BT1417" t="s">
        <v>697</v>
      </c>
      <c r="BU1417">
        <v>0</v>
      </c>
      <c r="BV1417">
        <v>0</v>
      </c>
      <c r="BW1417" t="s">
        <v>697</v>
      </c>
      <c r="BX1417">
        <v>0</v>
      </c>
    </row>
    <row r="1418" spans="1:76" x14ac:dyDescent="0.25">
      <c r="A1418" t="s">
        <v>1059</v>
      </c>
      <c r="B1418" t="s">
        <v>191</v>
      </c>
      <c r="C1418" t="s">
        <v>1060</v>
      </c>
      <c r="D1418" t="s">
        <v>220</v>
      </c>
      <c r="E1418" t="s">
        <v>192</v>
      </c>
      <c r="F1418" t="s">
        <v>221</v>
      </c>
      <c r="G1418" t="s">
        <v>697</v>
      </c>
      <c r="H1418" t="s">
        <v>89</v>
      </c>
      <c r="I1418" t="s">
        <v>1318</v>
      </c>
      <c r="J1418" t="s">
        <v>3339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697</v>
      </c>
      <c r="AC1418" s="2">
        <v>0</v>
      </c>
      <c r="AD1418">
        <v>0</v>
      </c>
      <c r="AE1418">
        <v>0</v>
      </c>
      <c r="AF1418">
        <v>1</v>
      </c>
      <c r="AG1418">
        <v>0</v>
      </c>
      <c r="AH1418">
        <v>56.62</v>
      </c>
      <c r="AI1418" t="s">
        <v>400</v>
      </c>
      <c r="AJ1418" t="s">
        <v>402</v>
      </c>
      <c r="AK1418" t="s">
        <v>697</v>
      </c>
      <c r="AL1418">
        <v>0</v>
      </c>
      <c r="AM1418">
        <v>0</v>
      </c>
      <c r="AN1418" t="s">
        <v>194</v>
      </c>
      <c r="AO1418" t="s">
        <v>697</v>
      </c>
      <c r="AP1418" t="s">
        <v>697</v>
      </c>
      <c r="AQ1418" t="s">
        <v>3366</v>
      </c>
      <c r="AR1418" t="s">
        <v>3367</v>
      </c>
      <c r="AS1418" t="s">
        <v>697</v>
      </c>
      <c r="AT1418" t="s">
        <v>697</v>
      </c>
      <c r="AU1418" t="s">
        <v>195</v>
      </c>
      <c r="AV1418" t="s">
        <v>236</v>
      </c>
      <c r="AW1418" t="s">
        <v>196</v>
      </c>
      <c r="AX1418" t="s">
        <v>697</v>
      </c>
      <c r="AY1418" t="s">
        <v>697</v>
      </c>
      <c r="AZ1418" t="s">
        <v>697</v>
      </c>
      <c r="BA1418" t="s">
        <v>2493</v>
      </c>
      <c r="BB1418" t="s">
        <v>2945</v>
      </c>
      <c r="BC1418">
        <v>0</v>
      </c>
      <c r="BD1418" t="s">
        <v>697</v>
      </c>
      <c r="BE1418">
        <v>0</v>
      </c>
      <c r="BF1418">
        <v>0</v>
      </c>
      <c r="BG1418">
        <v>0</v>
      </c>
      <c r="BH1418">
        <v>2.2000000000000002</v>
      </c>
      <c r="BI1418" t="s">
        <v>197</v>
      </c>
      <c r="BJ1418" t="s">
        <v>192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 t="s">
        <v>3368</v>
      </c>
      <c r="BQ1418">
        <v>0</v>
      </c>
      <c r="BR1418">
        <v>0</v>
      </c>
      <c r="BS1418">
        <v>0</v>
      </c>
      <c r="BT1418" t="s">
        <v>880</v>
      </c>
      <c r="BU1418">
        <v>0</v>
      </c>
      <c r="BV1418">
        <v>0</v>
      </c>
      <c r="BW1418" t="s">
        <v>697</v>
      </c>
      <c r="BX1418">
        <v>0</v>
      </c>
    </row>
    <row r="1419" spans="1:76" x14ac:dyDescent="0.25">
      <c r="A1419" t="s">
        <v>1059</v>
      </c>
      <c r="B1419" t="s">
        <v>191</v>
      </c>
      <c r="C1419" t="s">
        <v>1060</v>
      </c>
      <c r="D1419" t="s">
        <v>220</v>
      </c>
      <c r="E1419" t="s">
        <v>192</v>
      </c>
      <c r="F1419" t="s">
        <v>221</v>
      </c>
      <c r="G1419" t="s">
        <v>198</v>
      </c>
      <c r="H1419" t="s">
        <v>198</v>
      </c>
      <c r="I1419" t="s">
        <v>1318</v>
      </c>
      <c r="J1419" t="s">
        <v>3339</v>
      </c>
      <c r="K1419">
        <v>1</v>
      </c>
      <c r="L1419">
        <v>604</v>
      </c>
      <c r="M1419">
        <v>435</v>
      </c>
      <c r="N1419">
        <v>0</v>
      </c>
      <c r="O1419">
        <v>0</v>
      </c>
      <c r="P1419">
        <v>0</v>
      </c>
      <c r="Q1419">
        <v>604</v>
      </c>
      <c r="R1419">
        <v>0</v>
      </c>
      <c r="S1419">
        <v>0</v>
      </c>
      <c r="T1419">
        <v>27.98</v>
      </c>
      <c r="U1419">
        <v>32.5</v>
      </c>
      <c r="V1419">
        <v>26.64</v>
      </c>
      <c r="W1419">
        <v>-1.34</v>
      </c>
      <c r="X1419">
        <v>22.38</v>
      </c>
      <c r="Y1419">
        <v>14.066000000000001</v>
      </c>
      <c r="Z1419">
        <v>17.25</v>
      </c>
      <c r="AA1419">
        <v>3.97</v>
      </c>
      <c r="AB1419" t="s">
        <v>199</v>
      </c>
      <c r="AC1419" s="2">
        <v>10.847540983606557</v>
      </c>
      <c r="AD1419">
        <v>2.39</v>
      </c>
      <c r="AE1419">
        <v>390.45</v>
      </c>
      <c r="AF1419">
        <v>0</v>
      </c>
      <c r="AG1419">
        <v>0</v>
      </c>
      <c r="AH1419">
        <v>0</v>
      </c>
      <c r="AI1419" t="s">
        <v>697</v>
      </c>
      <c r="AJ1419" t="s">
        <v>697</v>
      </c>
      <c r="AK1419" t="s">
        <v>697</v>
      </c>
      <c r="AL1419">
        <v>0</v>
      </c>
      <c r="AM1419">
        <v>0</v>
      </c>
      <c r="AN1419" t="s">
        <v>697</v>
      </c>
      <c r="AO1419" t="s">
        <v>697</v>
      </c>
      <c r="AP1419" t="s">
        <v>258</v>
      </c>
      <c r="AQ1419" t="s">
        <v>3366</v>
      </c>
      <c r="AR1419" t="s">
        <v>3367</v>
      </c>
      <c r="AS1419" t="s">
        <v>697</v>
      </c>
      <c r="AT1419" t="s">
        <v>697</v>
      </c>
      <c r="AU1419" t="s">
        <v>195</v>
      </c>
      <c r="AV1419" t="s">
        <v>236</v>
      </c>
      <c r="AW1419" t="s">
        <v>196</v>
      </c>
      <c r="AX1419" t="s">
        <v>697</v>
      </c>
      <c r="AY1419" t="s">
        <v>697</v>
      </c>
      <c r="AZ1419" t="s">
        <v>697</v>
      </c>
      <c r="BA1419" t="s">
        <v>2493</v>
      </c>
      <c r="BB1419" t="s">
        <v>2945</v>
      </c>
      <c r="BC1419">
        <v>0</v>
      </c>
      <c r="BD1419" t="s">
        <v>697</v>
      </c>
      <c r="BE1419">
        <v>0</v>
      </c>
      <c r="BF1419">
        <v>0</v>
      </c>
      <c r="BG1419">
        <v>0</v>
      </c>
      <c r="BH1419">
        <v>0</v>
      </c>
      <c r="BI1419" t="s">
        <v>197</v>
      </c>
      <c r="BJ1419" t="s">
        <v>697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 t="s">
        <v>3368</v>
      </c>
      <c r="BQ1419">
        <v>0</v>
      </c>
      <c r="BR1419">
        <v>0</v>
      </c>
      <c r="BS1419">
        <v>0</v>
      </c>
      <c r="BT1419" t="s">
        <v>697</v>
      </c>
      <c r="BU1419">
        <v>0</v>
      </c>
      <c r="BV1419">
        <v>0</v>
      </c>
      <c r="BW1419" t="s">
        <v>697</v>
      </c>
      <c r="BX1419">
        <v>0</v>
      </c>
    </row>
    <row r="1420" spans="1:76" x14ac:dyDescent="0.25">
      <c r="A1420" t="s">
        <v>819</v>
      </c>
      <c r="B1420" t="s">
        <v>191</v>
      </c>
      <c r="C1420" t="s">
        <v>820</v>
      </c>
      <c r="D1420" t="s">
        <v>274</v>
      </c>
      <c r="E1420" t="s">
        <v>192</v>
      </c>
      <c r="F1420" t="s">
        <v>667</v>
      </c>
      <c r="G1420" t="s">
        <v>697</v>
      </c>
      <c r="H1420" t="s">
        <v>89</v>
      </c>
      <c r="I1420" t="s">
        <v>2633</v>
      </c>
      <c r="J1420" t="s">
        <v>3339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697</v>
      </c>
      <c r="AC1420" s="2">
        <v>0</v>
      </c>
      <c r="AD1420">
        <v>0</v>
      </c>
      <c r="AE1420">
        <v>0</v>
      </c>
      <c r="AF1420">
        <v>1</v>
      </c>
      <c r="AG1420">
        <v>0</v>
      </c>
      <c r="AH1420">
        <v>27.02</v>
      </c>
      <c r="AI1420" t="s">
        <v>894</v>
      </c>
      <c r="AJ1420" t="s">
        <v>1011</v>
      </c>
      <c r="AK1420" t="s">
        <v>697</v>
      </c>
      <c r="AL1420">
        <v>0</v>
      </c>
      <c r="AM1420">
        <v>0</v>
      </c>
      <c r="AN1420" t="s">
        <v>235</v>
      </c>
      <c r="AO1420" t="s">
        <v>697</v>
      </c>
      <c r="AP1420" t="s">
        <v>697</v>
      </c>
      <c r="AQ1420" t="s">
        <v>3369</v>
      </c>
      <c r="AR1420" t="s">
        <v>3370</v>
      </c>
      <c r="AS1420" t="s">
        <v>697</v>
      </c>
      <c r="AT1420" t="s">
        <v>697</v>
      </c>
      <c r="AU1420" t="s">
        <v>395</v>
      </c>
      <c r="AV1420" t="s">
        <v>236</v>
      </c>
      <c r="AW1420" t="s">
        <v>196</v>
      </c>
      <c r="AX1420" t="s">
        <v>697</v>
      </c>
      <c r="AY1420" t="s">
        <v>697</v>
      </c>
      <c r="AZ1420" t="s">
        <v>697</v>
      </c>
      <c r="BA1420" t="s">
        <v>3371</v>
      </c>
      <c r="BB1420" t="s">
        <v>3372</v>
      </c>
      <c r="BC1420">
        <v>0</v>
      </c>
      <c r="BD1420" t="s">
        <v>697</v>
      </c>
      <c r="BE1420">
        <v>0</v>
      </c>
      <c r="BF1420">
        <v>0</v>
      </c>
      <c r="BG1420">
        <v>0</v>
      </c>
      <c r="BH1420">
        <v>1.05</v>
      </c>
      <c r="BI1420" t="s">
        <v>197</v>
      </c>
      <c r="BJ1420" t="s">
        <v>192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 t="s">
        <v>3373</v>
      </c>
      <c r="BQ1420">
        <v>0</v>
      </c>
      <c r="BR1420">
        <v>0</v>
      </c>
      <c r="BS1420">
        <v>0</v>
      </c>
      <c r="BT1420" t="s">
        <v>880</v>
      </c>
      <c r="BU1420">
        <v>0</v>
      </c>
      <c r="BV1420">
        <v>0</v>
      </c>
      <c r="BW1420" t="s">
        <v>697</v>
      </c>
      <c r="BX1420">
        <v>0</v>
      </c>
    </row>
    <row r="1421" spans="1:76" x14ac:dyDescent="0.25">
      <c r="A1421" t="s">
        <v>819</v>
      </c>
      <c r="B1421" t="s">
        <v>191</v>
      </c>
      <c r="C1421" t="s">
        <v>820</v>
      </c>
      <c r="D1421" t="s">
        <v>274</v>
      </c>
      <c r="E1421" t="s">
        <v>192</v>
      </c>
      <c r="F1421" t="s">
        <v>667</v>
      </c>
      <c r="G1421" t="s">
        <v>697</v>
      </c>
      <c r="H1421" t="s">
        <v>89</v>
      </c>
      <c r="I1421" t="s">
        <v>2633</v>
      </c>
      <c r="J1421" t="s">
        <v>3339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697</v>
      </c>
      <c r="AC1421" s="2">
        <v>0</v>
      </c>
      <c r="AD1421">
        <v>0</v>
      </c>
      <c r="AE1421">
        <v>0</v>
      </c>
      <c r="AF1421">
        <v>0</v>
      </c>
      <c r="AG1421">
        <v>1</v>
      </c>
      <c r="AH1421">
        <v>50</v>
      </c>
      <c r="AI1421" t="s">
        <v>894</v>
      </c>
      <c r="AJ1421" t="s">
        <v>1011</v>
      </c>
      <c r="AK1421" t="s">
        <v>697</v>
      </c>
      <c r="AL1421">
        <v>0</v>
      </c>
      <c r="AM1421">
        <v>0</v>
      </c>
      <c r="AN1421" t="s">
        <v>237</v>
      </c>
      <c r="AO1421" t="s">
        <v>697</v>
      </c>
      <c r="AP1421" t="s">
        <v>697</v>
      </c>
      <c r="AQ1421" t="s">
        <v>3369</v>
      </c>
      <c r="AR1421" t="s">
        <v>3370</v>
      </c>
      <c r="AS1421" t="s">
        <v>697</v>
      </c>
      <c r="AT1421" t="s">
        <v>697</v>
      </c>
      <c r="AU1421" t="s">
        <v>395</v>
      </c>
      <c r="AV1421" t="s">
        <v>236</v>
      </c>
      <c r="AW1421" t="s">
        <v>196</v>
      </c>
      <c r="AX1421" t="s">
        <v>697</v>
      </c>
      <c r="AY1421" t="s">
        <v>697</v>
      </c>
      <c r="AZ1421" t="s">
        <v>697</v>
      </c>
      <c r="BA1421" t="s">
        <v>3371</v>
      </c>
      <c r="BB1421" t="s">
        <v>3372</v>
      </c>
      <c r="BC1421">
        <v>0</v>
      </c>
      <c r="BD1421" t="s">
        <v>697</v>
      </c>
      <c r="BE1421">
        <v>0</v>
      </c>
      <c r="BF1421">
        <v>0</v>
      </c>
      <c r="BG1421">
        <v>0</v>
      </c>
      <c r="BH1421">
        <v>1.05</v>
      </c>
      <c r="BI1421" t="s">
        <v>197</v>
      </c>
      <c r="BJ1421" t="s">
        <v>192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 t="s">
        <v>3373</v>
      </c>
      <c r="BQ1421">
        <v>0</v>
      </c>
      <c r="BR1421">
        <v>0</v>
      </c>
      <c r="BS1421">
        <v>0</v>
      </c>
      <c r="BT1421" t="s">
        <v>880</v>
      </c>
      <c r="BU1421">
        <v>0</v>
      </c>
      <c r="BV1421">
        <v>0</v>
      </c>
      <c r="BW1421" t="s">
        <v>697</v>
      </c>
      <c r="BX1421">
        <v>0</v>
      </c>
    </row>
    <row r="1422" spans="1:76" x14ac:dyDescent="0.25">
      <c r="A1422" t="s">
        <v>735</v>
      </c>
      <c r="B1422" t="s">
        <v>231</v>
      </c>
      <c r="C1422" t="s">
        <v>232</v>
      </c>
      <c r="D1422" t="s">
        <v>233</v>
      </c>
      <c r="E1422" t="s">
        <v>192</v>
      </c>
      <c r="F1422" t="s">
        <v>234</v>
      </c>
      <c r="G1422" t="s">
        <v>697</v>
      </c>
      <c r="H1422" t="s">
        <v>89</v>
      </c>
      <c r="I1422" t="s">
        <v>2264</v>
      </c>
      <c r="J1422" t="s">
        <v>3339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697</v>
      </c>
      <c r="AC1422" s="2">
        <v>0</v>
      </c>
      <c r="AD1422">
        <v>0</v>
      </c>
      <c r="AE1422">
        <v>0</v>
      </c>
      <c r="AF1422">
        <v>1</v>
      </c>
      <c r="AG1422">
        <v>0</v>
      </c>
      <c r="AH1422">
        <v>55.44</v>
      </c>
      <c r="AI1422" t="s">
        <v>894</v>
      </c>
      <c r="AJ1422" t="s">
        <v>1011</v>
      </c>
      <c r="AK1422" t="s">
        <v>697</v>
      </c>
      <c r="AL1422">
        <v>0</v>
      </c>
      <c r="AM1422">
        <v>0</v>
      </c>
      <c r="AN1422" t="s">
        <v>194</v>
      </c>
      <c r="AO1422" t="s">
        <v>697</v>
      </c>
      <c r="AP1422" t="s">
        <v>697</v>
      </c>
      <c r="AQ1422" t="s">
        <v>3374</v>
      </c>
      <c r="AR1422" t="s">
        <v>3375</v>
      </c>
      <c r="AS1422" t="s">
        <v>697</v>
      </c>
      <c r="AT1422" t="s">
        <v>697</v>
      </c>
      <c r="AU1422" t="s">
        <v>213</v>
      </c>
      <c r="AV1422" t="s">
        <v>236</v>
      </c>
      <c r="AW1422" t="s">
        <v>196</v>
      </c>
      <c r="AX1422" t="s">
        <v>697</v>
      </c>
      <c r="AY1422" t="s">
        <v>697</v>
      </c>
      <c r="AZ1422" t="s">
        <v>697</v>
      </c>
      <c r="BA1422" t="s">
        <v>3081</v>
      </c>
      <c r="BB1422" t="s">
        <v>3376</v>
      </c>
      <c r="BC1422">
        <v>0</v>
      </c>
      <c r="BD1422" t="s">
        <v>697</v>
      </c>
      <c r="BE1422">
        <v>0</v>
      </c>
      <c r="BF1422">
        <v>0</v>
      </c>
      <c r="BG1422">
        <v>0</v>
      </c>
      <c r="BH1422">
        <v>1.75</v>
      </c>
      <c r="BI1422" t="s">
        <v>197</v>
      </c>
      <c r="BJ1422" t="s">
        <v>192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 t="s">
        <v>3377</v>
      </c>
      <c r="BQ1422">
        <v>0</v>
      </c>
      <c r="BR1422">
        <v>0</v>
      </c>
      <c r="BS1422">
        <v>0</v>
      </c>
      <c r="BT1422" t="s">
        <v>880</v>
      </c>
      <c r="BU1422">
        <v>0</v>
      </c>
      <c r="BV1422">
        <v>0</v>
      </c>
      <c r="BW1422" t="s">
        <v>697</v>
      </c>
      <c r="BX1422">
        <v>0</v>
      </c>
    </row>
    <row r="1423" spans="1:76" x14ac:dyDescent="0.25">
      <c r="A1423" t="s">
        <v>735</v>
      </c>
      <c r="B1423" t="s">
        <v>231</v>
      </c>
      <c r="C1423" t="s">
        <v>232</v>
      </c>
      <c r="D1423" t="s">
        <v>233</v>
      </c>
      <c r="E1423" t="s">
        <v>192</v>
      </c>
      <c r="F1423" t="s">
        <v>234</v>
      </c>
      <c r="G1423" t="s">
        <v>198</v>
      </c>
      <c r="H1423" t="s">
        <v>198</v>
      </c>
      <c r="I1423" t="s">
        <v>2264</v>
      </c>
      <c r="J1423" t="s">
        <v>3339</v>
      </c>
      <c r="K1423">
        <v>1</v>
      </c>
      <c r="L1423">
        <v>460</v>
      </c>
      <c r="M1423">
        <v>350</v>
      </c>
      <c r="N1423">
        <v>0</v>
      </c>
      <c r="O1423">
        <v>0</v>
      </c>
      <c r="P1423">
        <v>0</v>
      </c>
      <c r="Q1423">
        <v>460</v>
      </c>
      <c r="R1423">
        <v>0</v>
      </c>
      <c r="S1423">
        <v>0</v>
      </c>
      <c r="T1423">
        <v>23.91</v>
      </c>
      <c r="U1423">
        <v>21.5</v>
      </c>
      <c r="V1423">
        <v>17.62</v>
      </c>
      <c r="W1423">
        <v>-6.29</v>
      </c>
      <c r="X1423">
        <v>-9.1</v>
      </c>
      <c r="Y1423">
        <v>10.403</v>
      </c>
      <c r="Z1423">
        <v>11.38</v>
      </c>
      <c r="AA1423">
        <v>3.25</v>
      </c>
      <c r="AB1423" t="s">
        <v>199</v>
      </c>
      <c r="AC1423" s="2">
        <v>-17.625409836065575</v>
      </c>
      <c r="AD1423">
        <v>-3.88</v>
      </c>
      <c r="AE1423">
        <v>349.72</v>
      </c>
      <c r="AF1423">
        <v>0</v>
      </c>
      <c r="AG1423">
        <v>0</v>
      </c>
      <c r="AH1423">
        <v>0</v>
      </c>
      <c r="AI1423" t="s">
        <v>697</v>
      </c>
      <c r="AJ1423" t="s">
        <v>697</v>
      </c>
      <c r="AK1423" t="s">
        <v>697</v>
      </c>
      <c r="AL1423">
        <v>0</v>
      </c>
      <c r="AM1423">
        <v>0</v>
      </c>
      <c r="AN1423" t="s">
        <v>697</v>
      </c>
      <c r="AO1423" t="s">
        <v>697</v>
      </c>
      <c r="AP1423" t="s">
        <v>394</v>
      </c>
      <c r="AQ1423" t="s">
        <v>3374</v>
      </c>
      <c r="AR1423" t="s">
        <v>3375</v>
      </c>
      <c r="AS1423" t="s">
        <v>697</v>
      </c>
      <c r="AT1423" t="s">
        <v>697</v>
      </c>
      <c r="AU1423" t="s">
        <v>213</v>
      </c>
      <c r="AV1423" t="s">
        <v>236</v>
      </c>
      <c r="AW1423" t="s">
        <v>196</v>
      </c>
      <c r="AX1423" t="s">
        <v>697</v>
      </c>
      <c r="AY1423" t="s">
        <v>697</v>
      </c>
      <c r="AZ1423" t="s">
        <v>697</v>
      </c>
      <c r="BA1423" t="s">
        <v>3081</v>
      </c>
      <c r="BB1423" t="s">
        <v>3376</v>
      </c>
      <c r="BC1423">
        <v>0</v>
      </c>
      <c r="BD1423" t="s">
        <v>697</v>
      </c>
      <c r="BE1423">
        <v>0</v>
      </c>
      <c r="BF1423">
        <v>0</v>
      </c>
      <c r="BG1423">
        <v>0</v>
      </c>
      <c r="BH1423">
        <v>0</v>
      </c>
      <c r="BI1423" t="s">
        <v>197</v>
      </c>
      <c r="BJ1423" t="s">
        <v>697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 t="s">
        <v>3377</v>
      </c>
      <c r="BQ1423">
        <v>0</v>
      </c>
      <c r="BR1423">
        <v>0</v>
      </c>
      <c r="BS1423">
        <v>0</v>
      </c>
      <c r="BT1423" t="s">
        <v>697</v>
      </c>
      <c r="BU1423">
        <v>0</v>
      </c>
      <c r="BV1423">
        <v>0</v>
      </c>
      <c r="BW1423" t="s">
        <v>697</v>
      </c>
      <c r="BX1423">
        <v>0</v>
      </c>
    </row>
    <row r="1424" spans="1:76" x14ac:dyDescent="0.25">
      <c r="A1424" t="s">
        <v>746</v>
      </c>
      <c r="B1424" t="s">
        <v>201</v>
      </c>
      <c r="C1424" t="s">
        <v>249</v>
      </c>
      <c r="D1424" t="s">
        <v>250</v>
      </c>
      <c r="E1424" t="s">
        <v>192</v>
      </c>
      <c r="F1424" t="s">
        <v>251</v>
      </c>
      <c r="G1424" t="s">
        <v>697</v>
      </c>
      <c r="H1424" t="s">
        <v>89</v>
      </c>
      <c r="I1424" t="s">
        <v>2633</v>
      </c>
      <c r="J1424" t="s">
        <v>3339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697</v>
      </c>
      <c r="AC1424" s="2">
        <v>0</v>
      </c>
      <c r="AD1424">
        <v>0</v>
      </c>
      <c r="AE1424">
        <v>0</v>
      </c>
      <c r="AF1424">
        <v>1</v>
      </c>
      <c r="AG1424">
        <v>0</v>
      </c>
      <c r="AH1424">
        <v>47.52</v>
      </c>
      <c r="AI1424" t="s">
        <v>614</v>
      </c>
      <c r="AJ1424" t="s">
        <v>682</v>
      </c>
      <c r="AK1424" t="s">
        <v>697</v>
      </c>
      <c r="AL1424">
        <v>0</v>
      </c>
      <c r="AM1424">
        <v>0</v>
      </c>
      <c r="AN1424" t="s">
        <v>194</v>
      </c>
      <c r="AO1424" t="s">
        <v>697</v>
      </c>
      <c r="AP1424" t="s">
        <v>697</v>
      </c>
      <c r="AQ1424" t="s">
        <v>3378</v>
      </c>
      <c r="AR1424" t="s">
        <v>3379</v>
      </c>
      <c r="AS1424" t="s">
        <v>697</v>
      </c>
      <c r="AT1424" t="s">
        <v>697</v>
      </c>
      <c r="AU1424" t="s">
        <v>213</v>
      </c>
      <c r="AV1424" t="s">
        <v>236</v>
      </c>
      <c r="AW1424" t="s">
        <v>196</v>
      </c>
      <c r="AX1424" t="s">
        <v>697</v>
      </c>
      <c r="AY1424" t="s">
        <v>697</v>
      </c>
      <c r="AZ1424" t="s">
        <v>697</v>
      </c>
      <c r="BA1424" t="s">
        <v>3380</v>
      </c>
      <c r="BB1424" t="s">
        <v>3381</v>
      </c>
      <c r="BC1424">
        <v>0</v>
      </c>
      <c r="BD1424" t="s">
        <v>697</v>
      </c>
      <c r="BE1424">
        <v>0</v>
      </c>
      <c r="BF1424">
        <v>0</v>
      </c>
      <c r="BG1424">
        <v>0</v>
      </c>
      <c r="BH1424">
        <v>1.6</v>
      </c>
      <c r="BI1424" t="s">
        <v>197</v>
      </c>
      <c r="BJ1424" t="s">
        <v>192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 t="s">
        <v>3382</v>
      </c>
      <c r="BQ1424">
        <v>0</v>
      </c>
      <c r="BR1424">
        <v>0</v>
      </c>
      <c r="BS1424">
        <v>0</v>
      </c>
      <c r="BT1424" t="s">
        <v>880</v>
      </c>
      <c r="BU1424">
        <v>0</v>
      </c>
      <c r="BV1424">
        <v>0</v>
      </c>
      <c r="BW1424" t="s">
        <v>697</v>
      </c>
      <c r="BX1424">
        <v>0</v>
      </c>
    </row>
    <row r="1425" spans="1:76" x14ac:dyDescent="0.25">
      <c r="A1425" t="s">
        <v>746</v>
      </c>
      <c r="B1425" t="s">
        <v>201</v>
      </c>
      <c r="C1425" t="s">
        <v>249</v>
      </c>
      <c r="D1425" t="s">
        <v>250</v>
      </c>
      <c r="E1425" t="s">
        <v>192</v>
      </c>
      <c r="F1425" t="s">
        <v>251</v>
      </c>
      <c r="G1425" t="s">
        <v>198</v>
      </c>
      <c r="H1425" t="s">
        <v>198</v>
      </c>
      <c r="I1425" t="s">
        <v>2633</v>
      </c>
      <c r="J1425" t="s">
        <v>3339</v>
      </c>
      <c r="K1425">
        <v>1</v>
      </c>
      <c r="L1425">
        <v>578</v>
      </c>
      <c r="M1425">
        <v>337</v>
      </c>
      <c r="N1425">
        <v>0</v>
      </c>
      <c r="O1425">
        <v>0</v>
      </c>
      <c r="P1425">
        <v>0</v>
      </c>
      <c r="Q1425">
        <v>578</v>
      </c>
      <c r="R1425">
        <v>0</v>
      </c>
      <c r="S1425">
        <v>0</v>
      </c>
      <c r="T1425">
        <v>41.7</v>
      </c>
      <c r="U1425">
        <v>29.5</v>
      </c>
      <c r="V1425">
        <v>24.18</v>
      </c>
      <c r="W1425">
        <v>-17.52</v>
      </c>
      <c r="X1425">
        <v>-57.78</v>
      </c>
      <c r="Y1425">
        <v>16.754999999999999</v>
      </c>
      <c r="Z1425">
        <v>10.95</v>
      </c>
      <c r="AA1425">
        <v>3.25</v>
      </c>
      <c r="AB1425" t="s">
        <v>199</v>
      </c>
      <c r="AC1425" s="2">
        <v>-71.51229508196721</v>
      </c>
      <c r="AD1425">
        <v>-15.73</v>
      </c>
      <c r="AE1425">
        <v>396.54</v>
      </c>
      <c r="AF1425">
        <v>0</v>
      </c>
      <c r="AG1425">
        <v>0</v>
      </c>
      <c r="AH1425">
        <v>0</v>
      </c>
      <c r="AI1425" t="s">
        <v>697</v>
      </c>
      <c r="AJ1425" t="s">
        <v>697</v>
      </c>
      <c r="AK1425" t="s">
        <v>697</v>
      </c>
      <c r="AL1425">
        <v>0</v>
      </c>
      <c r="AM1425">
        <v>0</v>
      </c>
      <c r="AN1425" t="s">
        <v>697</v>
      </c>
      <c r="AO1425" t="s">
        <v>697</v>
      </c>
      <c r="AP1425" t="s">
        <v>215</v>
      </c>
      <c r="AQ1425" t="s">
        <v>3378</v>
      </c>
      <c r="AR1425" t="s">
        <v>3379</v>
      </c>
      <c r="AS1425" t="s">
        <v>697</v>
      </c>
      <c r="AT1425" t="s">
        <v>697</v>
      </c>
      <c r="AU1425" t="s">
        <v>213</v>
      </c>
      <c r="AV1425" t="s">
        <v>236</v>
      </c>
      <c r="AW1425" t="s">
        <v>196</v>
      </c>
      <c r="AX1425" t="s">
        <v>697</v>
      </c>
      <c r="AY1425" t="s">
        <v>697</v>
      </c>
      <c r="AZ1425" t="s">
        <v>697</v>
      </c>
      <c r="BA1425" t="s">
        <v>3380</v>
      </c>
      <c r="BB1425" t="s">
        <v>3381</v>
      </c>
      <c r="BC1425">
        <v>0</v>
      </c>
      <c r="BD1425" t="s">
        <v>697</v>
      </c>
      <c r="BE1425">
        <v>0</v>
      </c>
      <c r="BF1425">
        <v>0</v>
      </c>
      <c r="BG1425">
        <v>0</v>
      </c>
      <c r="BH1425">
        <v>0</v>
      </c>
      <c r="BI1425" t="s">
        <v>197</v>
      </c>
      <c r="BJ1425" t="s">
        <v>697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 t="s">
        <v>3382</v>
      </c>
      <c r="BQ1425">
        <v>0</v>
      </c>
      <c r="BR1425">
        <v>0</v>
      </c>
      <c r="BS1425">
        <v>0</v>
      </c>
      <c r="BT1425" t="s">
        <v>697</v>
      </c>
      <c r="BU1425">
        <v>0</v>
      </c>
      <c r="BV1425">
        <v>0</v>
      </c>
      <c r="BW1425" t="s">
        <v>697</v>
      </c>
      <c r="BX1425">
        <v>0</v>
      </c>
    </row>
    <row r="1426" spans="1:76" x14ac:dyDescent="0.25">
      <c r="A1426" t="s">
        <v>746</v>
      </c>
      <c r="B1426" t="s">
        <v>201</v>
      </c>
      <c r="C1426" t="s">
        <v>249</v>
      </c>
      <c r="D1426" t="s">
        <v>250</v>
      </c>
      <c r="E1426" t="s">
        <v>192</v>
      </c>
      <c r="F1426" t="s">
        <v>251</v>
      </c>
      <c r="G1426" t="s">
        <v>697</v>
      </c>
      <c r="H1426" t="s">
        <v>89</v>
      </c>
      <c r="I1426" t="s">
        <v>2633</v>
      </c>
      <c r="J1426" t="s">
        <v>3339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697</v>
      </c>
      <c r="AC1426" s="2">
        <v>0</v>
      </c>
      <c r="AD1426">
        <v>0</v>
      </c>
      <c r="AE1426">
        <v>0</v>
      </c>
      <c r="AF1426">
        <v>1</v>
      </c>
      <c r="AG1426">
        <v>0</v>
      </c>
      <c r="AH1426">
        <v>57.91</v>
      </c>
      <c r="AI1426" t="s">
        <v>700</v>
      </c>
      <c r="AJ1426" t="s">
        <v>704</v>
      </c>
      <c r="AK1426" t="s">
        <v>697</v>
      </c>
      <c r="AL1426">
        <v>0</v>
      </c>
      <c r="AM1426">
        <v>0</v>
      </c>
      <c r="AN1426" t="s">
        <v>194</v>
      </c>
      <c r="AO1426" t="s">
        <v>697</v>
      </c>
      <c r="AP1426" t="s">
        <v>697</v>
      </c>
      <c r="AQ1426" t="s">
        <v>3378</v>
      </c>
      <c r="AR1426" t="s">
        <v>3379</v>
      </c>
      <c r="AS1426" t="s">
        <v>697</v>
      </c>
      <c r="AT1426" t="s">
        <v>697</v>
      </c>
      <c r="AU1426" t="s">
        <v>223</v>
      </c>
      <c r="AV1426" t="s">
        <v>236</v>
      </c>
      <c r="AW1426" t="s">
        <v>196</v>
      </c>
      <c r="AX1426" t="s">
        <v>697</v>
      </c>
      <c r="AY1426" t="s">
        <v>697</v>
      </c>
      <c r="AZ1426" t="s">
        <v>697</v>
      </c>
      <c r="BA1426" t="s">
        <v>1164</v>
      </c>
      <c r="BB1426" t="s">
        <v>3383</v>
      </c>
      <c r="BC1426">
        <v>0</v>
      </c>
      <c r="BD1426" t="s">
        <v>697</v>
      </c>
      <c r="BE1426">
        <v>0</v>
      </c>
      <c r="BF1426">
        <v>0</v>
      </c>
      <c r="BG1426">
        <v>0</v>
      </c>
      <c r="BH1426">
        <v>1.95</v>
      </c>
      <c r="BI1426" t="s">
        <v>197</v>
      </c>
      <c r="BJ1426" t="s">
        <v>192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 t="s">
        <v>3382</v>
      </c>
      <c r="BQ1426">
        <v>0</v>
      </c>
      <c r="BR1426">
        <v>0</v>
      </c>
      <c r="BS1426">
        <v>0</v>
      </c>
      <c r="BT1426" t="s">
        <v>880</v>
      </c>
      <c r="BU1426">
        <v>0</v>
      </c>
      <c r="BV1426">
        <v>0</v>
      </c>
      <c r="BW1426" t="s">
        <v>697</v>
      </c>
      <c r="BX1426">
        <v>0</v>
      </c>
    </row>
    <row r="1427" spans="1:76" x14ac:dyDescent="0.25">
      <c r="A1427" t="s">
        <v>746</v>
      </c>
      <c r="B1427" t="s">
        <v>201</v>
      </c>
      <c r="C1427" t="s">
        <v>249</v>
      </c>
      <c r="D1427" t="s">
        <v>250</v>
      </c>
      <c r="E1427" t="s">
        <v>192</v>
      </c>
      <c r="F1427" t="s">
        <v>251</v>
      </c>
      <c r="G1427" t="s">
        <v>198</v>
      </c>
      <c r="H1427" t="s">
        <v>198</v>
      </c>
      <c r="I1427" t="s">
        <v>2633</v>
      </c>
      <c r="J1427" t="s">
        <v>3339</v>
      </c>
      <c r="K1427">
        <v>1</v>
      </c>
      <c r="L1427">
        <v>578</v>
      </c>
      <c r="M1427">
        <v>337</v>
      </c>
      <c r="N1427">
        <v>0</v>
      </c>
      <c r="O1427">
        <v>0</v>
      </c>
      <c r="P1427">
        <v>0</v>
      </c>
      <c r="Q1427">
        <v>578</v>
      </c>
      <c r="R1427">
        <v>0</v>
      </c>
      <c r="S1427">
        <v>0</v>
      </c>
      <c r="T1427">
        <v>41.7</v>
      </c>
      <c r="U1427">
        <v>29.5</v>
      </c>
      <c r="V1427">
        <v>24.18</v>
      </c>
      <c r="W1427">
        <v>-17.52</v>
      </c>
      <c r="X1427">
        <v>-57.78</v>
      </c>
      <c r="Y1427">
        <v>16.754999999999999</v>
      </c>
      <c r="Z1427">
        <v>10.95</v>
      </c>
      <c r="AA1427">
        <v>3.25</v>
      </c>
      <c r="AB1427" t="s">
        <v>199</v>
      </c>
      <c r="AC1427" s="2">
        <v>-71.51229508196721</v>
      </c>
      <c r="AD1427">
        <v>-15.73</v>
      </c>
      <c r="AE1427">
        <v>396.54</v>
      </c>
      <c r="AF1427">
        <v>0</v>
      </c>
      <c r="AG1427">
        <v>0</v>
      </c>
      <c r="AH1427">
        <v>0</v>
      </c>
      <c r="AI1427" t="s">
        <v>697</v>
      </c>
      <c r="AJ1427" t="s">
        <v>697</v>
      </c>
      <c r="AK1427" t="s">
        <v>697</v>
      </c>
      <c r="AL1427">
        <v>0</v>
      </c>
      <c r="AM1427">
        <v>0</v>
      </c>
      <c r="AN1427" t="s">
        <v>697</v>
      </c>
      <c r="AO1427" t="s">
        <v>697</v>
      </c>
      <c r="AP1427" t="s">
        <v>215</v>
      </c>
      <c r="AQ1427" t="s">
        <v>3378</v>
      </c>
      <c r="AR1427" t="s">
        <v>3379</v>
      </c>
      <c r="AS1427" t="s">
        <v>697</v>
      </c>
      <c r="AT1427" t="s">
        <v>697</v>
      </c>
      <c r="AU1427" t="s">
        <v>223</v>
      </c>
      <c r="AV1427" t="s">
        <v>236</v>
      </c>
      <c r="AW1427" t="s">
        <v>196</v>
      </c>
      <c r="AX1427" t="s">
        <v>697</v>
      </c>
      <c r="AY1427" t="s">
        <v>697</v>
      </c>
      <c r="AZ1427" t="s">
        <v>697</v>
      </c>
      <c r="BA1427" t="s">
        <v>1164</v>
      </c>
      <c r="BB1427" t="s">
        <v>3383</v>
      </c>
      <c r="BC1427">
        <v>0</v>
      </c>
      <c r="BD1427" t="s">
        <v>697</v>
      </c>
      <c r="BE1427">
        <v>0</v>
      </c>
      <c r="BF1427">
        <v>0</v>
      </c>
      <c r="BG1427">
        <v>0</v>
      </c>
      <c r="BH1427">
        <v>0</v>
      </c>
      <c r="BI1427" t="s">
        <v>197</v>
      </c>
      <c r="BJ1427" t="s">
        <v>697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 t="s">
        <v>3382</v>
      </c>
      <c r="BQ1427">
        <v>0</v>
      </c>
      <c r="BR1427">
        <v>0</v>
      </c>
      <c r="BS1427">
        <v>0</v>
      </c>
      <c r="BT1427" t="s">
        <v>697</v>
      </c>
      <c r="BU1427">
        <v>0</v>
      </c>
      <c r="BV1427">
        <v>0</v>
      </c>
      <c r="BW1427" t="s">
        <v>697</v>
      </c>
      <c r="BX1427">
        <v>0</v>
      </c>
    </row>
    <row r="1428" spans="1:76" x14ac:dyDescent="0.25">
      <c r="A1428" t="s">
        <v>721</v>
      </c>
      <c r="B1428" t="s">
        <v>191</v>
      </c>
      <c r="C1428" t="s">
        <v>209</v>
      </c>
      <c r="D1428" t="s">
        <v>796</v>
      </c>
      <c r="E1428" t="s">
        <v>192</v>
      </c>
      <c r="F1428" t="s">
        <v>210</v>
      </c>
      <c r="G1428" t="s">
        <v>697</v>
      </c>
      <c r="H1428" t="s">
        <v>89</v>
      </c>
      <c r="I1428" t="s">
        <v>1570</v>
      </c>
      <c r="J1428" t="s">
        <v>3339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697</v>
      </c>
      <c r="AC1428" s="2">
        <v>0</v>
      </c>
      <c r="AD1428">
        <v>0</v>
      </c>
      <c r="AE1428">
        <v>0</v>
      </c>
      <c r="AF1428">
        <v>1</v>
      </c>
      <c r="AG1428">
        <v>0</v>
      </c>
      <c r="AH1428">
        <v>50.68</v>
      </c>
      <c r="AI1428" t="s">
        <v>700</v>
      </c>
      <c r="AJ1428" t="s">
        <v>704</v>
      </c>
      <c r="AK1428" t="s">
        <v>697</v>
      </c>
      <c r="AL1428">
        <v>0</v>
      </c>
      <c r="AM1428">
        <v>0</v>
      </c>
      <c r="AN1428" t="s">
        <v>194</v>
      </c>
      <c r="AO1428" t="s">
        <v>697</v>
      </c>
      <c r="AP1428" t="s">
        <v>697</v>
      </c>
      <c r="AQ1428" t="s">
        <v>3384</v>
      </c>
      <c r="AR1428" t="s">
        <v>3385</v>
      </c>
      <c r="AS1428" t="s">
        <v>697</v>
      </c>
      <c r="AT1428" t="s">
        <v>697</v>
      </c>
      <c r="AU1428" t="s">
        <v>213</v>
      </c>
      <c r="AV1428" t="s">
        <v>236</v>
      </c>
      <c r="AW1428" t="s">
        <v>196</v>
      </c>
      <c r="AX1428" t="s">
        <v>697</v>
      </c>
      <c r="AY1428" t="s">
        <v>697</v>
      </c>
      <c r="AZ1428" t="s">
        <v>697</v>
      </c>
      <c r="BA1428" t="s">
        <v>997</v>
      </c>
      <c r="BB1428" t="s">
        <v>3386</v>
      </c>
      <c r="BC1428">
        <v>0</v>
      </c>
      <c r="BD1428" t="s">
        <v>697</v>
      </c>
      <c r="BE1428">
        <v>0</v>
      </c>
      <c r="BF1428">
        <v>0</v>
      </c>
      <c r="BG1428">
        <v>0</v>
      </c>
      <c r="BH1428">
        <v>1.6</v>
      </c>
      <c r="BI1428" t="s">
        <v>197</v>
      </c>
      <c r="BJ1428" t="s">
        <v>192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 t="s">
        <v>3387</v>
      </c>
      <c r="BQ1428">
        <v>0</v>
      </c>
      <c r="BR1428">
        <v>0</v>
      </c>
      <c r="BS1428">
        <v>0</v>
      </c>
      <c r="BT1428" t="s">
        <v>880</v>
      </c>
      <c r="BU1428">
        <v>0</v>
      </c>
      <c r="BV1428">
        <v>0</v>
      </c>
      <c r="BW1428" t="s">
        <v>697</v>
      </c>
      <c r="BX1428">
        <v>0</v>
      </c>
    </row>
    <row r="1429" spans="1:76" x14ac:dyDescent="0.25">
      <c r="A1429" t="s">
        <v>721</v>
      </c>
      <c r="B1429" t="s">
        <v>191</v>
      </c>
      <c r="C1429" t="s">
        <v>209</v>
      </c>
      <c r="D1429" t="s">
        <v>796</v>
      </c>
      <c r="E1429" t="s">
        <v>192</v>
      </c>
      <c r="F1429" t="s">
        <v>210</v>
      </c>
      <c r="G1429" t="s">
        <v>198</v>
      </c>
      <c r="H1429" t="s">
        <v>198</v>
      </c>
      <c r="I1429" t="s">
        <v>1570</v>
      </c>
      <c r="J1429" t="s">
        <v>3339</v>
      </c>
      <c r="K1429">
        <v>1</v>
      </c>
      <c r="L1429">
        <v>730</v>
      </c>
      <c r="M1429">
        <v>488</v>
      </c>
      <c r="N1429">
        <v>0</v>
      </c>
      <c r="O1429">
        <v>0</v>
      </c>
      <c r="P1429">
        <v>0</v>
      </c>
      <c r="Q1429">
        <v>730</v>
      </c>
      <c r="R1429">
        <v>0</v>
      </c>
      <c r="S1429">
        <v>0</v>
      </c>
      <c r="T1429">
        <v>33.15</v>
      </c>
      <c r="U1429">
        <v>27.5</v>
      </c>
      <c r="V1429">
        <v>22.54</v>
      </c>
      <c r="W1429">
        <v>-10.61</v>
      </c>
      <c r="X1429">
        <v>-33.81</v>
      </c>
      <c r="Y1429">
        <v>20.925999999999998</v>
      </c>
      <c r="Z1429">
        <v>15.86</v>
      </c>
      <c r="AA1429">
        <v>3.25</v>
      </c>
      <c r="AB1429" t="s">
        <v>199</v>
      </c>
      <c r="AC1429" s="2">
        <v>-50.963934426229507</v>
      </c>
      <c r="AD1429">
        <v>-11.21</v>
      </c>
      <c r="AE1429">
        <v>513.39</v>
      </c>
      <c r="AF1429">
        <v>0</v>
      </c>
      <c r="AG1429">
        <v>0</v>
      </c>
      <c r="AH1429">
        <v>0</v>
      </c>
      <c r="AI1429" t="s">
        <v>697</v>
      </c>
      <c r="AJ1429" t="s">
        <v>697</v>
      </c>
      <c r="AK1429" t="s">
        <v>697</v>
      </c>
      <c r="AL1429">
        <v>0</v>
      </c>
      <c r="AM1429">
        <v>0</v>
      </c>
      <c r="AN1429" t="s">
        <v>697</v>
      </c>
      <c r="AO1429" t="s">
        <v>697</v>
      </c>
      <c r="AP1429" t="s">
        <v>215</v>
      </c>
      <c r="AQ1429" t="s">
        <v>3384</v>
      </c>
      <c r="AR1429" t="s">
        <v>3385</v>
      </c>
      <c r="AS1429" t="s">
        <v>697</v>
      </c>
      <c r="AT1429" t="s">
        <v>697</v>
      </c>
      <c r="AU1429" t="s">
        <v>213</v>
      </c>
      <c r="AV1429" t="s">
        <v>236</v>
      </c>
      <c r="AW1429" t="s">
        <v>196</v>
      </c>
      <c r="AX1429" t="s">
        <v>697</v>
      </c>
      <c r="AY1429" t="s">
        <v>697</v>
      </c>
      <c r="AZ1429" t="s">
        <v>697</v>
      </c>
      <c r="BA1429" t="s">
        <v>997</v>
      </c>
      <c r="BB1429" t="s">
        <v>3386</v>
      </c>
      <c r="BC1429">
        <v>0</v>
      </c>
      <c r="BD1429" t="s">
        <v>697</v>
      </c>
      <c r="BE1429">
        <v>0</v>
      </c>
      <c r="BF1429">
        <v>0</v>
      </c>
      <c r="BG1429">
        <v>0</v>
      </c>
      <c r="BH1429">
        <v>0</v>
      </c>
      <c r="BI1429" t="s">
        <v>197</v>
      </c>
      <c r="BJ1429" t="s">
        <v>697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 t="s">
        <v>3387</v>
      </c>
      <c r="BQ1429">
        <v>0</v>
      </c>
      <c r="BR1429">
        <v>0</v>
      </c>
      <c r="BS1429">
        <v>0</v>
      </c>
      <c r="BT1429" t="s">
        <v>697</v>
      </c>
      <c r="BU1429">
        <v>0</v>
      </c>
      <c r="BV1429">
        <v>0</v>
      </c>
      <c r="BW1429" t="s">
        <v>697</v>
      </c>
      <c r="BX1429">
        <v>0</v>
      </c>
    </row>
    <row r="1430" spans="1:76" x14ac:dyDescent="0.25">
      <c r="A1430" t="s">
        <v>720</v>
      </c>
      <c r="B1430" t="s">
        <v>191</v>
      </c>
      <c r="C1430" t="s">
        <v>541</v>
      </c>
      <c r="D1430" t="s">
        <v>536</v>
      </c>
      <c r="E1430" t="s">
        <v>192</v>
      </c>
      <c r="F1430" t="s">
        <v>222</v>
      </c>
      <c r="G1430" t="s">
        <v>697</v>
      </c>
      <c r="H1430" t="s">
        <v>89</v>
      </c>
      <c r="I1430" t="s">
        <v>2633</v>
      </c>
      <c r="J1430" t="s">
        <v>3339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697</v>
      </c>
      <c r="AC1430" s="2">
        <v>0</v>
      </c>
      <c r="AD1430">
        <v>0</v>
      </c>
      <c r="AE1430">
        <v>0</v>
      </c>
      <c r="AF1430">
        <v>1</v>
      </c>
      <c r="AG1430">
        <v>0</v>
      </c>
      <c r="AH1430">
        <v>27.02</v>
      </c>
      <c r="AI1430" t="s">
        <v>894</v>
      </c>
      <c r="AJ1430" t="s">
        <v>1011</v>
      </c>
      <c r="AK1430" t="s">
        <v>697</v>
      </c>
      <c r="AL1430">
        <v>0</v>
      </c>
      <c r="AM1430">
        <v>0</v>
      </c>
      <c r="AN1430" t="s">
        <v>194</v>
      </c>
      <c r="AO1430" t="s">
        <v>697</v>
      </c>
      <c r="AP1430" t="s">
        <v>697</v>
      </c>
      <c r="AQ1430" t="s">
        <v>3388</v>
      </c>
      <c r="AR1430" t="s">
        <v>3389</v>
      </c>
      <c r="AS1430" t="s">
        <v>697</v>
      </c>
      <c r="AT1430" t="s">
        <v>697</v>
      </c>
      <c r="AU1430" t="s">
        <v>395</v>
      </c>
      <c r="AV1430" t="s">
        <v>236</v>
      </c>
      <c r="AW1430" t="s">
        <v>196</v>
      </c>
      <c r="AX1430" t="s">
        <v>697</v>
      </c>
      <c r="AY1430" t="s">
        <v>697</v>
      </c>
      <c r="AZ1430" t="s">
        <v>697</v>
      </c>
      <c r="BA1430" t="s">
        <v>3390</v>
      </c>
      <c r="BB1430" t="s">
        <v>3391</v>
      </c>
      <c r="BC1430">
        <v>0</v>
      </c>
      <c r="BD1430" t="s">
        <v>697</v>
      </c>
      <c r="BE1430">
        <v>0</v>
      </c>
      <c r="BF1430">
        <v>0</v>
      </c>
      <c r="BG1430">
        <v>0</v>
      </c>
      <c r="BH1430">
        <v>1.05</v>
      </c>
      <c r="BI1430" t="s">
        <v>197</v>
      </c>
      <c r="BJ1430" t="s">
        <v>192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 t="s">
        <v>3392</v>
      </c>
      <c r="BQ1430">
        <v>0</v>
      </c>
      <c r="BR1430">
        <v>0</v>
      </c>
      <c r="BS1430">
        <v>0</v>
      </c>
      <c r="BT1430" t="s">
        <v>880</v>
      </c>
      <c r="BU1430">
        <v>0</v>
      </c>
      <c r="BV1430">
        <v>0</v>
      </c>
      <c r="BW1430" t="s">
        <v>697</v>
      </c>
      <c r="BX1430">
        <v>0</v>
      </c>
    </row>
    <row r="1431" spans="1:76" x14ac:dyDescent="0.25">
      <c r="A1431" t="s">
        <v>720</v>
      </c>
      <c r="B1431" t="s">
        <v>191</v>
      </c>
      <c r="C1431" t="s">
        <v>541</v>
      </c>
      <c r="D1431" t="s">
        <v>536</v>
      </c>
      <c r="E1431" t="s">
        <v>192</v>
      </c>
      <c r="F1431" t="s">
        <v>222</v>
      </c>
      <c r="G1431" t="s">
        <v>198</v>
      </c>
      <c r="H1431" t="s">
        <v>198</v>
      </c>
      <c r="I1431" t="s">
        <v>2633</v>
      </c>
      <c r="J1431" t="s">
        <v>3339</v>
      </c>
      <c r="K1431">
        <v>1</v>
      </c>
      <c r="L1431">
        <v>698</v>
      </c>
      <c r="M1431">
        <v>474</v>
      </c>
      <c r="N1431">
        <v>0</v>
      </c>
      <c r="O1431">
        <v>0</v>
      </c>
      <c r="P1431">
        <v>0</v>
      </c>
      <c r="Q1431">
        <v>698</v>
      </c>
      <c r="R1431">
        <v>0</v>
      </c>
      <c r="S1431">
        <v>0</v>
      </c>
      <c r="T1431">
        <v>32.090000000000003</v>
      </c>
      <c r="U1431">
        <v>31.5</v>
      </c>
      <c r="V1431">
        <v>25.82</v>
      </c>
      <c r="W1431">
        <v>-6.27</v>
      </c>
      <c r="X1431">
        <v>-3.39</v>
      </c>
      <c r="Y1431">
        <v>15.2</v>
      </c>
      <c r="Z1431">
        <v>15.4</v>
      </c>
      <c r="AA1431">
        <v>3.25</v>
      </c>
      <c r="AB1431" t="s">
        <v>199</v>
      </c>
      <c r="AC1431" s="2">
        <v>-15.844262295081966</v>
      </c>
      <c r="AD1431">
        <v>-3.49</v>
      </c>
      <c r="AE1431">
        <v>462.73</v>
      </c>
      <c r="AF1431">
        <v>0</v>
      </c>
      <c r="AG1431">
        <v>0</v>
      </c>
      <c r="AH1431">
        <v>0</v>
      </c>
      <c r="AI1431" t="s">
        <v>697</v>
      </c>
      <c r="AJ1431" t="s">
        <v>697</v>
      </c>
      <c r="AK1431" t="s">
        <v>697</v>
      </c>
      <c r="AL1431">
        <v>0</v>
      </c>
      <c r="AM1431">
        <v>0</v>
      </c>
      <c r="AN1431" t="s">
        <v>697</v>
      </c>
      <c r="AO1431" t="s">
        <v>697</v>
      </c>
      <c r="AP1431" t="s">
        <v>215</v>
      </c>
      <c r="AQ1431" t="s">
        <v>3388</v>
      </c>
      <c r="AR1431" t="s">
        <v>3389</v>
      </c>
      <c r="AS1431" t="s">
        <v>697</v>
      </c>
      <c r="AT1431" t="s">
        <v>697</v>
      </c>
      <c r="AU1431" t="s">
        <v>395</v>
      </c>
      <c r="AV1431" t="s">
        <v>236</v>
      </c>
      <c r="AW1431" t="s">
        <v>196</v>
      </c>
      <c r="AX1431" t="s">
        <v>697</v>
      </c>
      <c r="AY1431" t="s">
        <v>697</v>
      </c>
      <c r="AZ1431" t="s">
        <v>697</v>
      </c>
      <c r="BA1431" t="s">
        <v>3390</v>
      </c>
      <c r="BB1431" t="s">
        <v>3391</v>
      </c>
      <c r="BC1431">
        <v>0</v>
      </c>
      <c r="BD1431" t="s">
        <v>697</v>
      </c>
      <c r="BE1431">
        <v>0</v>
      </c>
      <c r="BF1431">
        <v>0</v>
      </c>
      <c r="BG1431">
        <v>0</v>
      </c>
      <c r="BH1431">
        <v>0</v>
      </c>
      <c r="BI1431" t="s">
        <v>197</v>
      </c>
      <c r="BJ1431" t="s">
        <v>697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 t="s">
        <v>3392</v>
      </c>
      <c r="BQ1431">
        <v>0</v>
      </c>
      <c r="BR1431">
        <v>0</v>
      </c>
      <c r="BS1431">
        <v>0</v>
      </c>
      <c r="BT1431" t="s">
        <v>697</v>
      </c>
      <c r="BU1431">
        <v>0</v>
      </c>
      <c r="BV1431">
        <v>0</v>
      </c>
      <c r="BW1431" t="s">
        <v>697</v>
      </c>
      <c r="BX1431">
        <v>0</v>
      </c>
    </row>
    <row r="1432" spans="1:76" x14ac:dyDescent="0.25">
      <c r="A1432" t="s">
        <v>721</v>
      </c>
      <c r="B1432" t="s">
        <v>191</v>
      </c>
      <c r="C1432" t="s">
        <v>209</v>
      </c>
      <c r="D1432" t="s">
        <v>796</v>
      </c>
      <c r="E1432" t="s">
        <v>192</v>
      </c>
      <c r="F1432" t="s">
        <v>210</v>
      </c>
      <c r="G1432" t="s">
        <v>697</v>
      </c>
      <c r="H1432" t="s">
        <v>89</v>
      </c>
      <c r="I1432" t="s">
        <v>2264</v>
      </c>
      <c r="J1432" t="s">
        <v>3339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697</v>
      </c>
      <c r="AC1432" s="2">
        <v>0</v>
      </c>
      <c r="AD1432">
        <v>0</v>
      </c>
      <c r="AE1432">
        <v>0</v>
      </c>
      <c r="AF1432">
        <v>1</v>
      </c>
      <c r="AG1432">
        <v>0</v>
      </c>
      <c r="AH1432">
        <v>71.28</v>
      </c>
      <c r="AI1432" t="s">
        <v>698</v>
      </c>
      <c r="AJ1432" t="s">
        <v>705</v>
      </c>
      <c r="AK1432" t="s">
        <v>697</v>
      </c>
      <c r="AL1432">
        <v>0</v>
      </c>
      <c r="AM1432">
        <v>0</v>
      </c>
      <c r="AN1432" t="s">
        <v>194</v>
      </c>
      <c r="AO1432" t="s">
        <v>697</v>
      </c>
      <c r="AP1432" t="s">
        <v>697</v>
      </c>
      <c r="AQ1432" t="s">
        <v>3393</v>
      </c>
      <c r="AR1432" t="s">
        <v>3394</v>
      </c>
      <c r="AS1432" t="s">
        <v>697</v>
      </c>
      <c r="AT1432" t="s">
        <v>697</v>
      </c>
      <c r="AU1432" t="s">
        <v>706</v>
      </c>
      <c r="AV1432" t="s">
        <v>236</v>
      </c>
      <c r="AW1432" t="s">
        <v>196</v>
      </c>
      <c r="AX1432" t="s">
        <v>697</v>
      </c>
      <c r="AY1432" t="s">
        <v>697</v>
      </c>
      <c r="AZ1432" t="s">
        <v>697</v>
      </c>
      <c r="BA1432" t="s">
        <v>3395</v>
      </c>
      <c r="BB1432" t="s">
        <v>3396</v>
      </c>
      <c r="BC1432">
        <v>0</v>
      </c>
      <c r="BD1432" t="s">
        <v>697</v>
      </c>
      <c r="BE1432">
        <v>0</v>
      </c>
      <c r="BF1432">
        <v>0</v>
      </c>
      <c r="BG1432">
        <v>0</v>
      </c>
      <c r="BH1432">
        <v>2.25</v>
      </c>
      <c r="BI1432" t="s">
        <v>197</v>
      </c>
      <c r="BJ1432" t="s">
        <v>192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 t="s">
        <v>3397</v>
      </c>
      <c r="BQ1432">
        <v>0</v>
      </c>
      <c r="BR1432">
        <v>0</v>
      </c>
      <c r="BS1432">
        <v>0</v>
      </c>
      <c r="BT1432" t="s">
        <v>880</v>
      </c>
      <c r="BU1432">
        <v>0</v>
      </c>
      <c r="BV1432">
        <v>0</v>
      </c>
      <c r="BW1432" t="s">
        <v>697</v>
      </c>
      <c r="BX1432">
        <v>0</v>
      </c>
    </row>
    <row r="1433" spans="1:76" x14ac:dyDescent="0.25">
      <c r="A1433" t="s">
        <v>721</v>
      </c>
      <c r="B1433" t="s">
        <v>191</v>
      </c>
      <c r="C1433" t="s">
        <v>209</v>
      </c>
      <c r="D1433" t="s">
        <v>796</v>
      </c>
      <c r="E1433" t="s">
        <v>192</v>
      </c>
      <c r="F1433" t="s">
        <v>210</v>
      </c>
      <c r="G1433" t="s">
        <v>198</v>
      </c>
      <c r="H1433" t="s">
        <v>198</v>
      </c>
      <c r="I1433" t="s">
        <v>2264</v>
      </c>
      <c r="J1433" t="s">
        <v>3339</v>
      </c>
      <c r="K1433">
        <v>1</v>
      </c>
      <c r="L1433">
        <v>730</v>
      </c>
      <c r="M1433">
        <v>503</v>
      </c>
      <c r="N1433">
        <v>0</v>
      </c>
      <c r="O1433">
        <v>0</v>
      </c>
      <c r="P1433">
        <v>0</v>
      </c>
      <c r="Q1433">
        <v>730</v>
      </c>
      <c r="R1433">
        <v>0</v>
      </c>
      <c r="S1433">
        <v>0</v>
      </c>
      <c r="T1433">
        <v>31.1</v>
      </c>
      <c r="U1433">
        <v>27.5</v>
      </c>
      <c r="V1433">
        <v>22.54</v>
      </c>
      <c r="W1433">
        <v>-8.56</v>
      </c>
      <c r="X1433">
        <v>-21.52</v>
      </c>
      <c r="Y1433">
        <v>16.466000000000001</v>
      </c>
      <c r="Z1433">
        <v>16.350000000000001</v>
      </c>
      <c r="AA1433">
        <v>3.25</v>
      </c>
      <c r="AB1433" t="s">
        <v>199</v>
      </c>
      <c r="AC1433" s="2">
        <v>-35.01311475409836</v>
      </c>
      <c r="AD1433">
        <v>-7.7</v>
      </c>
      <c r="AE1433">
        <v>512.9</v>
      </c>
      <c r="AF1433">
        <v>0</v>
      </c>
      <c r="AG1433">
        <v>0</v>
      </c>
      <c r="AH1433">
        <v>0</v>
      </c>
      <c r="AI1433" t="s">
        <v>697</v>
      </c>
      <c r="AJ1433" t="s">
        <v>697</v>
      </c>
      <c r="AK1433" t="s">
        <v>697</v>
      </c>
      <c r="AL1433">
        <v>0</v>
      </c>
      <c r="AM1433">
        <v>0</v>
      </c>
      <c r="AN1433" t="s">
        <v>697</v>
      </c>
      <c r="AO1433" t="s">
        <v>697</v>
      </c>
      <c r="AP1433" t="s">
        <v>215</v>
      </c>
      <c r="AQ1433" t="s">
        <v>3393</v>
      </c>
      <c r="AR1433" t="s">
        <v>3394</v>
      </c>
      <c r="AS1433" t="s">
        <v>697</v>
      </c>
      <c r="AT1433" t="s">
        <v>697</v>
      </c>
      <c r="AU1433" t="s">
        <v>706</v>
      </c>
      <c r="AV1433" t="s">
        <v>236</v>
      </c>
      <c r="AW1433" t="s">
        <v>196</v>
      </c>
      <c r="AX1433" t="s">
        <v>697</v>
      </c>
      <c r="AY1433" t="s">
        <v>697</v>
      </c>
      <c r="AZ1433" t="s">
        <v>697</v>
      </c>
      <c r="BA1433" t="s">
        <v>3395</v>
      </c>
      <c r="BB1433" t="s">
        <v>3396</v>
      </c>
      <c r="BC1433">
        <v>0</v>
      </c>
      <c r="BD1433" t="s">
        <v>697</v>
      </c>
      <c r="BE1433">
        <v>0</v>
      </c>
      <c r="BF1433">
        <v>0</v>
      </c>
      <c r="BG1433">
        <v>0</v>
      </c>
      <c r="BH1433">
        <v>0</v>
      </c>
      <c r="BI1433" t="s">
        <v>197</v>
      </c>
      <c r="BJ1433" t="s">
        <v>697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 t="s">
        <v>3397</v>
      </c>
      <c r="BQ1433">
        <v>0</v>
      </c>
      <c r="BR1433">
        <v>0</v>
      </c>
      <c r="BS1433">
        <v>0</v>
      </c>
      <c r="BT1433" t="s">
        <v>697</v>
      </c>
      <c r="BU1433">
        <v>0</v>
      </c>
      <c r="BV1433">
        <v>0</v>
      </c>
      <c r="BW1433" t="s">
        <v>697</v>
      </c>
      <c r="BX1433">
        <v>0</v>
      </c>
    </row>
    <row r="1434" spans="1:76" x14ac:dyDescent="0.25">
      <c r="A1434" t="s">
        <v>741</v>
      </c>
      <c r="B1434" t="s">
        <v>201</v>
      </c>
      <c r="C1434" t="s">
        <v>696</v>
      </c>
      <c r="D1434" t="s">
        <v>247</v>
      </c>
      <c r="E1434" t="s">
        <v>192</v>
      </c>
      <c r="F1434" t="s">
        <v>683</v>
      </c>
      <c r="G1434" t="s">
        <v>697</v>
      </c>
      <c r="H1434" t="s">
        <v>89</v>
      </c>
      <c r="I1434" t="s">
        <v>2633</v>
      </c>
      <c r="J1434" t="s">
        <v>3339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697</v>
      </c>
      <c r="AC1434" s="2">
        <v>0</v>
      </c>
      <c r="AD1434">
        <v>0</v>
      </c>
      <c r="AE1434">
        <v>0</v>
      </c>
      <c r="AF1434">
        <v>1</v>
      </c>
      <c r="AG1434">
        <v>0</v>
      </c>
      <c r="AH1434">
        <v>50.68</v>
      </c>
      <c r="AI1434" t="s">
        <v>701</v>
      </c>
      <c r="AJ1434" t="s">
        <v>743</v>
      </c>
      <c r="AK1434" t="s">
        <v>697</v>
      </c>
      <c r="AL1434">
        <v>0</v>
      </c>
      <c r="AM1434">
        <v>0</v>
      </c>
      <c r="AN1434" t="s">
        <v>194</v>
      </c>
      <c r="AO1434" t="s">
        <v>697</v>
      </c>
      <c r="AP1434" t="s">
        <v>697</v>
      </c>
      <c r="AQ1434" t="s">
        <v>3398</v>
      </c>
      <c r="AR1434" t="s">
        <v>3399</v>
      </c>
      <c r="AS1434" t="s">
        <v>697</v>
      </c>
      <c r="AT1434" t="s">
        <v>697</v>
      </c>
      <c r="AU1434" t="s">
        <v>219</v>
      </c>
      <c r="AV1434" t="s">
        <v>236</v>
      </c>
      <c r="AW1434" t="s">
        <v>196</v>
      </c>
      <c r="AX1434" t="s">
        <v>697</v>
      </c>
      <c r="AY1434" t="s">
        <v>697</v>
      </c>
      <c r="AZ1434" t="s">
        <v>697</v>
      </c>
      <c r="BA1434" t="s">
        <v>3400</v>
      </c>
      <c r="BB1434" t="s">
        <v>3401</v>
      </c>
      <c r="BC1434">
        <v>0</v>
      </c>
      <c r="BD1434" t="s">
        <v>697</v>
      </c>
      <c r="BE1434">
        <v>0</v>
      </c>
      <c r="BF1434">
        <v>0</v>
      </c>
      <c r="BG1434">
        <v>0</v>
      </c>
      <c r="BH1434">
        <v>1.6</v>
      </c>
      <c r="BI1434" t="s">
        <v>197</v>
      </c>
      <c r="BJ1434" t="s">
        <v>192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 t="s">
        <v>3402</v>
      </c>
      <c r="BQ1434">
        <v>0</v>
      </c>
      <c r="BR1434">
        <v>0</v>
      </c>
      <c r="BS1434">
        <v>0</v>
      </c>
      <c r="BT1434" t="s">
        <v>880</v>
      </c>
      <c r="BU1434">
        <v>0</v>
      </c>
      <c r="BV1434">
        <v>0</v>
      </c>
      <c r="BW1434" t="s">
        <v>697</v>
      </c>
      <c r="BX1434">
        <v>0</v>
      </c>
    </row>
    <row r="1435" spans="1:76" x14ac:dyDescent="0.25">
      <c r="A1435" t="s">
        <v>741</v>
      </c>
      <c r="B1435" t="s">
        <v>201</v>
      </c>
      <c r="C1435" t="s">
        <v>696</v>
      </c>
      <c r="D1435" t="s">
        <v>247</v>
      </c>
      <c r="E1435" t="s">
        <v>192</v>
      </c>
      <c r="F1435" t="s">
        <v>683</v>
      </c>
      <c r="G1435" t="s">
        <v>198</v>
      </c>
      <c r="H1435" t="s">
        <v>198</v>
      </c>
      <c r="I1435" t="s">
        <v>2633</v>
      </c>
      <c r="J1435" t="s">
        <v>3339</v>
      </c>
      <c r="K1435">
        <v>1</v>
      </c>
      <c r="L1435">
        <v>939</v>
      </c>
      <c r="M1435">
        <v>584</v>
      </c>
      <c r="N1435">
        <v>0</v>
      </c>
      <c r="O1435">
        <v>0</v>
      </c>
      <c r="P1435">
        <v>0</v>
      </c>
      <c r="Q1435">
        <v>939</v>
      </c>
      <c r="R1435">
        <v>0</v>
      </c>
      <c r="S1435">
        <v>0</v>
      </c>
      <c r="T1435">
        <v>37.81</v>
      </c>
      <c r="U1435">
        <v>29.5</v>
      </c>
      <c r="V1435">
        <v>24.18</v>
      </c>
      <c r="W1435">
        <v>-13.63</v>
      </c>
      <c r="X1435">
        <v>-63.93</v>
      </c>
      <c r="Y1435">
        <v>19.582000000000001</v>
      </c>
      <c r="Z1435">
        <v>2.34</v>
      </c>
      <c r="AA1435">
        <v>0.4</v>
      </c>
      <c r="AB1435" t="s">
        <v>199</v>
      </c>
      <c r="AC1435" s="2">
        <v>-79.985245901639345</v>
      </c>
      <c r="AD1435">
        <v>-17.600000000000001</v>
      </c>
      <c r="AE1435">
        <v>659.66</v>
      </c>
      <c r="AF1435">
        <v>0</v>
      </c>
      <c r="AG1435">
        <v>0</v>
      </c>
      <c r="AH1435">
        <v>0</v>
      </c>
      <c r="AI1435" t="s">
        <v>697</v>
      </c>
      <c r="AJ1435" t="s">
        <v>697</v>
      </c>
      <c r="AK1435" t="s">
        <v>697</v>
      </c>
      <c r="AL1435">
        <v>0</v>
      </c>
      <c r="AM1435">
        <v>0</v>
      </c>
      <c r="AN1435" t="s">
        <v>697</v>
      </c>
      <c r="AO1435" t="s">
        <v>697</v>
      </c>
      <c r="AP1435" t="s">
        <v>215</v>
      </c>
      <c r="AQ1435" t="s">
        <v>3398</v>
      </c>
      <c r="AR1435" t="s">
        <v>3399</v>
      </c>
      <c r="AS1435" t="s">
        <v>697</v>
      </c>
      <c r="AT1435" t="s">
        <v>697</v>
      </c>
      <c r="AU1435" t="s">
        <v>219</v>
      </c>
      <c r="AV1435" t="s">
        <v>236</v>
      </c>
      <c r="AW1435" t="s">
        <v>196</v>
      </c>
      <c r="AX1435" t="s">
        <v>697</v>
      </c>
      <c r="AY1435" t="s">
        <v>697</v>
      </c>
      <c r="AZ1435" t="s">
        <v>697</v>
      </c>
      <c r="BA1435" t="s">
        <v>3400</v>
      </c>
      <c r="BB1435" t="s">
        <v>3401</v>
      </c>
      <c r="BC1435">
        <v>0</v>
      </c>
      <c r="BD1435" t="s">
        <v>697</v>
      </c>
      <c r="BE1435">
        <v>0</v>
      </c>
      <c r="BF1435">
        <v>0</v>
      </c>
      <c r="BG1435">
        <v>0</v>
      </c>
      <c r="BH1435">
        <v>0</v>
      </c>
      <c r="BI1435" t="s">
        <v>197</v>
      </c>
      <c r="BJ1435" t="s">
        <v>697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 t="s">
        <v>3402</v>
      </c>
      <c r="BQ1435">
        <v>0</v>
      </c>
      <c r="BR1435">
        <v>0</v>
      </c>
      <c r="BS1435">
        <v>0</v>
      </c>
      <c r="BT1435" t="s">
        <v>697</v>
      </c>
      <c r="BU1435">
        <v>0</v>
      </c>
      <c r="BV1435">
        <v>0</v>
      </c>
      <c r="BW1435" t="s">
        <v>697</v>
      </c>
      <c r="BX1435">
        <v>0</v>
      </c>
    </row>
    <row r="1436" spans="1:76" x14ac:dyDescent="0.25">
      <c r="A1436" t="s">
        <v>742</v>
      </c>
      <c r="B1436" t="s">
        <v>201</v>
      </c>
      <c r="C1436" t="s">
        <v>244</v>
      </c>
      <c r="D1436" t="s">
        <v>245</v>
      </c>
      <c r="E1436" t="s">
        <v>192</v>
      </c>
      <c r="F1436" t="s">
        <v>246</v>
      </c>
      <c r="G1436" t="s">
        <v>697</v>
      </c>
      <c r="H1436" t="s">
        <v>89</v>
      </c>
      <c r="I1436" t="s">
        <v>2264</v>
      </c>
      <c r="J1436" t="s">
        <v>3339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697</v>
      </c>
      <c r="AC1436" s="2">
        <v>0</v>
      </c>
      <c r="AD1436">
        <v>0</v>
      </c>
      <c r="AE1436">
        <v>0</v>
      </c>
      <c r="AF1436">
        <v>1</v>
      </c>
      <c r="AG1436">
        <v>0</v>
      </c>
      <c r="AH1436">
        <v>134.51</v>
      </c>
      <c r="AI1436" t="s">
        <v>614</v>
      </c>
      <c r="AJ1436" t="s">
        <v>682</v>
      </c>
      <c r="AK1436" t="s">
        <v>697</v>
      </c>
      <c r="AL1436">
        <v>0</v>
      </c>
      <c r="AM1436">
        <v>0</v>
      </c>
      <c r="AN1436" t="s">
        <v>194</v>
      </c>
      <c r="AO1436" t="s">
        <v>697</v>
      </c>
      <c r="AP1436" t="s">
        <v>697</v>
      </c>
      <c r="AQ1436" t="s">
        <v>3403</v>
      </c>
      <c r="AR1436" t="s">
        <v>3404</v>
      </c>
      <c r="AS1436" t="s">
        <v>697</v>
      </c>
      <c r="AT1436" t="s">
        <v>697</v>
      </c>
      <c r="AU1436" t="s">
        <v>213</v>
      </c>
      <c r="AV1436" t="s">
        <v>236</v>
      </c>
      <c r="AW1436" t="s">
        <v>196</v>
      </c>
      <c r="AX1436" t="s">
        <v>697</v>
      </c>
      <c r="AY1436" t="s">
        <v>697</v>
      </c>
      <c r="AZ1436" t="s">
        <v>697</v>
      </c>
      <c r="BA1436" t="s">
        <v>3012</v>
      </c>
      <c r="BB1436" t="s">
        <v>3405</v>
      </c>
      <c r="BC1436">
        <v>0</v>
      </c>
      <c r="BD1436" t="s">
        <v>697</v>
      </c>
      <c r="BE1436">
        <v>0</v>
      </c>
      <c r="BF1436">
        <v>0</v>
      </c>
      <c r="BG1436">
        <v>0</v>
      </c>
      <c r="BH1436">
        <v>1.6</v>
      </c>
      <c r="BI1436" t="s">
        <v>197</v>
      </c>
      <c r="BJ1436" t="s">
        <v>192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 t="s">
        <v>3406</v>
      </c>
      <c r="BQ1436">
        <v>0</v>
      </c>
      <c r="BR1436">
        <v>0</v>
      </c>
      <c r="BS1436">
        <v>0</v>
      </c>
      <c r="BT1436" t="s">
        <v>880</v>
      </c>
      <c r="BU1436">
        <v>0</v>
      </c>
      <c r="BV1436">
        <v>0</v>
      </c>
      <c r="BW1436" t="s">
        <v>697</v>
      </c>
      <c r="BX1436">
        <v>0</v>
      </c>
    </row>
    <row r="1437" spans="1:76" x14ac:dyDescent="0.25">
      <c r="A1437" t="s">
        <v>742</v>
      </c>
      <c r="B1437" t="s">
        <v>201</v>
      </c>
      <c r="C1437" t="s">
        <v>244</v>
      </c>
      <c r="D1437" t="s">
        <v>245</v>
      </c>
      <c r="E1437" t="s">
        <v>192</v>
      </c>
      <c r="F1437" t="s">
        <v>246</v>
      </c>
      <c r="G1437" t="s">
        <v>198</v>
      </c>
      <c r="H1437" t="s">
        <v>198</v>
      </c>
      <c r="I1437" t="s">
        <v>2264</v>
      </c>
      <c r="J1437" t="s">
        <v>3339</v>
      </c>
      <c r="K1437">
        <v>1</v>
      </c>
      <c r="L1437">
        <v>1652</v>
      </c>
      <c r="M1437">
        <v>996</v>
      </c>
      <c r="N1437">
        <v>0</v>
      </c>
      <c r="O1437">
        <v>0</v>
      </c>
      <c r="P1437">
        <v>0</v>
      </c>
      <c r="Q1437">
        <v>1652</v>
      </c>
      <c r="R1437">
        <v>0</v>
      </c>
      <c r="S1437">
        <v>0</v>
      </c>
      <c r="T1437">
        <v>39.71</v>
      </c>
      <c r="U1437">
        <v>29.5</v>
      </c>
      <c r="V1437">
        <v>24.18</v>
      </c>
      <c r="W1437">
        <v>-15.53</v>
      </c>
      <c r="X1437">
        <v>-138.25</v>
      </c>
      <c r="Y1437">
        <v>51.305999999999997</v>
      </c>
      <c r="Z1437">
        <v>21.42</v>
      </c>
      <c r="AA1437">
        <v>2.15</v>
      </c>
      <c r="AB1437" t="s">
        <v>199</v>
      </c>
      <c r="AC1437" s="2">
        <v>-180.3</v>
      </c>
      <c r="AD1437">
        <v>-39.67</v>
      </c>
      <c r="AE1437">
        <v>1143.24</v>
      </c>
      <c r="AF1437">
        <v>0</v>
      </c>
      <c r="AG1437">
        <v>0</v>
      </c>
      <c r="AH1437">
        <v>0</v>
      </c>
      <c r="AI1437" t="s">
        <v>697</v>
      </c>
      <c r="AJ1437" t="s">
        <v>697</v>
      </c>
      <c r="AK1437" t="s">
        <v>697</v>
      </c>
      <c r="AL1437">
        <v>0</v>
      </c>
      <c r="AM1437">
        <v>0</v>
      </c>
      <c r="AN1437" t="s">
        <v>697</v>
      </c>
      <c r="AO1437" t="s">
        <v>697</v>
      </c>
      <c r="AP1437" t="s">
        <v>394</v>
      </c>
      <c r="AQ1437" t="s">
        <v>3403</v>
      </c>
      <c r="AR1437" t="s">
        <v>3404</v>
      </c>
      <c r="AS1437" t="s">
        <v>697</v>
      </c>
      <c r="AT1437" t="s">
        <v>697</v>
      </c>
      <c r="AU1437" t="s">
        <v>213</v>
      </c>
      <c r="AV1437" t="s">
        <v>236</v>
      </c>
      <c r="AW1437" t="s">
        <v>196</v>
      </c>
      <c r="AX1437" t="s">
        <v>697</v>
      </c>
      <c r="AY1437" t="s">
        <v>697</v>
      </c>
      <c r="AZ1437" t="s">
        <v>697</v>
      </c>
      <c r="BA1437" t="s">
        <v>3012</v>
      </c>
      <c r="BB1437" t="s">
        <v>3405</v>
      </c>
      <c r="BC1437">
        <v>0</v>
      </c>
      <c r="BD1437" t="s">
        <v>697</v>
      </c>
      <c r="BE1437">
        <v>0</v>
      </c>
      <c r="BF1437">
        <v>0</v>
      </c>
      <c r="BG1437">
        <v>0</v>
      </c>
      <c r="BH1437">
        <v>0</v>
      </c>
      <c r="BI1437" t="s">
        <v>197</v>
      </c>
      <c r="BJ1437" t="s">
        <v>697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 t="s">
        <v>3406</v>
      </c>
      <c r="BQ1437">
        <v>0</v>
      </c>
      <c r="BR1437">
        <v>0</v>
      </c>
      <c r="BS1437">
        <v>0</v>
      </c>
      <c r="BT1437" t="s">
        <v>697</v>
      </c>
      <c r="BU1437">
        <v>0</v>
      </c>
      <c r="BV1437">
        <v>0</v>
      </c>
      <c r="BW1437" t="s">
        <v>697</v>
      </c>
      <c r="BX1437">
        <v>0</v>
      </c>
    </row>
    <row r="1438" spans="1:76" x14ac:dyDescent="0.25">
      <c r="A1438" t="s">
        <v>809</v>
      </c>
      <c r="B1438" t="s">
        <v>191</v>
      </c>
      <c r="C1438" t="s">
        <v>810</v>
      </c>
      <c r="D1438" t="s">
        <v>674</v>
      </c>
      <c r="E1438" t="s">
        <v>192</v>
      </c>
      <c r="F1438" t="s">
        <v>601</v>
      </c>
      <c r="G1438" t="s">
        <v>697</v>
      </c>
      <c r="H1438" t="s">
        <v>89</v>
      </c>
      <c r="I1438" t="s">
        <v>2633</v>
      </c>
      <c r="J1438" t="s">
        <v>3339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697</v>
      </c>
      <c r="AC1438" s="2">
        <v>0</v>
      </c>
      <c r="AD1438">
        <v>0</v>
      </c>
      <c r="AE1438">
        <v>0</v>
      </c>
      <c r="AF1438">
        <v>1</v>
      </c>
      <c r="AG1438">
        <v>0</v>
      </c>
      <c r="AH1438">
        <v>47.52</v>
      </c>
      <c r="AI1438" t="s">
        <v>400</v>
      </c>
      <c r="AJ1438" t="s">
        <v>402</v>
      </c>
      <c r="AK1438" t="s">
        <v>697</v>
      </c>
      <c r="AL1438">
        <v>0</v>
      </c>
      <c r="AM1438">
        <v>0</v>
      </c>
      <c r="AN1438" t="s">
        <v>194</v>
      </c>
      <c r="AO1438" t="s">
        <v>697</v>
      </c>
      <c r="AP1438" t="s">
        <v>697</v>
      </c>
      <c r="AQ1438" t="s">
        <v>3407</v>
      </c>
      <c r="AR1438" t="s">
        <v>3408</v>
      </c>
      <c r="AS1438" t="s">
        <v>697</v>
      </c>
      <c r="AT1438" t="s">
        <v>697</v>
      </c>
      <c r="AU1438" t="s">
        <v>207</v>
      </c>
      <c r="AV1438" t="s">
        <v>236</v>
      </c>
      <c r="AW1438" t="s">
        <v>196</v>
      </c>
      <c r="AX1438" t="s">
        <v>697</v>
      </c>
      <c r="AY1438" t="s">
        <v>697</v>
      </c>
      <c r="AZ1438" t="s">
        <v>697</v>
      </c>
      <c r="BA1438" t="s">
        <v>3409</v>
      </c>
      <c r="BB1438" t="s">
        <v>3410</v>
      </c>
      <c r="BC1438">
        <v>0</v>
      </c>
      <c r="BD1438" t="s">
        <v>697</v>
      </c>
      <c r="BE1438">
        <v>0</v>
      </c>
      <c r="BF1438">
        <v>0</v>
      </c>
      <c r="BG1438">
        <v>0</v>
      </c>
      <c r="BH1438">
        <v>1.5</v>
      </c>
      <c r="BI1438" t="s">
        <v>197</v>
      </c>
      <c r="BJ1438" t="s">
        <v>192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 t="s">
        <v>3411</v>
      </c>
      <c r="BQ1438">
        <v>0</v>
      </c>
      <c r="BR1438">
        <v>0</v>
      </c>
      <c r="BS1438">
        <v>0</v>
      </c>
      <c r="BT1438" t="s">
        <v>880</v>
      </c>
      <c r="BU1438">
        <v>0</v>
      </c>
      <c r="BV1438">
        <v>0</v>
      </c>
      <c r="BW1438" t="s">
        <v>697</v>
      </c>
      <c r="BX1438">
        <v>0</v>
      </c>
    </row>
    <row r="1439" spans="1:76" x14ac:dyDescent="0.25">
      <c r="A1439" t="s">
        <v>809</v>
      </c>
      <c r="B1439" t="s">
        <v>191</v>
      </c>
      <c r="C1439" t="s">
        <v>810</v>
      </c>
      <c r="D1439" t="s">
        <v>674</v>
      </c>
      <c r="E1439" t="s">
        <v>192</v>
      </c>
      <c r="F1439" t="s">
        <v>601</v>
      </c>
      <c r="G1439" t="s">
        <v>198</v>
      </c>
      <c r="H1439" t="s">
        <v>198</v>
      </c>
      <c r="I1439" t="s">
        <v>2633</v>
      </c>
      <c r="J1439" t="s">
        <v>3339</v>
      </c>
      <c r="K1439">
        <v>1</v>
      </c>
      <c r="L1439">
        <v>630</v>
      </c>
      <c r="M1439">
        <v>440</v>
      </c>
      <c r="N1439">
        <v>0</v>
      </c>
      <c r="O1439">
        <v>0</v>
      </c>
      <c r="P1439">
        <v>0</v>
      </c>
      <c r="Q1439">
        <v>630</v>
      </c>
      <c r="R1439">
        <v>0</v>
      </c>
      <c r="S1439">
        <v>0</v>
      </c>
      <c r="T1439">
        <v>30.16</v>
      </c>
      <c r="U1439">
        <v>31.5</v>
      </c>
      <c r="V1439">
        <v>25.82</v>
      </c>
      <c r="W1439">
        <v>-4.34</v>
      </c>
      <c r="X1439">
        <v>6.93</v>
      </c>
      <c r="Y1439">
        <v>4.13</v>
      </c>
      <c r="Z1439">
        <v>14.3</v>
      </c>
      <c r="AA1439">
        <v>3.25</v>
      </c>
      <c r="AB1439" t="s">
        <v>199</v>
      </c>
      <c r="AC1439" s="2">
        <v>3.540983606557377</v>
      </c>
      <c r="AD1439">
        <v>0.78</v>
      </c>
      <c r="AE1439">
        <v>417.25</v>
      </c>
      <c r="AF1439">
        <v>0</v>
      </c>
      <c r="AG1439">
        <v>0</v>
      </c>
      <c r="AH1439">
        <v>0</v>
      </c>
      <c r="AI1439" t="s">
        <v>697</v>
      </c>
      <c r="AJ1439" t="s">
        <v>697</v>
      </c>
      <c r="AK1439" t="s">
        <v>697</v>
      </c>
      <c r="AL1439">
        <v>0</v>
      </c>
      <c r="AM1439">
        <v>0</v>
      </c>
      <c r="AN1439" t="s">
        <v>697</v>
      </c>
      <c r="AO1439" t="s">
        <v>697</v>
      </c>
      <c r="AP1439" t="s">
        <v>215</v>
      </c>
      <c r="AQ1439" t="s">
        <v>3407</v>
      </c>
      <c r="AR1439" t="s">
        <v>3408</v>
      </c>
      <c r="AS1439" t="s">
        <v>697</v>
      </c>
      <c r="AT1439" t="s">
        <v>697</v>
      </c>
      <c r="AU1439" t="s">
        <v>207</v>
      </c>
      <c r="AV1439" t="s">
        <v>236</v>
      </c>
      <c r="AW1439" t="s">
        <v>196</v>
      </c>
      <c r="AX1439" t="s">
        <v>697</v>
      </c>
      <c r="AY1439" t="s">
        <v>697</v>
      </c>
      <c r="AZ1439" t="s">
        <v>697</v>
      </c>
      <c r="BA1439" t="s">
        <v>3409</v>
      </c>
      <c r="BB1439" t="s">
        <v>3410</v>
      </c>
      <c r="BC1439">
        <v>0</v>
      </c>
      <c r="BD1439" t="s">
        <v>697</v>
      </c>
      <c r="BE1439">
        <v>0</v>
      </c>
      <c r="BF1439">
        <v>0</v>
      </c>
      <c r="BG1439">
        <v>0</v>
      </c>
      <c r="BH1439">
        <v>0</v>
      </c>
      <c r="BI1439" t="s">
        <v>197</v>
      </c>
      <c r="BJ1439" t="s">
        <v>697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 t="s">
        <v>3411</v>
      </c>
      <c r="BQ1439">
        <v>0</v>
      </c>
      <c r="BR1439">
        <v>0</v>
      </c>
      <c r="BS1439">
        <v>0</v>
      </c>
      <c r="BT1439" t="s">
        <v>697</v>
      </c>
      <c r="BU1439">
        <v>0</v>
      </c>
      <c r="BV1439">
        <v>0</v>
      </c>
      <c r="BW1439" t="s">
        <v>697</v>
      </c>
      <c r="BX1439">
        <v>0</v>
      </c>
    </row>
    <row r="1440" spans="1:76" x14ac:dyDescent="0.25">
      <c r="A1440" t="s">
        <v>745</v>
      </c>
      <c r="B1440" t="s">
        <v>191</v>
      </c>
      <c r="C1440" t="s">
        <v>537</v>
      </c>
      <c r="D1440" t="s">
        <v>668</v>
      </c>
      <c r="E1440" t="s">
        <v>192</v>
      </c>
      <c r="F1440" t="s">
        <v>469</v>
      </c>
      <c r="G1440" t="s">
        <v>697</v>
      </c>
      <c r="H1440" t="s">
        <v>89</v>
      </c>
      <c r="I1440" t="s">
        <v>1004</v>
      </c>
      <c r="J1440" t="s">
        <v>3339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697</v>
      </c>
      <c r="AC1440" s="2">
        <v>0</v>
      </c>
      <c r="AD1440">
        <v>0</v>
      </c>
      <c r="AE1440">
        <v>0</v>
      </c>
      <c r="AF1440">
        <v>1</v>
      </c>
      <c r="AG1440">
        <v>0</v>
      </c>
      <c r="AH1440">
        <v>45.93</v>
      </c>
      <c r="AI1440" t="s">
        <v>701</v>
      </c>
      <c r="AJ1440" t="s">
        <v>743</v>
      </c>
      <c r="AK1440" t="s">
        <v>697</v>
      </c>
      <c r="AL1440">
        <v>0</v>
      </c>
      <c r="AM1440">
        <v>0</v>
      </c>
      <c r="AN1440" t="s">
        <v>194</v>
      </c>
      <c r="AO1440" t="s">
        <v>697</v>
      </c>
      <c r="AP1440" t="s">
        <v>697</v>
      </c>
      <c r="AQ1440" t="s">
        <v>895</v>
      </c>
      <c r="AR1440" t="s">
        <v>896</v>
      </c>
      <c r="AS1440" t="s">
        <v>697</v>
      </c>
      <c r="AT1440" t="s">
        <v>697</v>
      </c>
      <c r="AU1440" t="s">
        <v>219</v>
      </c>
      <c r="AV1440" t="s">
        <v>236</v>
      </c>
      <c r="AW1440" t="s">
        <v>196</v>
      </c>
      <c r="AX1440" t="s">
        <v>697</v>
      </c>
      <c r="AY1440" t="s">
        <v>697</v>
      </c>
      <c r="AZ1440" t="s">
        <v>697</v>
      </c>
      <c r="BA1440" t="s">
        <v>1086</v>
      </c>
      <c r="BB1440" t="s">
        <v>1197</v>
      </c>
      <c r="BC1440">
        <v>0</v>
      </c>
      <c r="BD1440" t="s">
        <v>697</v>
      </c>
      <c r="BE1440">
        <v>0</v>
      </c>
      <c r="BF1440">
        <v>0</v>
      </c>
      <c r="BG1440">
        <v>0</v>
      </c>
      <c r="BH1440">
        <v>1.6</v>
      </c>
      <c r="BI1440" t="s">
        <v>197</v>
      </c>
      <c r="BJ1440" t="s">
        <v>192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 t="s">
        <v>3412</v>
      </c>
      <c r="BQ1440">
        <v>0</v>
      </c>
      <c r="BR1440">
        <v>0</v>
      </c>
      <c r="BS1440">
        <v>0</v>
      </c>
      <c r="BT1440" t="s">
        <v>880</v>
      </c>
      <c r="BU1440">
        <v>0</v>
      </c>
      <c r="BV1440">
        <v>0</v>
      </c>
      <c r="BW1440" t="s">
        <v>697</v>
      </c>
      <c r="BX1440">
        <v>0</v>
      </c>
    </row>
    <row r="1441" spans="1:76" x14ac:dyDescent="0.25">
      <c r="A1441" t="s">
        <v>745</v>
      </c>
      <c r="B1441" t="s">
        <v>191</v>
      </c>
      <c r="C1441" t="s">
        <v>537</v>
      </c>
      <c r="D1441" t="s">
        <v>668</v>
      </c>
      <c r="E1441" t="s">
        <v>192</v>
      </c>
      <c r="F1441" t="s">
        <v>469</v>
      </c>
      <c r="G1441" t="s">
        <v>198</v>
      </c>
      <c r="H1441" t="s">
        <v>198</v>
      </c>
      <c r="I1441" t="s">
        <v>1004</v>
      </c>
      <c r="J1441" t="s">
        <v>3339</v>
      </c>
      <c r="K1441">
        <v>1</v>
      </c>
      <c r="L1441">
        <v>553</v>
      </c>
      <c r="M1441">
        <v>371</v>
      </c>
      <c r="N1441">
        <v>0</v>
      </c>
      <c r="O1441">
        <v>0</v>
      </c>
      <c r="P1441">
        <v>0</v>
      </c>
      <c r="Q1441">
        <v>553</v>
      </c>
      <c r="R1441">
        <v>0</v>
      </c>
      <c r="S1441">
        <v>0</v>
      </c>
      <c r="T1441">
        <v>32.909999999999997</v>
      </c>
      <c r="U1441">
        <v>31.5</v>
      </c>
      <c r="V1441">
        <v>25.82</v>
      </c>
      <c r="W1441">
        <v>-7.09</v>
      </c>
      <c r="X1441">
        <v>-6.4</v>
      </c>
      <c r="Y1441">
        <v>4.04</v>
      </c>
      <c r="Z1441">
        <v>11.13</v>
      </c>
      <c r="AA1441">
        <v>3</v>
      </c>
      <c r="AB1441" t="s">
        <v>199</v>
      </c>
      <c r="AC1441" s="2">
        <v>-9.7131147540983616</v>
      </c>
      <c r="AD1441">
        <v>-2.14</v>
      </c>
      <c r="AE1441">
        <v>367.68</v>
      </c>
      <c r="AF1441">
        <v>0</v>
      </c>
      <c r="AG1441">
        <v>0</v>
      </c>
      <c r="AH1441">
        <v>0</v>
      </c>
      <c r="AI1441" t="s">
        <v>697</v>
      </c>
      <c r="AJ1441" t="s">
        <v>697</v>
      </c>
      <c r="AK1441" t="s">
        <v>697</v>
      </c>
      <c r="AL1441">
        <v>0</v>
      </c>
      <c r="AM1441">
        <v>0</v>
      </c>
      <c r="AN1441" t="s">
        <v>697</v>
      </c>
      <c r="AO1441" t="s">
        <v>697</v>
      </c>
      <c r="AP1441" t="s">
        <v>215</v>
      </c>
      <c r="AQ1441" t="s">
        <v>895</v>
      </c>
      <c r="AR1441" t="s">
        <v>896</v>
      </c>
      <c r="AS1441" t="s">
        <v>697</v>
      </c>
      <c r="AT1441" t="s">
        <v>697</v>
      </c>
      <c r="AU1441" t="s">
        <v>219</v>
      </c>
      <c r="AV1441" t="s">
        <v>236</v>
      </c>
      <c r="AW1441" t="s">
        <v>196</v>
      </c>
      <c r="AX1441" t="s">
        <v>697</v>
      </c>
      <c r="AY1441" t="s">
        <v>697</v>
      </c>
      <c r="AZ1441" t="s">
        <v>697</v>
      </c>
      <c r="BA1441" t="s">
        <v>1086</v>
      </c>
      <c r="BB1441" t="s">
        <v>1197</v>
      </c>
      <c r="BC1441">
        <v>0</v>
      </c>
      <c r="BD1441" t="s">
        <v>697</v>
      </c>
      <c r="BE1441">
        <v>0</v>
      </c>
      <c r="BF1441">
        <v>0</v>
      </c>
      <c r="BG1441">
        <v>0</v>
      </c>
      <c r="BH1441">
        <v>0</v>
      </c>
      <c r="BI1441" t="s">
        <v>197</v>
      </c>
      <c r="BJ1441" t="s">
        <v>697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 t="s">
        <v>3412</v>
      </c>
      <c r="BQ1441">
        <v>0</v>
      </c>
      <c r="BR1441">
        <v>0</v>
      </c>
      <c r="BS1441">
        <v>0</v>
      </c>
      <c r="BT1441" t="s">
        <v>697</v>
      </c>
      <c r="BU1441">
        <v>0</v>
      </c>
      <c r="BV1441">
        <v>0</v>
      </c>
      <c r="BW1441" t="s">
        <v>697</v>
      </c>
      <c r="BX1441">
        <v>0</v>
      </c>
    </row>
    <row r="1442" spans="1:76" x14ac:dyDescent="0.25">
      <c r="A1442" t="s">
        <v>746</v>
      </c>
      <c r="B1442" t="s">
        <v>201</v>
      </c>
      <c r="C1442" t="s">
        <v>249</v>
      </c>
      <c r="D1442" t="s">
        <v>250</v>
      </c>
      <c r="E1442" t="s">
        <v>192</v>
      </c>
      <c r="F1442" t="s">
        <v>251</v>
      </c>
      <c r="G1442" t="s">
        <v>697</v>
      </c>
      <c r="H1442" t="s">
        <v>89</v>
      </c>
      <c r="I1442" t="s">
        <v>2264</v>
      </c>
      <c r="J1442" t="s">
        <v>3339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697</v>
      </c>
      <c r="AC1442" s="2">
        <v>0</v>
      </c>
      <c r="AD1442">
        <v>0</v>
      </c>
      <c r="AE1442">
        <v>0</v>
      </c>
      <c r="AF1442">
        <v>1</v>
      </c>
      <c r="AG1442">
        <v>0</v>
      </c>
      <c r="AH1442">
        <v>47.52</v>
      </c>
      <c r="AI1442" t="s">
        <v>614</v>
      </c>
      <c r="AJ1442" t="s">
        <v>682</v>
      </c>
      <c r="AK1442" t="s">
        <v>697</v>
      </c>
      <c r="AL1442">
        <v>0</v>
      </c>
      <c r="AM1442">
        <v>0</v>
      </c>
      <c r="AN1442" t="s">
        <v>194</v>
      </c>
      <c r="AO1442" t="s">
        <v>697</v>
      </c>
      <c r="AP1442" t="s">
        <v>697</v>
      </c>
      <c r="AQ1442" t="s">
        <v>3413</v>
      </c>
      <c r="AR1442" t="s">
        <v>3414</v>
      </c>
      <c r="AS1442" t="s">
        <v>697</v>
      </c>
      <c r="AT1442" t="s">
        <v>697</v>
      </c>
      <c r="AU1442" t="s">
        <v>213</v>
      </c>
      <c r="AV1442" t="s">
        <v>236</v>
      </c>
      <c r="AW1442" t="s">
        <v>196</v>
      </c>
      <c r="AX1442" t="s">
        <v>697</v>
      </c>
      <c r="AY1442" t="s">
        <v>697</v>
      </c>
      <c r="AZ1442" t="s">
        <v>697</v>
      </c>
      <c r="BA1442" t="s">
        <v>3000</v>
      </c>
      <c r="BB1442" t="s">
        <v>3415</v>
      </c>
      <c r="BC1442">
        <v>0</v>
      </c>
      <c r="BD1442" t="s">
        <v>697</v>
      </c>
      <c r="BE1442">
        <v>0</v>
      </c>
      <c r="BF1442">
        <v>0</v>
      </c>
      <c r="BG1442">
        <v>0</v>
      </c>
      <c r="BH1442">
        <v>1.6</v>
      </c>
      <c r="BI1442" t="s">
        <v>197</v>
      </c>
      <c r="BJ1442" t="s">
        <v>192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 t="s">
        <v>3416</v>
      </c>
      <c r="BQ1442">
        <v>0</v>
      </c>
      <c r="BR1442">
        <v>0</v>
      </c>
      <c r="BS1442">
        <v>0</v>
      </c>
      <c r="BT1442" t="s">
        <v>880</v>
      </c>
      <c r="BU1442">
        <v>0</v>
      </c>
      <c r="BV1442">
        <v>0</v>
      </c>
      <c r="BW1442" t="s">
        <v>697</v>
      </c>
      <c r="BX1442">
        <v>0</v>
      </c>
    </row>
    <row r="1443" spans="1:76" x14ac:dyDescent="0.25">
      <c r="A1443" t="s">
        <v>746</v>
      </c>
      <c r="B1443" t="s">
        <v>201</v>
      </c>
      <c r="C1443" t="s">
        <v>249</v>
      </c>
      <c r="D1443" t="s">
        <v>250</v>
      </c>
      <c r="E1443" t="s">
        <v>192</v>
      </c>
      <c r="F1443" t="s">
        <v>251</v>
      </c>
      <c r="G1443" t="s">
        <v>198</v>
      </c>
      <c r="H1443" t="s">
        <v>198</v>
      </c>
      <c r="I1443" t="s">
        <v>2264</v>
      </c>
      <c r="J1443" t="s">
        <v>3339</v>
      </c>
      <c r="K1443">
        <v>1</v>
      </c>
      <c r="L1443">
        <v>578</v>
      </c>
      <c r="M1443">
        <v>354</v>
      </c>
      <c r="N1443">
        <v>0</v>
      </c>
      <c r="O1443">
        <v>0</v>
      </c>
      <c r="P1443">
        <v>0</v>
      </c>
      <c r="Q1443">
        <v>578</v>
      </c>
      <c r="R1443">
        <v>0</v>
      </c>
      <c r="S1443">
        <v>0</v>
      </c>
      <c r="T1443">
        <v>38.75</v>
      </c>
      <c r="U1443">
        <v>29.5</v>
      </c>
      <c r="V1443">
        <v>24.18</v>
      </c>
      <c r="W1443">
        <v>-14.57</v>
      </c>
      <c r="X1443">
        <v>-43.84</v>
      </c>
      <c r="Y1443">
        <v>18.265000000000001</v>
      </c>
      <c r="Z1443">
        <v>14.03</v>
      </c>
      <c r="AA1443">
        <v>3.96</v>
      </c>
      <c r="AB1443" t="s">
        <v>199</v>
      </c>
      <c r="AC1443" s="2">
        <v>-58.815573770491802</v>
      </c>
      <c r="AD1443">
        <v>-12.94</v>
      </c>
      <c r="AE1443">
        <v>393.46</v>
      </c>
      <c r="AF1443">
        <v>0</v>
      </c>
      <c r="AG1443">
        <v>0</v>
      </c>
      <c r="AH1443">
        <v>0</v>
      </c>
      <c r="AI1443" t="s">
        <v>697</v>
      </c>
      <c r="AJ1443" t="s">
        <v>697</v>
      </c>
      <c r="AK1443" t="s">
        <v>697</v>
      </c>
      <c r="AL1443">
        <v>0</v>
      </c>
      <c r="AM1443">
        <v>0</v>
      </c>
      <c r="AN1443" t="s">
        <v>697</v>
      </c>
      <c r="AO1443" t="s">
        <v>697</v>
      </c>
      <c r="AP1443" t="s">
        <v>415</v>
      </c>
      <c r="AQ1443" t="s">
        <v>3413</v>
      </c>
      <c r="AR1443" t="s">
        <v>3414</v>
      </c>
      <c r="AS1443" t="s">
        <v>697</v>
      </c>
      <c r="AT1443" t="s">
        <v>697</v>
      </c>
      <c r="AU1443" t="s">
        <v>213</v>
      </c>
      <c r="AV1443" t="s">
        <v>236</v>
      </c>
      <c r="AW1443" t="s">
        <v>196</v>
      </c>
      <c r="AX1443" t="s">
        <v>697</v>
      </c>
      <c r="AY1443" t="s">
        <v>697</v>
      </c>
      <c r="AZ1443" t="s">
        <v>697</v>
      </c>
      <c r="BA1443" t="s">
        <v>3000</v>
      </c>
      <c r="BB1443" t="s">
        <v>3415</v>
      </c>
      <c r="BC1443">
        <v>0</v>
      </c>
      <c r="BD1443" t="s">
        <v>697</v>
      </c>
      <c r="BE1443">
        <v>0</v>
      </c>
      <c r="BF1443">
        <v>0</v>
      </c>
      <c r="BG1443">
        <v>0</v>
      </c>
      <c r="BH1443">
        <v>0</v>
      </c>
      <c r="BI1443" t="s">
        <v>197</v>
      </c>
      <c r="BJ1443" t="s">
        <v>697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 t="s">
        <v>3416</v>
      </c>
      <c r="BQ1443">
        <v>0</v>
      </c>
      <c r="BR1443">
        <v>0</v>
      </c>
      <c r="BS1443">
        <v>0</v>
      </c>
      <c r="BT1443" t="s">
        <v>697</v>
      </c>
      <c r="BU1443">
        <v>0</v>
      </c>
      <c r="BV1443">
        <v>0</v>
      </c>
      <c r="BW1443" t="s">
        <v>697</v>
      </c>
      <c r="BX1443">
        <v>0</v>
      </c>
    </row>
    <row r="1444" spans="1:76" x14ac:dyDescent="0.25">
      <c r="A1444" t="s">
        <v>722</v>
      </c>
      <c r="B1444" t="s">
        <v>191</v>
      </c>
      <c r="C1444" t="s">
        <v>615</v>
      </c>
      <c r="D1444" t="s">
        <v>798</v>
      </c>
      <c r="E1444" t="s">
        <v>192</v>
      </c>
      <c r="F1444" t="s">
        <v>616</v>
      </c>
      <c r="G1444" t="s">
        <v>697</v>
      </c>
      <c r="H1444" t="s">
        <v>89</v>
      </c>
      <c r="I1444" t="s">
        <v>1435</v>
      </c>
      <c r="J1444" t="s">
        <v>3339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697</v>
      </c>
      <c r="AC1444" s="2">
        <v>0</v>
      </c>
      <c r="AD1444">
        <v>0</v>
      </c>
      <c r="AE1444">
        <v>0</v>
      </c>
      <c r="AF1444">
        <v>1</v>
      </c>
      <c r="AG1444">
        <v>0</v>
      </c>
      <c r="AH1444">
        <v>71.28</v>
      </c>
      <c r="AI1444" t="s">
        <v>698</v>
      </c>
      <c r="AJ1444" t="s">
        <v>705</v>
      </c>
      <c r="AK1444" t="s">
        <v>697</v>
      </c>
      <c r="AL1444">
        <v>0</v>
      </c>
      <c r="AM1444">
        <v>0</v>
      </c>
      <c r="AN1444" t="s">
        <v>194</v>
      </c>
      <c r="AO1444" t="s">
        <v>697</v>
      </c>
      <c r="AP1444" t="s">
        <v>697</v>
      </c>
      <c r="AQ1444" t="s">
        <v>3147</v>
      </c>
      <c r="AR1444" t="s">
        <v>3148</v>
      </c>
      <c r="AS1444" t="s">
        <v>697</v>
      </c>
      <c r="AT1444" t="s">
        <v>697</v>
      </c>
      <c r="AU1444" t="s">
        <v>706</v>
      </c>
      <c r="AV1444" t="s">
        <v>236</v>
      </c>
      <c r="AW1444" t="s">
        <v>196</v>
      </c>
      <c r="AX1444" t="s">
        <v>697</v>
      </c>
      <c r="AY1444" t="s">
        <v>697</v>
      </c>
      <c r="AZ1444" t="s">
        <v>697</v>
      </c>
      <c r="BA1444" t="s">
        <v>2139</v>
      </c>
      <c r="BB1444" t="s">
        <v>3417</v>
      </c>
      <c r="BC1444">
        <v>0</v>
      </c>
      <c r="BD1444" t="s">
        <v>697</v>
      </c>
      <c r="BE1444">
        <v>0</v>
      </c>
      <c r="BF1444">
        <v>0</v>
      </c>
      <c r="BG1444">
        <v>0</v>
      </c>
      <c r="BH1444">
        <v>2.25</v>
      </c>
      <c r="BI1444" t="s">
        <v>197</v>
      </c>
      <c r="BJ1444" t="s">
        <v>192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 t="s">
        <v>3150</v>
      </c>
      <c r="BQ1444">
        <v>0</v>
      </c>
      <c r="BR1444">
        <v>0</v>
      </c>
      <c r="BS1444">
        <v>0</v>
      </c>
      <c r="BT1444" t="s">
        <v>880</v>
      </c>
      <c r="BU1444">
        <v>0</v>
      </c>
      <c r="BV1444">
        <v>0</v>
      </c>
      <c r="BW1444" t="s">
        <v>697</v>
      </c>
      <c r="BX1444">
        <v>0</v>
      </c>
    </row>
    <row r="1445" spans="1:76" x14ac:dyDescent="0.25">
      <c r="A1445" t="s">
        <v>722</v>
      </c>
      <c r="B1445" t="s">
        <v>191</v>
      </c>
      <c r="C1445" t="s">
        <v>615</v>
      </c>
      <c r="D1445" t="s">
        <v>798</v>
      </c>
      <c r="E1445" t="s">
        <v>192</v>
      </c>
      <c r="F1445" t="s">
        <v>616</v>
      </c>
      <c r="G1445" t="s">
        <v>198</v>
      </c>
      <c r="H1445" t="s">
        <v>198</v>
      </c>
      <c r="I1445" t="s">
        <v>1435</v>
      </c>
      <c r="J1445" t="s">
        <v>3339</v>
      </c>
      <c r="K1445">
        <v>1</v>
      </c>
      <c r="L1445">
        <v>717</v>
      </c>
      <c r="M1445">
        <v>473</v>
      </c>
      <c r="N1445">
        <v>0</v>
      </c>
      <c r="O1445">
        <v>0</v>
      </c>
      <c r="P1445">
        <v>0</v>
      </c>
      <c r="Q1445">
        <v>717</v>
      </c>
      <c r="R1445">
        <v>0</v>
      </c>
      <c r="S1445">
        <v>0</v>
      </c>
      <c r="T1445">
        <v>34.03</v>
      </c>
      <c r="U1445">
        <v>27.5</v>
      </c>
      <c r="V1445">
        <v>22.54</v>
      </c>
      <c r="W1445">
        <v>-11.49</v>
      </c>
      <c r="X1445">
        <v>-38.39</v>
      </c>
      <c r="Y1445">
        <v>15.678000000000001</v>
      </c>
      <c r="Z1445">
        <v>15.37</v>
      </c>
      <c r="AA1445">
        <v>3.25</v>
      </c>
      <c r="AB1445" t="s">
        <v>199</v>
      </c>
      <c r="AC1445" s="2">
        <v>-51.236065573770489</v>
      </c>
      <c r="AD1445">
        <v>-11.27</v>
      </c>
      <c r="AE1445">
        <v>504.46</v>
      </c>
      <c r="AF1445">
        <v>0</v>
      </c>
      <c r="AG1445">
        <v>0</v>
      </c>
      <c r="AH1445">
        <v>0</v>
      </c>
      <c r="AI1445" t="s">
        <v>697</v>
      </c>
      <c r="AJ1445" t="s">
        <v>697</v>
      </c>
      <c r="AK1445" t="s">
        <v>697</v>
      </c>
      <c r="AL1445">
        <v>0</v>
      </c>
      <c r="AM1445">
        <v>0</v>
      </c>
      <c r="AN1445" t="s">
        <v>697</v>
      </c>
      <c r="AO1445" t="s">
        <v>697</v>
      </c>
      <c r="AP1445" t="s">
        <v>215</v>
      </c>
      <c r="AQ1445" t="s">
        <v>3147</v>
      </c>
      <c r="AR1445" t="s">
        <v>3148</v>
      </c>
      <c r="AS1445" t="s">
        <v>697</v>
      </c>
      <c r="AT1445" t="s">
        <v>697</v>
      </c>
      <c r="AU1445" t="s">
        <v>706</v>
      </c>
      <c r="AV1445" t="s">
        <v>236</v>
      </c>
      <c r="AW1445" t="s">
        <v>196</v>
      </c>
      <c r="AX1445" t="s">
        <v>697</v>
      </c>
      <c r="AY1445" t="s">
        <v>697</v>
      </c>
      <c r="AZ1445" t="s">
        <v>697</v>
      </c>
      <c r="BA1445" t="s">
        <v>2139</v>
      </c>
      <c r="BB1445" t="s">
        <v>3417</v>
      </c>
      <c r="BC1445">
        <v>0</v>
      </c>
      <c r="BD1445" t="s">
        <v>697</v>
      </c>
      <c r="BE1445">
        <v>0</v>
      </c>
      <c r="BF1445">
        <v>0</v>
      </c>
      <c r="BG1445">
        <v>0</v>
      </c>
      <c r="BH1445">
        <v>0</v>
      </c>
      <c r="BI1445" t="s">
        <v>197</v>
      </c>
      <c r="BJ1445" t="s">
        <v>697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 t="s">
        <v>3150</v>
      </c>
      <c r="BQ1445">
        <v>0</v>
      </c>
      <c r="BR1445">
        <v>0</v>
      </c>
      <c r="BS1445">
        <v>0</v>
      </c>
      <c r="BT1445" t="s">
        <v>697</v>
      </c>
      <c r="BU1445">
        <v>0</v>
      </c>
      <c r="BV1445">
        <v>0</v>
      </c>
      <c r="BW1445" t="s">
        <v>697</v>
      </c>
      <c r="BX1445">
        <v>0</v>
      </c>
    </row>
    <row r="1446" spans="1:76" x14ac:dyDescent="0.25">
      <c r="A1446" t="s">
        <v>809</v>
      </c>
      <c r="B1446" t="s">
        <v>191</v>
      </c>
      <c r="C1446" t="s">
        <v>810</v>
      </c>
      <c r="D1446" t="s">
        <v>674</v>
      </c>
      <c r="E1446" t="s">
        <v>192</v>
      </c>
      <c r="F1446" t="s">
        <v>601</v>
      </c>
      <c r="G1446" t="s">
        <v>697</v>
      </c>
      <c r="H1446" t="s">
        <v>89</v>
      </c>
      <c r="I1446" t="s">
        <v>2633</v>
      </c>
      <c r="J1446" t="s">
        <v>3339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">
        <v>697</v>
      </c>
      <c r="AC1446" s="2">
        <v>0</v>
      </c>
      <c r="AD1446">
        <v>0</v>
      </c>
      <c r="AE1446">
        <v>0</v>
      </c>
      <c r="AF1446">
        <v>1</v>
      </c>
      <c r="AG1446">
        <v>0</v>
      </c>
      <c r="AH1446">
        <v>38.01</v>
      </c>
      <c r="AI1446" t="s">
        <v>611</v>
      </c>
      <c r="AJ1446" t="s">
        <v>623</v>
      </c>
      <c r="AK1446" t="s">
        <v>697</v>
      </c>
      <c r="AL1446">
        <v>0</v>
      </c>
      <c r="AM1446">
        <v>0</v>
      </c>
      <c r="AN1446" t="s">
        <v>194</v>
      </c>
      <c r="AO1446" t="s">
        <v>697</v>
      </c>
      <c r="AP1446" t="s">
        <v>697</v>
      </c>
      <c r="AQ1446" t="s">
        <v>3418</v>
      </c>
      <c r="AR1446" t="s">
        <v>3419</v>
      </c>
      <c r="AS1446" t="s">
        <v>697</v>
      </c>
      <c r="AT1446" t="s">
        <v>697</v>
      </c>
      <c r="AU1446" t="s">
        <v>612</v>
      </c>
      <c r="AV1446" t="s">
        <v>236</v>
      </c>
      <c r="AW1446" t="s">
        <v>196</v>
      </c>
      <c r="AX1446" t="s">
        <v>697</v>
      </c>
      <c r="AY1446" t="s">
        <v>697</v>
      </c>
      <c r="AZ1446" t="s">
        <v>697</v>
      </c>
      <c r="BA1446" t="s">
        <v>3420</v>
      </c>
      <c r="BB1446" t="s">
        <v>3421</v>
      </c>
      <c r="BC1446">
        <v>0</v>
      </c>
      <c r="BD1446" t="s">
        <v>697</v>
      </c>
      <c r="BE1446">
        <v>0</v>
      </c>
      <c r="BF1446">
        <v>0</v>
      </c>
      <c r="BG1446">
        <v>0</v>
      </c>
      <c r="BH1446">
        <v>1.2</v>
      </c>
      <c r="BI1446" t="s">
        <v>197</v>
      </c>
      <c r="BJ1446" t="s">
        <v>192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 t="s">
        <v>3422</v>
      </c>
      <c r="BQ1446">
        <v>0</v>
      </c>
      <c r="BR1446">
        <v>0</v>
      </c>
      <c r="BS1446">
        <v>0</v>
      </c>
      <c r="BT1446" t="s">
        <v>880</v>
      </c>
      <c r="BU1446">
        <v>0</v>
      </c>
      <c r="BV1446">
        <v>0</v>
      </c>
      <c r="BW1446" t="s">
        <v>697</v>
      </c>
      <c r="BX1446">
        <v>0</v>
      </c>
    </row>
    <row r="1447" spans="1:76" x14ac:dyDescent="0.25">
      <c r="A1447" t="s">
        <v>809</v>
      </c>
      <c r="B1447" t="s">
        <v>191</v>
      </c>
      <c r="C1447" t="s">
        <v>810</v>
      </c>
      <c r="D1447" t="s">
        <v>674</v>
      </c>
      <c r="E1447" t="s">
        <v>192</v>
      </c>
      <c r="F1447" t="s">
        <v>601</v>
      </c>
      <c r="G1447" t="s">
        <v>198</v>
      </c>
      <c r="H1447" t="s">
        <v>198</v>
      </c>
      <c r="I1447" t="s">
        <v>2633</v>
      </c>
      <c r="J1447" t="s">
        <v>3339</v>
      </c>
      <c r="K1447">
        <v>1</v>
      </c>
      <c r="L1447">
        <v>619</v>
      </c>
      <c r="M1447">
        <v>367</v>
      </c>
      <c r="N1447">
        <v>0</v>
      </c>
      <c r="O1447">
        <v>0</v>
      </c>
      <c r="P1447">
        <v>0</v>
      </c>
      <c r="Q1447">
        <v>619</v>
      </c>
      <c r="R1447">
        <v>0</v>
      </c>
      <c r="S1447">
        <v>0</v>
      </c>
      <c r="T1447">
        <v>40.71</v>
      </c>
      <c r="U1447">
        <v>31.5</v>
      </c>
      <c r="V1447">
        <v>25.82</v>
      </c>
      <c r="W1447">
        <v>-14.89</v>
      </c>
      <c r="X1447">
        <v>-46.74</v>
      </c>
      <c r="Y1447">
        <v>16.664000000000001</v>
      </c>
      <c r="Z1447">
        <v>11.93</v>
      </c>
      <c r="AA1447">
        <v>3.25</v>
      </c>
      <c r="AB1447" t="s">
        <v>199</v>
      </c>
      <c r="AC1447" s="2">
        <v>-60.39672131147541</v>
      </c>
      <c r="AD1447">
        <v>-13.29</v>
      </c>
      <c r="AE1447">
        <v>412.09</v>
      </c>
      <c r="AF1447">
        <v>0</v>
      </c>
      <c r="AG1447">
        <v>0</v>
      </c>
      <c r="AH1447">
        <v>0</v>
      </c>
      <c r="AI1447" t="s">
        <v>697</v>
      </c>
      <c r="AJ1447" t="s">
        <v>697</v>
      </c>
      <c r="AK1447" t="s">
        <v>697</v>
      </c>
      <c r="AL1447">
        <v>0</v>
      </c>
      <c r="AM1447">
        <v>0</v>
      </c>
      <c r="AN1447" t="s">
        <v>697</v>
      </c>
      <c r="AO1447" t="s">
        <v>697</v>
      </c>
      <c r="AP1447" t="s">
        <v>215</v>
      </c>
      <c r="AQ1447" t="s">
        <v>3418</v>
      </c>
      <c r="AR1447" t="s">
        <v>3419</v>
      </c>
      <c r="AS1447" t="s">
        <v>697</v>
      </c>
      <c r="AT1447" t="s">
        <v>697</v>
      </c>
      <c r="AU1447" t="s">
        <v>612</v>
      </c>
      <c r="AV1447" t="s">
        <v>236</v>
      </c>
      <c r="AW1447" t="s">
        <v>196</v>
      </c>
      <c r="AX1447" t="s">
        <v>697</v>
      </c>
      <c r="AY1447" t="s">
        <v>697</v>
      </c>
      <c r="AZ1447" t="s">
        <v>697</v>
      </c>
      <c r="BA1447" t="s">
        <v>3420</v>
      </c>
      <c r="BB1447" t="s">
        <v>3421</v>
      </c>
      <c r="BC1447">
        <v>0</v>
      </c>
      <c r="BD1447" t="s">
        <v>697</v>
      </c>
      <c r="BE1447">
        <v>0</v>
      </c>
      <c r="BF1447">
        <v>0</v>
      </c>
      <c r="BG1447">
        <v>0</v>
      </c>
      <c r="BH1447">
        <v>0</v>
      </c>
      <c r="BI1447" t="s">
        <v>197</v>
      </c>
      <c r="BJ1447" t="s">
        <v>697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 t="s">
        <v>3422</v>
      </c>
      <c r="BQ1447">
        <v>0</v>
      </c>
      <c r="BR1447">
        <v>0</v>
      </c>
      <c r="BS1447">
        <v>0</v>
      </c>
      <c r="BT1447" t="s">
        <v>697</v>
      </c>
      <c r="BU1447">
        <v>0</v>
      </c>
      <c r="BV1447">
        <v>0</v>
      </c>
      <c r="BW1447" t="s">
        <v>697</v>
      </c>
      <c r="BX1447">
        <v>0</v>
      </c>
    </row>
    <row r="1448" spans="1:76" x14ac:dyDescent="0.25">
      <c r="A1448" t="s">
        <v>736</v>
      </c>
      <c r="B1448" t="s">
        <v>231</v>
      </c>
      <c r="C1448" t="s">
        <v>256</v>
      </c>
      <c r="D1448" t="s">
        <v>255</v>
      </c>
      <c r="E1448" t="s">
        <v>192</v>
      </c>
      <c r="F1448" t="s">
        <v>257</v>
      </c>
      <c r="G1448" t="s">
        <v>697</v>
      </c>
      <c r="H1448" t="s">
        <v>89</v>
      </c>
      <c r="I1448" t="s">
        <v>2264</v>
      </c>
      <c r="J1448" t="s">
        <v>3339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697</v>
      </c>
      <c r="AC1448" s="2">
        <v>0</v>
      </c>
      <c r="AD1448">
        <v>0</v>
      </c>
      <c r="AE1448">
        <v>0</v>
      </c>
      <c r="AF1448">
        <v>1</v>
      </c>
      <c r="AG1448">
        <v>0</v>
      </c>
      <c r="AH1448">
        <v>38.61</v>
      </c>
      <c r="AI1448" t="s">
        <v>1112</v>
      </c>
      <c r="AJ1448" t="s">
        <v>1113</v>
      </c>
      <c r="AK1448" t="s">
        <v>697</v>
      </c>
      <c r="AL1448">
        <v>0</v>
      </c>
      <c r="AM1448">
        <v>0</v>
      </c>
      <c r="AN1448" t="s">
        <v>194</v>
      </c>
      <c r="AO1448" t="s">
        <v>697</v>
      </c>
      <c r="AP1448" t="s">
        <v>697</v>
      </c>
      <c r="AQ1448" t="s">
        <v>3423</v>
      </c>
      <c r="AR1448" t="s">
        <v>3424</v>
      </c>
      <c r="AS1448" t="s">
        <v>697</v>
      </c>
      <c r="AT1448" t="s">
        <v>697</v>
      </c>
      <c r="AU1448" t="s">
        <v>395</v>
      </c>
      <c r="AV1448" t="s">
        <v>236</v>
      </c>
      <c r="AW1448" t="s">
        <v>196</v>
      </c>
      <c r="AX1448" t="s">
        <v>697</v>
      </c>
      <c r="AY1448" t="s">
        <v>697</v>
      </c>
      <c r="AZ1448" t="s">
        <v>697</v>
      </c>
      <c r="BA1448" t="s">
        <v>2981</v>
      </c>
      <c r="BB1448" t="s">
        <v>3425</v>
      </c>
      <c r="BC1448">
        <v>0</v>
      </c>
      <c r="BD1448" t="s">
        <v>697</v>
      </c>
      <c r="BE1448">
        <v>0</v>
      </c>
      <c r="BF1448">
        <v>0</v>
      </c>
      <c r="BG1448">
        <v>0</v>
      </c>
      <c r="BH1448">
        <v>1.3</v>
      </c>
      <c r="BI1448" t="s">
        <v>197</v>
      </c>
      <c r="BJ1448" t="s">
        <v>192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 t="s">
        <v>3426</v>
      </c>
      <c r="BQ1448">
        <v>0</v>
      </c>
      <c r="BR1448">
        <v>0</v>
      </c>
      <c r="BS1448">
        <v>0</v>
      </c>
      <c r="BT1448" t="s">
        <v>880</v>
      </c>
      <c r="BU1448">
        <v>0</v>
      </c>
      <c r="BV1448">
        <v>0</v>
      </c>
      <c r="BW1448" t="s">
        <v>697</v>
      </c>
      <c r="BX1448">
        <v>0</v>
      </c>
    </row>
    <row r="1449" spans="1:76" x14ac:dyDescent="0.25">
      <c r="A1449" t="s">
        <v>736</v>
      </c>
      <c r="B1449" t="s">
        <v>231</v>
      </c>
      <c r="C1449" t="s">
        <v>256</v>
      </c>
      <c r="D1449" t="s">
        <v>255</v>
      </c>
      <c r="E1449" t="s">
        <v>192</v>
      </c>
      <c r="F1449" t="s">
        <v>257</v>
      </c>
      <c r="G1449" t="s">
        <v>198</v>
      </c>
      <c r="H1449" t="s">
        <v>198</v>
      </c>
      <c r="I1449" t="s">
        <v>2264</v>
      </c>
      <c r="J1449" t="s">
        <v>3339</v>
      </c>
      <c r="K1449">
        <v>1</v>
      </c>
      <c r="L1449">
        <v>706</v>
      </c>
      <c r="M1449">
        <v>551</v>
      </c>
      <c r="N1449">
        <v>0</v>
      </c>
      <c r="O1449">
        <v>0</v>
      </c>
      <c r="P1449">
        <v>0</v>
      </c>
      <c r="Q1449">
        <v>706</v>
      </c>
      <c r="R1449">
        <v>0</v>
      </c>
      <c r="S1449">
        <v>0</v>
      </c>
      <c r="T1449">
        <v>21.95</v>
      </c>
      <c r="U1449">
        <v>21.5</v>
      </c>
      <c r="V1449">
        <v>17.62</v>
      </c>
      <c r="W1449">
        <v>-4.33</v>
      </c>
      <c r="X1449">
        <v>-2.63</v>
      </c>
      <c r="Y1449">
        <v>19.382000000000001</v>
      </c>
      <c r="Z1449">
        <v>21.85</v>
      </c>
      <c r="AA1449">
        <v>3.97</v>
      </c>
      <c r="AB1449" t="s">
        <v>199</v>
      </c>
      <c r="AC1449" s="2">
        <v>-18.518032786885247</v>
      </c>
      <c r="AD1449">
        <v>-4.07</v>
      </c>
      <c r="AE1449">
        <v>532.36</v>
      </c>
      <c r="AF1449">
        <v>0</v>
      </c>
      <c r="AG1449">
        <v>0</v>
      </c>
      <c r="AH1449">
        <v>0</v>
      </c>
      <c r="AI1449" t="s">
        <v>697</v>
      </c>
      <c r="AJ1449" t="s">
        <v>697</v>
      </c>
      <c r="AK1449" t="s">
        <v>697</v>
      </c>
      <c r="AL1449">
        <v>0</v>
      </c>
      <c r="AM1449">
        <v>0</v>
      </c>
      <c r="AN1449" t="s">
        <v>697</v>
      </c>
      <c r="AO1449" t="s">
        <v>697</v>
      </c>
      <c r="AP1449" t="s">
        <v>415</v>
      </c>
      <c r="AQ1449" t="s">
        <v>3423</v>
      </c>
      <c r="AR1449" t="s">
        <v>3424</v>
      </c>
      <c r="AS1449" t="s">
        <v>697</v>
      </c>
      <c r="AT1449" t="s">
        <v>697</v>
      </c>
      <c r="AU1449" t="s">
        <v>395</v>
      </c>
      <c r="AV1449" t="s">
        <v>236</v>
      </c>
      <c r="AW1449" t="s">
        <v>196</v>
      </c>
      <c r="AX1449" t="s">
        <v>697</v>
      </c>
      <c r="AY1449" t="s">
        <v>697</v>
      </c>
      <c r="AZ1449" t="s">
        <v>697</v>
      </c>
      <c r="BA1449" t="s">
        <v>2981</v>
      </c>
      <c r="BB1449" t="s">
        <v>3425</v>
      </c>
      <c r="BC1449">
        <v>0</v>
      </c>
      <c r="BD1449" t="s">
        <v>697</v>
      </c>
      <c r="BE1449">
        <v>0</v>
      </c>
      <c r="BF1449">
        <v>0</v>
      </c>
      <c r="BG1449">
        <v>0</v>
      </c>
      <c r="BH1449">
        <v>0</v>
      </c>
      <c r="BI1449" t="s">
        <v>197</v>
      </c>
      <c r="BJ1449" t="s">
        <v>697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 t="s">
        <v>3426</v>
      </c>
      <c r="BQ1449">
        <v>0</v>
      </c>
      <c r="BR1449">
        <v>0</v>
      </c>
      <c r="BS1449">
        <v>0</v>
      </c>
      <c r="BT1449" t="s">
        <v>697</v>
      </c>
      <c r="BU1449">
        <v>0</v>
      </c>
      <c r="BV1449">
        <v>0</v>
      </c>
      <c r="BW1449" t="s">
        <v>697</v>
      </c>
      <c r="BX1449">
        <v>0</v>
      </c>
    </row>
    <row r="1450" spans="1:76" x14ac:dyDescent="0.25">
      <c r="A1450" t="s">
        <v>741</v>
      </c>
      <c r="B1450" t="s">
        <v>201</v>
      </c>
      <c r="C1450" t="s">
        <v>696</v>
      </c>
      <c r="D1450" t="s">
        <v>247</v>
      </c>
      <c r="E1450" t="s">
        <v>192</v>
      </c>
      <c r="F1450" t="s">
        <v>683</v>
      </c>
      <c r="G1450" t="s">
        <v>697</v>
      </c>
      <c r="H1450" t="s">
        <v>89</v>
      </c>
      <c r="I1450" t="s">
        <v>1203</v>
      </c>
      <c r="J1450" t="s">
        <v>3339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697</v>
      </c>
      <c r="AC1450" s="2">
        <v>0</v>
      </c>
      <c r="AD1450">
        <v>0</v>
      </c>
      <c r="AE1450">
        <v>0</v>
      </c>
      <c r="AF1450">
        <v>1</v>
      </c>
      <c r="AG1450">
        <v>0</v>
      </c>
      <c r="AH1450">
        <v>50.68</v>
      </c>
      <c r="AI1450" t="s">
        <v>701</v>
      </c>
      <c r="AJ1450" t="s">
        <v>743</v>
      </c>
      <c r="AK1450" t="s">
        <v>697</v>
      </c>
      <c r="AL1450">
        <v>0</v>
      </c>
      <c r="AM1450">
        <v>0</v>
      </c>
      <c r="AN1450" t="s">
        <v>194</v>
      </c>
      <c r="AO1450" t="s">
        <v>697</v>
      </c>
      <c r="AP1450" t="s">
        <v>697</v>
      </c>
      <c r="AQ1450" t="s">
        <v>3427</v>
      </c>
      <c r="AR1450" t="s">
        <v>3428</v>
      </c>
      <c r="AS1450" t="s">
        <v>697</v>
      </c>
      <c r="AT1450" t="s">
        <v>697</v>
      </c>
      <c r="AU1450" t="s">
        <v>219</v>
      </c>
      <c r="AV1450" t="s">
        <v>236</v>
      </c>
      <c r="AW1450" t="s">
        <v>196</v>
      </c>
      <c r="AX1450" t="s">
        <v>697</v>
      </c>
      <c r="AY1450" t="s">
        <v>697</v>
      </c>
      <c r="AZ1450" t="s">
        <v>697</v>
      </c>
      <c r="BA1450" t="s">
        <v>1405</v>
      </c>
      <c r="BB1450" t="s">
        <v>1788</v>
      </c>
      <c r="BC1450">
        <v>0</v>
      </c>
      <c r="BD1450" t="s">
        <v>697</v>
      </c>
      <c r="BE1450">
        <v>0</v>
      </c>
      <c r="BF1450">
        <v>0</v>
      </c>
      <c r="BG1450">
        <v>0</v>
      </c>
      <c r="BH1450">
        <v>1.6</v>
      </c>
      <c r="BI1450" t="s">
        <v>197</v>
      </c>
      <c r="BJ1450" t="s">
        <v>192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 t="s">
        <v>3429</v>
      </c>
      <c r="BQ1450">
        <v>0</v>
      </c>
      <c r="BR1450">
        <v>0</v>
      </c>
      <c r="BS1450">
        <v>0</v>
      </c>
      <c r="BT1450" t="s">
        <v>880</v>
      </c>
      <c r="BU1450">
        <v>0</v>
      </c>
      <c r="BV1450">
        <v>0</v>
      </c>
      <c r="BW1450" t="s">
        <v>697</v>
      </c>
      <c r="BX1450">
        <v>0</v>
      </c>
    </row>
    <row r="1451" spans="1:76" x14ac:dyDescent="0.25">
      <c r="A1451" t="s">
        <v>741</v>
      </c>
      <c r="B1451" t="s">
        <v>201</v>
      </c>
      <c r="C1451" t="s">
        <v>696</v>
      </c>
      <c r="D1451" t="s">
        <v>247</v>
      </c>
      <c r="E1451" t="s">
        <v>192</v>
      </c>
      <c r="F1451" t="s">
        <v>683</v>
      </c>
      <c r="G1451" t="s">
        <v>198</v>
      </c>
      <c r="H1451" t="s">
        <v>198</v>
      </c>
      <c r="I1451" t="s">
        <v>1203</v>
      </c>
      <c r="J1451" t="s">
        <v>3339</v>
      </c>
      <c r="K1451">
        <v>1</v>
      </c>
      <c r="L1451">
        <v>796</v>
      </c>
      <c r="M1451">
        <v>490</v>
      </c>
      <c r="N1451">
        <v>0</v>
      </c>
      <c r="O1451">
        <v>0</v>
      </c>
      <c r="P1451">
        <v>0</v>
      </c>
      <c r="Q1451">
        <v>796</v>
      </c>
      <c r="R1451">
        <v>0</v>
      </c>
      <c r="S1451">
        <v>0</v>
      </c>
      <c r="T1451">
        <v>38.44</v>
      </c>
      <c r="U1451">
        <v>29.5</v>
      </c>
      <c r="V1451">
        <v>24.18</v>
      </c>
      <c r="W1451">
        <v>-14.26</v>
      </c>
      <c r="X1451">
        <v>-58.34</v>
      </c>
      <c r="Y1451">
        <v>13.922000000000001</v>
      </c>
      <c r="Z1451">
        <v>15.92</v>
      </c>
      <c r="AA1451">
        <v>3.25</v>
      </c>
      <c r="AB1451" t="s">
        <v>199</v>
      </c>
      <c r="AC1451" s="2">
        <v>-69.755737704918033</v>
      </c>
      <c r="AD1451">
        <v>-15.35</v>
      </c>
      <c r="AE1451">
        <v>545.26</v>
      </c>
      <c r="AF1451">
        <v>0</v>
      </c>
      <c r="AG1451">
        <v>0</v>
      </c>
      <c r="AH1451">
        <v>0</v>
      </c>
      <c r="AI1451" t="s">
        <v>697</v>
      </c>
      <c r="AJ1451" t="s">
        <v>697</v>
      </c>
      <c r="AK1451" t="s">
        <v>697</v>
      </c>
      <c r="AL1451">
        <v>0</v>
      </c>
      <c r="AM1451">
        <v>0</v>
      </c>
      <c r="AN1451" t="s">
        <v>697</v>
      </c>
      <c r="AO1451" t="s">
        <v>697</v>
      </c>
      <c r="AP1451" t="s">
        <v>215</v>
      </c>
      <c r="AQ1451" t="s">
        <v>3427</v>
      </c>
      <c r="AR1451" t="s">
        <v>3428</v>
      </c>
      <c r="AS1451" t="s">
        <v>697</v>
      </c>
      <c r="AT1451" t="s">
        <v>697</v>
      </c>
      <c r="AU1451" t="s">
        <v>219</v>
      </c>
      <c r="AV1451" t="s">
        <v>236</v>
      </c>
      <c r="AW1451" t="s">
        <v>196</v>
      </c>
      <c r="AX1451" t="s">
        <v>697</v>
      </c>
      <c r="AY1451" t="s">
        <v>697</v>
      </c>
      <c r="AZ1451" t="s">
        <v>697</v>
      </c>
      <c r="BA1451" t="s">
        <v>1405</v>
      </c>
      <c r="BB1451" t="s">
        <v>1788</v>
      </c>
      <c r="BC1451">
        <v>0</v>
      </c>
      <c r="BD1451" t="s">
        <v>697</v>
      </c>
      <c r="BE1451">
        <v>0</v>
      </c>
      <c r="BF1451">
        <v>0</v>
      </c>
      <c r="BG1451">
        <v>0</v>
      </c>
      <c r="BH1451">
        <v>0</v>
      </c>
      <c r="BI1451" t="s">
        <v>197</v>
      </c>
      <c r="BJ1451" t="s">
        <v>697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 t="s">
        <v>3429</v>
      </c>
      <c r="BQ1451">
        <v>0</v>
      </c>
      <c r="BR1451">
        <v>0</v>
      </c>
      <c r="BS1451">
        <v>0</v>
      </c>
      <c r="BT1451" t="s">
        <v>697</v>
      </c>
      <c r="BU1451">
        <v>0</v>
      </c>
      <c r="BV1451">
        <v>0</v>
      </c>
      <c r="BW1451" t="s">
        <v>697</v>
      </c>
      <c r="BX1451">
        <v>0</v>
      </c>
    </row>
    <row r="1452" spans="1:76" x14ac:dyDescent="0.25">
      <c r="A1452" t="s">
        <v>746</v>
      </c>
      <c r="B1452" t="s">
        <v>201</v>
      </c>
      <c r="C1452" t="s">
        <v>249</v>
      </c>
      <c r="D1452" t="s">
        <v>250</v>
      </c>
      <c r="E1452" t="s">
        <v>192</v>
      </c>
      <c r="F1452" t="s">
        <v>251</v>
      </c>
      <c r="G1452" t="s">
        <v>697</v>
      </c>
      <c r="H1452" t="s">
        <v>89</v>
      </c>
      <c r="I1452" t="s">
        <v>3088</v>
      </c>
      <c r="J1452" t="s">
        <v>3339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697</v>
      </c>
      <c r="AC1452" s="2">
        <v>0</v>
      </c>
      <c r="AD1452">
        <v>0</v>
      </c>
      <c r="AE1452">
        <v>0</v>
      </c>
      <c r="AF1452">
        <v>1</v>
      </c>
      <c r="AG1452">
        <v>0</v>
      </c>
      <c r="AH1452">
        <v>47.52</v>
      </c>
      <c r="AI1452" t="s">
        <v>614</v>
      </c>
      <c r="AJ1452" t="s">
        <v>682</v>
      </c>
      <c r="AK1452" t="s">
        <v>697</v>
      </c>
      <c r="AL1452">
        <v>0</v>
      </c>
      <c r="AM1452">
        <v>0</v>
      </c>
      <c r="AN1452" t="s">
        <v>194</v>
      </c>
      <c r="AO1452" t="s">
        <v>697</v>
      </c>
      <c r="AP1452" t="s">
        <v>697</v>
      </c>
      <c r="AQ1452" t="s">
        <v>3430</v>
      </c>
      <c r="AR1452" t="s">
        <v>3431</v>
      </c>
      <c r="AS1452" t="s">
        <v>697</v>
      </c>
      <c r="AT1452" t="s">
        <v>697</v>
      </c>
      <c r="AU1452" t="s">
        <v>213</v>
      </c>
      <c r="AV1452" t="s">
        <v>236</v>
      </c>
      <c r="AW1452" t="s">
        <v>196</v>
      </c>
      <c r="AX1452" t="s">
        <v>697</v>
      </c>
      <c r="AY1452" t="s">
        <v>697</v>
      </c>
      <c r="AZ1452" t="s">
        <v>697</v>
      </c>
      <c r="BA1452" t="s">
        <v>3432</v>
      </c>
      <c r="BB1452" t="s">
        <v>3433</v>
      </c>
      <c r="BC1452">
        <v>0</v>
      </c>
      <c r="BD1452" t="s">
        <v>697</v>
      </c>
      <c r="BE1452">
        <v>0</v>
      </c>
      <c r="BF1452">
        <v>0</v>
      </c>
      <c r="BG1452">
        <v>0</v>
      </c>
      <c r="BH1452">
        <v>1.6</v>
      </c>
      <c r="BI1452" t="s">
        <v>197</v>
      </c>
      <c r="BJ1452" t="s">
        <v>192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 t="s">
        <v>3434</v>
      </c>
      <c r="BQ1452">
        <v>0</v>
      </c>
      <c r="BR1452">
        <v>0</v>
      </c>
      <c r="BS1452">
        <v>0</v>
      </c>
      <c r="BT1452" t="s">
        <v>880</v>
      </c>
      <c r="BU1452">
        <v>0</v>
      </c>
      <c r="BV1452">
        <v>0</v>
      </c>
      <c r="BW1452" t="s">
        <v>697</v>
      </c>
      <c r="BX1452">
        <v>0</v>
      </c>
    </row>
    <row r="1453" spans="1:76" x14ac:dyDescent="0.25">
      <c r="A1453" t="s">
        <v>746</v>
      </c>
      <c r="B1453" t="s">
        <v>201</v>
      </c>
      <c r="C1453" t="s">
        <v>249</v>
      </c>
      <c r="D1453" t="s">
        <v>250</v>
      </c>
      <c r="E1453" t="s">
        <v>192</v>
      </c>
      <c r="F1453" t="s">
        <v>251</v>
      </c>
      <c r="G1453" t="s">
        <v>198</v>
      </c>
      <c r="H1453" t="s">
        <v>198</v>
      </c>
      <c r="I1453" t="s">
        <v>3088</v>
      </c>
      <c r="J1453" t="s">
        <v>3339</v>
      </c>
      <c r="K1453">
        <v>1</v>
      </c>
      <c r="L1453">
        <v>578</v>
      </c>
      <c r="M1453">
        <v>343</v>
      </c>
      <c r="N1453">
        <v>0</v>
      </c>
      <c r="O1453">
        <v>0</v>
      </c>
      <c r="P1453">
        <v>0</v>
      </c>
      <c r="Q1453">
        <v>578</v>
      </c>
      <c r="R1453">
        <v>0</v>
      </c>
      <c r="S1453">
        <v>0</v>
      </c>
      <c r="T1453">
        <v>40.659999999999997</v>
      </c>
      <c r="U1453">
        <v>29.5</v>
      </c>
      <c r="V1453">
        <v>24.18</v>
      </c>
      <c r="W1453">
        <v>-16.48</v>
      </c>
      <c r="X1453">
        <v>-52.86</v>
      </c>
      <c r="Y1453">
        <v>4.5999999999999996</v>
      </c>
      <c r="Z1453">
        <v>11.15</v>
      </c>
      <c r="AA1453">
        <v>3.25</v>
      </c>
      <c r="AB1453" t="s">
        <v>199</v>
      </c>
      <c r="AC1453" s="2">
        <v>-56.631147540983605</v>
      </c>
      <c r="AD1453">
        <v>-12.46</v>
      </c>
      <c r="AE1453">
        <v>396.34</v>
      </c>
      <c r="AF1453">
        <v>0</v>
      </c>
      <c r="AG1453">
        <v>0</v>
      </c>
      <c r="AH1453">
        <v>0</v>
      </c>
      <c r="AI1453" t="s">
        <v>697</v>
      </c>
      <c r="AJ1453" t="s">
        <v>697</v>
      </c>
      <c r="AK1453" t="s">
        <v>697</v>
      </c>
      <c r="AL1453">
        <v>0</v>
      </c>
      <c r="AM1453">
        <v>0</v>
      </c>
      <c r="AN1453" t="s">
        <v>697</v>
      </c>
      <c r="AO1453" t="s">
        <v>697</v>
      </c>
      <c r="AP1453" t="s">
        <v>215</v>
      </c>
      <c r="AQ1453" t="s">
        <v>3430</v>
      </c>
      <c r="AR1453" t="s">
        <v>3431</v>
      </c>
      <c r="AS1453" t="s">
        <v>697</v>
      </c>
      <c r="AT1453" t="s">
        <v>697</v>
      </c>
      <c r="AU1453" t="s">
        <v>213</v>
      </c>
      <c r="AV1453" t="s">
        <v>236</v>
      </c>
      <c r="AW1453" t="s">
        <v>196</v>
      </c>
      <c r="AX1453" t="s">
        <v>697</v>
      </c>
      <c r="AY1453" t="s">
        <v>697</v>
      </c>
      <c r="AZ1453" t="s">
        <v>697</v>
      </c>
      <c r="BA1453" t="s">
        <v>3432</v>
      </c>
      <c r="BB1453" t="s">
        <v>3433</v>
      </c>
      <c r="BC1453">
        <v>0</v>
      </c>
      <c r="BD1453" t="s">
        <v>697</v>
      </c>
      <c r="BE1453">
        <v>0</v>
      </c>
      <c r="BF1453">
        <v>0</v>
      </c>
      <c r="BG1453">
        <v>0</v>
      </c>
      <c r="BH1453">
        <v>0</v>
      </c>
      <c r="BI1453" t="s">
        <v>197</v>
      </c>
      <c r="BJ1453" t="s">
        <v>697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 t="s">
        <v>3434</v>
      </c>
      <c r="BQ1453">
        <v>0</v>
      </c>
      <c r="BR1453">
        <v>0</v>
      </c>
      <c r="BS1453">
        <v>0</v>
      </c>
      <c r="BT1453" t="s">
        <v>697</v>
      </c>
      <c r="BU1453">
        <v>0</v>
      </c>
      <c r="BV1453">
        <v>0</v>
      </c>
      <c r="BW1453" t="s">
        <v>697</v>
      </c>
      <c r="BX1453">
        <v>0</v>
      </c>
    </row>
    <row r="1454" spans="1:76" x14ac:dyDescent="0.25">
      <c r="A1454" t="s">
        <v>745</v>
      </c>
      <c r="B1454" t="s">
        <v>191</v>
      </c>
      <c r="C1454" t="s">
        <v>537</v>
      </c>
      <c r="D1454" t="s">
        <v>668</v>
      </c>
      <c r="E1454" t="s">
        <v>192</v>
      </c>
      <c r="F1454" t="s">
        <v>469</v>
      </c>
      <c r="G1454" t="s">
        <v>697</v>
      </c>
      <c r="H1454" t="s">
        <v>89</v>
      </c>
      <c r="I1454" t="s">
        <v>1281</v>
      </c>
      <c r="J1454" t="s">
        <v>3339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697</v>
      </c>
      <c r="AC1454" s="2">
        <v>0</v>
      </c>
      <c r="AD1454">
        <v>0</v>
      </c>
      <c r="AE1454">
        <v>0</v>
      </c>
      <c r="AF1454">
        <v>1</v>
      </c>
      <c r="AG1454">
        <v>0</v>
      </c>
      <c r="AH1454">
        <v>57.42</v>
      </c>
      <c r="AI1454" t="s">
        <v>604</v>
      </c>
      <c r="AJ1454" t="s">
        <v>614</v>
      </c>
      <c r="AK1454" t="s">
        <v>697</v>
      </c>
      <c r="AL1454">
        <v>0</v>
      </c>
      <c r="AM1454">
        <v>0</v>
      </c>
      <c r="AN1454" t="s">
        <v>194</v>
      </c>
      <c r="AO1454" t="s">
        <v>697</v>
      </c>
      <c r="AP1454" t="s">
        <v>697</v>
      </c>
      <c r="AQ1454" t="s">
        <v>3435</v>
      </c>
      <c r="AR1454" t="s">
        <v>3436</v>
      </c>
      <c r="AS1454" t="s">
        <v>697</v>
      </c>
      <c r="AT1454" t="s">
        <v>697</v>
      </c>
      <c r="AU1454" t="s">
        <v>602</v>
      </c>
      <c r="AV1454" t="s">
        <v>236</v>
      </c>
      <c r="AW1454" t="s">
        <v>196</v>
      </c>
      <c r="AX1454" t="s">
        <v>697</v>
      </c>
      <c r="AY1454" t="s">
        <v>697</v>
      </c>
      <c r="AZ1454" t="s">
        <v>697</v>
      </c>
      <c r="BA1454" t="s">
        <v>1390</v>
      </c>
      <c r="BB1454" t="s">
        <v>2459</v>
      </c>
      <c r="BC1454">
        <v>0</v>
      </c>
      <c r="BD1454" t="s">
        <v>697</v>
      </c>
      <c r="BE1454">
        <v>0</v>
      </c>
      <c r="BF1454">
        <v>0</v>
      </c>
      <c r="BG1454">
        <v>0</v>
      </c>
      <c r="BH1454">
        <v>2</v>
      </c>
      <c r="BI1454" t="s">
        <v>197</v>
      </c>
      <c r="BJ1454" t="s">
        <v>192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 t="s">
        <v>3437</v>
      </c>
      <c r="BQ1454">
        <v>0</v>
      </c>
      <c r="BR1454">
        <v>0</v>
      </c>
      <c r="BS1454">
        <v>0</v>
      </c>
      <c r="BT1454" t="s">
        <v>880</v>
      </c>
      <c r="BU1454">
        <v>0</v>
      </c>
      <c r="BV1454">
        <v>0</v>
      </c>
      <c r="BW1454" t="s">
        <v>697</v>
      </c>
      <c r="BX1454">
        <v>0</v>
      </c>
    </row>
    <row r="1455" spans="1:76" x14ac:dyDescent="0.25">
      <c r="A1455" t="s">
        <v>745</v>
      </c>
      <c r="B1455" t="s">
        <v>191</v>
      </c>
      <c r="C1455" t="s">
        <v>537</v>
      </c>
      <c r="D1455" t="s">
        <v>668</v>
      </c>
      <c r="E1455" t="s">
        <v>192</v>
      </c>
      <c r="F1455" t="s">
        <v>469</v>
      </c>
      <c r="G1455" t="s">
        <v>198</v>
      </c>
      <c r="H1455" t="s">
        <v>198</v>
      </c>
      <c r="I1455" t="s">
        <v>1281</v>
      </c>
      <c r="J1455" t="s">
        <v>3339</v>
      </c>
      <c r="K1455">
        <v>1</v>
      </c>
      <c r="L1455">
        <v>489</v>
      </c>
      <c r="M1455">
        <v>326</v>
      </c>
      <c r="N1455">
        <v>0</v>
      </c>
      <c r="O1455">
        <v>0</v>
      </c>
      <c r="P1455">
        <v>0</v>
      </c>
      <c r="Q1455">
        <v>489</v>
      </c>
      <c r="R1455">
        <v>0</v>
      </c>
      <c r="S1455">
        <v>0</v>
      </c>
      <c r="T1455">
        <v>33.33</v>
      </c>
      <c r="U1455">
        <v>31.5</v>
      </c>
      <c r="V1455">
        <v>25.82</v>
      </c>
      <c r="W1455">
        <v>-7.51</v>
      </c>
      <c r="X1455">
        <v>-7.35</v>
      </c>
      <c r="Y1455">
        <v>8.0990000000000002</v>
      </c>
      <c r="Z1455">
        <v>10.6</v>
      </c>
      <c r="AA1455">
        <v>3.25</v>
      </c>
      <c r="AB1455" t="s">
        <v>199</v>
      </c>
      <c r="AC1455" s="2">
        <v>-13.990983606557377</v>
      </c>
      <c r="AD1455">
        <v>-3.08</v>
      </c>
      <c r="AE1455">
        <v>324.37</v>
      </c>
      <c r="AF1455">
        <v>0</v>
      </c>
      <c r="AG1455">
        <v>0</v>
      </c>
      <c r="AH1455">
        <v>0</v>
      </c>
      <c r="AI1455" t="s">
        <v>697</v>
      </c>
      <c r="AJ1455" t="s">
        <v>697</v>
      </c>
      <c r="AK1455" t="s">
        <v>697</v>
      </c>
      <c r="AL1455">
        <v>0</v>
      </c>
      <c r="AM1455">
        <v>0</v>
      </c>
      <c r="AN1455" t="s">
        <v>697</v>
      </c>
      <c r="AO1455" t="s">
        <v>697</v>
      </c>
      <c r="AP1455" t="s">
        <v>215</v>
      </c>
      <c r="AQ1455" t="s">
        <v>3435</v>
      </c>
      <c r="AR1455" t="s">
        <v>3436</v>
      </c>
      <c r="AS1455" t="s">
        <v>697</v>
      </c>
      <c r="AT1455" t="s">
        <v>697</v>
      </c>
      <c r="AU1455" t="s">
        <v>602</v>
      </c>
      <c r="AV1455" t="s">
        <v>236</v>
      </c>
      <c r="AW1455" t="s">
        <v>196</v>
      </c>
      <c r="AX1455" t="s">
        <v>697</v>
      </c>
      <c r="AY1455" t="s">
        <v>697</v>
      </c>
      <c r="AZ1455" t="s">
        <v>697</v>
      </c>
      <c r="BA1455" t="s">
        <v>1390</v>
      </c>
      <c r="BB1455" t="s">
        <v>2459</v>
      </c>
      <c r="BC1455">
        <v>0</v>
      </c>
      <c r="BD1455" t="s">
        <v>697</v>
      </c>
      <c r="BE1455">
        <v>0</v>
      </c>
      <c r="BF1455">
        <v>0</v>
      </c>
      <c r="BG1455">
        <v>0</v>
      </c>
      <c r="BH1455">
        <v>0</v>
      </c>
      <c r="BI1455" t="s">
        <v>197</v>
      </c>
      <c r="BJ1455" t="s">
        <v>697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 t="s">
        <v>3437</v>
      </c>
      <c r="BQ1455">
        <v>0</v>
      </c>
      <c r="BR1455">
        <v>0</v>
      </c>
      <c r="BS1455">
        <v>0</v>
      </c>
      <c r="BT1455" t="s">
        <v>697</v>
      </c>
      <c r="BU1455">
        <v>0</v>
      </c>
      <c r="BV1455">
        <v>0</v>
      </c>
      <c r="BW1455" t="s">
        <v>697</v>
      </c>
      <c r="BX1455">
        <v>0</v>
      </c>
    </row>
    <row r="1456" spans="1:76" x14ac:dyDescent="0.25">
      <c r="A1456" t="s">
        <v>3438</v>
      </c>
      <c r="B1456" t="s">
        <v>191</v>
      </c>
      <c r="C1456" t="s">
        <v>3439</v>
      </c>
      <c r="D1456" t="s">
        <v>675</v>
      </c>
      <c r="E1456" t="s">
        <v>192</v>
      </c>
      <c r="F1456" t="s">
        <v>684</v>
      </c>
      <c r="G1456" t="s">
        <v>697</v>
      </c>
      <c r="H1456" t="s">
        <v>89</v>
      </c>
      <c r="I1456" t="s">
        <v>2264</v>
      </c>
      <c r="J1456" t="s">
        <v>3339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697</v>
      </c>
      <c r="AC1456" s="2">
        <v>0</v>
      </c>
      <c r="AD1456">
        <v>0</v>
      </c>
      <c r="AE1456">
        <v>0</v>
      </c>
      <c r="AF1456">
        <v>1</v>
      </c>
      <c r="AG1456">
        <v>0</v>
      </c>
      <c r="AH1456">
        <v>64.59</v>
      </c>
      <c r="AI1456" t="s">
        <v>698</v>
      </c>
      <c r="AJ1456" t="s">
        <v>705</v>
      </c>
      <c r="AK1456" t="s">
        <v>697</v>
      </c>
      <c r="AL1456">
        <v>0</v>
      </c>
      <c r="AM1456">
        <v>0</v>
      </c>
      <c r="AN1456" t="s">
        <v>194</v>
      </c>
      <c r="AO1456" t="s">
        <v>697</v>
      </c>
      <c r="AP1456" t="s">
        <v>697</v>
      </c>
      <c r="AQ1456" t="s">
        <v>3440</v>
      </c>
      <c r="AR1456" t="s">
        <v>3441</v>
      </c>
      <c r="AS1456" t="s">
        <v>697</v>
      </c>
      <c r="AT1456" t="s">
        <v>697</v>
      </c>
      <c r="AU1456" t="s">
        <v>706</v>
      </c>
      <c r="AV1456" t="s">
        <v>236</v>
      </c>
      <c r="AW1456" t="s">
        <v>196</v>
      </c>
      <c r="AX1456" t="s">
        <v>697</v>
      </c>
      <c r="AY1456" t="s">
        <v>697</v>
      </c>
      <c r="AZ1456" t="s">
        <v>697</v>
      </c>
      <c r="BA1456" t="s">
        <v>3442</v>
      </c>
      <c r="BB1456" t="s">
        <v>3443</v>
      </c>
      <c r="BC1456">
        <v>0</v>
      </c>
      <c r="BD1456" t="s">
        <v>697</v>
      </c>
      <c r="BE1456">
        <v>0</v>
      </c>
      <c r="BF1456">
        <v>0</v>
      </c>
      <c r="BG1456">
        <v>0</v>
      </c>
      <c r="BH1456">
        <v>2.25</v>
      </c>
      <c r="BI1456" t="s">
        <v>197</v>
      </c>
      <c r="BJ1456" t="s">
        <v>192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 t="s">
        <v>3444</v>
      </c>
      <c r="BQ1456">
        <v>0</v>
      </c>
      <c r="BR1456">
        <v>0</v>
      </c>
      <c r="BS1456">
        <v>0</v>
      </c>
      <c r="BT1456" t="s">
        <v>880</v>
      </c>
      <c r="BU1456">
        <v>0</v>
      </c>
      <c r="BV1456">
        <v>0</v>
      </c>
      <c r="BW1456" t="s">
        <v>697</v>
      </c>
      <c r="BX1456">
        <v>0</v>
      </c>
    </row>
    <row r="1457" spans="1:76" x14ac:dyDescent="0.25">
      <c r="A1457" t="s">
        <v>3438</v>
      </c>
      <c r="B1457" t="s">
        <v>191</v>
      </c>
      <c r="C1457" t="s">
        <v>3439</v>
      </c>
      <c r="D1457" t="s">
        <v>675</v>
      </c>
      <c r="E1457" t="s">
        <v>192</v>
      </c>
      <c r="F1457" t="s">
        <v>684</v>
      </c>
      <c r="G1457" t="s">
        <v>198</v>
      </c>
      <c r="H1457" t="s">
        <v>198</v>
      </c>
      <c r="I1457" t="s">
        <v>2264</v>
      </c>
      <c r="J1457" t="s">
        <v>3339</v>
      </c>
      <c r="K1457">
        <v>1</v>
      </c>
      <c r="L1457">
        <v>615</v>
      </c>
      <c r="M1457">
        <v>418</v>
      </c>
      <c r="N1457">
        <v>0</v>
      </c>
      <c r="O1457">
        <v>0</v>
      </c>
      <c r="P1457">
        <v>0</v>
      </c>
      <c r="Q1457">
        <v>615</v>
      </c>
      <c r="R1457">
        <v>0</v>
      </c>
      <c r="S1457">
        <v>0</v>
      </c>
      <c r="T1457">
        <v>32.03</v>
      </c>
      <c r="U1457">
        <v>31.5</v>
      </c>
      <c r="V1457">
        <v>25.82</v>
      </c>
      <c r="W1457">
        <v>-6.21</v>
      </c>
      <c r="X1457">
        <v>-2.69</v>
      </c>
      <c r="Y1457">
        <v>14.462</v>
      </c>
      <c r="Z1457">
        <v>16.57</v>
      </c>
      <c r="AA1457">
        <v>3.96</v>
      </c>
      <c r="AB1457" t="s">
        <v>199</v>
      </c>
      <c r="AC1457" s="2">
        <v>-14.542622950819672</v>
      </c>
      <c r="AD1457">
        <v>-3.2</v>
      </c>
      <c r="AE1457">
        <v>404.71</v>
      </c>
      <c r="AF1457">
        <v>0</v>
      </c>
      <c r="AG1457">
        <v>0</v>
      </c>
      <c r="AH1457">
        <v>0</v>
      </c>
      <c r="AI1457" t="s">
        <v>697</v>
      </c>
      <c r="AJ1457" t="s">
        <v>697</v>
      </c>
      <c r="AK1457" t="s">
        <v>697</v>
      </c>
      <c r="AL1457">
        <v>0</v>
      </c>
      <c r="AM1457">
        <v>0</v>
      </c>
      <c r="AN1457" t="s">
        <v>697</v>
      </c>
      <c r="AO1457" t="s">
        <v>697</v>
      </c>
      <c r="AP1457" t="s">
        <v>415</v>
      </c>
      <c r="AQ1457" t="s">
        <v>3440</v>
      </c>
      <c r="AR1457" t="s">
        <v>3441</v>
      </c>
      <c r="AS1457" t="s">
        <v>697</v>
      </c>
      <c r="AT1457" t="s">
        <v>697</v>
      </c>
      <c r="AU1457" t="s">
        <v>706</v>
      </c>
      <c r="AV1457" t="s">
        <v>236</v>
      </c>
      <c r="AW1457" t="s">
        <v>196</v>
      </c>
      <c r="AX1457" t="s">
        <v>697</v>
      </c>
      <c r="AY1457" t="s">
        <v>697</v>
      </c>
      <c r="AZ1457" t="s">
        <v>697</v>
      </c>
      <c r="BA1457" t="s">
        <v>3442</v>
      </c>
      <c r="BB1457" t="s">
        <v>3443</v>
      </c>
      <c r="BC1457">
        <v>0</v>
      </c>
      <c r="BD1457" t="s">
        <v>697</v>
      </c>
      <c r="BE1457">
        <v>0</v>
      </c>
      <c r="BF1457">
        <v>0</v>
      </c>
      <c r="BG1457">
        <v>0</v>
      </c>
      <c r="BH1457">
        <v>0</v>
      </c>
      <c r="BI1457" t="s">
        <v>197</v>
      </c>
      <c r="BJ1457" t="s">
        <v>697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 t="s">
        <v>3444</v>
      </c>
      <c r="BQ1457">
        <v>0</v>
      </c>
      <c r="BR1457">
        <v>0</v>
      </c>
      <c r="BS1457">
        <v>0</v>
      </c>
      <c r="BT1457" t="s">
        <v>697</v>
      </c>
      <c r="BU1457">
        <v>0</v>
      </c>
      <c r="BV1457">
        <v>0</v>
      </c>
      <c r="BW1457" t="s">
        <v>697</v>
      </c>
      <c r="BX1457">
        <v>0</v>
      </c>
    </row>
    <row r="1458" spans="1:76" x14ac:dyDescent="0.25">
      <c r="A1458" t="s">
        <v>748</v>
      </c>
      <c r="B1458" t="s">
        <v>231</v>
      </c>
      <c r="C1458" t="s">
        <v>665</v>
      </c>
      <c r="D1458" t="s">
        <v>233</v>
      </c>
      <c r="E1458" t="s">
        <v>192</v>
      </c>
      <c r="F1458" t="s">
        <v>597</v>
      </c>
      <c r="G1458" t="s">
        <v>697</v>
      </c>
      <c r="H1458" t="s">
        <v>89</v>
      </c>
      <c r="I1458" t="s">
        <v>3088</v>
      </c>
      <c r="J1458" t="s">
        <v>3339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t="s">
        <v>697</v>
      </c>
      <c r="AC1458" s="2">
        <v>0</v>
      </c>
      <c r="AD1458">
        <v>0</v>
      </c>
      <c r="AE1458">
        <v>0</v>
      </c>
      <c r="AF1458">
        <v>1</v>
      </c>
      <c r="AG1458">
        <v>0</v>
      </c>
      <c r="AH1458">
        <v>37.32</v>
      </c>
      <c r="AI1458" t="s">
        <v>1112</v>
      </c>
      <c r="AJ1458" t="s">
        <v>1113</v>
      </c>
      <c r="AK1458" t="s">
        <v>697</v>
      </c>
      <c r="AL1458">
        <v>0</v>
      </c>
      <c r="AM1458">
        <v>0</v>
      </c>
      <c r="AN1458" t="s">
        <v>194</v>
      </c>
      <c r="AO1458" t="s">
        <v>697</v>
      </c>
      <c r="AP1458" t="s">
        <v>697</v>
      </c>
      <c r="AQ1458" t="s">
        <v>3445</v>
      </c>
      <c r="AR1458" t="s">
        <v>3446</v>
      </c>
      <c r="AS1458" t="s">
        <v>697</v>
      </c>
      <c r="AT1458" t="s">
        <v>697</v>
      </c>
      <c r="AU1458" t="s">
        <v>395</v>
      </c>
      <c r="AV1458" t="s">
        <v>236</v>
      </c>
      <c r="AW1458" t="s">
        <v>196</v>
      </c>
      <c r="AX1458" t="s">
        <v>697</v>
      </c>
      <c r="AY1458" t="s">
        <v>697</v>
      </c>
      <c r="AZ1458" t="s">
        <v>697</v>
      </c>
      <c r="BA1458" t="s">
        <v>3447</v>
      </c>
      <c r="BB1458" t="s">
        <v>3448</v>
      </c>
      <c r="BC1458">
        <v>0</v>
      </c>
      <c r="BD1458" t="s">
        <v>697</v>
      </c>
      <c r="BE1458">
        <v>0</v>
      </c>
      <c r="BF1458">
        <v>0</v>
      </c>
      <c r="BG1458">
        <v>0</v>
      </c>
      <c r="BH1458">
        <v>1.3</v>
      </c>
      <c r="BI1458" t="s">
        <v>197</v>
      </c>
      <c r="BJ1458" t="s">
        <v>192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 t="s">
        <v>3449</v>
      </c>
      <c r="BQ1458">
        <v>0</v>
      </c>
      <c r="BR1458">
        <v>0</v>
      </c>
      <c r="BS1458">
        <v>0</v>
      </c>
      <c r="BT1458" t="s">
        <v>880</v>
      </c>
      <c r="BU1458">
        <v>0</v>
      </c>
      <c r="BV1458">
        <v>0</v>
      </c>
      <c r="BW1458" t="s">
        <v>697</v>
      </c>
      <c r="BX1458">
        <v>0</v>
      </c>
    </row>
    <row r="1459" spans="1:76" x14ac:dyDescent="0.25">
      <c r="A1459" t="s">
        <v>748</v>
      </c>
      <c r="B1459" t="s">
        <v>231</v>
      </c>
      <c r="C1459" t="s">
        <v>665</v>
      </c>
      <c r="D1459" t="s">
        <v>233</v>
      </c>
      <c r="E1459" t="s">
        <v>192</v>
      </c>
      <c r="F1459" t="s">
        <v>597</v>
      </c>
      <c r="G1459" t="s">
        <v>198</v>
      </c>
      <c r="H1459" t="s">
        <v>198</v>
      </c>
      <c r="I1459" t="s">
        <v>3088</v>
      </c>
      <c r="J1459" t="s">
        <v>3339</v>
      </c>
      <c r="K1459">
        <v>1</v>
      </c>
      <c r="L1459">
        <v>454</v>
      </c>
      <c r="M1459">
        <v>337</v>
      </c>
      <c r="N1459">
        <v>0</v>
      </c>
      <c r="O1459">
        <v>0</v>
      </c>
      <c r="P1459">
        <v>0</v>
      </c>
      <c r="Q1459">
        <v>454</v>
      </c>
      <c r="R1459">
        <v>0</v>
      </c>
      <c r="S1459">
        <v>0</v>
      </c>
      <c r="T1459">
        <v>25.77</v>
      </c>
      <c r="U1459">
        <v>21.5</v>
      </c>
      <c r="V1459">
        <v>17.62</v>
      </c>
      <c r="W1459">
        <v>-8.15</v>
      </c>
      <c r="X1459">
        <v>-15.89</v>
      </c>
      <c r="Y1459">
        <v>6.9960000000000004</v>
      </c>
      <c r="Z1459">
        <v>10.95</v>
      </c>
      <c r="AA1459">
        <v>3.25</v>
      </c>
      <c r="AB1459" t="s">
        <v>199</v>
      </c>
      <c r="AC1459" s="2">
        <v>-21.627868852459017</v>
      </c>
      <c r="AD1459">
        <v>-4.76</v>
      </c>
      <c r="AE1459">
        <v>345.44</v>
      </c>
      <c r="AF1459">
        <v>0</v>
      </c>
      <c r="AG1459">
        <v>0</v>
      </c>
      <c r="AH1459">
        <v>0</v>
      </c>
      <c r="AI1459" t="s">
        <v>697</v>
      </c>
      <c r="AJ1459" t="s">
        <v>697</v>
      </c>
      <c r="AK1459" t="s">
        <v>697</v>
      </c>
      <c r="AL1459">
        <v>0</v>
      </c>
      <c r="AM1459">
        <v>0</v>
      </c>
      <c r="AN1459" t="s">
        <v>697</v>
      </c>
      <c r="AO1459" t="s">
        <v>697</v>
      </c>
      <c r="AP1459" t="s">
        <v>215</v>
      </c>
      <c r="AQ1459" t="s">
        <v>3445</v>
      </c>
      <c r="AR1459" t="s">
        <v>3446</v>
      </c>
      <c r="AS1459" t="s">
        <v>697</v>
      </c>
      <c r="AT1459" t="s">
        <v>697</v>
      </c>
      <c r="AU1459" t="s">
        <v>395</v>
      </c>
      <c r="AV1459" t="s">
        <v>236</v>
      </c>
      <c r="AW1459" t="s">
        <v>196</v>
      </c>
      <c r="AX1459" t="s">
        <v>697</v>
      </c>
      <c r="AY1459" t="s">
        <v>697</v>
      </c>
      <c r="AZ1459" t="s">
        <v>697</v>
      </c>
      <c r="BA1459" t="s">
        <v>3447</v>
      </c>
      <c r="BB1459" t="s">
        <v>3448</v>
      </c>
      <c r="BC1459">
        <v>0</v>
      </c>
      <c r="BD1459" t="s">
        <v>697</v>
      </c>
      <c r="BE1459">
        <v>0</v>
      </c>
      <c r="BF1459">
        <v>0</v>
      </c>
      <c r="BG1459">
        <v>0</v>
      </c>
      <c r="BH1459">
        <v>0</v>
      </c>
      <c r="BI1459" t="s">
        <v>197</v>
      </c>
      <c r="BJ1459" t="s">
        <v>697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 t="s">
        <v>3449</v>
      </c>
      <c r="BQ1459">
        <v>0</v>
      </c>
      <c r="BR1459">
        <v>0</v>
      </c>
      <c r="BS1459">
        <v>0</v>
      </c>
      <c r="BT1459" t="s">
        <v>697</v>
      </c>
      <c r="BU1459">
        <v>0</v>
      </c>
      <c r="BV1459">
        <v>0</v>
      </c>
      <c r="BW1459" t="s">
        <v>697</v>
      </c>
      <c r="BX1459">
        <v>0</v>
      </c>
    </row>
    <row r="1460" spans="1:76" x14ac:dyDescent="0.25">
      <c r="A1460" t="s">
        <v>735</v>
      </c>
      <c r="B1460" t="s">
        <v>231</v>
      </c>
      <c r="C1460" t="s">
        <v>232</v>
      </c>
      <c r="D1460" t="s">
        <v>233</v>
      </c>
      <c r="E1460" t="s">
        <v>192</v>
      </c>
      <c r="F1460" t="s">
        <v>234</v>
      </c>
      <c r="G1460" t="s">
        <v>697</v>
      </c>
      <c r="H1460" t="s">
        <v>89</v>
      </c>
      <c r="I1460" t="s">
        <v>3088</v>
      </c>
      <c r="J1460" t="s">
        <v>3339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697</v>
      </c>
      <c r="AC1460" s="2">
        <v>0</v>
      </c>
      <c r="AD1460">
        <v>0</v>
      </c>
      <c r="AE1460">
        <v>0</v>
      </c>
      <c r="AF1460">
        <v>1</v>
      </c>
      <c r="AG1460">
        <v>0</v>
      </c>
      <c r="AH1460">
        <v>47.52</v>
      </c>
      <c r="AI1460" t="s">
        <v>451</v>
      </c>
      <c r="AJ1460" t="s">
        <v>454</v>
      </c>
      <c r="AK1460" t="s">
        <v>697</v>
      </c>
      <c r="AL1460">
        <v>0</v>
      </c>
      <c r="AM1460">
        <v>0</v>
      </c>
      <c r="AN1460" t="s">
        <v>194</v>
      </c>
      <c r="AO1460" t="s">
        <v>697</v>
      </c>
      <c r="AP1460" t="s">
        <v>697</v>
      </c>
      <c r="AQ1460" t="s">
        <v>3450</v>
      </c>
      <c r="AR1460" t="s">
        <v>3451</v>
      </c>
      <c r="AS1460" t="s">
        <v>697</v>
      </c>
      <c r="AT1460" t="s">
        <v>697</v>
      </c>
      <c r="AU1460" t="s">
        <v>207</v>
      </c>
      <c r="AV1460" t="s">
        <v>236</v>
      </c>
      <c r="AW1460" t="s">
        <v>196</v>
      </c>
      <c r="AX1460" t="s">
        <v>697</v>
      </c>
      <c r="AY1460" t="s">
        <v>697</v>
      </c>
      <c r="AZ1460" t="s">
        <v>697</v>
      </c>
      <c r="BA1460" t="s">
        <v>3452</v>
      </c>
      <c r="BB1460" t="s">
        <v>3453</v>
      </c>
      <c r="BC1460">
        <v>0</v>
      </c>
      <c r="BD1460" t="s">
        <v>697</v>
      </c>
      <c r="BE1460">
        <v>0</v>
      </c>
      <c r="BF1460">
        <v>0</v>
      </c>
      <c r="BG1460">
        <v>0</v>
      </c>
      <c r="BH1460">
        <v>1.5</v>
      </c>
      <c r="BI1460" t="s">
        <v>197</v>
      </c>
      <c r="BJ1460" t="s">
        <v>192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 t="s">
        <v>3454</v>
      </c>
      <c r="BQ1460">
        <v>0</v>
      </c>
      <c r="BR1460">
        <v>0</v>
      </c>
      <c r="BS1460">
        <v>0</v>
      </c>
      <c r="BT1460" t="s">
        <v>880</v>
      </c>
      <c r="BU1460">
        <v>0</v>
      </c>
      <c r="BV1460">
        <v>0</v>
      </c>
      <c r="BW1460" t="s">
        <v>697</v>
      </c>
      <c r="BX1460">
        <v>0</v>
      </c>
    </row>
    <row r="1461" spans="1:76" x14ac:dyDescent="0.25">
      <c r="A1461" t="s">
        <v>735</v>
      </c>
      <c r="B1461" t="s">
        <v>231</v>
      </c>
      <c r="C1461" t="s">
        <v>232</v>
      </c>
      <c r="D1461" t="s">
        <v>233</v>
      </c>
      <c r="E1461" t="s">
        <v>192</v>
      </c>
      <c r="F1461" t="s">
        <v>234</v>
      </c>
      <c r="G1461" t="s">
        <v>198</v>
      </c>
      <c r="H1461" t="s">
        <v>198</v>
      </c>
      <c r="I1461" t="s">
        <v>3088</v>
      </c>
      <c r="J1461" t="s">
        <v>3339</v>
      </c>
      <c r="K1461">
        <v>1</v>
      </c>
      <c r="L1461">
        <v>454</v>
      </c>
      <c r="M1461">
        <v>334</v>
      </c>
      <c r="N1461">
        <v>0</v>
      </c>
      <c r="O1461">
        <v>0</v>
      </c>
      <c r="P1461">
        <v>0</v>
      </c>
      <c r="Q1461">
        <v>454</v>
      </c>
      <c r="R1461">
        <v>0</v>
      </c>
      <c r="S1461">
        <v>0</v>
      </c>
      <c r="T1461">
        <v>26.43</v>
      </c>
      <c r="U1461">
        <v>21.5</v>
      </c>
      <c r="V1461">
        <v>17.62</v>
      </c>
      <c r="W1461">
        <v>-8.81</v>
      </c>
      <c r="X1461">
        <v>-18.350000000000001</v>
      </c>
      <c r="Y1461">
        <v>11.605</v>
      </c>
      <c r="Z1461">
        <v>10.86</v>
      </c>
      <c r="AA1461">
        <v>3.25</v>
      </c>
      <c r="AB1461" t="s">
        <v>199</v>
      </c>
      <c r="AC1461" s="2">
        <v>-27.864754098360656</v>
      </c>
      <c r="AD1461">
        <v>-6.13</v>
      </c>
      <c r="AE1461">
        <v>345.53</v>
      </c>
      <c r="AF1461">
        <v>0</v>
      </c>
      <c r="AG1461">
        <v>0</v>
      </c>
      <c r="AH1461">
        <v>0</v>
      </c>
      <c r="AI1461" t="s">
        <v>697</v>
      </c>
      <c r="AJ1461" t="s">
        <v>697</v>
      </c>
      <c r="AK1461" t="s">
        <v>697</v>
      </c>
      <c r="AL1461">
        <v>0</v>
      </c>
      <c r="AM1461">
        <v>0</v>
      </c>
      <c r="AN1461" t="s">
        <v>697</v>
      </c>
      <c r="AO1461" t="s">
        <v>697</v>
      </c>
      <c r="AP1461" t="s">
        <v>215</v>
      </c>
      <c r="AQ1461" t="s">
        <v>3450</v>
      </c>
      <c r="AR1461" t="s">
        <v>3451</v>
      </c>
      <c r="AS1461" t="s">
        <v>697</v>
      </c>
      <c r="AT1461" t="s">
        <v>697</v>
      </c>
      <c r="AU1461" t="s">
        <v>207</v>
      </c>
      <c r="AV1461" t="s">
        <v>236</v>
      </c>
      <c r="AW1461" t="s">
        <v>196</v>
      </c>
      <c r="AX1461" t="s">
        <v>697</v>
      </c>
      <c r="AY1461" t="s">
        <v>697</v>
      </c>
      <c r="AZ1461" t="s">
        <v>697</v>
      </c>
      <c r="BA1461" t="s">
        <v>3452</v>
      </c>
      <c r="BB1461" t="s">
        <v>3453</v>
      </c>
      <c r="BC1461">
        <v>0</v>
      </c>
      <c r="BD1461" t="s">
        <v>697</v>
      </c>
      <c r="BE1461">
        <v>0</v>
      </c>
      <c r="BF1461">
        <v>0</v>
      </c>
      <c r="BG1461">
        <v>0</v>
      </c>
      <c r="BH1461">
        <v>0</v>
      </c>
      <c r="BI1461" t="s">
        <v>197</v>
      </c>
      <c r="BJ1461" t="s">
        <v>697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 t="s">
        <v>3454</v>
      </c>
      <c r="BQ1461">
        <v>0</v>
      </c>
      <c r="BR1461">
        <v>0</v>
      </c>
      <c r="BS1461">
        <v>0</v>
      </c>
      <c r="BT1461" t="s">
        <v>697</v>
      </c>
      <c r="BU1461">
        <v>0</v>
      </c>
      <c r="BV1461">
        <v>0</v>
      </c>
      <c r="BW1461" t="s">
        <v>697</v>
      </c>
      <c r="BX1461">
        <v>0</v>
      </c>
    </row>
    <row r="1462" spans="1:76" x14ac:dyDescent="0.25">
      <c r="A1462" t="s">
        <v>1072</v>
      </c>
      <c r="B1462" t="s">
        <v>191</v>
      </c>
      <c r="C1462" t="s">
        <v>1073</v>
      </c>
      <c r="D1462" t="s">
        <v>466</v>
      </c>
      <c r="E1462" t="s">
        <v>192</v>
      </c>
      <c r="F1462" t="s">
        <v>677</v>
      </c>
      <c r="G1462" t="s">
        <v>697</v>
      </c>
      <c r="H1462" t="s">
        <v>89</v>
      </c>
      <c r="I1462" t="s">
        <v>1203</v>
      </c>
      <c r="J1462" t="s">
        <v>3339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697</v>
      </c>
      <c r="AC1462" s="2">
        <v>0</v>
      </c>
      <c r="AD1462">
        <v>0</v>
      </c>
      <c r="AE1462">
        <v>0</v>
      </c>
      <c r="AF1462">
        <v>1</v>
      </c>
      <c r="AG1462">
        <v>0</v>
      </c>
      <c r="AH1462">
        <v>57.42</v>
      </c>
      <c r="AI1462" t="s">
        <v>604</v>
      </c>
      <c r="AJ1462" t="s">
        <v>614</v>
      </c>
      <c r="AK1462" t="s">
        <v>697</v>
      </c>
      <c r="AL1462">
        <v>0</v>
      </c>
      <c r="AM1462">
        <v>0</v>
      </c>
      <c r="AN1462" t="s">
        <v>194</v>
      </c>
      <c r="AO1462" t="s">
        <v>697</v>
      </c>
      <c r="AP1462" t="s">
        <v>697</v>
      </c>
      <c r="AQ1462" t="s">
        <v>3455</v>
      </c>
      <c r="AR1462" t="s">
        <v>3456</v>
      </c>
      <c r="AS1462" t="s">
        <v>697</v>
      </c>
      <c r="AT1462" t="s">
        <v>697</v>
      </c>
      <c r="AU1462" t="s">
        <v>602</v>
      </c>
      <c r="AV1462" t="s">
        <v>236</v>
      </c>
      <c r="AW1462" t="s">
        <v>196</v>
      </c>
      <c r="AX1462" t="s">
        <v>697</v>
      </c>
      <c r="AY1462" t="s">
        <v>697</v>
      </c>
      <c r="AZ1462" t="s">
        <v>697</v>
      </c>
      <c r="BA1462" t="s">
        <v>1936</v>
      </c>
      <c r="BB1462" t="s">
        <v>3320</v>
      </c>
      <c r="BC1462">
        <v>0</v>
      </c>
      <c r="BD1462" t="s">
        <v>697</v>
      </c>
      <c r="BE1462">
        <v>0</v>
      </c>
      <c r="BF1462">
        <v>0</v>
      </c>
      <c r="BG1462">
        <v>0</v>
      </c>
      <c r="BH1462">
        <v>2</v>
      </c>
      <c r="BI1462" t="s">
        <v>197</v>
      </c>
      <c r="BJ1462" t="s">
        <v>192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 t="s">
        <v>3457</v>
      </c>
      <c r="BQ1462">
        <v>0</v>
      </c>
      <c r="BR1462">
        <v>0</v>
      </c>
      <c r="BS1462">
        <v>0</v>
      </c>
      <c r="BT1462" t="s">
        <v>880</v>
      </c>
      <c r="BU1462">
        <v>0</v>
      </c>
      <c r="BV1462">
        <v>0</v>
      </c>
      <c r="BW1462" t="s">
        <v>697</v>
      </c>
      <c r="BX1462">
        <v>0</v>
      </c>
    </row>
    <row r="1463" spans="1:76" x14ac:dyDescent="0.25">
      <c r="A1463" t="s">
        <v>1072</v>
      </c>
      <c r="B1463" t="s">
        <v>191</v>
      </c>
      <c r="C1463" t="s">
        <v>1073</v>
      </c>
      <c r="D1463" t="s">
        <v>466</v>
      </c>
      <c r="E1463" t="s">
        <v>192</v>
      </c>
      <c r="F1463" t="s">
        <v>677</v>
      </c>
      <c r="G1463" t="s">
        <v>198</v>
      </c>
      <c r="H1463" t="s">
        <v>198</v>
      </c>
      <c r="I1463" t="s">
        <v>1203</v>
      </c>
      <c r="J1463" t="s">
        <v>3339</v>
      </c>
      <c r="K1463">
        <v>1</v>
      </c>
      <c r="L1463">
        <v>370</v>
      </c>
      <c r="M1463">
        <v>252</v>
      </c>
      <c r="N1463">
        <v>0</v>
      </c>
      <c r="O1463">
        <v>0</v>
      </c>
      <c r="P1463">
        <v>0</v>
      </c>
      <c r="Q1463">
        <v>370</v>
      </c>
      <c r="R1463">
        <v>0</v>
      </c>
      <c r="S1463">
        <v>0</v>
      </c>
      <c r="T1463">
        <v>31.89</v>
      </c>
      <c r="U1463">
        <v>31.5</v>
      </c>
      <c r="V1463">
        <v>25.82</v>
      </c>
      <c r="W1463">
        <v>-6.07</v>
      </c>
      <c r="X1463">
        <v>-1.19</v>
      </c>
      <c r="Y1463">
        <v>6.6509999999999998</v>
      </c>
      <c r="Z1463">
        <v>8.19</v>
      </c>
      <c r="AA1463">
        <v>3.25</v>
      </c>
      <c r="AB1463" t="s">
        <v>199</v>
      </c>
      <c r="AC1463" s="2">
        <v>-6.6401639344262291</v>
      </c>
      <c r="AD1463">
        <v>-1.46</v>
      </c>
      <c r="AE1463">
        <v>245.26</v>
      </c>
      <c r="AF1463">
        <v>0</v>
      </c>
      <c r="AG1463">
        <v>0</v>
      </c>
      <c r="AH1463">
        <v>0</v>
      </c>
      <c r="AI1463" t="s">
        <v>697</v>
      </c>
      <c r="AJ1463" t="s">
        <v>697</v>
      </c>
      <c r="AK1463" t="s">
        <v>697</v>
      </c>
      <c r="AL1463">
        <v>0</v>
      </c>
      <c r="AM1463">
        <v>0</v>
      </c>
      <c r="AN1463" t="s">
        <v>697</v>
      </c>
      <c r="AO1463" t="s">
        <v>697</v>
      </c>
      <c r="AP1463" t="s">
        <v>215</v>
      </c>
      <c r="AQ1463" t="s">
        <v>3455</v>
      </c>
      <c r="AR1463" t="s">
        <v>3456</v>
      </c>
      <c r="AS1463" t="s">
        <v>697</v>
      </c>
      <c r="AT1463" t="s">
        <v>697</v>
      </c>
      <c r="AU1463" t="s">
        <v>602</v>
      </c>
      <c r="AV1463" t="s">
        <v>236</v>
      </c>
      <c r="AW1463" t="s">
        <v>196</v>
      </c>
      <c r="AX1463" t="s">
        <v>697</v>
      </c>
      <c r="AY1463" t="s">
        <v>697</v>
      </c>
      <c r="AZ1463" t="s">
        <v>697</v>
      </c>
      <c r="BA1463" t="s">
        <v>1936</v>
      </c>
      <c r="BB1463" t="s">
        <v>3320</v>
      </c>
      <c r="BC1463">
        <v>0</v>
      </c>
      <c r="BD1463" t="s">
        <v>697</v>
      </c>
      <c r="BE1463">
        <v>0</v>
      </c>
      <c r="BF1463">
        <v>0</v>
      </c>
      <c r="BG1463">
        <v>0</v>
      </c>
      <c r="BH1463">
        <v>0</v>
      </c>
      <c r="BI1463" t="s">
        <v>197</v>
      </c>
      <c r="BJ1463" t="s">
        <v>697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 t="s">
        <v>3457</v>
      </c>
      <c r="BQ1463">
        <v>0</v>
      </c>
      <c r="BR1463">
        <v>0</v>
      </c>
      <c r="BS1463">
        <v>0</v>
      </c>
      <c r="BT1463" t="s">
        <v>697</v>
      </c>
      <c r="BU1463">
        <v>0</v>
      </c>
      <c r="BV1463">
        <v>0</v>
      </c>
      <c r="BW1463" t="s">
        <v>697</v>
      </c>
      <c r="BX1463">
        <v>0</v>
      </c>
    </row>
    <row r="1464" spans="1:76" x14ac:dyDescent="0.25">
      <c r="A1464" t="s">
        <v>746</v>
      </c>
      <c r="B1464" t="s">
        <v>201</v>
      </c>
      <c r="C1464" t="s">
        <v>249</v>
      </c>
      <c r="D1464" t="s">
        <v>250</v>
      </c>
      <c r="E1464" t="s">
        <v>192</v>
      </c>
      <c r="F1464" t="s">
        <v>251</v>
      </c>
      <c r="G1464" t="s">
        <v>697</v>
      </c>
      <c r="H1464" t="s">
        <v>89</v>
      </c>
      <c r="I1464" t="s">
        <v>1318</v>
      </c>
      <c r="J1464" t="s">
        <v>3339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t="s">
        <v>697</v>
      </c>
      <c r="AC1464" s="2">
        <v>0</v>
      </c>
      <c r="AD1464">
        <v>0</v>
      </c>
      <c r="AE1464">
        <v>0</v>
      </c>
      <c r="AF1464">
        <v>1</v>
      </c>
      <c r="AG1464">
        <v>0</v>
      </c>
      <c r="AH1464">
        <v>47.52</v>
      </c>
      <c r="AI1464" t="s">
        <v>614</v>
      </c>
      <c r="AJ1464" t="s">
        <v>682</v>
      </c>
      <c r="AK1464" t="s">
        <v>697</v>
      </c>
      <c r="AL1464">
        <v>0</v>
      </c>
      <c r="AM1464">
        <v>0</v>
      </c>
      <c r="AN1464" t="s">
        <v>235</v>
      </c>
      <c r="AO1464" t="s">
        <v>697</v>
      </c>
      <c r="AP1464" t="s">
        <v>697</v>
      </c>
      <c r="AQ1464" t="s">
        <v>3458</v>
      </c>
      <c r="AR1464" t="s">
        <v>3459</v>
      </c>
      <c r="AS1464" t="s">
        <v>697</v>
      </c>
      <c r="AT1464" t="s">
        <v>697</v>
      </c>
      <c r="AU1464" t="s">
        <v>213</v>
      </c>
      <c r="AV1464" t="s">
        <v>236</v>
      </c>
      <c r="AW1464" t="s">
        <v>196</v>
      </c>
      <c r="AX1464" t="s">
        <v>697</v>
      </c>
      <c r="AY1464" t="s">
        <v>697</v>
      </c>
      <c r="AZ1464" t="s">
        <v>697</v>
      </c>
      <c r="BA1464" t="s">
        <v>1519</v>
      </c>
      <c r="BB1464" t="s">
        <v>2476</v>
      </c>
      <c r="BC1464">
        <v>0</v>
      </c>
      <c r="BD1464" t="s">
        <v>697</v>
      </c>
      <c r="BE1464">
        <v>0</v>
      </c>
      <c r="BF1464">
        <v>0</v>
      </c>
      <c r="BG1464">
        <v>0</v>
      </c>
      <c r="BH1464">
        <v>1.6</v>
      </c>
      <c r="BI1464" t="s">
        <v>197</v>
      </c>
      <c r="BJ1464" t="s">
        <v>192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 t="s">
        <v>3460</v>
      </c>
      <c r="BQ1464">
        <v>0</v>
      </c>
      <c r="BR1464">
        <v>0</v>
      </c>
      <c r="BS1464">
        <v>0</v>
      </c>
      <c r="BT1464" t="s">
        <v>880</v>
      </c>
      <c r="BU1464">
        <v>0</v>
      </c>
      <c r="BV1464">
        <v>0</v>
      </c>
      <c r="BW1464" t="s">
        <v>697</v>
      </c>
      <c r="BX1464">
        <v>0</v>
      </c>
    </row>
    <row r="1465" spans="1:76" x14ac:dyDescent="0.25">
      <c r="A1465" t="s">
        <v>746</v>
      </c>
      <c r="B1465" t="s">
        <v>201</v>
      </c>
      <c r="C1465" t="s">
        <v>249</v>
      </c>
      <c r="D1465" t="s">
        <v>250</v>
      </c>
      <c r="E1465" t="s">
        <v>192</v>
      </c>
      <c r="F1465" t="s">
        <v>251</v>
      </c>
      <c r="G1465" t="s">
        <v>697</v>
      </c>
      <c r="H1465" t="s">
        <v>89</v>
      </c>
      <c r="I1465" t="s">
        <v>1318</v>
      </c>
      <c r="J1465" t="s">
        <v>3339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697</v>
      </c>
      <c r="AC1465" s="2">
        <v>0</v>
      </c>
      <c r="AD1465">
        <v>0</v>
      </c>
      <c r="AE1465">
        <v>0</v>
      </c>
      <c r="AF1465">
        <v>0</v>
      </c>
      <c r="AG1465">
        <v>1</v>
      </c>
      <c r="AH1465">
        <v>50</v>
      </c>
      <c r="AI1465" t="s">
        <v>614</v>
      </c>
      <c r="AJ1465" t="s">
        <v>682</v>
      </c>
      <c r="AK1465" t="s">
        <v>697</v>
      </c>
      <c r="AL1465">
        <v>0</v>
      </c>
      <c r="AM1465">
        <v>0</v>
      </c>
      <c r="AN1465" t="s">
        <v>237</v>
      </c>
      <c r="AO1465" t="s">
        <v>697</v>
      </c>
      <c r="AP1465" t="s">
        <v>697</v>
      </c>
      <c r="AQ1465" t="s">
        <v>3458</v>
      </c>
      <c r="AR1465" t="s">
        <v>3459</v>
      </c>
      <c r="AS1465" t="s">
        <v>697</v>
      </c>
      <c r="AT1465" t="s">
        <v>697</v>
      </c>
      <c r="AU1465" t="s">
        <v>213</v>
      </c>
      <c r="AV1465" t="s">
        <v>236</v>
      </c>
      <c r="AW1465" t="s">
        <v>196</v>
      </c>
      <c r="AX1465" t="s">
        <v>697</v>
      </c>
      <c r="AY1465" t="s">
        <v>697</v>
      </c>
      <c r="AZ1465" t="s">
        <v>697</v>
      </c>
      <c r="BA1465" t="s">
        <v>1519</v>
      </c>
      <c r="BB1465" t="s">
        <v>2476</v>
      </c>
      <c r="BC1465">
        <v>0</v>
      </c>
      <c r="BD1465" t="s">
        <v>697</v>
      </c>
      <c r="BE1465">
        <v>0</v>
      </c>
      <c r="BF1465">
        <v>0</v>
      </c>
      <c r="BG1465">
        <v>0</v>
      </c>
      <c r="BH1465">
        <v>1.6</v>
      </c>
      <c r="BI1465" t="s">
        <v>197</v>
      </c>
      <c r="BJ1465" t="s">
        <v>192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 t="s">
        <v>3460</v>
      </c>
      <c r="BQ1465">
        <v>0</v>
      </c>
      <c r="BR1465">
        <v>0</v>
      </c>
      <c r="BS1465">
        <v>0</v>
      </c>
      <c r="BT1465" t="s">
        <v>880</v>
      </c>
      <c r="BU1465">
        <v>0</v>
      </c>
      <c r="BV1465">
        <v>0</v>
      </c>
      <c r="BW1465" t="s">
        <v>697</v>
      </c>
      <c r="BX1465">
        <v>0</v>
      </c>
    </row>
    <row r="1466" spans="1:76" x14ac:dyDescent="0.25">
      <c r="A1466" t="s">
        <v>721</v>
      </c>
      <c r="B1466" t="s">
        <v>191</v>
      </c>
      <c r="C1466" t="s">
        <v>209</v>
      </c>
      <c r="D1466" t="s">
        <v>796</v>
      </c>
      <c r="E1466" t="s">
        <v>192</v>
      </c>
      <c r="F1466" t="s">
        <v>210</v>
      </c>
      <c r="G1466" t="s">
        <v>697</v>
      </c>
      <c r="H1466" t="s">
        <v>89</v>
      </c>
      <c r="I1466" t="s">
        <v>3088</v>
      </c>
      <c r="J1466" t="s">
        <v>3339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697</v>
      </c>
      <c r="AC1466" s="2">
        <v>0</v>
      </c>
      <c r="AD1466">
        <v>0</v>
      </c>
      <c r="AE1466">
        <v>0</v>
      </c>
      <c r="AF1466">
        <v>1</v>
      </c>
      <c r="AG1466">
        <v>0</v>
      </c>
      <c r="AH1466">
        <v>55.44</v>
      </c>
      <c r="AI1466" t="s">
        <v>894</v>
      </c>
      <c r="AJ1466" t="s">
        <v>1011</v>
      </c>
      <c r="AK1466" t="s">
        <v>697</v>
      </c>
      <c r="AL1466">
        <v>0</v>
      </c>
      <c r="AM1466">
        <v>0</v>
      </c>
      <c r="AN1466" t="s">
        <v>194</v>
      </c>
      <c r="AO1466" t="s">
        <v>697</v>
      </c>
      <c r="AP1466" t="s">
        <v>697</v>
      </c>
      <c r="AQ1466" t="s">
        <v>3461</v>
      </c>
      <c r="AR1466" t="s">
        <v>3462</v>
      </c>
      <c r="AS1466" t="s">
        <v>697</v>
      </c>
      <c r="AT1466" t="s">
        <v>697</v>
      </c>
      <c r="AU1466" t="s">
        <v>213</v>
      </c>
      <c r="AV1466" t="s">
        <v>236</v>
      </c>
      <c r="AW1466" t="s">
        <v>196</v>
      </c>
      <c r="AX1466" t="s">
        <v>697</v>
      </c>
      <c r="AY1466" t="s">
        <v>697</v>
      </c>
      <c r="AZ1466" t="s">
        <v>697</v>
      </c>
      <c r="BA1466" t="s">
        <v>3463</v>
      </c>
      <c r="BB1466" t="s">
        <v>3464</v>
      </c>
      <c r="BC1466">
        <v>0</v>
      </c>
      <c r="BD1466" t="s">
        <v>697</v>
      </c>
      <c r="BE1466">
        <v>0</v>
      </c>
      <c r="BF1466">
        <v>0</v>
      </c>
      <c r="BG1466">
        <v>0</v>
      </c>
      <c r="BH1466">
        <v>1.75</v>
      </c>
      <c r="BI1466" t="s">
        <v>197</v>
      </c>
      <c r="BJ1466" t="s">
        <v>192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 t="s">
        <v>3465</v>
      </c>
      <c r="BQ1466">
        <v>0</v>
      </c>
      <c r="BR1466">
        <v>0</v>
      </c>
      <c r="BS1466">
        <v>0</v>
      </c>
      <c r="BT1466" t="s">
        <v>880</v>
      </c>
      <c r="BU1466">
        <v>0</v>
      </c>
      <c r="BV1466">
        <v>0</v>
      </c>
      <c r="BW1466" t="s">
        <v>697</v>
      </c>
      <c r="BX1466">
        <v>0</v>
      </c>
    </row>
    <row r="1467" spans="1:76" x14ac:dyDescent="0.25">
      <c r="A1467" t="s">
        <v>721</v>
      </c>
      <c r="B1467" t="s">
        <v>191</v>
      </c>
      <c r="C1467" t="s">
        <v>209</v>
      </c>
      <c r="D1467" t="s">
        <v>796</v>
      </c>
      <c r="E1467" t="s">
        <v>192</v>
      </c>
      <c r="F1467" t="s">
        <v>210</v>
      </c>
      <c r="G1467" t="s">
        <v>198</v>
      </c>
      <c r="H1467" t="s">
        <v>198</v>
      </c>
      <c r="I1467" t="s">
        <v>3088</v>
      </c>
      <c r="J1467" t="s">
        <v>3339</v>
      </c>
      <c r="K1467">
        <v>1</v>
      </c>
      <c r="L1467">
        <v>848</v>
      </c>
      <c r="M1467">
        <v>592</v>
      </c>
      <c r="N1467">
        <v>0</v>
      </c>
      <c r="O1467">
        <v>0</v>
      </c>
      <c r="P1467">
        <v>0</v>
      </c>
      <c r="Q1467">
        <v>848</v>
      </c>
      <c r="R1467">
        <v>0</v>
      </c>
      <c r="S1467">
        <v>0</v>
      </c>
      <c r="T1467">
        <v>30.19</v>
      </c>
      <c r="U1467">
        <v>27.5</v>
      </c>
      <c r="V1467">
        <v>22.54</v>
      </c>
      <c r="W1467">
        <v>-7.65</v>
      </c>
      <c r="X1467">
        <v>-18.690000000000001</v>
      </c>
      <c r="Y1467">
        <v>21.448</v>
      </c>
      <c r="Z1467">
        <v>19.239999999999998</v>
      </c>
      <c r="AA1467">
        <v>3.25</v>
      </c>
      <c r="AB1467" t="s">
        <v>199</v>
      </c>
      <c r="AC1467" s="2">
        <v>-36.268852459016394</v>
      </c>
      <c r="AD1467">
        <v>-7.98</v>
      </c>
      <c r="AE1467">
        <v>595.55999999999995</v>
      </c>
      <c r="AF1467">
        <v>0</v>
      </c>
      <c r="AG1467">
        <v>0</v>
      </c>
      <c r="AH1467">
        <v>0</v>
      </c>
      <c r="AI1467" t="s">
        <v>697</v>
      </c>
      <c r="AJ1467" t="s">
        <v>697</v>
      </c>
      <c r="AK1467" t="s">
        <v>697</v>
      </c>
      <c r="AL1467">
        <v>0</v>
      </c>
      <c r="AM1467">
        <v>0</v>
      </c>
      <c r="AN1467" t="s">
        <v>697</v>
      </c>
      <c r="AO1467" t="s">
        <v>697</v>
      </c>
      <c r="AP1467" t="s">
        <v>215</v>
      </c>
      <c r="AQ1467" t="s">
        <v>3461</v>
      </c>
      <c r="AR1467" t="s">
        <v>3462</v>
      </c>
      <c r="AS1467" t="s">
        <v>697</v>
      </c>
      <c r="AT1467" t="s">
        <v>697</v>
      </c>
      <c r="AU1467" t="s">
        <v>213</v>
      </c>
      <c r="AV1467" t="s">
        <v>236</v>
      </c>
      <c r="AW1467" t="s">
        <v>196</v>
      </c>
      <c r="AX1467" t="s">
        <v>697</v>
      </c>
      <c r="AY1467" t="s">
        <v>697</v>
      </c>
      <c r="AZ1467" t="s">
        <v>697</v>
      </c>
      <c r="BA1467" t="s">
        <v>3463</v>
      </c>
      <c r="BB1467" t="s">
        <v>3464</v>
      </c>
      <c r="BC1467">
        <v>0</v>
      </c>
      <c r="BD1467" t="s">
        <v>697</v>
      </c>
      <c r="BE1467">
        <v>0</v>
      </c>
      <c r="BF1467">
        <v>0</v>
      </c>
      <c r="BG1467">
        <v>0</v>
      </c>
      <c r="BH1467">
        <v>0</v>
      </c>
      <c r="BI1467" t="s">
        <v>197</v>
      </c>
      <c r="BJ1467" t="s">
        <v>697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 t="s">
        <v>3465</v>
      </c>
      <c r="BQ1467">
        <v>0</v>
      </c>
      <c r="BR1467">
        <v>0</v>
      </c>
      <c r="BS1467">
        <v>0</v>
      </c>
      <c r="BT1467" t="s">
        <v>697</v>
      </c>
      <c r="BU1467">
        <v>0</v>
      </c>
      <c r="BV1467">
        <v>0</v>
      </c>
      <c r="BW1467" t="s">
        <v>697</v>
      </c>
      <c r="BX1467">
        <v>0</v>
      </c>
    </row>
    <row r="1468" spans="1:76" x14ac:dyDescent="0.25">
      <c r="A1468" t="s">
        <v>720</v>
      </c>
      <c r="B1468" t="s">
        <v>191</v>
      </c>
      <c r="C1468" t="s">
        <v>541</v>
      </c>
      <c r="D1468" t="s">
        <v>536</v>
      </c>
      <c r="E1468" t="s">
        <v>192</v>
      </c>
      <c r="F1468" t="s">
        <v>222</v>
      </c>
      <c r="G1468" t="s">
        <v>697</v>
      </c>
      <c r="H1468" t="s">
        <v>89</v>
      </c>
      <c r="I1468" t="s">
        <v>1435</v>
      </c>
      <c r="J1468" t="s">
        <v>3339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697</v>
      </c>
      <c r="AC1468" s="2">
        <v>0</v>
      </c>
      <c r="AD1468">
        <v>0</v>
      </c>
      <c r="AE1468">
        <v>0</v>
      </c>
      <c r="AF1468">
        <v>1</v>
      </c>
      <c r="AG1468">
        <v>0</v>
      </c>
      <c r="AH1468">
        <v>45.04</v>
      </c>
      <c r="AI1468" t="s">
        <v>894</v>
      </c>
      <c r="AJ1468" t="s">
        <v>1011</v>
      </c>
      <c r="AK1468" t="s">
        <v>697</v>
      </c>
      <c r="AL1468">
        <v>0</v>
      </c>
      <c r="AM1468">
        <v>0</v>
      </c>
      <c r="AN1468" t="s">
        <v>235</v>
      </c>
      <c r="AO1468" t="s">
        <v>697</v>
      </c>
      <c r="AP1468" t="s">
        <v>697</v>
      </c>
      <c r="AQ1468" t="s">
        <v>3466</v>
      </c>
      <c r="AR1468" t="s">
        <v>3467</v>
      </c>
      <c r="AS1468" t="s">
        <v>697</v>
      </c>
      <c r="AT1468" t="s">
        <v>697</v>
      </c>
      <c r="AU1468" t="s">
        <v>213</v>
      </c>
      <c r="AV1468" t="s">
        <v>236</v>
      </c>
      <c r="AW1468" t="s">
        <v>196</v>
      </c>
      <c r="AX1468" t="s">
        <v>697</v>
      </c>
      <c r="AY1468" t="s">
        <v>697</v>
      </c>
      <c r="AZ1468" t="s">
        <v>697</v>
      </c>
      <c r="BA1468" t="s">
        <v>2194</v>
      </c>
      <c r="BB1468" t="s">
        <v>3329</v>
      </c>
      <c r="BC1468">
        <v>0</v>
      </c>
      <c r="BD1468" t="s">
        <v>697</v>
      </c>
      <c r="BE1468">
        <v>0</v>
      </c>
      <c r="BF1468">
        <v>0</v>
      </c>
      <c r="BG1468">
        <v>0</v>
      </c>
      <c r="BH1468">
        <v>1.75</v>
      </c>
      <c r="BI1468" t="s">
        <v>197</v>
      </c>
      <c r="BJ1468" t="s">
        <v>192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 t="s">
        <v>3468</v>
      </c>
      <c r="BQ1468">
        <v>0</v>
      </c>
      <c r="BR1468">
        <v>0</v>
      </c>
      <c r="BS1468">
        <v>0</v>
      </c>
      <c r="BT1468" t="s">
        <v>880</v>
      </c>
      <c r="BU1468">
        <v>0</v>
      </c>
      <c r="BV1468">
        <v>0</v>
      </c>
      <c r="BW1468" t="s">
        <v>697</v>
      </c>
      <c r="BX1468">
        <v>0</v>
      </c>
    </row>
    <row r="1469" spans="1:76" x14ac:dyDescent="0.25">
      <c r="A1469" t="s">
        <v>720</v>
      </c>
      <c r="B1469" t="s">
        <v>191</v>
      </c>
      <c r="C1469" t="s">
        <v>541</v>
      </c>
      <c r="D1469" t="s">
        <v>536</v>
      </c>
      <c r="E1469" t="s">
        <v>192</v>
      </c>
      <c r="F1469" t="s">
        <v>222</v>
      </c>
      <c r="G1469" t="s">
        <v>697</v>
      </c>
      <c r="H1469" t="s">
        <v>89</v>
      </c>
      <c r="I1469" t="s">
        <v>1435</v>
      </c>
      <c r="J1469" t="s">
        <v>3339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697</v>
      </c>
      <c r="AC1469" s="2">
        <v>0</v>
      </c>
      <c r="AD1469">
        <v>0</v>
      </c>
      <c r="AE1469">
        <v>0</v>
      </c>
      <c r="AF1469">
        <v>0</v>
      </c>
      <c r="AG1469">
        <v>1</v>
      </c>
      <c r="AH1469">
        <v>50</v>
      </c>
      <c r="AI1469" t="s">
        <v>894</v>
      </c>
      <c r="AJ1469" t="s">
        <v>1011</v>
      </c>
      <c r="AK1469" t="s">
        <v>697</v>
      </c>
      <c r="AL1469">
        <v>0</v>
      </c>
      <c r="AM1469">
        <v>0</v>
      </c>
      <c r="AN1469" t="s">
        <v>237</v>
      </c>
      <c r="AO1469" t="s">
        <v>697</v>
      </c>
      <c r="AP1469" t="s">
        <v>697</v>
      </c>
      <c r="AQ1469" t="s">
        <v>3466</v>
      </c>
      <c r="AR1469" t="s">
        <v>3467</v>
      </c>
      <c r="AS1469" t="s">
        <v>697</v>
      </c>
      <c r="AT1469" t="s">
        <v>697</v>
      </c>
      <c r="AU1469" t="s">
        <v>213</v>
      </c>
      <c r="AV1469" t="s">
        <v>236</v>
      </c>
      <c r="AW1469" t="s">
        <v>196</v>
      </c>
      <c r="AX1469" t="s">
        <v>697</v>
      </c>
      <c r="AY1469" t="s">
        <v>697</v>
      </c>
      <c r="AZ1469" t="s">
        <v>697</v>
      </c>
      <c r="BA1469" t="s">
        <v>2194</v>
      </c>
      <c r="BB1469" t="s">
        <v>3329</v>
      </c>
      <c r="BC1469">
        <v>0</v>
      </c>
      <c r="BD1469" t="s">
        <v>697</v>
      </c>
      <c r="BE1469">
        <v>0</v>
      </c>
      <c r="BF1469">
        <v>0</v>
      </c>
      <c r="BG1469">
        <v>0</v>
      </c>
      <c r="BH1469">
        <v>1.75</v>
      </c>
      <c r="BI1469" t="s">
        <v>197</v>
      </c>
      <c r="BJ1469" t="s">
        <v>192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 t="s">
        <v>3468</v>
      </c>
      <c r="BQ1469">
        <v>0</v>
      </c>
      <c r="BR1469">
        <v>0</v>
      </c>
      <c r="BS1469">
        <v>0</v>
      </c>
      <c r="BT1469" t="s">
        <v>880</v>
      </c>
      <c r="BU1469">
        <v>0</v>
      </c>
      <c r="BV1469">
        <v>0</v>
      </c>
      <c r="BW1469" t="s">
        <v>697</v>
      </c>
      <c r="BX1469">
        <v>0</v>
      </c>
    </row>
    <row r="1470" spans="1:76" x14ac:dyDescent="0.25">
      <c r="A1470" t="s">
        <v>741</v>
      </c>
      <c r="B1470" t="s">
        <v>201</v>
      </c>
      <c r="C1470" t="s">
        <v>696</v>
      </c>
      <c r="D1470" t="s">
        <v>247</v>
      </c>
      <c r="E1470" t="s">
        <v>192</v>
      </c>
      <c r="F1470" t="s">
        <v>683</v>
      </c>
      <c r="G1470" t="s">
        <v>697</v>
      </c>
      <c r="H1470" t="s">
        <v>89</v>
      </c>
      <c r="I1470" t="s">
        <v>2633</v>
      </c>
      <c r="J1470" t="s">
        <v>3339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697</v>
      </c>
      <c r="AC1470" s="2">
        <v>0</v>
      </c>
      <c r="AD1470">
        <v>0</v>
      </c>
      <c r="AE1470">
        <v>0</v>
      </c>
      <c r="AF1470">
        <v>1</v>
      </c>
      <c r="AG1470">
        <v>0</v>
      </c>
      <c r="AH1470">
        <v>50.68</v>
      </c>
      <c r="AI1470" t="s">
        <v>614</v>
      </c>
      <c r="AJ1470" t="s">
        <v>682</v>
      </c>
      <c r="AK1470" t="s">
        <v>697</v>
      </c>
      <c r="AL1470">
        <v>0</v>
      </c>
      <c r="AM1470">
        <v>0</v>
      </c>
      <c r="AN1470" t="s">
        <v>194</v>
      </c>
      <c r="AO1470" t="s">
        <v>697</v>
      </c>
      <c r="AP1470" t="s">
        <v>697</v>
      </c>
      <c r="AQ1470" t="s">
        <v>3469</v>
      </c>
      <c r="AR1470" t="s">
        <v>3470</v>
      </c>
      <c r="AS1470" t="s">
        <v>697</v>
      </c>
      <c r="AT1470" t="s">
        <v>697</v>
      </c>
      <c r="AU1470" t="s">
        <v>213</v>
      </c>
      <c r="AV1470" t="s">
        <v>236</v>
      </c>
      <c r="AW1470" t="s">
        <v>196</v>
      </c>
      <c r="AX1470" t="s">
        <v>697</v>
      </c>
      <c r="AY1470" t="s">
        <v>697</v>
      </c>
      <c r="AZ1470" t="s">
        <v>697</v>
      </c>
      <c r="BA1470" t="s">
        <v>3471</v>
      </c>
      <c r="BB1470" t="s">
        <v>3472</v>
      </c>
      <c r="BC1470">
        <v>0</v>
      </c>
      <c r="BD1470" t="s">
        <v>697</v>
      </c>
      <c r="BE1470">
        <v>0</v>
      </c>
      <c r="BF1470">
        <v>0</v>
      </c>
      <c r="BG1470">
        <v>0</v>
      </c>
      <c r="BH1470">
        <v>1.6</v>
      </c>
      <c r="BI1470" t="s">
        <v>197</v>
      </c>
      <c r="BJ1470" t="s">
        <v>192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 t="s">
        <v>3473</v>
      </c>
      <c r="BQ1470">
        <v>0</v>
      </c>
      <c r="BR1470">
        <v>0</v>
      </c>
      <c r="BS1470">
        <v>0</v>
      </c>
      <c r="BT1470" t="s">
        <v>880</v>
      </c>
      <c r="BU1470">
        <v>0</v>
      </c>
      <c r="BV1470">
        <v>0</v>
      </c>
      <c r="BW1470" t="s">
        <v>697</v>
      </c>
      <c r="BX1470">
        <v>0</v>
      </c>
    </row>
    <row r="1471" spans="1:76" x14ac:dyDescent="0.25">
      <c r="A1471" t="s">
        <v>741</v>
      </c>
      <c r="B1471" t="s">
        <v>201</v>
      </c>
      <c r="C1471" t="s">
        <v>696</v>
      </c>
      <c r="D1471" t="s">
        <v>247</v>
      </c>
      <c r="E1471" t="s">
        <v>192</v>
      </c>
      <c r="F1471" t="s">
        <v>683</v>
      </c>
      <c r="G1471" t="s">
        <v>198</v>
      </c>
      <c r="H1471" t="s">
        <v>198</v>
      </c>
      <c r="I1471" t="s">
        <v>2633</v>
      </c>
      <c r="J1471" t="s">
        <v>3339</v>
      </c>
      <c r="K1471">
        <v>1</v>
      </c>
      <c r="L1471">
        <v>939</v>
      </c>
      <c r="M1471">
        <v>576</v>
      </c>
      <c r="N1471">
        <v>0</v>
      </c>
      <c r="O1471">
        <v>0</v>
      </c>
      <c r="P1471">
        <v>0</v>
      </c>
      <c r="Q1471">
        <v>939</v>
      </c>
      <c r="R1471">
        <v>0</v>
      </c>
      <c r="S1471">
        <v>0</v>
      </c>
      <c r="T1471">
        <v>38.659999999999997</v>
      </c>
      <c r="U1471">
        <v>29.5</v>
      </c>
      <c r="V1471">
        <v>24.18</v>
      </c>
      <c r="W1471">
        <v>-14.48</v>
      </c>
      <c r="X1471">
        <v>-70.489999999999995</v>
      </c>
      <c r="Y1471">
        <v>21.6</v>
      </c>
      <c r="Z1471">
        <v>18.72</v>
      </c>
      <c r="AA1471">
        <v>3.25</v>
      </c>
      <c r="AB1471" t="s">
        <v>199</v>
      </c>
      <c r="AC1471" s="2">
        <v>-88.196721311475414</v>
      </c>
      <c r="AD1471">
        <v>-19.399999999999999</v>
      </c>
      <c r="AE1471">
        <v>643.28</v>
      </c>
      <c r="AF1471">
        <v>0</v>
      </c>
      <c r="AG1471">
        <v>0</v>
      </c>
      <c r="AH1471">
        <v>0</v>
      </c>
      <c r="AI1471" t="s">
        <v>697</v>
      </c>
      <c r="AJ1471" t="s">
        <v>697</v>
      </c>
      <c r="AK1471" t="s">
        <v>697</v>
      </c>
      <c r="AL1471">
        <v>0</v>
      </c>
      <c r="AM1471">
        <v>0</v>
      </c>
      <c r="AN1471" t="s">
        <v>697</v>
      </c>
      <c r="AO1471" t="s">
        <v>697</v>
      </c>
      <c r="AP1471" t="s">
        <v>215</v>
      </c>
      <c r="AQ1471" t="s">
        <v>3469</v>
      </c>
      <c r="AR1471" t="s">
        <v>3470</v>
      </c>
      <c r="AS1471" t="s">
        <v>697</v>
      </c>
      <c r="AT1471" t="s">
        <v>697</v>
      </c>
      <c r="AU1471" t="s">
        <v>213</v>
      </c>
      <c r="AV1471" t="s">
        <v>236</v>
      </c>
      <c r="AW1471" t="s">
        <v>196</v>
      </c>
      <c r="AX1471" t="s">
        <v>697</v>
      </c>
      <c r="AY1471" t="s">
        <v>697</v>
      </c>
      <c r="AZ1471" t="s">
        <v>697</v>
      </c>
      <c r="BA1471" t="s">
        <v>3471</v>
      </c>
      <c r="BB1471" t="s">
        <v>3472</v>
      </c>
      <c r="BC1471">
        <v>0</v>
      </c>
      <c r="BD1471" t="s">
        <v>697</v>
      </c>
      <c r="BE1471">
        <v>0</v>
      </c>
      <c r="BF1471">
        <v>0</v>
      </c>
      <c r="BG1471">
        <v>0</v>
      </c>
      <c r="BH1471">
        <v>0</v>
      </c>
      <c r="BI1471" t="s">
        <v>197</v>
      </c>
      <c r="BJ1471" t="s">
        <v>697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 t="s">
        <v>3473</v>
      </c>
      <c r="BQ1471">
        <v>0</v>
      </c>
      <c r="BR1471">
        <v>0</v>
      </c>
      <c r="BS1471">
        <v>0</v>
      </c>
      <c r="BT1471" t="s">
        <v>697</v>
      </c>
      <c r="BU1471">
        <v>0</v>
      </c>
      <c r="BV1471">
        <v>0</v>
      </c>
      <c r="BW1471" t="s">
        <v>697</v>
      </c>
      <c r="BX1471">
        <v>0</v>
      </c>
    </row>
    <row r="1472" spans="1:76" x14ac:dyDescent="0.25">
      <c r="A1472" t="s">
        <v>736</v>
      </c>
      <c r="B1472" t="s">
        <v>231</v>
      </c>
      <c r="C1472" t="s">
        <v>256</v>
      </c>
      <c r="D1472" t="s">
        <v>255</v>
      </c>
      <c r="E1472" t="s">
        <v>192</v>
      </c>
      <c r="F1472" t="s">
        <v>257</v>
      </c>
      <c r="G1472" t="s">
        <v>697</v>
      </c>
      <c r="H1472" t="s">
        <v>89</v>
      </c>
      <c r="I1472" t="s">
        <v>3088</v>
      </c>
      <c r="J1472" t="s">
        <v>3339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697</v>
      </c>
      <c r="AC1472" s="2">
        <v>0</v>
      </c>
      <c r="AD1472">
        <v>0</v>
      </c>
      <c r="AE1472">
        <v>0</v>
      </c>
      <c r="AF1472">
        <v>1</v>
      </c>
      <c r="AG1472">
        <v>0</v>
      </c>
      <c r="AH1472">
        <v>57.91</v>
      </c>
      <c r="AI1472" t="s">
        <v>700</v>
      </c>
      <c r="AJ1472" t="s">
        <v>704</v>
      </c>
      <c r="AK1472" t="s">
        <v>697</v>
      </c>
      <c r="AL1472">
        <v>0</v>
      </c>
      <c r="AM1472">
        <v>0</v>
      </c>
      <c r="AN1472" t="s">
        <v>194</v>
      </c>
      <c r="AO1472" t="s">
        <v>697</v>
      </c>
      <c r="AP1472" t="s">
        <v>697</v>
      </c>
      <c r="AQ1472" t="s">
        <v>3474</v>
      </c>
      <c r="AR1472" t="s">
        <v>3475</v>
      </c>
      <c r="AS1472" t="s">
        <v>697</v>
      </c>
      <c r="AT1472" t="s">
        <v>697</v>
      </c>
      <c r="AU1472" t="s">
        <v>223</v>
      </c>
      <c r="AV1472" t="s">
        <v>236</v>
      </c>
      <c r="AW1472" t="s">
        <v>196</v>
      </c>
      <c r="AX1472" t="s">
        <v>697</v>
      </c>
      <c r="AY1472" t="s">
        <v>697</v>
      </c>
      <c r="AZ1472" t="s">
        <v>697</v>
      </c>
      <c r="BA1472" t="s">
        <v>3476</v>
      </c>
      <c r="BB1472" t="s">
        <v>3477</v>
      </c>
      <c r="BC1472">
        <v>0</v>
      </c>
      <c r="BD1472" t="s">
        <v>697</v>
      </c>
      <c r="BE1472">
        <v>0</v>
      </c>
      <c r="BF1472">
        <v>0</v>
      </c>
      <c r="BG1472">
        <v>0</v>
      </c>
      <c r="BH1472">
        <v>1.95</v>
      </c>
      <c r="BI1472" t="s">
        <v>197</v>
      </c>
      <c r="BJ1472" t="s">
        <v>192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 t="s">
        <v>3478</v>
      </c>
      <c r="BQ1472">
        <v>0</v>
      </c>
      <c r="BR1472">
        <v>0</v>
      </c>
      <c r="BS1472">
        <v>0</v>
      </c>
      <c r="BT1472" t="s">
        <v>880</v>
      </c>
      <c r="BU1472">
        <v>0</v>
      </c>
      <c r="BV1472">
        <v>0</v>
      </c>
      <c r="BW1472" t="s">
        <v>697</v>
      </c>
      <c r="BX1472">
        <v>0</v>
      </c>
    </row>
    <row r="1473" spans="1:76" x14ac:dyDescent="0.25">
      <c r="A1473" t="s">
        <v>736</v>
      </c>
      <c r="B1473" t="s">
        <v>231</v>
      </c>
      <c r="C1473" t="s">
        <v>256</v>
      </c>
      <c r="D1473" t="s">
        <v>255</v>
      </c>
      <c r="E1473" t="s">
        <v>192</v>
      </c>
      <c r="F1473" t="s">
        <v>257</v>
      </c>
      <c r="G1473" t="s">
        <v>198</v>
      </c>
      <c r="H1473" t="s">
        <v>198</v>
      </c>
      <c r="I1473" t="s">
        <v>3088</v>
      </c>
      <c r="J1473" t="s">
        <v>3339</v>
      </c>
      <c r="K1473">
        <v>1</v>
      </c>
      <c r="L1473">
        <v>706</v>
      </c>
      <c r="M1473">
        <v>534</v>
      </c>
      <c r="N1473">
        <v>0</v>
      </c>
      <c r="O1473">
        <v>0</v>
      </c>
      <c r="P1473">
        <v>0</v>
      </c>
      <c r="Q1473">
        <v>706</v>
      </c>
      <c r="R1473">
        <v>0</v>
      </c>
      <c r="S1473">
        <v>0</v>
      </c>
      <c r="T1473">
        <v>24.36</v>
      </c>
      <c r="U1473">
        <v>21.5</v>
      </c>
      <c r="V1473">
        <v>17.62</v>
      </c>
      <c r="W1473">
        <v>-6.74</v>
      </c>
      <c r="X1473">
        <v>-16.57</v>
      </c>
      <c r="Y1473">
        <v>20.975999999999999</v>
      </c>
      <c r="Z1473">
        <v>17.36</v>
      </c>
      <c r="AA1473">
        <v>3.25</v>
      </c>
      <c r="AB1473" t="s">
        <v>199</v>
      </c>
      <c r="AC1473" s="2">
        <v>-33.759016393442622</v>
      </c>
      <c r="AD1473">
        <v>-7.43</v>
      </c>
      <c r="AE1473">
        <v>536.85</v>
      </c>
      <c r="AF1473">
        <v>0</v>
      </c>
      <c r="AG1473">
        <v>0</v>
      </c>
      <c r="AH1473">
        <v>0</v>
      </c>
      <c r="AI1473" t="s">
        <v>697</v>
      </c>
      <c r="AJ1473" t="s">
        <v>697</v>
      </c>
      <c r="AK1473" t="s">
        <v>697</v>
      </c>
      <c r="AL1473">
        <v>0</v>
      </c>
      <c r="AM1473">
        <v>0</v>
      </c>
      <c r="AN1473" t="s">
        <v>697</v>
      </c>
      <c r="AO1473" t="s">
        <v>697</v>
      </c>
      <c r="AP1473" t="s">
        <v>215</v>
      </c>
      <c r="AQ1473" t="s">
        <v>3474</v>
      </c>
      <c r="AR1473" t="s">
        <v>3475</v>
      </c>
      <c r="AS1473" t="s">
        <v>697</v>
      </c>
      <c r="AT1473" t="s">
        <v>697</v>
      </c>
      <c r="AU1473" t="s">
        <v>223</v>
      </c>
      <c r="AV1473" t="s">
        <v>236</v>
      </c>
      <c r="AW1473" t="s">
        <v>196</v>
      </c>
      <c r="AX1473" t="s">
        <v>697</v>
      </c>
      <c r="AY1473" t="s">
        <v>697</v>
      </c>
      <c r="AZ1473" t="s">
        <v>697</v>
      </c>
      <c r="BA1473" t="s">
        <v>3476</v>
      </c>
      <c r="BB1473" t="s">
        <v>3477</v>
      </c>
      <c r="BC1473">
        <v>0</v>
      </c>
      <c r="BD1473" t="s">
        <v>697</v>
      </c>
      <c r="BE1473">
        <v>0</v>
      </c>
      <c r="BF1473">
        <v>0</v>
      </c>
      <c r="BG1473">
        <v>0</v>
      </c>
      <c r="BH1473">
        <v>0</v>
      </c>
      <c r="BI1473" t="s">
        <v>197</v>
      </c>
      <c r="BJ1473" t="s">
        <v>697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 t="s">
        <v>3478</v>
      </c>
      <c r="BQ1473">
        <v>0</v>
      </c>
      <c r="BR1473">
        <v>0</v>
      </c>
      <c r="BS1473">
        <v>0</v>
      </c>
      <c r="BT1473" t="s">
        <v>697</v>
      </c>
      <c r="BU1473">
        <v>0</v>
      </c>
      <c r="BV1473">
        <v>0</v>
      </c>
      <c r="BW1473" t="s">
        <v>697</v>
      </c>
      <c r="BX1473">
        <v>0</v>
      </c>
    </row>
    <row r="1474" spans="1:76" x14ac:dyDescent="0.25">
      <c r="A1474" t="s">
        <v>791</v>
      </c>
      <c r="B1474" t="s">
        <v>191</v>
      </c>
      <c r="C1474" t="s">
        <v>792</v>
      </c>
      <c r="D1474" t="s">
        <v>675</v>
      </c>
      <c r="E1474" t="s">
        <v>192</v>
      </c>
      <c r="F1474" t="s">
        <v>624</v>
      </c>
      <c r="G1474" t="s">
        <v>697</v>
      </c>
      <c r="H1474" t="s">
        <v>89</v>
      </c>
      <c r="I1474" t="s">
        <v>2264</v>
      </c>
      <c r="J1474" t="s">
        <v>3339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697</v>
      </c>
      <c r="AC1474" s="2">
        <v>0</v>
      </c>
      <c r="AD1474">
        <v>0</v>
      </c>
      <c r="AE1474">
        <v>0</v>
      </c>
      <c r="AF1474">
        <v>1</v>
      </c>
      <c r="AG1474">
        <v>0</v>
      </c>
      <c r="AH1474">
        <v>63.16</v>
      </c>
      <c r="AI1474" t="s">
        <v>850</v>
      </c>
      <c r="AJ1474" t="s">
        <v>855</v>
      </c>
      <c r="AK1474" t="s">
        <v>697</v>
      </c>
      <c r="AL1474">
        <v>0</v>
      </c>
      <c r="AM1474">
        <v>0</v>
      </c>
      <c r="AN1474" t="s">
        <v>194</v>
      </c>
      <c r="AO1474" t="s">
        <v>697</v>
      </c>
      <c r="AP1474" t="s">
        <v>697</v>
      </c>
      <c r="AQ1474" t="s">
        <v>3479</v>
      </c>
      <c r="AR1474" t="s">
        <v>3480</v>
      </c>
      <c r="AS1474" t="s">
        <v>697</v>
      </c>
      <c r="AT1474" t="s">
        <v>697</v>
      </c>
      <c r="AU1474" t="s">
        <v>223</v>
      </c>
      <c r="AV1474" t="s">
        <v>236</v>
      </c>
      <c r="AW1474" t="s">
        <v>196</v>
      </c>
      <c r="AX1474" t="s">
        <v>697</v>
      </c>
      <c r="AY1474" t="s">
        <v>697</v>
      </c>
      <c r="AZ1474" t="s">
        <v>697</v>
      </c>
      <c r="BA1474" t="s">
        <v>867</v>
      </c>
      <c r="BB1474" t="s">
        <v>3481</v>
      </c>
      <c r="BC1474">
        <v>0</v>
      </c>
      <c r="BD1474" t="s">
        <v>697</v>
      </c>
      <c r="BE1474">
        <v>0</v>
      </c>
      <c r="BF1474">
        <v>0</v>
      </c>
      <c r="BG1474">
        <v>0</v>
      </c>
      <c r="BH1474">
        <v>2.2000000000000002</v>
      </c>
      <c r="BI1474" t="s">
        <v>197</v>
      </c>
      <c r="BJ1474" t="s">
        <v>192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 t="s">
        <v>3482</v>
      </c>
      <c r="BQ1474">
        <v>0</v>
      </c>
      <c r="BR1474">
        <v>0</v>
      </c>
      <c r="BS1474">
        <v>0</v>
      </c>
      <c r="BT1474" t="s">
        <v>880</v>
      </c>
      <c r="BU1474">
        <v>0</v>
      </c>
      <c r="BV1474">
        <v>0</v>
      </c>
      <c r="BW1474" t="s">
        <v>697</v>
      </c>
      <c r="BX1474">
        <v>0</v>
      </c>
    </row>
    <row r="1475" spans="1:76" x14ac:dyDescent="0.25">
      <c r="A1475" t="s">
        <v>791</v>
      </c>
      <c r="B1475" t="s">
        <v>191</v>
      </c>
      <c r="C1475" t="s">
        <v>792</v>
      </c>
      <c r="D1475" t="s">
        <v>675</v>
      </c>
      <c r="E1475" t="s">
        <v>192</v>
      </c>
      <c r="F1475" t="s">
        <v>624</v>
      </c>
      <c r="G1475" t="s">
        <v>198</v>
      </c>
      <c r="H1475" t="s">
        <v>198</v>
      </c>
      <c r="I1475" t="s">
        <v>2264</v>
      </c>
      <c r="J1475" t="s">
        <v>3339</v>
      </c>
      <c r="K1475">
        <v>1</v>
      </c>
      <c r="L1475">
        <v>698</v>
      </c>
      <c r="M1475">
        <v>427</v>
      </c>
      <c r="N1475">
        <v>0</v>
      </c>
      <c r="O1475">
        <v>0</v>
      </c>
      <c r="P1475">
        <v>0</v>
      </c>
      <c r="Q1475">
        <v>698</v>
      </c>
      <c r="R1475">
        <v>0</v>
      </c>
      <c r="S1475">
        <v>0</v>
      </c>
      <c r="T1475">
        <v>38.83</v>
      </c>
      <c r="U1475">
        <v>31.5</v>
      </c>
      <c r="V1475">
        <v>25.82</v>
      </c>
      <c r="W1475">
        <v>-13.01</v>
      </c>
      <c r="X1475">
        <v>-33.33</v>
      </c>
      <c r="Y1475">
        <v>15.795</v>
      </c>
      <c r="Z1475">
        <v>10.47</v>
      </c>
      <c r="AA1475">
        <v>1.5</v>
      </c>
      <c r="AB1475" t="s">
        <v>398</v>
      </c>
      <c r="AC1475" s="2">
        <v>-46.274590163934427</v>
      </c>
      <c r="AD1475">
        <v>-10.18</v>
      </c>
      <c r="AE1475">
        <v>467.66</v>
      </c>
      <c r="AF1475">
        <v>0</v>
      </c>
      <c r="AG1475">
        <v>0</v>
      </c>
      <c r="AH1475">
        <v>0</v>
      </c>
      <c r="AI1475" t="s">
        <v>697</v>
      </c>
      <c r="AJ1475" t="s">
        <v>697</v>
      </c>
      <c r="AK1475" t="s">
        <v>697</v>
      </c>
      <c r="AL1475">
        <v>0</v>
      </c>
      <c r="AM1475">
        <v>0</v>
      </c>
      <c r="AN1475" t="s">
        <v>697</v>
      </c>
      <c r="AO1475" t="s">
        <v>697</v>
      </c>
      <c r="AP1475" t="s">
        <v>697</v>
      </c>
      <c r="AQ1475" t="s">
        <v>3479</v>
      </c>
      <c r="AR1475" t="s">
        <v>3480</v>
      </c>
      <c r="AS1475" t="s">
        <v>697</v>
      </c>
      <c r="AT1475" t="s">
        <v>697</v>
      </c>
      <c r="AU1475" t="s">
        <v>223</v>
      </c>
      <c r="AV1475" t="s">
        <v>236</v>
      </c>
      <c r="AW1475" t="s">
        <v>196</v>
      </c>
      <c r="AX1475" t="s">
        <v>697</v>
      </c>
      <c r="AY1475" t="s">
        <v>697</v>
      </c>
      <c r="AZ1475" t="s">
        <v>697</v>
      </c>
      <c r="BA1475" t="s">
        <v>867</v>
      </c>
      <c r="BB1475" t="s">
        <v>3481</v>
      </c>
      <c r="BC1475">
        <v>0</v>
      </c>
      <c r="BD1475" t="s">
        <v>697</v>
      </c>
      <c r="BE1475">
        <v>0</v>
      </c>
      <c r="BF1475">
        <v>0</v>
      </c>
      <c r="BG1475">
        <v>0</v>
      </c>
      <c r="BH1475">
        <v>0</v>
      </c>
      <c r="BI1475" t="s">
        <v>197</v>
      </c>
      <c r="BJ1475" t="s">
        <v>697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 t="s">
        <v>3482</v>
      </c>
      <c r="BQ1475">
        <v>0</v>
      </c>
      <c r="BR1475">
        <v>0</v>
      </c>
      <c r="BS1475">
        <v>0</v>
      </c>
      <c r="BT1475" t="s">
        <v>697</v>
      </c>
      <c r="BU1475">
        <v>0</v>
      </c>
      <c r="BV1475">
        <v>0</v>
      </c>
      <c r="BW1475" t="s">
        <v>697</v>
      </c>
      <c r="BX1475">
        <v>0</v>
      </c>
    </row>
    <row r="1476" spans="1:76" x14ac:dyDescent="0.25">
      <c r="A1476" t="s">
        <v>791</v>
      </c>
      <c r="B1476" t="s">
        <v>191</v>
      </c>
      <c r="C1476" t="s">
        <v>792</v>
      </c>
      <c r="D1476" t="s">
        <v>675</v>
      </c>
      <c r="E1476" t="s">
        <v>192</v>
      </c>
      <c r="F1476" t="s">
        <v>624</v>
      </c>
      <c r="G1476" t="s">
        <v>697</v>
      </c>
      <c r="H1476" t="s">
        <v>89</v>
      </c>
      <c r="I1476" t="s">
        <v>2264</v>
      </c>
      <c r="J1476" t="s">
        <v>3339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697</v>
      </c>
      <c r="AC1476" s="2">
        <v>0</v>
      </c>
      <c r="AD1476">
        <v>0</v>
      </c>
      <c r="AE1476">
        <v>0</v>
      </c>
      <c r="AF1476">
        <v>1</v>
      </c>
      <c r="AG1476">
        <v>0</v>
      </c>
      <c r="AH1476">
        <v>63.16</v>
      </c>
      <c r="AI1476" t="s">
        <v>850</v>
      </c>
      <c r="AJ1476" t="s">
        <v>855</v>
      </c>
      <c r="AK1476" t="s">
        <v>697</v>
      </c>
      <c r="AL1476">
        <v>0</v>
      </c>
      <c r="AM1476">
        <v>0</v>
      </c>
      <c r="AN1476" t="s">
        <v>194</v>
      </c>
      <c r="AO1476" t="s">
        <v>697</v>
      </c>
      <c r="AP1476" t="s">
        <v>697</v>
      </c>
      <c r="AQ1476" t="s">
        <v>3483</v>
      </c>
      <c r="AR1476" t="s">
        <v>3484</v>
      </c>
      <c r="AS1476" t="s">
        <v>697</v>
      </c>
      <c r="AT1476" t="s">
        <v>697</v>
      </c>
      <c r="AU1476" t="s">
        <v>856</v>
      </c>
      <c r="AV1476" t="s">
        <v>236</v>
      </c>
      <c r="AW1476" t="s">
        <v>196</v>
      </c>
      <c r="AX1476" t="s">
        <v>697</v>
      </c>
      <c r="AY1476" t="s">
        <v>697</v>
      </c>
      <c r="AZ1476" t="s">
        <v>697</v>
      </c>
      <c r="BA1476" t="s">
        <v>2971</v>
      </c>
      <c r="BB1476" t="s">
        <v>3485</v>
      </c>
      <c r="BC1476">
        <v>0</v>
      </c>
      <c r="BD1476" t="s">
        <v>697</v>
      </c>
      <c r="BE1476">
        <v>0</v>
      </c>
      <c r="BF1476">
        <v>0</v>
      </c>
      <c r="BG1476">
        <v>0</v>
      </c>
      <c r="BH1476">
        <v>2.2000000000000002</v>
      </c>
      <c r="BI1476" t="s">
        <v>197</v>
      </c>
      <c r="BJ1476" t="s">
        <v>192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 t="s">
        <v>3486</v>
      </c>
      <c r="BQ1476">
        <v>0</v>
      </c>
      <c r="BR1476">
        <v>0</v>
      </c>
      <c r="BS1476">
        <v>0</v>
      </c>
      <c r="BT1476" t="s">
        <v>880</v>
      </c>
      <c r="BU1476">
        <v>0</v>
      </c>
      <c r="BV1476">
        <v>0</v>
      </c>
      <c r="BW1476" t="s">
        <v>697</v>
      </c>
      <c r="BX1476">
        <v>0</v>
      </c>
    </row>
    <row r="1477" spans="1:76" x14ac:dyDescent="0.25">
      <c r="A1477" t="s">
        <v>791</v>
      </c>
      <c r="B1477" t="s">
        <v>191</v>
      </c>
      <c r="C1477" t="s">
        <v>792</v>
      </c>
      <c r="D1477" t="s">
        <v>675</v>
      </c>
      <c r="E1477" t="s">
        <v>192</v>
      </c>
      <c r="F1477" t="s">
        <v>624</v>
      </c>
      <c r="G1477" t="s">
        <v>198</v>
      </c>
      <c r="H1477" t="s">
        <v>198</v>
      </c>
      <c r="I1477" t="s">
        <v>2264</v>
      </c>
      <c r="J1477" t="s">
        <v>3339</v>
      </c>
      <c r="K1477">
        <v>1</v>
      </c>
      <c r="L1477">
        <v>698</v>
      </c>
      <c r="M1477">
        <v>467</v>
      </c>
      <c r="N1477">
        <v>0</v>
      </c>
      <c r="O1477">
        <v>0</v>
      </c>
      <c r="P1477">
        <v>0</v>
      </c>
      <c r="Q1477">
        <v>698</v>
      </c>
      <c r="R1477">
        <v>0</v>
      </c>
      <c r="S1477">
        <v>0</v>
      </c>
      <c r="T1477">
        <v>33.090000000000003</v>
      </c>
      <c r="U1477">
        <v>31.5</v>
      </c>
      <c r="V1477">
        <v>25.82</v>
      </c>
      <c r="W1477">
        <v>-7.27</v>
      </c>
      <c r="X1477">
        <v>-9.1199999999999992</v>
      </c>
      <c r="Y1477">
        <v>16.73</v>
      </c>
      <c r="Z1477">
        <v>15.18</v>
      </c>
      <c r="AA1477">
        <v>3.25</v>
      </c>
      <c r="AB1477" t="s">
        <v>199</v>
      </c>
      <c r="AC1477" s="2">
        <v>-22.83606557377049</v>
      </c>
      <c r="AD1477">
        <v>-5.0199999999999996</v>
      </c>
      <c r="AE1477">
        <v>462.95</v>
      </c>
      <c r="AF1477">
        <v>0</v>
      </c>
      <c r="AG1477">
        <v>0</v>
      </c>
      <c r="AH1477">
        <v>0</v>
      </c>
      <c r="AI1477" t="s">
        <v>697</v>
      </c>
      <c r="AJ1477" t="s">
        <v>697</v>
      </c>
      <c r="AK1477" t="s">
        <v>697</v>
      </c>
      <c r="AL1477">
        <v>0</v>
      </c>
      <c r="AM1477">
        <v>0</v>
      </c>
      <c r="AN1477" t="s">
        <v>697</v>
      </c>
      <c r="AO1477" t="s">
        <v>697</v>
      </c>
      <c r="AP1477" t="s">
        <v>215</v>
      </c>
      <c r="AQ1477" t="s">
        <v>3483</v>
      </c>
      <c r="AR1477" t="s">
        <v>3484</v>
      </c>
      <c r="AS1477" t="s">
        <v>697</v>
      </c>
      <c r="AT1477" t="s">
        <v>697</v>
      </c>
      <c r="AU1477" t="s">
        <v>856</v>
      </c>
      <c r="AV1477" t="s">
        <v>236</v>
      </c>
      <c r="AW1477" t="s">
        <v>196</v>
      </c>
      <c r="AX1477" t="s">
        <v>697</v>
      </c>
      <c r="AY1477" t="s">
        <v>697</v>
      </c>
      <c r="AZ1477" t="s">
        <v>697</v>
      </c>
      <c r="BA1477" t="s">
        <v>2971</v>
      </c>
      <c r="BB1477" t="s">
        <v>3485</v>
      </c>
      <c r="BC1477">
        <v>0</v>
      </c>
      <c r="BD1477" t="s">
        <v>697</v>
      </c>
      <c r="BE1477">
        <v>0</v>
      </c>
      <c r="BF1477">
        <v>0</v>
      </c>
      <c r="BG1477">
        <v>0</v>
      </c>
      <c r="BH1477">
        <v>0</v>
      </c>
      <c r="BI1477" t="s">
        <v>197</v>
      </c>
      <c r="BJ1477" t="s">
        <v>697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 t="s">
        <v>3486</v>
      </c>
      <c r="BQ1477">
        <v>0</v>
      </c>
      <c r="BR1477">
        <v>0</v>
      </c>
      <c r="BS1477">
        <v>0</v>
      </c>
      <c r="BT1477" t="s">
        <v>697</v>
      </c>
      <c r="BU1477">
        <v>0</v>
      </c>
      <c r="BV1477">
        <v>0</v>
      </c>
      <c r="BW1477" t="s">
        <v>697</v>
      </c>
      <c r="BX1477">
        <v>0</v>
      </c>
    </row>
    <row r="1478" spans="1:76" x14ac:dyDescent="0.25">
      <c r="A1478" t="s">
        <v>1145</v>
      </c>
      <c r="B1478" t="s">
        <v>231</v>
      </c>
      <c r="C1478" t="s">
        <v>1146</v>
      </c>
      <c r="D1478" t="s">
        <v>403</v>
      </c>
      <c r="E1478" t="s">
        <v>192</v>
      </c>
      <c r="F1478" t="s">
        <v>477</v>
      </c>
      <c r="G1478" t="s">
        <v>697</v>
      </c>
      <c r="H1478" t="s">
        <v>89</v>
      </c>
      <c r="I1478" t="s">
        <v>1131</v>
      </c>
      <c r="J1478" t="s">
        <v>3339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697</v>
      </c>
      <c r="AC1478" s="2">
        <v>0</v>
      </c>
      <c r="AD1478">
        <v>0</v>
      </c>
      <c r="AE1478">
        <v>0</v>
      </c>
      <c r="AF1478">
        <v>1</v>
      </c>
      <c r="AG1478">
        <v>0</v>
      </c>
      <c r="AH1478">
        <v>47.52</v>
      </c>
      <c r="AI1478" t="s">
        <v>410</v>
      </c>
      <c r="AJ1478" t="s">
        <v>411</v>
      </c>
      <c r="AK1478" t="s">
        <v>697</v>
      </c>
      <c r="AL1478">
        <v>0</v>
      </c>
      <c r="AM1478">
        <v>0</v>
      </c>
      <c r="AN1478" t="s">
        <v>194</v>
      </c>
      <c r="AO1478" t="s">
        <v>697</v>
      </c>
      <c r="AP1478" t="s">
        <v>697</v>
      </c>
      <c r="AQ1478" t="s">
        <v>3487</v>
      </c>
      <c r="AR1478" t="s">
        <v>3488</v>
      </c>
      <c r="AS1478" t="s">
        <v>697</v>
      </c>
      <c r="AT1478" t="s">
        <v>697</v>
      </c>
      <c r="AU1478" t="s">
        <v>219</v>
      </c>
      <c r="AV1478" t="s">
        <v>236</v>
      </c>
      <c r="AW1478" t="s">
        <v>196</v>
      </c>
      <c r="AX1478" t="s">
        <v>697</v>
      </c>
      <c r="AY1478" t="s">
        <v>697</v>
      </c>
      <c r="AZ1478" t="s">
        <v>697</v>
      </c>
      <c r="BA1478" t="s">
        <v>1242</v>
      </c>
      <c r="BB1478" t="s">
        <v>1797</v>
      </c>
      <c r="BC1478">
        <v>0</v>
      </c>
      <c r="BD1478" t="s">
        <v>697</v>
      </c>
      <c r="BE1478">
        <v>0</v>
      </c>
      <c r="BF1478">
        <v>0</v>
      </c>
      <c r="BG1478">
        <v>0</v>
      </c>
      <c r="BH1478">
        <v>1.6</v>
      </c>
      <c r="BI1478" t="s">
        <v>197</v>
      </c>
      <c r="BJ1478" t="s">
        <v>192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 t="s">
        <v>3489</v>
      </c>
      <c r="BQ1478">
        <v>0</v>
      </c>
      <c r="BR1478">
        <v>0</v>
      </c>
      <c r="BS1478">
        <v>0</v>
      </c>
      <c r="BT1478" t="s">
        <v>880</v>
      </c>
      <c r="BU1478">
        <v>0</v>
      </c>
      <c r="BV1478">
        <v>0</v>
      </c>
      <c r="BW1478" t="s">
        <v>697</v>
      </c>
      <c r="BX1478">
        <v>0</v>
      </c>
    </row>
    <row r="1479" spans="1:76" x14ac:dyDescent="0.25">
      <c r="A1479" t="s">
        <v>1145</v>
      </c>
      <c r="B1479" t="s">
        <v>231</v>
      </c>
      <c r="C1479" t="s">
        <v>1146</v>
      </c>
      <c r="D1479" t="s">
        <v>403</v>
      </c>
      <c r="E1479" t="s">
        <v>192</v>
      </c>
      <c r="F1479" t="s">
        <v>477</v>
      </c>
      <c r="G1479" t="s">
        <v>198</v>
      </c>
      <c r="H1479" t="s">
        <v>198</v>
      </c>
      <c r="I1479" t="s">
        <v>1131</v>
      </c>
      <c r="J1479" t="s">
        <v>3339</v>
      </c>
      <c r="K1479">
        <v>1</v>
      </c>
      <c r="L1479">
        <v>614</v>
      </c>
      <c r="M1479">
        <v>494</v>
      </c>
      <c r="N1479">
        <v>0</v>
      </c>
      <c r="O1479">
        <v>0</v>
      </c>
      <c r="P1479">
        <v>0</v>
      </c>
      <c r="Q1479">
        <v>614</v>
      </c>
      <c r="R1479">
        <v>0</v>
      </c>
      <c r="S1479">
        <v>0</v>
      </c>
      <c r="T1479">
        <v>19.54</v>
      </c>
      <c r="U1479">
        <v>21.5</v>
      </c>
      <c r="V1479">
        <v>17.62</v>
      </c>
      <c r="W1479">
        <v>-1.92</v>
      </c>
      <c r="X1479">
        <v>9.84</v>
      </c>
      <c r="Y1479">
        <v>16.867000000000001</v>
      </c>
      <c r="Z1479">
        <v>3.13</v>
      </c>
      <c r="AA1479">
        <v>0.63</v>
      </c>
      <c r="AB1479" t="s">
        <v>199</v>
      </c>
      <c r="AC1479" s="2">
        <v>-3.9811475409836068</v>
      </c>
      <c r="AD1479">
        <v>-0.88</v>
      </c>
      <c r="AE1479">
        <v>478.86</v>
      </c>
      <c r="AF1479">
        <v>0</v>
      </c>
      <c r="AG1479">
        <v>0</v>
      </c>
      <c r="AH1479">
        <v>0</v>
      </c>
      <c r="AI1479" t="s">
        <v>697</v>
      </c>
      <c r="AJ1479" t="s">
        <v>697</v>
      </c>
      <c r="AK1479" t="s">
        <v>697</v>
      </c>
      <c r="AL1479">
        <v>0</v>
      </c>
      <c r="AM1479">
        <v>0</v>
      </c>
      <c r="AN1479" t="s">
        <v>697</v>
      </c>
      <c r="AO1479" t="s">
        <v>697</v>
      </c>
      <c r="AP1479" t="s">
        <v>3490</v>
      </c>
      <c r="AQ1479" t="s">
        <v>3487</v>
      </c>
      <c r="AR1479" t="s">
        <v>3488</v>
      </c>
      <c r="AS1479" t="s">
        <v>697</v>
      </c>
      <c r="AT1479" t="s">
        <v>697</v>
      </c>
      <c r="AU1479" t="s">
        <v>219</v>
      </c>
      <c r="AV1479" t="s">
        <v>236</v>
      </c>
      <c r="AW1479" t="s">
        <v>196</v>
      </c>
      <c r="AX1479" t="s">
        <v>697</v>
      </c>
      <c r="AY1479" t="s">
        <v>697</v>
      </c>
      <c r="AZ1479" t="s">
        <v>697</v>
      </c>
      <c r="BA1479" t="s">
        <v>1242</v>
      </c>
      <c r="BB1479" t="s">
        <v>1797</v>
      </c>
      <c r="BC1479">
        <v>0</v>
      </c>
      <c r="BD1479" t="s">
        <v>697</v>
      </c>
      <c r="BE1479">
        <v>0</v>
      </c>
      <c r="BF1479">
        <v>0</v>
      </c>
      <c r="BG1479">
        <v>0</v>
      </c>
      <c r="BH1479">
        <v>0</v>
      </c>
      <c r="BI1479" t="s">
        <v>197</v>
      </c>
      <c r="BJ1479" t="s">
        <v>697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 t="s">
        <v>3489</v>
      </c>
      <c r="BQ1479">
        <v>0</v>
      </c>
      <c r="BR1479">
        <v>0</v>
      </c>
      <c r="BS1479">
        <v>0</v>
      </c>
      <c r="BT1479" t="s">
        <v>697</v>
      </c>
      <c r="BU1479">
        <v>0</v>
      </c>
      <c r="BV1479">
        <v>0</v>
      </c>
      <c r="BW1479" t="s">
        <v>697</v>
      </c>
      <c r="BX1479">
        <v>0</v>
      </c>
    </row>
    <row r="1480" spans="1:76" x14ac:dyDescent="0.25">
      <c r="A1480" t="s">
        <v>824</v>
      </c>
      <c r="B1480" t="s">
        <v>191</v>
      </c>
      <c r="C1480" t="s">
        <v>825</v>
      </c>
      <c r="D1480" t="s">
        <v>798</v>
      </c>
      <c r="E1480" t="s">
        <v>192</v>
      </c>
      <c r="F1480" t="s">
        <v>691</v>
      </c>
      <c r="G1480" t="s">
        <v>697</v>
      </c>
      <c r="H1480" t="s">
        <v>89</v>
      </c>
      <c r="I1480" t="s">
        <v>1435</v>
      </c>
      <c r="J1480" t="s">
        <v>3339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697</v>
      </c>
      <c r="AC1480" s="2">
        <v>0</v>
      </c>
      <c r="AD1480">
        <v>0</v>
      </c>
      <c r="AE1480">
        <v>0</v>
      </c>
      <c r="AF1480">
        <v>1</v>
      </c>
      <c r="AG1480">
        <v>0</v>
      </c>
      <c r="AH1480">
        <v>61.77</v>
      </c>
      <c r="AI1480" t="s">
        <v>700</v>
      </c>
      <c r="AJ1480" t="s">
        <v>704</v>
      </c>
      <c r="AK1480" t="s">
        <v>697</v>
      </c>
      <c r="AL1480">
        <v>0</v>
      </c>
      <c r="AM1480">
        <v>0</v>
      </c>
      <c r="AN1480" t="s">
        <v>194</v>
      </c>
      <c r="AO1480" t="s">
        <v>697</v>
      </c>
      <c r="AP1480" t="s">
        <v>697</v>
      </c>
      <c r="AQ1480" t="s">
        <v>3491</v>
      </c>
      <c r="AR1480" t="s">
        <v>3492</v>
      </c>
      <c r="AS1480" t="s">
        <v>697</v>
      </c>
      <c r="AT1480" t="s">
        <v>697</v>
      </c>
      <c r="AU1480" t="s">
        <v>223</v>
      </c>
      <c r="AV1480" t="s">
        <v>236</v>
      </c>
      <c r="AW1480" t="s">
        <v>196</v>
      </c>
      <c r="AX1480" t="s">
        <v>697</v>
      </c>
      <c r="AY1480" t="s">
        <v>697</v>
      </c>
      <c r="AZ1480" t="s">
        <v>697</v>
      </c>
      <c r="BA1480" t="s">
        <v>2092</v>
      </c>
      <c r="BB1480" t="s">
        <v>3493</v>
      </c>
      <c r="BC1480">
        <v>0</v>
      </c>
      <c r="BD1480" t="s">
        <v>697</v>
      </c>
      <c r="BE1480">
        <v>0</v>
      </c>
      <c r="BF1480">
        <v>0</v>
      </c>
      <c r="BG1480">
        <v>0</v>
      </c>
      <c r="BH1480">
        <v>1.95</v>
      </c>
      <c r="BI1480" t="s">
        <v>197</v>
      </c>
      <c r="BJ1480" t="s">
        <v>192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 t="s">
        <v>3494</v>
      </c>
      <c r="BQ1480">
        <v>0</v>
      </c>
      <c r="BR1480">
        <v>0</v>
      </c>
      <c r="BS1480">
        <v>0</v>
      </c>
      <c r="BT1480" t="s">
        <v>880</v>
      </c>
      <c r="BU1480">
        <v>0</v>
      </c>
      <c r="BV1480">
        <v>0</v>
      </c>
      <c r="BW1480" t="s">
        <v>697</v>
      </c>
      <c r="BX1480">
        <v>0</v>
      </c>
    </row>
    <row r="1481" spans="1:76" x14ac:dyDescent="0.25">
      <c r="A1481" t="s">
        <v>824</v>
      </c>
      <c r="B1481" t="s">
        <v>191</v>
      </c>
      <c r="C1481" t="s">
        <v>825</v>
      </c>
      <c r="D1481" t="s">
        <v>798</v>
      </c>
      <c r="E1481" t="s">
        <v>192</v>
      </c>
      <c r="F1481" t="s">
        <v>691</v>
      </c>
      <c r="G1481" t="s">
        <v>198</v>
      </c>
      <c r="H1481" t="s">
        <v>198</v>
      </c>
      <c r="I1481" t="s">
        <v>1435</v>
      </c>
      <c r="J1481" t="s">
        <v>3339</v>
      </c>
      <c r="K1481">
        <v>1</v>
      </c>
      <c r="L1481">
        <v>717</v>
      </c>
      <c r="M1481">
        <v>509</v>
      </c>
      <c r="N1481">
        <v>0</v>
      </c>
      <c r="O1481">
        <v>0</v>
      </c>
      <c r="P1481">
        <v>0</v>
      </c>
      <c r="Q1481">
        <v>717</v>
      </c>
      <c r="R1481">
        <v>0</v>
      </c>
      <c r="S1481">
        <v>0</v>
      </c>
      <c r="T1481">
        <v>29.01</v>
      </c>
      <c r="U1481">
        <v>27.5</v>
      </c>
      <c r="V1481">
        <v>22.54</v>
      </c>
      <c r="W1481">
        <v>-6.47</v>
      </c>
      <c r="X1481">
        <v>-8.8800000000000008</v>
      </c>
      <c r="Y1481">
        <v>13.115</v>
      </c>
      <c r="Z1481">
        <v>20.18</v>
      </c>
      <c r="AA1481">
        <v>3.96</v>
      </c>
      <c r="AB1481" t="s">
        <v>199</v>
      </c>
      <c r="AC1481" s="2">
        <v>-19.627049180327869</v>
      </c>
      <c r="AD1481">
        <v>-4.32</v>
      </c>
      <c r="AE1481">
        <v>499.65</v>
      </c>
      <c r="AF1481">
        <v>0</v>
      </c>
      <c r="AG1481">
        <v>0</v>
      </c>
      <c r="AH1481">
        <v>0</v>
      </c>
      <c r="AI1481" t="s">
        <v>697</v>
      </c>
      <c r="AJ1481" t="s">
        <v>697</v>
      </c>
      <c r="AK1481" t="s">
        <v>697</v>
      </c>
      <c r="AL1481">
        <v>0</v>
      </c>
      <c r="AM1481">
        <v>0</v>
      </c>
      <c r="AN1481" t="s">
        <v>697</v>
      </c>
      <c r="AO1481" t="s">
        <v>697</v>
      </c>
      <c r="AP1481" t="s">
        <v>415</v>
      </c>
      <c r="AQ1481" t="s">
        <v>3491</v>
      </c>
      <c r="AR1481" t="s">
        <v>3492</v>
      </c>
      <c r="AS1481" t="s">
        <v>697</v>
      </c>
      <c r="AT1481" t="s">
        <v>697</v>
      </c>
      <c r="AU1481" t="s">
        <v>223</v>
      </c>
      <c r="AV1481" t="s">
        <v>236</v>
      </c>
      <c r="AW1481" t="s">
        <v>196</v>
      </c>
      <c r="AX1481" t="s">
        <v>697</v>
      </c>
      <c r="AY1481" t="s">
        <v>697</v>
      </c>
      <c r="AZ1481" t="s">
        <v>697</v>
      </c>
      <c r="BA1481" t="s">
        <v>2092</v>
      </c>
      <c r="BB1481" t="s">
        <v>3493</v>
      </c>
      <c r="BC1481">
        <v>0</v>
      </c>
      <c r="BD1481" t="s">
        <v>697</v>
      </c>
      <c r="BE1481">
        <v>0</v>
      </c>
      <c r="BF1481">
        <v>0</v>
      </c>
      <c r="BG1481">
        <v>0</v>
      </c>
      <c r="BH1481">
        <v>0</v>
      </c>
      <c r="BI1481" t="s">
        <v>197</v>
      </c>
      <c r="BJ1481" t="s">
        <v>697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 t="s">
        <v>3494</v>
      </c>
      <c r="BQ1481">
        <v>0</v>
      </c>
      <c r="BR1481">
        <v>0</v>
      </c>
      <c r="BS1481">
        <v>0</v>
      </c>
      <c r="BT1481" t="s">
        <v>697</v>
      </c>
      <c r="BU1481">
        <v>0</v>
      </c>
      <c r="BV1481">
        <v>0</v>
      </c>
      <c r="BW1481" t="s">
        <v>697</v>
      </c>
      <c r="BX1481">
        <v>0</v>
      </c>
    </row>
    <row r="1482" spans="1:76" x14ac:dyDescent="0.25">
      <c r="A1482" t="s">
        <v>721</v>
      </c>
      <c r="B1482" t="s">
        <v>191</v>
      </c>
      <c r="C1482" t="s">
        <v>209</v>
      </c>
      <c r="D1482" t="s">
        <v>796</v>
      </c>
      <c r="E1482" t="s">
        <v>192</v>
      </c>
      <c r="F1482" t="s">
        <v>210</v>
      </c>
      <c r="G1482" t="s">
        <v>697</v>
      </c>
      <c r="H1482" t="s">
        <v>89</v>
      </c>
      <c r="I1482" t="s">
        <v>2264</v>
      </c>
      <c r="J1482" t="s">
        <v>3339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697</v>
      </c>
      <c r="AC1482" s="2">
        <v>0</v>
      </c>
      <c r="AD1482">
        <v>0</v>
      </c>
      <c r="AE1482">
        <v>0</v>
      </c>
      <c r="AF1482">
        <v>1</v>
      </c>
      <c r="AG1482">
        <v>0</v>
      </c>
      <c r="AH1482">
        <v>61.77</v>
      </c>
      <c r="AI1482" t="s">
        <v>700</v>
      </c>
      <c r="AJ1482" t="s">
        <v>704</v>
      </c>
      <c r="AK1482" t="s">
        <v>697</v>
      </c>
      <c r="AL1482">
        <v>0</v>
      </c>
      <c r="AM1482">
        <v>0</v>
      </c>
      <c r="AN1482" t="s">
        <v>194</v>
      </c>
      <c r="AO1482" t="s">
        <v>697</v>
      </c>
      <c r="AP1482" t="s">
        <v>697</v>
      </c>
      <c r="AQ1482" t="s">
        <v>3495</v>
      </c>
      <c r="AR1482" t="s">
        <v>3496</v>
      </c>
      <c r="AS1482" t="s">
        <v>697</v>
      </c>
      <c r="AT1482" t="s">
        <v>697</v>
      </c>
      <c r="AU1482" t="s">
        <v>223</v>
      </c>
      <c r="AV1482" t="s">
        <v>236</v>
      </c>
      <c r="AW1482" t="s">
        <v>196</v>
      </c>
      <c r="AX1482" t="s">
        <v>697</v>
      </c>
      <c r="AY1482" t="s">
        <v>697</v>
      </c>
      <c r="AZ1482" t="s">
        <v>697</v>
      </c>
      <c r="BA1482" t="s">
        <v>3033</v>
      </c>
      <c r="BB1482" t="s">
        <v>3497</v>
      </c>
      <c r="BC1482">
        <v>0</v>
      </c>
      <c r="BD1482" t="s">
        <v>697</v>
      </c>
      <c r="BE1482">
        <v>0</v>
      </c>
      <c r="BF1482">
        <v>0</v>
      </c>
      <c r="BG1482">
        <v>0</v>
      </c>
      <c r="BH1482">
        <v>1.95</v>
      </c>
      <c r="BI1482" t="s">
        <v>197</v>
      </c>
      <c r="BJ1482" t="s">
        <v>192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 t="s">
        <v>3498</v>
      </c>
      <c r="BQ1482">
        <v>0</v>
      </c>
      <c r="BR1482">
        <v>0</v>
      </c>
      <c r="BS1482">
        <v>0</v>
      </c>
      <c r="BT1482" t="s">
        <v>880</v>
      </c>
      <c r="BU1482">
        <v>0</v>
      </c>
      <c r="BV1482">
        <v>0</v>
      </c>
      <c r="BW1482" t="s">
        <v>697</v>
      </c>
      <c r="BX1482">
        <v>0</v>
      </c>
    </row>
    <row r="1483" spans="1:76" x14ac:dyDescent="0.25">
      <c r="A1483" t="s">
        <v>721</v>
      </c>
      <c r="B1483" t="s">
        <v>191</v>
      </c>
      <c r="C1483" t="s">
        <v>209</v>
      </c>
      <c r="D1483" t="s">
        <v>796</v>
      </c>
      <c r="E1483" t="s">
        <v>192</v>
      </c>
      <c r="F1483" t="s">
        <v>210</v>
      </c>
      <c r="G1483" t="s">
        <v>198</v>
      </c>
      <c r="H1483" t="s">
        <v>198</v>
      </c>
      <c r="I1483" t="s">
        <v>2264</v>
      </c>
      <c r="J1483" t="s">
        <v>3339</v>
      </c>
      <c r="K1483">
        <v>1</v>
      </c>
      <c r="L1483">
        <v>730</v>
      </c>
      <c r="M1483">
        <v>496</v>
      </c>
      <c r="N1483">
        <v>0</v>
      </c>
      <c r="O1483">
        <v>0</v>
      </c>
      <c r="P1483">
        <v>0</v>
      </c>
      <c r="Q1483">
        <v>730</v>
      </c>
      <c r="R1483">
        <v>0</v>
      </c>
      <c r="S1483">
        <v>0</v>
      </c>
      <c r="T1483">
        <v>32.049999999999997</v>
      </c>
      <c r="U1483">
        <v>27.5</v>
      </c>
      <c r="V1483">
        <v>22.54</v>
      </c>
      <c r="W1483">
        <v>-9.51</v>
      </c>
      <c r="X1483">
        <v>-27.25</v>
      </c>
      <c r="Y1483">
        <v>12.391999999999999</v>
      </c>
      <c r="Z1483">
        <v>16.12</v>
      </c>
      <c r="AA1483">
        <v>3.25</v>
      </c>
      <c r="AB1483" t="s">
        <v>199</v>
      </c>
      <c r="AC1483" s="2">
        <v>-37.411475409836065</v>
      </c>
      <c r="AD1483">
        <v>-8.23</v>
      </c>
      <c r="AE1483">
        <v>513.13</v>
      </c>
      <c r="AF1483">
        <v>0</v>
      </c>
      <c r="AG1483">
        <v>0</v>
      </c>
      <c r="AH1483">
        <v>0</v>
      </c>
      <c r="AI1483" t="s">
        <v>697</v>
      </c>
      <c r="AJ1483" t="s">
        <v>697</v>
      </c>
      <c r="AK1483" t="s">
        <v>697</v>
      </c>
      <c r="AL1483">
        <v>0</v>
      </c>
      <c r="AM1483">
        <v>0</v>
      </c>
      <c r="AN1483" t="s">
        <v>697</v>
      </c>
      <c r="AO1483" t="s">
        <v>697</v>
      </c>
      <c r="AP1483" t="s">
        <v>215</v>
      </c>
      <c r="AQ1483" t="s">
        <v>3495</v>
      </c>
      <c r="AR1483" t="s">
        <v>3496</v>
      </c>
      <c r="AS1483" t="s">
        <v>697</v>
      </c>
      <c r="AT1483" t="s">
        <v>697</v>
      </c>
      <c r="AU1483" t="s">
        <v>223</v>
      </c>
      <c r="AV1483" t="s">
        <v>236</v>
      </c>
      <c r="AW1483" t="s">
        <v>196</v>
      </c>
      <c r="AX1483" t="s">
        <v>697</v>
      </c>
      <c r="AY1483" t="s">
        <v>697</v>
      </c>
      <c r="AZ1483" t="s">
        <v>697</v>
      </c>
      <c r="BA1483" t="s">
        <v>3033</v>
      </c>
      <c r="BB1483" t="s">
        <v>3497</v>
      </c>
      <c r="BC1483">
        <v>0</v>
      </c>
      <c r="BD1483" t="s">
        <v>697</v>
      </c>
      <c r="BE1483">
        <v>0</v>
      </c>
      <c r="BF1483">
        <v>0</v>
      </c>
      <c r="BG1483">
        <v>0</v>
      </c>
      <c r="BH1483">
        <v>0</v>
      </c>
      <c r="BI1483" t="s">
        <v>197</v>
      </c>
      <c r="BJ1483" t="s">
        <v>697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 t="s">
        <v>3498</v>
      </c>
      <c r="BQ1483">
        <v>0</v>
      </c>
      <c r="BR1483">
        <v>0</v>
      </c>
      <c r="BS1483">
        <v>0</v>
      </c>
      <c r="BT1483" t="s">
        <v>697</v>
      </c>
      <c r="BU1483">
        <v>0</v>
      </c>
      <c r="BV1483">
        <v>0</v>
      </c>
      <c r="BW1483" t="s">
        <v>697</v>
      </c>
      <c r="BX1483">
        <v>0</v>
      </c>
    </row>
    <row r="1484" spans="1:76" x14ac:dyDescent="0.25">
      <c r="A1484" t="s">
        <v>839</v>
      </c>
      <c r="B1484" t="s">
        <v>191</v>
      </c>
      <c r="C1484" t="s">
        <v>840</v>
      </c>
      <c r="D1484" t="s">
        <v>669</v>
      </c>
      <c r="E1484" t="s">
        <v>192</v>
      </c>
      <c r="F1484" t="s">
        <v>687</v>
      </c>
      <c r="G1484" t="s">
        <v>697</v>
      </c>
      <c r="H1484" t="s">
        <v>89</v>
      </c>
      <c r="I1484" t="s">
        <v>1570</v>
      </c>
      <c r="J1484" t="s">
        <v>3339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697</v>
      </c>
      <c r="AC1484" s="2">
        <v>0</v>
      </c>
      <c r="AD1484">
        <v>0</v>
      </c>
      <c r="AE1484">
        <v>0</v>
      </c>
      <c r="AF1484">
        <v>1</v>
      </c>
      <c r="AG1484">
        <v>0</v>
      </c>
      <c r="AH1484">
        <v>51.97</v>
      </c>
      <c r="AI1484" t="s">
        <v>894</v>
      </c>
      <c r="AJ1484" t="s">
        <v>1011</v>
      </c>
      <c r="AK1484" t="s">
        <v>697</v>
      </c>
      <c r="AL1484">
        <v>0</v>
      </c>
      <c r="AM1484">
        <v>0</v>
      </c>
      <c r="AN1484" t="s">
        <v>194</v>
      </c>
      <c r="AO1484" t="s">
        <v>697</v>
      </c>
      <c r="AP1484" t="s">
        <v>697</v>
      </c>
      <c r="AQ1484" t="s">
        <v>2809</v>
      </c>
      <c r="AR1484" t="s">
        <v>2810</v>
      </c>
      <c r="AS1484" t="s">
        <v>697</v>
      </c>
      <c r="AT1484" t="s">
        <v>697</v>
      </c>
      <c r="AU1484" t="s">
        <v>213</v>
      </c>
      <c r="AV1484" t="s">
        <v>236</v>
      </c>
      <c r="AW1484" t="s">
        <v>196</v>
      </c>
      <c r="AX1484" t="s">
        <v>697</v>
      </c>
      <c r="AY1484" t="s">
        <v>697</v>
      </c>
      <c r="AZ1484" t="s">
        <v>697</v>
      </c>
      <c r="BA1484" t="s">
        <v>2623</v>
      </c>
      <c r="BB1484" t="s">
        <v>3499</v>
      </c>
      <c r="BC1484">
        <v>0</v>
      </c>
      <c r="BD1484" t="s">
        <v>697</v>
      </c>
      <c r="BE1484">
        <v>0</v>
      </c>
      <c r="BF1484">
        <v>0</v>
      </c>
      <c r="BG1484">
        <v>0</v>
      </c>
      <c r="BH1484">
        <v>1.75</v>
      </c>
      <c r="BI1484" t="s">
        <v>197</v>
      </c>
      <c r="BJ1484" t="s">
        <v>192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 t="s">
        <v>3500</v>
      </c>
      <c r="BQ1484">
        <v>0</v>
      </c>
      <c r="BR1484">
        <v>0</v>
      </c>
      <c r="BS1484">
        <v>0</v>
      </c>
      <c r="BT1484" t="s">
        <v>880</v>
      </c>
      <c r="BU1484">
        <v>0</v>
      </c>
      <c r="BV1484">
        <v>0</v>
      </c>
      <c r="BW1484" t="s">
        <v>697</v>
      </c>
      <c r="BX1484">
        <v>0</v>
      </c>
    </row>
    <row r="1485" spans="1:76" x14ac:dyDescent="0.25">
      <c r="A1485" t="s">
        <v>839</v>
      </c>
      <c r="B1485" t="s">
        <v>191</v>
      </c>
      <c r="C1485" t="s">
        <v>840</v>
      </c>
      <c r="D1485" t="s">
        <v>669</v>
      </c>
      <c r="E1485" t="s">
        <v>192</v>
      </c>
      <c r="F1485" t="s">
        <v>687</v>
      </c>
      <c r="G1485" t="s">
        <v>198</v>
      </c>
      <c r="H1485" t="s">
        <v>198</v>
      </c>
      <c r="I1485" t="s">
        <v>1570</v>
      </c>
      <c r="J1485" t="s">
        <v>3339</v>
      </c>
      <c r="K1485">
        <v>1</v>
      </c>
      <c r="L1485">
        <v>565</v>
      </c>
      <c r="M1485">
        <v>394</v>
      </c>
      <c r="N1485">
        <v>0</v>
      </c>
      <c r="O1485">
        <v>0</v>
      </c>
      <c r="P1485">
        <v>0</v>
      </c>
      <c r="Q1485">
        <v>565</v>
      </c>
      <c r="R1485">
        <v>0</v>
      </c>
      <c r="S1485">
        <v>0</v>
      </c>
      <c r="T1485">
        <v>30.27</v>
      </c>
      <c r="U1485">
        <v>31.5</v>
      </c>
      <c r="V1485">
        <v>25.82</v>
      </c>
      <c r="W1485">
        <v>-4.45</v>
      </c>
      <c r="X1485">
        <v>5.71</v>
      </c>
      <c r="Y1485">
        <v>4.1399999999999997</v>
      </c>
      <c r="Z1485">
        <v>15.62</v>
      </c>
      <c r="AA1485">
        <v>3.96</v>
      </c>
      <c r="AB1485" t="s">
        <v>199</v>
      </c>
      <c r="AC1485" s="2">
        <v>2.319672131147541</v>
      </c>
      <c r="AD1485">
        <v>0.51</v>
      </c>
      <c r="AE1485">
        <v>371.41</v>
      </c>
      <c r="AF1485">
        <v>0</v>
      </c>
      <c r="AG1485">
        <v>0</v>
      </c>
      <c r="AH1485">
        <v>0</v>
      </c>
      <c r="AI1485" t="s">
        <v>697</v>
      </c>
      <c r="AJ1485" t="s">
        <v>697</v>
      </c>
      <c r="AK1485" t="s">
        <v>697</v>
      </c>
      <c r="AL1485">
        <v>0</v>
      </c>
      <c r="AM1485">
        <v>0</v>
      </c>
      <c r="AN1485" t="s">
        <v>697</v>
      </c>
      <c r="AO1485" t="s">
        <v>697</v>
      </c>
      <c r="AP1485" t="s">
        <v>415</v>
      </c>
      <c r="AQ1485" t="s">
        <v>2809</v>
      </c>
      <c r="AR1485" t="s">
        <v>2810</v>
      </c>
      <c r="AS1485" t="s">
        <v>697</v>
      </c>
      <c r="AT1485" t="s">
        <v>697</v>
      </c>
      <c r="AU1485" t="s">
        <v>213</v>
      </c>
      <c r="AV1485" t="s">
        <v>236</v>
      </c>
      <c r="AW1485" t="s">
        <v>196</v>
      </c>
      <c r="AX1485" t="s">
        <v>697</v>
      </c>
      <c r="AY1485" t="s">
        <v>697</v>
      </c>
      <c r="AZ1485" t="s">
        <v>697</v>
      </c>
      <c r="BA1485" t="s">
        <v>2623</v>
      </c>
      <c r="BB1485" t="s">
        <v>3499</v>
      </c>
      <c r="BC1485">
        <v>0</v>
      </c>
      <c r="BD1485" t="s">
        <v>697</v>
      </c>
      <c r="BE1485">
        <v>0</v>
      </c>
      <c r="BF1485">
        <v>0</v>
      </c>
      <c r="BG1485">
        <v>0</v>
      </c>
      <c r="BH1485">
        <v>0</v>
      </c>
      <c r="BI1485" t="s">
        <v>197</v>
      </c>
      <c r="BJ1485" t="s">
        <v>697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 t="s">
        <v>3500</v>
      </c>
      <c r="BQ1485">
        <v>0</v>
      </c>
      <c r="BR1485">
        <v>0</v>
      </c>
      <c r="BS1485">
        <v>0</v>
      </c>
      <c r="BT1485" t="s">
        <v>697</v>
      </c>
      <c r="BU1485">
        <v>0</v>
      </c>
      <c r="BV1485">
        <v>0</v>
      </c>
      <c r="BW1485" t="s">
        <v>697</v>
      </c>
      <c r="BX1485">
        <v>0</v>
      </c>
    </row>
    <row r="1486" spans="1:76" x14ac:dyDescent="0.25">
      <c r="A1486" t="s">
        <v>727</v>
      </c>
      <c r="B1486" t="s">
        <v>191</v>
      </c>
      <c r="C1486" t="s">
        <v>542</v>
      </c>
      <c r="D1486" t="s">
        <v>668</v>
      </c>
      <c r="E1486" t="s">
        <v>192</v>
      </c>
      <c r="F1486" t="s">
        <v>238</v>
      </c>
      <c r="G1486" t="s">
        <v>697</v>
      </c>
      <c r="H1486" t="s">
        <v>89</v>
      </c>
      <c r="I1486" t="s">
        <v>1435</v>
      </c>
      <c r="J1486" t="s">
        <v>3339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697</v>
      </c>
      <c r="AC1486" s="2">
        <v>0</v>
      </c>
      <c r="AD1486">
        <v>0</v>
      </c>
      <c r="AE1486">
        <v>0</v>
      </c>
      <c r="AF1486">
        <v>1</v>
      </c>
      <c r="AG1486">
        <v>0</v>
      </c>
      <c r="AH1486">
        <v>63.16</v>
      </c>
      <c r="AI1486" t="s">
        <v>604</v>
      </c>
      <c r="AJ1486" t="s">
        <v>614</v>
      </c>
      <c r="AK1486" t="s">
        <v>697</v>
      </c>
      <c r="AL1486">
        <v>0</v>
      </c>
      <c r="AM1486">
        <v>0</v>
      </c>
      <c r="AN1486" t="s">
        <v>194</v>
      </c>
      <c r="AO1486" t="s">
        <v>697</v>
      </c>
      <c r="AP1486" t="s">
        <v>697</v>
      </c>
      <c r="AQ1486" t="s">
        <v>3501</v>
      </c>
      <c r="AR1486" t="s">
        <v>3502</v>
      </c>
      <c r="AS1486" t="s">
        <v>697</v>
      </c>
      <c r="AT1486" t="s">
        <v>697</v>
      </c>
      <c r="AU1486" t="s">
        <v>195</v>
      </c>
      <c r="AV1486" t="s">
        <v>236</v>
      </c>
      <c r="AW1486" t="s">
        <v>196</v>
      </c>
      <c r="AX1486" t="s">
        <v>697</v>
      </c>
      <c r="AY1486" t="s">
        <v>697</v>
      </c>
      <c r="AZ1486" t="s">
        <v>697</v>
      </c>
      <c r="BA1486" t="s">
        <v>859</v>
      </c>
      <c r="BB1486" t="s">
        <v>3503</v>
      </c>
      <c r="BC1486">
        <v>0</v>
      </c>
      <c r="BD1486" t="s">
        <v>697</v>
      </c>
      <c r="BE1486">
        <v>0</v>
      </c>
      <c r="BF1486">
        <v>0</v>
      </c>
      <c r="BG1486">
        <v>0</v>
      </c>
      <c r="BH1486">
        <v>2.2000000000000002</v>
      </c>
      <c r="BI1486" t="s">
        <v>197</v>
      </c>
      <c r="BJ1486" t="s">
        <v>192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 t="s">
        <v>3504</v>
      </c>
      <c r="BQ1486">
        <v>0</v>
      </c>
      <c r="BR1486">
        <v>0</v>
      </c>
      <c r="BS1486">
        <v>0</v>
      </c>
      <c r="BT1486" t="s">
        <v>880</v>
      </c>
      <c r="BU1486">
        <v>0</v>
      </c>
      <c r="BV1486">
        <v>0</v>
      </c>
      <c r="BW1486" t="s">
        <v>697</v>
      </c>
      <c r="BX1486">
        <v>0</v>
      </c>
    </row>
    <row r="1487" spans="1:76" x14ac:dyDescent="0.25">
      <c r="A1487" t="s">
        <v>727</v>
      </c>
      <c r="B1487" t="s">
        <v>191</v>
      </c>
      <c r="C1487" t="s">
        <v>542</v>
      </c>
      <c r="D1487" t="s">
        <v>668</v>
      </c>
      <c r="E1487" t="s">
        <v>192</v>
      </c>
      <c r="F1487" t="s">
        <v>238</v>
      </c>
      <c r="G1487" t="s">
        <v>198</v>
      </c>
      <c r="H1487" t="s">
        <v>198</v>
      </c>
      <c r="I1487" t="s">
        <v>1435</v>
      </c>
      <c r="J1487" t="s">
        <v>3339</v>
      </c>
      <c r="K1487">
        <v>1</v>
      </c>
      <c r="L1487">
        <v>548</v>
      </c>
      <c r="M1487">
        <v>381</v>
      </c>
      <c r="N1487">
        <v>0</v>
      </c>
      <c r="O1487">
        <v>0</v>
      </c>
      <c r="P1487">
        <v>0</v>
      </c>
      <c r="Q1487">
        <v>548</v>
      </c>
      <c r="R1487">
        <v>0</v>
      </c>
      <c r="S1487">
        <v>0</v>
      </c>
      <c r="T1487">
        <v>30.47</v>
      </c>
      <c r="U1487">
        <v>31.5</v>
      </c>
      <c r="V1487">
        <v>25.82</v>
      </c>
      <c r="W1487">
        <v>-4.6500000000000004</v>
      </c>
      <c r="X1487">
        <v>4.6100000000000003</v>
      </c>
      <c r="Y1487">
        <v>15.026999999999999</v>
      </c>
      <c r="Z1487">
        <v>12.38</v>
      </c>
      <c r="AA1487">
        <v>3.25</v>
      </c>
      <c r="AB1487" t="s">
        <v>199</v>
      </c>
      <c r="AC1487" s="2">
        <v>-7.7106557377049176</v>
      </c>
      <c r="AD1487">
        <v>-1.7</v>
      </c>
      <c r="AE1487">
        <v>363</v>
      </c>
      <c r="AF1487">
        <v>0</v>
      </c>
      <c r="AG1487">
        <v>0</v>
      </c>
      <c r="AH1487">
        <v>0</v>
      </c>
      <c r="AI1487" t="s">
        <v>697</v>
      </c>
      <c r="AJ1487" t="s">
        <v>697</v>
      </c>
      <c r="AK1487" t="s">
        <v>697</v>
      </c>
      <c r="AL1487">
        <v>0</v>
      </c>
      <c r="AM1487">
        <v>0</v>
      </c>
      <c r="AN1487" t="s">
        <v>697</v>
      </c>
      <c r="AO1487" t="s">
        <v>697</v>
      </c>
      <c r="AP1487" t="s">
        <v>215</v>
      </c>
      <c r="AQ1487" t="s">
        <v>3501</v>
      </c>
      <c r="AR1487" t="s">
        <v>3502</v>
      </c>
      <c r="AS1487" t="s">
        <v>697</v>
      </c>
      <c r="AT1487" t="s">
        <v>697</v>
      </c>
      <c r="AU1487" t="s">
        <v>195</v>
      </c>
      <c r="AV1487" t="s">
        <v>236</v>
      </c>
      <c r="AW1487" t="s">
        <v>196</v>
      </c>
      <c r="AX1487" t="s">
        <v>697</v>
      </c>
      <c r="AY1487" t="s">
        <v>697</v>
      </c>
      <c r="AZ1487" t="s">
        <v>697</v>
      </c>
      <c r="BA1487" t="s">
        <v>859</v>
      </c>
      <c r="BB1487" t="s">
        <v>3503</v>
      </c>
      <c r="BC1487">
        <v>0</v>
      </c>
      <c r="BD1487" t="s">
        <v>697</v>
      </c>
      <c r="BE1487">
        <v>0</v>
      </c>
      <c r="BF1487">
        <v>0</v>
      </c>
      <c r="BG1487">
        <v>0</v>
      </c>
      <c r="BH1487">
        <v>0</v>
      </c>
      <c r="BI1487" t="s">
        <v>197</v>
      </c>
      <c r="BJ1487" t="s">
        <v>697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 t="s">
        <v>3504</v>
      </c>
      <c r="BQ1487">
        <v>0</v>
      </c>
      <c r="BR1487">
        <v>0</v>
      </c>
      <c r="BS1487">
        <v>0</v>
      </c>
      <c r="BT1487" t="s">
        <v>697</v>
      </c>
      <c r="BU1487">
        <v>0</v>
      </c>
      <c r="BV1487">
        <v>0</v>
      </c>
      <c r="BW1487" t="s">
        <v>697</v>
      </c>
      <c r="BX1487">
        <v>0</v>
      </c>
    </row>
    <row r="1488" spans="1:76" x14ac:dyDescent="0.25">
      <c r="A1488" t="s">
        <v>728</v>
      </c>
      <c r="B1488" t="s">
        <v>191</v>
      </c>
      <c r="C1488" t="s">
        <v>211</v>
      </c>
      <c r="D1488" t="s">
        <v>671</v>
      </c>
      <c r="E1488" t="s">
        <v>192</v>
      </c>
      <c r="F1488" t="s">
        <v>212</v>
      </c>
      <c r="G1488" t="s">
        <v>697</v>
      </c>
      <c r="H1488" t="s">
        <v>89</v>
      </c>
      <c r="I1488" t="s">
        <v>1184</v>
      </c>
      <c r="J1488" t="s">
        <v>3339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697</v>
      </c>
      <c r="AC1488" s="2">
        <v>0</v>
      </c>
      <c r="AD1488">
        <v>0</v>
      </c>
      <c r="AE1488">
        <v>0</v>
      </c>
      <c r="AF1488">
        <v>1</v>
      </c>
      <c r="AG1488">
        <v>0</v>
      </c>
      <c r="AH1488">
        <v>47.52</v>
      </c>
      <c r="AI1488" t="s">
        <v>410</v>
      </c>
      <c r="AJ1488" t="s">
        <v>411</v>
      </c>
      <c r="AK1488" t="s">
        <v>697</v>
      </c>
      <c r="AL1488">
        <v>0</v>
      </c>
      <c r="AM1488">
        <v>0</v>
      </c>
      <c r="AN1488" t="s">
        <v>194</v>
      </c>
      <c r="AO1488" t="s">
        <v>697</v>
      </c>
      <c r="AP1488" t="s">
        <v>697</v>
      </c>
      <c r="AQ1488" t="s">
        <v>3505</v>
      </c>
      <c r="AR1488" t="s">
        <v>3506</v>
      </c>
      <c r="AS1488" t="s">
        <v>697</v>
      </c>
      <c r="AT1488" t="s">
        <v>697</v>
      </c>
      <c r="AU1488" t="s">
        <v>219</v>
      </c>
      <c r="AV1488" t="s">
        <v>236</v>
      </c>
      <c r="AW1488" t="s">
        <v>196</v>
      </c>
      <c r="AX1488" t="s">
        <v>697</v>
      </c>
      <c r="AY1488" t="s">
        <v>697</v>
      </c>
      <c r="AZ1488" t="s">
        <v>697</v>
      </c>
      <c r="BA1488" t="s">
        <v>1243</v>
      </c>
      <c r="BB1488" t="s">
        <v>1481</v>
      </c>
      <c r="BC1488">
        <v>0</v>
      </c>
      <c r="BD1488" t="s">
        <v>697</v>
      </c>
      <c r="BE1488">
        <v>0</v>
      </c>
      <c r="BF1488">
        <v>0</v>
      </c>
      <c r="BG1488">
        <v>0</v>
      </c>
      <c r="BH1488">
        <v>1.6</v>
      </c>
      <c r="BI1488" t="s">
        <v>197</v>
      </c>
      <c r="BJ1488" t="s">
        <v>192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 t="s">
        <v>3507</v>
      </c>
      <c r="BQ1488">
        <v>0</v>
      </c>
      <c r="BR1488">
        <v>0</v>
      </c>
      <c r="BS1488">
        <v>0</v>
      </c>
      <c r="BT1488" t="s">
        <v>880</v>
      </c>
      <c r="BU1488">
        <v>0</v>
      </c>
      <c r="BV1488">
        <v>0</v>
      </c>
      <c r="BW1488" t="s">
        <v>697</v>
      </c>
      <c r="BX1488">
        <v>0</v>
      </c>
    </row>
    <row r="1489" spans="1:76" x14ac:dyDescent="0.25">
      <c r="A1489" t="s">
        <v>728</v>
      </c>
      <c r="B1489" t="s">
        <v>191</v>
      </c>
      <c r="C1489" t="s">
        <v>211</v>
      </c>
      <c r="D1489" t="s">
        <v>671</v>
      </c>
      <c r="E1489" t="s">
        <v>192</v>
      </c>
      <c r="F1489" t="s">
        <v>212</v>
      </c>
      <c r="G1489" t="s">
        <v>198</v>
      </c>
      <c r="H1489" t="s">
        <v>198</v>
      </c>
      <c r="I1489" t="s">
        <v>1184</v>
      </c>
      <c r="J1489" t="s">
        <v>3339</v>
      </c>
      <c r="K1489">
        <v>1</v>
      </c>
      <c r="L1489">
        <v>961</v>
      </c>
      <c r="M1489">
        <v>586</v>
      </c>
      <c r="N1489">
        <v>0</v>
      </c>
      <c r="O1489">
        <v>0</v>
      </c>
      <c r="P1489">
        <v>0</v>
      </c>
      <c r="Q1489">
        <v>961</v>
      </c>
      <c r="R1489">
        <v>0</v>
      </c>
      <c r="S1489">
        <v>0</v>
      </c>
      <c r="T1489">
        <v>39.020000000000003</v>
      </c>
      <c r="U1489">
        <v>32.5</v>
      </c>
      <c r="V1489">
        <v>26.64</v>
      </c>
      <c r="W1489">
        <v>-12.38</v>
      </c>
      <c r="X1489">
        <v>-51.38</v>
      </c>
      <c r="Y1489">
        <v>14.776999999999999</v>
      </c>
      <c r="Z1489">
        <v>19.04</v>
      </c>
      <c r="AA1489">
        <v>3.25</v>
      </c>
      <c r="AB1489" t="s">
        <v>199</v>
      </c>
      <c r="AC1489" s="2">
        <v>-63.489344262295084</v>
      </c>
      <c r="AD1489">
        <v>-13.97</v>
      </c>
      <c r="AE1489">
        <v>629.64</v>
      </c>
      <c r="AF1489">
        <v>0</v>
      </c>
      <c r="AG1489">
        <v>0</v>
      </c>
      <c r="AH1489">
        <v>0</v>
      </c>
      <c r="AI1489" t="s">
        <v>697</v>
      </c>
      <c r="AJ1489" t="s">
        <v>697</v>
      </c>
      <c r="AK1489" t="s">
        <v>697</v>
      </c>
      <c r="AL1489">
        <v>0</v>
      </c>
      <c r="AM1489">
        <v>0</v>
      </c>
      <c r="AN1489" t="s">
        <v>697</v>
      </c>
      <c r="AO1489" t="s">
        <v>697</v>
      </c>
      <c r="AP1489" t="s">
        <v>215</v>
      </c>
      <c r="AQ1489" t="s">
        <v>3505</v>
      </c>
      <c r="AR1489" t="s">
        <v>3506</v>
      </c>
      <c r="AS1489" t="s">
        <v>697</v>
      </c>
      <c r="AT1489" t="s">
        <v>697</v>
      </c>
      <c r="AU1489" t="s">
        <v>219</v>
      </c>
      <c r="AV1489" t="s">
        <v>236</v>
      </c>
      <c r="AW1489" t="s">
        <v>196</v>
      </c>
      <c r="AX1489" t="s">
        <v>697</v>
      </c>
      <c r="AY1489" t="s">
        <v>697</v>
      </c>
      <c r="AZ1489" t="s">
        <v>697</v>
      </c>
      <c r="BA1489" t="s">
        <v>1243</v>
      </c>
      <c r="BB1489" t="s">
        <v>1481</v>
      </c>
      <c r="BC1489">
        <v>0</v>
      </c>
      <c r="BD1489" t="s">
        <v>697</v>
      </c>
      <c r="BE1489">
        <v>0</v>
      </c>
      <c r="BF1489">
        <v>0</v>
      </c>
      <c r="BG1489">
        <v>0</v>
      </c>
      <c r="BH1489">
        <v>0</v>
      </c>
      <c r="BI1489" t="s">
        <v>197</v>
      </c>
      <c r="BJ1489" t="s">
        <v>697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 t="s">
        <v>3507</v>
      </c>
      <c r="BQ1489">
        <v>0</v>
      </c>
      <c r="BR1489">
        <v>0</v>
      </c>
      <c r="BS1489">
        <v>0</v>
      </c>
      <c r="BT1489" t="s">
        <v>697</v>
      </c>
      <c r="BU1489">
        <v>0</v>
      </c>
      <c r="BV1489">
        <v>0</v>
      </c>
      <c r="BW1489" t="s">
        <v>697</v>
      </c>
      <c r="BX1489">
        <v>0</v>
      </c>
    </row>
    <row r="1490" spans="1:76" x14ac:dyDescent="0.25">
      <c r="A1490" t="s">
        <v>735</v>
      </c>
      <c r="B1490" t="s">
        <v>231</v>
      </c>
      <c r="C1490" t="s">
        <v>232</v>
      </c>
      <c r="D1490" t="s">
        <v>233</v>
      </c>
      <c r="E1490" t="s">
        <v>192</v>
      </c>
      <c r="F1490" t="s">
        <v>234</v>
      </c>
      <c r="G1490" t="s">
        <v>697</v>
      </c>
      <c r="H1490" t="s">
        <v>89</v>
      </c>
      <c r="I1490" t="s">
        <v>3088</v>
      </c>
      <c r="J1490" t="s">
        <v>3339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697</v>
      </c>
      <c r="AC1490" s="2">
        <v>0</v>
      </c>
      <c r="AD1490">
        <v>0</v>
      </c>
      <c r="AE1490">
        <v>0</v>
      </c>
      <c r="AF1490">
        <v>1</v>
      </c>
      <c r="AG1490">
        <v>0</v>
      </c>
      <c r="AH1490">
        <v>47.52</v>
      </c>
      <c r="AI1490" t="s">
        <v>451</v>
      </c>
      <c r="AJ1490" t="s">
        <v>454</v>
      </c>
      <c r="AK1490" t="s">
        <v>697</v>
      </c>
      <c r="AL1490">
        <v>0</v>
      </c>
      <c r="AM1490">
        <v>0</v>
      </c>
      <c r="AN1490" t="s">
        <v>194</v>
      </c>
      <c r="AO1490" t="s">
        <v>697</v>
      </c>
      <c r="AP1490" t="s">
        <v>697</v>
      </c>
      <c r="AQ1490" t="s">
        <v>3508</v>
      </c>
      <c r="AR1490" t="s">
        <v>3509</v>
      </c>
      <c r="AS1490" t="s">
        <v>697</v>
      </c>
      <c r="AT1490" t="s">
        <v>697</v>
      </c>
      <c r="AU1490" t="s">
        <v>207</v>
      </c>
      <c r="AV1490" t="s">
        <v>236</v>
      </c>
      <c r="AW1490" t="s">
        <v>196</v>
      </c>
      <c r="AX1490" t="s">
        <v>697</v>
      </c>
      <c r="AY1490" t="s">
        <v>697</v>
      </c>
      <c r="AZ1490" t="s">
        <v>697</v>
      </c>
      <c r="BA1490" t="s">
        <v>3510</v>
      </c>
      <c r="BB1490" t="s">
        <v>3511</v>
      </c>
      <c r="BC1490">
        <v>0</v>
      </c>
      <c r="BD1490" t="s">
        <v>697</v>
      </c>
      <c r="BE1490">
        <v>0</v>
      </c>
      <c r="BF1490">
        <v>0</v>
      </c>
      <c r="BG1490">
        <v>0</v>
      </c>
      <c r="BH1490">
        <v>1.5</v>
      </c>
      <c r="BI1490" t="s">
        <v>197</v>
      </c>
      <c r="BJ1490" t="s">
        <v>192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 t="s">
        <v>3512</v>
      </c>
      <c r="BQ1490">
        <v>0</v>
      </c>
      <c r="BR1490">
        <v>0</v>
      </c>
      <c r="BS1490">
        <v>0</v>
      </c>
      <c r="BT1490" t="s">
        <v>880</v>
      </c>
      <c r="BU1490">
        <v>0</v>
      </c>
      <c r="BV1490">
        <v>0</v>
      </c>
      <c r="BW1490" t="s">
        <v>697</v>
      </c>
      <c r="BX1490">
        <v>0</v>
      </c>
    </row>
    <row r="1491" spans="1:76" x14ac:dyDescent="0.25">
      <c r="A1491" t="s">
        <v>735</v>
      </c>
      <c r="B1491" t="s">
        <v>231</v>
      </c>
      <c r="C1491" t="s">
        <v>232</v>
      </c>
      <c r="D1491" t="s">
        <v>233</v>
      </c>
      <c r="E1491" t="s">
        <v>192</v>
      </c>
      <c r="F1491" t="s">
        <v>234</v>
      </c>
      <c r="G1491" t="s">
        <v>198</v>
      </c>
      <c r="H1491" t="s">
        <v>198</v>
      </c>
      <c r="I1491" t="s">
        <v>3088</v>
      </c>
      <c r="J1491" t="s">
        <v>3339</v>
      </c>
      <c r="K1491">
        <v>1</v>
      </c>
      <c r="L1491">
        <v>454</v>
      </c>
      <c r="M1491">
        <v>336</v>
      </c>
      <c r="N1491">
        <v>0</v>
      </c>
      <c r="O1491">
        <v>0</v>
      </c>
      <c r="P1491">
        <v>0</v>
      </c>
      <c r="Q1491">
        <v>454</v>
      </c>
      <c r="R1491">
        <v>0</v>
      </c>
      <c r="S1491">
        <v>0</v>
      </c>
      <c r="T1491">
        <v>25.99</v>
      </c>
      <c r="U1491">
        <v>21.5</v>
      </c>
      <c r="V1491">
        <v>17.62</v>
      </c>
      <c r="W1491">
        <v>-8.3699999999999992</v>
      </c>
      <c r="X1491">
        <v>-16.71</v>
      </c>
      <c r="Y1491">
        <v>8.6430000000000007</v>
      </c>
      <c r="Z1491">
        <v>13.32</v>
      </c>
      <c r="AA1491">
        <v>3.96</v>
      </c>
      <c r="AB1491" t="s">
        <v>199</v>
      </c>
      <c r="AC1491" s="2">
        <v>-23.797540983606556</v>
      </c>
      <c r="AD1491">
        <v>-5.24</v>
      </c>
      <c r="AE1491">
        <v>343.07</v>
      </c>
      <c r="AF1491">
        <v>0</v>
      </c>
      <c r="AG1491">
        <v>0</v>
      </c>
      <c r="AH1491">
        <v>0</v>
      </c>
      <c r="AI1491" t="s">
        <v>697</v>
      </c>
      <c r="AJ1491" t="s">
        <v>697</v>
      </c>
      <c r="AK1491" t="s">
        <v>697</v>
      </c>
      <c r="AL1491">
        <v>0</v>
      </c>
      <c r="AM1491">
        <v>0</v>
      </c>
      <c r="AN1491" t="s">
        <v>697</v>
      </c>
      <c r="AO1491" t="s">
        <v>697</v>
      </c>
      <c r="AP1491" t="s">
        <v>415</v>
      </c>
      <c r="AQ1491" t="s">
        <v>3508</v>
      </c>
      <c r="AR1491" t="s">
        <v>3509</v>
      </c>
      <c r="AS1491" t="s">
        <v>697</v>
      </c>
      <c r="AT1491" t="s">
        <v>697</v>
      </c>
      <c r="AU1491" t="s">
        <v>207</v>
      </c>
      <c r="AV1491" t="s">
        <v>236</v>
      </c>
      <c r="AW1491" t="s">
        <v>196</v>
      </c>
      <c r="AX1491" t="s">
        <v>697</v>
      </c>
      <c r="AY1491" t="s">
        <v>697</v>
      </c>
      <c r="AZ1491" t="s">
        <v>697</v>
      </c>
      <c r="BA1491" t="s">
        <v>3510</v>
      </c>
      <c r="BB1491" t="s">
        <v>3511</v>
      </c>
      <c r="BC1491">
        <v>0</v>
      </c>
      <c r="BD1491" t="s">
        <v>697</v>
      </c>
      <c r="BE1491">
        <v>0</v>
      </c>
      <c r="BF1491">
        <v>0</v>
      </c>
      <c r="BG1491">
        <v>0</v>
      </c>
      <c r="BH1491">
        <v>0</v>
      </c>
      <c r="BI1491" t="s">
        <v>197</v>
      </c>
      <c r="BJ1491" t="s">
        <v>697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 t="s">
        <v>3512</v>
      </c>
      <c r="BQ1491">
        <v>0</v>
      </c>
      <c r="BR1491">
        <v>0</v>
      </c>
      <c r="BS1491">
        <v>0</v>
      </c>
      <c r="BT1491" t="s">
        <v>697</v>
      </c>
      <c r="BU1491">
        <v>0</v>
      </c>
      <c r="BV1491">
        <v>0</v>
      </c>
      <c r="BW1491" t="s">
        <v>697</v>
      </c>
      <c r="BX1491">
        <v>0</v>
      </c>
    </row>
    <row r="1492" spans="1:76" x14ac:dyDescent="0.25">
      <c r="A1492" t="s">
        <v>736</v>
      </c>
      <c r="B1492" t="s">
        <v>231</v>
      </c>
      <c r="C1492" t="s">
        <v>256</v>
      </c>
      <c r="D1492" t="s">
        <v>255</v>
      </c>
      <c r="E1492" t="s">
        <v>192</v>
      </c>
      <c r="F1492" t="s">
        <v>257</v>
      </c>
      <c r="G1492" t="s">
        <v>697</v>
      </c>
      <c r="H1492" t="s">
        <v>89</v>
      </c>
      <c r="I1492" t="s">
        <v>3088</v>
      </c>
      <c r="J1492" t="s">
        <v>3339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697</v>
      </c>
      <c r="AC1492" s="2">
        <v>0</v>
      </c>
      <c r="AD1492">
        <v>0</v>
      </c>
      <c r="AE1492">
        <v>0</v>
      </c>
      <c r="AF1492">
        <v>1</v>
      </c>
      <c r="AG1492">
        <v>0</v>
      </c>
      <c r="AH1492">
        <v>51.97</v>
      </c>
      <c r="AI1492" t="s">
        <v>894</v>
      </c>
      <c r="AJ1492" t="s">
        <v>1011</v>
      </c>
      <c r="AK1492" t="s">
        <v>697</v>
      </c>
      <c r="AL1492">
        <v>0</v>
      </c>
      <c r="AM1492">
        <v>0</v>
      </c>
      <c r="AN1492" t="s">
        <v>194</v>
      </c>
      <c r="AO1492" t="s">
        <v>697</v>
      </c>
      <c r="AP1492" t="s">
        <v>697</v>
      </c>
      <c r="AQ1492" t="s">
        <v>3513</v>
      </c>
      <c r="AR1492" t="s">
        <v>3514</v>
      </c>
      <c r="AS1492" t="s">
        <v>697</v>
      </c>
      <c r="AT1492" t="s">
        <v>697</v>
      </c>
      <c r="AU1492" t="s">
        <v>213</v>
      </c>
      <c r="AV1492" t="s">
        <v>236</v>
      </c>
      <c r="AW1492" t="s">
        <v>196</v>
      </c>
      <c r="AX1492" t="s">
        <v>697</v>
      </c>
      <c r="AY1492" t="s">
        <v>697</v>
      </c>
      <c r="AZ1492" t="s">
        <v>697</v>
      </c>
      <c r="BA1492" t="s">
        <v>3515</v>
      </c>
      <c r="BB1492" t="s">
        <v>3516</v>
      </c>
      <c r="BC1492">
        <v>0</v>
      </c>
      <c r="BD1492" t="s">
        <v>697</v>
      </c>
      <c r="BE1492">
        <v>0</v>
      </c>
      <c r="BF1492">
        <v>0</v>
      </c>
      <c r="BG1492">
        <v>0</v>
      </c>
      <c r="BH1492">
        <v>1.75</v>
      </c>
      <c r="BI1492" t="s">
        <v>197</v>
      </c>
      <c r="BJ1492" t="s">
        <v>192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 t="s">
        <v>3517</v>
      </c>
      <c r="BQ1492">
        <v>0</v>
      </c>
      <c r="BR1492">
        <v>0</v>
      </c>
      <c r="BS1492">
        <v>0</v>
      </c>
      <c r="BT1492" t="s">
        <v>880</v>
      </c>
      <c r="BU1492">
        <v>0</v>
      </c>
      <c r="BV1492">
        <v>0</v>
      </c>
      <c r="BW1492" t="s">
        <v>697</v>
      </c>
      <c r="BX1492">
        <v>0</v>
      </c>
    </row>
    <row r="1493" spans="1:76" x14ac:dyDescent="0.25">
      <c r="A1493" t="s">
        <v>736</v>
      </c>
      <c r="B1493" t="s">
        <v>231</v>
      </c>
      <c r="C1493" t="s">
        <v>256</v>
      </c>
      <c r="D1493" t="s">
        <v>255</v>
      </c>
      <c r="E1493" t="s">
        <v>192</v>
      </c>
      <c r="F1493" t="s">
        <v>257</v>
      </c>
      <c r="G1493" t="s">
        <v>198</v>
      </c>
      <c r="H1493" t="s">
        <v>198</v>
      </c>
      <c r="I1493" t="s">
        <v>3088</v>
      </c>
      <c r="J1493" t="s">
        <v>3339</v>
      </c>
      <c r="K1493">
        <v>1</v>
      </c>
      <c r="L1493">
        <v>706</v>
      </c>
      <c r="M1493">
        <v>541</v>
      </c>
      <c r="N1493">
        <v>0</v>
      </c>
      <c r="O1493">
        <v>0</v>
      </c>
      <c r="P1493">
        <v>0</v>
      </c>
      <c r="Q1493">
        <v>706</v>
      </c>
      <c r="R1493">
        <v>0</v>
      </c>
      <c r="S1493">
        <v>0</v>
      </c>
      <c r="T1493">
        <v>23.37</v>
      </c>
      <c r="U1493">
        <v>21.5</v>
      </c>
      <c r="V1493">
        <v>17.62</v>
      </c>
      <c r="W1493">
        <v>-5.75</v>
      </c>
      <c r="X1493">
        <v>-10.83</v>
      </c>
      <c r="Y1493">
        <v>14.342000000000001</v>
      </c>
      <c r="Z1493">
        <v>17.579999999999998</v>
      </c>
      <c r="AA1493">
        <v>3.25</v>
      </c>
      <c r="AB1493" t="s">
        <v>199</v>
      </c>
      <c r="AC1493" s="2">
        <v>-22.583606557377049</v>
      </c>
      <c r="AD1493">
        <v>-4.97</v>
      </c>
      <c r="AE1493">
        <v>536.63</v>
      </c>
      <c r="AF1493">
        <v>0</v>
      </c>
      <c r="AG1493">
        <v>0</v>
      </c>
      <c r="AH1493">
        <v>0</v>
      </c>
      <c r="AI1493" t="s">
        <v>697</v>
      </c>
      <c r="AJ1493" t="s">
        <v>697</v>
      </c>
      <c r="AK1493" t="s">
        <v>697</v>
      </c>
      <c r="AL1493">
        <v>0</v>
      </c>
      <c r="AM1493">
        <v>0</v>
      </c>
      <c r="AN1493" t="s">
        <v>697</v>
      </c>
      <c r="AO1493" t="s">
        <v>697</v>
      </c>
      <c r="AP1493" t="s">
        <v>215</v>
      </c>
      <c r="AQ1493" t="s">
        <v>3513</v>
      </c>
      <c r="AR1493" t="s">
        <v>3514</v>
      </c>
      <c r="AS1493" t="s">
        <v>697</v>
      </c>
      <c r="AT1493" t="s">
        <v>697</v>
      </c>
      <c r="AU1493" t="s">
        <v>213</v>
      </c>
      <c r="AV1493" t="s">
        <v>236</v>
      </c>
      <c r="AW1493" t="s">
        <v>196</v>
      </c>
      <c r="AX1493" t="s">
        <v>697</v>
      </c>
      <c r="AY1493" t="s">
        <v>697</v>
      </c>
      <c r="AZ1493" t="s">
        <v>697</v>
      </c>
      <c r="BA1493" t="s">
        <v>3515</v>
      </c>
      <c r="BB1493" t="s">
        <v>3516</v>
      </c>
      <c r="BC1493">
        <v>0</v>
      </c>
      <c r="BD1493" t="s">
        <v>697</v>
      </c>
      <c r="BE1493">
        <v>0</v>
      </c>
      <c r="BF1493">
        <v>0</v>
      </c>
      <c r="BG1493">
        <v>0</v>
      </c>
      <c r="BH1493">
        <v>0</v>
      </c>
      <c r="BI1493" t="s">
        <v>197</v>
      </c>
      <c r="BJ1493" t="s">
        <v>697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 t="s">
        <v>3517</v>
      </c>
      <c r="BQ1493">
        <v>0</v>
      </c>
      <c r="BR1493">
        <v>0</v>
      </c>
      <c r="BS1493">
        <v>0</v>
      </c>
      <c r="BT1493" t="s">
        <v>697</v>
      </c>
      <c r="BU1493">
        <v>0</v>
      </c>
      <c r="BV1493">
        <v>0</v>
      </c>
      <c r="BW1493" t="s">
        <v>697</v>
      </c>
      <c r="BX1493">
        <v>0</v>
      </c>
    </row>
    <row r="1494" spans="1:76" x14ac:dyDescent="0.25">
      <c r="A1494" t="s">
        <v>745</v>
      </c>
      <c r="B1494" t="s">
        <v>191</v>
      </c>
      <c r="C1494" t="s">
        <v>537</v>
      </c>
      <c r="D1494" t="s">
        <v>668</v>
      </c>
      <c r="E1494" t="s">
        <v>192</v>
      </c>
      <c r="F1494" t="s">
        <v>469</v>
      </c>
      <c r="G1494" t="s">
        <v>697</v>
      </c>
      <c r="H1494" t="s">
        <v>89</v>
      </c>
      <c r="I1494" t="s">
        <v>2264</v>
      </c>
      <c r="J1494" t="s">
        <v>3339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697</v>
      </c>
      <c r="AC1494" s="2">
        <v>0</v>
      </c>
      <c r="AD1494">
        <v>0</v>
      </c>
      <c r="AE1494">
        <v>0</v>
      </c>
      <c r="AF1494">
        <v>1</v>
      </c>
      <c r="AG1494">
        <v>0</v>
      </c>
      <c r="AH1494">
        <v>45.93</v>
      </c>
      <c r="AI1494" t="s">
        <v>701</v>
      </c>
      <c r="AJ1494" t="s">
        <v>743</v>
      </c>
      <c r="AK1494" t="s">
        <v>697</v>
      </c>
      <c r="AL1494">
        <v>0</v>
      </c>
      <c r="AM1494">
        <v>0</v>
      </c>
      <c r="AN1494" t="s">
        <v>194</v>
      </c>
      <c r="AO1494" t="s">
        <v>697</v>
      </c>
      <c r="AP1494" t="s">
        <v>697</v>
      </c>
      <c r="AQ1494" t="s">
        <v>3518</v>
      </c>
      <c r="AR1494" t="s">
        <v>3519</v>
      </c>
      <c r="AS1494" t="s">
        <v>697</v>
      </c>
      <c r="AT1494" t="s">
        <v>697</v>
      </c>
      <c r="AU1494" t="s">
        <v>219</v>
      </c>
      <c r="AV1494" t="s">
        <v>236</v>
      </c>
      <c r="AW1494" t="s">
        <v>196</v>
      </c>
      <c r="AX1494" t="s">
        <v>697</v>
      </c>
      <c r="AY1494" t="s">
        <v>697</v>
      </c>
      <c r="AZ1494" t="s">
        <v>697</v>
      </c>
      <c r="BA1494" t="s">
        <v>3017</v>
      </c>
      <c r="BB1494" t="s">
        <v>3520</v>
      </c>
      <c r="BC1494">
        <v>0</v>
      </c>
      <c r="BD1494" t="s">
        <v>697</v>
      </c>
      <c r="BE1494">
        <v>0</v>
      </c>
      <c r="BF1494">
        <v>0</v>
      </c>
      <c r="BG1494">
        <v>0</v>
      </c>
      <c r="BH1494">
        <v>1.6</v>
      </c>
      <c r="BI1494" t="s">
        <v>197</v>
      </c>
      <c r="BJ1494" t="s">
        <v>192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 t="s">
        <v>3521</v>
      </c>
      <c r="BQ1494">
        <v>0</v>
      </c>
      <c r="BR1494">
        <v>0</v>
      </c>
      <c r="BS1494">
        <v>0</v>
      </c>
      <c r="BT1494" t="s">
        <v>880</v>
      </c>
      <c r="BU1494">
        <v>0</v>
      </c>
      <c r="BV1494">
        <v>0</v>
      </c>
      <c r="BW1494" t="s">
        <v>697</v>
      </c>
      <c r="BX1494">
        <v>0</v>
      </c>
    </row>
    <row r="1495" spans="1:76" x14ac:dyDescent="0.25">
      <c r="A1495" t="s">
        <v>745</v>
      </c>
      <c r="B1495" t="s">
        <v>191</v>
      </c>
      <c r="C1495" t="s">
        <v>537</v>
      </c>
      <c r="D1495" t="s">
        <v>668</v>
      </c>
      <c r="E1495" t="s">
        <v>192</v>
      </c>
      <c r="F1495" t="s">
        <v>469</v>
      </c>
      <c r="G1495" t="s">
        <v>198</v>
      </c>
      <c r="H1495" t="s">
        <v>198</v>
      </c>
      <c r="I1495" t="s">
        <v>2264</v>
      </c>
      <c r="J1495" t="s">
        <v>3339</v>
      </c>
      <c r="K1495">
        <v>1</v>
      </c>
      <c r="L1495">
        <v>489</v>
      </c>
      <c r="M1495">
        <v>331</v>
      </c>
      <c r="N1495">
        <v>0</v>
      </c>
      <c r="O1495">
        <v>0</v>
      </c>
      <c r="P1495">
        <v>0</v>
      </c>
      <c r="Q1495">
        <v>489</v>
      </c>
      <c r="R1495">
        <v>0</v>
      </c>
      <c r="S1495">
        <v>0</v>
      </c>
      <c r="T1495">
        <v>32.31</v>
      </c>
      <c r="U1495">
        <v>31.5</v>
      </c>
      <c r="V1495">
        <v>25.82</v>
      </c>
      <c r="W1495">
        <v>-6.49</v>
      </c>
      <c r="X1495">
        <v>-3.25</v>
      </c>
      <c r="Y1495">
        <v>8.4169999999999998</v>
      </c>
      <c r="Z1495">
        <v>13.13</v>
      </c>
      <c r="AA1495">
        <v>3.97</v>
      </c>
      <c r="AB1495" t="s">
        <v>199</v>
      </c>
      <c r="AC1495" s="2">
        <v>-10.15327868852459</v>
      </c>
      <c r="AD1495">
        <v>-2.23</v>
      </c>
      <c r="AE1495">
        <v>321.83999999999997</v>
      </c>
      <c r="AF1495">
        <v>0</v>
      </c>
      <c r="AG1495">
        <v>0</v>
      </c>
      <c r="AH1495">
        <v>0</v>
      </c>
      <c r="AI1495" t="s">
        <v>697</v>
      </c>
      <c r="AJ1495" t="s">
        <v>697</v>
      </c>
      <c r="AK1495" t="s">
        <v>697</v>
      </c>
      <c r="AL1495">
        <v>0</v>
      </c>
      <c r="AM1495">
        <v>0</v>
      </c>
      <c r="AN1495" t="s">
        <v>697</v>
      </c>
      <c r="AO1495" t="s">
        <v>697</v>
      </c>
      <c r="AP1495" t="s">
        <v>258</v>
      </c>
      <c r="AQ1495" t="s">
        <v>3518</v>
      </c>
      <c r="AR1495" t="s">
        <v>3519</v>
      </c>
      <c r="AS1495" t="s">
        <v>697</v>
      </c>
      <c r="AT1495" t="s">
        <v>697</v>
      </c>
      <c r="AU1495" t="s">
        <v>219</v>
      </c>
      <c r="AV1495" t="s">
        <v>236</v>
      </c>
      <c r="AW1495" t="s">
        <v>196</v>
      </c>
      <c r="AX1495" t="s">
        <v>697</v>
      </c>
      <c r="AY1495" t="s">
        <v>697</v>
      </c>
      <c r="AZ1495" t="s">
        <v>697</v>
      </c>
      <c r="BA1495" t="s">
        <v>3017</v>
      </c>
      <c r="BB1495" t="s">
        <v>3520</v>
      </c>
      <c r="BC1495">
        <v>0</v>
      </c>
      <c r="BD1495" t="s">
        <v>697</v>
      </c>
      <c r="BE1495">
        <v>0</v>
      </c>
      <c r="BF1495">
        <v>0</v>
      </c>
      <c r="BG1495">
        <v>0</v>
      </c>
      <c r="BH1495">
        <v>0</v>
      </c>
      <c r="BI1495" t="s">
        <v>197</v>
      </c>
      <c r="BJ1495" t="s">
        <v>697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 t="s">
        <v>3521</v>
      </c>
      <c r="BQ1495">
        <v>0</v>
      </c>
      <c r="BR1495">
        <v>0</v>
      </c>
      <c r="BS1495">
        <v>0</v>
      </c>
      <c r="BT1495" t="s">
        <v>697</v>
      </c>
      <c r="BU1495">
        <v>0</v>
      </c>
      <c r="BV1495">
        <v>0</v>
      </c>
      <c r="BW1495" t="s">
        <v>697</v>
      </c>
      <c r="BX1495">
        <v>0</v>
      </c>
    </row>
    <row r="1496" spans="1:76" x14ac:dyDescent="0.25">
      <c r="A1496" t="s">
        <v>726</v>
      </c>
      <c r="B1496" t="s">
        <v>191</v>
      </c>
      <c r="C1496" t="s">
        <v>539</v>
      </c>
      <c r="D1496" t="s">
        <v>540</v>
      </c>
      <c r="E1496" t="s">
        <v>192</v>
      </c>
      <c r="F1496" t="s">
        <v>457</v>
      </c>
      <c r="G1496" t="s">
        <v>697</v>
      </c>
      <c r="H1496" t="s">
        <v>89</v>
      </c>
      <c r="I1496" t="s">
        <v>2264</v>
      </c>
      <c r="J1496" t="s">
        <v>3339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697</v>
      </c>
      <c r="AC1496" s="2">
        <v>0</v>
      </c>
      <c r="AD1496">
        <v>0</v>
      </c>
      <c r="AE1496">
        <v>0</v>
      </c>
      <c r="AF1496">
        <v>1</v>
      </c>
      <c r="AG1496">
        <v>0</v>
      </c>
      <c r="AH1496">
        <v>91.82</v>
      </c>
      <c r="AI1496" t="s">
        <v>894</v>
      </c>
      <c r="AJ1496" t="s">
        <v>1011</v>
      </c>
      <c r="AK1496" t="s">
        <v>697</v>
      </c>
      <c r="AL1496">
        <v>0</v>
      </c>
      <c r="AM1496">
        <v>0</v>
      </c>
      <c r="AN1496" t="s">
        <v>235</v>
      </c>
      <c r="AO1496" t="s">
        <v>697</v>
      </c>
      <c r="AP1496" t="s">
        <v>697</v>
      </c>
      <c r="AQ1496" t="s">
        <v>3522</v>
      </c>
      <c r="AR1496" t="s">
        <v>3523</v>
      </c>
      <c r="AS1496" t="s">
        <v>697</v>
      </c>
      <c r="AT1496" t="s">
        <v>697</v>
      </c>
      <c r="AU1496" t="s">
        <v>213</v>
      </c>
      <c r="AV1496" t="s">
        <v>236</v>
      </c>
      <c r="AW1496" t="s">
        <v>196</v>
      </c>
      <c r="AX1496" t="s">
        <v>697</v>
      </c>
      <c r="AY1496" t="s">
        <v>697</v>
      </c>
      <c r="AZ1496" t="s">
        <v>697</v>
      </c>
      <c r="BA1496" t="s">
        <v>3069</v>
      </c>
      <c r="BB1496" t="s">
        <v>3524</v>
      </c>
      <c r="BC1496">
        <v>0</v>
      </c>
      <c r="BD1496" t="s">
        <v>697</v>
      </c>
      <c r="BE1496">
        <v>0</v>
      </c>
      <c r="BF1496">
        <v>0</v>
      </c>
      <c r="BG1496">
        <v>0</v>
      </c>
      <c r="BH1496">
        <v>1.75</v>
      </c>
      <c r="BI1496" t="s">
        <v>197</v>
      </c>
      <c r="BJ1496" t="s">
        <v>192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 t="s">
        <v>3525</v>
      </c>
      <c r="BQ1496">
        <v>0</v>
      </c>
      <c r="BR1496">
        <v>0</v>
      </c>
      <c r="BS1496">
        <v>0</v>
      </c>
      <c r="BT1496" t="s">
        <v>880</v>
      </c>
      <c r="BU1496">
        <v>0</v>
      </c>
      <c r="BV1496">
        <v>0</v>
      </c>
      <c r="BW1496" t="s">
        <v>697</v>
      </c>
      <c r="BX1496">
        <v>0</v>
      </c>
    </row>
    <row r="1497" spans="1:76" x14ac:dyDescent="0.25">
      <c r="A1497" t="s">
        <v>726</v>
      </c>
      <c r="B1497" t="s">
        <v>191</v>
      </c>
      <c r="C1497" t="s">
        <v>539</v>
      </c>
      <c r="D1497" t="s">
        <v>540</v>
      </c>
      <c r="E1497" t="s">
        <v>192</v>
      </c>
      <c r="F1497" t="s">
        <v>457</v>
      </c>
      <c r="G1497" t="s">
        <v>697</v>
      </c>
      <c r="H1497" t="s">
        <v>89</v>
      </c>
      <c r="I1497" t="s">
        <v>2264</v>
      </c>
      <c r="J1497" t="s">
        <v>3339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697</v>
      </c>
      <c r="AC1497" s="2">
        <v>0</v>
      </c>
      <c r="AD1497">
        <v>0</v>
      </c>
      <c r="AE1497">
        <v>0</v>
      </c>
      <c r="AF1497">
        <v>0</v>
      </c>
      <c r="AG1497">
        <v>1</v>
      </c>
      <c r="AH1497">
        <v>50</v>
      </c>
      <c r="AI1497" t="s">
        <v>894</v>
      </c>
      <c r="AJ1497" t="s">
        <v>1011</v>
      </c>
      <c r="AK1497" t="s">
        <v>697</v>
      </c>
      <c r="AL1497">
        <v>0</v>
      </c>
      <c r="AM1497">
        <v>0</v>
      </c>
      <c r="AN1497" t="s">
        <v>237</v>
      </c>
      <c r="AO1497" t="s">
        <v>697</v>
      </c>
      <c r="AP1497" t="s">
        <v>697</v>
      </c>
      <c r="AQ1497" t="s">
        <v>3522</v>
      </c>
      <c r="AR1497" t="s">
        <v>3523</v>
      </c>
      <c r="AS1497" t="s">
        <v>697</v>
      </c>
      <c r="AT1497" t="s">
        <v>697</v>
      </c>
      <c r="AU1497" t="s">
        <v>213</v>
      </c>
      <c r="AV1497" t="s">
        <v>236</v>
      </c>
      <c r="AW1497" t="s">
        <v>196</v>
      </c>
      <c r="AX1497" t="s">
        <v>697</v>
      </c>
      <c r="AY1497" t="s">
        <v>697</v>
      </c>
      <c r="AZ1497" t="s">
        <v>697</v>
      </c>
      <c r="BA1497" t="s">
        <v>3069</v>
      </c>
      <c r="BB1497" t="s">
        <v>3524</v>
      </c>
      <c r="BC1497">
        <v>0</v>
      </c>
      <c r="BD1497" t="s">
        <v>697</v>
      </c>
      <c r="BE1497">
        <v>0</v>
      </c>
      <c r="BF1497">
        <v>0</v>
      </c>
      <c r="BG1497">
        <v>0</v>
      </c>
      <c r="BH1497">
        <v>1.75</v>
      </c>
      <c r="BI1497" t="s">
        <v>197</v>
      </c>
      <c r="BJ1497" t="s">
        <v>192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 t="s">
        <v>3525</v>
      </c>
      <c r="BQ1497">
        <v>0</v>
      </c>
      <c r="BR1497">
        <v>0</v>
      </c>
      <c r="BS1497">
        <v>0</v>
      </c>
      <c r="BT1497" t="s">
        <v>880</v>
      </c>
      <c r="BU1497">
        <v>0</v>
      </c>
      <c r="BV1497">
        <v>0</v>
      </c>
      <c r="BW1497" t="s">
        <v>697</v>
      </c>
      <c r="BX1497">
        <v>0</v>
      </c>
    </row>
    <row r="1498" spans="1:76" x14ac:dyDescent="0.25">
      <c r="A1498" t="s">
        <v>1072</v>
      </c>
      <c r="B1498" t="s">
        <v>191</v>
      </c>
      <c r="C1498" t="s">
        <v>1073</v>
      </c>
      <c r="D1498" t="s">
        <v>466</v>
      </c>
      <c r="E1498" t="s">
        <v>192</v>
      </c>
      <c r="F1498" t="s">
        <v>677</v>
      </c>
      <c r="G1498" t="s">
        <v>697</v>
      </c>
      <c r="H1498" t="s">
        <v>89</v>
      </c>
      <c r="I1498" t="s">
        <v>2264</v>
      </c>
      <c r="J1498" t="s">
        <v>3339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697</v>
      </c>
      <c r="AC1498" s="2">
        <v>0</v>
      </c>
      <c r="AD1498">
        <v>0</v>
      </c>
      <c r="AE1498">
        <v>0</v>
      </c>
      <c r="AF1498">
        <v>1</v>
      </c>
      <c r="AG1498">
        <v>0</v>
      </c>
      <c r="AH1498">
        <v>43.06</v>
      </c>
      <c r="AI1498" t="s">
        <v>451</v>
      </c>
      <c r="AJ1498" t="s">
        <v>454</v>
      </c>
      <c r="AK1498" t="s">
        <v>697</v>
      </c>
      <c r="AL1498">
        <v>0</v>
      </c>
      <c r="AM1498">
        <v>0</v>
      </c>
      <c r="AN1498" t="s">
        <v>235</v>
      </c>
      <c r="AO1498" t="s">
        <v>697</v>
      </c>
      <c r="AP1498" t="s">
        <v>697</v>
      </c>
      <c r="AQ1498" t="s">
        <v>3526</v>
      </c>
      <c r="AR1498" t="s">
        <v>3527</v>
      </c>
      <c r="AS1498" t="s">
        <v>697</v>
      </c>
      <c r="AT1498" t="s">
        <v>697</v>
      </c>
      <c r="AU1498" t="s">
        <v>207</v>
      </c>
      <c r="AV1498" t="s">
        <v>236</v>
      </c>
      <c r="AW1498" t="s">
        <v>196</v>
      </c>
      <c r="AX1498" t="s">
        <v>697</v>
      </c>
      <c r="AY1498" t="s">
        <v>697</v>
      </c>
      <c r="AZ1498" t="s">
        <v>697</v>
      </c>
      <c r="BA1498" t="s">
        <v>2954</v>
      </c>
      <c r="BB1498" t="s">
        <v>3528</v>
      </c>
      <c r="BC1498">
        <v>0</v>
      </c>
      <c r="BD1498" t="s">
        <v>697</v>
      </c>
      <c r="BE1498">
        <v>0</v>
      </c>
      <c r="BF1498">
        <v>0</v>
      </c>
      <c r="BG1498">
        <v>0</v>
      </c>
      <c r="BH1498">
        <v>1.5</v>
      </c>
      <c r="BI1498" t="s">
        <v>197</v>
      </c>
      <c r="BJ1498" t="s">
        <v>192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 t="s">
        <v>3529</v>
      </c>
      <c r="BQ1498">
        <v>0</v>
      </c>
      <c r="BR1498">
        <v>0</v>
      </c>
      <c r="BS1498">
        <v>0</v>
      </c>
      <c r="BT1498" t="s">
        <v>880</v>
      </c>
      <c r="BU1498">
        <v>0</v>
      </c>
      <c r="BV1498">
        <v>0</v>
      </c>
      <c r="BW1498" t="s">
        <v>697</v>
      </c>
      <c r="BX1498">
        <v>0</v>
      </c>
    </row>
    <row r="1499" spans="1:76" x14ac:dyDescent="0.25">
      <c r="A1499" t="s">
        <v>1072</v>
      </c>
      <c r="B1499" t="s">
        <v>191</v>
      </c>
      <c r="C1499" t="s">
        <v>1073</v>
      </c>
      <c r="D1499" t="s">
        <v>466</v>
      </c>
      <c r="E1499" t="s">
        <v>192</v>
      </c>
      <c r="F1499" t="s">
        <v>677</v>
      </c>
      <c r="G1499" t="s">
        <v>697</v>
      </c>
      <c r="H1499" t="s">
        <v>89</v>
      </c>
      <c r="I1499" t="s">
        <v>2264</v>
      </c>
      <c r="J1499" t="s">
        <v>3339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697</v>
      </c>
      <c r="AC1499" s="2">
        <v>0</v>
      </c>
      <c r="AD1499">
        <v>0</v>
      </c>
      <c r="AE1499">
        <v>0</v>
      </c>
      <c r="AF1499">
        <v>0</v>
      </c>
      <c r="AG1499">
        <v>1</v>
      </c>
      <c r="AH1499">
        <v>50</v>
      </c>
      <c r="AI1499" t="s">
        <v>451</v>
      </c>
      <c r="AJ1499" t="s">
        <v>454</v>
      </c>
      <c r="AK1499" t="s">
        <v>697</v>
      </c>
      <c r="AL1499">
        <v>0</v>
      </c>
      <c r="AM1499">
        <v>0</v>
      </c>
      <c r="AN1499" t="s">
        <v>237</v>
      </c>
      <c r="AO1499" t="s">
        <v>697</v>
      </c>
      <c r="AP1499" t="s">
        <v>697</v>
      </c>
      <c r="AQ1499" t="s">
        <v>3526</v>
      </c>
      <c r="AR1499" t="s">
        <v>3527</v>
      </c>
      <c r="AS1499" t="s">
        <v>697</v>
      </c>
      <c r="AT1499" t="s">
        <v>697</v>
      </c>
      <c r="AU1499" t="s">
        <v>207</v>
      </c>
      <c r="AV1499" t="s">
        <v>236</v>
      </c>
      <c r="AW1499" t="s">
        <v>196</v>
      </c>
      <c r="AX1499" t="s">
        <v>697</v>
      </c>
      <c r="AY1499" t="s">
        <v>697</v>
      </c>
      <c r="AZ1499" t="s">
        <v>697</v>
      </c>
      <c r="BA1499" t="s">
        <v>2954</v>
      </c>
      <c r="BB1499" t="s">
        <v>3528</v>
      </c>
      <c r="BC1499">
        <v>0</v>
      </c>
      <c r="BD1499" t="s">
        <v>697</v>
      </c>
      <c r="BE1499">
        <v>0</v>
      </c>
      <c r="BF1499">
        <v>0</v>
      </c>
      <c r="BG1499">
        <v>0</v>
      </c>
      <c r="BH1499">
        <v>1.5</v>
      </c>
      <c r="BI1499" t="s">
        <v>197</v>
      </c>
      <c r="BJ1499" t="s">
        <v>192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 t="s">
        <v>3529</v>
      </c>
      <c r="BQ1499">
        <v>0</v>
      </c>
      <c r="BR1499">
        <v>0</v>
      </c>
      <c r="BS1499">
        <v>0</v>
      </c>
      <c r="BT1499" t="s">
        <v>880</v>
      </c>
      <c r="BU1499">
        <v>0</v>
      </c>
      <c r="BV1499">
        <v>0</v>
      </c>
      <c r="BW1499" t="s">
        <v>697</v>
      </c>
      <c r="BX1499">
        <v>0</v>
      </c>
    </row>
    <row r="1500" spans="1:76" x14ac:dyDescent="0.25">
      <c r="A1500" t="s">
        <v>721</v>
      </c>
      <c r="B1500" t="s">
        <v>191</v>
      </c>
      <c r="C1500" t="s">
        <v>209</v>
      </c>
      <c r="D1500" t="s">
        <v>796</v>
      </c>
      <c r="E1500" t="s">
        <v>192</v>
      </c>
      <c r="F1500" t="s">
        <v>210</v>
      </c>
      <c r="G1500" t="s">
        <v>697</v>
      </c>
      <c r="H1500" t="s">
        <v>89</v>
      </c>
      <c r="I1500" t="s">
        <v>2264</v>
      </c>
      <c r="J1500" t="s">
        <v>3339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697</v>
      </c>
      <c r="AC1500" s="2">
        <v>0</v>
      </c>
      <c r="AD1500">
        <v>0</v>
      </c>
      <c r="AE1500">
        <v>0</v>
      </c>
      <c r="AF1500">
        <v>1</v>
      </c>
      <c r="AG1500">
        <v>0</v>
      </c>
      <c r="AH1500">
        <v>55.44</v>
      </c>
      <c r="AI1500" t="s">
        <v>894</v>
      </c>
      <c r="AJ1500" t="s">
        <v>1011</v>
      </c>
      <c r="AK1500" t="s">
        <v>697</v>
      </c>
      <c r="AL1500">
        <v>0</v>
      </c>
      <c r="AM1500">
        <v>0</v>
      </c>
      <c r="AN1500" t="s">
        <v>235</v>
      </c>
      <c r="AO1500" t="s">
        <v>697</v>
      </c>
      <c r="AP1500" t="s">
        <v>697</v>
      </c>
      <c r="AQ1500" t="s">
        <v>3522</v>
      </c>
      <c r="AR1500" t="s">
        <v>3523</v>
      </c>
      <c r="AS1500" t="s">
        <v>697</v>
      </c>
      <c r="AT1500" t="s">
        <v>697</v>
      </c>
      <c r="AU1500" t="s">
        <v>213</v>
      </c>
      <c r="AV1500" t="s">
        <v>236</v>
      </c>
      <c r="AW1500" t="s">
        <v>196</v>
      </c>
      <c r="AX1500" t="s">
        <v>697</v>
      </c>
      <c r="AY1500" t="s">
        <v>697</v>
      </c>
      <c r="AZ1500" t="s">
        <v>697</v>
      </c>
      <c r="BA1500" t="s">
        <v>3064</v>
      </c>
      <c r="BB1500" t="s">
        <v>3530</v>
      </c>
      <c r="BC1500">
        <v>0</v>
      </c>
      <c r="BD1500" t="s">
        <v>697</v>
      </c>
      <c r="BE1500">
        <v>0</v>
      </c>
      <c r="BF1500">
        <v>0</v>
      </c>
      <c r="BG1500">
        <v>0</v>
      </c>
      <c r="BH1500">
        <v>1.75</v>
      </c>
      <c r="BI1500" t="s">
        <v>197</v>
      </c>
      <c r="BJ1500" t="s">
        <v>192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 t="s">
        <v>3525</v>
      </c>
      <c r="BQ1500">
        <v>0</v>
      </c>
      <c r="BR1500">
        <v>0</v>
      </c>
      <c r="BS1500">
        <v>0</v>
      </c>
      <c r="BT1500" t="s">
        <v>880</v>
      </c>
      <c r="BU1500">
        <v>0</v>
      </c>
      <c r="BV1500">
        <v>0</v>
      </c>
      <c r="BW1500" t="s">
        <v>697</v>
      </c>
      <c r="BX1500">
        <v>0</v>
      </c>
    </row>
    <row r="1501" spans="1:76" x14ac:dyDescent="0.25">
      <c r="A1501" t="s">
        <v>721</v>
      </c>
      <c r="B1501" t="s">
        <v>191</v>
      </c>
      <c r="C1501" t="s">
        <v>209</v>
      </c>
      <c r="D1501" t="s">
        <v>796</v>
      </c>
      <c r="E1501" t="s">
        <v>192</v>
      </c>
      <c r="F1501" t="s">
        <v>210</v>
      </c>
      <c r="G1501" t="s">
        <v>697</v>
      </c>
      <c r="H1501" t="s">
        <v>89</v>
      </c>
      <c r="I1501" t="s">
        <v>2264</v>
      </c>
      <c r="J1501" t="s">
        <v>3339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697</v>
      </c>
      <c r="AC1501" s="2">
        <v>0</v>
      </c>
      <c r="AD1501">
        <v>0</v>
      </c>
      <c r="AE1501">
        <v>0</v>
      </c>
      <c r="AF1501">
        <v>0</v>
      </c>
      <c r="AG1501">
        <v>1</v>
      </c>
      <c r="AH1501">
        <v>50</v>
      </c>
      <c r="AI1501" t="s">
        <v>894</v>
      </c>
      <c r="AJ1501" t="s">
        <v>1011</v>
      </c>
      <c r="AK1501" t="s">
        <v>697</v>
      </c>
      <c r="AL1501">
        <v>0</v>
      </c>
      <c r="AM1501">
        <v>0</v>
      </c>
      <c r="AN1501" t="s">
        <v>237</v>
      </c>
      <c r="AO1501" t="s">
        <v>697</v>
      </c>
      <c r="AP1501" t="s">
        <v>697</v>
      </c>
      <c r="AQ1501" t="s">
        <v>3522</v>
      </c>
      <c r="AR1501" t="s">
        <v>3523</v>
      </c>
      <c r="AS1501" t="s">
        <v>697</v>
      </c>
      <c r="AT1501" t="s">
        <v>697</v>
      </c>
      <c r="AU1501" t="s">
        <v>213</v>
      </c>
      <c r="AV1501" t="s">
        <v>236</v>
      </c>
      <c r="AW1501" t="s">
        <v>196</v>
      </c>
      <c r="AX1501" t="s">
        <v>697</v>
      </c>
      <c r="AY1501" t="s">
        <v>697</v>
      </c>
      <c r="AZ1501" t="s">
        <v>697</v>
      </c>
      <c r="BA1501" t="s">
        <v>3064</v>
      </c>
      <c r="BB1501" t="s">
        <v>3530</v>
      </c>
      <c r="BC1501">
        <v>0</v>
      </c>
      <c r="BD1501" t="s">
        <v>697</v>
      </c>
      <c r="BE1501">
        <v>0</v>
      </c>
      <c r="BF1501">
        <v>0</v>
      </c>
      <c r="BG1501">
        <v>0</v>
      </c>
      <c r="BH1501">
        <v>1.75</v>
      </c>
      <c r="BI1501" t="s">
        <v>197</v>
      </c>
      <c r="BJ1501" t="s">
        <v>192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 t="s">
        <v>3525</v>
      </c>
      <c r="BQ1501">
        <v>0</v>
      </c>
      <c r="BR1501">
        <v>0</v>
      </c>
      <c r="BS1501">
        <v>0</v>
      </c>
      <c r="BT1501" t="s">
        <v>880</v>
      </c>
      <c r="BU1501">
        <v>0</v>
      </c>
      <c r="BV1501">
        <v>0</v>
      </c>
      <c r="BW1501" t="s">
        <v>697</v>
      </c>
      <c r="BX1501">
        <v>0</v>
      </c>
    </row>
    <row r="1502" spans="1:76" x14ac:dyDescent="0.25">
      <c r="A1502" t="s">
        <v>1072</v>
      </c>
      <c r="B1502" t="s">
        <v>191</v>
      </c>
      <c r="C1502" t="s">
        <v>1073</v>
      </c>
      <c r="D1502" t="s">
        <v>466</v>
      </c>
      <c r="E1502" t="s">
        <v>192</v>
      </c>
      <c r="F1502" t="s">
        <v>677</v>
      </c>
      <c r="G1502" t="s">
        <v>697</v>
      </c>
      <c r="H1502" t="s">
        <v>89</v>
      </c>
      <c r="I1502" t="s">
        <v>2633</v>
      </c>
      <c r="J1502" t="s">
        <v>3339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697</v>
      </c>
      <c r="AC1502" s="2">
        <v>0</v>
      </c>
      <c r="AD1502">
        <v>0</v>
      </c>
      <c r="AE1502">
        <v>0</v>
      </c>
      <c r="AF1502">
        <v>1</v>
      </c>
      <c r="AG1502">
        <v>0</v>
      </c>
      <c r="AH1502">
        <v>63.16</v>
      </c>
      <c r="AI1502" t="s">
        <v>452</v>
      </c>
      <c r="AJ1502" t="s">
        <v>453</v>
      </c>
      <c r="AK1502" t="s">
        <v>697</v>
      </c>
      <c r="AL1502">
        <v>0</v>
      </c>
      <c r="AM1502">
        <v>0</v>
      </c>
      <c r="AN1502" t="s">
        <v>194</v>
      </c>
      <c r="AO1502" t="s">
        <v>697</v>
      </c>
      <c r="AP1502" t="s">
        <v>697</v>
      </c>
      <c r="AQ1502" t="s">
        <v>3531</v>
      </c>
      <c r="AR1502" t="s">
        <v>3532</v>
      </c>
      <c r="AS1502" t="s">
        <v>697</v>
      </c>
      <c r="AT1502" t="s">
        <v>697</v>
      </c>
      <c r="AU1502" t="s">
        <v>195</v>
      </c>
      <c r="AV1502" t="s">
        <v>236</v>
      </c>
      <c r="AW1502" t="s">
        <v>196</v>
      </c>
      <c r="AX1502" t="s">
        <v>697</v>
      </c>
      <c r="AY1502" t="s">
        <v>697</v>
      </c>
      <c r="AZ1502" t="s">
        <v>697</v>
      </c>
      <c r="BA1502" t="s">
        <v>3533</v>
      </c>
      <c r="BB1502" t="s">
        <v>3534</v>
      </c>
      <c r="BC1502">
        <v>0</v>
      </c>
      <c r="BD1502" t="s">
        <v>697</v>
      </c>
      <c r="BE1502">
        <v>0</v>
      </c>
      <c r="BF1502">
        <v>0</v>
      </c>
      <c r="BG1502">
        <v>0</v>
      </c>
      <c r="BH1502">
        <v>2.2000000000000002</v>
      </c>
      <c r="BI1502" t="s">
        <v>197</v>
      </c>
      <c r="BJ1502" t="s">
        <v>192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 t="s">
        <v>3535</v>
      </c>
      <c r="BQ1502">
        <v>0</v>
      </c>
      <c r="BR1502">
        <v>0</v>
      </c>
      <c r="BS1502">
        <v>0</v>
      </c>
      <c r="BT1502" t="s">
        <v>880</v>
      </c>
      <c r="BU1502">
        <v>0</v>
      </c>
      <c r="BV1502">
        <v>0</v>
      </c>
      <c r="BW1502" t="s">
        <v>697</v>
      </c>
      <c r="BX1502">
        <v>0</v>
      </c>
    </row>
    <row r="1503" spans="1:76" x14ac:dyDescent="0.25">
      <c r="A1503" t="s">
        <v>1072</v>
      </c>
      <c r="B1503" t="s">
        <v>191</v>
      </c>
      <c r="C1503" t="s">
        <v>1073</v>
      </c>
      <c r="D1503" t="s">
        <v>466</v>
      </c>
      <c r="E1503" t="s">
        <v>192</v>
      </c>
      <c r="F1503" t="s">
        <v>677</v>
      </c>
      <c r="G1503" t="s">
        <v>198</v>
      </c>
      <c r="H1503" t="s">
        <v>198</v>
      </c>
      <c r="I1503" t="s">
        <v>2633</v>
      </c>
      <c r="J1503" t="s">
        <v>3339</v>
      </c>
      <c r="K1503">
        <v>1</v>
      </c>
      <c r="L1503">
        <v>377</v>
      </c>
      <c r="M1503">
        <v>256</v>
      </c>
      <c r="N1503">
        <v>0</v>
      </c>
      <c r="O1503">
        <v>0</v>
      </c>
      <c r="P1503">
        <v>0</v>
      </c>
      <c r="Q1503">
        <v>377</v>
      </c>
      <c r="R1503">
        <v>0</v>
      </c>
      <c r="S1503">
        <v>0</v>
      </c>
      <c r="T1503">
        <v>32.1</v>
      </c>
      <c r="U1503">
        <v>31.5</v>
      </c>
      <c r="V1503">
        <v>25.82</v>
      </c>
      <c r="W1503">
        <v>-6.28</v>
      </c>
      <c r="X1503">
        <v>-1.84</v>
      </c>
      <c r="Y1503">
        <v>0</v>
      </c>
      <c r="Z1503">
        <v>8.32</v>
      </c>
      <c r="AA1503">
        <v>3.25</v>
      </c>
      <c r="AB1503" t="s">
        <v>199</v>
      </c>
      <c r="AC1503" s="2">
        <v>-1.8442622950819672</v>
      </c>
      <c r="AD1503">
        <v>-0.41</v>
      </c>
      <c r="AE1503">
        <v>249.93</v>
      </c>
      <c r="AF1503">
        <v>0</v>
      </c>
      <c r="AG1503">
        <v>0</v>
      </c>
      <c r="AH1503">
        <v>0</v>
      </c>
      <c r="AI1503" t="s">
        <v>697</v>
      </c>
      <c r="AJ1503" t="s">
        <v>697</v>
      </c>
      <c r="AK1503" t="s">
        <v>697</v>
      </c>
      <c r="AL1503">
        <v>0</v>
      </c>
      <c r="AM1503">
        <v>0</v>
      </c>
      <c r="AN1503" t="s">
        <v>697</v>
      </c>
      <c r="AO1503" t="s">
        <v>697</v>
      </c>
      <c r="AP1503" t="s">
        <v>215</v>
      </c>
      <c r="AQ1503" t="s">
        <v>3531</v>
      </c>
      <c r="AR1503" t="s">
        <v>3532</v>
      </c>
      <c r="AS1503" t="s">
        <v>697</v>
      </c>
      <c r="AT1503" t="s">
        <v>697</v>
      </c>
      <c r="AU1503" t="s">
        <v>195</v>
      </c>
      <c r="AV1503" t="s">
        <v>236</v>
      </c>
      <c r="AW1503" t="s">
        <v>196</v>
      </c>
      <c r="AX1503" t="s">
        <v>697</v>
      </c>
      <c r="AY1503" t="s">
        <v>697</v>
      </c>
      <c r="AZ1503" t="s">
        <v>697</v>
      </c>
      <c r="BA1503" t="s">
        <v>3533</v>
      </c>
      <c r="BB1503" t="s">
        <v>3534</v>
      </c>
      <c r="BC1503">
        <v>0</v>
      </c>
      <c r="BD1503" t="s">
        <v>697</v>
      </c>
      <c r="BE1503">
        <v>0</v>
      </c>
      <c r="BF1503">
        <v>0</v>
      </c>
      <c r="BG1503">
        <v>0</v>
      </c>
      <c r="BH1503">
        <v>0</v>
      </c>
      <c r="BI1503" t="s">
        <v>197</v>
      </c>
      <c r="BJ1503" t="s">
        <v>697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 t="s">
        <v>3535</v>
      </c>
      <c r="BQ1503">
        <v>0</v>
      </c>
      <c r="BR1503">
        <v>0</v>
      </c>
      <c r="BS1503">
        <v>0</v>
      </c>
      <c r="BT1503" t="s">
        <v>697</v>
      </c>
      <c r="BU1503">
        <v>0</v>
      </c>
      <c r="BV1503">
        <v>0</v>
      </c>
      <c r="BW1503" t="s">
        <v>697</v>
      </c>
      <c r="BX1503">
        <v>0</v>
      </c>
    </row>
    <row r="1504" spans="1:76" x14ac:dyDescent="0.25">
      <c r="A1504" t="s">
        <v>746</v>
      </c>
      <c r="B1504" t="s">
        <v>201</v>
      </c>
      <c r="C1504" t="s">
        <v>249</v>
      </c>
      <c r="D1504" t="s">
        <v>250</v>
      </c>
      <c r="E1504" t="s">
        <v>192</v>
      </c>
      <c r="F1504" t="s">
        <v>251</v>
      </c>
      <c r="G1504" t="s">
        <v>697</v>
      </c>
      <c r="H1504" t="s">
        <v>89</v>
      </c>
      <c r="I1504" t="s">
        <v>1318</v>
      </c>
      <c r="J1504" t="s">
        <v>3339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697</v>
      </c>
      <c r="AC1504" s="2">
        <v>0</v>
      </c>
      <c r="AD1504">
        <v>0</v>
      </c>
      <c r="AE1504">
        <v>0</v>
      </c>
      <c r="AF1504">
        <v>1</v>
      </c>
      <c r="AG1504">
        <v>0</v>
      </c>
      <c r="AH1504">
        <v>47.52</v>
      </c>
      <c r="AI1504" t="s">
        <v>614</v>
      </c>
      <c r="AJ1504" t="s">
        <v>682</v>
      </c>
      <c r="AK1504" t="s">
        <v>697</v>
      </c>
      <c r="AL1504">
        <v>0</v>
      </c>
      <c r="AM1504">
        <v>0</v>
      </c>
      <c r="AN1504" t="s">
        <v>194</v>
      </c>
      <c r="AO1504" t="s">
        <v>697</v>
      </c>
      <c r="AP1504" t="s">
        <v>697</v>
      </c>
      <c r="AQ1504" t="s">
        <v>3536</v>
      </c>
      <c r="AR1504" t="s">
        <v>3537</v>
      </c>
      <c r="AS1504" t="s">
        <v>697</v>
      </c>
      <c r="AT1504" t="s">
        <v>697</v>
      </c>
      <c r="AU1504" t="s">
        <v>213</v>
      </c>
      <c r="AV1504" t="s">
        <v>236</v>
      </c>
      <c r="AW1504" t="s">
        <v>196</v>
      </c>
      <c r="AX1504" t="s">
        <v>697</v>
      </c>
      <c r="AY1504" t="s">
        <v>697</v>
      </c>
      <c r="AZ1504" t="s">
        <v>697</v>
      </c>
      <c r="BA1504" t="s">
        <v>1518</v>
      </c>
      <c r="BB1504" t="s">
        <v>3323</v>
      </c>
      <c r="BC1504">
        <v>0</v>
      </c>
      <c r="BD1504" t="s">
        <v>697</v>
      </c>
      <c r="BE1504">
        <v>0</v>
      </c>
      <c r="BF1504">
        <v>0</v>
      </c>
      <c r="BG1504">
        <v>0</v>
      </c>
      <c r="BH1504">
        <v>1.6</v>
      </c>
      <c r="BI1504" t="s">
        <v>197</v>
      </c>
      <c r="BJ1504" t="s">
        <v>192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 t="s">
        <v>3538</v>
      </c>
      <c r="BQ1504">
        <v>0</v>
      </c>
      <c r="BR1504">
        <v>0</v>
      </c>
      <c r="BS1504">
        <v>0</v>
      </c>
      <c r="BT1504" t="s">
        <v>880</v>
      </c>
      <c r="BU1504">
        <v>0</v>
      </c>
      <c r="BV1504">
        <v>0</v>
      </c>
      <c r="BW1504" t="s">
        <v>697</v>
      </c>
      <c r="BX1504">
        <v>0</v>
      </c>
    </row>
    <row r="1505" spans="1:76" x14ac:dyDescent="0.25">
      <c r="A1505" t="s">
        <v>746</v>
      </c>
      <c r="B1505" t="s">
        <v>201</v>
      </c>
      <c r="C1505" t="s">
        <v>249</v>
      </c>
      <c r="D1505" t="s">
        <v>250</v>
      </c>
      <c r="E1505" t="s">
        <v>192</v>
      </c>
      <c r="F1505" t="s">
        <v>251</v>
      </c>
      <c r="G1505" t="s">
        <v>198</v>
      </c>
      <c r="H1505" t="s">
        <v>198</v>
      </c>
      <c r="I1505" t="s">
        <v>1318</v>
      </c>
      <c r="J1505" t="s">
        <v>3339</v>
      </c>
      <c r="K1505">
        <v>1</v>
      </c>
      <c r="L1505">
        <v>578</v>
      </c>
      <c r="M1505">
        <v>318</v>
      </c>
      <c r="N1505">
        <v>0</v>
      </c>
      <c r="O1505">
        <v>0</v>
      </c>
      <c r="P1505">
        <v>0</v>
      </c>
      <c r="Q1505">
        <v>578</v>
      </c>
      <c r="R1505">
        <v>0</v>
      </c>
      <c r="S1505">
        <v>0</v>
      </c>
      <c r="T1505">
        <v>44.98</v>
      </c>
      <c r="U1505">
        <v>29.5</v>
      </c>
      <c r="V1505">
        <v>24.18</v>
      </c>
      <c r="W1505">
        <v>-20.8</v>
      </c>
      <c r="X1505">
        <v>-73.349999999999994</v>
      </c>
      <c r="Y1505">
        <v>12.898</v>
      </c>
      <c r="Z1505">
        <v>10.34</v>
      </c>
      <c r="AA1505">
        <v>3.25</v>
      </c>
      <c r="AB1505" t="s">
        <v>199</v>
      </c>
      <c r="AC1505" s="2">
        <v>-83.924590163934425</v>
      </c>
      <c r="AD1505">
        <v>-18.46</v>
      </c>
      <c r="AE1505">
        <v>397.15</v>
      </c>
      <c r="AF1505">
        <v>0</v>
      </c>
      <c r="AG1505">
        <v>0</v>
      </c>
      <c r="AH1505">
        <v>0</v>
      </c>
      <c r="AI1505" t="s">
        <v>697</v>
      </c>
      <c r="AJ1505" t="s">
        <v>697</v>
      </c>
      <c r="AK1505" t="s">
        <v>697</v>
      </c>
      <c r="AL1505">
        <v>0</v>
      </c>
      <c r="AM1505">
        <v>0</v>
      </c>
      <c r="AN1505" t="s">
        <v>697</v>
      </c>
      <c r="AO1505" t="s">
        <v>697</v>
      </c>
      <c r="AP1505" t="s">
        <v>215</v>
      </c>
      <c r="AQ1505" t="s">
        <v>3536</v>
      </c>
      <c r="AR1505" t="s">
        <v>3537</v>
      </c>
      <c r="AS1505" t="s">
        <v>697</v>
      </c>
      <c r="AT1505" t="s">
        <v>697</v>
      </c>
      <c r="AU1505" t="s">
        <v>213</v>
      </c>
      <c r="AV1505" t="s">
        <v>236</v>
      </c>
      <c r="AW1505" t="s">
        <v>196</v>
      </c>
      <c r="AX1505" t="s">
        <v>697</v>
      </c>
      <c r="AY1505" t="s">
        <v>697</v>
      </c>
      <c r="AZ1505" t="s">
        <v>697</v>
      </c>
      <c r="BA1505" t="s">
        <v>1518</v>
      </c>
      <c r="BB1505" t="s">
        <v>3323</v>
      </c>
      <c r="BC1505">
        <v>0</v>
      </c>
      <c r="BD1505" t="s">
        <v>697</v>
      </c>
      <c r="BE1505">
        <v>0</v>
      </c>
      <c r="BF1505">
        <v>0</v>
      </c>
      <c r="BG1505">
        <v>0</v>
      </c>
      <c r="BH1505">
        <v>0</v>
      </c>
      <c r="BI1505" t="s">
        <v>197</v>
      </c>
      <c r="BJ1505" t="s">
        <v>697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 t="s">
        <v>3538</v>
      </c>
      <c r="BQ1505">
        <v>0</v>
      </c>
      <c r="BR1505">
        <v>0</v>
      </c>
      <c r="BS1505">
        <v>0</v>
      </c>
      <c r="BT1505" t="s">
        <v>697</v>
      </c>
      <c r="BU1505">
        <v>0</v>
      </c>
      <c r="BV1505">
        <v>0</v>
      </c>
      <c r="BW1505" t="s">
        <v>697</v>
      </c>
      <c r="BX1505">
        <v>0</v>
      </c>
    </row>
    <row r="1506" spans="1:76" x14ac:dyDescent="0.25">
      <c r="A1506" t="s">
        <v>739</v>
      </c>
      <c r="B1506" t="s">
        <v>191</v>
      </c>
      <c r="C1506" t="s">
        <v>535</v>
      </c>
      <c r="D1506" t="s">
        <v>536</v>
      </c>
      <c r="E1506" t="s">
        <v>192</v>
      </c>
      <c r="F1506" t="s">
        <v>253</v>
      </c>
      <c r="G1506" t="s">
        <v>697</v>
      </c>
      <c r="H1506" t="s">
        <v>89</v>
      </c>
      <c r="I1506" t="s">
        <v>2633</v>
      </c>
      <c r="J1506" t="s">
        <v>3339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697</v>
      </c>
      <c r="AC1506" s="2">
        <v>0</v>
      </c>
      <c r="AD1506">
        <v>0</v>
      </c>
      <c r="AE1506">
        <v>0</v>
      </c>
      <c r="AF1506">
        <v>1</v>
      </c>
      <c r="AG1506">
        <v>0</v>
      </c>
      <c r="AH1506">
        <v>50.24</v>
      </c>
      <c r="AI1506" t="s">
        <v>894</v>
      </c>
      <c r="AJ1506" t="s">
        <v>1011</v>
      </c>
      <c r="AK1506" t="s">
        <v>697</v>
      </c>
      <c r="AL1506">
        <v>0</v>
      </c>
      <c r="AM1506">
        <v>0</v>
      </c>
      <c r="AN1506" t="s">
        <v>194</v>
      </c>
      <c r="AO1506" t="s">
        <v>697</v>
      </c>
      <c r="AP1506" t="s">
        <v>697</v>
      </c>
      <c r="AQ1506" t="s">
        <v>2277</v>
      </c>
      <c r="AR1506" t="s">
        <v>2278</v>
      </c>
      <c r="AS1506" t="s">
        <v>697</v>
      </c>
      <c r="AT1506" t="s">
        <v>697</v>
      </c>
      <c r="AU1506" t="s">
        <v>213</v>
      </c>
      <c r="AV1506" t="s">
        <v>236</v>
      </c>
      <c r="AW1506" t="s">
        <v>196</v>
      </c>
      <c r="AX1506" t="s">
        <v>697</v>
      </c>
      <c r="AY1506" t="s">
        <v>697</v>
      </c>
      <c r="AZ1506" t="s">
        <v>697</v>
      </c>
      <c r="BA1506" t="s">
        <v>3539</v>
      </c>
      <c r="BB1506" t="s">
        <v>3540</v>
      </c>
      <c r="BC1506">
        <v>0</v>
      </c>
      <c r="BD1506" t="s">
        <v>697</v>
      </c>
      <c r="BE1506">
        <v>0</v>
      </c>
      <c r="BF1506">
        <v>0</v>
      </c>
      <c r="BG1506">
        <v>0</v>
      </c>
      <c r="BH1506">
        <v>1.75</v>
      </c>
      <c r="BI1506" t="s">
        <v>197</v>
      </c>
      <c r="BJ1506" t="s">
        <v>192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 t="s">
        <v>3541</v>
      </c>
      <c r="BQ1506">
        <v>0</v>
      </c>
      <c r="BR1506">
        <v>0</v>
      </c>
      <c r="BS1506">
        <v>0</v>
      </c>
      <c r="BT1506" t="s">
        <v>880</v>
      </c>
      <c r="BU1506">
        <v>0</v>
      </c>
      <c r="BV1506">
        <v>0</v>
      </c>
      <c r="BW1506" t="s">
        <v>697</v>
      </c>
      <c r="BX1506">
        <v>0</v>
      </c>
    </row>
    <row r="1507" spans="1:76" x14ac:dyDescent="0.25">
      <c r="A1507" t="s">
        <v>739</v>
      </c>
      <c r="B1507" t="s">
        <v>191</v>
      </c>
      <c r="C1507" t="s">
        <v>535</v>
      </c>
      <c r="D1507" t="s">
        <v>536</v>
      </c>
      <c r="E1507" t="s">
        <v>192</v>
      </c>
      <c r="F1507" t="s">
        <v>253</v>
      </c>
      <c r="G1507" t="s">
        <v>198</v>
      </c>
      <c r="H1507" t="s">
        <v>198</v>
      </c>
      <c r="I1507" t="s">
        <v>2633</v>
      </c>
      <c r="J1507" t="s">
        <v>3339</v>
      </c>
      <c r="K1507">
        <v>1</v>
      </c>
      <c r="L1507">
        <v>557</v>
      </c>
      <c r="M1507">
        <v>379</v>
      </c>
      <c r="N1507">
        <v>0</v>
      </c>
      <c r="O1507">
        <v>0</v>
      </c>
      <c r="P1507">
        <v>0</v>
      </c>
      <c r="Q1507">
        <v>557</v>
      </c>
      <c r="R1507">
        <v>0</v>
      </c>
      <c r="S1507">
        <v>0</v>
      </c>
      <c r="T1507">
        <v>31.96</v>
      </c>
      <c r="U1507">
        <v>31.5</v>
      </c>
      <c r="V1507">
        <v>25.82</v>
      </c>
      <c r="W1507">
        <v>-6.14</v>
      </c>
      <c r="X1507">
        <v>-2.09</v>
      </c>
      <c r="Y1507">
        <v>19.091999999999999</v>
      </c>
      <c r="Z1507">
        <v>1.52</v>
      </c>
      <c r="AA1507">
        <v>0.4</v>
      </c>
      <c r="AB1507" t="s">
        <v>199</v>
      </c>
      <c r="AC1507" s="2">
        <v>-17.739344262295081</v>
      </c>
      <c r="AD1507">
        <v>-3.9</v>
      </c>
      <c r="AE1507">
        <v>380.03</v>
      </c>
      <c r="AF1507">
        <v>0</v>
      </c>
      <c r="AG1507">
        <v>0</v>
      </c>
      <c r="AH1507">
        <v>0</v>
      </c>
      <c r="AI1507" t="s">
        <v>697</v>
      </c>
      <c r="AJ1507" t="s">
        <v>697</v>
      </c>
      <c r="AK1507" t="s">
        <v>697</v>
      </c>
      <c r="AL1507">
        <v>0</v>
      </c>
      <c r="AM1507">
        <v>0</v>
      </c>
      <c r="AN1507" t="s">
        <v>697</v>
      </c>
      <c r="AO1507" t="s">
        <v>697</v>
      </c>
      <c r="AP1507" t="s">
        <v>215</v>
      </c>
      <c r="AQ1507" t="s">
        <v>2277</v>
      </c>
      <c r="AR1507" t="s">
        <v>2278</v>
      </c>
      <c r="AS1507" t="s">
        <v>697</v>
      </c>
      <c r="AT1507" t="s">
        <v>697</v>
      </c>
      <c r="AU1507" t="s">
        <v>213</v>
      </c>
      <c r="AV1507" t="s">
        <v>236</v>
      </c>
      <c r="AW1507" t="s">
        <v>196</v>
      </c>
      <c r="AX1507" t="s">
        <v>697</v>
      </c>
      <c r="AY1507" t="s">
        <v>697</v>
      </c>
      <c r="AZ1507" t="s">
        <v>697</v>
      </c>
      <c r="BA1507" t="s">
        <v>3539</v>
      </c>
      <c r="BB1507" t="s">
        <v>3540</v>
      </c>
      <c r="BC1507">
        <v>0</v>
      </c>
      <c r="BD1507" t="s">
        <v>697</v>
      </c>
      <c r="BE1507">
        <v>0</v>
      </c>
      <c r="BF1507">
        <v>0</v>
      </c>
      <c r="BG1507">
        <v>0</v>
      </c>
      <c r="BH1507">
        <v>0</v>
      </c>
      <c r="BI1507" t="s">
        <v>197</v>
      </c>
      <c r="BJ1507" t="s">
        <v>697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 t="s">
        <v>3541</v>
      </c>
      <c r="BQ1507">
        <v>0</v>
      </c>
      <c r="BR1507">
        <v>0</v>
      </c>
      <c r="BS1507">
        <v>0</v>
      </c>
      <c r="BT1507" t="s">
        <v>697</v>
      </c>
      <c r="BU1507">
        <v>0</v>
      </c>
      <c r="BV1507">
        <v>0</v>
      </c>
      <c r="BW1507" t="s">
        <v>697</v>
      </c>
      <c r="BX1507">
        <v>0</v>
      </c>
    </row>
    <row r="1508" spans="1:76" x14ac:dyDescent="0.25">
      <c r="A1508" t="s">
        <v>745</v>
      </c>
      <c r="B1508" t="s">
        <v>191</v>
      </c>
      <c r="C1508" t="s">
        <v>537</v>
      </c>
      <c r="D1508" t="s">
        <v>668</v>
      </c>
      <c r="E1508" t="s">
        <v>192</v>
      </c>
      <c r="F1508" t="s">
        <v>469</v>
      </c>
      <c r="G1508" t="s">
        <v>697</v>
      </c>
      <c r="H1508" t="s">
        <v>89</v>
      </c>
      <c r="I1508" t="s">
        <v>1131</v>
      </c>
      <c r="J1508" t="s">
        <v>3339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t="s">
        <v>697</v>
      </c>
      <c r="AC1508" s="2">
        <v>0</v>
      </c>
      <c r="AD1508">
        <v>0</v>
      </c>
      <c r="AE1508">
        <v>0</v>
      </c>
      <c r="AF1508">
        <v>1</v>
      </c>
      <c r="AG1508">
        <v>0</v>
      </c>
      <c r="AH1508">
        <v>55.98</v>
      </c>
      <c r="AI1508" t="s">
        <v>610</v>
      </c>
      <c r="AJ1508" t="s">
        <v>613</v>
      </c>
      <c r="AK1508" t="s">
        <v>697</v>
      </c>
      <c r="AL1508">
        <v>0</v>
      </c>
      <c r="AM1508">
        <v>0</v>
      </c>
      <c r="AN1508" t="s">
        <v>235</v>
      </c>
      <c r="AO1508" t="s">
        <v>697</v>
      </c>
      <c r="AP1508" t="s">
        <v>697</v>
      </c>
      <c r="AQ1508" t="s">
        <v>3542</v>
      </c>
      <c r="AR1508" t="s">
        <v>3543</v>
      </c>
      <c r="AS1508" t="s">
        <v>697</v>
      </c>
      <c r="AT1508" t="s">
        <v>697</v>
      </c>
      <c r="AU1508" t="s">
        <v>223</v>
      </c>
      <c r="AV1508" t="s">
        <v>236</v>
      </c>
      <c r="AW1508" t="s">
        <v>196</v>
      </c>
      <c r="AX1508" t="s">
        <v>697</v>
      </c>
      <c r="AY1508" t="s">
        <v>697</v>
      </c>
      <c r="AZ1508" t="s">
        <v>697</v>
      </c>
      <c r="BA1508" t="s">
        <v>1309</v>
      </c>
      <c r="BB1508" t="s">
        <v>1310</v>
      </c>
      <c r="BC1508">
        <v>0</v>
      </c>
      <c r="BD1508" t="s">
        <v>697</v>
      </c>
      <c r="BE1508">
        <v>0</v>
      </c>
      <c r="BF1508">
        <v>0</v>
      </c>
      <c r="BG1508">
        <v>0</v>
      </c>
      <c r="BH1508">
        <v>1.95</v>
      </c>
      <c r="BI1508" t="s">
        <v>197</v>
      </c>
      <c r="BJ1508" t="s">
        <v>192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 t="s">
        <v>3544</v>
      </c>
      <c r="BQ1508">
        <v>0</v>
      </c>
      <c r="BR1508">
        <v>0</v>
      </c>
      <c r="BS1508">
        <v>0</v>
      </c>
      <c r="BT1508" t="s">
        <v>880</v>
      </c>
      <c r="BU1508">
        <v>0</v>
      </c>
      <c r="BV1508">
        <v>0</v>
      </c>
      <c r="BW1508" t="s">
        <v>697</v>
      </c>
      <c r="BX1508">
        <v>0</v>
      </c>
    </row>
    <row r="1509" spans="1:76" x14ac:dyDescent="0.25">
      <c r="A1509" t="s">
        <v>745</v>
      </c>
      <c r="B1509" t="s">
        <v>191</v>
      </c>
      <c r="C1509" t="s">
        <v>537</v>
      </c>
      <c r="D1509" t="s">
        <v>668</v>
      </c>
      <c r="E1509" t="s">
        <v>192</v>
      </c>
      <c r="F1509" t="s">
        <v>469</v>
      </c>
      <c r="G1509" t="s">
        <v>697</v>
      </c>
      <c r="H1509" t="s">
        <v>89</v>
      </c>
      <c r="I1509" t="s">
        <v>1131</v>
      </c>
      <c r="J1509" t="s">
        <v>3339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697</v>
      </c>
      <c r="AC1509" s="2">
        <v>0</v>
      </c>
      <c r="AD1509">
        <v>0</v>
      </c>
      <c r="AE1509">
        <v>0</v>
      </c>
      <c r="AF1509">
        <v>0</v>
      </c>
      <c r="AG1509">
        <v>1</v>
      </c>
      <c r="AH1509">
        <v>50</v>
      </c>
      <c r="AI1509" t="s">
        <v>610</v>
      </c>
      <c r="AJ1509" t="s">
        <v>613</v>
      </c>
      <c r="AK1509" t="s">
        <v>697</v>
      </c>
      <c r="AL1509">
        <v>0</v>
      </c>
      <c r="AM1509">
        <v>0</v>
      </c>
      <c r="AN1509" t="s">
        <v>237</v>
      </c>
      <c r="AO1509" t="s">
        <v>697</v>
      </c>
      <c r="AP1509" t="s">
        <v>697</v>
      </c>
      <c r="AQ1509" t="s">
        <v>3542</v>
      </c>
      <c r="AR1509" t="s">
        <v>3543</v>
      </c>
      <c r="AS1509" t="s">
        <v>697</v>
      </c>
      <c r="AT1509" t="s">
        <v>697</v>
      </c>
      <c r="AU1509" t="s">
        <v>223</v>
      </c>
      <c r="AV1509" t="s">
        <v>236</v>
      </c>
      <c r="AW1509" t="s">
        <v>196</v>
      </c>
      <c r="AX1509" t="s">
        <v>697</v>
      </c>
      <c r="AY1509" t="s">
        <v>697</v>
      </c>
      <c r="AZ1509" t="s">
        <v>697</v>
      </c>
      <c r="BA1509" t="s">
        <v>1309</v>
      </c>
      <c r="BB1509" t="s">
        <v>1310</v>
      </c>
      <c r="BC1509">
        <v>0</v>
      </c>
      <c r="BD1509" t="s">
        <v>697</v>
      </c>
      <c r="BE1509">
        <v>0</v>
      </c>
      <c r="BF1509">
        <v>0</v>
      </c>
      <c r="BG1509">
        <v>0</v>
      </c>
      <c r="BH1509">
        <v>1.95</v>
      </c>
      <c r="BI1509" t="s">
        <v>197</v>
      </c>
      <c r="BJ1509" t="s">
        <v>192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 t="s">
        <v>3544</v>
      </c>
      <c r="BQ1509">
        <v>0</v>
      </c>
      <c r="BR1509">
        <v>0</v>
      </c>
      <c r="BS1509">
        <v>0</v>
      </c>
      <c r="BT1509" t="s">
        <v>880</v>
      </c>
      <c r="BU1509">
        <v>0</v>
      </c>
      <c r="BV1509">
        <v>0</v>
      </c>
      <c r="BW1509" t="s">
        <v>697</v>
      </c>
      <c r="BX1509">
        <v>0</v>
      </c>
    </row>
    <row r="1510" spans="1:76" x14ac:dyDescent="0.25">
      <c r="A1510" t="s">
        <v>724</v>
      </c>
      <c r="B1510" t="s">
        <v>201</v>
      </c>
      <c r="C1510" t="s">
        <v>725</v>
      </c>
      <c r="D1510" t="s">
        <v>670</v>
      </c>
      <c r="E1510" t="s">
        <v>192</v>
      </c>
      <c r="F1510" t="s">
        <v>644</v>
      </c>
      <c r="G1510" t="s">
        <v>697</v>
      </c>
      <c r="H1510" t="s">
        <v>89</v>
      </c>
      <c r="I1510" t="s">
        <v>1435</v>
      </c>
      <c r="J1510" t="s">
        <v>3339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697</v>
      </c>
      <c r="AC1510" s="2">
        <v>0</v>
      </c>
      <c r="AD1510">
        <v>0</v>
      </c>
      <c r="AE1510">
        <v>0</v>
      </c>
      <c r="AF1510">
        <v>1</v>
      </c>
      <c r="AG1510">
        <v>0</v>
      </c>
      <c r="AH1510">
        <v>50.19</v>
      </c>
      <c r="AI1510" t="s">
        <v>467</v>
      </c>
      <c r="AJ1510" t="s">
        <v>468</v>
      </c>
      <c r="AK1510" t="s">
        <v>697</v>
      </c>
      <c r="AL1510">
        <v>0</v>
      </c>
      <c r="AM1510">
        <v>0</v>
      </c>
      <c r="AN1510" t="s">
        <v>194</v>
      </c>
      <c r="AO1510" t="s">
        <v>697</v>
      </c>
      <c r="AP1510" t="s">
        <v>697</v>
      </c>
      <c r="AQ1510" t="s">
        <v>3545</v>
      </c>
      <c r="AR1510" t="s">
        <v>3546</v>
      </c>
      <c r="AS1510" t="s">
        <v>697</v>
      </c>
      <c r="AT1510" t="s">
        <v>697</v>
      </c>
      <c r="AU1510" t="s">
        <v>223</v>
      </c>
      <c r="AV1510" t="s">
        <v>236</v>
      </c>
      <c r="AW1510" t="s">
        <v>196</v>
      </c>
      <c r="AX1510" t="s">
        <v>697</v>
      </c>
      <c r="AY1510" t="s">
        <v>697</v>
      </c>
      <c r="AZ1510" t="s">
        <v>697</v>
      </c>
      <c r="BA1510" t="s">
        <v>1211</v>
      </c>
      <c r="BB1510" t="s">
        <v>2946</v>
      </c>
      <c r="BC1510">
        <v>0</v>
      </c>
      <c r="BD1510" t="s">
        <v>697</v>
      </c>
      <c r="BE1510">
        <v>0</v>
      </c>
      <c r="BF1510">
        <v>0</v>
      </c>
      <c r="BG1510">
        <v>0</v>
      </c>
      <c r="BH1510">
        <v>1.95</v>
      </c>
      <c r="BI1510" t="s">
        <v>197</v>
      </c>
      <c r="BJ1510" t="s">
        <v>192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 t="s">
        <v>3547</v>
      </c>
      <c r="BQ1510">
        <v>0</v>
      </c>
      <c r="BR1510">
        <v>0</v>
      </c>
      <c r="BS1510">
        <v>0</v>
      </c>
      <c r="BT1510" t="s">
        <v>880</v>
      </c>
      <c r="BU1510">
        <v>0</v>
      </c>
      <c r="BV1510">
        <v>0</v>
      </c>
      <c r="BW1510" t="s">
        <v>697</v>
      </c>
      <c r="BX1510">
        <v>0</v>
      </c>
    </row>
    <row r="1511" spans="1:76" x14ac:dyDescent="0.25">
      <c r="A1511" t="s">
        <v>724</v>
      </c>
      <c r="B1511" t="s">
        <v>201</v>
      </c>
      <c r="C1511" t="s">
        <v>725</v>
      </c>
      <c r="D1511" t="s">
        <v>670</v>
      </c>
      <c r="E1511" t="s">
        <v>192</v>
      </c>
      <c r="F1511" t="s">
        <v>644</v>
      </c>
      <c r="G1511" t="s">
        <v>198</v>
      </c>
      <c r="H1511" t="s">
        <v>198</v>
      </c>
      <c r="I1511" t="s">
        <v>1435</v>
      </c>
      <c r="J1511" t="s">
        <v>3339</v>
      </c>
      <c r="K1511">
        <v>1</v>
      </c>
      <c r="L1511">
        <v>549</v>
      </c>
      <c r="M1511">
        <v>347</v>
      </c>
      <c r="N1511">
        <v>0</v>
      </c>
      <c r="O1511">
        <v>0</v>
      </c>
      <c r="P1511">
        <v>0</v>
      </c>
      <c r="Q1511">
        <v>549</v>
      </c>
      <c r="R1511">
        <v>0</v>
      </c>
      <c r="S1511">
        <v>0</v>
      </c>
      <c r="T1511">
        <v>36.79</v>
      </c>
      <c r="U1511">
        <v>29.5</v>
      </c>
      <c r="V1511">
        <v>24.18</v>
      </c>
      <c r="W1511">
        <v>-12.61</v>
      </c>
      <c r="X1511">
        <v>-32.83</v>
      </c>
      <c r="Y1511">
        <v>4.1859999999999999</v>
      </c>
      <c r="Z1511">
        <v>13.76</v>
      </c>
      <c r="AA1511">
        <v>3.97</v>
      </c>
      <c r="AB1511" t="s">
        <v>199</v>
      </c>
      <c r="AC1511" s="2">
        <v>-36.259016393442622</v>
      </c>
      <c r="AD1511">
        <v>-7.98</v>
      </c>
      <c r="AE1511">
        <v>373.29</v>
      </c>
      <c r="AF1511">
        <v>0</v>
      </c>
      <c r="AG1511">
        <v>0</v>
      </c>
      <c r="AH1511">
        <v>0</v>
      </c>
      <c r="AI1511" t="s">
        <v>697</v>
      </c>
      <c r="AJ1511" t="s">
        <v>697</v>
      </c>
      <c r="AK1511" t="s">
        <v>697</v>
      </c>
      <c r="AL1511">
        <v>0</v>
      </c>
      <c r="AM1511">
        <v>0</v>
      </c>
      <c r="AN1511" t="s">
        <v>697</v>
      </c>
      <c r="AO1511" t="s">
        <v>697</v>
      </c>
      <c r="AP1511" t="s">
        <v>258</v>
      </c>
      <c r="AQ1511" t="s">
        <v>3545</v>
      </c>
      <c r="AR1511" t="s">
        <v>3546</v>
      </c>
      <c r="AS1511" t="s">
        <v>697</v>
      </c>
      <c r="AT1511" t="s">
        <v>697</v>
      </c>
      <c r="AU1511" t="s">
        <v>223</v>
      </c>
      <c r="AV1511" t="s">
        <v>236</v>
      </c>
      <c r="AW1511" t="s">
        <v>196</v>
      </c>
      <c r="AX1511" t="s">
        <v>697</v>
      </c>
      <c r="AY1511" t="s">
        <v>697</v>
      </c>
      <c r="AZ1511" t="s">
        <v>697</v>
      </c>
      <c r="BA1511" t="s">
        <v>1211</v>
      </c>
      <c r="BB1511" t="s">
        <v>2946</v>
      </c>
      <c r="BC1511">
        <v>0</v>
      </c>
      <c r="BD1511" t="s">
        <v>697</v>
      </c>
      <c r="BE1511">
        <v>0</v>
      </c>
      <c r="BF1511">
        <v>0</v>
      </c>
      <c r="BG1511">
        <v>0</v>
      </c>
      <c r="BH1511">
        <v>0</v>
      </c>
      <c r="BI1511" t="s">
        <v>197</v>
      </c>
      <c r="BJ1511" t="s">
        <v>697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 t="s">
        <v>3547</v>
      </c>
      <c r="BQ1511">
        <v>0</v>
      </c>
      <c r="BR1511">
        <v>0</v>
      </c>
      <c r="BS1511">
        <v>0</v>
      </c>
      <c r="BT1511" t="s">
        <v>697</v>
      </c>
      <c r="BU1511">
        <v>0</v>
      </c>
      <c r="BV1511">
        <v>0</v>
      </c>
      <c r="BW1511" t="s">
        <v>697</v>
      </c>
      <c r="BX1511">
        <v>0</v>
      </c>
    </row>
    <row r="1512" spans="1:76" x14ac:dyDescent="0.25">
      <c r="A1512" t="s">
        <v>741</v>
      </c>
      <c r="B1512" t="s">
        <v>201</v>
      </c>
      <c r="C1512" t="s">
        <v>696</v>
      </c>
      <c r="D1512" t="s">
        <v>247</v>
      </c>
      <c r="E1512" t="s">
        <v>192</v>
      </c>
      <c r="F1512" t="s">
        <v>683</v>
      </c>
      <c r="G1512" t="s">
        <v>697</v>
      </c>
      <c r="H1512" t="s">
        <v>89</v>
      </c>
      <c r="I1512" t="s">
        <v>3088</v>
      </c>
      <c r="J1512" t="s">
        <v>3339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697</v>
      </c>
      <c r="AC1512" s="2">
        <v>0</v>
      </c>
      <c r="AD1512">
        <v>0</v>
      </c>
      <c r="AE1512">
        <v>0</v>
      </c>
      <c r="AF1512">
        <v>1</v>
      </c>
      <c r="AG1512">
        <v>0</v>
      </c>
      <c r="AH1512">
        <v>50.68</v>
      </c>
      <c r="AI1512" t="s">
        <v>614</v>
      </c>
      <c r="AJ1512" t="s">
        <v>682</v>
      </c>
      <c r="AK1512" t="s">
        <v>697</v>
      </c>
      <c r="AL1512">
        <v>0</v>
      </c>
      <c r="AM1512">
        <v>0</v>
      </c>
      <c r="AN1512" t="s">
        <v>194</v>
      </c>
      <c r="AO1512" t="s">
        <v>697</v>
      </c>
      <c r="AP1512" t="s">
        <v>697</v>
      </c>
      <c r="AQ1512" t="s">
        <v>3458</v>
      </c>
      <c r="AR1512" t="s">
        <v>3459</v>
      </c>
      <c r="AS1512" t="s">
        <v>697</v>
      </c>
      <c r="AT1512" t="s">
        <v>697</v>
      </c>
      <c r="AU1512" t="s">
        <v>213</v>
      </c>
      <c r="AV1512" t="s">
        <v>236</v>
      </c>
      <c r="AW1512" t="s">
        <v>196</v>
      </c>
      <c r="AX1512" t="s">
        <v>697</v>
      </c>
      <c r="AY1512" t="s">
        <v>697</v>
      </c>
      <c r="AZ1512" t="s">
        <v>697</v>
      </c>
      <c r="BA1512" t="s">
        <v>3548</v>
      </c>
      <c r="BB1512" t="s">
        <v>3549</v>
      </c>
      <c r="BC1512">
        <v>0</v>
      </c>
      <c r="BD1512" t="s">
        <v>697</v>
      </c>
      <c r="BE1512">
        <v>0</v>
      </c>
      <c r="BF1512">
        <v>0</v>
      </c>
      <c r="BG1512">
        <v>0</v>
      </c>
      <c r="BH1512">
        <v>1.6</v>
      </c>
      <c r="BI1512" t="s">
        <v>197</v>
      </c>
      <c r="BJ1512" t="s">
        <v>192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 t="s">
        <v>3550</v>
      </c>
      <c r="BQ1512">
        <v>0</v>
      </c>
      <c r="BR1512">
        <v>0</v>
      </c>
      <c r="BS1512">
        <v>0</v>
      </c>
      <c r="BT1512" t="s">
        <v>880</v>
      </c>
      <c r="BU1512">
        <v>0</v>
      </c>
      <c r="BV1512">
        <v>0</v>
      </c>
      <c r="BW1512" t="s">
        <v>697</v>
      </c>
      <c r="BX1512">
        <v>0</v>
      </c>
    </row>
    <row r="1513" spans="1:76" x14ac:dyDescent="0.25">
      <c r="A1513" t="s">
        <v>741</v>
      </c>
      <c r="B1513" t="s">
        <v>201</v>
      </c>
      <c r="C1513" t="s">
        <v>696</v>
      </c>
      <c r="D1513" t="s">
        <v>247</v>
      </c>
      <c r="E1513" t="s">
        <v>192</v>
      </c>
      <c r="F1513" t="s">
        <v>683</v>
      </c>
      <c r="G1513" t="s">
        <v>198</v>
      </c>
      <c r="H1513" t="s">
        <v>198</v>
      </c>
      <c r="I1513" t="s">
        <v>3088</v>
      </c>
      <c r="J1513" t="s">
        <v>3339</v>
      </c>
      <c r="K1513">
        <v>1</v>
      </c>
      <c r="L1513">
        <v>791</v>
      </c>
      <c r="M1513">
        <v>469</v>
      </c>
      <c r="N1513">
        <v>0</v>
      </c>
      <c r="O1513">
        <v>0</v>
      </c>
      <c r="P1513">
        <v>0</v>
      </c>
      <c r="Q1513">
        <v>791</v>
      </c>
      <c r="R1513">
        <v>0</v>
      </c>
      <c r="S1513">
        <v>0</v>
      </c>
      <c r="T1513">
        <v>40.71</v>
      </c>
      <c r="U1513">
        <v>29.5</v>
      </c>
      <c r="V1513">
        <v>24.18</v>
      </c>
      <c r="W1513">
        <v>-16.53</v>
      </c>
      <c r="X1513">
        <v>-72.67</v>
      </c>
      <c r="Y1513">
        <v>21.216000000000001</v>
      </c>
      <c r="Z1513">
        <v>15.24</v>
      </c>
      <c r="AA1513">
        <v>3.25</v>
      </c>
      <c r="AB1513" t="s">
        <v>199</v>
      </c>
      <c r="AC1513" s="2">
        <v>-90.062295081967207</v>
      </c>
      <c r="AD1513">
        <v>-19.809999999999999</v>
      </c>
      <c r="AE1513">
        <v>542.41999999999996</v>
      </c>
      <c r="AF1513">
        <v>0</v>
      </c>
      <c r="AG1513">
        <v>0</v>
      </c>
      <c r="AH1513">
        <v>0</v>
      </c>
      <c r="AI1513" t="s">
        <v>697</v>
      </c>
      <c r="AJ1513" t="s">
        <v>697</v>
      </c>
      <c r="AK1513" t="s">
        <v>697</v>
      </c>
      <c r="AL1513">
        <v>0</v>
      </c>
      <c r="AM1513">
        <v>0</v>
      </c>
      <c r="AN1513" t="s">
        <v>697</v>
      </c>
      <c r="AO1513" t="s">
        <v>697</v>
      </c>
      <c r="AP1513" t="s">
        <v>215</v>
      </c>
      <c r="AQ1513" t="s">
        <v>3458</v>
      </c>
      <c r="AR1513" t="s">
        <v>3459</v>
      </c>
      <c r="AS1513" t="s">
        <v>697</v>
      </c>
      <c r="AT1513" t="s">
        <v>697</v>
      </c>
      <c r="AU1513" t="s">
        <v>213</v>
      </c>
      <c r="AV1513" t="s">
        <v>236</v>
      </c>
      <c r="AW1513" t="s">
        <v>196</v>
      </c>
      <c r="AX1513" t="s">
        <v>697</v>
      </c>
      <c r="AY1513" t="s">
        <v>697</v>
      </c>
      <c r="AZ1513" t="s">
        <v>697</v>
      </c>
      <c r="BA1513" t="s">
        <v>3548</v>
      </c>
      <c r="BB1513" t="s">
        <v>3549</v>
      </c>
      <c r="BC1513">
        <v>0</v>
      </c>
      <c r="BD1513" t="s">
        <v>697</v>
      </c>
      <c r="BE1513">
        <v>0</v>
      </c>
      <c r="BF1513">
        <v>0</v>
      </c>
      <c r="BG1513">
        <v>0</v>
      </c>
      <c r="BH1513">
        <v>0</v>
      </c>
      <c r="BI1513" t="s">
        <v>197</v>
      </c>
      <c r="BJ1513" t="s">
        <v>697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 t="s">
        <v>3550</v>
      </c>
      <c r="BQ1513">
        <v>0</v>
      </c>
      <c r="BR1513">
        <v>0</v>
      </c>
      <c r="BS1513">
        <v>0</v>
      </c>
      <c r="BT1513" t="s">
        <v>697</v>
      </c>
      <c r="BU1513">
        <v>0</v>
      </c>
      <c r="BV1513">
        <v>0</v>
      </c>
      <c r="BW1513" t="s">
        <v>697</v>
      </c>
      <c r="BX1513">
        <v>0</v>
      </c>
    </row>
    <row r="1514" spans="1:76" x14ac:dyDescent="0.25">
      <c r="A1514" t="s">
        <v>720</v>
      </c>
      <c r="B1514" t="s">
        <v>191</v>
      </c>
      <c r="C1514" t="s">
        <v>541</v>
      </c>
      <c r="D1514" t="s">
        <v>536</v>
      </c>
      <c r="E1514" t="s">
        <v>192</v>
      </c>
      <c r="F1514" t="s">
        <v>222</v>
      </c>
      <c r="G1514" t="s">
        <v>697</v>
      </c>
      <c r="H1514" t="s">
        <v>89</v>
      </c>
      <c r="I1514" t="s">
        <v>2264</v>
      </c>
      <c r="J1514" t="s">
        <v>3339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697</v>
      </c>
      <c r="AC1514" s="2">
        <v>0</v>
      </c>
      <c r="AD1514">
        <v>0</v>
      </c>
      <c r="AE1514">
        <v>0</v>
      </c>
      <c r="AF1514">
        <v>1</v>
      </c>
      <c r="AG1514">
        <v>0</v>
      </c>
      <c r="AH1514">
        <v>45.04</v>
      </c>
      <c r="AI1514" t="s">
        <v>894</v>
      </c>
      <c r="AJ1514" t="s">
        <v>1011</v>
      </c>
      <c r="AK1514" t="s">
        <v>697</v>
      </c>
      <c r="AL1514">
        <v>0</v>
      </c>
      <c r="AM1514">
        <v>0</v>
      </c>
      <c r="AN1514" t="s">
        <v>194</v>
      </c>
      <c r="AO1514" t="s">
        <v>697</v>
      </c>
      <c r="AP1514" t="s">
        <v>697</v>
      </c>
      <c r="AQ1514" t="s">
        <v>2397</v>
      </c>
      <c r="AR1514" t="s">
        <v>2398</v>
      </c>
      <c r="AS1514" t="s">
        <v>697</v>
      </c>
      <c r="AT1514" t="s">
        <v>697</v>
      </c>
      <c r="AU1514" t="s">
        <v>213</v>
      </c>
      <c r="AV1514" t="s">
        <v>236</v>
      </c>
      <c r="AW1514" t="s">
        <v>196</v>
      </c>
      <c r="AX1514" t="s">
        <v>697</v>
      </c>
      <c r="AY1514" t="s">
        <v>697</v>
      </c>
      <c r="AZ1514" t="s">
        <v>697</v>
      </c>
      <c r="BA1514" t="s">
        <v>3551</v>
      </c>
      <c r="BB1514" t="s">
        <v>3552</v>
      </c>
      <c r="BC1514">
        <v>0</v>
      </c>
      <c r="BD1514" t="s">
        <v>697</v>
      </c>
      <c r="BE1514">
        <v>0</v>
      </c>
      <c r="BF1514">
        <v>0</v>
      </c>
      <c r="BG1514">
        <v>0</v>
      </c>
      <c r="BH1514">
        <v>1.75</v>
      </c>
      <c r="BI1514" t="s">
        <v>197</v>
      </c>
      <c r="BJ1514" t="s">
        <v>192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 t="s">
        <v>3553</v>
      </c>
      <c r="BQ1514">
        <v>0</v>
      </c>
      <c r="BR1514">
        <v>0</v>
      </c>
      <c r="BS1514">
        <v>0</v>
      </c>
      <c r="BT1514" t="s">
        <v>880</v>
      </c>
      <c r="BU1514">
        <v>0</v>
      </c>
      <c r="BV1514">
        <v>0</v>
      </c>
      <c r="BW1514" t="s">
        <v>697</v>
      </c>
      <c r="BX1514">
        <v>0</v>
      </c>
    </row>
    <row r="1515" spans="1:76" x14ac:dyDescent="0.25">
      <c r="A1515" t="s">
        <v>720</v>
      </c>
      <c r="B1515" t="s">
        <v>191</v>
      </c>
      <c r="C1515" t="s">
        <v>541</v>
      </c>
      <c r="D1515" t="s">
        <v>536</v>
      </c>
      <c r="E1515" t="s">
        <v>192</v>
      </c>
      <c r="F1515" t="s">
        <v>222</v>
      </c>
      <c r="G1515" t="s">
        <v>198</v>
      </c>
      <c r="H1515" t="s">
        <v>198</v>
      </c>
      <c r="I1515" t="s">
        <v>2264</v>
      </c>
      <c r="J1515" t="s">
        <v>3339</v>
      </c>
      <c r="K1515">
        <v>1</v>
      </c>
      <c r="L1515">
        <v>677.06</v>
      </c>
      <c r="M1515">
        <v>445</v>
      </c>
      <c r="N1515">
        <v>0</v>
      </c>
      <c r="O1515">
        <v>0</v>
      </c>
      <c r="P1515">
        <v>0</v>
      </c>
      <c r="Q1515">
        <v>677.06</v>
      </c>
      <c r="R1515">
        <v>0</v>
      </c>
      <c r="S1515">
        <v>0</v>
      </c>
      <c r="T1515">
        <v>34.270000000000003</v>
      </c>
      <c r="U1515">
        <v>31.5</v>
      </c>
      <c r="V1515">
        <v>25.82</v>
      </c>
      <c r="W1515">
        <v>-8.4499999999999993</v>
      </c>
      <c r="X1515">
        <v>-15.4</v>
      </c>
      <c r="Y1515">
        <v>17.849</v>
      </c>
      <c r="Z1515">
        <v>14.46</v>
      </c>
      <c r="AA1515">
        <v>3.25</v>
      </c>
      <c r="AB1515" t="s">
        <v>199</v>
      </c>
      <c r="AC1515" s="2">
        <v>-30.031967213114754</v>
      </c>
      <c r="AD1515">
        <v>-6.61</v>
      </c>
      <c r="AE1515">
        <v>449.33</v>
      </c>
      <c r="AF1515">
        <v>0</v>
      </c>
      <c r="AG1515">
        <v>0</v>
      </c>
      <c r="AH1515">
        <v>0</v>
      </c>
      <c r="AI1515" t="s">
        <v>697</v>
      </c>
      <c r="AJ1515" t="s">
        <v>697</v>
      </c>
      <c r="AK1515" t="s">
        <v>697</v>
      </c>
      <c r="AL1515">
        <v>0</v>
      </c>
      <c r="AM1515">
        <v>0</v>
      </c>
      <c r="AN1515" t="s">
        <v>697</v>
      </c>
      <c r="AO1515" t="s">
        <v>697</v>
      </c>
      <c r="AP1515" t="s">
        <v>215</v>
      </c>
      <c r="AQ1515" t="s">
        <v>2397</v>
      </c>
      <c r="AR1515" t="s">
        <v>2398</v>
      </c>
      <c r="AS1515" t="s">
        <v>697</v>
      </c>
      <c r="AT1515" t="s">
        <v>697</v>
      </c>
      <c r="AU1515" t="s">
        <v>213</v>
      </c>
      <c r="AV1515" t="s">
        <v>236</v>
      </c>
      <c r="AW1515" t="s">
        <v>196</v>
      </c>
      <c r="AX1515" t="s">
        <v>697</v>
      </c>
      <c r="AY1515" t="s">
        <v>697</v>
      </c>
      <c r="AZ1515" t="s">
        <v>697</v>
      </c>
      <c r="BA1515" t="s">
        <v>3551</v>
      </c>
      <c r="BB1515" t="s">
        <v>3552</v>
      </c>
      <c r="BC1515">
        <v>0</v>
      </c>
      <c r="BD1515" t="s">
        <v>697</v>
      </c>
      <c r="BE1515">
        <v>0</v>
      </c>
      <c r="BF1515">
        <v>0</v>
      </c>
      <c r="BG1515">
        <v>0</v>
      </c>
      <c r="BH1515">
        <v>0</v>
      </c>
      <c r="BI1515" t="s">
        <v>197</v>
      </c>
      <c r="BJ1515" t="s">
        <v>697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 t="s">
        <v>3553</v>
      </c>
      <c r="BQ1515">
        <v>0</v>
      </c>
      <c r="BR1515">
        <v>0</v>
      </c>
      <c r="BS1515">
        <v>0</v>
      </c>
      <c r="BT1515" t="s">
        <v>697</v>
      </c>
      <c r="BU1515">
        <v>0</v>
      </c>
      <c r="BV1515">
        <v>0</v>
      </c>
      <c r="BW1515" t="s">
        <v>697</v>
      </c>
      <c r="BX1515">
        <v>0</v>
      </c>
    </row>
    <row r="1516" spans="1:76" x14ac:dyDescent="0.25">
      <c r="A1516" t="s">
        <v>192</v>
      </c>
      <c r="B1516" t="s">
        <v>697</v>
      </c>
      <c r="C1516" t="s">
        <v>697</v>
      </c>
      <c r="D1516" t="s">
        <v>697</v>
      </c>
      <c r="E1516" t="s">
        <v>697</v>
      </c>
      <c r="F1516" t="s">
        <v>624</v>
      </c>
      <c r="G1516" t="s">
        <v>697</v>
      </c>
      <c r="H1516" t="s">
        <v>184</v>
      </c>
      <c r="I1516" t="s">
        <v>3339</v>
      </c>
      <c r="J1516" t="s">
        <v>3339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697</v>
      </c>
      <c r="AC1516" s="2">
        <v>-0.26229508196721307</v>
      </c>
      <c r="AD1516">
        <v>-0.06</v>
      </c>
      <c r="AE1516">
        <v>0</v>
      </c>
      <c r="AF1516">
        <v>0</v>
      </c>
      <c r="AG1516">
        <v>0</v>
      </c>
      <c r="AH1516">
        <v>0</v>
      </c>
      <c r="AI1516" t="s">
        <v>697</v>
      </c>
      <c r="AJ1516" t="s">
        <v>697</v>
      </c>
      <c r="AK1516" t="s">
        <v>697</v>
      </c>
      <c r="AL1516">
        <v>0</v>
      </c>
      <c r="AM1516">
        <v>0</v>
      </c>
      <c r="AN1516" t="s">
        <v>697</v>
      </c>
      <c r="AO1516" t="s">
        <v>697</v>
      </c>
      <c r="AP1516" t="s">
        <v>697</v>
      </c>
      <c r="AQ1516" t="s">
        <v>697</v>
      </c>
      <c r="AR1516" t="s">
        <v>697</v>
      </c>
      <c r="AS1516" t="s">
        <v>697</v>
      </c>
      <c r="AT1516" t="s">
        <v>697</v>
      </c>
      <c r="AU1516" t="s">
        <v>697</v>
      </c>
      <c r="AV1516" t="s">
        <v>697</v>
      </c>
      <c r="AW1516" t="s">
        <v>697</v>
      </c>
      <c r="AX1516" t="s">
        <v>697</v>
      </c>
      <c r="AY1516" t="s">
        <v>697</v>
      </c>
      <c r="AZ1516" t="s">
        <v>697</v>
      </c>
      <c r="BA1516" t="s">
        <v>1350</v>
      </c>
      <c r="BB1516" t="s">
        <v>1351</v>
      </c>
      <c r="BC1516">
        <v>0.32</v>
      </c>
      <c r="BD1516" t="s">
        <v>697</v>
      </c>
      <c r="BE1516">
        <v>0</v>
      </c>
      <c r="BF1516">
        <v>0</v>
      </c>
      <c r="BG1516">
        <v>0</v>
      </c>
      <c r="BH1516">
        <v>0</v>
      </c>
      <c r="BI1516" t="s">
        <v>197</v>
      </c>
      <c r="BJ1516" t="s">
        <v>697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 t="s">
        <v>697</v>
      </c>
      <c r="BQ1516">
        <v>0</v>
      </c>
      <c r="BR1516">
        <v>0</v>
      </c>
      <c r="BS1516">
        <v>0</v>
      </c>
      <c r="BT1516" t="s">
        <v>697</v>
      </c>
      <c r="BU1516">
        <v>0</v>
      </c>
      <c r="BV1516">
        <v>0</v>
      </c>
      <c r="BW1516" t="s">
        <v>697</v>
      </c>
      <c r="BX1516">
        <v>0</v>
      </c>
    </row>
    <row r="1517" spans="1:76" x14ac:dyDescent="0.25">
      <c r="A1517" t="s">
        <v>192</v>
      </c>
      <c r="B1517" t="s">
        <v>697</v>
      </c>
      <c r="C1517" t="s">
        <v>697</v>
      </c>
      <c r="D1517" t="s">
        <v>697</v>
      </c>
      <c r="E1517" t="s">
        <v>697</v>
      </c>
      <c r="F1517" t="s">
        <v>683</v>
      </c>
      <c r="G1517" t="s">
        <v>697</v>
      </c>
      <c r="H1517" t="s">
        <v>184</v>
      </c>
      <c r="I1517" t="s">
        <v>3339</v>
      </c>
      <c r="J1517" t="s">
        <v>3339</v>
      </c>
      <c r="K1517">
        <v>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697</v>
      </c>
      <c r="AC1517" s="2">
        <v>-19.704918032786885</v>
      </c>
      <c r="AD1517">
        <v>-4.34</v>
      </c>
      <c r="AE1517">
        <v>0</v>
      </c>
      <c r="AF1517">
        <v>0</v>
      </c>
      <c r="AG1517">
        <v>0</v>
      </c>
      <c r="AH1517">
        <v>0</v>
      </c>
      <c r="AI1517" t="s">
        <v>697</v>
      </c>
      <c r="AJ1517" t="s">
        <v>697</v>
      </c>
      <c r="AK1517" t="s">
        <v>697</v>
      </c>
      <c r="AL1517">
        <v>0</v>
      </c>
      <c r="AM1517">
        <v>0</v>
      </c>
      <c r="AN1517" t="s">
        <v>697</v>
      </c>
      <c r="AO1517" t="s">
        <v>697</v>
      </c>
      <c r="AP1517" t="s">
        <v>697</v>
      </c>
      <c r="AQ1517" t="s">
        <v>697</v>
      </c>
      <c r="AR1517" t="s">
        <v>697</v>
      </c>
      <c r="AS1517" t="s">
        <v>697</v>
      </c>
      <c r="AT1517" t="s">
        <v>697</v>
      </c>
      <c r="AU1517" t="s">
        <v>697</v>
      </c>
      <c r="AV1517" t="s">
        <v>697</v>
      </c>
      <c r="AW1517" t="s">
        <v>697</v>
      </c>
      <c r="AX1517" t="s">
        <v>697</v>
      </c>
      <c r="AY1517" t="s">
        <v>697</v>
      </c>
      <c r="AZ1517" t="s">
        <v>697</v>
      </c>
      <c r="BA1517" t="s">
        <v>1419</v>
      </c>
      <c r="BB1517" t="s">
        <v>1741</v>
      </c>
      <c r="BC1517">
        <v>24.04</v>
      </c>
      <c r="BD1517" t="s">
        <v>697</v>
      </c>
      <c r="BE1517">
        <v>0</v>
      </c>
      <c r="BF1517">
        <v>0</v>
      </c>
      <c r="BG1517">
        <v>0</v>
      </c>
      <c r="BH1517">
        <v>0</v>
      </c>
      <c r="BI1517" t="s">
        <v>197</v>
      </c>
      <c r="BJ1517" t="s">
        <v>697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 t="s">
        <v>697</v>
      </c>
      <c r="BQ1517">
        <v>0</v>
      </c>
      <c r="BR1517">
        <v>0</v>
      </c>
      <c r="BS1517">
        <v>0</v>
      </c>
      <c r="BT1517" t="s">
        <v>697</v>
      </c>
      <c r="BU1517">
        <v>0</v>
      </c>
      <c r="BV1517">
        <v>0</v>
      </c>
      <c r="BW1517" t="s">
        <v>697</v>
      </c>
      <c r="BX1517">
        <v>0</v>
      </c>
    </row>
    <row r="1518" spans="1:76" x14ac:dyDescent="0.25">
      <c r="A1518" t="s">
        <v>192</v>
      </c>
      <c r="B1518" t="s">
        <v>697</v>
      </c>
      <c r="C1518" t="s">
        <v>697</v>
      </c>
      <c r="D1518" t="s">
        <v>697</v>
      </c>
      <c r="E1518" t="s">
        <v>697</v>
      </c>
      <c r="F1518" t="s">
        <v>229</v>
      </c>
      <c r="G1518" t="s">
        <v>697</v>
      </c>
      <c r="H1518" t="s">
        <v>184</v>
      </c>
      <c r="I1518" t="s">
        <v>3339</v>
      </c>
      <c r="J1518" t="s">
        <v>3339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697</v>
      </c>
      <c r="AC1518" s="2">
        <v>-7.5</v>
      </c>
      <c r="AD1518">
        <v>-1.65</v>
      </c>
      <c r="AE1518">
        <v>0</v>
      </c>
      <c r="AF1518">
        <v>0</v>
      </c>
      <c r="AG1518">
        <v>0</v>
      </c>
      <c r="AH1518">
        <v>0</v>
      </c>
      <c r="AI1518" t="s">
        <v>697</v>
      </c>
      <c r="AJ1518" t="s">
        <v>697</v>
      </c>
      <c r="AK1518" t="s">
        <v>697</v>
      </c>
      <c r="AL1518">
        <v>0</v>
      </c>
      <c r="AM1518">
        <v>0</v>
      </c>
      <c r="AN1518" t="s">
        <v>697</v>
      </c>
      <c r="AO1518" t="s">
        <v>697</v>
      </c>
      <c r="AP1518" t="s">
        <v>697</v>
      </c>
      <c r="AQ1518" t="s">
        <v>697</v>
      </c>
      <c r="AR1518" t="s">
        <v>697</v>
      </c>
      <c r="AS1518" t="s">
        <v>697</v>
      </c>
      <c r="AT1518" t="s">
        <v>697</v>
      </c>
      <c r="AU1518" t="s">
        <v>697</v>
      </c>
      <c r="AV1518" t="s">
        <v>697</v>
      </c>
      <c r="AW1518" t="s">
        <v>697</v>
      </c>
      <c r="AX1518" t="s">
        <v>697</v>
      </c>
      <c r="AY1518" t="s">
        <v>697</v>
      </c>
      <c r="AZ1518" t="s">
        <v>697</v>
      </c>
      <c r="BA1518" t="s">
        <v>2076</v>
      </c>
      <c r="BB1518" t="s">
        <v>2267</v>
      </c>
      <c r="BC1518">
        <v>9.15</v>
      </c>
      <c r="BD1518" t="s">
        <v>977</v>
      </c>
      <c r="BE1518">
        <v>0</v>
      </c>
      <c r="BF1518">
        <v>0</v>
      </c>
      <c r="BG1518">
        <v>0</v>
      </c>
      <c r="BH1518">
        <v>0</v>
      </c>
      <c r="BI1518" t="s">
        <v>197</v>
      </c>
      <c r="BJ1518" t="s">
        <v>697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 t="s">
        <v>697</v>
      </c>
      <c r="BQ1518">
        <v>0</v>
      </c>
      <c r="BR1518">
        <v>0</v>
      </c>
      <c r="BS1518">
        <v>0</v>
      </c>
      <c r="BT1518" t="s">
        <v>697</v>
      </c>
      <c r="BU1518">
        <v>0</v>
      </c>
      <c r="BV1518">
        <v>0</v>
      </c>
      <c r="BW1518" t="s">
        <v>697</v>
      </c>
      <c r="BX1518">
        <v>0</v>
      </c>
    </row>
    <row r="1519" spans="1:76" x14ac:dyDescent="0.25">
      <c r="A1519" t="s">
        <v>192</v>
      </c>
      <c r="B1519" t="s">
        <v>697</v>
      </c>
      <c r="C1519" t="s">
        <v>697</v>
      </c>
      <c r="D1519" t="s">
        <v>697</v>
      </c>
      <c r="E1519" t="s">
        <v>697</v>
      </c>
      <c r="F1519" t="s">
        <v>478</v>
      </c>
      <c r="G1519" t="s">
        <v>697</v>
      </c>
      <c r="H1519" t="s">
        <v>184</v>
      </c>
      <c r="I1519" t="s">
        <v>3339</v>
      </c>
      <c r="J1519" t="s">
        <v>3339</v>
      </c>
      <c r="K1519">
        <v>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697</v>
      </c>
      <c r="AC1519" s="2">
        <v>-2.4262295081967213</v>
      </c>
      <c r="AD1519">
        <v>-0.53</v>
      </c>
      <c r="AE1519">
        <v>0</v>
      </c>
      <c r="AF1519">
        <v>0</v>
      </c>
      <c r="AG1519">
        <v>0</v>
      </c>
      <c r="AH1519">
        <v>0</v>
      </c>
      <c r="AI1519" t="s">
        <v>697</v>
      </c>
      <c r="AJ1519" t="s">
        <v>697</v>
      </c>
      <c r="AK1519" t="s">
        <v>697</v>
      </c>
      <c r="AL1519">
        <v>0</v>
      </c>
      <c r="AM1519">
        <v>0</v>
      </c>
      <c r="AN1519" t="s">
        <v>697</v>
      </c>
      <c r="AO1519" t="s">
        <v>697</v>
      </c>
      <c r="AP1519" t="s">
        <v>697</v>
      </c>
      <c r="AQ1519" t="s">
        <v>697</v>
      </c>
      <c r="AR1519" t="s">
        <v>697</v>
      </c>
      <c r="AS1519" t="s">
        <v>697</v>
      </c>
      <c r="AT1519" t="s">
        <v>697</v>
      </c>
      <c r="AU1519" t="s">
        <v>697</v>
      </c>
      <c r="AV1519" t="s">
        <v>697</v>
      </c>
      <c r="AW1519" t="s">
        <v>697</v>
      </c>
      <c r="AX1519" t="s">
        <v>697</v>
      </c>
      <c r="AY1519" t="s">
        <v>697</v>
      </c>
      <c r="AZ1519" t="s">
        <v>697</v>
      </c>
      <c r="BA1519" t="s">
        <v>1474</v>
      </c>
      <c r="BB1519" t="s">
        <v>1475</v>
      </c>
      <c r="BC1519">
        <v>2.96</v>
      </c>
      <c r="BD1519" t="s">
        <v>826</v>
      </c>
      <c r="BE1519">
        <v>0</v>
      </c>
      <c r="BF1519">
        <v>0</v>
      </c>
      <c r="BG1519">
        <v>0</v>
      </c>
      <c r="BH1519">
        <v>0</v>
      </c>
      <c r="BI1519" t="s">
        <v>197</v>
      </c>
      <c r="BJ1519" t="s">
        <v>697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 t="s">
        <v>697</v>
      </c>
      <c r="BQ1519">
        <v>0</v>
      </c>
      <c r="BR1519">
        <v>0</v>
      </c>
      <c r="BS1519">
        <v>0</v>
      </c>
      <c r="BT1519" t="s">
        <v>697</v>
      </c>
      <c r="BU1519">
        <v>0</v>
      </c>
      <c r="BV1519">
        <v>0</v>
      </c>
      <c r="BW1519" t="s">
        <v>697</v>
      </c>
      <c r="BX1519">
        <v>0</v>
      </c>
    </row>
    <row r="1520" spans="1:76" x14ac:dyDescent="0.25">
      <c r="A1520" t="s">
        <v>192</v>
      </c>
      <c r="B1520" t="s">
        <v>697</v>
      </c>
      <c r="C1520" t="s">
        <v>697</v>
      </c>
      <c r="D1520" t="s">
        <v>697</v>
      </c>
      <c r="E1520" t="s">
        <v>697</v>
      </c>
      <c r="F1520" t="s">
        <v>644</v>
      </c>
      <c r="G1520" t="s">
        <v>697</v>
      </c>
      <c r="H1520" t="s">
        <v>184</v>
      </c>
      <c r="I1520" t="s">
        <v>3339</v>
      </c>
      <c r="J1520" t="s">
        <v>3339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697</v>
      </c>
      <c r="AC1520" s="2">
        <v>-0.35245901639344263</v>
      </c>
      <c r="AD1520">
        <v>-0.08</v>
      </c>
      <c r="AE1520">
        <v>0</v>
      </c>
      <c r="AF1520">
        <v>0</v>
      </c>
      <c r="AG1520">
        <v>0</v>
      </c>
      <c r="AH1520">
        <v>0</v>
      </c>
      <c r="AI1520" t="s">
        <v>697</v>
      </c>
      <c r="AJ1520" t="s">
        <v>697</v>
      </c>
      <c r="AK1520" t="s">
        <v>697</v>
      </c>
      <c r="AL1520">
        <v>0</v>
      </c>
      <c r="AM1520">
        <v>0</v>
      </c>
      <c r="AN1520" t="s">
        <v>697</v>
      </c>
      <c r="AO1520" t="s">
        <v>697</v>
      </c>
      <c r="AP1520" t="s">
        <v>697</v>
      </c>
      <c r="AQ1520" t="s">
        <v>697</v>
      </c>
      <c r="AR1520" t="s">
        <v>697</v>
      </c>
      <c r="AS1520" t="s">
        <v>697</v>
      </c>
      <c r="AT1520" t="s">
        <v>697</v>
      </c>
      <c r="AU1520" t="s">
        <v>697</v>
      </c>
      <c r="AV1520" t="s">
        <v>697</v>
      </c>
      <c r="AW1520" t="s">
        <v>697</v>
      </c>
      <c r="AX1520" t="s">
        <v>697</v>
      </c>
      <c r="AY1520" t="s">
        <v>697</v>
      </c>
      <c r="AZ1520" t="s">
        <v>697</v>
      </c>
      <c r="BA1520" t="s">
        <v>1821</v>
      </c>
      <c r="BB1520" t="s">
        <v>2800</v>
      </c>
      <c r="BC1520">
        <v>0.43</v>
      </c>
      <c r="BD1520" t="s">
        <v>958</v>
      </c>
      <c r="BE1520">
        <v>0</v>
      </c>
      <c r="BF1520">
        <v>0</v>
      </c>
      <c r="BG1520">
        <v>0</v>
      </c>
      <c r="BH1520">
        <v>0</v>
      </c>
      <c r="BI1520" t="s">
        <v>197</v>
      </c>
      <c r="BJ1520" t="s">
        <v>697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 t="s">
        <v>697</v>
      </c>
      <c r="BQ1520">
        <v>0</v>
      </c>
      <c r="BR1520">
        <v>0</v>
      </c>
      <c r="BS1520">
        <v>0</v>
      </c>
      <c r="BT1520" t="s">
        <v>697</v>
      </c>
      <c r="BU1520">
        <v>0</v>
      </c>
      <c r="BV1520">
        <v>0</v>
      </c>
      <c r="BW1520" t="s">
        <v>697</v>
      </c>
      <c r="BX1520">
        <v>0</v>
      </c>
    </row>
    <row r="1521" spans="1:76" x14ac:dyDescent="0.25">
      <c r="A1521" t="s">
        <v>192</v>
      </c>
      <c r="B1521" t="s">
        <v>697</v>
      </c>
      <c r="C1521" t="s">
        <v>697</v>
      </c>
      <c r="D1521" t="s">
        <v>697</v>
      </c>
      <c r="E1521" t="s">
        <v>697</v>
      </c>
      <c r="F1521" t="s">
        <v>251</v>
      </c>
      <c r="G1521" t="s">
        <v>697</v>
      </c>
      <c r="H1521" t="s">
        <v>184</v>
      </c>
      <c r="I1521" t="s">
        <v>3339</v>
      </c>
      <c r="J1521" t="s">
        <v>3339</v>
      </c>
      <c r="K1521">
        <v>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697</v>
      </c>
      <c r="AC1521" s="2">
        <v>-4.6557377049180326</v>
      </c>
      <c r="AD1521">
        <v>-1.02</v>
      </c>
      <c r="AE1521">
        <v>0</v>
      </c>
      <c r="AF1521">
        <v>0</v>
      </c>
      <c r="AG1521">
        <v>0</v>
      </c>
      <c r="AH1521">
        <v>0</v>
      </c>
      <c r="AI1521" t="s">
        <v>697</v>
      </c>
      <c r="AJ1521" t="s">
        <v>697</v>
      </c>
      <c r="AK1521" t="s">
        <v>697</v>
      </c>
      <c r="AL1521">
        <v>0</v>
      </c>
      <c r="AM1521">
        <v>0</v>
      </c>
      <c r="AN1521" t="s">
        <v>697</v>
      </c>
      <c r="AO1521" t="s">
        <v>697</v>
      </c>
      <c r="AP1521" t="s">
        <v>697</v>
      </c>
      <c r="AQ1521" t="s">
        <v>697</v>
      </c>
      <c r="AR1521" t="s">
        <v>697</v>
      </c>
      <c r="AS1521" t="s">
        <v>697</v>
      </c>
      <c r="AT1521" t="s">
        <v>697</v>
      </c>
      <c r="AU1521" t="s">
        <v>697</v>
      </c>
      <c r="AV1521" t="s">
        <v>697</v>
      </c>
      <c r="AW1521" t="s">
        <v>697</v>
      </c>
      <c r="AX1521" t="s">
        <v>697</v>
      </c>
      <c r="AY1521" t="s">
        <v>697</v>
      </c>
      <c r="AZ1521" t="s">
        <v>697</v>
      </c>
      <c r="BA1521" t="s">
        <v>1395</v>
      </c>
      <c r="BB1521" t="s">
        <v>1769</v>
      </c>
      <c r="BC1521">
        <v>5.68</v>
      </c>
      <c r="BD1521" t="s">
        <v>826</v>
      </c>
      <c r="BE1521">
        <v>0</v>
      </c>
      <c r="BF1521">
        <v>0</v>
      </c>
      <c r="BG1521">
        <v>0</v>
      </c>
      <c r="BH1521">
        <v>0</v>
      </c>
      <c r="BI1521" t="s">
        <v>197</v>
      </c>
      <c r="BJ1521" t="s">
        <v>697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 t="s">
        <v>697</v>
      </c>
      <c r="BQ1521">
        <v>0</v>
      </c>
      <c r="BR1521">
        <v>0</v>
      </c>
      <c r="BS1521">
        <v>0</v>
      </c>
      <c r="BT1521" t="s">
        <v>697</v>
      </c>
      <c r="BU1521">
        <v>0</v>
      </c>
      <c r="BV1521">
        <v>0</v>
      </c>
      <c r="BW1521" t="s">
        <v>697</v>
      </c>
      <c r="BX1521">
        <v>0</v>
      </c>
    </row>
    <row r="1522" spans="1:76" x14ac:dyDescent="0.25">
      <c r="A1522" t="s">
        <v>192</v>
      </c>
      <c r="B1522" t="s">
        <v>697</v>
      </c>
      <c r="C1522" t="s">
        <v>697</v>
      </c>
      <c r="D1522" t="s">
        <v>697</v>
      </c>
      <c r="E1522" t="s">
        <v>697</v>
      </c>
      <c r="F1522" t="s">
        <v>616</v>
      </c>
      <c r="G1522" t="s">
        <v>697</v>
      </c>
      <c r="H1522" t="s">
        <v>184</v>
      </c>
      <c r="I1522" t="s">
        <v>3339</v>
      </c>
      <c r="J1522" t="s">
        <v>3339</v>
      </c>
      <c r="K1522">
        <v>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697</v>
      </c>
      <c r="AC1522" s="2">
        <v>-9.4016393442622945</v>
      </c>
      <c r="AD1522">
        <v>-2.0699999999999998</v>
      </c>
      <c r="AE1522">
        <v>0</v>
      </c>
      <c r="AF1522">
        <v>0</v>
      </c>
      <c r="AG1522">
        <v>0</v>
      </c>
      <c r="AH1522">
        <v>0</v>
      </c>
      <c r="AI1522" t="s">
        <v>697</v>
      </c>
      <c r="AJ1522" t="s">
        <v>697</v>
      </c>
      <c r="AK1522" t="s">
        <v>697</v>
      </c>
      <c r="AL1522">
        <v>0</v>
      </c>
      <c r="AM1522">
        <v>0</v>
      </c>
      <c r="AN1522" t="s">
        <v>697</v>
      </c>
      <c r="AO1522" t="s">
        <v>697</v>
      </c>
      <c r="AP1522" t="s">
        <v>697</v>
      </c>
      <c r="AQ1522" t="s">
        <v>697</v>
      </c>
      <c r="AR1522" t="s">
        <v>697</v>
      </c>
      <c r="AS1522" t="s">
        <v>697</v>
      </c>
      <c r="AT1522" t="s">
        <v>697</v>
      </c>
      <c r="AU1522" t="s">
        <v>697</v>
      </c>
      <c r="AV1522" t="s">
        <v>697</v>
      </c>
      <c r="AW1522" t="s">
        <v>697</v>
      </c>
      <c r="AX1522" t="s">
        <v>697</v>
      </c>
      <c r="AY1522" t="s">
        <v>697</v>
      </c>
      <c r="AZ1522" t="s">
        <v>697</v>
      </c>
      <c r="BA1522" t="s">
        <v>1265</v>
      </c>
      <c r="BB1522" t="s">
        <v>3342</v>
      </c>
      <c r="BC1522">
        <v>11.47</v>
      </c>
      <c r="BD1522" t="s">
        <v>3554</v>
      </c>
      <c r="BE1522">
        <v>0</v>
      </c>
      <c r="BF1522">
        <v>0</v>
      </c>
      <c r="BG1522">
        <v>0</v>
      </c>
      <c r="BH1522">
        <v>0</v>
      </c>
      <c r="BI1522" t="s">
        <v>197</v>
      </c>
      <c r="BJ1522" t="s">
        <v>697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 t="s">
        <v>697</v>
      </c>
      <c r="BQ1522">
        <v>0</v>
      </c>
      <c r="BR1522">
        <v>0</v>
      </c>
      <c r="BS1522">
        <v>0</v>
      </c>
      <c r="BT1522" t="s">
        <v>697</v>
      </c>
      <c r="BU1522">
        <v>0</v>
      </c>
      <c r="BV1522">
        <v>0</v>
      </c>
      <c r="BW1522" t="s">
        <v>697</v>
      </c>
      <c r="BX1522">
        <v>0</v>
      </c>
    </row>
    <row r="1523" spans="1:76" x14ac:dyDescent="0.25">
      <c r="A1523" t="s">
        <v>192</v>
      </c>
      <c r="B1523" t="s">
        <v>697</v>
      </c>
      <c r="C1523" t="s">
        <v>697</v>
      </c>
      <c r="D1523" t="s">
        <v>697</v>
      </c>
      <c r="E1523" t="s">
        <v>697</v>
      </c>
      <c r="F1523" t="s">
        <v>210</v>
      </c>
      <c r="G1523" t="s">
        <v>697</v>
      </c>
      <c r="H1523" t="s">
        <v>184</v>
      </c>
      <c r="I1523" t="s">
        <v>3339</v>
      </c>
      <c r="J1523" t="s">
        <v>3339</v>
      </c>
      <c r="K1523">
        <v>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697</v>
      </c>
      <c r="AC1523" s="2">
        <v>-2.4262295081967213</v>
      </c>
      <c r="AD1523">
        <v>-0.53</v>
      </c>
      <c r="AE1523">
        <v>0</v>
      </c>
      <c r="AF1523">
        <v>0</v>
      </c>
      <c r="AG1523">
        <v>0</v>
      </c>
      <c r="AH1523">
        <v>0</v>
      </c>
      <c r="AI1523" t="s">
        <v>697</v>
      </c>
      <c r="AJ1523" t="s">
        <v>697</v>
      </c>
      <c r="AK1523" t="s">
        <v>697</v>
      </c>
      <c r="AL1523">
        <v>0</v>
      </c>
      <c r="AM1523">
        <v>0</v>
      </c>
      <c r="AN1523" t="s">
        <v>697</v>
      </c>
      <c r="AO1523" t="s">
        <v>697</v>
      </c>
      <c r="AP1523" t="s">
        <v>697</v>
      </c>
      <c r="AQ1523" t="s">
        <v>697</v>
      </c>
      <c r="AR1523" t="s">
        <v>697</v>
      </c>
      <c r="AS1523" t="s">
        <v>697</v>
      </c>
      <c r="AT1523" t="s">
        <v>697</v>
      </c>
      <c r="AU1523" t="s">
        <v>697</v>
      </c>
      <c r="AV1523" t="s">
        <v>697</v>
      </c>
      <c r="AW1523" t="s">
        <v>697</v>
      </c>
      <c r="AX1523" t="s">
        <v>697</v>
      </c>
      <c r="AY1523" t="s">
        <v>697</v>
      </c>
      <c r="AZ1523" t="s">
        <v>697</v>
      </c>
      <c r="BA1523" t="s">
        <v>2221</v>
      </c>
      <c r="BB1523" t="s">
        <v>2681</v>
      </c>
      <c r="BC1523">
        <v>2.96</v>
      </c>
      <c r="BD1523" t="s">
        <v>697</v>
      </c>
      <c r="BE1523">
        <v>0</v>
      </c>
      <c r="BF1523">
        <v>0</v>
      </c>
      <c r="BG1523">
        <v>0</v>
      </c>
      <c r="BH1523">
        <v>0</v>
      </c>
      <c r="BI1523" t="s">
        <v>197</v>
      </c>
      <c r="BJ1523" t="s">
        <v>697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 t="s">
        <v>697</v>
      </c>
      <c r="BQ1523">
        <v>0</v>
      </c>
      <c r="BR1523">
        <v>0</v>
      </c>
      <c r="BS1523">
        <v>0</v>
      </c>
      <c r="BT1523" t="s">
        <v>697</v>
      </c>
      <c r="BU1523">
        <v>0</v>
      </c>
      <c r="BV1523">
        <v>0</v>
      </c>
      <c r="BW1523" t="s">
        <v>697</v>
      </c>
      <c r="BX1523">
        <v>0</v>
      </c>
    </row>
    <row r="1524" spans="1:76" x14ac:dyDescent="0.25">
      <c r="A1524" t="s">
        <v>192</v>
      </c>
      <c r="B1524" t="s">
        <v>697</v>
      </c>
      <c r="C1524" t="s">
        <v>697</v>
      </c>
      <c r="D1524" t="s">
        <v>697</v>
      </c>
      <c r="E1524" t="s">
        <v>697</v>
      </c>
      <c r="F1524" t="s">
        <v>251</v>
      </c>
      <c r="G1524" t="s">
        <v>697</v>
      </c>
      <c r="H1524" t="s">
        <v>184</v>
      </c>
      <c r="I1524" t="s">
        <v>3339</v>
      </c>
      <c r="J1524" t="s">
        <v>3339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697</v>
      </c>
      <c r="AC1524" s="2">
        <v>-4.0409836065573774</v>
      </c>
      <c r="AD1524">
        <v>-0.89</v>
      </c>
      <c r="AE1524">
        <v>0</v>
      </c>
      <c r="AF1524">
        <v>0</v>
      </c>
      <c r="AG1524">
        <v>0</v>
      </c>
      <c r="AH1524">
        <v>0</v>
      </c>
      <c r="AI1524" t="s">
        <v>697</v>
      </c>
      <c r="AJ1524" t="s">
        <v>697</v>
      </c>
      <c r="AK1524" t="s">
        <v>697</v>
      </c>
      <c r="AL1524">
        <v>0</v>
      </c>
      <c r="AM1524">
        <v>0</v>
      </c>
      <c r="AN1524" t="s">
        <v>697</v>
      </c>
      <c r="AO1524" t="s">
        <v>697</v>
      </c>
      <c r="AP1524" t="s">
        <v>697</v>
      </c>
      <c r="AQ1524" t="s">
        <v>697</v>
      </c>
      <c r="AR1524" t="s">
        <v>697</v>
      </c>
      <c r="AS1524" t="s">
        <v>697</v>
      </c>
      <c r="AT1524" t="s">
        <v>697</v>
      </c>
      <c r="AU1524" t="s">
        <v>697</v>
      </c>
      <c r="AV1524" t="s">
        <v>697</v>
      </c>
      <c r="AW1524" t="s">
        <v>697</v>
      </c>
      <c r="AX1524" t="s">
        <v>697</v>
      </c>
      <c r="AY1524" t="s">
        <v>697</v>
      </c>
      <c r="AZ1524" t="s">
        <v>697</v>
      </c>
      <c r="BA1524" t="s">
        <v>1530</v>
      </c>
      <c r="BB1524" t="s">
        <v>2819</v>
      </c>
      <c r="BC1524">
        <v>4.93</v>
      </c>
      <c r="BD1524" t="s">
        <v>697</v>
      </c>
      <c r="BE1524">
        <v>0</v>
      </c>
      <c r="BF1524">
        <v>0</v>
      </c>
      <c r="BG1524">
        <v>0</v>
      </c>
      <c r="BH1524">
        <v>0</v>
      </c>
      <c r="BI1524" t="s">
        <v>197</v>
      </c>
      <c r="BJ1524" t="s">
        <v>697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 t="s">
        <v>697</v>
      </c>
      <c r="BQ1524">
        <v>0</v>
      </c>
      <c r="BR1524">
        <v>0</v>
      </c>
      <c r="BS1524">
        <v>0</v>
      </c>
      <c r="BT1524" t="s">
        <v>697</v>
      </c>
      <c r="BU1524">
        <v>0</v>
      </c>
      <c r="BV1524">
        <v>0</v>
      </c>
      <c r="BW1524" t="s">
        <v>697</v>
      </c>
      <c r="BX1524">
        <v>0</v>
      </c>
    </row>
    <row r="1525" spans="1:76" x14ac:dyDescent="0.25">
      <c r="A1525" t="s">
        <v>192</v>
      </c>
      <c r="B1525" t="s">
        <v>697</v>
      </c>
      <c r="C1525" t="s">
        <v>697</v>
      </c>
      <c r="D1525" t="s">
        <v>697</v>
      </c>
      <c r="E1525" t="s">
        <v>697</v>
      </c>
      <c r="F1525" t="s">
        <v>225</v>
      </c>
      <c r="G1525" t="s">
        <v>697</v>
      </c>
      <c r="H1525" t="s">
        <v>184</v>
      </c>
      <c r="I1525" t="s">
        <v>3339</v>
      </c>
      <c r="J1525" t="s">
        <v>3339</v>
      </c>
      <c r="K1525">
        <v>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697</v>
      </c>
      <c r="AC1525" s="2">
        <v>-1.3278688524590163</v>
      </c>
      <c r="AD1525">
        <v>-0.28999999999999998</v>
      </c>
      <c r="AE1525">
        <v>0</v>
      </c>
      <c r="AF1525">
        <v>0</v>
      </c>
      <c r="AG1525">
        <v>0</v>
      </c>
      <c r="AH1525">
        <v>0</v>
      </c>
      <c r="AI1525" t="s">
        <v>697</v>
      </c>
      <c r="AJ1525" t="s">
        <v>697</v>
      </c>
      <c r="AK1525" t="s">
        <v>697</v>
      </c>
      <c r="AL1525">
        <v>0</v>
      </c>
      <c r="AM1525">
        <v>0</v>
      </c>
      <c r="AN1525" t="s">
        <v>697</v>
      </c>
      <c r="AO1525" t="s">
        <v>697</v>
      </c>
      <c r="AP1525" t="s">
        <v>697</v>
      </c>
      <c r="AQ1525" t="s">
        <v>697</v>
      </c>
      <c r="AR1525" t="s">
        <v>697</v>
      </c>
      <c r="AS1525" t="s">
        <v>697</v>
      </c>
      <c r="AT1525" t="s">
        <v>697</v>
      </c>
      <c r="AU1525" t="s">
        <v>697</v>
      </c>
      <c r="AV1525" t="s">
        <v>697</v>
      </c>
      <c r="AW1525" t="s">
        <v>697</v>
      </c>
      <c r="AX1525" t="s">
        <v>697</v>
      </c>
      <c r="AY1525" t="s">
        <v>697</v>
      </c>
      <c r="AZ1525" t="s">
        <v>697</v>
      </c>
      <c r="BA1525" t="s">
        <v>2435</v>
      </c>
      <c r="BB1525" t="s">
        <v>2436</v>
      </c>
      <c r="BC1525">
        <v>1.62</v>
      </c>
      <c r="BD1525" t="s">
        <v>697</v>
      </c>
      <c r="BE1525">
        <v>0</v>
      </c>
      <c r="BF1525">
        <v>0</v>
      </c>
      <c r="BG1525">
        <v>0</v>
      </c>
      <c r="BH1525">
        <v>0</v>
      </c>
      <c r="BI1525" t="s">
        <v>197</v>
      </c>
      <c r="BJ1525" t="s">
        <v>697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 t="s">
        <v>697</v>
      </c>
      <c r="BQ1525">
        <v>0</v>
      </c>
      <c r="BR1525">
        <v>0</v>
      </c>
      <c r="BS1525">
        <v>0</v>
      </c>
      <c r="BT1525" t="s">
        <v>697</v>
      </c>
      <c r="BU1525">
        <v>0</v>
      </c>
      <c r="BV1525">
        <v>0</v>
      </c>
      <c r="BW1525" t="s">
        <v>697</v>
      </c>
      <c r="BX1525">
        <v>0</v>
      </c>
    </row>
    <row r="1526" spans="1:76" x14ac:dyDescent="0.25">
      <c r="A1526" t="s">
        <v>192</v>
      </c>
      <c r="B1526" t="s">
        <v>697</v>
      </c>
      <c r="C1526" t="s">
        <v>697</v>
      </c>
      <c r="D1526" t="s">
        <v>697</v>
      </c>
      <c r="E1526" t="s">
        <v>697</v>
      </c>
      <c r="F1526" t="s">
        <v>624</v>
      </c>
      <c r="G1526" t="s">
        <v>697</v>
      </c>
      <c r="H1526" t="s">
        <v>184</v>
      </c>
      <c r="I1526" t="s">
        <v>3339</v>
      </c>
      <c r="J1526" t="s">
        <v>3339</v>
      </c>
      <c r="K1526">
        <v>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697</v>
      </c>
      <c r="AC1526" s="2">
        <v>-0.53278688524590156</v>
      </c>
      <c r="AD1526">
        <v>-0.12</v>
      </c>
      <c r="AE1526">
        <v>0</v>
      </c>
      <c r="AF1526">
        <v>0</v>
      </c>
      <c r="AG1526">
        <v>0</v>
      </c>
      <c r="AH1526">
        <v>0</v>
      </c>
      <c r="AI1526" t="s">
        <v>697</v>
      </c>
      <c r="AJ1526" t="s">
        <v>697</v>
      </c>
      <c r="AK1526" t="s">
        <v>697</v>
      </c>
      <c r="AL1526">
        <v>0</v>
      </c>
      <c r="AM1526">
        <v>0</v>
      </c>
      <c r="AN1526" t="s">
        <v>697</v>
      </c>
      <c r="AO1526" t="s">
        <v>697</v>
      </c>
      <c r="AP1526" t="s">
        <v>697</v>
      </c>
      <c r="AQ1526" t="s">
        <v>697</v>
      </c>
      <c r="AR1526" t="s">
        <v>697</v>
      </c>
      <c r="AS1526" t="s">
        <v>697</v>
      </c>
      <c r="AT1526" t="s">
        <v>697</v>
      </c>
      <c r="AU1526" t="s">
        <v>697</v>
      </c>
      <c r="AV1526" t="s">
        <v>697</v>
      </c>
      <c r="AW1526" t="s">
        <v>697</v>
      </c>
      <c r="AX1526" t="s">
        <v>697</v>
      </c>
      <c r="AY1526" t="s">
        <v>697</v>
      </c>
      <c r="AZ1526" t="s">
        <v>697</v>
      </c>
      <c r="BA1526" t="s">
        <v>2188</v>
      </c>
      <c r="BB1526" t="s">
        <v>3227</v>
      </c>
      <c r="BC1526">
        <v>0.65</v>
      </c>
      <c r="BD1526" t="s">
        <v>697</v>
      </c>
      <c r="BE1526">
        <v>0</v>
      </c>
      <c r="BF1526">
        <v>0</v>
      </c>
      <c r="BG1526">
        <v>0</v>
      </c>
      <c r="BH1526">
        <v>0</v>
      </c>
      <c r="BI1526" t="s">
        <v>197</v>
      </c>
      <c r="BJ1526" t="s">
        <v>697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 t="s">
        <v>697</v>
      </c>
      <c r="BQ1526">
        <v>0</v>
      </c>
      <c r="BR1526">
        <v>0</v>
      </c>
      <c r="BS1526">
        <v>0</v>
      </c>
      <c r="BT1526" t="s">
        <v>697</v>
      </c>
      <c r="BU1526">
        <v>0</v>
      </c>
      <c r="BV1526">
        <v>0</v>
      </c>
      <c r="BW1526" t="s">
        <v>697</v>
      </c>
      <c r="BX1526">
        <v>0</v>
      </c>
    </row>
    <row r="1527" spans="1:76" x14ac:dyDescent="0.25">
      <c r="A1527" t="s">
        <v>192</v>
      </c>
      <c r="B1527" t="s">
        <v>697</v>
      </c>
      <c r="C1527" t="s">
        <v>697</v>
      </c>
      <c r="D1527" t="s">
        <v>697</v>
      </c>
      <c r="E1527" t="s">
        <v>697</v>
      </c>
      <c r="F1527" t="s">
        <v>643</v>
      </c>
      <c r="G1527" t="s">
        <v>697</v>
      </c>
      <c r="H1527" t="s">
        <v>184</v>
      </c>
      <c r="I1527" t="s">
        <v>3339</v>
      </c>
      <c r="J1527" t="s">
        <v>3339</v>
      </c>
      <c r="K1527">
        <v>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697</v>
      </c>
      <c r="AC1527" s="2">
        <v>-0.76229508196721307</v>
      </c>
      <c r="AD1527">
        <v>-0.17</v>
      </c>
      <c r="AE1527">
        <v>0</v>
      </c>
      <c r="AF1527">
        <v>0</v>
      </c>
      <c r="AG1527">
        <v>0</v>
      </c>
      <c r="AH1527">
        <v>0</v>
      </c>
      <c r="AI1527" t="s">
        <v>697</v>
      </c>
      <c r="AJ1527" t="s">
        <v>697</v>
      </c>
      <c r="AK1527" t="s">
        <v>697</v>
      </c>
      <c r="AL1527">
        <v>0</v>
      </c>
      <c r="AM1527">
        <v>0</v>
      </c>
      <c r="AN1527" t="s">
        <v>697</v>
      </c>
      <c r="AO1527" t="s">
        <v>697</v>
      </c>
      <c r="AP1527" t="s">
        <v>697</v>
      </c>
      <c r="AQ1527" t="s">
        <v>697</v>
      </c>
      <c r="AR1527" t="s">
        <v>697</v>
      </c>
      <c r="AS1527" t="s">
        <v>697</v>
      </c>
      <c r="AT1527" t="s">
        <v>697</v>
      </c>
      <c r="AU1527" t="s">
        <v>697</v>
      </c>
      <c r="AV1527" t="s">
        <v>697</v>
      </c>
      <c r="AW1527" t="s">
        <v>697</v>
      </c>
      <c r="AX1527" t="s">
        <v>697</v>
      </c>
      <c r="AY1527" t="s">
        <v>697</v>
      </c>
      <c r="AZ1527" t="s">
        <v>697</v>
      </c>
      <c r="BA1527" t="s">
        <v>2507</v>
      </c>
      <c r="BB1527" t="s">
        <v>3220</v>
      </c>
      <c r="BC1527">
        <v>0.93</v>
      </c>
      <c r="BD1527" t="s">
        <v>697</v>
      </c>
      <c r="BE1527">
        <v>0</v>
      </c>
      <c r="BF1527">
        <v>0</v>
      </c>
      <c r="BG1527">
        <v>0</v>
      </c>
      <c r="BH1527">
        <v>0</v>
      </c>
      <c r="BI1527" t="s">
        <v>197</v>
      </c>
      <c r="BJ1527" t="s">
        <v>697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 t="s">
        <v>697</v>
      </c>
      <c r="BQ1527">
        <v>0</v>
      </c>
      <c r="BR1527">
        <v>0</v>
      </c>
      <c r="BS1527">
        <v>0</v>
      </c>
      <c r="BT1527" t="s">
        <v>697</v>
      </c>
      <c r="BU1527">
        <v>0</v>
      </c>
      <c r="BV1527">
        <v>0</v>
      </c>
      <c r="BW1527" t="s">
        <v>697</v>
      </c>
      <c r="BX1527">
        <v>0</v>
      </c>
    </row>
    <row r="1528" spans="1:76" x14ac:dyDescent="0.25">
      <c r="A1528" t="s">
        <v>192</v>
      </c>
      <c r="B1528" t="s">
        <v>697</v>
      </c>
      <c r="C1528" t="s">
        <v>697</v>
      </c>
      <c r="D1528" t="s">
        <v>697</v>
      </c>
      <c r="E1528" t="s">
        <v>697</v>
      </c>
      <c r="F1528" t="s">
        <v>218</v>
      </c>
      <c r="G1528" t="s">
        <v>697</v>
      </c>
      <c r="H1528" t="s">
        <v>184</v>
      </c>
      <c r="I1528" t="s">
        <v>3339</v>
      </c>
      <c r="J1528" t="s">
        <v>3339</v>
      </c>
      <c r="K1528">
        <v>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697</v>
      </c>
      <c r="AC1528" s="2">
        <v>-2.0245901639344264</v>
      </c>
      <c r="AD1528">
        <v>-0.45</v>
      </c>
      <c r="AE1528">
        <v>0</v>
      </c>
      <c r="AF1528">
        <v>0</v>
      </c>
      <c r="AG1528">
        <v>0</v>
      </c>
      <c r="AH1528">
        <v>0</v>
      </c>
      <c r="AI1528" t="s">
        <v>697</v>
      </c>
      <c r="AJ1528" t="s">
        <v>697</v>
      </c>
      <c r="AK1528" t="s">
        <v>697</v>
      </c>
      <c r="AL1528">
        <v>0</v>
      </c>
      <c r="AM1528">
        <v>0</v>
      </c>
      <c r="AN1528" t="s">
        <v>697</v>
      </c>
      <c r="AO1528" t="s">
        <v>697</v>
      </c>
      <c r="AP1528" t="s">
        <v>697</v>
      </c>
      <c r="AQ1528" t="s">
        <v>697</v>
      </c>
      <c r="AR1528" t="s">
        <v>697</v>
      </c>
      <c r="AS1528" t="s">
        <v>697</v>
      </c>
      <c r="AT1528" t="s">
        <v>697</v>
      </c>
      <c r="AU1528" t="s">
        <v>697</v>
      </c>
      <c r="AV1528" t="s">
        <v>697</v>
      </c>
      <c r="AW1528" t="s">
        <v>697</v>
      </c>
      <c r="AX1528" t="s">
        <v>697</v>
      </c>
      <c r="AY1528" t="s">
        <v>697</v>
      </c>
      <c r="AZ1528" t="s">
        <v>697</v>
      </c>
      <c r="BA1528" t="s">
        <v>2626</v>
      </c>
      <c r="BB1528" t="s">
        <v>3555</v>
      </c>
      <c r="BC1528">
        <v>2.4700000000000002</v>
      </c>
      <c r="BD1528" t="s">
        <v>697</v>
      </c>
      <c r="BE1528">
        <v>0</v>
      </c>
      <c r="BF1528">
        <v>0</v>
      </c>
      <c r="BG1528">
        <v>0</v>
      </c>
      <c r="BH1528">
        <v>0</v>
      </c>
      <c r="BI1528" t="s">
        <v>197</v>
      </c>
      <c r="BJ1528" t="s">
        <v>697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 t="s">
        <v>697</v>
      </c>
      <c r="BQ1528">
        <v>0</v>
      </c>
      <c r="BR1528">
        <v>0</v>
      </c>
      <c r="BS1528">
        <v>0</v>
      </c>
      <c r="BT1528" t="s">
        <v>697</v>
      </c>
      <c r="BU1528">
        <v>0</v>
      </c>
      <c r="BV1528">
        <v>0</v>
      </c>
      <c r="BW1528" t="s">
        <v>697</v>
      </c>
      <c r="BX1528">
        <v>0</v>
      </c>
    </row>
    <row r="1529" spans="1:76" x14ac:dyDescent="0.25">
      <c r="A1529" t="s">
        <v>192</v>
      </c>
      <c r="B1529" t="s">
        <v>697</v>
      </c>
      <c r="C1529" t="s">
        <v>697</v>
      </c>
      <c r="D1529" t="s">
        <v>697</v>
      </c>
      <c r="E1529" t="s">
        <v>697</v>
      </c>
      <c r="F1529" t="s">
        <v>408</v>
      </c>
      <c r="G1529" t="s">
        <v>697</v>
      </c>
      <c r="H1529" t="s">
        <v>184</v>
      </c>
      <c r="I1529" t="s">
        <v>3339</v>
      </c>
      <c r="J1529" t="s">
        <v>3339</v>
      </c>
      <c r="K1529">
        <v>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697</v>
      </c>
      <c r="AC1529" s="2">
        <v>-1.5</v>
      </c>
      <c r="AD1529">
        <v>-0.33</v>
      </c>
      <c r="AE1529">
        <v>0</v>
      </c>
      <c r="AF1529">
        <v>0</v>
      </c>
      <c r="AG1529">
        <v>0</v>
      </c>
      <c r="AH1529">
        <v>0</v>
      </c>
      <c r="AI1529" t="s">
        <v>697</v>
      </c>
      <c r="AJ1529" t="s">
        <v>697</v>
      </c>
      <c r="AK1529" t="s">
        <v>697</v>
      </c>
      <c r="AL1529">
        <v>0</v>
      </c>
      <c r="AM1529">
        <v>0</v>
      </c>
      <c r="AN1529" t="s">
        <v>697</v>
      </c>
      <c r="AO1529" t="s">
        <v>697</v>
      </c>
      <c r="AP1529" t="s">
        <v>697</v>
      </c>
      <c r="AQ1529" t="s">
        <v>697</v>
      </c>
      <c r="AR1529" t="s">
        <v>697</v>
      </c>
      <c r="AS1529" t="s">
        <v>697</v>
      </c>
      <c r="AT1529" t="s">
        <v>697</v>
      </c>
      <c r="AU1529" t="s">
        <v>697</v>
      </c>
      <c r="AV1529" t="s">
        <v>697</v>
      </c>
      <c r="AW1529" t="s">
        <v>697</v>
      </c>
      <c r="AX1529" t="s">
        <v>697</v>
      </c>
      <c r="AY1529" t="s">
        <v>697</v>
      </c>
      <c r="AZ1529" t="s">
        <v>697</v>
      </c>
      <c r="BA1529" t="s">
        <v>2282</v>
      </c>
      <c r="BB1529" t="s">
        <v>2283</v>
      </c>
      <c r="BC1529">
        <v>1.83</v>
      </c>
      <c r="BD1529" t="s">
        <v>697</v>
      </c>
      <c r="BE1529">
        <v>0</v>
      </c>
      <c r="BF1529">
        <v>0</v>
      </c>
      <c r="BG1529">
        <v>0</v>
      </c>
      <c r="BH1529">
        <v>0</v>
      </c>
      <c r="BI1529" t="s">
        <v>197</v>
      </c>
      <c r="BJ1529" t="s">
        <v>697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 t="s">
        <v>697</v>
      </c>
      <c r="BQ1529">
        <v>0</v>
      </c>
      <c r="BR1529">
        <v>0</v>
      </c>
      <c r="BS1529">
        <v>0</v>
      </c>
      <c r="BT1529" t="s">
        <v>697</v>
      </c>
      <c r="BU1529">
        <v>0</v>
      </c>
      <c r="BV1529">
        <v>0</v>
      </c>
      <c r="BW1529" t="s">
        <v>697</v>
      </c>
      <c r="BX1529">
        <v>0</v>
      </c>
    </row>
    <row r="1530" spans="1:76" x14ac:dyDescent="0.25">
      <c r="A1530" t="s">
        <v>192</v>
      </c>
      <c r="B1530" t="s">
        <v>697</v>
      </c>
      <c r="C1530" t="s">
        <v>697</v>
      </c>
      <c r="D1530" t="s">
        <v>697</v>
      </c>
      <c r="E1530" t="s">
        <v>697</v>
      </c>
      <c r="F1530" t="s">
        <v>210</v>
      </c>
      <c r="G1530" t="s">
        <v>697</v>
      </c>
      <c r="H1530" t="s">
        <v>184</v>
      </c>
      <c r="I1530" t="s">
        <v>3339</v>
      </c>
      <c r="J1530" t="s">
        <v>3339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697</v>
      </c>
      <c r="AC1530" s="2">
        <v>-2.2950819672131146</v>
      </c>
      <c r="AD1530">
        <v>-0.5</v>
      </c>
      <c r="AE1530">
        <v>0</v>
      </c>
      <c r="AF1530">
        <v>0</v>
      </c>
      <c r="AG1530">
        <v>0</v>
      </c>
      <c r="AH1530">
        <v>0</v>
      </c>
      <c r="AI1530" t="s">
        <v>697</v>
      </c>
      <c r="AJ1530" t="s">
        <v>697</v>
      </c>
      <c r="AK1530" t="s">
        <v>697</v>
      </c>
      <c r="AL1530">
        <v>0</v>
      </c>
      <c r="AM1530">
        <v>0</v>
      </c>
      <c r="AN1530" t="s">
        <v>697</v>
      </c>
      <c r="AO1530" t="s">
        <v>697</v>
      </c>
      <c r="AP1530" t="s">
        <v>697</v>
      </c>
      <c r="AQ1530" t="s">
        <v>697</v>
      </c>
      <c r="AR1530" t="s">
        <v>697</v>
      </c>
      <c r="AS1530" t="s">
        <v>697</v>
      </c>
      <c r="AT1530" t="s">
        <v>697</v>
      </c>
      <c r="AU1530" t="s">
        <v>697</v>
      </c>
      <c r="AV1530" t="s">
        <v>697</v>
      </c>
      <c r="AW1530" t="s">
        <v>697</v>
      </c>
      <c r="AX1530" t="s">
        <v>697</v>
      </c>
      <c r="AY1530" t="s">
        <v>697</v>
      </c>
      <c r="AZ1530" t="s">
        <v>697</v>
      </c>
      <c r="BA1530" t="s">
        <v>2532</v>
      </c>
      <c r="BB1530" t="s">
        <v>2857</v>
      </c>
      <c r="BC1530">
        <v>2.8</v>
      </c>
      <c r="BD1530" t="s">
        <v>697</v>
      </c>
      <c r="BE1530">
        <v>0</v>
      </c>
      <c r="BF1530">
        <v>0</v>
      </c>
      <c r="BG1530">
        <v>0</v>
      </c>
      <c r="BH1530">
        <v>0</v>
      </c>
      <c r="BI1530" t="s">
        <v>197</v>
      </c>
      <c r="BJ1530" t="s">
        <v>697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 t="s">
        <v>697</v>
      </c>
      <c r="BQ1530">
        <v>0</v>
      </c>
      <c r="BR1530">
        <v>0</v>
      </c>
      <c r="BS1530">
        <v>0</v>
      </c>
      <c r="BT1530" t="s">
        <v>697</v>
      </c>
      <c r="BU1530">
        <v>0</v>
      </c>
      <c r="BV1530">
        <v>0</v>
      </c>
      <c r="BW1530" t="s">
        <v>697</v>
      </c>
      <c r="BX1530">
        <v>0</v>
      </c>
    </row>
    <row r="1531" spans="1:76" x14ac:dyDescent="0.25">
      <c r="A1531" t="s">
        <v>192</v>
      </c>
      <c r="B1531" t="s">
        <v>697</v>
      </c>
      <c r="C1531" t="s">
        <v>697</v>
      </c>
      <c r="D1531" t="s">
        <v>697</v>
      </c>
      <c r="E1531" t="s">
        <v>697</v>
      </c>
      <c r="F1531" t="s">
        <v>222</v>
      </c>
      <c r="G1531" t="s">
        <v>697</v>
      </c>
      <c r="H1531" t="s">
        <v>184</v>
      </c>
      <c r="I1531" t="s">
        <v>3339</v>
      </c>
      <c r="J1531" t="s">
        <v>3339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697</v>
      </c>
      <c r="AC1531" s="2">
        <v>-0.55737704918032793</v>
      </c>
      <c r="AD1531">
        <v>-0.12</v>
      </c>
      <c r="AE1531">
        <v>0</v>
      </c>
      <c r="AF1531">
        <v>0</v>
      </c>
      <c r="AG1531">
        <v>0</v>
      </c>
      <c r="AH1531">
        <v>0</v>
      </c>
      <c r="AI1531" t="s">
        <v>697</v>
      </c>
      <c r="AJ1531" t="s">
        <v>697</v>
      </c>
      <c r="AK1531" t="s">
        <v>697</v>
      </c>
      <c r="AL1531">
        <v>0</v>
      </c>
      <c r="AM1531">
        <v>0</v>
      </c>
      <c r="AN1531" t="s">
        <v>697</v>
      </c>
      <c r="AO1531" t="s">
        <v>697</v>
      </c>
      <c r="AP1531" t="s">
        <v>697</v>
      </c>
      <c r="AQ1531" t="s">
        <v>697</v>
      </c>
      <c r="AR1531" t="s">
        <v>697</v>
      </c>
      <c r="AS1531" t="s">
        <v>697</v>
      </c>
      <c r="AT1531" t="s">
        <v>697</v>
      </c>
      <c r="AU1531" t="s">
        <v>697</v>
      </c>
      <c r="AV1531" t="s">
        <v>697</v>
      </c>
      <c r="AW1531" t="s">
        <v>697</v>
      </c>
      <c r="AX1531" t="s">
        <v>697</v>
      </c>
      <c r="AY1531" t="s">
        <v>697</v>
      </c>
      <c r="AZ1531" t="s">
        <v>697</v>
      </c>
      <c r="BA1531" t="s">
        <v>2609</v>
      </c>
      <c r="BB1531" t="s">
        <v>3556</v>
      </c>
      <c r="BC1531">
        <v>0.68</v>
      </c>
      <c r="BD1531" t="s">
        <v>802</v>
      </c>
      <c r="BE1531">
        <v>0</v>
      </c>
      <c r="BF1531">
        <v>0</v>
      </c>
      <c r="BG1531">
        <v>0</v>
      </c>
      <c r="BH1531">
        <v>0</v>
      </c>
      <c r="BI1531" t="s">
        <v>197</v>
      </c>
      <c r="BJ1531" t="s">
        <v>697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 t="s">
        <v>697</v>
      </c>
      <c r="BQ1531">
        <v>0</v>
      </c>
      <c r="BR1531">
        <v>0</v>
      </c>
      <c r="BS1531">
        <v>0</v>
      </c>
      <c r="BT1531" t="s">
        <v>697</v>
      </c>
      <c r="BU1531">
        <v>0</v>
      </c>
      <c r="BV1531">
        <v>0</v>
      </c>
      <c r="BW1531" t="s">
        <v>697</v>
      </c>
      <c r="BX1531">
        <v>0</v>
      </c>
    </row>
    <row r="1532" spans="1:76" x14ac:dyDescent="0.25">
      <c r="A1532" t="s">
        <v>192</v>
      </c>
      <c r="B1532" t="s">
        <v>697</v>
      </c>
      <c r="C1532" t="s">
        <v>697</v>
      </c>
      <c r="D1532" t="s">
        <v>697</v>
      </c>
      <c r="E1532" t="s">
        <v>697</v>
      </c>
      <c r="F1532" t="s">
        <v>457</v>
      </c>
      <c r="G1532" t="s">
        <v>697</v>
      </c>
      <c r="H1532" t="s">
        <v>184</v>
      </c>
      <c r="I1532" t="s">
        <v>3339</v>
      </c>
      <c r="J1532" t="s">
        <v>3339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697</v>
      </c>
      <c r="AC1532" s="2">
        <v>-0.71311475409836067</v>
      </c>
      <c r="AD1532">
        <v>-0.16</v>
      </c>
      <c r="AE1532">
        <v>0</v>
      </c>
      <c r="AF1532">
        <v>0</v>
      </c>
      <c r="AG1532">
        <v>0</v>
      </c>
      <c r="AH1532">
        <v>0</v>
      </c>
      <c r="AI1532" t="s">
        <v>697</v>
      </c>
      <c r="AJ1532" t="s">
        <v>697</v>
      </c>
      <c r="AK1532" t="s">
        <v>697</v>
      </c>
      <c r="AL1532">
        <v>0</v>
      </c>
      <c r="AM1532">
        <v>0</v>
      </c>
      <c r="AN1532" t="s">
        <v>697</v>
      </c>
      <c r="AO1532" t="s">
        <v>697</v>
      </c>
      <c r="AP1532" t="s">
        <v>697</v>
      </c>
      <c r="AQ1532" t="s">
        <v>697</v>
      </c>
      <c r="AR1532" t="s">
        <v>697</v>
      </c>
      <c r="AS1532" t="s">
        <v>697</v>
      </c>
      <c r="AT1532" t="s">
        <v>697</v>
      </c>
      <c r="AU1532" t="s">
        <v>697</v>
      </c>
      <c r="AV1532" t="s">
        <v>697</v>
      </c>
      <c r="AW1532" t="s">
        <v>697</v>
      </c>
      <c r="AX1532" t="s">
        <v>697</v>
      </c>
      <c r="AY1532" t="s">
        <v>697</v>
      </c>
      <c r="AZ1532" t="s">
        <v>697</v>
      </c>
      <c r="BA1532" t="s">
        <v>1277</v>
      </c>
      <c r="BB1532" t="s">
        <v>1478</v>
      </c>
      <c r="BC1532">
        <v>0.87</v>
      </c>
      <c r="BD1532" t="s">
        <v>697</v>
      </c>
      <c r="BE1532">
        <v>0</v>
      </c>
      <c r="BF1532">
        <v>0</v>
      </c>
      <c r="BG1532">
        <v>0</v>
      </c>
      <c r="BH1532">
        <v>0</v>
      </c>
      <c r="BI1532" t="s">
        <v>197</v>
      </c>
      <c r="BJ1532" t="s">
        <v>697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 t="s">
        <v>697</v>
      </c>
      <c r="BQ1532">
        <v>0</v>
      </c>
      <c r="BR1532">
        <v>0</v>
      </c>
      <c r="BS1532">
        <v>0</v>
      </c>
      <c r="BT1532" t="s">
        <v>697</v>
      </c>
      <c r="BU1532">
        <v>0</v>
      </c>
      <c r="BV1532">
        <v>0</v>
      </c>
      <c r="BW1532" t="s">
        <v>697</v>
      </c>
      <c r="BX1532">
        <v>0</v>
      </c>
    </row>
    <row r="1533" spans="1:76" x14ac:dyDescent="0.25">
      <c r="A1533" t="s">
        <v>192</v>
      </c>
      <c r="B1533" t="s">
        <v>697</v>
      </c>
      <c r="C1533" t="s">
        <v>697</v>
      </c>
      <c r="D1533" t="s">
        <v>697</v>
      </c>
      <c r="E1533" t="s">
        <v>697</v>
      </c>
      <c r="F1533" t="s">
        <v>457</v>
      </c>
      <c r="G1533" t="s">
        <v>697</v>
      </c>
      <c r="H1533" t="s">
        <v>184</v>
      </c>
      <c r="I1533" t="s">
        <v>3339</v>
      </c>
      <c r="J1533" t="s">
        <v>3339</v>
      </c>
      <c r="K1533">
        <v>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697</v>
      </c>
      <c r="AC1533" s="2">
        <v>-3.9754098360655736</v>
      </c>
      <c r="AD1533">
        <v>-0.87</v>
      </c>
      <c r="AE1533">
        <v>0</v>
      </c>
      <c r="AF1533">
        <v>0</v>
      </c>
      <c r="AG1533">
        <v>0</v>
      </c>
      <c r="AH1533">
        <v>0</v>
      </c>
      <c r="AI1533" t="s">
        <v>697</v>
      </c>
      <c r="AJ1533" t="s">
        <v>697</v>
      </c>
      <c r="AK1533" t="s">
        <v>697</v>
      </c>
      <c r="AL1533">
        <v>0</v>
      </c>
      <c r="AM1533">
        <v>0</v>
      </c>
      <c r="AN1533" t="s">
        <v>697</v>
      </c>
      <c r="AO1533" t="s">
        <v>697</v>
      </c>
      <c r="AP1533" t="s">
        <v>697</v>
      </c>
      <c r="AQ1533" t="s">
        <v>697</v>
      </c>
      <c r="AR1533" t="s">
        <v>697</v>
      </c>
      <c r="AS1533" t="s">
        <v>697</v>
      </c>
      <c r="AT1533" t="s">
        <v>697</v>
      </c>
      <c r="AU1533" t="s">
        <v>697</v>
      </c>
      <c r="AV1533" t="s">
        <v>697</v>
      </c>
      <c r="AW1533" t="s">
        <v>697</v>
      </c>
      <c r="AX1533" t="s">
        <v>697</v>
      </c>
      <c r="AY1533" t="s">
        <v>697</v>
      </c>
      <c r="AZ1533" t="s">
        <v>697</v>
      </c>
      <c r="BA1533" t="s">
        <v>1391</v>
      </c>
      <c r="BB1533" t="s">
        <v>3557</v>
      </c>
      <c r="BC1533">
        <v>4.8499999999999996</v>
      </c>
      <c r="BD1533" t="s">
        <v>697</v>
      </c>
      <c r="BE1533">
        <v>0</v>
      </c>
      <c r="BF1533">
        <v>0</v>
      </c>
      <c r="BG1533">
        <v>0</v>
      </c>
      <c r="BH1533">
        <v>0</v>
      </c>
      <c r="BI1533" t="s">
        <v>197</v>
      </c>
      <c r="BJ1533" t="s">
        <v>697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 t="s">
        <v>697</v>
      </c>
      <c r="BQ1533">
        <v>0</v>
      </c>
      <c r="BR1533">
        <v>0</v>
      </c>
      <c r="BS1533">
        <v>0</v>
      </c>
      <c r="BT1533" t="s">
        <v>697</v>
      </c>
      <c r="BU1533">
        <v>0</v>
      </c>
      <c r="BV1533">
        <v>0</v>
      </c>
      <c r="BW1533" t="s">
        <v>697</v>
      </c>
      <c r="BX1533">
        <v>0</v>
      </c>
    </row>
    <row r="1534" spans="1:76" x14ac:dyDescent="0.25">
      <c r="A1534" t="s">
        <v>192</v>
      </c>
      <c r="B1534" t="s">
        <v>697</v>
      </c>
      <c r="C1534" t="s">
        <v>697</v>
      </c>
      <c r="D1534" t="s">
        <v>697</v>
      </c>
      <c r="E1534" t="s">
        <v>697</v>
      </c>
      <c r="F1534" t="s">
        <v>210</v>
      </c>
      <c r="G1534" t="s">
        <v>697</v>
      </c>
      <c r="H1534" t="s">
        <v>184</v>
      </c>
      <c r="I1534" t="s">
        <v>3339</v>
      </c>
      <c r="J1534" t="s">
        <v>3339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697</v>
      </c>
      <c r="AC1534" s="2">
        <v>-1.7950819672131149</v>
      </c>
      <c r="AD1534">
        <v>-0.39</v>
      </c>
      <c r="AE1534">
        <v>0</v>
      </c>
      <c r="AF1534">
        <v>0</v>
      </c>
      <c r="AG1534">
        <v>0</v>
      </c>
      <c r="AH1534">
        <v>0</v>
      </c>
      <c r="AI1534" t="s">
        <v>697</v>
      </c>
      <c r="AJ1534" t="s">
        <v>697</v>
      </c>
      <c r="AK1534" t="s">
        <v>697</v>
      </c>
      <c r="AL1534">
        <v>0</v>
      </c>
      <c r="AM1534">
        <v>0</v>
      </c>
      <c r="AN1534" t="s">
        <v>697</v>
      </c>
      <c r="AO1534" t="s">
        <v>697</v>
      </c>
      <c r="AP1534" t="s">
        <v>697</v>
      </c>
      <c r="AQ1534" t="s">
        <v>697</v>
      </c>
      <c r="AR1534" t="s">
        <v>697</v>
      </c>
      <c r="AS1534" t="s">
        <v>697</v>
      </c>
      <c r="AT1534" t="s">
        <v>697</v>
      </c>
      <c r="AU1534" t="s">
        <v>697</v>
      </c>
      <c r="AV1534" t="s">
        <v>697</v>
      </c>
      <c r="AW1534" t="s">
        <v>697</v>
      </c>
      <c r="AX1534" t="s">
        <v>697</v>
      </c>
      <c r="AY1534" t="s">
        <v>697</v>
      </c>
      <c r="AZ1534" t="s">
        <v>697</v>
      </c>
      <c r="BA1534" t="s">
        <v>997</v>
      </c>
      <c r="BB1534" t="s">
        <v>3386</v>
      </c>
      <c r="BC1534">
        <v>2.19</v>
      </c>
      <c r="BD1534" t="s">
        <v>697</v>
      </c>
      <c r="BE1534">
        <v>0</v>
      </c>
      <c r="BF1534">
        <v>0</v>
      </c>
      <c r="BG1534">
        <v>0</v>
      </c>
      <c r="BH1534">
        <v>0</v>
      </c>
      <c r="BI1534" t="s">
        <v>197</v>
      </c>
      <c r="BJ1534" t="s">
        <v>697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 t="s">
        <v>697</v>
      </c>
      <c r="BQ1534">
        <v>0</v>
      </c>
      <c r="BR1534">
        <v>0</v>
      </c>
      <c r="BS1534">
        <v>0</v>
      </c>
      <c r="BT1534" t="s">
        <v>697</v>
      </c>
      <c r="BU1534">
        <v>0</v>
      </c>
      <c r="BV1534">
        <v>0</v>
      </c>
      <c r="BW1534" t="s">
        <v>697</v>
      </c>
      <c r="BX1534">
        <v>0</v>
      </c>
    </row>
    <row r="1535" spans="1:76" x14ac:dyDescent="0.25">
      <c r="A1535" t="s">
        <v>192</v>
      </c>
      <c r="B1535" t="s">
        <v>697</v>
      </c>
      <c r="C1535" t="s">
        <v>697</v>
      </c>
      <c r="D1535" t="s">
        <v>697</v>
      </c>
      <c r="E1535" t="s">
        <v>697</v>
      </c>
      <c r="F1535" t="s">
        <v>226</v>
      </c>
      <c r="G1535" t="s">
        <v>697</v>
      </c>
      <c r="H1535" t="s">
        <v>184</v>
      </c>
      <c r="I1535" t="s">
        <v>3339</v>
      </c>
      <c r="J1535" t="s">
        <v>3339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697</v>
      </c>
      <c r="AC1535" s="2">
        <v>-4.1147540983606561</v>
      </c>
      <c r="AD1535">
        <v>-0.91</v>
      </c>
      <c r="AE1535">
        <v>0</v>
      </c>
      <c r="AF1535">
        <v>0</v>
      </c>
      <c r="AG1535">
        <v>0</v>
      </c>
      <c r="AH1535">
        <v>0</v>
      </c>
      <c r="AI1535" t="s">
        <v>697</v>
      </c>
      <c r="AJ1535" t="s">
        <v>697</v>
      </c>
      <c r="AK1535" t="s">
        <v>697</v>
      </c>
      <c r="AL1535">
        <v>0</v>
      </c>
      <c r="AM1535">
        <v>0</v>
      </c>
      <c r="AN1535" t="s">
        <v>697</v>
      </c>
      <c r="AO1535" t="s">
        <v>697</v>
      </c>
      <c r="AP1535" t="s">
        <v>697</v>
      </c>
      <c r="AQ1535" t="s">
        <v>697</v>
      </c>
      <c r="AR1535" t="s">
        <v>697</v>
      </c>
      <c r="AS1535" t="s">
        <v>697</v>
      </c>
      <c r="AT1535" t="s">
        <v>697</v>
      </c>
      <c r="AU1535" t="s">
        <v>697</v>
      </c>
      <c r="AV1535" t="s">
        <v>697</v>
      </c>
      <c r="AW1535" t="s">
        <v>697</v>
      </c>
      <c r="AX1535" t="s">
        <v>697</v>
      </c>
      <c r="AY1535" t="s">
        <v>697</v>
      </c>
      <c r="AZ1535" t="s">
        <v>697</v>
      </c>
      <c r="BA1535" t="s">
        <v>2020</v>
      </c>
      <c r="BB1535" t="s">
        <v>2865</v>
      </c>
      <c r="BC1535">
        <v>5.0199999999999996</v>
      </c>
      <c r="BD1535" t="s">
        <v>697</v>
      </c>
      <c r="BE1535">
        <v>0</v>
      </c>
      <c r="BF1535">
        <v>0</v>
      </c>
      <c r="BG1535">
        <v>0</v>
      </c>
      <c r="BH1535">
        <v>0</v>
      </c>
      <c r="BI1535" t="s">
        <v>197</v>
      </c>
      <c r="BJ1535" t="s">
        <v>697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 t="s">
        <v>697</v>
      </c>
      <c r="BQ1535">
        <v>0</v>
      </c>
      <c r="BR1535">
        <v>0</v>
      </c>
      <c r="BS1535">
        <v>0</v>
      </c>
      <c r="BT1535" t="s">
        <v>697</v>
      </c>
      <c r="BU1535">
        <v>0</v>
      </c>
      <c r="BV1535">
        <v>0</v>
      </c>
      <c r="BW1535" t="s">
        <v>697</v>
      </c>
      <c r="BX1535">
        <v>0</v>
      </c>
    </row>
    <row r="1536" spans="1:76" x14ac:dyDescent="0.25">
      <c r="A1536" t="s">
        <v>192</v>
      </c>
      <c r="B1536" t="s">
        <v>697</v>
      </c>
      <c r="C1536" t="s">
        <v>697</v>
      </c>
      <c r="D1536" t="s">
        <v>697</v>
      </c>
      <c r="E1536" t="s">
        <v>697</v>
      </c>
      <c r="F1536" t="s">
        <v>688</v>
      </c>
      <c r="G1536" t="s">
        <v>697</v>
      </c>
      <c r="H1536" t="s">
        <v>184</v>
      </c>
      <c r="I1536" t="s">
        <v>3339</v>
      </c>
      <c r="J1536" t="s">
        <v>3339</v>
      </c>
      <c r="K1536">
        <v>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697</v>
      </c>
      <c r="AC1536" s="2">
        <v>-2.8524590163934427</v>
      </c>
      <c r="AD1536">
        <v>-0.63</v>
      </c>
      <c r="AE1536">
        <v>0</v>
      </c>
      <c r="AF1536">
        <v>0</v>
      </c>
      <c r="AG1536">
        <v>0</v>
      </c>
      <c r="AH1536">
        <v>0</v>
      </c>
      <c r="AI1536" t="s">
        <v>697</v>
      </c>
      <c r="AJ1536" t="s">
        <v>697</v>
      </c>
      <c r="AK1536" t="s">
        <v>697</v>
      </c>
      <c r="AL1536">
        <v>0</v>
      </c>
      <c r="AM1536">
        <v>0</v>
      </c>
      <c r="AN1536" t="s">
        <v>697</v>
      </c>
      <c r="AO1536" t="s">
        <v>697</v>
      </c>
      <c r="AP1536" t="s">
        <v>697</v>
      </c>
      <c r="AQ1536" t="s">
        <v>697</v>
      </c>
      <c r="AR1536" t="s">
        <v>697</v>
      </c>
      <c r="AS1536" t="s">
        <v>697</v>
      </c>
      <c r="AT1536" t="s">
        <v>697</v>
      </c>
      <c r="AU1536" t="s">
        <v>697</v>
      </c>
      <c r="AV1536" t="s">
        <v>697</v>
      </c>
      <c r="AW1536" t="s">
        <v>697</v>
      </c>
      <c r="AX1536" t="s">
        <v>697</v>
      </c>
      <c r="AY1536" t="s">
        <v>697</v>
      </c>
      <c r="AZ1536" t="s">
        <v>697</v>
      </c>
      <c r="BA1536" t="s">
        <v>2241</v>
      </c>
      <c r="BB1536" t="s">
        <v>2813</v>
      </c>
      <c r="BC1536">
        <v>3.48</v>
      </c>
      <c r="BD1536" t="s">
        <v>697</v>
      </c>
      <c r="BE1536">
        <v>0</v>
      </c>
      <c r="BF1536">
        <v>0</v>
      </c>
      <c r="BG1536">
        <v>0</v>
      </c>
      <c r="BH1536">
        <v>0</v>
      </c>
      <c r="BI1536" t="s">
        <v>197</v>
      </c>
      <c r="BJ1536" t="s">
        <v>697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 t="s">
        <v>697</v>
      </c>
      <c r="BQ1536">
        <v>0</v>
      </c>
      <c r="BR1536">
        <v>0</v>
      </c>
      <c r="BS1536">
        <v>0</v>
      </c>
      <c r="BT1536" t="s">
        <v>697</v>
      </c>
      <c r="BU1536">
        <v>0</v>
      </c>
      <c r="BV1536">
        <v>0</v>
      </c>
      <c r="BW1536" t="s">
        <v>697</v>
      </c>
      <c r="BX1536">
        <v>0</v>
      </c>
    </row>
    <row r="1537" spans="1:76" x14ac:dyDescent="0.25">
      <c r="A1537" t="s">
        <v>192</v>
      </c>
      <c r="B1537" t="s">
        <v>697</v>
      </c>
      <c r="C1537" t="s">
        <v>697</v>
      </c>
      <c r="D1537" t="s">
        <v>697</v>
      </c>
      <c r="E1537" t="s">
        <v>697</v>
      </c>
      <c r="F1537" t="s">
        <v>222</v>
      </c>
      <c r="G1537" t="s">
        <v>697</v>
      </c>
      <c r="H1537" t="s">
        <v>184</v>
      </c>
      <c r="I1537" t="s">
        <v>3339</v>
      </c>
      <c r="J1537" t="s">
        <v>3339</v>
      </c>
      <c r="K1537">
        <v>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697</v>
      </c>
      <c r="AC1537" s="2">
        <v>-0.5901639344262295</v>
      </c>
      <c r="AD1537">
        <v>-0.13</v>
      </c>
      <c r="AE1537">
        <v>0</v>
      </c>
      <c r="AF1537">
        <v>0</v>
      </c>
      <c r="AG1537">
        <v>0</v>
      </c>
      <c r="AH1537">
        <v>0</v>
      </c>
      <c r="AI1537" t="s">
        <v>697</v>
      </c>
      <c r="AJ1537" t="s">
        <v>697</v>
      </c>
      <c r="AK1537" t="s">
        <v>697</v>
      </c>
      <c r="AL1537">
        <v>0</v>
      </c>
      <c r="AM1537">
        <v>0</v>
      </c>
      <c r="AN1537" t="s">
        <v>697</v>
      </c>
      <c r="AO1537" t="s">
        <v>697</v>
      </c>
      <c r="AP1537" t="s">
        <v>697</v>
      </c>
      <c r="AQ1537" t="s">
        <v>697</v>
      </c>
      <c r="AR1537" t="s">
        <v>697</v>
      </c>
      <c r="AS1537" t="s">
        <v>697</v>
      </c>
      <c r="AT1537" t="s">
        <v>697</v>
      </c>
      <c r="AU1537" t="s">
        <v>697</v>
      </c>
      <c r="AV1537" t="s">
        <v>697</v>
      </c>
      <c r="AW1537" t="s">
        <v>697</v>
      </c>
      <c r="AX1537" t="s">
        <v>697</v>
      </c>
      <c r="AY1537" t="s">
        <v>697</v>
      </c>
      <c r="AZ1537" t="s">
        <v>697</v>
      </c>
      <c r="BA1537" t="s">
        <v>1270</v>
      </c>
      <c r="BB1537" t="s">
        <v>3558</v>
      </c>
      <c r="BC1537">
        <v>0.72</v>
      </c>
      <c r="BD1537" t="s">
        <v>697</v>
      </c>
      <c r="BE1537">
        <v>0</v>
      </c>
      <c r="BF1537">
        <v>0</v>
      </c>
      <c r="BG1537">
        <v>0</v>
      </c>
      <c r="BH1537">
        <v>0</v>
      </c>
      <c r="BI1537" t="s">
        <v>197</v>
      </c>
      <c r="BJ1537" t="s">
        <v>697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 t="s">
        <v>697</v>
      </c>
      <c r="BQ1537">
        <v>0</v>
      </c>
      <c r="BR1537">
        <v>0</v>
      </c>
      <c r="BS1537">
        <v>0</v>
      </c>
      <c r="BT1537" t="s">
        <v>697</v>
      </c>
      <c r="BU1537">
        <v>0</v>
      </c>
      <c r="BV1537">
        <v>0</v>
      </c>
      <c r="BW1537" t="s">
        <v>697</v>
      </c>
      <c r="BX1537">
        <v>0</v>
      </c>
    </row>
    <row r="1538" spans="1:76" x14ac:dyDescent="0.25">
      <c r="A1538" t="s">
        <v>192</v>
      </c>
      <c r="B1538" t="s">
        <v>697</v>
      </c>
      <c r="C1538" t="s">
        <v>697</v>
      </c>
      <c r="D1538" t="s">
        <v>697</v>
      </c>
      <c r="E1538" t="s">
        <v>697</v>
      </c>
      <c r="F1538" t="s">
        <v>222</v>
      </c>
      <c r="G1538" t="s">
        <v>697</v>
      </c>
      <c r="H1538" t="s">
        <v>184</v>
      </c>
      <c r="I1538" t="s">
        <v>3339</v>
      </c>
      <c r="J1538" t="s">
        <v>3339</v>
      </c>
      <c r="K1538">
        <v>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697</v>
      </c>
      <c r="AC1538" s="2">
        <v>-0.52459016393442615</v>
      </c>
      <c r="AD1538">
        <v>-0.12</v>
      </c>
      <c r="AE1538">
        <v>0</v>
      </c>
      <c r="AF1538">
        <v>0</v>
      </c>
      <c r="AG1538">
        <v>0</v>
      </c>
      <c r="AH1538">
        <v>0</v>
      </c>
      <c r="AI1538" t="s">
        <v>697</v>
      </c>
      <c r="AJ1538" t="s">
        <v>697</v>
      </c>
      <c r="AK1538" t="s">
        <v>697</v>
      </c>
      <c r="AL1538">
        <v>0</v>
      </c>
      <c r="AM1538">
        <v>0</v>
      </c>
      <c r="AN1538" t="s">
        <v>697</v>
      </c>
      <c r="AO1538" t="s">
        <v>697</v>
      </c>
      <c r="AP1538" t="s">
        <v>697</v>
      </c>
      <c r="AQ1538" t="s">
        <v>697</v>
      </c>
      <c r="AR1538" t="s">
        <v>697</v>
      </c>
      <c r="AS1538" t="s">
        <v>697</v>
      </c>
      <c r="AT1538" t="s">
        <v>697</v>
      </c>
      <c r="AU1538" t="s">
        <v>697</v>
      </c>
      <c r="AV1538" t="s">
        <v>697</v>
      </c>
      <c r="AW1538" t="s">
        <v>697</v>
      </c>
      <c r="AX1538" t="s">
        <v>697</v>
      </c>
      <c r="AY1538" t="s">
        <v>697</v>
      </c>
      <c r="AZ1538" t="s">
        <v>697</v>
      </c>
      <c r="BA1538" t="s">
        <v>954</v>
      </c>
      <c r="BB1538" t="s">
        <v>2685</v>
      </c>
      <c r="BC1538">
        <v>0.64</v>
      </c>
      <c r="BD1538" t="s">
        <v>697</v>
      </c>
      <c r="BE1538">
        <v>0</v>
      </c>
      <c r="BF1538">
        <v>0</v>
      </c>
      <c r="BG1538">
        <v>0</v>
      </c>
      <c r="BH1538">
        <v>0</v>
      </c>
      <c r="BI1538" t="s">
        <v>197</v>
      </c>
      <c r="BJ1538" t="s">
        <v>697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 t="s">
        <v>697</v>
      </c>
      <c r="BQ1538">
        <v>0</v>
      </c>
      <c r="BR1538">
        <v>0</v>
      </c>
      <c r="BS1538">
        <v>0</v>
      </c>
      <c r="BT1538" t="s">
        <v>697</v>
      </c>
      <c r="BU1538">
        <v>0</v>
      </c>
      <c r="BV1538">
        <v>0</v>
      </c>
      <c r="BW1538" t="s">
        <v>697</v>
      </c>
      <c r="BX1538">
        <v>0</v>
      </c>
    </row>
    <row r="1539" spans="1:76" x14ac:dyDescent="0.25">
      <c r="A1539" t="s">
        <v>192</v>
      </c>
      <c r="B1539" t="s">
        <v>697</v>
      </c>
      <c r="C1539" t="s">
        <v>697</v>
      </c>
      <c r="D1539" t="s">
        <v>697</v>
      </c>
      <c r="E1539" t="s">
        <v>697</v>
      </c>
      <c r="F1539" t="s">
        <v>257</v>
      </c>
      <c r="G1539" t="s">
        <v>697</v>
      </c>
      <c r="H1539" t="s">
        <v>184</v>
      </c>
      <c r="I1539" t="s">
        <v>3339</v>
      </c>
      <c r="J1539" t="s">
        <v>3339</v>
      </c>
      <c r="K1539">
        <v>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697</v>
      </c>
      <c r="AC1539" s="2">
        <v>-1.7049180327868851</v>
      </c>
      <c r="AD1539">
        <v>-0.38</v>
      </c>
      <c r="AE1539">
        <v>0</v>
      </c>
      <c r="AF1539">
        <v>0</v>
      </c>
      <c r="AG1539">
        <v>0</v>
      </c>
      <c r="AH1539">
        <v>0</v>
      </c>
      <c r="AI1539" t="s">
        <v>697</v>
      </c>
      <c r="AJ1539" t="s">
        <v>697</v>
      </c>
      <c r="AK1539" t="s">
        <v>697</v>
      </c>
      <c r="AL1539">
        <v>0</v>
      </c>
      <c r="AM1539">
        <v>0</v>
      </c>
      <c r="AN1539" t="s">
        <v>697</v>
      </c>
      <c r="AO1539" t="s">
        <v>697</v>
      </c>
      <c r="AP1539" t="s">
        <v>697</v>
      </c>
      <c r="AQ1539" t="s">
        <v>697</v>
      </c>
      <c r="AR1539" t="s">
        <v>697</v>
      </c>
      <c r="AS1539" t="s">
        <v>697</v>
      </c>
      <c r="AT1539" t="s">
        <v>697</v>
      </c>
      <c r="AU1539" t="s">
        <v>697</v>
      </c>
      <c r="AV1539" t="s">
        <v>697</v>
      </c>
      <c r="AW1539" t="s">
        <v>697</v>
      </c>
      <c r="AX1539" t="s">
        <v>697</v>
      </c>
      <c r="AY1539" t="s">
        <v>697</v>
      </c>
      <c r="AZ1539" t="s">
        <v>697</v>
      </c>
      <c r="BA1539" t="s">
        <v>2981</v>
      </c>
      <c r="BB1539" t="s">
        <v>697</v>
      </c>
      <c r="BC1539">
        <v>2.08</v>
      </c>
      <c r="BD1539" t="s">
        <v>3559</v>
      </c>
      <c r="BE1539">
        <v>0</v>
      </c>
      <c r="BF1539">
        <v>0</v>
      </c>
      <c r="BG1539">
        <v>0</v>
      </c>
      <c r="BH1539">
        <v>0</v>
      </c>
      <c r="BI1539" t="s">
        <v>197</v>
      </c>
      <c r="BJ1539" t="s">
        <v>697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 t="s">
        <v>697</v>
      </c>
      <c r="BQ1539">
        <v>0</v>
      </c>
      <c r="BR1539">
        <v>0</v>
      </c>
      <c r="BS1539">
        <v>0</v>
      </c>
      <c r="BT1539" t="s">
        <v>697</v>
      </c>
      <c r="BU1539">
        <v>0</v>
      </c>
      <c r="BV1539">
        <v>0</v>
      </c>
      <c r="BW1539" t="s">
        <v>697</v>
      </c>
      <c r="BX1539">
        <v>0</v>
      </c>
    </row>
    <row r="1540" spans="1:76" x14ac:dyDescent="0.25">
      <c r="A1540" t="s">
        <v>192</v>
      </c>
      <c r="B1540" t="s">
        <v>697</v>
      </c>
      <c r="C1540" t="s">
        <v>697</v>
      </c>
      <c r="D1540" t="s">
        <v>697</v>
      </c>
      <c r="E1540" t="s">
        <v>697</v>
      </c>
      <c r="F1540" t="s">
        <v>251</v>
      </c>
      <c r="G1540" t="s">
        <v>697</v>
      </c>
      <c r="H1540" t="s">
        <v>184</v>
      </c>
      <c r="I1540" t="s">
        <v>3339</v>
      </c>
      <c r="J1540" t="s">
        <v>3339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697</v>
      </c>
      <c r="AC1540" s="2">
        <v>-7.8278688524590168</v>
      </c>
      <c r="AD1540">
        <v>-1.72</v>
      </c>
      <c r="AE1540">
        <v>0</v>
      </c>
      <c r="AF1540">
        <v>0</v>
      </c>
      <c r="AG1540">
        <v>0</v>
      </c>
      <c r="AH1540">
        <v>0</v>
      </c>
      <c r="AI1540" t="s">
        <v>697</v>
      </c>
      <c r="AJ1540" t="s">
        <v>697</v>
      </c>
      <c r="AK1540" t="s">
        <v>697</v>
      </c>
      <c r="AL1540">
        <v>0</v>
      </c>
      <c r="AM1540">
        <v>0</v>
      </c>
      <c r="AN1540" t="s">
        <v>697</v>
      </c>
      <c r="AO1540" t="s">
        <v>697</v>
      </c>
      <c r="AP1540" t="s">
        <v>697</v>
      </c>
      <c r="AQ1540" t="s">
        <v>697</v>
      </c>
      <c r="AR1540" t="s">
        <v>697</v>
      </c>
      <c r="AS1540" t="s">
        <v>697</v>
      </c>
      <c r="AT1540" t="s">
        <v>697</v>
      </c>
      <c r="AU1540" t="s">
        <v>697</v>
      </c>
      <c r="AV1540" t="s">
        <v>697</v>
      </c>
      <c r="AW1540" t="s">
        <v>697</v>
      </c>
      <c r="AX1540" t="s">
        <v>697</v>
      </c>
      <c r="AY1540" t="s">
        <v>697</v>
      </c>
      <c r="AZ1540" t="s">
        <v>697</v>
      </c>
      <c r="BA1540" t="s">
        <v>1975</v>
      </c>
      <c r="BB1540" t="s">
        <v>2730</v>
      </c>
      <c r="BC1540">
        <v>9.5500000000000007</v>
      </c>
      <c r="BD1540" t="s">
        <v>697</v>
      </c>
      <c r="BE1540">
        <v>0</v>
      </c>
      <c r="BF1540">
        <v>0</v>
      </c>
      <c r="BG1540">
        <v>0</v>
      </c>
      <c r="BH1540">
        <v>0</v>
      </c>
      <c r="BI1540" t="s">
        <v>197</v>
      </c>
      <c r="BJ1540" t="s">
        <v>697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 t="s">
        <v>697</v>
      </c>
      <c r="BQ1540">
        <v>0</v>
      </c>
      <c r="BR1540">
        <v>0</v>
      </c>
      <c r="BS1540">
        <v>0</v>
      </c>
      <c r="BT1540" t="s">
        <v>697</v>
      </c>
      <c r="BU1540">
        <v>0</v>
      </c>
      <c r="BV1540">
        <v>0</v>
      </c>
      <c r="BW1540" t="s">
        <v>697</v>
      </c>
      <c r="BX1540">
        <v>0</v>
      </c>
    </row>
    <row r="1541" spans="1:76" x14ac:dyDescent="0.25">
      <c r="A1541" t="s">
        <v>192</v>
      </c>
      <c r="B1541" t="s">
        <v>697</v>
      </c>
      <c r="C1541" t="s">
        <v>697</v>
      </c>
      <c r="D1541" t="s">
        <v>697</v>
      </c>
      <c r="E1541" t="s">
        <v>697</v>
      </c>
      <c r="F1541" t="s">
        <v>229</v>
      </c>
      <c r="G1541" t="s">
        <v>697</v>
      </c>
      <c r="H1541" t="s">
        <v>184</v>
      </c>
      <c r="I1541" t="s">
        <v>3339</v>
      </c>
      <c r="J1541" t="s">
        <v>3339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697</v>
      </c>
      <c r="AC1541" s="2">
        <v>-4.0901639344262293</v>
      </c>
      <c r="AD1541">
        <v>-0.9</v>
      </c>
      <c r="AE1541">
        <v>0</v>
      </c>
      <c r="AF1541">
        <v>0</v>
      </c>
      <c r="AG1541">
        <v>0</v>
      </c>
      <c r="AH1541">
        <v>0</v>
      </c>
      <c r="AI1541" t="s">
        <v>697</v>
      </c>
      <c r="AJ1541" t="s">
        <v>697</v>
      </c>
      <c r="AK1541" t="s">
        <v>697</v>
      </c>
      <c r="AL1541">
        <v>0</v>
      </c>
      <c r="AM1541">
        <v>0</v>
      </c>
      <c r="AN1541" t="s">
        <v>697</v>
      </c>
      <c r="AO1541" t="s">
        <v>697</v>
      </c>
      <c r="AP1541" t="s">
        <v>697</v>
      </c>
      <c r="AQ1541" t="s">
        <v>697</v>
      </c>
      <c r="AR1541" t="s">
        <v>697</v>
      </c>
      <c r="AS1541" t="s">
        <v>697</v>
      </c>
      <c r="AT1541" t="s">
        <v>697</v>
      </c>
      <c r="AU1541" t="s">
        <v>697</v>
      </c>
      <c r="AV1541" t="s">
        <v>697</v>
      </c>
      <c r="AW1541" t="s">
        <v>697</v>
      </c>
      <c r="AX1541" t="s">
        <v>697</v>
      </c>
      <c r="AY1541" t="s">
        <v>697</v>
      </c>
      <c r="AZ1541" t="s">
        <v>697</v>
      </c>
      <c r="BA1541" t="s">
        <v>3030</v>
      </c>
      <c r="BB1541" t="s">
        <v>697</v>
      </c>
      <c r="BC1541">
        <v>4.99</v>
      </c>
      <c r="BD1541" t="s">
        <v>697</v>
      </c>
      <c r="BE1541">
        <v>0</v>
      </c>
      <c r="BF1541">
        <v>0</v>
      </c>
      <c r="BG1541">
        <v>0</v>
      </c>
      <c r="BH1541">
        <v>0</v>
      </c>
      <c r="BI1541" t="s">
        <v>197</v>
      </c>
      <c r="BJ1541" t="s">
        <v>697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 t="s">
        <v>697</v>
      </c>
      <c r="BQ1541">
        <v>0</v>
      </c>
      <c r="BR1541">
        <v>0</v>
      </c>
      <c r="BS1541">
        <v>0</v>
      </c>
      <c r="BT1541" t="s">
        <v>697</v>
      </c>
      <c r="BU1541">
        <v>0</v>
      </c>
      <c r="BV1541">
        <v>0</v>
      </c>
      <c r="BW1541" t="s">
        <v>697</v>
      </c>
      <c r="BX1541">
        <v>0</v>
      </c>
    </row>
    <row r="1542" spans="1:76" x14ac:dyDescent="0.25">
      <c r="A1542" t="s">
        <v>192</v>
      </c>
      <c r="B1542" t="s">
        <v>697</v>
      </c>
      <c r="C1542" t="s">
        <v>697</v>
      </c>
      <c r="D1542" t="s">
        <v>697</v>
      </c>
      <c r="E1542" t="s">
        <v>697</v>
      </c>
      <c r="F1542" t="s">
        <v>225</v>
      </c>
      <c r="G1542" t="s">
        <v>697</v>
      </c>
      <c r="H1542" t="s">
        <v>184</v>
      </c>
      <c r="I1542" t="s">
        <v>3339</v>
      </c>
      <c r="J1542" t="s">
        <v>3339</v>
      </c>
      <c r="K1542">
        <v>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697</v>
      </c>
      <c r="AC1542" s="2">
        <v>-3.278688524590164</v>
      </c>
      <c r="AD1542">
        <v>-0.72</v>
      </c>
      <c r="AE1542">
        <v>0</v>
      </c>
      <c r="AF1542">
        <v>0</v>
      </c>
      <c r="AG1542">
        <v>0</v>
      </c>
      <c r="AH1542">
        <v>0</v>
      </c>
      <c r="AI1542" t="s">
        <v>697</v>
      </c>
      <c r="AJ1542" t="s">
        <v>697</v>
      </c>
      <c r="AK1542" t="s">
        <v>697</v>
      </c>
      <c r="AL1542">
        <v>0</v>
      </c>
      <c r="AM1542">
        <v>0</v>
      </c>
      <c r="AN1542" t="s">
        <v>697</v>
      </c>
      <c r="AO1542" t="s">
        <v>697</v>
      </c>
      <c r="AP1542" t="s">
        <v>697</v>
      </c>
      <c r="AQ1542" t="s">
        <v>697</v>
      </c>
      <c r="AR1542" t="s">
        <v>697</v>
      </c>
      <c r="AS1542" t="s">
        <v>697</v>
      </c>
      <c r="AT1542" t="s">
        <v>697</v>
      </c>
      <c r="AU1542" t="s">
        <v>697</v>
      </c>
      <c r="AV1542" t="s">
        <v>697</v>
      </c>
      <c r="AW1542" t="s">
        <v>697</v>
      </c>
      <c r="AX1542" t="s">
        <v>697</v>
      </c>
      <c r="AY1542" t="s">
        <v>697</v>
      </c>
      <c r="AZ1542" t="s">
        <v>697</v>
      </c>
      <c r="BA1542" t="s">
        <v>2001</v>
      </c>
      <c r="BB1542" t="s">
        <v>3560</v>
      </c>
      <c r="BC1542">
        <v>4</v>
      </c>
      <c r="BD1542" t="s">
        <v>697</v>
      </c>
      <c r="BE1542">
        <v>0</v>
      </c>
      <c r="BF1542">
        <v>0</v>
      </c>
      <c r="BG1542">
        <v>0</v>
      </c>
      <c r="BH1542">
        <v>0</v>
      </c>
      <c r="BI1542" t="s">
        <v>197</v>
      </c>
      <c r="BJ1542" t="s">
        <v>697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 t="s">
        <v>697</v>
      </c>
      <c r="BQ1542">
        <v>0</v>
      </c>
      <c r="BR1542">
        <v>0</v>
      </c>
      <c r="BS1542">
        <v>0</v>
      </c>
      <c r="BT1542" t="s">
        <v>697</v>
      </c>
      <c r="BU1542">
        <v>0</v>
      </c>
      <c r="BV1542">
        <v>0</v>
      </c>
      <c r="BW1542" t="s">
        <v>697</v>
      </c>
      <c r="BX1542">
        <v>0</v>
      </c>
    </row>
    <row r="1543" spans="1:76" x14ac:dyDescent="0.25">
      <c r="A1543" t="s">
        <v>192</v>
      </c>
      <c r="B1543" t="s">
        <v>697</v>
      </c>
      <c r="C1543" t="s">
        <v>697</v>
      </c>
      <c r="D1543" t="s">
        <v>697</v>
      </c>
      <c r="E1543" t="s">
        <v>697</v>
      </c>
      <c r="F1543" t="s">
        <v>622</v>
      </c>
      <c r="G1543" t="s">
        <v>697</v>
      </c>
      <c r="H1543" t="s">
        <v>184</v>
      </c>
      <c r="I1543" t="s">
        <v>3339</v>
      </c>
      <c r="J1543" t="s">
        <v>3339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697</v>
      </c>
      <c r="AC1543" s="2">
        <v>-0.5901639344262295</v>
      </c>
      <c r="AD1543">
        <v>-0.13</v>
      </c>
      <c r="AE1543">
        <v>0</v>
      </c>
      <c r="AF1543">
        <v>0</v>
      </c>
      <c r="AG1543">
        <v>0</v>
      </c>
      <c r="AH1543">
        <v>0</v>
      </c>
      <c r="AI1543" t="s">
        <v>697</v>
      </c>
      <c r="AJ1543" t="s">
        <v>697</v>
      </c>
      <c r="AK1543" t="s">
        <v>697</v>
      </c>
      <c r="AL1543">
        <v>0</v>
      </c>
      <c r="AM1543">
        <v>0</v>
      </c>
      <c r="AN1543" t="s">
        <v>697</v>
      </c>
      <c r="AO1543" t="s">
        <v>697</v>
      </c>
      <c r="AP1543" t="s">
        <v>697</v>
      </c>
      <c r="AQ1543" t="s">
        <v>697</v>
      </c>
      <c r="AR1543" t="s">
        <v>697</v>
      </c>
      <c r="AS1543" t="s">
        <v>697</v>
      </c>
      <c r="AT1543" t="s">
        <v>697</v>
      </c>
      <c r="AU1543" t="s">
        <v>697</v>
      </c>
      <c r="AV1543" t="s">
        <v>697</v>
      </c>
      <c r="AW1543" t="s">
        <v>697</v>
      </c>
      <c r="AX1543" t="s">
        <v>697</v>
      </c>
      <c r="AY1543" t="s">
        <v>697</v>
      </c>
      <c r="AZ1543" t="s">
        <v>697</v>
      </c>
      <c r="BA1543" t="s">
        <v>865</v>
      </c>
      <c r="BB1543" t="s">
        <v>1231</v>
      </c>
      <c r="BC1543">
        <v>0.72</v>
      </c>
      <c r="BD1543" t="s">
        <v>697</v>
      </c>
      <c r="BE1543">
        <v>0</v>
      </c>
      <c r="BF1543">
        <v>0</v>
      </c>
      <c r="BG1543">
        <v>0</v>
      </c>
      <c r="BH1543">
        <v>0</v>
      </c>
      <c r="BI1543" t="s">
        <v>197</v>
      </c>
      <c r="BJ1543" t="s">
        <v>697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 t="s">
        <v>697</v>
      </c>
      <c r="BQ1543">
        <v>0</v>
      </c>
      <c r="BR1543">
        <v>0</v>
      </c>
      <c r="BS1543">
        <v>0</v>
      </c>
      <c r="BT1543" t="s">
        <v>697</v>
      </c>
      <c r="BU1543">
        <v>0</v>
      </c>
      <c r="BV1543">
        <v>0</v>
      </c>
      <c r="BW1543" t="s">
        <v>697</v>
      </c>
      <c r="BX1543">
        <v>0</v>
      </c>
    </row>
    <row r="1544" spans="1:76" x14ac:dyDescent="0.25">
      <c r="A1544" t="s">
        <v>192</v>
      </c>
      <c r="B1544" t="s">
        <v>697</v>
      </c>
      <c r="C1544" t="s">
        <v>697</v>
      </c>
      <c r="D1544" t="s">
        <v>697</v>
      </c>
      <c r="E1544" t="s">
        <v>697</v>
      </c>
      <c r="F1544" t="s">
        <v>210</v>
      </c>
      <c r="G1544" t="s">
        <v>697</v>
      </c>
      <c r="H1544" t="s">
        <v>184</v>
      </c>
      <c r="I1544" t="s">
        <v>3339</v>
      </c>
      <c r="J1544" t="s">
        <v>3339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697</v>
      </c>
      <c r="AC1544" s="2">
        <v>-3.5081967213114753</v>
      </c>
      <c r="AD1544">
        <v>-0.77</v>
      </c>
      <c r="AE1544">
        <v>0</v>
      </c>
      <c r="AF1544">
        <v>0</v>
      </c>
      <c r="AG1544">
        <v>0</v>
      </c>
      <c r="AH1544">
        <v>0</v>
      </c>
      <c r="AI1544" t="s">
        <v>697</v>
      </c>
      <c r="AJ1544" t="s">
        <v>697</v>
      </c>
      <c r="AK1544" t="s">
        <v>697</v>
      </c>
      <c r="AL1544">
        <v>0</v>
      </c>
      <c r="AM1544">
        <v>0</v>
      </c>
      <c r="AN1544" t="s">
        <v>697</v>
      </c>
      <c r="AO1544" t="s">
        <v>697</v>
      </c>
      <c r="AP1544" t="s">
        <v>697</v>
      </c>
      <c r="AQ1544" t="s">
        <v>697</v>
      </c>
      <c r="AR1544" t="s">
        <v>697</v>
      </c>
      <c r="AS1544" t="s">
        <v>697</v>
      </c>
      <c r="AT1544" t="s">
        <v>697</v>
      </c>
      <c r="AU1544" t="s">
        <v>697</v>
      </c>
      <c r="AV1544" t="s">
        <v>697</v>
      </c>
      <c r="AW1544" t="s">
        <v>697</v>
      </c>
      <c r="AX1544" t="s">
        <v>697</v>
      </c>
      <c r="AY1544" t="s">
        <v>697</v>
      </c>
      <c r="AZ1544" t="s">
        <v>697</v>
      </c>
      <c r="BA1544" t="s">
        <v>1266</v>
      </c>
      <c r="BB1544" t="s">
        <v>2696</v>
      </c>
      <c r="BC1544">
        <v>4.28</v>
      </c>
      <c r="BD1544" t="s">
        <v>3561</v>
      </c>
      <c r="BE1544">
        <v>0</v>
      </c>
      <c r="BF1544">
        <v>0</v>
      </c>
      <c r="BG1544">
        <v>0</v>
      </c>
      <c r="BH1544">
        <v>0</v>
      </c>
      <c r="BI1544" t="s">
        <v>197</v>
      </c>
      <c r="BJ1544" t="s">
        <v>697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 t="s">
        <v>697</v>
      </c>
      <c r="BQ1544">
        <v>0</v>
      </c>
      <c r="BR1544">
        <v>0</v>
      </c>
      <c r="BS1544">
        <v>0</v>
      </c>
      <c r="BT1544" t="s">
        <v>697</v>
      </c>
      <c r="BU1544">
        <v>0</v>
      </c>
      <c r="BV1544">
        <v>0</v>
      </c>
      <c r="BW1544" t="s">
        <v>697</v>
      </c>
      <c r="BX1544">
        <v>0</v>
      </c>
    </row>
    <row r="1545" spans="1:76" x14ac:dyDescent="0.25">
      <c r="A1545" t="s">
        <v>192</v>
      </c>
      <c r="B1545" t="s">
        <v>697</v>
      </c>
      <c r="C1545" t="s">
        <v>697</v>
      </c>
      <c r="D1545" t="s">
        <v>697</v>
      </c>
      <c r="E1545" t="s">
        <v>697</v>
      </c>
      <c r="F1545" t="s">
        <v>469</v>
      </c>
      <c r="G1545" t="s">
        <v>697</v>
      </c>
      <c r="H1545" t="s">
        <v>184</v>
      </c>
      <c r="I1545" t="s">
        <v>3339</v>
      </c>
      <c r="J1545" t="s">
        <v>3339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697</v>
      </c>
      <c r="AC1545" s="2">
        <v>-9.8360655737704902E-2</v>
      </c>
      <c r="AD1545">
        <v>-0.02</v>
      </c>
      <c r="AE1545">
        <v>0</v>
      </c>
      <c r="AF1545">
        <v>0</v>
      </c>
      <c r="AG1545">
        <v>0</v>
      </c>
      <c r="AH1545">
        <v>0</v>
      </c>
      <c r="AI1545" t="s">
        <v>697</v>
      </c>
      <c r="AJ1545" t="s">
        <v>697</v>
      </c>
      <c r="AK1545" t="s">
        <v>697</v>
      </c>
      <c r="AL1545">
        <v>0</v>
      </c>
      <c r="AM1545">
        <v>0</v>
      </c>
      <c r="AN1545" t="s">
        <v>697</v>
      </c>
      <c r="AO1545" t="s">
        <v>697</v>
      </c>
      <c r="AP1545" t="s">
        <v>697</v>
      </c>
      <c r="AQ1545" t="s">
        <v>697</v>
      </c>
      <c r="AR1545" t="s">
        <v>697</v>
      </c>
      <c r="AS1545" t="s">
        <v>697</v>
      </c>
      <c r="AT1545" t="s">
        <v>697</v>
      </c>
      <c r="AU1545" t="s">
        <v>697</v>
      </c>
      <c r="AV1545" t="s">
        <v>697</v>
      </c>
      <c r="AW1545" t="s">
        <v>697</v>
      </c>
      <c r="AX1545" t="s">
        <v>697</v>
      </c>
      <c r="AY1545" t="s">
        <v>697</v>
      </c>
      <c r="AZ1545" t="s">
        <v>697</v>
      </c>
      <c r="BA1545" t="s">
        <v>2399</v>
      </c>
      <c r="BB1545" t="s">
        <v>2400</v>
      </c>
      <c r="BC1545">
        <v>0.12</v>
      </c>
      <c r="BD1545" t="s">
        <v>697</v>
      </c>
      <c r="BE1545">
        <v>0</v>
      </c>
      <c r="BF1545">
        <v>0</v>
      </c>
      <c r="BG1545">
        <v>0</v>
      </c>
      <c r="BH1545">
        <v>0</v>
      </c>
      <c r="BI1545" t="s">
        <v>197</v>
      </c>
      <c r="BJ1545" t="s">
        <v>697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 t="s">
        <v>697</v>
      </c>
      <c r="BQ1545">
        <v>0</v>
      </c>
      <c r="BR1545">
        <v>0</v>
      </c>
      <c r="BS1545">
        <v>0</v>
      </c>
      <c r="BT1545" t="s">
        <v>697</v>
      </c>
      <c r="BU1545">
        <v>0</v>
      </c>
      <c r="BV1545">
        <v>0</v>
      </c>
      <c r="BW1545" t="s">
        <v>697</v>
      </c>
      <c r="BX1545">
        <v>0</v>
      </c>
    </row>
    <row r="1546" spans="1:76" x14ac:dyDescent="0.25">
      <c r="A1546" t="s">
        <v>192</v>
      </c>
      <c r="B1546" t="s">
        <v>697</v>
      </c>
      <c r="C1546" t="s">
        <v>697</v>
      </c>
      <c r="D1546" t="s">
        <v>697</v>
      </c>
      <c r="E1546" t="s">
        <v>697</v>
      </c>
      <c r="F1546" t="s">
        <v>597</v>
      </c>
      <c r="G1546" t="s">
        <v>697</v>
      </c>
      <c r="H1546" t="s">
        <v>184</v>
      </c>
      <c r="I1546" t="s">
        <v>3339</v>
      </c>
      <c r="J1546" t="s">
        <v>3339</v>
      </c>
      <c r="K1546">
        <v>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697</v>
      </c>
      <c r="AC1546" s="2">
        <v>-1.5081967213114753</v>
      </c>
      <c r="AD1546">
        <v>-0.33</v>
      </c>
      <c r="AE1546">
        <v>0</v>
      </c>
      <c r="AF1546">
        <v>0</v>
      </c>
      <c r="AG1546">
        <v>0</v>
      </c>
      <c r="AH1546">
        <v>0</v>
      </c>
      <c r="AI1546" t="s">
        <v>697</v>
      </c>
      <c r="AJ1546" t="s">
        <v>697</v>
      </c>
      <c r="AK1546" t="s">
        <v>697</v>
      </c>
      <c r="AL1546">
        <v>0</v>
      </c>
      <c r="AM1546">
        <v>0</v>
      </c>
      <c r="AN1546" t="s">
        <v>697</v>
      </c>
      <c r="AO1546" t="s">
        <v>697</v>
      </c>
      <c r="AP1546" t="s">
        <v>697</v>
      </c>
      <c r="AQ1546" t="s">
        <v>697</v>
      </c>
      <c r="AR1546" t="s">
        <v>697</v>
      </c>
      <c r="AS1546" t="s">
        <v>697</v>
      </c>
      <c r="AT1546" t="s">
        <v>697</v>
      </c>
      <c r="AU1546" t="s">
        <v>697</v>
      </c>
      <c r="AV1546" t="s">
        <v>697</v>
      </c>
      <c r="AW1546" t="s">
        <v>697</v>
      </c>
      <c r="AX1546" t="s">
        <v>697</v>
      </c>
      <c r="AY1546" t="s">
        <v>697</v>
      </c>
      <c r="AZ1546" t="s">
        <v>697</v>
      </c>
      <c r="BA1546" t="s">
        <v>2742</v>
      </c>
      <c r="BB1546" t="s">
        <v>2743</v>
      </c>
      <c r="BC1546">
        <v>1.84</v>
      </c>
      <c r="BD1546" t="s">
        <v>697</v>
      </c>
      <c r="BE1546">
        <v>0</v>
      </c>
      <c r="BF1546">
        <v>0</v>
      </c>
      <c r="BG1546">
        <v>0</v>
      </c>
      <c r="BH1546">
        <v>0</v>
      </c>
      <c r="BI1546" t="s">
        <v>197</v>
      </c>
      <c r="BJ1546" t="s">
        <v>697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 t="s">
        <v>697</v>
      </c>
      <c r="BQ1546">
        <v>0</v>
      </c>
      <c r="BR1546">
        <v>0</v>
      </c>
      <c r="BS1546">
        <v>0</v>
      </c>
      <c r="BT1546" t="s">
        <v>697</v>
      </c>
      <c r="BU1546">
        <v>0</v>
      </c>
      <c r="BV1546">
        <v>0</v>
      </c>
      <c r="BW1546" t="s">
        <v>697</v>
      </c>
      <c r="BX1546">
        <v>0</v>
      </c>
    </row>
    <row r="1547" spans="1:76" x14ac:dyDescent="0.25">
      <c r="A1547" t="s">
        <v>192</v>
      </c>
      <c r="B1547" t="s">
        <v>697</v>
      </c>
      <c r="C1547" t="s">
        <v>697</v>
      </c>
      <c r="D1547" t="s">
        <v>697</v>
      </c>
      <c r="E1547" t="s">
        <v>697</v>
      </c>
      <c r="F1547" t="s">
        <v>469</v>
      </c>
      <c r="G1547" t="s">
        <v>697</v>
      </c>
      <c r="H1547" t="s">
        <v>184</v>
      </c>
      <c r="I1547" t="s">
        <v>3339</v>
      </c>
      <c r="J1547" t="s">
        <v>3339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697</v>
      </c>
      <c r="AC1547" s="2">
        <v>-0.26229508196721307</v>
      </c>
      <c r="AD1547">
        <v>-0.06</v>
      </c>
      <c r="AE1547">
        <v>0</v>
      </c>
      <c r="AF1547">
        <v>0</v>
      </c>
      <c r="AG1547">
        <v>0</v>
      </c>
      <c r="AH1547">
        <v>0</v>
      </c>
      <c r="AI1547" t="s">
        <v>697</v>
      </c>
      <c r="AJ1547" t="s">
        <v>697</v>
      </c>
      <c r="AK1547" t="s">
        <v>697</v>
      </c>
      <c r="AL1547">
        <v>0</v>
      </c>
      <c r="AM1547">
        <v>0</v>
      </c>
      <c r="AN1547" t="s">
        <v>697</v>
      </c>
      <c r="AO1547" t="s">
        <v>697</v>
      </c>
      <c r="AP1547" t="s">
        <v>697</v>
      </c>
      <c r="AQ1547" t="s">
        <v>697</v>
      </c>
      <c r="AR1547" t="s">
        <v>697</v>
      </c>
      <c r="AS1547" t="s">
        <v>697</v>
      </c>
      <c r="AT1547" t="s">
        <v>697</v>
      </c>
      <c r="AU1547" t="s">
        <v>697</v>
      </c>
      <c r="AV1547" t="s">
        <v>697</v>
      </c>
      <c r="AW1547" t="s">
        <v>697</v>
      </c>
      <c r="AX1547" t="s">
        <v>697</v>
      </c>
      <c r="AY1547" t="s">
        <v>697</v>
      </c>
      <c r="AZ1547" t="s">
        <v>697</v>
      </c>
      <c r="BA1547" t="s">
        <v>2770</v>
      </c>
      <c r="BB1547" t="s">
        <v>2771</v>
      </c>
      <c r="BC1547">
        <v>0.32</v>
      </c>
      <c r="BD1547" t="s">
        <v>697</v>
      </c>
      <c r="BE1547">
        <v>0</v>
      </c>
      <c r="BF1547">
        <v>0</v>
      </c>
      <c r="BG1547">
        <v>0</v>
      </c>
      <c r="BH1547">
        <v>0</v>
      </c>
      <c r="BI1547" t="s">
        <v>197</v>
      </c>
      <c r="BJ1547" t="s">
        <v>697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 t="s">
        <v>697</v>
      </c>
      <c r="BQ1547">
        <v>0</v>
      </c>
      <c r="BR1547">
        <v>0</v>
      </c>
      <c r="BS1547">
        <v>0</v>
      </c>
      <c r="BT1547" t="s">
        <v>697</v>
      </c>
      <c r="BU1547">
        <v>0</v>
      </c>
      <c r="BV1547">
        <v>0</v>
      </c>
      <c r="BW1547" t="s">
        <v>697</v>
      </c>
      <c r="BX1547">
        <v>0</v>
      </c>
    </row>
    <row r="1548" spans="1:76" x14ac:dyDescent="0.25">
      <c r="A1548" t="s">
        <v>192</v>
      </c>
      <c r="B1548" t="s">
        <v>697</v>
      </c>
      <c r="C1548" t="s">
        <v>697</v>
      </c>
      <c r="D1548" t="s">
        <v>697</v>
      </c>
      <c r="E1548" t="s">
        <v>697</v>
      </c>
      <c r="F1548" t="s">
        <v>597</v>
      </c>
      <c r="G1548" t="s">
        <v>697</v>
      </c>
      <c r="H1548" t="s">
        <v>184</v>
      </c>
      <c r="I1548" t="s">
        <v>3339</v>
      </c>
      <c r="J1548" t="s">
        <v>3339</v>
      </c>
      <c r="K1548">
        <v>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697</v>
      </c>
      <c r="AC1548" s="2">
        <v>-1.3114754098360657</v>
      </c>
      <c r="AD1548">
        <v>-0.28999999999999998</v>
      </c>
      <c r="AE1548">
        <v>0</v>
      </c>
      <c r="AF1548">
        <v>0</v>
      </c>
      <c r="AG1548">
        <v>0</v>
      </c>
      <c r="AH1548">
        <v>0</v>
      </c>
      <c r="AI1548" t="s">
        <v>697</v>
      </c>
      <c r="AJ1548" t="s">
        <v>697</v>
      </c>
      <c r="AK1548" t="s">
        <v>697</v>
      </c>
      <c r="AL1548">
        <v>0</v>
      </c>
      <c r="AM1548">
        <v>0</v>
      </c>
      <c r="AN1548" t="s">
        <v>697</v>
      </c>
      <c r="AO1548" t="s">
        <v>697</v>
      </c>
      <c r="AP1548" t="s">
        <v>697</v>
      </c>
      <c r="AQ1548" t="s">
        <v>697</v>
      </c>
      <c r="AR1548" t="s">
        <v>697</v>
      </c>
      <c r="AS1548" t="s">
        <v>697</v>
      </c>
      <c r="AT1548" t="s">
        <v>697</v>
      </c>
      <c r="AU1548" t="s">
        <v>697</v>
      </c>
      <c r="AV1548" t="s">
        <v>697</v>
      </c>
      <c r="AW1548" t="s">
        <v>697</v>
      </c>
      <c r="AX1548" t="s">
        <v>697</v>
      </c>
      <c r="AY1548" t="s">
        <v>697</v>
      </c>
      <c r="AZ1548" t="s">
        <v>697</v>
      </c>
      <c r="BA1548" t="s">
        <v>2163</v>
      </c>
      <c r="BB1548" t="s">
        <v>2717</v>
      </c>
      <c r="BC1548">
        <v>1.6</v>
      </c>
      <c r="BD1548" t="s">
        <v>697</v>
      </c>
      <c r="BE1548">
        <v>0</v>
      </c>
      <c r="BF1548">
        <v>0</v>
      </c>
      <c r="BG1548">
        <v>0</v>
      </c>
      <c r="BH1548">
        <v>0</v>
      </c>
      <c r="BI1548" t="s">
        <v>197</v>
      </c>
      <c r="BJ1548" t="s">
        <v>697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 t="s">
        <v>697</v>
      </c>
      <c r="BQ1548">
        <v>0</v>
      </c>
      <c r="BR1548">
        <v>0</v>
      </c>
      <c r="BS1548">
        <v>0</v>
      </c>
      <c r="BT1548" t="s">
        <v>697</v>
      </c>
      <c r="BU1548">
        <v>0</v>
      </c>
      <c r="BV1548">
        <v>0</v>
      </c>
      <c r="BW1548" t="s">
        <v>697</v>
      </c>
      <c r="BX1548">
        <v>0</v>
      </c>
    </row>
    <row r="1549" spans="1:76" x14ac:dyDescent="0.25">
      <c r="A1549" t="s">
        <v>192</v>
      </c>
      <c r="B1549" t="s">
        <v>697</v>
      </c>
      <c r="C1549" t="s">
        <v>697</v>
      </c>
      <c r="D1549" t="s">
        <v>697</v>
      </c>
      <c r="E1549" t="s">
        <v>697</v>
      </c>
      <c r="F1549" t="s">
        <v>632</v>
      </c>
      <c r="G1549" t="s">
        <v>697</v>
      </c>
      <c r="H1549" t="s">
        <v>184</v>
      </c>
      <c r="I1549" t="s">
        <v>3339</v>
      </c>
      <c r="J1549" t="s">
        <v>3339</v>
      </c>
      <c r="K1549">
        <v>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697</v>
      </c>
      <c r="AC1549" s="2">
        <v>-2.6639344262295084</v>
      </c>
      <c r="AD1549">
        <v>-0.59</v>
      </c>
      <c r="AE1549">
        <v>0</v>
      </c>
      <c r="AF1549">
        <v>0</v>
      </c>
      <c r="AG1549">
        <v>0</v>
      </c>
      <c r="AH1549">
        <v>0</v>
      </c>
      <c r="AI1549" t="s">
        <v>697</v>
      </c>
      <c r="AJ1549" t="s">
        <v>697</v>
      </c>
      <c r="AK1549" t="s">
        <v>697</v>
      </c>
      <c r="AL1549">
        <v>0</v>
      </c>
      <c r="AM1549">
        <v>0</v>
      </c>
      <c r="AN1549" t="s">
        <v>697</v>
      </c>
      <c r="AO1549" t="s">
        <v>697</v>
      </c>
      <c r="AP1549" t="s">
        <v>697</v>
      </c>
      <c r="AQ1549" t="s">
        <v>697</v>
      </c>
      <c r="AR1549" t="s">
        <v>697</v>
      </c>
      <c r="AS1549" t="s">
        <v>697</v>
      </c>
      <c r="AT1549" t="s">
        <v>697</v>
      </c>
      <c r="AU1549" t="s">
        <v>697</v>
      </c>
      <c r="AV1549" t="s">
        <v>697</v>
      </c>
      <c r="AW1549" t="s">
        <v>697</v>
      </c>
      <c r="AX1549" t="s">
        <v>697</v>
      </c>
      <c r="AY1549" t="s">
        <v>697</v>
      </c>
      <c r="AZ1549" t="s">
        <v>697</v>
      </c>
      <c r="BA1549" t="s">
        <v>2588</v>
      </c>
      <c r="BB1549" t="s">
        <v>3188</v>
      </c>
      <c r="BC1549">
        <v>3.25</v>
      </c>
      <c r="BD1549" t="s">
        <v>3562</v>
      </c>
      <c r="BE1549">
        <v>0</v>
      </c>
      <c r="BF1549">
        <v>0</v>
      </c>
      <c r="BG1549">
        <v>0</v>
      </c>
      <c r="BH1549">
        <v>0</v>
      </c>
      <c r="BI1549" t="s">
        <v>197</v>
      </c>
      <c r="BJ1549" t="s">
        <v>697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 t="s">
        <v>697</v>
      </c>
      <c r="BQ1549">
        <v>0</v>
      </c>
      <c r="BR1549">
        <v>0</v>
      </c>
      <c r="BS1549">
        <v>0</v>
      </c>
      <c r="BT1549" t="s">
        <v>697</v>
      </c>
      <c r="BU1549">
        <v>0</v>
      </c>
      <c r="BV1549">
        <v>0</v>
      </c>
      <c r="BW1549" t="s">
        <v>697</v>
      </c>
      <c r="BX1549">
        <v>0</v>
      </c>
    </row>
    <row r="1550" spans="1:76" x14ac:dyDescent="0.25">
      <c r="A1550" t="s">
        <v>192</v>
      </c>
      <c r="B1550" t="s">
        <v>697</v>
      </c>
      <c r="C1550" t="s">
        <v>697</v>
      </c>
      <c r="D1550" t="s">
        <v>697</v>
      </c>
      <c r="E1550" t="s">
        <v>697</v>
      </c>
      <c r="F1550" t="s">
        <v>457</v>
      </c>
      <c r="G1550" t="s">
        <v>697</v>
      </c>
      <c r="H1550" t="s">
        <v>184</v>
      </c>
      <c r="I1550" t="s">
        <v>3339</v>
      </c>
      <c r="J1550" t="s">
        <v>3339</v>
      </c>
      <c r="K1550">
        <v>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697</v>
      </c>
      <c r="AC1550" s="2">
        <v>-2.418032786885246</v>
      </c>
      <c r="AD1550">
        <v>-0.53</v>
      </c>
      <c r="AE1550">
        <v>0</v>
      </c>
      <c r="AF1550">
        <v>0</v>
      </c>
      <c r="AG1550">
        <v>0</v>
      </c>
      <c r="AH1550">
        <v>0</v>
      </c>
      <c r="AI1550" t="s">
        <v>697</v>
      </c>
      <c r="AJ1550" t="s">
        <v>697</v>
      </c>
      <c r="AK1550" t="s">
        <v>697</v>
      </c>
      <c r="AL1550">
        <v>0</v>
      </c>
      <c r="AM1550">
        <v>0</v>
      </c>
      <c r="AN1550" t="s">
        <v>697</v>
      </c>
      <c r="AO1550" t="s">
        <v>697</v>
      </c>
      <c r="AP1550" t="s">
        <v>697</v>
      </c>
      <c r="AQ1550" t="s">
        <v>697</v>
      </c>
      <c r="AR1550" t="s">
        <v>697</v>
      </c>
      <c r="AS1550" t="s">
        <v>697</v>
      </c>
      <c r="AT1550" t="s">
        <v>697</v>
      </c>
      <c r="AU1550" t="s">
        <v>697</v>
      </c>
      <c r="AV1550" t="s">
        <v>697</v>
      </c>
      <c r="AW1550" t="s">
        <v>697</v>
      </c>
      <c r="AX1550" t="s">
        <v>697</v>
      </c>
      <c r="AY1550" t="s">
        <v>697</v>
      </c>
      <c r="AZ1550" t="s">
        <v>697</v>
      </c>
      <c r="BA1550" t="s">
        <v>2526</v>
      </c>
      <c r="BB1550" t="s">
        <v>3563</v>
      </c>
      <c r="BC1550">
        <v>2.95</v>
      </c>
      <c r="BD1550" t="s">
        <v>697</v>
      </c>
      <c r="BE1550">
        <v>0</v>
      </c>
      <c r="BF1550">
        <v>0</v>
      </c>
      <c r="BG1550">
        <v>0</v>
      </c>
      <c r="BH1550">
        <v>0</v>
      </c>
      <c r="BI1550" t="s">
        <v>197</v>
      </c>
      <c r="BJ1550" t="s">
        <v>697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 t="s">
        <v>697</v>
      </c>
      <c r="BQ1550">
        <v>0</v>
      </c>
      <c r="BR1550">
        <v>0</v>
      </c>
      <c r="BS1550">
        <v>0</v>
      </c>
      <c r="BT1550" t="s">
        <v>697</v>
      </c>
      <c r="BU1550">
        <v>0</v>
      </c>
      <c r="BV1550">
        <v>0</v>
      </c>
      <c r="BW1550" t="s">
        <v>697</v>
      </c>
      <c r="BX1550">
        <v>0</v>
      </c>
    </row>
    <row r="1551" spans="1:76" x14ac:dyDescent="0.25">
      <c r="A1551" t="s">
        <v>192</v>
      </c>
      <c r="B1551" t="s">
        <v>697</v>
      </c>
      <c r="C1551" t="s">
        <v>697</v>
      </c>
      <c r="D1551" t="s">
        <v>697</v>
      </c>
      <c r="E1551" t="s">
        <v>697</v>
      </c>
      <c r="F1551" t="s">
        <v>222</v>
      </c>
      <c r="G1551" t="s">
        <v>697</v>
      </c>
      <c r="H1551" t="s">
        <v>184</v>
      </c>
      <c r="I1551" t="s">
        <v>3339</v>
      </c>
      <c r="J1551" t="s">
        <v>3339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697</v>
      </c>
      <c r="AC1551" s="2">
        <v>-0.69672131147540983</v>
      </c>
      <c r="AD1551">
        <v>-0.15</v>
      </c>
      <c r="AE1551">
        <v>0</v>
      </c>
      <c r="AF1551">
        <v>0</v>
      </c>
      <c r="AG1551">
        <v>0</v>
      </c>
      <c r="AH1551">
        <v>0</v>
      </c>
      <c r="AI1551" t="s">
        <v>697</v>
      </c>
      <c r="AJ1551" t="s">
        <v>697</v>
      </c>
      <c r="AK1551" t="s">
        <v>697</v>
      </c>
      <c r="AL1551">
        <v>0</v>
      </c>
      <c r="AM1551">
        <v>0</v>
      </c>
      <c r="AN1551" t="s">
        <v>697</v>
      </c>
      <c r="AO1551" t="s">
        <v>697</v>
      </c>
      <c r="AP1551" t="s">
        <v>697</v>
      </c>
      <c r="AQ1551" t="s">
        <v>697</v>
      </c>
      <c r="AR1551" t="s">
        <v>697</v>
      </c>
      <c r="AS1551" t="s">
        <v>697</v>
      </c>
      <c r="AT1551" t="s">
        <v>697</v>
      </c>
      <c r="AU1551" t="s">
        <v>697</v>
      </c>
      <c r="AV1551" t="s">
        <v>697</v>
      </c>
      <c r="AW1551" t="s">
        <v>697</v>
      </c>
      <c r="AX1551" t="s">
        <v>697</v>
      </c>
      <c r="AY1551" t="s">
        <v>697</v>
      </c>
      <c r="AZ1551" t="s">
        <v>697</v>
      </c>
      <c r="BA1551" t="s">
        <v>3056</v>
      </c>
      <c r="BB1551" t="s">
        <v>3564</v>
      </c>
      <c r="BC1551">
        <v>0.85</v>
      </c>
      <c r="BD1551" t="s">
        <v>697</v>
      </c>
      <c r="BE1551">
        <v>0</v>
      </c>
      <c r="BF1551">
        <v>0</v>
      </c>
      <c r="BG1551">
        <v>0</v>
      </c>
      <c r="BH1551">
        <v>0</v>
      </c>
      <c r="BI1551" t="s">
        <v>197</v>
      </c>
      <c r="BJ1551" t="s">
        <v>697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 t="s">
        <v>697</v>
      </c>
      <c r="BQ1551">
        <v>0</v>
      </c>
      <c r="BR1551">
        <v>0</v>
      </c>
      <c r="BS1551">
        <v>0</v>
      </c>
      <c r="BT1551" t="s">
        <v>697</v>
      </c>
      <c r="BU1551">
        <v>0</v>
      </c>
      <c r="BV1551">
        <v>0</v>
      </c>
      <c r="BW1551" t="s">
        <v>697</v>
      </c>
      <c r="BX1551">
        <v>0</v>
      </c>
    </row>
    <row r="1552" spans="1:76" x14ac:dyDescent="0.25">
      <c r="A1552" t="s">
        <v>192</v>
      </c>
      <c r="B1552" t="s">
        <v>697</v>
      </c>
      <c r="C1552" t="s">
        <v>697</v>
      </c>
      <c r="D1552" t="s">
        <v>697</v>
      </c>
      <c r="E1552" t="s">
        <v>697</v>
      </c>
      <c r="F1552" t="s">
        <v>679</v>
      </c>
      <c r="G1552" t="s">
        <v>697</v>
      </c>
      <c r="H1552" t="s">
        <v>184</v>
      </c>
      <c r="I1552" t="s">
        <v>3339</v>
      </c>
      <c r="J1552" t="s">
        <v>3339</v>
      </c>
      <c r="K1552">
        <v>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697</v>
      </c>
      <c r="AC1552" s="2">
        <v>-0.45081967213114749</v>
      </c>
      <c r="AD1552">
        <v>-0.1</v>
      </c>
      <c r="AE1552">
        <v>0</v>
      </c>
      <c r="AF1552">
        <v>0</v>
      </c>
      <c r="AG1552">
        <v>0</v>
      </c>
      <c r="AH1552">
        <v>0</v>
      </c>
      <c r="AI1552" t="s">
        <v>697</v>
      </c>
      <c r="AJ1552" t="s">
        <v>697</v>
      </c>
      <c r="AK1552" t="s">
        <v>697</v>
      </c>
      <c r="AL1552">
        <v>0</v>
      </c>
      <c r="AM1552">
        <v>0</v>
      </c>
      <c r="AN1552" t="s">
        <v>697</v>
      </c>
      <c r="AO1552" t="s">
        <v>697</v>
      </c>
      <c r="AP1552" t="s">
        <v>697</v>
      </c>
      <c r="AQ1552" t="s">
        <v>697</v>
      </c>
      <c r="AR1552" t="s">
        <v>697</v>
      </c>
      <c r="AS1552" t="s">
        <v>697</v>
      </c>
      <c r="AT1552" t="s">
        <v>697</v>
      </c>
      <c r="AU1552" t="s">
        <v>697</v>
      </c>
      <c r="AV1552" t="s">
        <v>697</v>
      </c>
      <c r="AW1552" t="s">
        <v>697</v>
      </c>
      <c r="AX1552" t="s">
        <v>697</v>
      </c>
      <c r="AY1552" t="s">
        <v>697</v>
      </c>
      <c r="AZ1552" t="s">
        <v>697</v>
      </c>
      <c r="BA1552" t="s">
        <v>2964</v>
      </c>
      <c r="BB1552" t="s">
        <v>3231</v>
      </c>
      <c r="BC1552">
        <v>0.55000000000000004</v>
      </c>
      <c r="BD1552" t="s">
        <v>697</v>
      </c>
      <c r="BE1552">
        <v>0</v>
      </c>
      <c r="BF1552">
        <v>0</v>
      </c>
      <c r="BG1552">
        <v>0</v>
      </c>
      <c r="BH1552">
        <v>0</v>
      </c>
      <c r="BI1552" t="s">
        <v>197</v>
      </c>
      <c r="BJ1552" t="s">
        <v>697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 t="s">
        <v>697</v>
      </c>
      <c r="BQ1552">
        <v>0</v>
      </c>
      <c r="BR1552">
        <v>0</v>
      </c>
      <c r="BS1552">
        <v>0</v>
      </c>
      <c r="BT1552" t="s">
        <v>697</v>
      </c>
      <c r="BU1552">
        <v>0</v>
      </c>
      <c r="BV1552">
        <v>0</v>
      </c>
      <c r="BW1552" t="s">
        <v>697</v>
      </c>
      <c r="BX1552">
        <v>0</v>
      </c>
    </row>
    <row r="1553" spans="1:76" x14ac:dyDescent="0.25">
      <c r="A1553" t="s">
        <v>192</v>
      </c>
      <c r="B1553" t="s">
        <v>697</v>
      </c>
      <c r="C1553" t="s">
        <v>697</v>
      </c>
      <c r="D1553" t="s">
        <v>697</v>
      </c>
      <c r="E1553" t="s">
        <v>697</v>
      </c>
      <c r="F1553" t="s">
        <v>677</v>
      </c>
      <c r="G1553" t="s">
        <v>697</v>
      </c>
      <c r="H1553" t="s">
        <v>184</v>
      </c>
      <c r="I1553" t="s">
        <v>3339</v>
      </c>
      <c r="J1553" t="s">
        <v>3339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697</v>
      </c>
      <c r="AC1553" s="2">
        <v>-0.30327868852459022</v>
      </c>
      <c r="AD1553">
        <v>-7.0000000000000007E-2</v>
      </c>
      <c r="AE1553">
        <v>0</v>
      </c>
      <c r="AF1553">
        <v>0</v>
      </c>
      <c r="AG1553">
        <v>0</v>
      </c>
      <c r="AH1553">
        <v>0</v>
      </c>
      <c r="AI1553" t="s">
        <v>697</v>
      </c>
      <c r="AJ1553" t="s">
        <v>697</v>
      </c>
      <c r="AK1553" t="s">
        <v>697</v>
      </c>
      <c r="AL1553">
        <v>0</v>
      </c>
      <c r="AM1553">
        <v>0</v>
      </c>
      <c r="AN1553" t="s">
        <v>697</v>
      </c>
      <c r="AO1553" t="s">
        <v>697</v>
      </c>
      <c r="AP1553" t="s">
        <v>697</v>
      </c>
      <c r="AQ1553" t="s">
        <v>697</v>
      </c>
      <c r="AR1553" t="s">
        <v>697</v>
      </c>
      <c r="AS1553" t="s">
        <v>697</v>
      </c>
      <c r="AT1553" t="s">
        <v>697</v>
      </c>
      <c r="AU1553" t="s">
        <v>697</v>
      </c>
      <c r="AV1553" t="s">
        <v>697</v>
      </c>
      <c r="AW1553" t="s">
        <v>697</v>
      </c>
      <c r="AX1553" t="s">
        <v>697</v>
      </c>
      <c r="AY1553" t="s">
        <v>697</v>
      </c>
      <c r="AZ1553" t="s">
        <v>697</v>
      </c>
      <c r="BA1553" t="s">
        <v>2959</v>
      </c>
      <c r="BB1553" t="s">
        <v>3216</v>
      </c>
      <c r="BC1553">
        <v>0.37</v>
      </c>
      <c r="BD1553" t="s">
        <v>697</v>
      </c>
      <c r="BE1553">
        <v>0</v>
      </c>
      <c r="BF1553">
        <v>0</v>
      </c>
      <c r="BG1553">
        <v>0</v>
      </c>
      <c r="BH1553">
        <v>0</v>
      </c>
      <c r="BI1553" t="s">
        <v>197</v>
      </c>
      <c r="BJ1553" t="s">
        <v>697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 t="s">
        <v>697</v>
      </c>
      <c r="BQ1553">
        <v>0</v>
      </c>
      <c r="BR1553">
        <v>0</v>
      </c>
      <c r="BS1553">
        <v>0</v>
      </c>
      <c r="BT1553" t="s">
        <v>697</v>
      </c>
      <c r="BU1553">
        <v>0</v>
      </c>
      <c r="BV1553">
        <v>0</v>
      </c>
      <c r="BW1553" t="s">
        <v>697</v>
      </c>
      <c r="BX1553">
        <v>0</v>
      </c>
    </row>
    <row r="1554" spans="1:76" x14ac:dyDescent="0.25">
      <c r="A1554" t="s">
        <v>192</v>
      </c>
      <c r="B1554" t="s">
        <v>697</v>
      </c>
      <c r="C1554" t="s">
        <v>697</v>
      </c>
      <c r="D1554" t="s">
        <v>697</v>
      </c>
      <c r="E1554" t="s">
        <v>697</v>
      </c>
      <c r="F1554" t="s">
        <v>683</v>
      </c>
      <c r="G1554" t="s">
        <v>697</v>
      </c>
      <c r="H1554" t="s">
        <v>184</v>
      </c>
      <c r="I1554" t="s">
        <v>3339</v>
      </c>
      <c r="J1554" t="s">
        <v>3339</v>
      </c>
      <c r="K1554">
        <v>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697</v>
      </c>
      <c r="AC1554" s="2">
        <v>-3.5</v>
      </c>
      <c r="AD1554">
        <v>-0.77</v>
      </c>
      <c r="AE1554">
        <v>0</v>
      </c>
      <c r="AF1554">
        <v>0</v>
      </c>
      <c r="AG1554">
        <v>0</v>
      </c>
      <c r="AH1554">
        <v>0</v>
      </c>
      <c r="AI1554" t="s">
        <v>697</v>
      </c>
      <c r="AJ1554" t="s">
        <v>697</v>
      </c>
      <c r="AK1554" t="s">
        <v>697</v>
      </c>
      <c r="AL1554">
        <v>0</v>
      </c>
      <c r="AM1554">
        <v>0</v>
      </c>
      <c r="AN1554" t="s">
        <v>697</v>
      </c>
      <c r="AO1554" t="s">
        <v>697</v>
      </c>
      <c r="AP1554" t="s">
        <v>697</v>
      </c>
      <c r="AQ1554" t="s">
        <v>697</v>
      </c>
      <c r="AR1554" t="s">
        <v>697</v>
      </c>
      <c r="AS1554" t="s">
        <v>697</v>
      </c>
      <c r="AT1554" t="s">
        <v>697</v>
      </c>
      <c r="AU1554" t="s">
        <v>697</v>
      </c>
      <c r="AV1554" t="s">
        <v>697</v>
      </c>
      <c r="AW1554" t="s">
        <v>697</v>
      </c>
      <c r="AX1554" t="s">
        <v>697</v>
      </c>
      <c r="AY1554" t="s">
        <v>697</v>
      </c>
      <c r="AZ1554" t="s">
        <v>697</v>
      </c>
      <c r="BA1554" t="s">
        <v>3037</v>
      </c>
      <c r="BB1554" t="s">
        <v>3565</v>
      </c>
      <c r="BC1554">
        <v>4.2699999999999996</v>
      </c>
      <c r="BD1554" t="s">
        <v>697</v>
      </c>
      <c r="BE1554">
        <v>0</v>
      </c>
      <c r="BF1554">
        <v>0</v>
      </c>
      <c r="BG1554">
        <v>0</v>
      </c>
      <c r="BH1554">
        <v>0</v>
      </c>
      <c r="BI1554" t="s">
        <v>197</v>
      </c>
      <c r="BJ1554" t="s">
        <v>697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 t="s">
        <v>697</v>
      </c>
      <c r="BQ1554">
        <v>0</v>
      </c>
      <c r="BR1554">
        <v>0</v>
      </c>
      <c r="BS1554">
        <v>0</v>
      </c>
      <c r="BT1554" t="s">
        <v>697</v>
      </c>
      <c r="BU1554">
        <v>0</v>
      </c>
      <c r="BV1554">
        <v>0</v>
      </c>
      <c r="BW1554" t="s">
        <v>697</v>
      </c>
      <c r="BX1554">
        <v>0</v>
      </c>
    </row>
    <row r="1555" spans="1:76" x14ac:dyDescent="0.25">
      <c r="A1555" t="s">
        <v>192</v>
      </c>
      <c r="B1555" t="s">
        <v>697</v>
      </c>
      <c r="C1555" t="s">
        <v>697</v>
      </c>
      <c r="D1555" t="s">
        <v>697</v>
      </c>
      <c r="E1555" t="s">
        <v>697</v>
      </c>
      <c r="F1555" t="s">
        <v>221</v>
      </c>
      <c r="G1555" t="s">
        <v>697</v>
      </c>
      <c r="H1555" t="s">
        <v>184</v>
      </c>
      <c r="I1555" t="s">
        <v>3339</v>
      </c>
      <c r="J1555" t="s">
        <v>3339</v>
      </c>
      <c r="K1555">
        <v>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697</v>
      </c>
      <c r="AC1555" s="2">
        <v>-9.0163934426229497E-2</v>
      </c>
      <c r="AD1555">
        <v>-0.02</v>
      </c>
      <c r="AE1555">
        <v>0</v>
      </c>
      <c r="AF1555">
        <v>0</v>
      </c>
      <c r="AG1555">
        <v>0</v>
      </c>
      <c r="AH1555">
        <v>0</v>
      </c>
      <c r="AI1555" t="s">
        <v>697</v>
      </c>
      <c r="AJ1555" t="s">
        <v>697</v>
      </c>
      <c r="AK1555" t="s">
        <v>697</v>
      </c>
      <c r="AL1555">
        <v>0</v>
      </c>
      <c r="AM1555">
        <v>0</v>
      </c>
      <c r="AN1555" t="s">
        <v>697</v>
      </c>
      <c r="AO1555" t="s">
        <v>697</v>
      </c>
      <c r="AP1555" t="s">
        <v>697</v>
      </c>
      <c r="AQ1555" t="s">
        <v>697</v>
      </c>
      <c r="AR1555" t="s">
        <v>697</v>
      </c>
      <c r="AS1555" t="s">
        <v>697</v>
      </c>
      <c r="AT1555" t="s">
        <v>697</v>
      </c>
      <c r="AU1555" t="s">
        <v>697</v>
      </c>
      <c r="AV1555" t="s">
        <v>697</v>
      </c>
      <c r="AW1555" t="s">
        <v>697</v>
      </c>
      <c r="AX1555" t="s">
        <v>697</v>
      </c>
      <c r="AY1555" t="s">
        <v>697</v>
      </c>
      <c r="AZ1555" t="s">
        <v>697</v>
      </c>
      <c r="BA1555" t="s">
        <v>2394</v>
      </c>
      <c r="BB1555" t="s">
        <v>2395</v>
      </c>
      <c r="BC1555">
        <v>0.11</v>
      </c>
      <c r="BD1555" t="s">
        <v>1194</v>
      </c>
      <c r="BE1555">
        <v>0</v>
      </c>
      <c r="BF1555">
        <v>0</v>
      </c>
      <c r="BG1555">
        <v>0</v>
      </c>
      <c r="BH1555">
        <v>0</v>
      </c>
      <c r="BI1555" t="s">
        <v>197</v>
      </c>
      <c r="BJ1555" t="s">
        <v>697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 t="s">
        <v>697</v>
      </c>
      <c r="BQ1555">
        <v>0</v>
      </c>
      <c r="BR1555">
        <v>0</v>
      </c>
      <c r="BS1555">
        <v>0</v>
      </c>
      <c r="BT1555" t="s">
        <v>697</v>
      </c>
      <c r="BU1555">
        <v>0</v>
      </c>
      <c r="BV1555">
        <v>0</v>
      </c>
      <c r="BW1555" t="s">
        <v>697</v>
      </c>
      <c r="BX1555">
        <v>0</v>
      </c>
    </row>
    <row r="1556" spans="1:76" x14ac:dyDescent="0.25">
      <c r="A1556" t="s">
        <v>192</v>
      </c>
      <c r="B1556" t="s">
        <v>697</v>
      </c>
      <c r="C1556" t="s">
        <v>697</v>
      </c>
      <c r="D1556" t="s">
        <v>697</v>
      </c>
      <c r="E1556" t="s">
        <v>697</v>
      </c>
      <c r="F1556" t="s">
        <v>677</v>
      </c>
      <c r="G1556" t="s">
        <v>697</v>
      </c>
      <c r="H1556" t="s">
        <v>184</v>
      </c>
      <c r="I1556" t="s">
        <v>3339</v>
      </c>
      <c r="J1556" t="s">
        <v>3339</v>
      </c>
      <c r="K1556">
        <v>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697</v>
      </c>
      <c r="AC1556" s="2">
        <v>-0.85245901639344257</v>
      </c>
      <c r="AD1556">
        <v>-0.19</v>
      </c>
      <c r="AE1556">
        <v>0</v>
      </c>
      <c r="AF1556">
        <v>0</v>
      </c>
      <c r="AG1556">
        <v>0</v>
      </c>
      <c r="AH1556">
        <v>0</v>
      </c>
      <c r="AI1556" t="s">
        <v>697</v>
      </c>
      <c r="AJ1556" t="s">
        <v>697</v>
      </c>
      <c r="AK1556" t="s">
        <v>697</v>
      </c>
      <c r="AL1556">
        <v>0</v>
      </c>
      <c r="AM1556">
        <v>0</v>
      </c>
      <c r="AN1556" t="s">
        <v>697</v>
      </c>
      <c r="AO1556" t="s">
        <v>697</v>
      </c>
      <c r="AP1556" t="s">
        <v>697</v>
      </c>
      <c r="AQ1556" t="s">
        <v>697</v>
      </c>
      <c r="AR1556" t="s">
        <v>697</v>
      </c>
      <c r="AS1556" t="s">
        <v>697</v>
      </c>
      <c r="AT1556" t="s">
        <v>697</v>
      </c>
      <c r="AU1556" t="s">
        <v>697</v>
      </c>
      <c r="AV1556" t="s">
        <v>697</v>
      </c>
      <c r="AW1556" t="s">
        <v>697</v>
      </c>
      <c r="AX1556" t="s">
        <v>697</v>
      </c>
      <c r="AY1556" t="s">
        <v>697</v>
      </c>
      <c r="AZ1556" t="s">
        <v>697</v>
      </c>
      <c r="BA1556" t="s">
        <v>1856</v>
      </c>
      <c r="BB1556" t="s">
        <v>2853</v>
      </c>
      <c r="BC1556">
        <v>1.04</v>
      </c>
      <c r="BD1556" t="s">
        <v>697</v>
      </c>
      <c r="BE1556">
        <v>0</v>
      </c>
      <c r="BF1556">
        <v>0</v>
      </c>
      <c r="BG1556">
        <v>0</v>
      </c>
      <c r="BH1556">
        <v>0</v>
      </c>
      <c r="BI1556" t="s">
        <v>197</v>
      </c>
      <c r="BJ1556" t="s">
        <v>697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 t="s">
        <v>697</v>
      </c>
      <c r="BQ1556">
        <v>0</v>
      </c>
      <c r="BR1556">
        <v>0</v>
      </c>
      <c r="BS1556">
        <v>0</v>
      </c>
      <c r="BT1556" t="s">
        <v>697</v>
      </c>
      <c r="BU1556">
        <v>0</v>
      </c>
      <c r="BV1556">
        <v>0</v>
      </c>
      <c r="BW1556" t="s">
        <v>697</v>
      </c>
      <c r="BX1556">
        <v>0</v>
      </c>
    </row>
    <row r="1557" spans="1:76" x14ac:dyDescent="0.25">
      <c r="A1557" t="s">
        <v>192</v>
      </c>
      <c r="B1557" t="s">
        <v>697</v>
      </c>
      <c r="C1557" t="s">
        <v>697</v>
      </c>
      <c r="D1557" t="s">
        <v>697</v>
      </c>
      <c r="E1557" t="s">
        <v>697</v>
      </c>
      <c r="F1557" t="s">
        <v>457</v>
      </c>
      <c r="G1557" t="s">
        <v>697</v>
      </c>
      <c r="H1557" t="s">
        <v>184</v>
      </c>
      <c r="I1557" t="s">
        <v>3339</v>
      </c>
      <c r="J1557" t="s">
        <v>3339</v>
      </c>
      <c r="K1557">
        <v>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697</v>
      </c>
      <c r="AC1557" s="2">
        <v>-4.6967213114754101</v>
      </c>
      <c r="AD1557">
        <v>-1.03</v>
      </c>
      <c r="AE1557">
        <v>0</v>
      </c>
      <c r="AF1557">
        <v>0</v>
      </c>
      <c r="AG1557">
        <v>0</v>
      </c>
      <c r="AH1557">
        <v>0</v>
      </c>
      <c r="AI1557" t="s">
        <v>697</v>
      </c>
      <c r="AJ1557" t="s">
        <v>697</v>
      </c>
      <c r="AK1557" t="s">
        <v>697</v>
      </c>
      <c r="AL1557">
        <v>0</v>
      </c>
      <c r="AM1557">
        <v>0</v>
      </c>
      <c r="AN1557" t="s">
        <v>697</v>
      </c>
      <c r="AO1557" t="s">
        <v>697</v>
      </c>
      <c r="AP1557" t="s">
        <v>697</v>
      </c>
      <c r="AQ1557" t="s">
        <v>697</v>
      </c>
      <c r="AR1557" t="s">
        <v>697</v>
      </c>
      <c r="AS1557" t="s">
        <v>697</v>
      </c>
      <c r="AT1557" t="s">
        <v>697</v>
      </c>
      <c r="AU1557" t="s">
        <v>697</v>
      </c>
      <c r="AV1557" t="s">
        <v>697</v>
      </c>
      <c r="AW1557" t="s">
        <v>697</v>
      </c>
      <c r="AX1557" t="s">
        <v>697</v>
      </c>
      <c r="AY1557" t="s">
        <v>697</v>
      </c>
      <c r="AZ1557" t="s">
        <v>697</v>
      </c>
      <c r="BA1557" t="s">
        <v>2721</v>
      </c>
      <c r="BB1557" t="s">
        <v>2722</v>
      </c>
      <c r="BC1557">
        <v>5.73</v>
      </c>
      <c r="BD1557" t="s">
        <v>784</v>
      </c>
      <c r="BE1557">
        <v>0</v>
      </c>
      <c r="BF1557">
        <v>0</v>
      </c>
      <c r="BG1557">
        <v>0</v>
      </c>
      <c r="BH1557">
        <v>0</v>
      </c>
      <c r="BI1557" t="s">
        <v>197</v>
      </c>
      <c r="BJ1557" t="s">
        <v>697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 t="s">
        <v>697</v>
      </c>
      <c r="BQ1557">
        <v>0</v>
      </c>
      <c r="BR1557">
        <v>0</v>
      </c>
      <c r="BS1557">
        <v>0</v>
      </c>
      <c r="BT1557" t="s">
        <v>697</v>
      </c>
      <c r="BU1557">
        <v>0</v>
      </c>
      <c r="BV1557">
        <v>0</v>
      </c>
      <c r="BW1557" t="s">
        <v>697</v>
      </c>
      <c r="BX1557">
        <v>0</v>
      </c>
    </row>
    <row r="1558" spans="1:76" x14ac:dyDescent="0.25">
      <c r="A1558" t="s">
        <v>192</v>
      </c>
      <c r="B1558" t="s">
        <v>697</v>
      </c>
      <c r="C1558" t="s">
        <v>697</v>
      </c>
      <c r="D1558" t="s">
        <v>697</v>
      </c>
      <c r="E1558" t="s">
        <v>697</v>
      </c>
      <c r="F1558" t="s">
        <v>253</v>
      </c>
      <c r="G1558" t="s">
        <v>697</v>
      </c>
      <c r="H1558" t="s">
        <v>184</v>
      </c>
      <c r="I1558" t="s">
        <v>3339</v>
      </c>
      <c r="J1558" t="s">
        <v>3339</v>
      </c>
      <c r="K1558">
        <v>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697</v>
      </c>
      <c r="AC1558" s="2">
        <v>-0.46721311475409838</v>
      </c>
      <c r="AD1558">
        <v>-0.1</v>
      </c>
      <c r="AE1558">
        <v>0</v>
      </c>
      <c r="AF1558">
        <v>0</v>
      </c>
      <c r="AG1558">
        <v>0</v>
      </c>
      <c r="AH1558">
        <v>0</v>
      </c>
      <c r="AI1558" t="s">
        <v>697</v>
      </c>
      <c r="AJ1558" t="s">
        <v>697</v>
      </c>
      <c r="AK1558" t="s">
        <v>697</v>
      </c>
      <c r="AL1558">
        <v>0</v>
      </c>
      <c r="AM1558">
        <v>0</v>
      </c>
      <c r="AN1558" t="s">
        <v>697</v>
      </c>
      <c r="AO1558" t="s">
        <v>697</v>
      </c>
      <c r="AP1558" t="s">
        <v>697</v>
      </c>
      <c r="AQ1558" t="s">
        <v>697</v>
      </c>
      <c r="AR1558" t="s">
        <v>697</v>
      </c>
      <c r="AS1558" t="s">
        <v>697</v>
      </c>
      <c r="AT1558" t="s">
        <v>697</v>
      </c>
      <c r="AU1558" t="s">
        <v>697</v>
      </c>
      <c r="AV1558" t="s">
        <v>697</v>
      </c>
      <c r="AW1558" t="s">
        <v>697</v>
      </c>
      <c r="AX1558" t="s">
        <v>697</v>
      </c>
      <c r="AY1558" t="s">
        <v>697</v>
      </c>
      <c r="AZ1558" t="s">
        <v>697</v>
      </c>
      <c r="BA1558" t="s">
        <v>2903</v>
      </c>
      <c r="BB1558" t="s">
        <v>2904</v>
      </c>
      <c r="BC1558">
        <v>0.56999999999999995</v>
      </c>
      <c r="BD1558" t="s">
        <v>697</v>
      </c>
      <c r="BE1558">
        <v>0</v>
      </c>
      <c r="BF1558">
        <v>0</v>
      </c>
      <c r="BG1558">
        <v>0</v>
      </c>
      <c r="BH1558">
        <v>0</v>
      </c>
      <c r="BI1558" t="s">
        <v>197</v>
      </c>
      <c r="BJ1558" t="s">
        <v>697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 t="s">
        <v>697</v>
      </c>
      <c r="BQ1558">
        <v>0</v>
      </c>
      <c r="BR1558">
        <v>0</v>
      </c>
      <c r="BS1558">
        <v>0</v>
      </c>
      <c r="BT1558" t="s">
        <v>697</v>
      </c>
      <c r="BU1558">
        <v>0</v>
      </c>
      <c r="BV1558">
        <v>0</v>
      </c>
      <c r="BW1558" t="s">
        <v>697</v>
      </c>
      <c r="BX1558">
        <v>0</v>
      </c>
    </row>
    <row r="1559" spans="1:76" x14ac:dyDescent="0.25">
      <c r="A1559" t="s">
        <v>192</v>
      </c>
      <c r="B1559" t="s">
        <v>697</v>
      </c>
      <c r="C1559" t="s">
        <v>697</v>
      </c>
      <c r="D1559" t="s">
        <v>697</v>
      </c>
      <c r="E1559" t="s">
        <v>697</v>
      </c>
      <c r="F1559" t="s">
        <v>677</v>
      </c>
      <c r="G1559" t="s">
        <v>697</v>
      </c>
      <c r="H1559" t="s">
        <v>184</v>
      </c>
      <c r="I1559" t="s">
        <v>3339</v>
      </c>
      <c r="J1559" t="s">
        <v>3339</v>
      </c>
      <c r="K1559">
        <v>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697</v>
      </c>
      <c r="AC1559" s="2">
        <v>-0.54918032786885251</v>
      </c>
      <c r="AD1559">
        <v>-0.12</v>
      </c>
      <c r="AE1559">
        <v>0</v>
      </c>
      <c r="AF1559">
        <v>0</v>
      </c>
      <c r="AG1559">
        <v>0</v>
      </c>
      <c r="AH1559">
        <v>0</v>
      </c>
      <c r="AI1559" t="s">
        <v>697</v>
      </c>
      <c r="AJ1559" t="s">
        <v>697</v>
      </c>
      <c r="AK1559" t="s">
        <v>697</v>
      </c>
      <c r="AL1559">
        <v>0</v>
      </c>
      <c r="AM1559">
        <v>0</v>
      </c>
      <c r="AN1559" t="s">
        <v>697</v>
      </c>
      <c r="AO1559" t="s">
        <v>697</v>
      </c>
      <c r="AP1559" t="s">
        <v>697</v>
      </c>
      <c r="AQ1559" t="s">
        <v>697</v>
      </c>
      <c r="AR1559" t="s">
        <v>697</v>
      </c>
      <c r="AS1559" t="s">
        <v>697</v>
      </c>
      <c r="AT1559" t="s">
        <v>697</v>
      </c>
      <c r="AU1559" t="s">
        <v>697</v>
      </c>
      <c r="AV1559" t="s">
        <v>697</v>
      </c>
      <c r="AW1559" t="s">
        <v>697</v>
      </c>
      <c r="AX1559" t="s">
        <v>697</v>
      </c>
      <c r="AY1559" t="s">
        <v>697</v>
      </c>
      <c r="AZ1559" t="s">
        <v>697</v>
      </c>
      <c r="BA1559" t="s">
        <v>2952</v>
      </c>
      <c r="BB1559" t="s">
        <v>3566</v>
      </c>
      <c r="BC1559">
        <v>0.67</v>
      </c>
      <c r="BD1559" t="s">
        <v>697</v>
      </c>
      <c r="BE1559">
        <v>0</v>
      </c>
      <c r="BF1559">
        <v>0</v>
      </c>
      <c r="BG1559">
        <v>0</v>
      </c>
      <c r="BH1559">
        <v>0</v>
      </c>
      <c r="BI1559" t="s">
        <v>197</v>
      </c>
      <c r="BJ1559" t="s">
        <v>697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 t="s">
        <v>697</v>
      </c>
      <c r="BQ1559">
        <v>0</v>
      </c>
      <c r="BR1559">
        <v>0</v>
      </c>
      <c r="BS1559">
        <v>0</v>
      </c>
      <c r="BT1559" t="s">
        <v>697</v>
      </c>
      <c r="BU1559">
        <v>0</v>
      </c>
      <c r="BV1559">
        <v>0</v>
      </c>
      <c r="BW1559" t="s">
        <v>697</v>
      </c>
      <c r="BX1559">
        <v>0</v>
      </c>
    </row>
    <row r="1560" spans="1:76" x14ac:dyDescent="0.25">
      <c r="A1560" t="s">
        <v>192</v>
      </c>
      <c r="B1560" t="s">
        <v>697</v>
      </c>
      <c r="C1560" t="s">
        <v>697</v>
      </c>
      <c r="D1560" t="s">
        <v>697</v>
      </c>
      <c r="E1560" t="s">
        <v>697</v>
      </c>
      <c r="F1560" t="s">
        <v>253</v>
      </c>
      <c r="G1560" t="s">
        <v>697</v>
      </c>
      <c r="H1560" t="s">
        <v>184</v>
      </c>
      <c r="I1560" t="s">
        <v>3339</v>
      </c>
      <c r="J1560" t="s">
        <v>3339</v>
      </c>
      <c r="K1560">
        <v>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697</v>
      </c>
      <c r="AC1560" s="2">
        <v>-0.31967213114754101</v>
      </c>
      <c r="AD1560">
        <v>-7.0000000000000007E-2</v>
      </c>
      <c r="AE1560">
        <v>0</v>
      </c>
      <c r="AF1560">
        <v>0</v>
      </c>
      <c r="AG1560">
        <v>0</v>
      </c>
      <c r="AH1560">
        <v>0</v>
      </c>
      <c r="AI1560" t="s">
        <v>697</v>
      </c>
      <c r="AJ1560" t="s">
        <v>697</v>
      </c>
      <c r="AK1560" t="s">
        <v>697</v>
      </c>
      <c r="AL1560">
        <v>0</v>
      </c>
      <c r="AM1560">
        <v>0</v>
      </c>
      <c r="AN1560" t="s">
        <v>697</v>
      </c>
      <c r="AO1560" t="s">
        <v>697</v>
      </c>
      <c r="AP1560" t="s">
        <v>697</v>
      </c>
      <c r="AQ1560" t="s">
        <v>697</v>
      </c>
      <c r="AR1560" t="s">
        <v>697</v>
      </c>
      <c r="AS1560" t="s">
        <v>697</v>
      </c>
      <c r="AT1560" t="s">
        <v>697</v>
      </c>
      <c r="AU1560" t="s">
        <v>697</v>
      </c>
      <c r="AV1560" t="s">
        <v>697</v>
      </c>
      <c r="AW1560" t="s">
        <v>697</v>
      </c>
      <c r="AX1560" t="s">
        <v>697</v>
      </c>
      <c r="AY1560" t="s">
        <v>697</v>
      </c>
      <c r="AZ1560" t="s">
        <v>697</v>
      </c>
      <c r="BA1560" t="s">
        <v>2844</v>
      </c>
      <c r="BB1560" t="s">
        <v>2845</v>
      </c>
      <c r="BC1560">
        <v>0.39</v>
      </c>
      <c r="BD1560" t="s">
        <v>697</v>
      </c>
      <c r="BE1560">
        <v>0</v>
      </c>
      <c r="BF1560">
        <v>0</v>
      </c>
      <c r="BG1560">
        <v>0</v>
      </c>
      <c r="BH1560">
        <v>0</v>
      </c>
      <c r="BI1560" t="s">
        <v>197</v>
      </c>
      <c r="BJ1560" t="s">
        <v>697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 t="s">
        <v>697</v>
      </c>
      <c r="BQ1560">
        <v>0</v>
      </c>
      <c r="BR1560">
        <v>0</v>
      </c>
      <c r="BS1560">
        <v>0</v>
      </c>
      <c r="BT1560" t="s">
        <v>697</v>
      </c>
      <c r="BU1560">
        <v>0</v>
      </c>
      <c r="BV1560">
        <v>0</v>
      </c>
      <c r="BW1560" t="s">
        <v>697</v>
      </c>
      <c r="BX1560">
        <v>0</v>
      </c>
    </row>
    <row r="1561" spans="1:76" x14ac:dyDescent="0.25">
      <c r="A1561" t="s">
        <v>192</v>
      </c>
      <c r="B1561" t="s">
        <v>697</v>
      </c>
      <c r="C1561" t="s">
        <v>697</v>
      </c>
      <c r="D1561" t="s">
        <v>697</v>
      </c>
      <c r="E1561" t="s">
        <v>697</v>
      </c>
      <c r="F1561" t="s">
        <v>616</v>
      </c>
      <c r="G1561" t="s">
        <v>697</v>
      </c>
      <c r="H1561" t="s">
        <v>184</v>
      </c>
      <c r="I1561" t="s">
        <v>3339</v>
      </c>
      <c r="J1561" t="s">
        <v>3339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697</v>
      </c>
      <c r="AC1561" s="2">
        <v>-1.7868852459016393</v>
      </c>
      <c r="AD1561">
        <v>-0.39</v>
      </c>
      <c r="AE1561">
        <v>0</v>
      </c>
      <c r="AF1561">
        <v>0</v>
      </c>
      <c r="AG1561">
        <v>0</v>
      </c>
      <c r="AH1561">
        <v>0</v>
      </c>
      <c r="AI1561" t="s">
        <v>697</v>
      </c>
      <c r="AJ1561" t="s">
        <v>697</v>
      </c>
      <c r="AK1561" t="s">
        <v>697</v>
      </c>
      <c r="AL1561">
        <v>0</v>
      </c>
      <c r="AM1561">
        <v>0</v>
      </c>
      <c r="AN1561" t="s">
        <v>697</v>
      </c>
      <c r="AO1561" t="s">
        <v>697</v>
      </c>
      <c r="AP1561" t="s">
        <v>697</v>
      </c>
      <c r="AQ1561" t="s">
        <v>697</v>
      </c>
      <c r="AR1561" t="s">
        <v>697</v>
      </c>
      <c r="AS1561" t="s">
        <v>697</v>
      </c>
      <c r="AT1561" t="s">
        <v>697</v>
      </c>
      <c r="AU1561" t="s">
        <v>697</v>
      </c>
      <c r="AV1561" t="s">
        <v>697</v>
      </c>
      <c r="AW1561" t="s">
        <v>697</v>
      </c>
      <c r="AX1561" t="s">
        <v>697</v>
      </c>
      <c r="AY1561" t="s">
        <v>697</v>
      </c>
      <c r="AZ1561" t="s">
        <v>697</v>
      </c>
      <c r="BA1561" t="s">
        <v>2596</v>
      </c>
      <c r="BB1561" t="s">
        <v>2891</v>
      </c>
      <c r="BC1561">
        <v>2.1800000000000002</v>
      </c>
      <c r="BD1561" t="s">
        <v>697</v>
      </c>
      <c r="BE1561">
        <v>0</v>
      </c>
      <c r="BF1561">
        <v>0</v>
      </c>
      <c r="BG1561">
        <v>0</v>
      </c>
      <c r="BH1561">
        <v>0</v>
      </c>
      <c r="BI1561" t="s">
        <v>197</v>
      </c>
      <c r="BJ1561" t="s">
        <v>697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 t="s">
        <v>697</v>
      </c>
      <c r="BQ1561">
        <v>0</v>
      </c>
      <c r="BR1561">
        <v>0</v>
      </c>
      <c r="BS1561">
        <v>0</v>
      </c>
      <c r="BT1561" t="s">
        <v>697</v>
      </c>
      <c r="BU1561">
        <v>0</v>
      </c>
      <c r="BV1561">
        <v>0</v>
      </c>
      <c r="BW1561" t="s">
        <v>697</v>
      </c>
      <c r="BX1561">
        <v>0</v>
      </c>
    </row>
    <row r="1562" spans="1:76" x14ac:dyDescent="0.25">
      <c r="A1562" t="s">
        <v>192</v>
      </c>
      <c r="B1562" t="s">
        <v>697</v>
      </c>
      <c r="C1562" t="s">
        <v>697</v>
      </c>
      <c r="D1562" t="s">
        <v>697</v>
      </c>
      <c r="E1562" t="s">
        <v>697</v>
      </c>
      <c r="F1562" t="s">
        <v>210</v>
      </c>
      <c r="G1562" t="s">
        <v>697</v>
      </c>
      <c r="H1562" t="s">
        <v>184</v>
      </c>
      <c r="I1562" t="s">
        <v>3339</v>
      </c>
      <c r="J1562" t="s">
        <v>3339</v>
      </c>
      <c r="K1562">
        <v>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697</v>
      </c>
      <c r="AC1562" s="2">
        <v>-1.7377049180327868</v>
      </c>
      <c r="AD1562">
        <v>-0.38</v>
      </c>
      <c r="AE1562">
        <v>0</v>
      </c>
      <c r="AF1562">
        <v>0</v>
      </c>
      <c r="AG1562">
        <v>0</v>
      </c>
      <c r="AH1562">
        <v>0</v>
      </c>
      <c r="AI1562" t="s">
        <v>697</v>
      </c>
      <c r="AJ1562" t="s">
        <v>697</v>
      </c>
      <c r="AK1562" t="s">
        <v>697</v>
      </c>
      <c r="AL1562">
        <v>0</v>
      </c>
      <c r="AM1562">
        <v>0</v>
      </c>
      <c r="AN1562" t="s">
        <v>697</v>
      </c>
      <c r="AO1562" t="s">
        <v>697</v>
      </c>
      <c r="AP1562" t="s">
        <v>697</v>
      </c>
      <c r="AQ1562" t="s">
        <v>697</v>
      </c>
      <c r="AR1562" t="s">
        <v>697</v>
      </c>
      <c r="AS1562" t="s">
        <v>697</v>
      </c>
      <c r="AT1562" t="s">
        <v>697</v>
      </c>
      <c r="AU1562" t="s">
        <v>697</v>
      </c>
      <c r="AV1562" t="s">
        <v>697</v>
      </c>
      <c r="AW1562" t="s">
        <v>697</v>
      </c>
      <c r="AX1562" t="s">
        <v>697</v>
      </c>
      <c r="AY1562" t="s">
        <v>697</v>
      </c>
      <c r="AZ1562" t="s">
        <v>697</v>
      </c>
      <c r="BA1562" t="s">
        <v>1214</v>
      </c>
      <c r="BB1562" t="s">
        <v>2849</v>
      </c>
      <c r="BC1562">
        <v>2.12</v>
      </c>
      <c r="BD1562" t="s">
        <v>697</v>
      </c>
      <c r="BE1562">
        <v>0</v>
      </c>
      <c r="BF1562">
        <v>0</v>
      </c>
      <c r="BG1562">
        <v>0</v>
      </c>
      <c r="BH1562">
        <v>0</v>
      </c>
      <c r="BI1562" t="s">
        <v>197</v>
      </c>
      <c r="BJ1562" t="s">
        <v>697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 t="s">
        <v>697</v>
      </c>
      <c r="BQ1562">
        <v>0</v>
      </c>
      <c r="BR1562">
        <v>0</v>
      </c>
      <c r="BS1562">
        <v>0</v>
      </c>
      <c r="BT1562" t="s">
        <v>697</v>
      </c>
      <c r="BU1562">
        <v>0</v>
      </c>
      <c r="BV1562">
        <v>0</v>
      </c>
      <c r="BW1562" t="s">
        <v>697</v>
      </c>
      <c r="BX1562">
        <v>0</v>
      </c>
    </row>
    <row r="1563" spans="1:76" x14ac:dyDescent="0.25">
      <c r="A1563" t="s">
        <v>192</v>
      </c>
      <c r="B1563" t="s">
        <v>697</v>
      </c>
      <c r="C1563" t="s">
        <v>697</v>
      </c>
      <c r="D1563" t="s">
        <v>697</v>
      </c>
      <c r="E1563" t="s">
        <v>697</v>
      </c>
      <c r="F1563" t="s">
        <v>222</v>
      </c>
      <c r="G1563" t="s">
        <v>697</v>
      </c>
      <c r="H1563" t="s">
        <v>184</v>
      </c>
      <c r="I1563" t="s">
        <v>3339</v>
      </c>
      <c r="J1563" t="s">
        <v>3339</v>
      </c>
      <c r="K1563">
        <v>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697</v>
      </c>
      <c r="AC1563" s="2">
        <v>-1.1065573770491803</v>
      </c>
      <c r="AD1563">
        <v>-0.24</v>
      </c>
      <c r="AE1563">
        <v>0</v>
      </c>
      <c r="AF1563">
        <v>0</v>
      </c>
      <c r="AG1563">
        <v>0</v>
      </c>
      <c r="AH1563">
        <v>0</v>
      </c>
      <c r="AI1563" t="s">
        <v>697</v>
      </c>
      <c r="AJ1563" t="s">
        <v>697</v>
      </c>
      <c r="AK1563" t="s">
        <v>697</v>
      </c>
      <c r="AL1563">
        <v>0</v>
      </c>
      <c r="AM1563">
        <v>0</v>
      </c>
      <c r="AN1563" t="s">
        <v>697</v>
      </c>
      <c r="AO1563" t="s">
        <v>697</v>
      </c>
      <c r="AP1563" t="s">
        <v>697</v>
      </c>
      <c r="AQ1563" t="s">
        <v>697</v>
      </c>
      <c r="AR1563" t="s">
        <v>697</v>
      </c>
      <c r="AS1563" t="s">
        <v>697</v>
      </c>
      <c r="AT1563" t="s">
        <v>697</v>
      </c>
      <c r="AU1563" t="s">
        <v>697</v>
      </c>
      <c r="AV1563" t="s">
        <v>697</v>
      </c>
      <c r="AW1563" t="s">
        <v>697</v>
      </c>
      <c r="AX1563" t="s">
        <v>697</v>
      </c>
      <c r="AY1563" t="s">
        <v>697</v>
      </c>
      <c r="AZ1563" t="s">
        <v>697</v>
      </c>
      <c r="BA1563" t="s">
        <v>2197</v>
      </c>
      <c r="BB1563" t="s">
        <v>2811</v>
      </c>
      <c r="BC1563">
        <v>1.35</v>
      </c>
      <c r="BD1563" t="s">
        <v>697</v>
      </c>
      <c r="BE1563">
        <v>0</v>
      </c>
      <c r="BF1563">
        <v>0</v>
      </c>
      <c r="BG1563">
        <v>0</v>
      </c>
      <c r="BH1563">
        <v>0</v>
      </c>
      <c r="BI1563" t="s">
        <v>197</v>
      </c>
      <c r="BJ1563" t="s">
        <v>697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 t="s">
        <v>697</v>
      </c>
      <c r="BQ1563">
        <v>0</v>
      </c>
      <c r="BR1563">
        <v>0</v>
      </c>
      <c r="BS1563">
        <v>0</v>
      </c>
      <c r="BT1563" t="s">
        <v>697</v>
      </c>
      <c r="BU1563">
        <v>0</v>
      </c>
      <c r="BV1563">
        <v>0</v>
      </c>
      <c r="BW1563" t="s">
        <v>697</v>
      </c>
      <c r="BX1563">
        <v>0</v>
      </c>
    </row>
    <row r="1564" spans="1:76" x14ac:dyDescent="0.25">
      <c r="A1564" t="s">
        <v>192</v>
      </c>
      <c r="B1564" t="s">
        <v>697</v>
      </c>
      <c r="C1564" t="s">
        <v>697</v>
      </c>
      <c r="D1564" t="s">
        <v>697</v>
      </c>
      <c r="E1564" t="s">
        <v>697</v>
      </c>
      <c r="F1564" t="s">
        <v>679</v>
      </c>
      <c r="G1564" t="s">
        <v>697</v>
      </c>
      <c r="H1564" t="s">
        <v>184</v>
      </c>
      <c r="I1564" t="s">
        <v>3339</v>
      </c>
      <c r="J1564" t="s">
        <v>3339</v>
      </c>
      <c r="K1564">
        <v>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697</v>
      </c>
      <c r="AC1564" s="2">
        <v>-0.30327868852459022</v>
      </c>
      <c r="AD1564">
        <v>-7.0000000000000007E-2</v>
      </c>
      <c r="AE1564">
        <v>0</v>
      </c>
      <c r="AF1564">
        <v>0</v>
      </c>
      <c r="AG1564">
        <v>0</v>
      </c>
      <c r="AH1564">
        <v>0</v>
      </c>
      <c r="AI1564" t="s">
        <v>697</v>
      </c>
      <c r="AJ1564" t="s">
        <v>697</v>
      </c>
      <c r="AK1564" t="s">
        <v>697</v>
      </c>
      <c r="AL1564">
        <v>0</v>
      </c>
      <c r="AM1564">
        <v>0</v>
      </c>
      <c r="AN1564" t="s">
        <v>697</v>
      </c>
      <c r="AO1564" t="s">
        <v>697</v>
      </c>
      <c r="AP1564" t="s">
        <v>697</v>
      </c>
      <c r="AQ1564" t="s">
        <v>697</v>
      </c>
      <c r="AR1564" t="s">
        <v>697</v>
      </c>
      <c r="AS1564" t="s">
        <v>697</v>
      </c>
      <c r="AT1564" t="s">
        <v>697</v>
      </c>
      <c r="AU1564" t="s">
        <v>697</v>
      </c>
      <c r="AV1564" t="s">
        <v>697</v>
      </c>
      <c r="AW1564" t="s">
        <v>697</v>
      </c>
      <c r="AX1564" t="s">
        <v>697</v>
      </c>
      <c r="AY1564" t="s">
        <v>697</v>
      </c>
      <c r="AZ1564" t="s">
        <v>697</v>
      </c>
      <c r="BA1564" t="s">
        <v>3023</v>
      </c>
      <c r="BB1564" t="s">
        <v>3102</v>
      </c>
      <c r="BC1564">
        <v>0.37</v>
      </c>
      <c r="BD1564" t="s">
        <v>362</v>
      </c>
      <c r="BE1564">
        <v>0</v>
      </c>
      <c r="BF1564">
        <v>0</v>
      </c>
      <c r="BG1564">
        <v>0</v>
      </c>
      <c r="BH1564">
        <v>0</v>
      </c>
      <c r="BI1564" t="s">
        <v>197</v>
      </c>
      <c r="BJ1564" t="s">
        <v>697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 t="s">
        <v>697</v>
      </c>
      <c r="BQ1564">
        <v>0</v>
      </c>
      <c r="BR1564">
        <v>0</v>
      </c>
      <c r="BS1564">
        <v>0</v>
      </c>
      <c r="BT1564" t="s">
        <v>697</v>
      </c>
      <c r="BU1564">
        <v>0</v>
      </c>
      <c r="BV1564">
        <v>0</v>
      </c>
      <c r="BW1564" t="s">
        <v>697</v>
      </c>
      <c r="BX1564">
        <v>0</v>
      </c>
    </row>
    <row r="1565" spans="1:76" x14ac:dyDescent="0.25">
      <c r="A1565" t="s">
        <v>192</v>
      </c>
      <c r="B1565" t="s">
        <v>697</v>
      </c>
      <c r="C1565" t="s">
        <v>697</v>
      </c>
      <c r="D1565" t="s">
        <v>697</v>
      </c>
      <c r="E1565" t="s">
        <v>697</v>
      </c>
      <c r="F1565" t="s">
        <v>222</v>
      </c>
      <c r="G1565" t="s">
        <v>697</v>
      </c>
      <c r="H1565" t="s">
        <v>184</v>
      </c>
      <c r="I1565" t="s">
        <v>3339</v>
      </c>
      <c r="J1565" t="s">
        <v>3339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697</v>
      </c>
      <c r="AC1565" s="2">
        <v>-0.54098360655737698</v>
      </c>
      <c r="AD1565">
        <v>-0.12</v>
      </c>
      <c r="AE1565">
        <v>0</v>
      </c>
      <c r="AF1565">
        <v>0</v>
      </c>
      <c r="AG1565">
        <v>0</v>
      </c>
      <c r="AH1565">
        <v>0</v>
      </c>
      <c r="AI1565" t="s">
        <v>697</v>
      </c>
      <c r="AJ1565" t="s">
        <v>697</v>
      </c>
      <c r="AK1565" t="s">
        <v>697</v>
      </c>
      <c r="AL1565">
        <v>0</v>
      </c>
      <c r="AM1565">
        <v>0</v>
      </c>
      <c r="AN1565" t="s">
        <v>697</v>
      </c>
      <c r="AO1565" t="s">
        <v>697</v>
      </c>
      <c r="AP1565" t="s">
        <v>697</v>
      </c>
      <c r="AQ1565" t="s">
        <v>697</v>
      </c>
      <c r="AR1565" t="s">
        <v>697</v>
      </c>
      <c r="AS1565" t="s">
        <v>697</v>
      </c>
      <c r="AT1565" t="s">
        <v>697</v>
      </c>
      <c r="AU1565" t="s">
        <v>697</v>
      </c>
      <c r="AV1565" t="s">
        <v>697</v>
      </c>
      <c r="AW1565" t="s">
        <v>697</v>
      </c>
      <c r="AX1565" t="s">
        <v>697</v>
      </c>
      <c r="AY1565" t="s">
        <v>697</v>
      </c>
      <c r="AZ1565" t="s">
        <v>697</v>
      </c>
      <c r="BA1565" t="s">
        <v>2628</v>
      </c>
      <c r="BB1565" t="s">
        <v>2705</v>
      </c>
      <c r="BC1565">
        <v>0.66</v>
      </c>
      <c r="BD1565" t="s">
        <v>975</v>
      </c>
      <c r="BE1565">
        <v>0</v>
      </c>
      <c r="BF1565">
        <v>0</v>
      </c>
      <c r="BG1565">
        <v>0</v>
      </c>
      <c r="BH1565">
        <v>0</v>
      </c>
      <c r="BI1565" t="s">
        <v>197</v>
      </c>
      <c r="BJ1565" t="s">
        <v>697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 t="s">
        <v>697</v>
      </c>
      <c r="BQ1565">
        <v>0</v>
      </c>
      <c r="BR1565">
        <v>0</v>
      </c>
      <c r="BS1565">
        <v>0</v>
      </c>
      <c r="BT1565" t="s">
        <v>697</v>
      </c>
      <c r="BU1565">
        <v>0</v>
      </c>
      <c r="BV1565">
        <v>0</v>
      </c>
      <c r="BW1565" t="s">
        <v>697</v>
      </c>
      <c r="BX1565">
        <v>0</v>
      </c>
    </row>
    <row r="1566" spans="1:76" x14ac:dyDescent="0.25">
      <c r="A1566" t="s">
        <v>192</v>
      </c>
      <c r="B1566" t="s">
        <v>697</v>
      </c>
      <c r="C1566" t="s">
        <v>697</v>
      </c>
      <c r="D1566" t="s">
        <v>697</v>
      </c>
      <c r="E1566" t="s">
        <v>697</v>
      </c>
      <c r="F1566" t="s">
        <v>457</v>
      </c>
      <c r="G1566" t="s">
        <v>697</v>
      </c>
      <c r="H1566" t="s">
        <v>184</v>
      </c>
      <c r="I1566" t="s">
        <v>3339</v>
      </c>
      <c r="J1566" t="s">
        <v>3339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 t="s">
        <v>697</v>
      </c>
      <c r="AC1566" s="2">
        <v>-2.8114754098360657</v>
      </c>
      <c r="AD1566">
        <v>-0.62</v>
      </c>
      <c r="AE1566">
        <v>0</v>
      </c>
      <c r="AF1566">
        <v>0</v>
      </c>
      <c r="AG1566">
        <v>0</v>
      </c>
      <c r="AH1566">
        <v>0</v>
      </c>
      <c r="AI1566" t="s">
        <v>697</v>
      </c>
      <c r="AJ1566" t="s">
        <v>697</v>
      </c>
      <c r="AK1566" t="s">
        <v>697</v>
      </c>
      <c r="AL1566">
        <v>0</v>
      </c>
      <c r="AM1566">
        <v>0</v>
      </c>
      <c r="AN1566" t="s">
        <v>697</v>
      </c>
      <c r="AO1566" t="s">
        <v>697</v>
      </c>
      <c r="AP1566" t="s">
        <v>697</v>
      </c>
      <c r="AQ1566" t="s">
        <v>697</v>
      </c>
      <c r="AR1566" t="s">
        <v>697</v>
      </c>
      <c r="AS1566" t="s">
        <v>697</v>
      </c>
      <c r="AT1566" t="s">
        <v>697</v>
      </c>
      <c r="AU1566" t="s">
        <v>697</v>
      </c>
      <c r="AV1566" t="s">
        <v>697</v>
      </c>
      <c r="AW1566" t="s">
        <v>697</v>
      </c>
      <c r="AX1566" t="s">
        <v>697</v>
      </c>
      <c r="AY1566" t="s">
        <v>697</v>
      </c>
      <c r="AZ1566" t="s">
        <v>697</v>
      </c>
      <c r="BA1566" t="s">
        <v>3027</v>
      </c>
      <c r="BB1566" t="s">
        <v>3129</v>
      </c>
      <c r="BC1566">
        <v>3.43</v>
      </c>
      <c r="BD1566" t="s">
        <v>697</v>
      </c>
      <c r="BE1566">
        <v>0</v>
      </c>
      <c r="BF1566">
        <v>0</v>
      </c>
      <c r="BG1566">
        <v>0</v>
      </c>
      <c r="BH1566">
        <v>0</v>
      </c>
      <c r="BI1566" t="s">
        <v>197</v>
      </c>
      <c r="BJ1566" t="s">
        <v>697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 t="s">
        <v>697</v>
      </c>
      <c r="BQ1566">
        <v>0</v>
      </c>
      <c r="BR1566">
        <v>0</v>
      </c>
      <c r="BS1566">
        <v>0</v>
      </c>
      <c r="BT1566" t="s">
        <v>697</v>
      </c>
      <c r="BU1566">
        <v>0</v>
      </c>
      <c r="BV1566">
        <v>0</v>
      </c>
      <c r="BW1566" t="s">
        <v>697</v>
      </c>
      <c r="BX1566">
        <v>0</v>
      </c>
    </row>
    <row r="1567" spans="1:76" x14ac:dyDescent="0.25">
      <c r="A1567" t="s">
        <v>192</v>
      </c>
      <c r="B1567" t="s">
        <v>697</v>
      </c>
      <c r="C1567" t="s">
        <v>697</v>
      </c>
      <c r="D1567" t="s">
        <v>697</v>
      </c>
      <c r="E1567" t="s">
        <v>697</v>
      </c>
      <c r="F1567" t="s">
        <v>676</v>
      </c>
      <c r="G1567" t="s">
        <v>697</v>
      </c>
      <c r="H1567" t="s">
        <v>184</v>
      </c>
      <c r="I1567" t="s">
        <v>3339</v>
      </c>
      <c r="J1567" t="s">
        <v>3339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697</v>
      </c>
      <c r="AC1567" s="2">
        <v>-8.5655737704918025</v>
      </c>
      <c r="AD1567">
        <v>-1.88</v>
      </c>
      <c r="AE1567">
        <v>0</v>
      </c>
      <c r="AF1567">
        <v>0</v>
      </c>
      <c r="AG1567">
        <v>0</v>
      </c>
      <c r="AH1567">
        <v>0</v>
      </c>
      <c r="AI1567" t="s">
        <v>697</v>
      </c>
      <c r="AJ1567" t="s">
        <v>697</v>
      </c>
      <c r="AK1567" t="s">
        <v>697</v>
      </c>
      <c r="AL1567">
        <v>0</v>
      </c>
      <c r="AM1567">
        <v>0</v>
      </c>
      <c r="AN1567" t="s">
        <v>697</v>
      </c>
      <c r="AO1567" t="s">
        <v>697</v>
      </c>
      <c r="AP1567" t="s">
        <v>697</v>
      </c>
      <c r="AQ1567" t="s">
        <v>697</v>
      </c>
      <c r="AR1567" t="s">
        <v>697</v>
      </c>
      <c r="AS1567" t="s">
        <v>697</v>
      </c>
      <c r="AT1567" t="s">
        <v>697</v>
      </c>
      <c r="AU1567" t="s">
        <v>697</v>
      </c>
      <c r="AV1567" t="s">
        <v>697</v>
      </c>
      <c r="AW1567" t="s">
        <v>697</v>
      </c>
      <c r="AX1567" t="s">
        <v>697</v>
      </c>
      <c r="AY1567" t="s">
        <v>697</v>
      </c>
      <c r="AZ1567" t="s">
        <v>697</v>
      </c>
      <c r="BA1567" t="s">
        <v>2834</v>
      </c>
      <c r="BB1567" t="s">
        <v>2835</v>
      </c>
      <c r="BC1567">
        <v>10.45</v>
      </c>
      <c r="BD1567" t="s">
        <v>697</v>
      </c>
      <c r="BE1567">
        <v>0</v>
      </c>
      <c r="BF1567">
        <v>0</v>
      </c>
      <c r="BG1567">
        <v>0</v>
      </c>
      <c r="BH1567">
        <v>0</v>
      </c>
      <c r="BI1567" t="s">
        <v>197</v>
      </c>
      <c r="BJ1567" t="s">
        <v>697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 t="s">
        <v>697</v>
      </c>
      <c r="BQ1567">
        <v>0</v>
      </c>
      <c r="BR1567">
        <v>0</v>
      </c>
      <c r="BS1567">
        <v>0</v>
      </c>
      <c r="BT1567" t="s">
        <v>697</v>
      </c>
      <c r="BU1567">
        <v>0</v>
      </c>
      <c r="BV1567">
        <v>0</v>
      </c>
      <c r="BW1567" t="s">
        <v>697</v>
      </c>
      <c r="BX1567">
        <v>0</v>
      </c>
    </row>
    <row r="1568" spans="1:76" x14ac:dyDescent="0.25">
      <c r="A1568" t="s">
        <v>192</v>
      </c>
      <c r="B1568" t="s">
        <v>697</v>
      </c>
      <c r="C1568" t="s">
        <v>697</v>
      </c>
      <c r="D1568" t="s">
        <v>697</v>
      </c>
      <c r="E1568" t="s">
        <v>697</v>
      </c>
      <c r="F1568" t="s">
        <v>624</v>
      </c>
      <c r="G1568" t="s">
        <v>697</v>
      </c>
      <c r="H1568" t="s">
        <v>184</v>
      </c>
      <c r="I1568" t="s">
        <v>3339</v>
      </c>
      <c r="J1568" t="s">
        <v>3339</v>
      </c>
      <c r="K1568">
        <v>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697</v>
      </c>
      <c r="AC1568" s="2">
        <v>-0.79508196721311475</v>
      </c>
      <c r="AD1568">
        <v>-0.17</v>
      </c>
      <c r="AE1568">
        <v>0</v>
      </c>
      <c r="AF1568">
        <v>0</v>
      </c>
      <c r="AG1568">
        <v>0</v>
      </c>
      <c r="AH1568">
        <v>0</v>
      </c>
      <c r="AI1568" t="s">
        <v>697</v>
      </c>
      <c r="AJ1568" t="s">
        <v>697</v>
      </c>
      <c r="AK1568" t="s">
        <v>697</v>
      </c>
      <c r="AL1568">
        <v>0</v>
      </c>
      <c r="AM1568">
        <v>0</v>
      </c>
      <c r="AN1568" t="s">
        <v>697</v>
      </c>
      <c r="AO1568" t="s">
        <v>697</v>
      </c>
      <c r="AP1568" t="s">
        <v>697</v>
      </c>
      <c r="AQ1568" t="s">
        <v>697</v>
      </c>
      <c r="AR1568" t="s">
        <v>697</v>
      </c>
      <c r="AS1568" t="s">
        <v>697</v>
      </c>
      <c r="AT1568" t="s">
        <v>697</v>
      </c>
      <c r="AU1568" t="s">
        <v>697</v>
      </c>
      <c r="AV1568" t="s">
        <v>697</v>
      </c>
      <c r="AW1568" t="s">
        <v>697</v>
      </c>
      <c r="AX1568" t="s">
        <v>697</v>
      </c>
      <c r="AY1568" t="s">
        <v>697</v>
      </c>
      <c r="AZ1568" t="s">
        <v>697</v>
      </c>
      <c r="BA1568" t="s">
        <v>2971</v>
      </c>
      <c r="BB1568" t="s">
        <v>3485</v>
      </c>
      <c r="BC1568">
        <v>0.97</v>
      </c>
      <c r="BD1568" t="s">
        <v>697</v>
      </c>
      <c r="BE1568">
        <v>0</v>
      </c>
      <c r="BF1568">
        <v>0</v>
      </c>
      <c r="BG1568">
        <v>0</v>
      </c>
      <c r="BH1568">
        <v>0</v>
      </c>
      <c r="BI1568" t="s">
        <v>197</v>
      </c>
      <c r="BJ1568" t="s">
        <v>697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 t="s">
        <v>697</v>
      </c>
      <c r="BQ1568">
        <v>0</v>
      </c>
      <c r="BR1568">
        <v>0</v>
      </c>
      <c r="BS1568">
        <v>0</v>
      </c>
      <c r="BT1568" t="s">
        <v>697</v>
      </c>
      <c r="BU1568">
        <v>0</v>
      </c>
      <c r="BV1568">
        <v>0</v>
      </c>
      <c r="BW1568" t="s">
        <v>697</v>
      </c>
      <c r="BX1568">
        <v>0</v>
      </c>
    </row>
    <row r="1569" spans="1:76" x14ac:dyDescent="0.25">
      <c r="A1569" t="s">
        <v>192</v>
      </c>
      <c r="B1569" t="s">
        <v>697</v>
      </c>
      <c r="C1569" t="s">
        <v>697</v>
      </c>
      <c r="D1569" t="s">
        <v>697</v>
      </c>
      <c r="E1569" t="s">
        <v>697</v>
      </c>
      <c r="F1569" t="s">
        <v>622</v>
      </c>
      <c r="G1569" t="s">
        <v>697</v>
      </c>
      <c r="H1569" t="s">
        <v>184</v>
      </c>
      <c r="I1569" t="s">
        <v>3339</v>
      </c>
      <c r="J1569" t="s">
        <v>3339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697</v>
      </c>
      <c r="AC1569" s="2">
        <v>-2.237704918032787</v>
      </c>
      <c r="AD1569">
        <v>-0.49</v>
      </c>
      <c r="AE1569">
        <v>0</v>
      </c>
      <c r="AF1569">
        <v>0</v>
      </c>
      <c r="AG1569">
        <v>0</v>
      </c>
      <c r="AH1569">
        <v>0</v>
      </c>
      <c r="AI1569" t="s">
        <v>697</v>
      </c>
      <c r="AJ1569" t="s">
        <v>697</v>
      </c>
      <c r="AK1569" t="s">
        <v>697</v>
      </c>
      <c r="AL1569">
        <v>0</v>
      </c>
      <c r="AM1569">
        <v>0</v>
      </c>
      <c r="AN1569" t="s">
        <v>697</v>
      </c>
      <c r="AO1569" t="s">
        <v>697</v>
      </c>
      <c r="AP1569" t="s">
        <v>697</v>
      </c>
      <c r="AQ1569" t="s">
        <v>697</v>
      </c>
      <c r="AR1569" t="s">
        <v>697</v>
      </c>
      <c r="AS1569" t="s">
        <v>697</v>
      </c>
      <c r="AT1569" t="s">
        <v>697</v>
      </c>
      <c r="AU1569" t="s">
        <v>697</v>
      </c>
      <c r="AV1569" t="s">
        <v>697</v>
      </c>
      <c r="AW1569" t="s">
        <v>697</v>
      </c>
      <c r="AX1569" t="s">
        <v>697</v>
      </c>
      <c r="AY1569" t="s">
        <v>697</v>
      </c>
      <c r="AZ1569" t="s">
        <v>697</v>
      </c>
      <c r="BA1569" t="s">
        <v>3039</v>
      </c>
      <c r="BB1569" t="s">
        <v>3208</v>
      </c>
      <c r="BC1569">
        <v>2.73</v>
      </c>
      <c r="BD1569" t="s">
        <v>697</v>
      </c>
      <c r="BE1569">
        <v>0</v>
      </c>
      <c r="BF1569">
        <v>0</v>
      </c>
      <c r="BG1569">
        <v>0</v>
      </c>
      <c r="BH1569">
        <v>0</v>
      </c>
      <c r="BI1569" t="s">
        <v>197</v>
      </c>
      <c r="BJ1569" t="s">
        <v>697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 t="s">
        <v>697</v>
      </c>
      <c r="BQ1569">
        <v>0</v>
      </c>
      <c r="BR1569">
        <v>0</v>
      </c>
      <c r="BS1569">
        <v>0</v>
      </c>
      <c r="BT1569" t="s">
        <v>697</v>
      </c>
      <c r="BU1569">
        <v>0</v>
      </c>
      <c r="BV1569">
        <v>0</v>
      </c>
      <c r="BW1569" t="s">
        <v>697</v>
      </c>
      <c r="BX1569">
        <v>0</v>
      </c>
    </row>
    <row r="1570" spans="1:76" x14ac:dyDescent="0.25">
      <c r="A1570" t="s">
        <v>192</v>
      </c>
      <c r="B1570" t="s">
        <v>697</v>
      </c>
      <c r="C1570" t="s">
        <v>697</v>
      </c>
      <c r="D1570" t="s">
        <v>697</v>
      </c>
      <c r="E1570" t="s">
        <v>697</v>
      </c>
      <c r="F1570" t="s">
        <v>257</v>
      </c>
      <c r="G1570" t="s">
        <v>697</v>
      </c>
      <c r="H1570" t="s">
        <v>184</v>
      </c>
      <c r="I1570" t="s">
        <v>3339</v>
      </c>
      <c r="J1570" t="s">
        <v>3339</v>
      </c>
      <c r="K1570">
        <v>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697</v>
      </c>
      <c r="AC1570" s="2">
        <v>-1.5</v>
      </c>
      <c r="AD1570">
        <v>-0.33</v>
      </c>
      <c r="AE1570">
        <v>0</v>
      </c>
      <c r="AF1570">
        <v>0</v>
      </c>
      <c r="AG1570">
        <v>0</v>
      </c>
      <c r="AH1570">
        <v>0</v>
      </c>
      <c r="AI1570" t="s">
        <v>697</v>
      </c>
      <c r="AJ1570" t="s">
        <v>697</v>
      </c>
      <c r="AK1570" t="s">
        <v>697</v>
      </c>
      <c r="AL1570">
        <v>0</v>
      </c>
      <c r="AM1570">
        <v>0</v>
      </c>
      <c r="AN1570" t="s">
        <v>697</v>
      </c>
      <c r="AO1570" t="s">
        <v>697</v>
      </c>
      <c r="AP1570" t="s">
        <v>697</v>
      </c>
      <c r="AQ1570" t="s">
        <v>697</v>
      </c>
      <c r="AR1570" t="s">
        <v>697</v>
      </c>
      <c r="AS1570" t="s">
        <v>697</v>
      </c>
      <c r="AT1570" t="s">
        <v>697</v>
      </c>
      <c r="AU1570" t="s">
        <v>697</v>
      </c>
      <c r="AV1570" t="s">
        <v>697</v>
      </c>
      <c r="AW1570" t="s">
        <v>697</v>
      </c>
      <c r="AX1570" t="s">
        <v>697</v>
      </c>
      <c r="AY1570" t="s">
        <v>697</v>
      </c>
      <c r="AZ1570" t="s">
        <v>697</v>
      </c>
      <c r="BA1570" t="s">
        <v>3072</v>
      </c>
      <c r="BB1570" t="s">
        <v>3567</v>
      </c>
      <c r="BC1570">
        <v>1.83</v>
      </c>
      <c r="BD1570" t="s">
        <v>697</v>
      </c>
      <c r="BE1570">
        <v>0</v>
      </c>
      <c r="BF1570">
        <v>0</v>
      </c>
      <c r="BG1570">
        <v>0</v>
      </c>
      <c r="BH1570">
        <v>0</v>
      </c>
      <c r="BI1570" t="s">
        <v>197</v>
      </c>
      <c r="BJ1570" t="s">
        <v>697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 t="s">
        <v>697</v>
      </c>
      <c r="BQ1570">
        <v>0</v>
      </c>
      <c r="BR1570">
        <v>0</v>
      </c>
      <c r="BS1570">
        <v>0</v>
      </c>
      <c r="BT1570" t="s">
        <v>697</v>
      </c>
      <c r="BU1570">
        <v>0</v>
      </c>
      <c r="BV1570">
        <v>0</v>
      </c>
      <c r="BW1570" t="s">
        <v>697</v>
      </c>
      <c r="BX1570">
        <v>0</v>
      </c>
    </row>
    <row r="1571" spans="1:76" x14ac:dyDescent="0.25">
      <c r="A1571" t="s">
        <v>192</v>
      </c>
      <c r="B1571" t="s">
        <v>697</v>
      </c>
      <c r="C1571" t="s">
        <v>697</v>
      </c>
      <c r="D1571" t="s">
        <v>697</v>
      </c>
      <c r="E1571" t="s">
        <v>697</v>
      </c>
      <c r="F1571" t="s">
        <v>257</v>
      </c>
      <c r="G1571" t="s">
        <v>697</v>
      </c>
      <c r="H1571" t="s">
        <v>184</v>
      </c>
      <c r="I1571" t="s">
        <v>3339</v>
      </c>
      <c r="J1571" t="s">
        <v>3339</v>
      </c>
      <c r="K1571">
        <v>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697</v>
      </c>
      <c r="AC1571" s="2">
        <v>-1.5491803278688525</v>
      </c>
      <c r="AD1571">
        <v>-0.34</v>
      </c>
      <c r="AE1571">
        <v>0</v>
      </c>
      <c r="AF1571">
        <v>0</v>
      </c>
      <c r="AG1571">
        <v>0</v>
      </c>
      <c r="AH1571">
        <v>0</v>
      </c>
      <c r="AI1571" t="s">
        <v>697</v>
      </c>
      <c r="AJ1571" t="s">
        <v>697</v>
      </c>
      <c r="AK1571" t="s">
        <v>697</v>
      </c>
      <c r="AL1571">
        <v>0</v>
      </c>
      <c r="AM1571">
        <v>0</v>
      </c>
      <c r="AN1571" t="s">
        <v>697</v>
      </c>
      <c r="AO1571" t="s">
        <v>697</v>
      </c>
      <c r="AP1571" t="s">
        <v>697</v>
      </c>
      <c r="AQ1571" t="s">
        <v>697</v>
      </c>
      <c r="AR1571" t="s">
        <v>697</v>
      </c>
      <c r="AS1571" t="s">
        <v>697</v>
      </c>
      <c r="AT1571" t="s">
        <v>697</v>
      </c>
      <c r="AU1571" t="s">
        <v>697</v>
      </c>
      <c r="AV1571" t="s">
        <v>697</v>
      </c>
      <c r="AW1571" t="s">
        <v>697</v>
      </c>
      <c r="AX1571" t="s">
        <v>697</v>
      </c>
      <c r="AY1571" t="s">
        <v>697</v>
      </c>
      <c r="AZ1571" t="s">
        <v>697</v>
      </c>
      <c r="BA1571" t="s">
        <v>2568</v>
      </c>
      <c r="BB1571" t="s">
        <v>2861</v>
      </c>
      <c r="BC1571">
        <v>1.89</v>
      </c>
      <c r="BD1571" t="s">
        <v>697</v>
      </c>
      <c r="BE1571">
        <v>0</v>
      </c>
      <c r="BF1571">
        <v>0</v>
      </c>
      <c r="BG1571">
        <v>0</v>
      </c>
      <c r="BH1571">
        <v>0</v>
      </c>
      <c r="BI1571" t="s">
        <v>197</v>
      </c>
      <c r="BJ1571" t="s">
        <v>697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 t="s">
        <v>697</v>
      </c>
      <c r="BQ1571">
        <v>0</v>
      </c>
      <c r="BR1571">
        <v>0</v>
      </c>
      <c r="BS1571">
        <v>0</v>
      </c>
      <c r="BT1571" t="s">
        <v>697</v>
      </c>
      <c r="BU1571">
        <v>0</v>
      </c>
      <c r="BV1571">
        <v>0</v>
      </c>
      <c r="BW1571" t="s">
        <v>697</v>
      </c>
      <c r="BX1571">
        <v>0</v>
      </c>
    </row>
    <row r="1572" spans="1:76" x14ac:dyDescent="0.25">
      <c r="A1572" t="s">
        <v>192</v>
      </c>
      <c r="B1572" t="s">
        <v>697</v>
      </c>
      <c r="C1572" t="s">
        <v>697</v>
      </c>
      <c r="D1572" t="s">
        <v>697</v>
      </c>
      <c r="E1572" t="s">
        <v>697</v>
      </c>
      <c r="F1572" t="s">
        <v>677</v>
      </c>
      <c r="G1572" t="s">
        <v>697</v>
      </c>
      <c r="H1572" t="s">
        <v>184</v>
      </c>
      <c r="I1572" t="s">
        <v>3339</v>
      </c>
      <c r="J1572" t="s">
        <v>3339</v>
      </c>
      <c r="K1572">
        <v>2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">
        <v>697</v>
      </c>
      <c r="AC1572" s="2">
        <v>-0.4754098360655738</v>
      </c>
      <c r="AD1572">
        <v>-0.1</v>
      </c>
      <c r="AE1572">
        <v>0</v>
      </c>
      <c r="AF1572">
        <v>0</v>
      </c>
      <c r="AG1572">
        <v>0</v>
      </c>
      <c r="AH1572">
        <v>0</v>
      </c>
      <c r="AI1572" t="s">
        <v>697</v>
      </c>
      <c r="AJ1572" t="s">
        <v>697</v>
      </c>
      <c r="AK1572" t="s">
        <v>697</v>
      </c>
      <c r="AL1572">
        <v>0</v>
      </c>
      <c r="AM1572">
        <v>0</v>
      </c>
      <c r="AN1572" t="s">
        <v>697</v>
      </c>
      <c r="AO1572" t="s">
        <v>697</v>
      </c>
      <c r="AP1572" t="s">
        <v>697</v>
      </c>
      <c r="AQ1572" t="s">
        <v>697</v>
      </c>
      <c r="AR1572" t="s">
        <v>697</v>
      </c>
      <c r="AS1572" t="s">
        <v>697</v>
      </c>
      <c r="AT1572" t="s">
        <v>697</v>
      </c>
      <c r="AU1572" t="s">
        <v>697</v>
      </c>
      <c r="AV1572" t="s">
        <v>697</v>
      </c>
      <c r="AW1572" t="s">
        <v>697</v>
      </c>
      <c r="AX1572" t="s">
        <v>697</v>
      </c>
      <c r="AY1572" t="s">
        <v>697</v>
      </c>
      <c r="AZ1572" t="s">
        <v>697</v>
      </c>
      <c r="BA1572" t="s">
        <v>2954</v>
      </c>
      <c r="BB1572" t="s">
        <v>3528</v>
      </c>
      <c r="BC1572">
        <v>0.57999999999999996</v>
      </c>
      <c r="BD1572" t="s">
        <v>697</v>
      </c>
      <c r="BE1572">
        <v>0</v>
      </c>
      <c r="BF1572">
        <v>0</v>
      </c>
      <c r="BG1572">
        <v>0</v>
      </c>
      <c r="BH1572">
        <v>0</v>
      </c>
      <c r="BI1572" t="s">
        <v>197</v>
      </c>
      <c r="BJ1572" t="s">
        <v>697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 t="s">
        <v>697</v>
      </c>
      <c r="BQ1572">
        <v>0</v>
      </c>
      <c r="BR1572">
        <v>0</v>
      </c>
      <c r="BS1572">
        <v>0</v>
      </c>
      <c r="BT1572" t="s">
        <v>697</v>
      </c>
      <c r="BU1572">
        <v>0</v>
      </c>
      <c r="BV1572">
        <v>0</v>
      </c>
      <c r="BW1572" t="s">
        <v>697</v>
      </c>
      <c r="BX1572">
        <v>0</v>
      </c>
    </row>
    <row r="1573" spans="1:76" x14ac:dyDescent="0.25">
      <c r="A1573" t="s">
        <v>192</v>
      </c>
      <c r="B1573" t="s">
        <v>697</v>
      </c>
      <c r="C1573" t="s">
        <v>697</v>
      </c>
      <c r="D1573" t="s">
        <v>697</v>
      </c>
      <c r="E1573" t="s">
        <v>697</v>
      </c>
      <c r="F1573" t="s">
        <v>603</v>
      </c>
      <c r="G1573" t="s">
        <v>697</v>
      </c>
      <c r="H1573" t="s">
        <v>184</v>
      </c>
      <c r="I1573" t="s">
        <v>3339</v>
      </c>
      <c r="J1573" t="s">
        <v>3339</v>
      </c>
      <c r="K1573">
        <v>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697</v>
      </c>
      <c r="AC1573" s="2">
        <v>-3.680327868852459</v>
      </c>
      <c r="AD1573">
        <v>-0.81</v>
      </c>
      <c r="AE1573">
        <v>0</v>
      </c>
      <c r="AF1573">
        <v>0</v>
      </c>
      <c r="AG1573">
        <v>0</v>
      </c>
      <c r="AH1573">
        <v>0</v>
      </c>
      <c r="AI1573" t="s">
        <v>697</v>
      </c>
      <c r="AJ1573" t="s">
        <v>697</v>
      </c>
      <c r="AK1573" t="s">
        <v>697</v>
      </c>
      <c r="AL1573">
        <v>0</v>
      </c>
      <c r="AM1573">
        <v>0</v>
      </c>
      <c r="AN1573" t="s">
        <v>697</v>
      </c>
      <c r="AO1573" t="s">
        <v>697</v>
      </c>
      <c r="AP1573" t="s">
        <v>697</v>
      </c>
      <c r="AQ1573" t="s">
        <v>697</v>
      </c>
      <c r="AR1573" t="s">
        <v>697</v>
      </c>
      <c r="AS1573" t="s">
        <v>697</v>
      </c>
      <c r="AT1573" t="s">
        <v>697</v>
      </c>
      <c r="AU1573" t="s">
        <v>697</v>
      </c>
      <c r="AV1573" t="s">
        <v>697</v>
      </c>
      <c r="AW1573" t="s">
        <v>697</v>
      </c>
      <c r="AX1573" t="s">
        <v>697</v>
      </c>
      <c r="AY1573" t="s">
        <v>697</v>
      </c>
      <c r="AZ1573" t="s">
        <v>697</v>
      </c>
      <c r="BA1573" t="s">
        <v>2500</v>
      </c>
      <c r="BB1573" t="s">
        <v>2657</v>
      </c>
      <c r="BC1573">
        <v>4.49</v>
      </c>
      <c r="BD1573" t="s">
        <v>697</v>
      </c>
      <c r="BE1573">
        <v>0</v>
      </c>
      <c r="BF1573">
        <v>0</v>
      </c>
      <c r="BG1573">
        <v>0</v>
      </c>
      <c r="BH1573">
        <v>0</v>
      </c>
      <c r="BI1573" t="s">
        <v>197</v>
      </c>
      <c r="BJ1573" t="s">
        <v>697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 t="s">
        <v>697</v>
      </c>
      <c r="BQ1573">
        <v>0</v>
      </c>
      <c r="BR1573">
        <v>0</v>
      </c>
      <c r="BS1573">
        <v>0</v>
      </c>
      <c r="BT1573" t="s">
        <v>697</v>
      </c>
      <c r="BU1573">
        <v>0</v>
      </c>
      <c r="BV1573">
        <v>0</v>
      </c>
      <c r="BW1573" t="s">
        <v>697</v>
      </c>
      <c r="BX1573">
        <v>0</v>
      </c>
    </row>
    <row r="1574" spans="1:76" x14ac:dyDescent="0.25">
      <c r="A1574" t="s">
        <v>192</v>
      </c>
      <c r="B1574" t="s">
        <v>697</v>
      </c>
      <c r="C1574" t="s">
        <v>697</v>
      </c>
      <c r="D1574" t="s">
        <v>697</v>
      </c>
      <c r="E1574" t="s">
        <v>697</v>
      </c>
      <c r="F1574" t="s">
        <v>210</v>
      </c>
      <c r="G1574" t="s">
        <v>697</v>
      </c>
      <c r="H1574" t="s">
        <v>184</v>
      </c>
      <c r="I1574" t="s">
        <v>3339</v>
      </c>
      <c r="J1574" t="s">
        <v>3339</v>
      </c>
      <c r="K1574">
        <v>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697</v>
      </c>
      <c r="AC1574" s="2">
        <v>-2.4262295081967213</v>
      </c>
      <c r="AD1574">
        <v>-0.53</v>
      </c>
      <c r="AE1574">
        <v>0</v>
      </c>
      <c r="AF1574">
        <v>0</v>
      </c>
      <c r="AG1574">
        <v>0</v>
      </c>
      <c r="AH1574">
        <v>0</v>
      </c>
      <c r="AI1574" t="s">
        <v>697</v>
      </c>
      <c r="AJ1574" t="s">
        <v>697</v>
      </c>
      <c r="AK1574" t="s">
        <v>697</v>
      </c>
      <c r="AL1574">
        <v>0</v>
      </c>
      <c r="AM1574">
        <v>0</v>
      </c>
      <c r="AN1574" t="s">
        <v>697</v>
      </c>
      <c r="AO1574" t="s">
        <v>697</v>
      </c>
      <c r="AP1574" t="s">
        <v>697</v>
      </c>
      <c r="AQ1574" t="s">
        <v>697</v>
      </c>
      <c r="AR1574" t="s">
        <v>697</v>
      </c>
      <c r="AS1574" t="s">
        <v>697</v>
      </c>
      <c r="AT1574" t="s">
        <v>697</v>
      </c>
      <c r="AU1574" t="s">
        <v>697</v>
      </c>
      <c r="AV1574" t="s">
        <v>697</v>
      </c>
      <c r="AW1574" t="s">
        <v>697</v>
      </c>
      <c r="AX1574" t="s">
        <v>697</v>
      </c>
      <c r="AY1574" t="s">
        <v>697</v>
      </c>
      <c r="AZ1574" t="s">
        <v>697</v>
      </c>
      <c r="BA1574" t="s">
        <v>2795</v>
      </c>
      <c r="BB1574" t="s">
        <v>2796</v>
      </c>
      <c r="BC1574">
        <v>2.96</v>
      </c>
      <c r="BD1574" t="s">
        <v>697</v>
      </c>
      <c r="BE1574">
        <v>0</v>
      </c>
      <c r="BF1574">
        <v>0</v>
      </c>
      <c r="BG1574">
        <v>0</v>
      </c>
      <c r="BH1574">
        <v>0</v>
      </c>
      <c r="BI1574" t="s">
        <v>197</v>
      </c>
      <c r="BJ1574" t="s">
        <v>697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 t="s">
        <v>697</v>
      </c>
      <c r="BQ1574">
        <v>0</v>
      </c>
      <c r="BR1574">
        <v>0</v>
      </c>
      <c r="BS1574">
        <v>0</v>
      </c>
      <c r="BT1574" t="s">
        <v>697</v>
      </c>
      <c r="BU1574">
        <v>0</v>
      </c>
      <c r="BV1574">
        <v>0</v>
      </c>
      <c r="BW1574" t="s">
        <v>697</v>
      </c>
      <c r="BX1574">
        <v>0</v>
      </c>
    </row>
    <row r="1575" spans="1:76" x14ac:dyDescent="0.25">
      <c r="A1575" t="s">
        <v>192</v>
      </c>
      <c r="B1575" t="s">
        <v>697</v>
      </c>
      <c r="C1575" t="s">
        <v>697</v>
      </c>
      <c r="D1575" t="s">
        <v>697</v>
      </c>
      <c r="E1575" t="s">
        <v>697</v>
      </c>
      <c r="F1575" t="s">
        <v>622</v>
      </c>
      <c r="G1575" t="s">
        <v>697</v>
      </c>
      <c r="H1575" t="s">
        <v>184</v>
      </c>
      <c r="I1575" t="s">
        <v>3339</v>
      </c>
      <c r="J1575" t="s">
        <v>3339</v>
      </c>
      <c r="K1575">
        <v>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697</v>
      </c>
      <c r="AC1575" s="2">
        <v>-0.89344262295081966</v>
      </c>
      <c r="AD1575">
        <v>-0.2</v>
      </c>
      <c r="AE1575">
        <v>0</v>
      </c>
      <c r="AF1575">
        <v>0</v>
      </c>
      <c r="AG1575">
        <v>0</v>
      </c>
      <c r="AH1575">
        <v>0</v>
      </c>
      <c r="AI1575" t="s">
        <v>697</v>
      </c>
      <c r="AJ1575" t="s">
        <v>697</v>
      </c>
      <c r="AK1575" t="s">
        <v>697</v>
      </c>
      <c r="AL1575">
        <v>0</v>
      </c>
      <c r="AM1575">
        <v>0</v>
      </c>
      <c r="AN1575" t="s">
        <v>697</v>
      </c>
      <c r="AO1575" t="s">
        <v>697</v>
      </c>
      <c r="AP1575" t="s">
        <v>697</v>
      </c>
      <c r="AQ1575" t="s">
        <v>697</v>
      </c>
      <c r="AR1575" t="s">
        <v>697</v>
      </c>
      <c r="AS1575" t="s">
        <v>697</v>
      </c>
      <c r="AT1575" t="s">
        <v>697</v>
      </c>
      <c r="AU1575" t="s">
        <v>697</v>
      </c>
      <c r="AV1575" t="s">
        <v>697</v>
      </c>
      <c r="AW1575" t="s">
        <v>697</v>
      </c>
      <c r="AX1575" t="s">
        <v>697</v>
      </c>
      <c r="AY1575" t="s">
        <v>697</v>
      </c>
      <c r="AZ1575" t="s">
        <v>697</v>
      </c>
      <c r="BA1575" t="s">
        <v>3351</v>
      </c>
      <c r="BB1575" t="s">
        <v>3352</v>
      </c>
      <c r="BC1575">
        <v>1.0900000000000001</v>
      </c>
      <c r="BD1575" t="s">
        <v>697</v>
      </c>
      <c r="BE1575">
        <v>0</v>
      </c>
      <c r="BF1575">
        <v>0</v>
      </c>
      <c r="BG1575">
        <v>0</v>
      </c>
      <c r="BH1575">
        <v>0</v>
      </c>
      <c r="BI1575" t="s">
        <v>197</v>
      </c>
      <c r="BJ1575" t="s">
        <v>697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 t="s">
        <v>697</v>
      </c>
      <c r="BQ1575">
        <v>0</v>
      </c>
      <c r="BR1575">
        <v>0</v>
      </c>
      <c r="BS1575">
        <v>0</v>
      </c>
      <c r="BT1575" t="s">
        <v>697</v>
      </c>
      <c r="BU1575">
        <v>0</v>
      </c>
      <c r="BV1575">
        <v>0</v>
      </c>
      <c r="BW1575" t="s">
        <v>697</v>
      </c>
      <c r="BX1575">
        <v>0</v>
      </c>
    </row>
    <row r="1576" spans="1:76" x14ac:dyDescent="0.25">
      <c r="A1576" t="s">
        <v>192</v>
      </c>
      <c r="B1576" t="s">
        <v>697</v>
      </c>
      <c r="C1576" t="s">
        <v>697</v>
      </c>
      <c r="D1576" t="s">
        <v>697</v>
      </c>
      <c r="E1576" t="s">
        <v>697</v>
      </c>
      <c r="F1576" t="s">
        <v>253</v>
      </c>
      <c r="G1576" t="s">
        <v>697</v>
      </c>
      <c r="H1576" t="s">
        <v>184</v>
      </c>
      <c r="I1576" t="s">
        <v>3339</v>
      </c>
      <c r="J1576" t="s">
        <v>3339</v>
      </c>
      <c r="K1576">
        <v>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697</v>
      </c>
      <c r="AC1576" s="2">
        <v>-0.2950819672131148</v>
      </c>
      <c r="AD1576">
        <v>-0.06</v>
      </c>
      <c r="AE1576">
        <v>0</v>
      </c>
      <c r="AF1576">
        <v>0</v>
      </c>
      <c r="AG1576">
        <v>0</v>
      </c>
      <c r="AH1576">
        <v>0</v>
      </c>
      <c r="AI1576" t="s">
        <v>697</v>
      </c>
      <c r="AJ1576" t="s">
        <v>697</v>
      </c>
      <c r="AK1576" t="s">
        <v>697</v>
      </c>
      <c r="AL1576">
        <v>0</v>
      </c>
      <c r="AM1576">
        <v>0</v>
      </c>
      <c r="AN1576" t="s">
        <v>697</v>
      </c>
      <c r="AO1576" t="s">
        <v>697</v>
      </c>
      <c r="AP1576" t="s">
        <v>697</v>
      </c>
      <c r="AQ1576" t="s">
        <v>697</v>
      </c>
      <c r="AR1576" t="s">
        <v>697</v>
      </c>
      <c r="AS1576" t="s">
        <v>697</v>
      </c>
      <c r="AT1576" t="s">
        <v>697</v>
      </c>
      <c r="AU1576" t="s">
        <v>697</v>
      </c>
      <c r="AV1576" t="s">
        <v>697</v>
      </c>
      <c r="AW1576" t="s">
        <v>697</v>
      </c>
      <c r="AX1576" t="s">
        <v>697</v>
      </c>
      <c r="AY1576" t="s">
        <v>697</v>
      </c>
      <c r="AZ1576" t="s">
        <v>697</v>
      </c>
      <c r="BA1576" t="s">
        <v>2132</v>
      </c>
      <c r="BB1576" t="s">
        <v>3356</v>
      </c>
      <c r="BC1576">
        <v>0.36</v>
      </c>
      <c r="BD1576" t="s">
        <v>854</v>
      </c>
      <c r="BE1576">
        <v>0</v>
      </c>
      <c r="BF1576">
        <v>0</v>
      </c>
      <c r="BG1576">
        <v>0</v>
      </c>
      <c r="BH1576">
        <v>0</v>
      </c>
      <c r="BI1576" t="s">
        <v>197</v>
      </c>
      <c r="BJ1576" t="s">
        <v>697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 t="s">
        <v>697</v>
      </c>
      <c r="BQ1576">
        <v>0</v>
      </c>
      <c r="BR1576">
        <v>0</v>
      </c>
      <c r="BS1576">
        <v>0</v>
      </c>
      <c r="BT1576" t="s">
        <v>697</v>
      </c>
      <c r="BU1576">
        <v>0</v>
      </c>
      <c r="BV1576">
        <v>0</v>
      </c>
      <c r="BW1576" t="s">
        <v>697</v>
      </c>
      <c r="BX1576">
        <v>0</v>
      </c>
    </row>
    <row r="1577" spans="1:76" x14ac:dyDescent="0.25">
      <c r="A1577" t="s">
        <v>192</v>
      </c>
      <c r="B1577" t="s">
        <v>697</v>
      </c>
      <c r="C1577" t="s">
        <v>697</v>
      </c>
      <c r="D1577" t="s">
        <v>697</v>
      </c>
      <c r="E1577" t="s">
        <v>697</v>
      </c>
      <c r="F1577" t="s">
        <v>221</v>
      </c>
      <c r="G1577" t="s">
        <v>697</v>
      </c>
      <c r="H1577" t="s">
        <v>184</v>
      </c>
      <c r="I1577" t="s">
        <v>3339</v>
      </c>
      <c r="J1577" t="s">
        <v>3339</v>
      </c>
      <c r="K1577">
        <v>2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697</v>
      </c>
      <c r="AC1577" s="2">
        <v>-0.26229508196721307</v>
      </c>
      <c r="AD1577">
        <v>-0.06</v>
      </c>
      <c r="AE1577">
        <v>0</v>
      </c>
      <c r="AF1577">
        <v>0</v>
      </c>
      <c r="AG1577">
        <v>0</v>
      </c>
      <c r="AH1577">
        <v>0</v>
      </c>
      <c r="AI1577" t="s">
        <v>697</v>
      </c>
      <c r="AJ1577" t="s">
        <v>697</v>
      </c>
      <c r="AK1577" t="s">
        <v>697</v>
      </c>
      <c r="AL1577">
        <v>0</v>
      </c>
      <c r="AM1577">
        <v>0</v>
      </c>
      <c r="AN1577" t="s">
        <v>697</v>
      </c>
      <c r="AO1577" t="s">
        <v>697</v>
      </c>
      <c r="AP1577" t="s">
        <v>697</v>
      </c>
      <c r="AQ1577" t="s">
        <v>697</v>
      </c>
      <c r="AR1577" t="s">
        <v>697</v>
      </c>
      <c r="AS1577" t="s">
        <v>697</v>
      </c>
      <c r="AT1577" t="s">
        <v>697</v>
      </c>
      <c r="AU1577" t="s">
        <v>697</v>
      </c>
      <c r="AV1577" t="s">
        <v>697</v>
      </c>
      <c r="AW1577" t="s">
        <v>697</v>
      </c>
      <c r="AX1577" t="s">
        <v>697</v>
      </c>
      <c r="AY1577" t="s">
        <v>697</v>
      </c>
      <c r="AZ1577" t="s">
        <v>697</v>
      </c>
      <c r="BA1577" t="s">
        <v>2485</v>
      </c>
      <c r="BB1577" t="s">
        <v>3568</v>
      </c>
      <c r="BC1577">
        <v>0.32</v>
      </c>
      <c r="BD1577" t="s">
        <v>845</v>
      </c>
      <c r="BE1577">
        <v>0</v>
      </c>
      <c r="BF1577">
        <v>0</v>
      </c>
      <c r="BG1577">
        <v>0</v>
      </c>
      <c r="BH1577">
        <v>0</v>
      </c>
      <c r="BI1577" t="s">
        <v>197</v>
      </c>
      <c r="BJ1577" t="s">
        <v>697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 t="s">
        <v>697</v>
      </c>
      <c r="BQ1577">
        <v>0</v>
      </c>
      <c r="BR1577">
        <v>0</v>
      </c>
      <c r="BS1577">
        <v>0</v>
      </c>
      <c r="BT1577" t="s">
        <v>697</v>
      </c>
      <c r="BU1577">
        <v>0</v>
      </c>
      <c r="BV1577">
        <v>0</v>
      </c>
      <c r="BW1577" t="s">
        <v>697</v>
      </c>
      <c r="BX1577">
        <v>0</v>
      </c>
    </row>
    <row r="1578" spans="1:76" x14ac:dyDescent="0.25">
      <c r="A1578" t="s">
        <v>192</v>
      </c>
      <c r="B1578" t="s">
        <v>697</v>
      </c>
      <c r="C1578" t="s">
        <v>697</v>
      </c>
      <c r="D1578" t="s">
        <v>697</v>
      </c>
      <c r="E1578" t="s">
        <v>697</v>
      </c>
      <c r="F1578" t="s">
        <v>246</v>
      </c>
      <c r="G1578" t="s">
        <v>697</v>
      </c>
      <c r="H1578" t="s">
        <v>184</v>
      </c>
      <c r="I1578" t="s">
        <v>3339</v>
      </c>
      <c r="J1578" t="s">
        <v>3339</v>
      </c>
      <c r="K1578">
        <v>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697</v>
      </c>
      <c r="AC1578" s="2">
        <v>-15.770491803278688</v>
      </c>
      <c r="AD1578">
        <v>-3.47</v>
      </c>
      <c r="AE1578">
        <v>0</v>
      </c>
      <c r="AF1578">
        <v>0</v>
      </c>
      <c r="AG1578">
        <v>0</v>
      </c>
      <c r="AH1578">
        <v>0</v>
      </c>
      <c r="AI1578" t="s">
        <v>697</v>
      </c>
      <c r="AJ1578" t="s">
        <v>697</v>
      </c>
      <c r="AK1578" t="s">
        <v>697</v>
      </c>
      <c r="AL1578">
        <v>0</v>
      </c>
      <c r="AM1578">
        <v>0</v>
      </c>
      <c r="AN1578" t="s">
        <v>697</v>
      </c>
      <c r="AO1578" t="s">
        <v>697</v>
      </c>
      <c r="AP1578" t="s">
        <v>697</v>
      </c>
      <c r="AQ1578" t="s">
        <v>697</v>
      </c>
      <c r="AR1578" t="s">
        <v>697</v>
      </c>
      <c r="AS1578" t="s">
        <v>697</v>
      </c>
      <c r="AT1578" t="s">
        <v>697</v>
      </c>
      <c r="AU1578" t="s">
        <v>697</v>
      </c>
      <c r="AV1578" t="s">
        <v>697</v>
      </c>
      <c r="AW1578" t="s">
        <v>697</v>
      </c>
      <c r="AX1578" t="s">
        <v>697</v>
      </c>
      <c r="AY1578" t="s">
        <v>697</v>
      </c>
      <c r="AZ1578" t="s">
        <v>697</v>
      </c>
      <c r="BA1578" t="s">
        <v>3012</v>
      </c>
      <c r="BB1578" t="s">
        <v>3405</v>
      </c>
      <c r="BC1578">
        <v>19.239999999999998</v>
      </c>
      <c r="BD1578" t="s">
        <v>697</v>
      </c>
      <c r="BE1578">
        <v>0</v>
      </c>
      <c r="BF1578">
        <v>0</v>
      </c>
      <c r="BG1578">
        <v>0</v>
      </c>
      <c r="BH1578">
        <v>0</v>
      </c>
      <c r="BI1578" t="s">
        <v>197</v>
      </c>
      <c r="BJ1578" t="s">
        <v>697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 t="s">
        <v>697</v>
      </c>
      <c r="BQ1578">
        <v>0</v>
      </c>
      <c r="BR1578">
        <v>0</v>
      </c>
      <c r="BS1578">
        <v>0</v>
      </c>
      <c r="BT1578" t="s">
        <v>697</v>
      </c>
      <c r="BU1578">
        <v>0</v>
      </c>
      <c r="BV1578">
        <v>0</v>
      </c>
      <c r="BW1578" t="s">
        <v>697</v>
      </c>
      <c r="BX1578">
        <v>0</v>
      </c>
    </row>
    <row r="1579" spans="1:76" x14ac:dyDescent="0.25">
      <c r="A1579" t="s">
        <v>192</v>
      </c>
      <c r="B1579" t="s">
        <v>697</v>
      </c>
      <c r="C1579" t="s">
        <v>697</v>
      </c>
      <c r="D1579" t="s">
        <v>697</v>
      </c>
      <c r="E1579" t="s">
        <v>697</v>
      </c>
      <c r="F1579" t="s">
        <v>234</v>
      </c>
      <c r="G1579" t="s">
        <v>697</v>
      </c>
      <c r="H1579" t="s">
        <v>184</v>
      </c>
      <c r="I1579" t="s">
        <v>3339</v>
      </c>
      <c r="J1579" t="s">
        <v>3339</v>
      </c>
      <c r="K1579">
        <v>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697</v>
      </c>
      <c r="AC1579" s="2">
        <v>-0.84426229508196715</v>
      </c>
      <c r="AD1579">
        <v>-0.19</v>
      </c>
      <c r="AE1579">
        <v>0</v>
      </c>
      <c r="AF1579">
        <v>0</v>
      </c>
      <c r="AG1579">
        <v>0</v>
      </c>
      <c r="AH1579">
        <v>0</v>
      </c>
      <c r="AI1579" t="s">
        <v>697</v>
      </c>
      <c r="AJ1579" t="s">
        <v>697</v>
      </c>
      <c r="AK1579" t="s">
        <v>697</v>
      </c>
      <c r="AL1579">
        <v>0</v>
      </c>
      <c r="AM1579">
        <v>0</v>
      </c>
      <c r="AN1579" t="s">
        <v>697</v>
      </c>
      <c r="AO1579" t="s">
        <v>697</v>
      </c>
      <c r="AP1579" t="s">
        <v>697</v>
      </c>
      <c r="AQ1579" t="s">
        <v>697</v>
      </c>
      <c r="AR1579" t="s">
        <v>697</v>
      </c>
      <c r="AS1579" t="s">
        <v>697</v>
      </c>
      <c r="AT1579" t="s">
        <v>697</v>
      </c>
      <c r="AU1579" t="s">
        <v>697</v>
      </c>
      <c r="AV1579" t="s">
        <v>697</v>
      </c>
      <c r="AW1579" t="s">
        <v>697</v>
      </c>
      <c r="AX1579" t="s">
        <v>697</v>
      </c>
      <c r="AY1579" t="s">
        <v>697</v>
      </c>
      <c r="AZ1579" t="s">
        <v>697</v>
      </c>
      <c r="BA1579" t="s">
        <v>3083</v>
      </c>
      <c r="BB1579" t="s">
        <v>3268</v>
      </c>
      <c r="BC1579">
        <v>1.03</v>
      </c>
      <c r="BD1579" t="s">
        <v>3569</v>
      </c>
      <c r="BE1579">
        <v>0</v>
      </c>
      <c r="BF1579">
        <v>0</v>
      </c>
      <c r="BG1579">
        <v>0</v>
      </c>
      <c r="BH1579">
        <v>0</v>
      </c>
      <c r="BI1579" t="s">
        <v>197</v>
      </c>
      <c r="BJ1579" t="s">
        <v>697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 t="s">
        <v>697</v>
      </c>
      <c r="BQ1579">
        <v>0</v>
      </c>
      <c r="BR1579">
        <v>0</v>
      </c>
      <c r="BS1579">
        <v>0</v>
      </c>
      <c r="BT1579" t="s">
        <v>697</v>
      </c>
      <c r="BU1579">
        <v>0</v>
      </c>
      <c r="BV1579">
        <v>0</v>
      </c>
      <c r="BW1579" t="s">
        <v>697</v>
      </c>
      <c r="BX1579">
        <v>0</v>
      </c>
    </row>
    <row r="1580" spans="1:76" x14ac:dyDescent="0.25">
      <c r="A1580" t="s">
        <v>192</v>
      </c>
      <c r="B1580" t="s">
        <v>697</v>
      </c>
      <c r="C1580" t="s">
        <v>697</v>
      </c>
      <c r="D1580" t="s">
        <v>697</v>
      </c>
      <c r="E1580" t="s">
        <v>697</v>
      </c>
      <c r="F1580" t="s">
        <v>601</v>
      </c>
      <c r="G1580" t="s">
        <v>697</v>
      </c>
      <c r="H1580" t="s">
        <v>184</v>
      </c>
      <c r="I1580" t="s">
        <v>3339</v>
      </c>
      <c r="J1580" t="s">
        <v>3339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">
        <v>697</v>
      </c>
      <c r="AC1580" s="2">
        <v>-1.9672131147540983</v>
      </c>
      <c r="AD1580">
        <v>-0.43</v>
      </c>
      <c r="AE1580">
        <v>0</v>
      </c>
      <c r="AF1580">
        <v>0</v>
      </c>
      <c r="AG1580">
        <v>0</v>
      </c>
      <c r="AH1580">
        <v>0</v>
      </c>
      <c r="AI1580" t="s">
        <v>697</v>
      </c>
      <c r="AJ1580" t="s">
        <v>697</v>
      </c>
      <c r="AK1580" t="s">
        <v>697</v>
      </c>
      <c r="AL1580">
        <v>0</v>
      </c>
      <c r="AM1580">
        <v>0</v>
      </c>
      <c r="AN1580" t="s">
        <v>697</v>
      </c>
      <c r="AO1580" t="s">
        <v>697</v>
      </c>
      <c r="AP1580" t="s">
        <v>697</v>
      </c>
      <c r="AQ1580" t="s">
        <v>697</v>
      </c>
      <c r="AR1580" t="s">
        <v>697</v>
      </c>
      <c r="AS1580" t="s">
        <v>697</v>
      </c>
      <c r="AT1580" t="s">
        <v>697</v>
      </c>
      <c r="AU1580" t="s">
        <v>697</v>
      </c>
      <c r="AV1580" t="s">
        <v>697</v>
      </c>
      <c r="AW1580" t="s">
        <v>697</v>
      </c>
      <c r="AX1580" t="s">
        <v>697</v>
      </c>
      <c r="AY1580" t="s">
        <v>697</v>
      </c>
      <c r="AZ1580" t="s">
        <v>697</v>
      </c>
      <c r="BA1580" t="s">
        <v>2947</v>
      </c>
      <c r="BB1580" t="s">
        <v>3309</v>
      </c>
      <c r="BC1580">
        <v>2.4</v>
      </c>
      <c r="BD1580" t="s">
        <v>697</v>
      </c>
      <c r="BE1580">
        <v>0</v>
      </c>
      <c r="BF1580">
        <v>0</v>
      </c>
      <c r="BG1580">
        <v>0</v>
      </c>
      <c r="BH1580">
        <v>0</v>
      </c>
      <c r="BI1580" t="s">
        <v>197</v>
      </c>
      <c r="BJ1580" t="s">
        <v>697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 t="s">
        <v>697</v>
      </c>
      <c r="BQ1580">
        <v>0</v>
      </c>
      <c r="BR1580">
        <v>0</v>
      </c>
      <c r="BS1580">
        <v>0</v>
      </c>
      <c r="BT1580" t="s">
        <v>697</v>
      </c>
      <c r="BU1580">
        <v>0</v>
      </c>
      <c r="BV1580">
        <v>0</v>
      </c>
      <c r="BW1580" t="s">
        <v>697</v>
      </c>
      <c r="BX1580">
        <v>0</v>
      </c>
    </row>
    <row r="1581" spans="1:76" x14ac:dyDescent="0.25">
      <c r="A1581" t="s">
        <v>192</v>
      </c>
      <c r="B1581" t="s">
        <v>697</v>
      </c>
      <c r="C1581" t="s">
        <v>697</v>
      </c>
      <c r="D1581" t="s">
        <v>697</v>
      </c>
      <c r="E1581" t="s">
        <v>697</v>
      </c>
      <c r="F1581" t="s">
        <v>405</v>
      </c>
      <c r="G1581" t="s">
        <v>697</v>
      </c>
      <c r="H1581" t="s">
        <v>184</v>
      </c>
      <c r="I1581" t="s">
        <v>3339</v>
      </c>
      <c r="J1581" t="s">
        <v>3339</v>
      </c>
      <c r="K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697</v>
      </c>
      <c r="AC1581" s="2">
        <v>-7.1967213114754101</v>
      </c>
      <c r="AD1581">
        <v>-1.58</v>
      </c>
      <c r="AE1581">
        <v>0</v>
      </c>
      <c r="AF1581">
        <v>0</v>
      </c>
      <c r="AG1581">
        <v>0</v>
      </c>
      <c r="AH1581">
        <v>0</v>
      </c>
      <c r="AI1581" t="s">
        <v>697</v>
      </c>
      <c r="AJ1581" t="s">
        <v>697</v>
      </c>
      <c r="AK1581" t="s">
        <v>697</v>
      </c>
      <c r="AL1581">
        <v>0</v>
      </c>
      <c r="AM1581">
        <v>0</v>
      </c>
      <c r="AN1581" t="s">
        <v>697</v>
      </c>
      <c r="AO1581" t="s">
        <v>697</v>
      </c>
      <c r="AP1581" t="s">
        <v>697</v>
      </c>
      <c r="AQ1581" t="s">
        <v>697</v>
      </c>
      <c r="AR1581" t="s">
        <v>697</v>
      </c>
      <c r="AS1581" t="s">
        <v>697</v>
      </c>
      <c r="AT1581" t="s">
        <v>697</v>
      </c>
      <c r="AU1581" t="s">
        <v>697</v>
      </c>
      <c r="AV1581" t="s">
        <v>697</v>
      </c>
      <c r="AW1581" t="s">
        <v>697</v>
      </c>
      <c r="AX1581" t="s">
        <v>697</v>
      </c>
      <c r="AY1581" t="s">
        <v>697</v>
      </c>
      <c r="AZ1581" t="s">
        <v>697</v>
      </c>
      <c r="BA1581" t="s">
        <v>2747</v>
      </c>
      <c r="BB1581" t="s">
        <v>2748</v>
      </c>
      <c r="BC1581">
        <v>8.7799999999999994</v>
      </c>
      <c r="BD1581" t="s">
        <v>1233</v>
      </c>
      <c r="BE1581">
        <v>0</v>
      </c>
      <c r="BF1581">
        <v>0</v>
      </c>
      <c r="BG1581">
        <v>0</v>
      </c>
      <c r="BH1581">
        <v>0</v>
      </c>
      <c r="BI1581" t="s">
        <v>197</v>
      </c>
      <c r="BJ1581" t="s">
        <v>697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 t="s">
        <v>697</v>
      </c>
      <c r="BQ1581">
        <v>0</v>
      </c>
      <c r="BR1581">
        <v>0</v>
      </c>
      <c r="BS1581">
        <v>0</v>
      </c>
      <c r="BT1581" t="s">
        <v>697</v>
      </c>
      <c r="BU1581">
        <v>0</v>
      </c>
      <c r="BV1581">
        <v>0</v>
      </c>
      <c r="BW1581" t="s">
        <v>697</v>
      </c>
      <c r="BX1581">
        <v>0</v>
      </c>
    </row>
    <row r="1582" spans="1:76" x14ac:dyDescent="0.25">
      <c r="A1582" t="s">
        <v>192</v>
      </c>
      <c r="B1582" t="s">
        <v>697</v>
      </c>
      <c r="C1582" t="s">
        <v>697</v>
      </c>
      <c r="D1582" t="s">
        <v>697</v>
      </c>
      <c r="E1582" t="s">
        <v>697</v>
      </c>
      <c r="F1582" t="s">
        <v>679</v>
      </c>
      <c r="G1582" t="s">
        <v>697</v>
      </c>
      <c r="H1582" t="s">
        <v>184</v>
      </c>
      <c r="I1582" t="s">
        <v>3339</v>
      </c>
      <c r="J1582" t="s">
        <v>3339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697</v>
      </c>
      <c r="AC1582" s="2">
        <v>-0.1721311475409836</v>
      </c>
      <c r="AD1582">
        <v>-0.04</v>
      </c>
      <c r="AE1582">
        <v>0</v>
      </c>
      <c r="AF1582">
        <v>0</v>
      </c>
      <c r="AG1582">
        <v>0</v>
      </c>
      <c r="AH1582">
        <v>0</v>
      </c>
      <c r="AI1582" t="s">
        <v>697</v>
      </c>
      <c r="AJ1582" t="s">
        <v>697</v>
      </c>
      <c r="AK1582" t="s">
        <v>697</v>
      </c>
      <c r="AL1582">
        <v>0</v>
      </c>
      <c r="AM1582">
        <v>0</v>
      </c>
      <c r="AN1582" t="s">
        <v>697</v>
      </c>
      <c r="AO1582" t="s">
        <v>697</v>
      </c>
      <c r="AP1582" t="s">
        <v>697</v>
      </c>
      <c r="AQ1582" t="s">
        <v>697</v>
      </c>
      <c r="AR1582" t="s">
        <v>697</v>
      </c>
      <c r="AS1582" t="s">
        <v>697</v>
      </c>
      <c r="AT1582" t="s">
        <v>697</v>
      </c>
      <c r="AU1582" t="s">
        <v>697</v>
      </c>
      <c r="AV1582" t="s">
        <v>697</v>
      </c>
      <c r="AW1582" t="s">
        <v>697</v>
      </c>
      <c r="AX1582" t="s">
        <v>697</v>
      </c>
      <c r="AY1582" t="s">
        <v>697</v>
      </c>
      <c r="AZ1582" t="s">
        <v>697</v>
      </c>
      <c r="BA1582" t="s">
        <v>1507</v>
      </c>
      <c r="BB1582" t="s">
        <v>2369</v>
      </c>
      <c r="BC1582">
        <v>0.21</v>
      </c>
      <c r="BD1582" t="s">
        <v>846</v>
      </c>
      <c r="BE1582">
        <v>0</v>
      </c>
      <c r="BF1582">
        <v>0</v>
      </c>
      <c r="BG1582">
        <v>0</v>
      </c>
      <c r="BH1582">
        <v>0</v>
      </c>
      <c r="BI1582" t="s">
        <v>197</v>
      </c>
      <c r="BJ1582" t="s">
        <v>697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 t="s">
        <v>697</v>
      </c>
      <c r="BQ1582">
        <v>0</v>
      </c>
      <c r="BR1582">
        <v>0</v>
      </c>
      <c r="BS1582">
        <v>0</v>
      </c>
      <c r="BT1582" t="s">
        <v>697</v>
      </c>
      <c r="BU1582">
        <v>0</v>
      </c>
      <c r="BV1582">
        <v>0</v>
      </c>
      <c r="BW1582" t="s">
        <v>697</v>
      </c>
      <c r="BX1582">
        <v>0</v>
      </c>
    </row>
    <row r="1583" spans="1:76" x14ac:dyDescent="0.25">
      <c r="A1583" t="s">
        <v>192</v>
      </c>
      <c r="B1583" t="s">
        <v>697</v>
      </c>
      <c r="C1583" t="s">
        <v>697</v>
      </c>
      <c r="D1583" t="s">
        <v>697</v>
      </c>
      <c r="E1583" t="s">
        <v>697</v>
      </c>
      <c r="F1583" t="s">
        <v>234</v>
      </c>
      <c r="G1583" t="s">
        <v>697</v>
      </c>
      <c r="H1583" t="s">
        <v>184</v>
      </c>
      <c r="I1583" t="s">
        <v>3339</v>
      </c>
      <c r="J1583" t="s">
        <v>3339</v>
      </c>
      <c r="K1583">
        <v>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697</v>
      </c>
      <c r="AC1583" s="2">
        <v>-0.80327868852459017</v>
      </c>
      <c r="AD1583">
        <v>-0.18</v>
      </c>
      <c r="AE1583">
        <v>0</v>
      </c>
      <c r="AF1583">
        <v>0</v>
      </c>
      <c r="AG1583">
        <v>0</v>
      </c>
      <c r="AH1583">
        <v>0</v>
      </c>
      <c r="AI1583" t="s">
        <v>697</v>
      </c>
      <c r="AJ1583" t="s">
        <v>697</v>
      </c>
      <c r="AK1583" t="s">
        <v>697</v>
      </c>
      <c r="AL1583">
        <v>0</v>
      </c>
      <c r="AM1583">
        <v>0</v>
      </c>
      <c r="AN1583" t="s">
        <v>697</v>
      </c>
      <c r="AO1583" t="s">
        <v>697</v>
      </c>
      <c r="AP1583" t="s">
        <v>697</v>
      </c>
      <c r="AQ1583" t="s">
        <v>697</v>
      </c>
      <c r="AR1583" t="s">
        <v>697</v>
      </c>
      <c r="AS1583" t="s">
        <v>697</v>
      </c>
      <c r="AT1583" t="s">
        <v>697</v>
      </c>
      <c r="AU1583" t="s">
        <v>697</v>
      </c>
      <c r="AV1583" t="s">
        <v>697</v>
      </c>
      <c r="AW1583" t="s">
        <v>697</v>
      </c>
      <c r="AX1583" t="s">
        <v>697</v>
      </c>
      <c r="AY1583" t="s">
        <v>697</v>
      </c>
      <c r="AZ1583" t="s">
        <v>697</v>
      </c>
      <c r="BA1583" t="s">
        <v>3081</v>
      </c>
      <c r="BB1583" t="s">
        <v>3376</v>
      </c>
      <c r="BC1583">
        <v>0.98</v>
      </c>
      <c r="BD1583" t="s">
        <v>697</v>
      </c>
      <c r="BE1583">
        <v>0</v>
      </c>
      <c r="BF1583">
        <v>0</v>
      </c>
      <c r="BG1583">
        <v>0</v>
      </c>
      <c r="BH1583">
        <v>0</v>
      </c>
      <c r="BI1583" t="s">
        <v>197</v>
      </c>
      <c r="BJ1583" t="s">
        <v>697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 t="s">
        <v>697</v>
      </c>
      <c r="BQ1583">
        <v>0</v>
      </c>
      <c r="BR1583">
        <v>0</v>
      </c>
      <c r="BS1583">
        <v>0</v>
      </c>
      <c r="BT1583" t="s">
        <v>697</v>
      </c>
      <c r="BU1583">
        <v>0</v>
      </c>
      <c r="BV1583">
        <v>0</v>
      </c>
      <c r="BW1583" t="s">
        <v>697</v>
      </c>
      <c r="BX1583">
        <v>0</v>
      </c>
    </row>
    <row r="1584" spans="1:76" x14ac:dyDescent="0.25">
      <c r="A1584" t="s">
        <v>192</v>
      </c>
      <c r="B1584" t="s">
        <v>697</v>
      </c>
      <c r="C1584" t="s">
        <v>697</v>
      </c>
      <c r="D1584" t="s">
        <v>697</v>
      </c>
      <c r="E1584" t="s">
        <v>697</v>
      </c>
      <c r="F1584" t="s">
        <v>251</v>
      </c>
      <c r="G1584" t="s">
        <v>697</v>
      </c>
      <c r="H1584" t="s">
        <v>184</v>
      </c>
      <c r="I1584" t="s">
        <v>3339</v>
      </c>
      <c r="J1584" t="s">
        <v>3339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697</v>
      </c>
      <c r="AC1584" s="2">
        <v>-3.8278688524590163</v>
      </c>
      <c r="AD1584">
        <v>-0.84</v>
      </c>
      <c r="AE1584">
        <v>0</v>
      </c>
      <c r="AF1584">
        <v>0</v>
      </c>
      <c r="AG1584">
        <v>0</v>
      </c>
      <c r="AH1584">
        <v>0</v>
      </c>
      <c r="AI1584" t="s">
        <v>697</v>
      </c>
      <c r="AJ1584" t="s">
        <v>697</v>
      </c>
      <c r="AK1584" t="s">
        <v>697</v>
      </c>
      <c r="AL1584">
        <v>0</v>
      </c>
      <c r="AM1584">
        <v>0</v>
      </c>
      <c r="AN1584" t="s">
        <v>697</v>
      </c>
      <c r="AO1584" t="s">
        <v>697</v>
      </c>
      <c r="AP1584" t="s">
        <v>697</v>
      </c>
      <c r="AQ1584" t="s">
        <v>697</v>
      </c>
      <c r="AR1584" t="s">
        <v>697</v>
      </c>
      <c r="AS1584" t="s">
        <v>697</v>
      </c>
      <c r="AT1584" t="s">
        <v>697</v>
      </c>
      <c r="AU1584" t="s">
        <v>697</v>
      </c>
      <c r="AV1584" t="s">
        <v>697</v>
      </c>
      <c r="AW1584" t="s">
        <v>697</v>
      </c>
      <c r="AX1584" t="s">
        <v>697</v>
      </c>
      <c r="AY1584" t="s">
        <v>697</v>
      </c>
      <c r="AZ1584" t="s">
        <v>697</v>
      </c>
      <c r="BA1584" t="s">
        <v>2875</v>
      </c>
      <c r="BB1584" t="s">
        <v>697</v>
      </c>
      <c r="BC1584">
        <v>4.67</v>
      </c>
      <c r="BD1584" t="s">
        <v>975</v>
      </c>
      <c r="BE1584">
        <v>0</v>
      </c>
      <c r="BF1584">
        <v>0</v>
      </c>
      <c r="BG1584">
        <v>0</v>
      </c>
      <c r="BH1584">
        <v>0</v>
      </c>
      <c r="BI1584" t="s">
        <v>197</v>
      </c>
      <c r="BJ1584" t="s">
        <v>697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 t="s">
        <v>697</v>
      </c>
      <c r="BQ1584">
        <v>0</v>
      </c>
      <c r="BR1584">
        <v>0</v>
      </c>
      <c r="BS1584">
        <v>0</v>
      </c>
      <c r="BT1584" t="s">
        <v>697</v>
      </c>
      <c r="BU1584">
        <v>0</v>
      </c>
      <c r="BV1584">
        <v>0</v>
      </c>
      <c r="BW1584" t="s">
        <v>697</v>
      </c>
      <c r="BX1584">
        <v>0</v>
      </c>
    </row>
    <row r="1585" spans="1:76" x14ac:dyDescent="0.25">
      <c r="A1585" t="s">
        <v>192</v>
      </c>
      <c r="B1585" t="s">
        <v>697</v>
      </c>
      <c r="C1585" t="s">
        <v>697</v>
      </c>
      <c r="D1585" t="s">
        <v>697</v>
      </c>
      <c r="E1585" t="s">
        <v>697</v>
      </c>
      <c r="F1585" t="s">
        <v>251</v>
      </c>
      <c r="G1585" t="s">
        <v>697</v>
      </c>
      <c r="H1585" t="s">
        <v>184</v>
      </c>
      <c r="I1585" t="s">
        <v>3339</v>
      </c>
      <c r="J1585" t="s">
        <v>3339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697</v>
      </c>
      <c r="AC1585" s="2">
        <v>-3.8278688524590163</v>
      </c>
      <c r="AD1585">
        <v>-0.84</v>
      </c>
      <c r="AE1585">
        <v>0</v>
      </c>
      <c r="AF1585">
        <v>0</v>
      </c>
      <c r="AG1585">
        <v>0</v>
      </c>
      <c r="AH1585">
        <v>0</v>
      </c>
      <c r="AI1585" t="s">
        <v>697</v>
      </c>
      <c r="AJ1585" t="s">
        <v>697</v>
      </c>
      <c r="AK1585" t="s">
        <v>697</v>
      </c>
      <c r="AL1585">
        <v>0</v>
      </c>
      <c r="AM1585">
        <v>0</v>
      </c>
      <c r="AN1585" t="s">
        <v>697</v>
      </c>
      <c r="AO1585" t="s">
        <v>697</v>
      </c>
      <c r="AP1585" t="s">
        <v>697</v>
      </c>
      <c r="AQ1585" t="s">
        <v>697</v>
      </c>
      <c r="AR1585" t="s">
        <v>697</v>
      </c>
      <c r="AS1585" t="s">
        <v>697</v>
      </c>
      <c r="AT1585" t="s">
        <v>697</v>
      </c>
      <c r="AU1585" t="s">
        <v>697</v>
      </c>
      <c r="AV1585" t="s">
        <v>697</v>
      </c>
      <c r="AW1585" t="s">
        <v>697</v>
      </c>
      <c r="AX1585" t="s">
        <v>697</v>
      </c>
      <c r="AY1585" t="s">
        <v>697</v>
      </c>
      <c r="AZ1585" t="s">
        <v>697</v>
      </c>
      <c r="BA1585" t="s">
        <v>2872</v>
      </c>
      <c r="BB1585" t="s">
        <v>697</v>
      </c>
      <c r="BC1585">
        <v>4.67</v>
      </c>
      <c r="BD1585" t="s">
        <v>975</v>
      </c>
      <c r="BE1585">
        <v>0</v>
      </c>
      <c r="BF1585">
        <v>0</v>
      </c>
      <c r="BG1585">
        <v>0</v>
      </c>
      <c r="BH1585">
        <v>0</v>
      </c>
      <c r="BI1585" t="s">
        <v>197</v>
      </c>
      <c r="BJ1585" t="s">
        <v>697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 t="s">
        <v>697</v>
      </c>
      <c r="BQ1585">
        <v>0</v>
      </c>
      <c r="BR1585">
        <v>0</v>
      </c>
      <c r="BS1585">
        <v>0</v>
      </c>
      <c r="BT1585" t="s">
        <v>697</v>
      </c>
      <c r="BU1585">
        <v>0</v>
      </c>
      <c r="BV1585">
        <v>0</v>
      </c>
      <c r="BW1585" t="s">
        <v>697</v>
      </c>
      <c r="BX1585">
        <v>0</v>
      </c>
    </row>
    <row r="1586" spans="1:76" x14ac:dyDescent="0.25">
      <c r="A1586" t="s">
        <v>192</v>
      </c>
      <c r="B1586" t="s">
        <v>697</v>
      </c>
      <c r="C1586" t="s">
        <v>697</v>
      </c>
      <c r="D1586" t="s">
        <v>697</v>
      </c>
      <c r="E1586" t="s">
        <v>697</v>
      </c>
      <c r="F1586" t="s">
        <v>253</v>
      </c>
      <c r="G1586" t="s">
        <v>697</v>
      </c>
      <c r="H1586" t="s">
        <v>184</v>
      </c>
      <c r="I1586" t="s">
        <v>3339</v>
      </c>
      <c r="J1586" t="s">
        <v>3339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697</v>
      </c>
      <c r="AC1586" s="2">
        <v>-0.2377049180327869</v>
      </c>
      <c r="AD1586">
        <v>-0.05</v>
      </c>
      <c r="AE1586">
        <v>0</v>
      </c>
      <c r="AF1586">
        <v>0</v>
      </c>
      <c r="AG1586">
        <v>0</v>
      </c>
      <c r="AH1586">
        <v>0</v>
      </c>
      <c r="AI1586" t="s">
        <v>697</v>
      </c>
      <c r="AJ1586" t="s">
        <v>697</v>
      </c>
      <c r="AK1586" t="s">
        <v>697</v>
      </c>
      <c r="AL1586">
        <v>0</v>
      </c>
      <c r="AM1586">
        <v>0</v>
      </c>
      <c r="AN1586" t="s">
        <v>697</v>
      </c>
      <c r="AO1586" t="s">
        <v>697</v>
      </c>
      <c r="AP1586" t="s">
        <v>697</v>
      </c>
      <c r="AQ1586" t="s">
        <v>697</v>
      </c>
      <c r="AR1586" t="s">
        <v>697</v>
      </c>
      <c r="AS1586" t="s">
        <v>697</v>
      </c>
      <c r="AT1586" t="s">
        <v>697</v>
      </c>
      <c r="AU1586" t="s">
        <v>697</v>
      </c>
      <c r="AV1586" t="s">
        <v>697</v>
      </c>
      <c r="AW1586" t="s">
        <v>697</v>
      </c>
      <c r="AX1586" t="s">
        <v>697</v>
      </c>
      <c r="AY1586" t="s">
        <v>697</v>
      </c>
      <c r="AZ1586" t="s">
        <v>697</v>
      </c>
      <c r="BA1586" t="s">
        <v>2983</v>
      </c>
      <c r="BB1586" t="s">
        <v>3153</v>
      </c>
      <c r="BC1586">
        <v>0.28999999999999998</v>
      </c>
      <c r="BD1586" t="s">
        <v>975</v>
      </c>
      <c r="BE1586">
        <v>0</v>
      </c>
      <c r="BF1586">
        <v>0</v>
      </c>
      <c r="BG1586">
        <v>0</v>
      </c>
      <c r="BH1586">
        <v>0</v>
      </c>
      <c r="BI1586" t="s">
        <v>197</v>
      </c>
      <c r="BJ1586" t="s">
        <v>697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 t="s">
        <v>697</v>
      </c>
      <c r="BQ1586">
        <v>0</v>
      </c>
      <c r="BR1586">
        <v>0</v>
      </c>
      <c r="BS1586">
        <v>0</v>
      </c>
      <c r="BT1586" t="s">
        <v>697</v>
      </c>
      <c r="BU1586">
        <v>0</v>
      </c>
      <c r="BV1586">
        <v>0</v>
      </c>
      <c r="BW1586" t="s">
        <v>697</v>
      </c>
      <c r="BX1586">
        <v>0</v>
      </c>
    </row>
    <row r="1587" spans="1:76" x14ac:dyDescent="0.25">
      <c r="A1587" t="s">
        <v>192</v>
      </c>
      <c r="B1587" t="s">
        <v>697</v>
      </c>
      <c r="C1587" t="s">
        <v>697</v>
      </c>
      <c r="D1587" t="s">
        <v>697</v>
      </c>
      <c r="E1587" t="s">
        <v>697</v>
      </c>
      <c r="F1587" t="s">
        <v>616</v>
      </c>
      <c r="G1587" t="s">
        <v>697</v>
      </c>
      <c r="H1587" t="s">
        <v>184</v>
      </c>
      <c r="I1587" t="s">
        <v>3339</v>
      </c>
      <c r="J1587" t="s">
        <v>3339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697</v>
      </c>
      <c r="AC1587" s="2">
        <v>-1.9836065573770492</v>
      </c>
      <c r="AD1587">
        <v>-0.44</v>
      </c>
      <c r="AE1587">
        <v>0</v>
      </c>
      <c r="AF1587">
        <v>0</v>
      </c>
      <c r="AG1587">
        <v>0</v>
      </c>
      <c r="AH1587">
        <v>0</v>
      </c>
      <c r="AI1587" t="s">
        <v>697</v>
      </c>
      <c r="AJ1587" t="s">
        <v>697</v>
      </c>
      <c r="AK1587" t="s">
        <v>697</v>
      </c>
      <c r="AL1587">
        <v>0</v>
      </c>
      <c r="AM1587">
        <v>0</v>
      </c>
      <c r="AN1587" t="s">
        <v>697</v>
      </c>
      <c r="AO1587" t="s">
        <v>697</v>
      </c>
      <c r="AP1587" t="s">
        <v>697</v>
      </c>
      <c r="AQ1587" t="s">
        <v>697</v>
      </c>
      <c r="AR1587" t="s">
        <v>697</v>
      </c>
      <c r="AS1587" t="s">
        <v>697</v>
      </c>
      <c r="AT1587" t="s">
        <v>697</v>
      </c>
      <c r="AU1587" t="s">
        <v>697</v>
      </c>
      <c r="AV1587" t="s">
        <v>697</v>
      </c>
      <c r="AW1587" t="s">
        <v>697</v>
      </c>
      <c r="AX1587" t="s">
        <v>697</v>
      </c>
      <c r="AY1587" t="s">
        <v>697</v>
      </c>
      <c r="AZ1587" t="s">
        <v>697</v>
      </c>
      <c r="BA1587" t="s">
        <v>3006</v>
      </c>
      <c r="BB1587" t="s">
        <v>3570</v>
      </c>
      <c r="BC1587">
        <v>2.42</v>
      </c>
      <c r="BD1587" t="s">
        <v>800</v>
      </c>
      <c r="BE1587">
        <v>0</v>
      </c>
      <c r="BF1587">
        <v>0</v>
      </c>
      <c r="BG1587">
        <v>0</v>
      </c>
      <c r="BH1587">
        <v>0</v>
      </c>
      <c r="BI1587" t="s">
        <v>197</v>
      </c>
      <c r="BJ1587" t="s">
        <v>697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 t="s">
        <v>697</v>
      </c>
      <c r="BQ1587">
        <v>0</v>
      </c>
      <c r="BR1587">
        <v>0</v>
      </c>
      <c r="BS1587">
        <v>0</v>
      </c>
      <c r="BT1587" t="s">
        <v>697</v>
      </c>
      <c r="BU1587">
        <v>0</v>
      </c>
      <c r="BV1587">
        <v>0</v>
      </c>
      <c r="BW1587" t="s">
        <v>697</v>
      </c>
      <c r="BX1587">
        <v>0</v>
      </c>
    </row>
    <row r="1588" spans="1:76" x14ac:dyDescent="0.25">
      <c r="A1588" t="s">
        <v>192</v>
      </c>
      <c r="B1588" t="s">
        <v>697</v>
      </c>
      <c r="C1588" t="s">
        <v>697</v>
      </c>
      <c r="D1588" t="s">
        <v>697</v>
      </c>
      <c r="E1588" t="s">
        <v>697</v>
      </c>
      <c r="F1588" t="s">
        <v>469</v>
      </c>
      <c r="G1588" t="s">
        <v>697</v>
      </c>
      <c r="H1588" t="s">
        <v>184</v>
      </c>
      <c r="I1588" t="s">
        <v>3339</v>
      </c>
      <c r="J1588" t="s">
        <v>3339</v>
      </c>
      <c r="K1588">
        <v>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697</v>
      </c>
      <c r="AC1588" s="2">
        <v>-0.69672131147540983</v>
      </c>
      <c r="AD1588">
        <v>-0.15</v>
      </c>
      <c r="AE1588">
        <v>0</v>
      </c>
      <c r="AF1588">
        <v>0</v>
      </c>
      <c r="AG1588">
        <v>0</v>
      </c>
      <c r="AH1588">
        <v>0</v>
      </c>
      <c r="AI1588" t="s">
        <v>697</v>
      </c>
      <c r="AJ1588" t="s">
        <v>697</v>
      </c>
      <c r="AK1588" t="s">
        <v>697</v>
      </c>
      <c r="AL1588">
        <v>0</v>
      </c>
      <c r="AM1588">
        <v>0</v>
      </c>
      <c r="AN1588" t="s">
        <v>697</v>
      </c>
      <c r="AO1588" t="s">
        <v>697</v>
      </c>
      <c r="AP1588" t="s">
        <v>697</v>
      </c>
      <c r="AQ1588" t="s">
        <v>697</v>
      </c>
      <c r="AR1588" t="s">
        <v>697</v>
      </c>
      <c r="AS1588" t="s">
        <v>697</v>
      </c>
      <c r="AT1588" t="s">
        <v>697</v>
      </c>
      <c r="AU1588" t="s">
        <v>697</v>
      </c>
      <c r="AV1588" t="s">
        <v>697</v>
      </c>
      <c r="AW1588" t="s">
        <v>697</v>
      </c>
      <c r="AX1588" t="s">
        <v>697</v>
      </c>
      <c r="AY1588" t="s">
        <v>697</v>
      </c>
      <c r="AZ1588" t="s">
        <v>697</v>
      </c>
      <c r="BA1588" t="s">
        <v>3017</v>
      </c>
      <c r="BB1588" t="s">
        <v>697</v>
      </c>
      <c r="BC1588">
        <v>0.85</v>
      </c>
      <c r="BD1588" t="s">
        <v>697</v>
      </c>
      <c r="BE1588">
        <v>0</v>
      </c>
      <c r="BF1588">
        <v>0</v>
      </c>
      <c r="BG1588">
        <v>0</v>
      </c>
      <c r="BH1588">
        <v>0</v>
      </c>
      <c r="BI1588" t="s">
        <v>197</v>
      </c>
      <c r="BJ1588" t="s">
        <v>697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 t="s">
        <v>697</v>
      </c>
      <c r="BQ1588">
        <v>0</v>
      </c>
      <c r="BR1588">
        <v>0</v>
      </c>
      <c r="BS1588">
        <v>0</v>
      </c>
      <c r="BT1588" t="s">
        <v>697</v>
      </c>
      <c r="BU1588">
        <v>0</v>
      </c>
      <c r="BV1588">
        <v>0</v>
      </c>
      <c r="BW1588" t="s">
        <v>697</v>
      </c>
      <c r="BX1588">
        <v>0</v>
      </c>
    </row>
    <row r="1589" spans="1:76" x14ac:dyDescent="0.25">
      <c r="A1589" t="s">
        <v>192</v>
      </c>
      <c r="B1589" t="s">
        <v>697</v>
      </c>
      <c r="C1589" t="s">
        <v>697</v>
      </c>
      <c r="D1589" t="s">
        <v>697</v>
      </c>
      <c r="E1589" t="s">
        <v>697</v>
      </c>
      <c r="F1589" t="s">
        <v>601</v>
      </c>
      <c r="G1589" t="s">
        <v>697</v>
      </c>
      <c r="H1589" t="s">
        <v>184</v>
      </c>
      <c r="I1589" t="s">
        <v>3339</v>
      </c>
      <c r="J1589" t="s">
        <v>3339</v>
      </c>
      <c r="K1589">
        <v>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697</v>
      </c>
      <c r="AC1589" s="2">
        <v>-3.5491803278688523</v>
      </c>
      <c r="AD1589">
        <v>-0.78</v>
      </c>
      <c r="AE1589">
        <v>0</v>
      </c>
      <c r="AF1589">
        <v>0</v>
      </c>
      <c r="AG1589">
        <v>0</v>
      </c>
      <c r="AH1589">
        <v>0</v>
      </c>
      <c r="AI1589" t="s">
        <v>697</v>
      </c>
      <c r="AJ1589" t="s">
        <v>697</v>
      </c>
      <c r="AK1589" t="s">
        <v>697</v>
      </c>
      <c r="AL1589">
        <v>0</v>
      </c>
      <c r="AM1589">
        <v>0</v>
      </c>
      <c r="AN1589" t="s">
        <v>697</v>
      </c>
      <c r="AO1589" t="s">
        <v>697</v>
      </c>
      <c r="AP1589" t="s">
        <v>697</v>
      </c>
      <c r="AQ1589" t="s">
        <v>697</v>
      </c>
      <c r="AR1589" t="s">
        <v>697</v>
      </c>
      <c r="AS1589" t="s">
        <v>697</v>
      </c>
      <c r="AT1589" t="s">
        <v>697</v>
      </c>
      <c r="AU1589" t="s">
        <v>697</v>
      </c>
      <c r="AV1589" t="s">
        <v>697</v>
      </c>
      <c r="AW1589" t="s">
        <v>697</v>
      </c>
      <c r="AX1589" t="s">
        <v>697</v>
      </c>
      <c r="AY1589" t="s">
        <v>697</v>
      </c>
      <c r="AZ1589" t="s">
        <v>697</v>
      </c>
      <c r="BA1589" t="s">
        <v>2592</v>
      </c>
      <c r="BB1589" t="s">
        <v>3571</v>
      </c>
      <c r="BC1589">
        <v>4.33</v>
      </c>
      <c r="BD1589" t="s">
        <v>1199</v>
      </c>
      <c r="BE1589">
        <v>0</v>
      </c>
      <c r="BF1589">
        <v>0</v>
      </c>
      <c r="BG1589">
        <v>0</v>
      </c>
      <c r="BH1589">
        <v>0</v>
      </c>
      <c r="BI1589" t="s">
        <v>197</v>
      </c>
      <c r="BJ1589" t="s">
        <v>697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 t="s">
        <v>697</v>
      </c>
      <c r="BQ1589">
        <v>0</v>
      </c>
      <c r="BR1589">
        <v>0</v>
      </c>
      <c r="BS1589">
        <v>0</v>
      </c>
      <c r="BT1589" t="s">
        <v>697</v>
      </c>
      <c r="BU1589">
        <v>0</v>
      </c>
      <c r="BV1589">
        <v>0</v>
      </c>
      <c r="BW1589" t="s">
        <v>697</v>
      </c>
      <c r="BX1589">
        <v>0</v>
      </c>
    </row>
    <row r="1590" spans="1:76" x14ac:dyDescent="0.25">
      <c r="A1590" t="s">
        <v>192</v>
      </c>
      <c r="B1590" t="s">
        <v>697</v>
      </c>
      <c r="C1590" t="s">
        <v>697</v>
      </c>
      <c r="D1590" t="s">
        <v>697</v>
      </c>
      <c r="E1590" t="s">
        <v>697</v>
      </c>
      <c r="F1590" t="s">
        <v>697</v>
      </c>
      <c r="G1590" t="s">
        <v>198</v>
      </c>
      <c r="H1590" t="s">
        <v>156</v>
      </c>
      <c r="I1590" t="s">
        <v>3339</v>
      </c>
      <c r="J1590" t="s">
        <v>3339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3.64</v>
      </c>
      <c r="Z1590">
        <v>0</v>
      </c>
      <c r="AA1590">
        <v>0</v>
      </c>
      <c r="AB1590" t="s">
        <v>697</v>
      </c>
      <c r="AC1590" s="2">
        <v>-2.9836065573770494</v>
      </c>
      <c r="AD1590">
        <v>-0.66</v>
      </c>
      <c r="AE1590">
        <v>0</v>
      </c>
      <c r="AF1590">
        <v>0</v>
      </c>
      <c r="AG1590">
        <v>0</v>
      </c>
      <c r="AH1590">
        <v>0</v>
      </c>
      <c r="AI1590" t="s">
        <v>697</v>
      </c>
      <c r="AJ1590" t="s">
        <v>697</v>
      </c>
      <c r="AK1590" t="s">
        <v>697</v>
      </c>
      <c r="AL1590">
        <v>0</v>
      </c>
      <c r="AM1590">
        <v>0</v>
      </c>
      <c r="AN1590" t="s">
        <v>697</v>
      </c>
      <c r="AO1590" t="s">
        <v>697</v>
      </c>
      <c r="AP1590" t="s">
        <v>697</v>
      </c>
      <c r="AQ1590" t="s">
        <v>3233</v>
      </c>
      <c r="AR1590" t="s">
        <v>697</v>
      </c>
      <c r="AS1590" t="s">
        <v>697</v>
      </c>
      <c r="AT1590" t="s">
        <v>697</v>
      </c>
      <c r="AU1590" t="s">
        <v>697</v>
      </c>
      <c r="AV1590" t="s">
        <v>697</v>
      </c>
      <c r="AW1590" t="s">
        <v>697</v>
      </c>
      <c r="AX1590" t="s">
        <v>697</v>
      </c>
      <c r="AY1590" t="s">
        <v>697</v>
      </c>
      <c r="AZ1590" t="s">
        <v>697</v>
      </c>
      <c r="BA1590" t="s">
        <v>2565</v>
      </c>
      <c r="BB1590" t="s">
        <v>3235</v>
      </c>
      <c r="BC1590">
        <v>0</v>
      </c>
      <c r="BD1590" t="s">
        <v>697</v>
      </c>
      <c r="BE1590">
        <v>0</v>
      </c>
      <c r="BF1590">
        <v>0</v>
      </c>
      <c r="BG1590">
        <v>0</v>
      </c>
      <c r="BH1590">
        <v>0</v>
      </c>
      <c r="BI1590" t="s">
        <v>197</v>
      </c>
      <c r="BJ1590" t="s">
        <v>697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 t="s">
        <v>697</v>
      </c>
      <c r="BQ1590">
        <v>0</v>
      </c>
      <c r="BR1590">
        <v>0</v>
      </c>
      <c r="BS1590">
        <v>0</v>
      </c>
      <c r="BT1590" t="s">
        <v>697</v>
      </c>
      <c r="BU1590">
        <v>0</v>
      </c>
      <c r="BV1590">
        <v>0</v>
      </c>
      <c r="BW1590" t="s">
        <v>697</v>
      </c>
      <c r="BX1590">
        <v>0</v>
      </c>
    </row>
    <row r="1591" spans="1:76" x14ac:dyDescent="0.25">
      <c r="A1591" t="s">
        <v>192</v>
      </c>
      <c r="B1591" t="s">
        <v>697</v>
      </c>
      <c r="C1591" t="s">
        <v>697</v>
      </c>
      <c r="D1591" t="s">
        <v>697</v>
      </c>
      <c r="E1591" t="s">
        <v>697</v>
      </c>
      <c r="F1591" t="s">
        <v>697</v>
      </c>
      <c r="G1591" t="s">
        <v>198</v>
      </c>
      <c r="H1591" t="s">
        <v>156</v>
      </c>
      <c r="I1591" t="s">
        <v>3339</v>
      </c>
      <c r="J1591" t="s">
        <v>3339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3.7145000000000001</v>
      </c>
      <c r="Z1591">
        <v>0</v>
      </c>
      <c r="AA1591">
        <v>0</v>
      </c>
      <c r="AB1591" t="s">
        <v>697</v>
      </c>
      <c r="AC1591" s="2">
        <v>-3.0446721311475411</v>
      </c>
      <c r="AD1591">
        <v>-0.67</v>
      </c>
      <c r="AE1591">
        <v>0</v>
      </c>
      <c r="AF1591">
        <v>0</v>
      </c>
      <c r="AG1591">
        <v>0</v>
      </c>
      <c r="AH1591">
        <v>0</v>
      </c>
      <c r="AI1591" t="s">
        <v>697</v>
      </c>
      <c r="AJ1591" t="s">
        <v>697</v>
      </c>
      <c r="AK1591" t="s">
        <v>697</v>
      </c>
      <c r="AL1591">
        <v>0</v>
      </c>
      <c r="AM1591">
        <v>0</v>
      </c>
      <c r="AN1591" t="s">
        <v>697</v>
      </c>
      <c r="AO1591" t="s">
        <v>697</v>
      </c>
      <c r="AP1591" t="s">
        <v>697</v>
      </c>
      <c r="AQ1591" t="s">
        <v>3162</v>
      </c>
      <c r="AR1591" t="s">
        <v>697</v>
      </c>
      <c r="AS1591" t="s">
        <v>697</v>
      </c>
      <c r="AT1591" t="s">
        <v>697</v>
      </c>
      <c r="AU1591" t="s">
        <v>697</v>
      </c>
      <c r="AV1591" t="s">
        <v>697</v>
      </c>
      <c r="AW1591" t="s">
        <v>697</v>
      </c>
      <c r="AX1591" t="s">
        <v>697</v>
      </c>
      <c r="AY1591" t="s">
        <v>697</v>
      </c>
      <c r="AZ1591" t="s">
        <v>697</v>
      </c>
      <c r="BA1591" t="s">
        <v>3079</v>
      </c>
      <c r="BB1591" t="s">
        <v>3164</v>
      </c>
      <c r="BC1591">
        <v>0</v>
      </c>
      <c r="BD1591" t="s">
        <v>697</v>
      </c>
      <c r="BE1591">
        <v>0</v>
      </c>
      <c r="BF1591">
        <v>0</v>
      </c>
      <c r="BG1591">
        <v>0</v>
      </c>
      <c r="BH1591">
        <v>0</v>
      </c>
      <c r="BI1591" t="s">
        <v>197</v>
      </c>
      <c r="BJ1591" t="s">
        <v>697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 t="s">
        <v>697</v>
      </c>
      <c r="BQ1591">
        <v>0</v>
      </c>
      <c r="BR1591">
        <v>0</v>
      </c>
      <c r="BS1591">
        <v>0</v>
      </c>
      <c r="BT1591" t="s">
        <v>697</v>
      </c>
      <c r="BU1591">
        <v>0</v>
      </c>
      <c r="BV1591">
        <v>0</v>
      </c>
      <c r="BW1591" t="s">
        <v>697</v>
      </c>
      <c r="BX1591">
        <v>0</v>
      </c>
    </row>
    <row r="1592" spans="1:76" x14ac:dyDescent="0.25">
      <c r="A1592" t="s">
        <v>192</v>
      </c>
      <c r="B1592" t="s">
        <v>697</v>
      </c>
      <c r="C1592" t="s">
        <v>697</v>
      </c>
      <c r="D1592" t="s">
        <v>697</v>
      </c>
      <c r="E1592" t="s">
        <v>697</v>
      </c>
      <c r="F1592" t="s">
        <v>697</v>
      </c>
      <c r="G1592" t="s">
        <v>198</v>
      </c>
      <c r="H1592" t="s">
        <v>156</v>
      </c>
      <c r="I1592" t="s">
        <v>3339</v>
      </c>
      <c r="J1592" t="s">
        <v>3339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2.84</v>
      </c>
      <c r="Z1592">
        <v>0</v>
      </c>
      <c r="AA1592">
        <v>0</v>
      </c>
      <c r="AB1592" t="s">
        <v>697</v>
      </c>
      <c r="AC1592" s="2">
        <v>-2.3278688524590163</v>
      </c>
      <c r="AD1592">
        <v>-0.51</v>
      </c>
      <c r="AE1592">
        <v>0</v>
      </c>
      <c r="AF1592">
        <v>0</v>
      </c>
      <c r="AG1592">
        <v>0</v>
      </c>
      <c r="AH1592">
        <v>0</v>
      </c>
      <c r="AI1592" t="s">
        <v>697</v>
      </c>
      <c r="AJ1592" t="s">
        <v>697</v>
      </c>
      <c r="AK1592" t="s">
        <v>697</v>
      </c>
      <c r="AL1592">
        <v>0</v>
      </c>
      <c r="AM1592">
        <v>0</v>
      </c>
      <c r="AN1592" t="s">
        <v>697</v>
      </c>
      <c r="AO1592" t="s">
        <v>697</v>
      </c>
      <c r="AP1592" t="s">
        <v>697</v>
      </c>
      <c r="AQ1592" t="s">
        <v>3093</v>
      </c>
      <c r="AR1592" t="s">
        <v>697</v>
      </c>
      <c r="AS1592" t="s">
        <v>697</v>
      </c>
      <c r="AT1592" t="s">
        <v>697</v>
      </c>
      <c r="AU1592" t="s">
        <v>697</v>
      </c>
      <c r="AV1592" t="s">
        <v>697</v>
      </c>
      <c r="AW1592" t="s">
        <v>697</v>
      </c>
      <c r="AX1592" t="s">
        <v>697</v>
      </c>
      <c r="AY1592" t="s">
        <v>697</v>
      </c>
      <c r="AZ1592" t="s">
        <v>697</v>
      </c>
      <c r="BA1592" t="s">
        <v>2539</v>
      </c>
      <c r="BB1592" t="s">
        <v>3095</v>
      </c>
      <c r="BC1592">
        <v>0</v>
      </c>
      <c r="BD1592" t="s">
        <v>697</v>
      </c>
      <c r="BE1592">
        <v>0</v>
      </c>
      <c r="BF1592">
        <v>0</v>
      </c>
      <c r="BG1592">
        <v>0</v>
      </c>
      <c r="BH1592">
        <v>0</v>
      </c>
      <c r="BI1592" t="s">
        <v>197</v>
      </c>
      <c r="BJ1592" t="s">
        <v>697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 t="s">
        <v>697</v>
      </c>
      <c r="BQ1592">
        <v>0</v>
      </c>
      <c r="BR1592">
        <v>0</v>
      </c>
      <c r="BS1592">
        <v>0</v>
      </c>
      <c r="BT1592" t="s">
        <v>697</v>
      </c>
      <c r="BU1592">
        <v>0</v>
      </c>
      <c r="BV1592">
        <v>0</v>
      </c>
      <c r="BW1592" t="s">
        <v>697</v>
      </c>
      <c r="BX1592">
        <v>0</v>
      </c>
    </row>
    <row r="1593" spans="1:76" x14ac:dyDescent="0.25">
      <c r="A1593" t="s">
        <v>192</v>
      </c>
      <c r="B1593" t="s">
        <v>697</v>
      </c>
      <c r="C1593" t="s">
        <v>697</v>
      </c>
      <c r="D1593" t="s">
        <v>697</v>
      </c>
      <c r="E1593" t="s">
        <v>697</v>
      </c>
      <c r="F1593" t="s">
        <v>697</v>
      </c>
      <c r="G1593" t="s">
        <v>198</v>
      </c>
      <c r="H1593" t="s">
        <v>156</v>
      </c>
      <c r="I1593" t="s">
        <v>3339</v>
      </c>
      <c r="J1593" t="s">
        <v>3339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5.4</v>
      </c>
      <c r="Z1593">
        <v>0</v>
      </c>
      <c r="AA1593">
        <v>0</v>
      </c>
      <c r="AB1593" t="s">
        <v>697</v>
      </c>
      <c r="AC1593" s="2">
        <v>-4.4262295081967213</v>
      </c>
      <c r="AD1593">
        <v>-0.97</v>
      </c>
      <c r="AE1593">
        <v>0</v>
      </c>
      <c r="AF1593">
        <v>0</v>
      </c>
      <c r="AG1593">
        <v>0</v>
      </c>
      <c r="AH1593">
        <v>0</v>
      </c>
      <c r="AI1593" t="s">
        <v>697</v>
      </c>
      <c r="AJ1593" t="s">
        <v>697</v>
      </c>
      <c r="AK1593" t="s">
        <v>697</v>
      </c>
      <c r="AL1593">
        <v>0</v>
      </c>
      <c r="AM1593">
        <v>0</v>
      </c>
      <c r="AN1593" t="s">
        <v>697</v>
      </c>
      <c r="AO1593" t="s">
        <v>697</v>
      </c>
      <c r="AP1593" t="s">
        <v>697</v>
      </c>
      <c r="AQ1593" t="s">
        <v>3198</v>
      </c>
      <c r="AR1593" t="s">
        <v>697</v>
      </c>
      <c r="AS1593" t="s">
        <v>697</v>
      </c>
      <c r="AT1593" t="s">
        <v>697</v>
      </c>
      <c r="AU1593" t="s">
        <v>697</v>
      </c>
      <c r="AV1593" t="s">
        <v>697</v>
      </c>
      <c r="AW1593" t="s">
        <v>697</v>
      </c>
      <c r="AX1593" t="s">
        <v>697</v>
      </c>
      <c r="AY1593" t="s">
        <v>697</v>
      </c>
      <c r="AZ1593" t="s">
        <v>697</v>
      </c>
      <c r="BA1593" t="s">
        <v>1411</v>
      </c>
      <c r="BB1593" t="s">
        <v>3200</v>
      </c>
      <c r="BC1593">
        <v>0</v>
      </c>
      <c r="BD1593" t="s">
        <v>697</v>
      </c>
      <c r="BE1593">
        <v>0</v>
      </c>
      <c r="BF1593">
        <v>0</v>
      </c>
      <c r="BG1593">
        <v>0</v>
      </c>
      <c r="BH1593">
        <v>0</v>
      </c>
      <c r="BI1593" t="s">
        <v>197</v>
      </c>
      <c r="BJ1593" t="s">
        <v>697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 t="s">
        <v>697</v>
      </c>
      <c r="BQ1593">
        <v>0</v>
      </c>
      <c r="BR1593">
        <v>0</v>
      </c>
      <c r="BS1593">
        <v>0</v>
      </c>
      <c r="BT1593" t="s">
        <v>697</v>
      </c>
      <c r="BU1593">
        <v>0</v>
      </c>
      <c r="BV1593">
        <v>0</v>
      </c>
      <c r="BW1593" t="s">
        <v>697</v>
      </c>
      <c r="BX1593">
        <v>0</v>
      </c>
    </row>
    <row r="1594" spans="1:76" x14ac:dyDescent="0.25">
      <c r="A1594" t="s">
        <v>192</v>
      </c>
      <c r="B1594" t="s">
        <v>697</v>
      </c>
      <c r="C1594" t="s">
        <v>697</v>
      </c>
      <c r="D1594" t="s">
        <v>697</v>
      </c>
      <c r="E1594" t="s">
        <v>697</v>
      </c>
      <c r="F1594" t="s">
        <v>697</v>
      </c>
      <c r="G1594" t="s">
        <v>198</v>
      </c>
      <c r="H1594" t="s">
        <v>156</v>
      </c>
      <c r="I1594" t="s">
        <v>3339</v>
      </c>
      <c r="J1594" t="s">
        <v>3339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4</v>
      </c>
      <c r="Z1594">
        <v>0</v>
      </c>
      <c r="AA1594">
        <v>0</v>
      </c>
      <c r="AB1594" t="s">
        <v>697</v>
      </c>
      <c r="AC1594" s="2">
        <v>-3.278688524590164</v>
      </c>
      <c r="AD1594">
        <v>-0.72</v>
      </c>
      <c r="AE1594">
        <v>0</v>
      </c>
      <c r="AF1594">
        <v>0</v>
      </c>
      <c r="AG1594">
        <v>0</v>
      </c>
      <c r="AH1594">
        <v>0</v>
      </c>
      <c r="AI1594" t="s">
        <v>697</v>
      </c>
      <c r="AJ1594" t="s">
        <v>697</v>
      </c>
      <c r="AK1594" t="s">
        <v>697</v>
      </c>
      <c r="AL1594">
        <v>0</v>
      </c>
      <c r="AM1594">
        <v>0</v>
      </c>
      <c r="AN1594" t="s">
        <v>697</v>
      </c>
      <c r="AO1594" t="s">
        <v>697</v>
      </c>
      <c r="AP1594" t="s">
        <v>697</v>
      </c>
      <c r="AQ1594" t="s">
        <v>3104</v>
      </c>
      <c r="AR1594" t="s">
        <v>697</v>
      </c>
      <c r="AS1594" t="s">
        <v>697</v>
      </c>
      <c r="AT1594" t="s">
        <v>697</v>
      </c>
      <c r="AU1594" t="s">
        <v>697</v>
      </c>
      <c r="AV1594" t="s">
        <v>697</v>
      </c>
      <c r="AW1594" t="s">
        <v>697</v>
      </c>
      <c r="AX1594" t="s">
        <v>697</v>
      </c>
      <c r="AY1594" t="s">
        <v>697</v>
      </c>
      <c r="AZ1594" t="s">
        <v>697</v>
      </c>
      <c r="BA1594" t="s">
        <v>2521</v>
      </c>
      <c r="BB1594" t="s">
        <v>3106</v>
      </c>
      <c r="BC1594">
        <v>0</v>
      </c>
      <c r="BD1594" t="s">
        <v>697</v>
      </c>
      <c r="BE1594">
        <v>0</v>
      </c>
      <c r="BF1594">
        <v>0</v>
      </c>
      <c r="BG1594">
        <v>0</v>
      </c>
      <c r="BH1594">
        <v>0</v>
      </c>
      <c r="BI1594" t="s">
        <v>197</v>
      </c>
      <c r="BJ1594" t="s">
        <v>697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 t="s">
        <v>697</v>
      </c>
      <c r="BQ1594">
        <v>0</v>
      </c>
      <c r="BR1594">
        <v>0</v>
      </c>
      <c r="BS1594">
        <v>0</v>
      </c>
      <c r="BT1594" t="s">
        <v>697</v>
      </c>
      <c r="BU1594">
        <v>0</v>
      </c>
      <c r="BV1594">
        <v>0</v>
      </c>
      <c r="BW1594" t="s">
        <v>697</v>
      </c>
      <c r="BX1594">
        <v>0</v>
      </c>
    </row>
    <row r="1595" spans="1:76" x14ac:dyDescent="0.25">
      <c r="A1595" t="s">
        <v>192</v>
      </c>
      <c r="B1595" t="s">
        <v>697</v>
      </c>
      <c r="C1595" t="s">
        <v>697</v>
      </c>
      <c r="D1595" t="s">
        <v>697</v>
      </c>
      <c r="E1595" t="s">
        <v>697</v>
      </c>
      <c r="F1595" t="s">
        <v>697</v>
      </c>
      <c r="G1595" t="s">
        <v>198</v>
      </c>
      <c r="H1595" t="s">
        <v>156</v>
      </c>
      <c r="I1595" t="s">
        <v>3339</v>
      </c>
      <c r="J1595" t="s">
        <v>3339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2.96</v>
      </c>
      <c r="Z1595">
        <v>0</v>
      </c>
      <c r="AA1595">
        <v>0</v>
      </c>
      <c r="AB1595" t="s">
        <v>697</v>
      </c>
      <c r="AC1595" s="2">
        <v>-2.4262295081967213</v>
      </c>
      <c r="AD1595">
        <v>-0.53</v>
      </c>
      <c r="AE1595">
        <v>0</v>
      </c>
      <c r="AF1595">
        <v>0</v>
      </c>
      <c r="AG1595">
        <v>0</v>
      </c>
      <c r="AH1595">
        <v>0</v>
      </c>
      <c r="AI1595" t="s">
        <v>697</v>
      </c>
      <c r="AJ1595" t="s">
        <v>697</v>
      </c>
      <c r="AK1595" t="s">
        <v>697</v>
      </c>
      <c r="AL1595">
        <v>0</v>
      </c>
      <c r="AM1595">
        <v>0</v>
      </c>
      <c r="AN1595" t="s">
        <v>697</v>
      </c>
      <c r="AO1595" t="s">
        <v>697</v>
      </c>
      <c r="AP1595" t="s">
        <v>697</v>
      </c>
      <c r="AQ1595" t="s">
        <v>3206</v>
      </c>
      <c r="AR1595" t="s">
        <v>697</v>
      </c>
      <c r="AS1595" t="s">
        <v>697</v>
      </c>
      <c r="AT1595" t="s">
        <v>697</v>
      </c>
      <c r="AU1595" t="s">
        <v>697</v>
      </c>
      <c r="AV1595" t="s">
        <v>697</v>
      </c>
      <c r="AW1595" t="s">
        <v>697</v>
      </c>
      <c r="AX1595" t="s">
        <v>697</v>
      </c>
      <c r="AY1595" t="s">
        <v>697</v>
      </c>
      <c r="AZ1595" t="s">
        <v>697</v>
      </c>
      <c r="BA1595" t="s">
        <v>3039</v>
      </c>
      <c r="BB1595" t="s">
        <v>3208</v>
      </c>
      <c r="BC1595">
        <v>0</v>
      </c>
      <c r="BD1595" t="s">
        <v>697</v>
      </c>
      <c r="BE1595">
        <v>0</v>
      </c>
      <c r="BF1595">
        <v>0</v>
      </c>
      <c r="BG1595">
        <v>0</v>
      </c>
      <c r="BH1595">
        <v>0</v>
      </c>
      <c r="BI1595" t="s">
        <v>197</v>
      </c>
      <c r="BJ1595" t="s">
        <v>697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 t="s">
        <v>697</v>
      </c>
      <c r="BQ1595">
        <v>0</v>
      </c>
      <c r="BR1595">
        <v>0</v>
      </c>
      <c r="BS1595">
        <v>0</v>
      </c>
      <c r="BT1595" t="s">
        <v>697</v>
      </c>
      <c r="BU1595">
        <v>0</v>
      </c>
      <c r="BV1595">
        <v>0</v>
      </c>
      <c r="BW1595" t="s">
        <v>697</v>
      </c>
      <c r="BX1595">
        <v>0</v>
      </c>
    </row>
    <row r="1596" spans="1:76" x14ac:dyDescent="0.25">
      <c r="A1596" t="s">
        <v>192</v>
      </c>
      <c r="B1596" t="s">
        <v>697</v>
      </c>
      <c r="C1596" t="s">
        <v>697</v>
      </c>
      <c r="D1596" t="s">
        <v>697</v>
      </c>
      <c r="E1596" t="s">
        <v>697</v>
      </c>
      <c r="F1596" t="s">
        <v>697</v>
      </c>
      <c r="G1596" t="s">
        <v>198</v>
      </c>
      <c r="H1596" t="s">
        <v>156</v>
      </c>
      <c r="I1596" t="s">
        <v>3339</v>
      </c>
      <c r="J1596" t="s">
        <v>3339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4</v>
      </c>
      <c r="Z1596">
        <v>0</v>
      </c>
      <c r="AA1596">
        <v>0</v>
      </c>
      <c r="AB1596" t="s">
        <v>697</v>
      </c>
      <c r="AC1596" s="2">
        <v>-3.278688524590164</v>
      </c>
      <c r="AD1596">
        <v>-0.72</v>
      </c>
      <c r="AE1596">
        <v>0</v>
      </c>
      <c r="AF1596">
        <v>0</v>
      </c>
      <c r="AG1596">
        <v>0</v>
      </c>
      <c r="AH1596">
        <v>0</v>
      </c>
      <c r="AI1596" t="s">
        <v>697</v>
      </c>
      <c r="AJ1596" t="s">
        <v>697</v>
      </c>
      <c r="AK1596" t="s">
        <v>697</v>
      </c>
      <c r="AL1596">
        <v>0</v>
      </c>
      <c r="AM1596">
        <v>0</v>
      </c>
      <c r="AN1596" t="s">
        <v>697</v>
      </c>
      <c r="AO1596" t="s">
        <v>697</v>
      </c>
      <c r="AP1596" t="s">
        <v>697</v>
      </c>
      <c r="AQ1596" t="s">
        <v>3210</v>
      </c>
      <c r="AR1596" t="s">
        <v>697</v>
      </c>
      <c r="AS1596" t="s">
        <v>697</v>
      </c>
      <c r="AT1596" t="s">
        <v>697</v>
      </c>
      <c r="AU1596" t="s">
        <v>697</v>
      </c>
      <c r="AV1596" t="s">
        <v>697</v>
      </c>
      <c r="AW1596" t="s">
        <v>697</v>
      </c>
      <c r="AX1596" t="s">
        <v>697</v>
      </c>
      <c r="AY1596" t="s">
        <v>697</v>
      </c>
      <c r="AZ1596" t="s">
        <v>697</v>
      </c>
      <c r="BA1596" t="s">
        <v>3085</v>
      </c>
      <c r="BB1596" t="s">
        <v>3212</v>
      </c>
      <c r="BC1596">
        <v>0</v>
      </c>
      <c r="BD1596" t="s">
        <v>697</v>
      </c>
      <c r="BE1596">
        <v>0</v>
      </c>
      <c r="BF1596">
        <v>0</v>
      </c>
      <c r="BG1596">
        <v>0</v>
      </c>
      <c r="BH1596">
        <v>0</v>
      </c>
      <c r="BI1596" t="s">
        <v>197</v>
      </c>
      <c r="BJ1596" t="s">
        <v>697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 t="s">
        <v>697</v>
      </c>
      <c r="BQ1596">
        <v>0</v>
      </c>
      <c r="BR1596">
        <v>0</v>
      </c>
      <c r="BS1596">
        <v>0</v>
      </c>
      <c r="BT1596" t="s">
        <v>697</v>
      </c>
      <c r="BU1596">
        <v>0</v>
      </c>
      <c r="BV1596">
        <v>0</v>
      </c>
      <c r="BW1596" t="s">
        <v>697</v>
      </c>
      <c r="BX1596">
        <v>0</v>
      </c>
    </row>
    <row r="1597" spans="1:76" x14ac:dyDescent="0.25">
      <c r="A1597" t="s">
        <v>192</v>
      </c>
      <c r="B1597" t="s">
        <v>697</v>
      </c>
      <c r="C1597" t="s">
        <v>697</v>
      </c>
      <c r="D1597" t="s">
        <v>697</v>
      </c>
      <c r="E1597" t="s">
        <v>697</v>
      </c>
      <c r="F1597" t="s">
        <v>697</v>
      </c>
      <c r="G1597" t="s">
        <v>198</v>
      </c>
      <c r="H1597" t="s">
        <v>156</v>
      </c>
      <c r="I1597" t="s">
        <v>3339</v>
      </c>
      <c r="J1597" t="s">
        <v>3339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3.7145000000000001</v>
      </c>
      <c r="Z1597">
        <v>0</v>
      </c>
      <c r="AA1597">
        <v>0</v>
      </c>
      <c r="AB1597" t="s">
        <v>697</v>
      </c>
      <c r="AC1597" s="2">
        <v>-3.0446721311475411</v>
      </c>
      <c r="AD1597">
        <v>-0.67</v>
      </c>
      <c r="AE1597">
        <v>0</v>
      </c>
      <c r="AF1597">
        <v>0</v>
      </c>
      <c r="AG1597">
        <v>0</v>
      </c>
      <c r="AH1597">
        <v>0</v>
      </c>
      <c r="AI1597" t="s">
        <v>697</v>
      </c>
      <c r="AJ1597" t="s">
        <v>697</v>
      </c>
      <c r="AK1597" t="s">
        <v>697</v>
      </c>
      <c r="AL1597">
        <v>0</v>
      </c>
      <c r="AM1597">
        <v>0</v>
      </c>
      <c r="AN1597" t="s">
        <v>697</v>
      </c>
      <c r="AO1597" t="s">
        <v>697</v>
      </c>
      <c r="AP1597" t="s">
        <v>697</v>
      </c>
      <c r="AQ1597" t="s">
        <v>3237</v>
      </c>
      <c r="AR1597" t="s">
        <v>697</v>
      </c>
      <c r="AS1597" t="s">
        <v>697</v>
      </c>
      <c r="AT1597" t="s">
        <v>697</v>
      </c>
      <c r="AU1597" t="s">
        <v>697</v>
      </c>
      <c r="AV1597" t="s">
        <v>697</v>
      </c>
      <c r="AW1597" t="s">
        <v>697</v>
      </c>
      <c r="AX1597" t="s">
        <v>697</v>
      </c>
      <c r="AY1597" t="s">
        <v>697</v>
      </c>
      <c r="AZ1597" t="s">
        <v>697</v>
      </c>
      <c r="BA1597" t="s">
        <v>1413</v>
      </c>
      <c r="BB1597" t="s">
        <v>3239</v>
      </c>
      <c r="BC1597">
        <v>0</v>
      </c>
      <c r="BD1597" t="s">
        <v>697</v>
      </c>
      <c r="BE1597">
        <v>0</v>
      </c>
      <c r="BF1597">
        <v>0</v>
      </c>
      <c r="BG1597">
        <v>0</v>
      </c>
      <c r="BH1597">
        <v>0</v>
      </c>
      <c r="BI1597" t="s">
        <v>197</v>
      </c>
      <c r="BJ1597" t="s">
        <v>697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 t="s">
        <v>697</v>
      </c>
      <c r="BQ1597">
        <v>0</v>
      </c>
      <c r="BR1597">
        <v>0</v>
      </c>
      <c r="BS1597">
        <v>0</v>
      </c>
      <c r="BT1597" t="s">
        <v>697</v>
      </c>
      <c r="BU1597">
        <v>0</v>
      </c>
      <c r="BV1597">
        <v>0</v>
      </c>
      <c r="BW1597" t="s">
        <v>697</v>
      </c>
      <c r="BX1597">
        <v>0</v>
      </c>
    </row>
    <row r="1598" spans="1:76" x14ac:dyDescent="0.25">
      <c r="A1598" t="s">
        <v>192</v>
      </c>
      <c r="B1598" t="s">
        <v>697</v>
      </c>
      <c r="C1598" t="s">
        <v>697</v>
      </c>
      <c r="D1598" t="s">
        <v>697</v>
      </c>
      <c r="E1598" t="s">
        <v>697</v>
      </c>
      <c r="F1598" t="s">
        <v>697</v>
      </c>
      <c r="G1598" t="s">
        <v>198</v>
      </c>
      <c r="H1598" t="s">
        <v>156</v>
      </c>
      <c r="I1598" t="s">
        <v>3339</v>
      </c>
      <c r="J1598" t="s">
        <v>3339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3.78</v>
      </c>
      <c r="Z1598">
        <v>0</v>
      </c>
      <c r="AA1598">
        <v>0</v>
      </c>
      <c r="AB1598" t="s">
        <v>697</v>
      </c>
      <c r="AC1598" s="2">
        <v>-3.098360655737705</v>
      </c>
      <c r="AD1598">
        <v>-0.68</v>
      </c>
      <c r="AE1598">
        <v>0</v>
      </c>
      <c r="AF1598">
        <v>0</v>
      </c>
      <c r="AG1598">
        <v>0</v>
      </c>
      <c r="AH1598">
        <v>0</v>
      </c>
      <c r="AI1598" t="s">
        <v>697</v>
      </c>
      <c r="AJ1598" t="s">
        <v>697</v>
      </c>
      <c r="AK1598" t="s">
        <v>697</v>
      </c>
      <c r="AL1598">
        <v>0</v>
      </c>
      <c r="AM1598">
        <v>0</v>
      </c>
      <c r="AN1598" t="s">
        <v>697</v>
      </c>
      <c r="AO1598" t="s">
        <v>697</v>
      </c>
      <c r="AP1598" t="s">
        <v>697</v>
      </c>
      <c r="AQ1598" t="s">
        <v>3311</v>
      </c>
      <c r="AR1598" t="s">
        <v>697</v>
      </c>
      <c r="AS1598" t="s">
        <v>697</v>
      </c>
      <c r="AT1598" t="s">
        <v>697</v>
      </c>
      <c r="AU1598" t="s">
        <v>697</v>
      </c>
      <c r="AV1598" t="s">
        <v>697</v>
      </c>
      <c r="AW1598" t="s">
        <v>697</v>
      </c>
      <c r="AX1598" t="s">
        <v>697</v>
      </c>
      <c r="AY1598" t="s">
        <v>697</v>
      </c>
      <c r="AZ1598" t="s">
        <v>697</v>
      </c>
      <c r="BA1598" t="s">
        <v>1505</v>
      </c>
      <c r="BB1598" t="s">
        <v>2470</v>
      </c>
      <c r="BC1598">
        <v>0</v>
      </c>
      <c r="BD1598" t="s">
        <v>697</v>
      </c>
      <c r="BE1598">
        <v>0</v>
      </c>
      <c r="BF1598">
        <v>0</v>
      </c>
      <c r="BG1598">
        <v>0</v>
      </c>
      <c r="BH1598">
        <v>0</v>
      </c>
      <c r="BI1598" t="s">
        <v>197</v>
      </c>
      <c r="BJ1598" t="s">
        <v>697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 t="s">
        <v>697</v>
      </c>
      <c r="BQ1598">
        <v>0</v>
      </c>
      <c r="BR1598">
        <v>0</v>
      </c>
      <c r="BS1598">
        <v>0</v>
      </c>
      <c r="BT1598" t="s">
        <v>697</v>
      </c>
      <c r="BU1598">
        <v>0</v>
      </c>
      <c r="BV1598">
        <v>0</v>
      </c>
      <c r="BW1598" t="s">
        <v>697</v>
      </c>
      <c r="BX1598">
        <v>0</v>
      </c>
    </row>
    <row r="1599" spans="1:76" x14ac:dyDescent="0.25">
      <c r="A1599" t="s">
        <v>192</v>
      </c>
      <c r="B1599" t="s">
        <v>697</v>
      </c>
      <c r="C1599" t="s">
        <v>697</v>
      </c>
      <c r="D1599" t="s">
        <v>697</v>
      </c>
      <c r="E1599" t="s">
        <v>697</v>
      </c>
      <c r="F1599" t="s">
        <v>697</v>
      </c>
      <c r="G1599" t="s">
        <v>198</v>
      </c>
      <c r="H1599" t="s">
        <v>156</v>
      </c>
      <c r="I1599" t="s">
        <v>3339</v>
      </c>
      <c r="J1599" t="s">
        <v>3339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3.7145000000000001</v>
      </c>
      <c r="Z1599">
        <v>0</v>
      </c>
      <c r="AA1599">
        <v>0</v>
      </c>
      <c r="AB1599" t="s">
        <v>697</v>
      </c>
      <c r="AC1599" s="2">
        <v>-3.0446721311475411</v>
      </c>
      <c r="AD1599">
        <v>-0.67</v>
      </c>
      <c r="AE1599">
        <v>0</v>
      </c>
      <c r="AF1599">
        <v>0</v>
      </c>
      <c r="AG1599">
        <v>0</v>
      </c>
      <c r="AH1599">
        <v>0</v>
      </c>
      <c r="AI1599" t="s">
        <v>697</v>
      </c>
      <c r="AJ1599" t="s">
        <v>697</v>
      </c>
      <c r="AK1599" t="s">
        <v>697</v>
      </c>
      <c r="AL1599">
        <v>0</v>
      </c>
      <c r="AM1599">
        <v>0</v>
      </c>
      <c r="AN1599" t="s">
        <v>697</v>
      </c>
      <c r="AO1599" t="s">
        <v>697</v>
      </c>
      <c r="AP1599" t="s">
        <v>697</v>
      </c>
      <c r="AQ1599" t="s">
        <v>3229</v>
      </c>
      <c r="AR1599" t="s">
        <v>697</v>
      </c>
      <c r="AS1599" t="s">
        <v>697</v>
      </c>
      <c r="AT1599" t="s">
        <v>697</v>
      </c>
      <c r="AU1599" t="s">
        <v>697</v>
      </c>
      <c r="AV1599" t="s">
        <v>697</v>
      </c>
      <c r="AW1599" t="s">
        <v>697</v>
      </c>
      <c r="AX1599" t="s">
        <v>697</v>
      </c>
      <c r="AY1599" t="s">
        <v>697</v>
      </c>
      <c r="AZ1599" t="s">
        <v>697</v>
      </c>
      <c r="BA1599" t="s">
        <v>2964</v>
      </c>
      <c r="BB1599" t="s">
        <v>3231</v>
      </c>
      <c r="BC1599">
        <v>0</v>
      </c>
      <c r="BD1599" t="s">
        <v>697</v>
      </c>
      <c r="BE1599">
        <v>0</v>
      </c>
      <c r="BF1599">
        <v>0</v>
      </c>
      <c r="BG1599">
        <v>0</v>
      </c>
      <c r="BH1599">
        <v>0</v>
      </c>
      <c r="BI1599" t="s">
        <v>197</v>
      </c>
      <c r="BJ1599" t="s">
        <v>697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 t="s">
        <v>697</v>
      </c>
      <c r="BQ1599">
        <v>0</v>
      </c>
      <c r="BR1599">
        <v>0</v>
      </c>
      <c r="BS1599">
        <v>0</v>
      </c>
      <c r="BT1599" t="s">
        <v>697</v>
      </c>
      <c r="BU1599">
        <v>0</v>
      </c>
      <c r="BV1599">
        <v>0</v>
      </c>
      <c r="BW1599" t="s">
        <v>697</v>
      </c>
      <c r="BX1599">
        <v>0</v>
      </c>
    </row>
    <row r="1600" spans="1:76" x14ac:dyDescent="0.25">
      <c r="A1600" t="s">
        <v>1072</v>
      </c>
      <c r="B1600" t="s">
        <v>191</v>
      </c>
      <c r="C1600" t="s">
        <v>1073</v>
      </c>
      <c r="D1600" t="s">
        <v>466</v>
      </c>
      <c r="E1600" t="s">
        <v>697</v>
      </c>
      <c r="F1600" t="s">
        <v>677</v>
      </c>
      <c r="G1600" t="s">
        <v>697</v>
      </c>
      <c r="H1600" t="s">
        <v>184</v>
      </c>
      <c r="I1600" t="s">
        <v>3339</v>
      </c>
      <c r="J1600" t="s">
        <v>3339</v>
      </c>
      <c r="K1600">
        <v>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697</v>
      </c>
      <c r="AC1600" s="2">
        <v>-5.2622950819672134</v>
      </c>
      <c r="AD1600">
        <v>-1.1599999999999999</v>
      </c>
      <c r="AE1600">
        <v>0</v>
      </c>
      <c r="AF1600">
        <v>0</v>
      </c>
      <c r="AG1600">
        <v>0</v>
      </c>
      <c r="AH1600">
        <v>0</v>
      </c>
      <c r="AI1600" t="s">
        <v>697</v>
      </c>
      <c r="AJ1600" t="s">
        <v>697</v>
      </c>
      <c r="AK1600" t="s">
        <v>697</v>
      </c>
      <c r="AL1600">
        <v>0</v>
      </c>
      <c r="AM1600">
        <v>0</v>
      </c>
      <c r="AN1600" t="s">
        <v>697</v>
      </c>
      <c r="AO1600" t="s">
        <v>697</v>
      </c>
      <c r="AP1600" t="s">
        <v>697</v>
      </c>
      <c r="AQ1600" t="s">
        <v>697</v>
      </c>
      <c r="AR1600" t="s">
        <v>697</v>
      </c>
      <c r="AS1600" t="s">
        <v>697</v>
      </c>
      <c r="AT1600" t="s">
        <v>697</v>
      </c>
      <c r="AU1600" t="s">
        <v>697</v>
      </c>
      <c r="AV1600" t="s">
        <v>697</v>
      </c>
      <c r="AW1600" t="s">
        <v>697</v>
      </c>
      <c r="AX1600" t="s">
        <v>697</v>
      </c>
      <c r="AY1600" t="s">
        <v>697</v>
      </c>
      <c r="AZ1600" t="s">
        <v>697</v>
      </c>
      <c r="BA1600" t="s">
        <v>3572</v>
      </c>
      <c r="BB1600" t="s">
        <v>3573</v>
      </c>
      <c r="BC1600">
        <v>6.42</v>
      </c>
      <c r="BD1600" t="s">
        <v>697</v>
      </c>
      <c r="BE1600">
        <v>0</v>
      </c>
      <c r="BF1600">
        <v>0</v>
      </c>
      <c r="BG1600">
        <v>0</v>
      </c>
      <c r="BH1600">
        <v>0</v>
      </c>
      <c r="BI1600" t="s">
        <v>197</v>
      </c>
      <c r="BJ1600" t="s">
        <v>697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 t="s">
        <v>697</v>
      </c>
      <c r="BQ1600">
        <v>0</v>
      </c>
      <c r="BR1600">
        <v>0</v>
      </c>
      <c r="BS1600">
        <v>0</v>
      </c>
      <c r="BT1600" t="s">
        <v>697</v>
      </c>
      <c r="BU1600">
        <v>0</v>
      </c>
      <c r="BV1600">
        <v>0</v>
      </c>
      <c r="BW1600" t="s">
        <v>697</v>
      </c>
      <c r="BX1600">
        <v>0</v>
      </c>
    </row>
    <row r="1601" spans="1:76" x14ac:dyDescent="0.25">
      <c r="A1601" t="s">
        <v>724</v>
      </c>
      <c r="B1601" t="s">
        <v>201</v>
      </c>
      <c r="C1601" t="s">
        <v>725</v>
      </c>
      <c r="D1601" t="s">
        <v>670</v>
      </c>
      <c r="E1601" t="s">
        <v>697</v>
      </c>
      <c r="F1601" t="s">
        <v>644</v>
      </c>
      <c r="G1601" t="s">
        <v>697</v>
      </c>
      <c r="H1601" t="s">
        <v>184</v>
      </c>
      <c r="I1601" t="s">
        <v>3339</v>
      </c>
      <c r="J1601" t="s">
        <v>3339</v>
      </c>
      <c r="K1601">
        <v>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697</v>
      </c>
      <c r="AC1601" s="2">
        <v>-2.377049180327869</v>
      </c>
      <c r="AD1601">
        <v>-0.52</v>
      </c>
      <c r="AE1601">
        <v>0</v>
      </c>
      <c r="AF1601">
        <v>0</v>
      </c>
      <c r="AG1601">
        <v>0</v>
      </c>
      <c r="AH1601">
        <v>0</v>
      </c>
      <c r="AI1601" t="s">
        <v>697</v>
      </c>
      <c r="AJ1601" t="s">
        <v>697</v>
      </c>
      <c r="AK1601" t="s">
        <v>697</v>
      </c>
      <c r="AL1601">
        <v>0</v>
      </c>
      <c r="AM1601">
        <v>0</v>
      </c>
      <c r="AN1601" t="s">
        <v>697</v>
      </c>
      <c r="AO1601" t="s">
        <v>697</v>
      </c>
      <c r="AP1601" t="s">
        <v>697</v>
      </c>
      <c r="AQ1601" t="s">
        <v>697</v>
      </c>
      <c r="AR1601" t="s">
        <v>697</v>
      </c>
      <c r="AS1601" t="s">
        <v>697</v>
      </c>
      <c r="AT1601" t="s">
        <v>697</v>
      </c>
      <c r="AU1601" t="s">
        <v>697</v>
      </c>
      <c r="AV1601" t="s">
        <v>697</v>
      </c>
      <c r="AW1601" t="s">
        <v>697</v>
      </c>
      <c r="AX1601" t="s">
        <v>697</v>
      </c>
      <c r="AY1601" t="s">
        <v>697</v>
      </c>
      <c r="AZ1601" t="s">
        <v>697</v>
      </c>
      <c r="BA1601" t="s">
        <v>3574</v>
      </c>
      <c r="BB1601" t="s">
        <v>3575</v>
      </c>
      <c r="BC1601">
        <v>2.9</v>
      </c>
      <c r="BD1601" t="s">
        <v>697</v>
      </c>
      <c r="BE1601">
        <v>0</v>
      </c>
      <c r="BF1601">
        <v>0</v>
      </c>
      <c r="BG1601">
        <v>0</v>
      </c>
      <c r="BH1601">
        <v>0</v>
      </c>
      <c r="BI1601" t="s">
        <v>197</v>
      </c>
      <c r="BJ1601" t="s">
        <v>697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 t="s">
        <v>697</v>
      </c>
      <c r="BQ1601">
        <v>0</v>
      </c>
      <c r="BR1601">
        <v>0</v>
      </c>
      <c r="BS1601">
        <v>0</v>
      </c>
      <c r="BT1601" t="s">
        <v>697</v>
      </c>
      <c r="BU1601">
        <v>0</v>
      </c>
      <c r="BV1601">
        <v>0</v>
      </c>
      <c r="BW1601" t="s">
        <v>697</v>
      </c>
      <c r="BX1601">
        <v>0</v>
      </c>
    </row>
    <row r="1602" spans="1:76" x14ac:dyDescent="0.25">
      <c r="A1602" t="s">
        <v>809</v>
      </c>
      <c r="B1602" t="s">
        <v>191</v>
      </c>
      <c r="C1602" t="s">
        <v>810</v>
      </c>
      <c r="D1602" t="s">
        <v>674</v>
      </c>
      <c r="E1602" t="s">
        <v>697</v>
      </c>
      <c r="F1602" t="s">
        <v>601</v>
      </c>
      <c r="G1602" t="s">
        <v>697</v>
      </c>
      <c r="H1602" t="s">
        <v>184</v>
      </c>
      <c r="I1602" t="s">
        <v>3339</v>
      </c>
      <c r="J1602" t="s">
        <v>3339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697</v>
      </c>
      <c r="AC1602" s="2">
        <v>-3.442622950819672</v>
      </c>
      <c r="AD1602">
        <v>-0.76</v>
      </c>
      <c r="AE1602">
        <v>0</v>
      </c>
      <c r="AF1602">
        <v>0</v>
      </c>
      <c r="AG1602">
        <v>0</v>
      </c>
      <c r="AH1602">
        <v>0</v>
      </c>
      <c r="AI1602" t="s">
        <v>697</v>
      </c>
      <c r="AJ1602" t="s">
        <v>697</v>
      </c>
      <c r="AK1602" t="s">
        <v>697</v>
      </c>
      <c r="AL1602">
        <v>0</v>
      </c>
      <c r="AM1602">
        <v>0</v>
      </c>
      <c r="AN1602" t="s">
        <v>697</v>
      </c>
      <c r="AO1602" t="s">
        <v>697</v>
      </c>
      <c r="AP1602" t="s">
        <v>697</v>
      </c>
      <c r="AQ1602" t="s">
        <v>697</v>
      </c>
      <c r="AR1602" t="s">
        <v>697</v>
      </c>
      <c r="AS1602" t="s">
        <v>697</v>
      </c>
      <c r="AT1602" t="s">
        <v>697</v>
      </c>
      <c r="AU1602" t="s">
        <v>697</v>
      </c>
      <c r="AV1602" t="s">
        <v>697</v>
      </c>
      <c r="AW1602" t="s">
        <v>697</v>
      </c>
      <c r="AX1602" t="s">
        <v>697</v>
      </c>
      <c r="AY1602" t="s">
        <v>697</v>
      </c>
      <c r="AZ1602" t="s">
        <v>697</v>
      </c>
      <c r="BA1602" t="s">
        <v>2947</v>
      </c>
      <c r="BB1602" t="s">
        <v>3576</v>
      </c>
      <c r="BC1602">
        <v>4.2</v>
      </c>
      <c r="BD1602" t="s">
        <v>697</v>
      </c>
      <c r="BE1602">
        <v>0</v>
      </c>
      <c r="BF1602">
        <v>0</v>
      </c>
      <c r="BG1602">
        <v>0</v>
      </c>
      <c r="BH1602">
        <v>0</v>
      </c>
      <c r="BI1602" t="s">
        <v>197</v>
      </c>
      <c r="BJ1602" t="s">
        <v>697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 t="s">
        <v>697</v>
      </c>
      <c r="BQ1602">
        <v>0</v>
      </c>
      <c r="BR1602">
        <v>0</v>
      </c>
      <c r="BS1602">
        <v>0</v>
      </c>
      <c r="BT1602" t="s">
        <v>697</v>
      </c>
      <c r="BU1602">
        <v>0</v>
      </c>
      <c r="BV1602">
        <v>0</v>
      </c>
      <c r="BW1602" t="s">
        <v>697</v>
      </c>
      <c r="BX1602">
        <v>0</v>
      </c>
    </row>
    <row r="1603" spans="1:76" x14ac:dyDescent="0.25">
      <c r="A1603" t="s">
        <v>813</v>
      </c>
      <c r="B1603" t="s">
        <v>201</v>
      </c>
      <c r="C1603" t="s">
        <v>814</v>
      </c>
      <c r="D1603" t="s">
        <v>217</v>
      </c>
      <c r="E1603" t="s">
        <v>697</v>
      </c>
      <c r="F1603" t="s">
        <v>478</v>
      </c>
      <c r="G1603" t="s">
        <v>697</v>
      </c>
      <c r="H1603" t="s">
        <v>184</v>
      </c>
      <c r="I1603" t="s">
        <v>3339</v>
      </c>
      <c r="J1603" t="s">
        <v>3339</v>
      </c>
      <c r="K1603">
        <v>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697</v>
      </c>
      <c r="AC1603" s="2">
        <v>-8.6639344262295079</v>
      </c>
      <c r="AD1603">
        <v>-1.91</v>
      </c>
      <c r="AE1603">
        <v>0</v>
      </c>
      <c r="AF1603">
        <v>0</v>
      </c>
      <c r="AG1603">
        <v>0</v>
      </c>
      <c r="AH1603">
        <v>0</v>
      </c>
      <c r="AI1603" t="s">
        <v>697</v>
      </c>
      <c r="AJ1603" t="s">
        <v>697</v>
      </c>
      <c r="AK1603" t="s">
        <v>697</v>
      </c>
      <c r="AL1603">
        <v>0</v>
      </c>
      <c r="AM1603">
        <v>0</v>
      </c>
      <c r="AN1603" t="s">
        <v>697</v>
      </c>
      <c r="AO1603" t="s">
        <v>697</v>
      </c>
      <c r="AP1603" t="s">
        <v>697</v>
      </c>
      <c r="AQ1603" t="s">
        <v>697</v>
      </c>
      <c r="AR1603" t="s">
        <v>697</v>
      </c>
      <c r="AS1603" t="s">
        <v>697</v>
      </c>
      <c r="AT1603" t="s">
        <v>697</v>
      </c>
      <c r="AU1603" t="s">
        <v>697</v>
      </c>
      <c r="AV1603" t="s">
        <v>697</v>
      </c>
      <c r="AW1603" t="s">
        <v>697</v>
      </c>
      <c r="AX1603" t="s">
        <v>697</v>
      </c>
      <c r="AY1603" t="s">
        <v>697</v>
      </c>
      <c r="AZ1603" t="s">
        <v>697</v>
      </c>
      <c r="BA1603" t="s">
        <v>3577</v>
      </c>
      <c r="BB1603" t="s">
        <v>3578</v>
      </c>
      <c r="BC1603">
        <v>10.57</v>
      </c>
      <c r="BD1603" t="s">
        <v>697</v>
      </c>
      <c r="BE1603">
        <v>0</v>
      </c>
      <c r="BF1603">
        <v>0</v>
      </c>
      <c r="BG1603">
        <v>0</v>
      </c>
      <c r="BH1603">
        <v>0</v>
      </c>
      <c r="BI1603" t="s">
        <v>197</v>
      </c>
      <c r="BJ1603" t="s">
        <v>697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 t="s">
        <v>697</v>
      </c>
      <c r="BQ1603">
        <v>0</v>
      </c>
      <c r="BR1603">
        <v>0</v>
      </c>
      <c r="BS1603">
        <v>0</v>
      </c>
      <c r="BT1603" t="s">
        <v>697</v>
      </c>
      <c r="BU1603">
        <v>0</v>
      </c>
      <c r="BV1603">
        <v>0</v>
      </c>
      <c r="BW1603" t="s">
        <v>697</v>
      </c>
      <c r="BX1603">
        <v>0</v>
      </c>
    </row>
    <row r="1604" spans="1:76" x14ac:dyDescent="0.25">
      <c r="A1604" t="s">
        <v>733</v>
      </c>
      <c r="B1604" t="s">
        <v>191</v>
      </c>
      <c r="C1604" t="s">
        <v>205</v>
      </c>
      <c r="D1604" t="s">
        <v>673</v>
      </c>
      <c r="E1604" t="s">
        <v>697</v>
      </c>
      <c r="F1604" t="s">
        <v>206</v>
      </c>
      <c r="G1604" t="s">
        <v>697</v>
      </c>
      <c r="H1604" t="s">
        <v>184</v>
      </c>
      <c r="I1604" t="s">
        <v>3339</v>
      </c>
      <c r="J1604" t="s">
        <v>3339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697</v>
      </c>
      <c r="AC1604" s="2">
        <v>-0.81967213114754101</v>
      </c>
      <c r="AD1604">
        <v>-0.18</v>
      </c>
      <c r="AE1604">
        <v>0</v>
      </c>
      <c r="AF1604">
        <v>0</v>
      </c>
      <c r="AG1604">
        <v>0</v>
      </c>
      <c r="AH1604">
        <v>0</v>
      </c>
      <c r="AI1604" t="s">
        <v>697</v>
      </c>
      <c r="AJ1604" t="s">
        <v>697</v>
      </c>
      <c r="AK1604" t="s">
        <v>697</v>
      </c>
      <c r="AL1604">
        <v>0</v>
      </c>
      <c r="AM1604">
        <v>0</v>
      </c>
      <c r="AN1604" t="s">
        <v>697</v>
      </c>
      <c r="AO1604" t="s">
        <v>697</v>
      </c>
      <c r="AP1604" t="s">
        <v>697</v>
      </c>
      <c r="AQ1604" t="s">
        <v>697</v>
      </c>
      <c r="AR1604" t="s">
        <v>697</v>
      </c>
      <c r="AS1604" t="s">
        <v>697</v>
      </c>
      <c r="AT1604" t="s">
        <v>697</v>
      </c>
      <c r="AU1604" t="s">
        <v>697</v>
      </c>
      <c r="AV1604" t="s">
        <v>697</v>
      </c>
      <c r="AW1604" t="s">
        <v>697</v>
      </c>
      <c r="AX1604" t="s">
        <v>697</v>
      </c>
      <c r="AY1604" t="s">
        <v>697</v>
      </c>
      <c r="AZ1604" t="s">
        <v>697</v>
      </c>
      <c r="BA1604" t="s">
        <v>3579</v>
      </c>
      <c r="BB1604" t="s">
        <v>3580</v>
      </c>
      <c r="BC1604">
        <v>1</v>
      </c>
      <c r="BD1604" t="s">
        <v>697</v>
      </c>
      <c r="BE1604">
        <v>0</v>
      </c>
      <c r="BF1604">
        <v>0</v>
      </c>
      <c r="BG1604">
        <v>0</v>
      </c>
      <c r="BH1604">
        <v>0</v>
      </c>
      <c r="BI1604" t="s">
        <v>197</v>
      </c>
      <c r="BJ1604" t="s">
        <v>697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 t="s">
        <v>697</v>
      </c>
      <c r="BQ1604">
        <v>0</v>
      </c>
      <c r="BR1604">
        <v>0</v>
      </c>
      <c r="BS1604">
        <v>0</v>
      </c>
      <c r="BT1604" t="s">
        <v>697</v>
      </c>
      <c r="BU1604">
        <v>0</v>
      </c>
      <c r="BV1604">
        <v>0</v>
      </c>
      <c r="BW1604" t="s">
        <v>697</v>
      </c>
      <c r="BX1604">
        <v>0</v>
      </c>
    </row>
    <row r="1605" spans="1:76" x14ac:dyDescent="0.25">
      <c r="A1605" t="s">
        <v>815</v>
      </c>
      <c r="B1605" t="s">
        <v>191</v>
      </c>
      <c r="C1605" t="s">
        <v>816</v>
      </c>
      <c r="D1605" t="s">
        <v>274</v>
      </c>
      <c r="E1605" t="s">
        <v>697</v>
      </c>
      <c r="F1605" t="s">
        <v>680</v>
      </c>
      <c r="G1605" t="s">
        <v>697</v>
      </c>
      <c r="H1605" t="s">
        <v>184</v>
      </c>
      <c r="I1605" t="s">
        <v>3339</v>
      </c>
      <c r="J1605" t="s">
        <v>3339</v>
      </c>
      <c r="K1605">
        <v>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697</v>
      </c>
      <c r="AC1605" s="2">
        <v>-10.729508196721312</v>
      </c>
      <c r="AD1605">
        <v>-2.36</v>
      </c>
      <c r="AE1605">
        <v>0</v>
      </c>
      <c r="AF1605">
        <v>0</v>
      </c>
      <c r="AG1605">
        <v>0</v>
      </c>
      <c r="AH1605">
        <v>0</v>
      </c>
      <c r="AI1605" t="s">
        <v>697</v>
      </c>
      <c r="AJ1605" t="s">
        <v>697</v>
      </c>
      <c r="AK1605" t="s">
        <v>697</v>
      </c>
      <c r="AL1605">
        <v>0</v>
      </c>
      <c r="AM1605">
        <v>0</v>
      </c>
      <c r="AN1605" t="s">
        <v>697</v>
      </c>
      <c r="AO1605" t="s">
        <v>697</v>
      </c>
      <c r="AP1605" t="s">
        <v>697</v>
      </c>
      <c r="AQ1605" t="s">
        <v>697</v>
      </c>
      <c r="AR1605" t="s">
        <v>697</v>
      </c>
      <c r="AS1605" t="s">
        <v>697</v>
      </c>
      <c r="AT1605" t="s">
        <v>697</v>
      </c>
      <c r="AU1605" t="s">
        <v>697</v>
      </c>
      <c r="AV1605" t="s">
        <v>697</v>
      </c>
      <c r="AW1605" t="s">
        <v>697</v>
      </c>
      <c r="AX1605" t="s">
        <v>697</v>
      </c>
      <c r="AY1605" t="s">
        <v>697</v>
      </c>
      <c r="AZ1605" t="s">
        <v>697</v>
      </c>
      <c r="BA1605" t="s">
        <v>3581</v>
      </c>
      <c r="BB1605" t="s">
        <v>3582</v>
      </c>
      <c r="BC1605">
        <v>13.09</v>
      </c>
      <c r="BD1605" t="s">
        <v>697</v>
      </c>
      <c r="BE1605">
        <v>0</v>
      </c>
      <c r="BF1605">
        <v>0</v>
      </c>
      <c r="BG1605">
        <v>0</v>
      </c>
      <c r="BH1605">
        <v>0</v>
      </c>
      <c r="BI1605" t="s">
        <v>197</v>
      </c>
      <c r="BJ1605" t="s">
        <v>697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 t="s">
        <v>697</v>
      </c>
      <c r="BQ1605">
        <v>0</v>
      </c>
      <c r="BR1605">
        <v>0</v>
      </c>
      <c r="BS1605">
        <v>0</v>
      </c>
      <c r="BT1605" t="s">
        <v>697</v>
      </c>
      <c r="BU1605">
        <v>0</v>
      </c>
      <c r="BV1605">
        <v>0</v>
      </c>
      <c r="BW1605" t="s">
        <v>697</v>
      </c>
      <c r="BX1605">
        <v>0</v>
      </c>
    </row>
    <row r="1606" spans="1:76" x14ac:dyDescent="0.25">
      <c r="A1606" t="s">
        <v>1090</v>
      </c>
      <c r="B1606" t="s">
        <v>201</v>
      </c>
      <c r="C1606" t="s">
        <v>1091</v>
      </c>
      <c r="D1606" t="s">
        <v>214</v>
      </c>
      <c r="E1606" t="s">
        <v>697</v>
      </c>
      <c r="F1606" t="s">
        <v>405</v>
      </c>
      <c r="G1606" t="s">
        <v>697</v>
      </c>
      <c r="H1606" t="s">
        <v>184</v>
      </c>
      <c r="I1606" t="s">
        <v>3339</v>
      </c>
      <c r="J1606" t="s">
        <v>3339</v>
      </c>
      <c r="K1606">
        <v>2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697</v>
      </c>
      <c r="AC1606" s="2">
        <v>-5.5901639344262293</v>
      </c>
      <c r="AD1606">
        <v>-1.23</v>
      </c>
      <c r="AE1606">
        <v>0</v>
      </c>
      <c r="AF1606">
        <v>0</v>
      </c>
      <c r="AG1606">
        <v>0</v>
      </c>
      <c r="AH1606">
        <v>0</v>
      </c>
      <c r="AI1606" t="s">
        <v>697</v>
      </c>
      <c r="AJ1606" t="s">
        <v>697</v>
      </c>
      <c r="AK1606" t="s">
        <v>697</v>
      </c>
      <c r="AL1606">
        <v>0</v>
      </c>
      <c r="AM1606">
        <v>0</v>
      </c>
      <c r="AN1606" t="s">
        <v>697</v>
      </c>
      <c r="AO1606" t="s">
        <v>697</v>
      </c>
      <c r="AP1606" t="s">
        <v>697</v>
      </c>
      <c r="AQ1606" t="s">
        <v>697</v>
      </c>
      <c r="AR1606" t="s">
        <v>697</v>
      </c>
      <c r="AS1606" t="s">
        <v>697</v>
      </c>
      <c r="AT1606" t="s">
        <v>697</v>
      </c>
      <c r="AU1606" t="s">
        <v>697</v>
      </c>
      <c r="AV1606" t="s">
        <v>697</v>
      </c>
      <c r="AW1606" t="s">
        <v>697</v>
      </c>
      <c r="AX1606" t="s">
        <v>697</v>
      </c>
      <c r="AY1606" t="s">
        <v>697</v>
      </c>
      <c r="AZ1606" t="s">
        <v>697</v>
      </c>
      <c r="BA1606" t="s">
        <v>2747</v>
      </c>
      <c r="BB1606" t="s">
        <v>3583</v>
      </c>
      <c r="BC1606">
        <v>6.82</v>
      </c>
      <c r="BD1606" t="s">
        <v>697</v>
      </c>
      <c r="BE1606">
        <v>0</v>
      </c>
      <c r="BF1606">
        <v>0</v>
      </c>
      <c r="BG1606">
        <v>0</v>
      </c>
      <c r="BH1606">
        <v>0</v>
      </c>
      <c r="BI1606" t="s">
        <v>197</v>
      </c>
      <c r="BJ1606" t="s">
        <v>697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 t="s">
        <v>697</v>
      </c>
      <c r="BQ1606">
        <v>0</v>
      </c>
      <c r="BR1606">
        <v>0</v>
      </c>
      <c r="BS1606">
        <v>0</v>
      </c>
      <c r="BT1606" t="s">
        <v>697</v>
      </c>
      <c r="BU1606">
        <v>0</v>
      </c>
      <c r="BV1606">
        <v>0</v>
      </c>
      <c r="BW1606" t="s">
        <v>697</v>
      </c>
      <c r="BX1606">
        <v>0</v>
      </c>
    </row>
    <row r="1607" spans="1:76" x14ac:dyDescent="0.25">
      <c r="A1607" t="s">
        <v>809</v>
      </c>
      <c r="B1607" t="s">
        <v>191</v>
      </c>
      <c r="C1607" t="s">
        <v>810</v>
      </c>
      <c r="D1607" t="s">
        <v>674</v>
      </c>
      <c r="E1607" t="s">
        <v>697</v>
      </c>
      <c r="F1607" t="s">
        <v>601</v>
      </c>
      <c r="G1607" t="s">
        <v>697</v>
      </c>
      <c r="H1607" t="s">
        <v>184</v>
      </c>
      <c r="I1607" t="s">
        <v>3339</v>
      </c>
      <c r="J1607" t="s">
        <v>3339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697</v>
      </c>
      <c r="AC1607" s="2">
        <v>-5.7704918032786887</v>
      </c>
      <c r="AD1607">
        <v>-1.27</v>
      </c>
      <c r="AE1607">
        <v>0</v>
      </c>
      <c r="AF1607">
        <v>0</v>
      </c>
      <c r="AG1607">
        <v>0</v>
      </c>
      <c r="AH1607">
        <v>0</v>
      </c>
      <c r="AI1607" t="s">
        <v>697</v>
      </c>
      <c r="AJ1607" t="s">
        <v>697</v>
      </c>
      <c r="AK1607" t="s">
        <v>697</v>
      </c>
      <c r="AL1607">
        <v>0</v>
      </c>
      <c r="AM1607">
        <v>0</v>
      </c>
      <c r="AN1607" t="s">
        <v>697</v>
      </c>
      <c r="AO1607" t="s">
        <v>697</v>
      </c>
      <c r="AP1607" t="s">
        <v>697</v>
      </c>
      <c r="AQ1607" t="s">
        <v>697</v>
      </c>
      <c r="AR1607" t="s">
        <v>697</v>
      </c>
      <c r="AS1607" t="s">
        <v>697</v>
      </c>
      <c r="AT1607" t="s">
        <v>697</v>
      </c>
      <c r="AU1607" t="s">
        <v>697</v>
      </c>
      <c r="AV1607" t="s">
        <v>697</v>
      </c>
      <c r="AW1607" t="s">
        <v>697</v>
      </c>
      <c r="AX1607" t="s">
        <v>697</v>
      </c>
      <c r="AY1607" t="s">
        <v>697</v>
      </c>
      <c r="AZ1607" t="s">
        <v>697</v>
      </c>
      <c r="BA1607" t="s">
        <v>3409</v>
      </c>
      <c r="BB1607" t="s">
        <v>3584</v>
      </c>
      <c r="BC1607">
        <v>7.04</v>
      </c>
      <c r="BD1607" t="s">
        <v>697</v>
      </c>
      <c r="BE1607">
        <v>0</v>
      </c>
      <c r="BF1607">
        <v>0</v>
      </c>
      <c r="BG1607">
        <v>0</v>
      </c>
      <c r="BH1607">
        <v>0</v>
      </c>
      <c r="BI1607" t="s">
        <v>197</v>
      </c>
      <c r="BJ1607" t="s">
        <v>697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 t="s">
        <v>697</v>
      </c>
      <c r="BQ1607">
        <v>0</v>
      </c>
      <c r="BR1607">
        <v>0</v>
      </c>
      <c r="BS1607">
        <v>0</v>
      </c>
      <c r="BT1607" t="s">
        <v>697</v>
      </c>
      <c r="BU1607">
        <v>0</v>
      </c>
      <c r="BV1607">
        <v>0</v>
      </c>
      <c r="BW1607" t="s">
        <v>697</v>
      </c>
      <c r="BX1607">
        <v>0</v>
      </c>
    </row>
    <row r="1608" spans="1:76" x14ac:dyDescent="0.25">
      <c r="A1608" t="s">
        <v>821</v>
      </c>
      <c r="B1608" t="s">
        <v>231</v>
      </c>
      <c r="C1608" t="s">
        <v>822</v>
      </c>
      <c r="D1608" t="s">
        <v>289</v>
      </c>
      <c r="E1608" t="s">
        <v>697</v>
      </c>
      <c r="F1608" t="s">
        <v>676</v>
      </c>
      <c r="G1608" t="s">
        <v>697</v>
      </c>
      <c r="H1608" t="s">
        <v>184</v>
      </c>
      <c r="I1608" t="s">
        <v>3339</v>
      </c>
      <c r="J1608" t="s">
        <v>3339</v>
      </c>
      <c r="K1608">
        <v>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697</v>
      </c>
      <c r="AC1608" s="2">
        <v>-3.2295081967213113</v>
      </c>
      <c r="AD1608">
        <v>-0.71</v>
      </c>
      <c r="AE1608">
        <v>0</v>
      </c>
      <c r="AF1608">
        <v>0</v>
      </c>
      <c r="AG1608">
        <v>0</v>
      </c>
      <c r="AH1608">
        <v>0</v>
      </c>
      <c r="AI1608" t="s">
        <v>697</v>
      </c>
      <c r="AJ1608" t="s">
        <v>697</v>
      </c>
      <c r="AK1608" t="s">
        <v>697</v>
      </c>
      <c r="AL1608">
        <v>0</v>
      </c>
      <c r="AM1608">
        <v>0</v>
      </c>
      <c r="AN1608" t="s">
        <v>697</v>
      </c>
      <c r="AO1608" t="s">
        <v>697</v>
      </c>
      <c r="AP1608" t="s">
        <v>697</v>
      </c>
      <c r="AQ1608" t="s">
        <v>697</v>
      </c>
      <c r="AR1608" t="s">
        <v>697</v>
      </c>
      <c r="AS1608" t="s">
        <v>697</v>
      </c>
      <c r="AT1608" t="s">
        <v>697</v>
      </c>
      <c r="AU1608" t="s">
        <v>697</v>
      </c>
      <c r="AV1608" t="s">
        <v>697</v>
      </c>
      <c r="AW1608" t="s">
        <v>697</v>
      </c>
      <c r="AX1608" t="s">
        <v>697</v>
      </c>
      <c r="AY1608" t="s">
        <v>697</v>
      </c>
      <c r="AZ1608" t="s">
        <v>697</v>
      </c>
      <c r="BA1608" t="s">
        <v>2834</v>
      </c>
      <c r="BB1608" t="s">
        <v>3585</v>
      </c>
      <c r="BC1608">
        <v>3.94</v>
      </c>
      <c r="BD1608" t="s">
        <v>697</v>
      </c>
      <c r="BE1608">
        <v>0</v>
      </c>
      <c r="BF1608">
        <v>0</v>
      </c>
      <c r="BG1608">
        <v>0</v>
      </c>
      <c r="BH1608">
        <v>0</v>
      </c>
      <c r="BI1608" t="s">
        <v>197</v>
      </c>
      <c r="BJ1608" t="s">
        <v>697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 t="s">
        <v>697</v>
      </c>
      <c r="BQ1608">
        <v>0</v>
      </c>
      <c r="BR1608">
        <v>0</v>
      </c>
      <c r="BS1608">
        <v>0</v>
      </c>
      <c r="BT1608" t="s">
        <v>697</v>
      </c>
      <c r="BU1608">
        <v>0</v>
      </c>
      <c r="BV1608">
        <v>0</v>
      </c>
      <c r="BW1608" t="s">
        <v>697</v>
      </c>
      <c r="BX1608">
        <v>0</v>
      </c>
    </row>
    <row r="1609" spans="1:76" x14ac:dyDescent="0.25">
      <c r="A1609" t="s">
        <v>735</v>
      </c>
      <c r="B1609" t="s">
        <v>231</v>
      </c>
      <c r="C1609" t="s">
        <v>232</v>
      </c>
      <c r="D1609" t="s">
        <v>233</v>
      </c>
      <c r="E1609" t="s">
        <v>697</v>
      </c>
      <c r="F1609" t="s">
        <v>234</v>
      </c>
      <c r="G1609" t="s">
        <v>697</v>
      </c>
      <c r="H1609" t="s">
        <v>184</v>
      </c>
      <c r="I1609" t="s">
        <v>3339</v>
      </c>
      <c r="J1609" t="s">
        <v>3339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697</v>
      </c>
      <c r="AC1609" s="2">
        <v>-4.5737704918032787</v>
      </c>
      <c r="AD1609">
        <v>-1.01</v>
      </c>
      <c r="AE1609">
        <v>0</v>
      </c>
      <c r="AF1609">
        <v>0</v>
      </c>
      <c r="AG1609">
        <v>0</v>
      </c>
      <c r="AH1609">
        <v>0</v>
      </c>
      <c r="AI1609" t="s">
        <v>697</v>
      </c>
      <c r="AJ1609" t="s">
        <v>697</v>
      </c>
      <c r="AK1609" t="s">
        <v>697</v>
      </c>
      <c r="AL1609">
        <v>0</v>
      </c>
      <c r="AM1609">
        <v>0</v>
      </c>
      <c r="AN1609" t="s">
        <v>697</v>
      </c>
      <c r="AO1609" t="s">
        <v>697</v>
      </c>
      <c r="AP1609" t="s">
        <v>697</v>
      </c>
      <c r="AQ1609" t="s">
        <v>697</v>
      </c>
      <c r="AR1609" t="s">
        <v>697</v>
      </c>
      <c r="AS1609" t="s">
        <v>697</v>
      </c>
      <c r="AT1609" t="s">
        <v>697</v>
      </c>
      <c r="AU1609" t="s">
        <v>697</v>
      </c>
      <c r="AV1609" t="s">
        <v>697</v>
      </c>
      <c r="AW1609" t="s">
        <v>697</v>
      </c>
      <c r="AX1609" t="s">
        <v>697</v>
      </c>
      <c r="AY1609" t="s">
        <v>697</v>
      </c>
      <c r="AZ1609" t="s">
        <v>697</v>
      </c>
      <c r="BA1609" t="s">
        <v>1504</v>
      </c>
      <c r="BB1609" t="s">
        <v>3586</v>
      </c>
      <c r="BC1609">
        <v>5.58</v>
      </c>
      <c r="BD1609" t="s">
        <v>697</v>
      </c>
      <c r="BE1609">
        <v>0</v>
      </c>
      <c r="BF1609">
        <v>0</v>
      </c>
      <c r="BG1609">
        <v>0</v>
      </c>
      <c r="BH1609">
        <v>0</v>
      </c>
      <c r="BI1609" t="s">
        <v>197</v>
      </c>
      <c r="BJ1609" t="s">
        <v>697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 t="s">
        <v>697</v>
      </c>
      <c r="BQ1609">
        <v>0</v>
      </c>
      <c r="BR1609">
        <v>0</v>
      </c>
      <c r="BS1609">
        <v>0</v>
      </c>
      <c r="BT1609" t="s">
        <v>697</v>
      </c>
      <c r="BU1609">
        <v>0</v>
      </c>
      <c r="BV1609">
        <v>0</v>
      </c>
      <c r="BW1609" t="s">
        <v>697</v>
      </c>
      <c r="BX1609">
        <v>0</v>
      </c>
    </row>
    <row r="1610" spans="1:76" x14ac:dyDescent="0.25">
      <c r="A1610" t="s">
        <v>1072</v>
      </c>
      <c r="B1610" t="s">
        <v>191</v>
      </c>
      <c r="C1610" t="s">
        <v>1073</v>
      </c>
      <c r="D1610" t="s">
        <v>466</v>
      </c>
      <c r="E1610" t="s">
        <v>697</v>
      </c>
      <c r="F1610" t="s">
        <v>677</v>
      </c>
      <c r="G1610" t="s">
        <v>697</v>
      </c>
      <c r="H1610" t="s">
        <v>184</v>
      </c>
      <c r="I1610" t="s">
        <v>3339</v>
      </c>
      <c r="J1610" t="s">
        <v>3339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697</v>
      </c>
      <c r="AC1610" s="2">
        <v>-1.1147540983606556</v>
      </c>
      <c r="AD1610">
        <v>-0.25</v>
      </c>
      <c r="AE1610">
        <v>0</v>
      </c>
      <c r="AF1610">
        <v>0</v>
      </c>
      <c r="AG1610">
        <v>0</v>
      </c>
      <c r="AH1610">
        <v>0</v>
      </c>
      <c r="AI1610" t="s">
        <v>697</v>
      </c>
      <c r="AJ1610" t="s">
        <v>697</v>
      </c>
      <c r="AK1610" t="s">
        <v>697</v>
      </c>
      <c r="AL1610">
        <v>0</v>
      </c>
      <c r="AM1610">
        <v>0</v>
      </c>
      <c r="AN1610" t="s">
        <v>697</v>
      </c>
      <c r="AO1610" t="s">
        <v>697</v>
      </c>
      <c r="AP1610" t="s">
        <v>697</v>
      </c>
      <c r="AQ1610" t="s">
        <v>697</v>
      </c>
      <c r="AR1610" t="s">
        <v>697</v>
      </c>
      <c r="AS1610" t="s">
        <v>697</v>
      </c>
      <c r="AT1610" t="s">
        <v>697</v>
      </c>
      <c r="AU1610" t="s">
        <v>697</v>
      </c>
      <c r="AV1610" t="s">
        <v>697</v>
      </c>
      <c r="AW1610" t="s">
        <v>697</v>
      </c>
      <c r="AX1610" t="s">
        <v>697</v>
      </c>
      <c r="AY1610" t="s">
        <v>697</v>
      </c>
      <c r="AZ1610" t="s">
        <v>697</v>
      </c>
      <c r="BA1610" t="s">
        <v>3533</v>
      </c>
      <c r="BB1610" t="s">
        <v>3587</v>
      </c>
      <c r="BC1610">
        <v>1.36</v>
      </c>
      <c r="BD1610" t="s">
        <v>697</v>
      </c>
      <c r="BE1610">
        <v>0</v>
      </c>
      <c r="BF1610">
        <v>0</v>
      </c>
      <c r="BG1610">
        <v>0</v>
      </c>
      <c r="BH1610">
        <v>0</v>
      </c>
      <c r="BI1610" t="s">
        <v>197</v>
      </c>
      <c r="BJ1610" t="s">
        <v>697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 t="s">
        <v>697</v>
      </c>
      <c r="BQ1610">
        <v>0</v>
      </c>
      <c r="BR1610">
        <v>0</v>
      </c>
      <c r="BS1610">
        <v>0</v>
      </c>
      <c r="BT1610" t="s">
        <v>697</v>
      </c>
      <c r="BU1610">
        <v>0</v>
      </c>
      <c r="BV1610">
        <v>0</v>
      </c>
      <c r="BW1610" t="s">
        <v>697</v>
      </c>
      <c r="BX1610">
        <v>0</v>
      </c>
    </row>
    <row r="1611" spans="1:76" x14ac:dyDescent="0.25">
      <c r="A1611" t="s">
        <v>1072</v>
      </c>
      <c r="B1611" t="s">
        <v>191</v>
      </c>
      <c r="C1611" t="s">
        <v>1073</v>
      </c>
      <c r="D1611" t="s">
        <v>466</v>
      </c>
      <c r="E1611" t="s">
        <v>697</v>
      </c>
      <c r="F1611" t="s">
        <v>677</v>
      </c>
      <c r="G1611" t="s">
        <v>697</v>
      </c>
      <c r="H1611" t="s">
        <v>184</v>
      </c>
      <c r="I1611" t="s">
        <v>3339</v>
      </c>
      <c r="J1611" t="s">
        <v>3339</v>
      </c>
      <c r="K1611">
        <v>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697</v>
      </c>
      <c r="AC1611" s="2">
        <v>-0.54918032786885251</v>
      </c>
      <c r="AD1611">
        <v>-0.12</v>
      </c>
      <c r="AE1611">
        <v>0</v>
      </c>
      <c r="AF1611">
        <v>0</v>
      </c>
      <c r="AG1611">
        <v>0</v>
      </c>
      <c r="AH1611">
        <v>0</v>
      </c>
      <c r="AI1611" t="s">
        <v>697</v>
      </c>
      <c r="AJ1611" t="s">
        <v>697</v>
      </c>
      <c r="AK1611" t="s">
        <v>697</v>
      </c>
      <c r="AL1611">
        <v>0</v>
      </c>
      <c r="AM1611">
        <v>0</v>
      </c>
      <c r="AN1611" t="s">
        <v>697</v>
      </c>
      <c r="AO1611" t="s">
        <v>697</v>
      </c>
      <c r="AP1611" t="s">
        <v>697</v>
      </c>
      <c r="AQ1611" t="s">
        <v>697</v>
      </c>
      <c r="AR1611" t="s">
        <v>697</v>
      </c>
      <c r="AS1611" t="s">
        <v>697</v>
      </c>
      <c r="AT1611" t="s">
        <v>697</v>
      </c>
      <c r="AU1611" t="s">
        <v>697</v>
      </c>
      <c r="AV1611" t="s">
        <v>697</v>
      </c>
      <c r="AW1611" t="s">
        <v>697</v>
      </c>
      <c r="AX1611" t="s">
        <v>697</v>
      </c>
      <c r="AY1611" t="s">
        <v>697</v>
      </c>
      <c r="AZ1611" t="s">
        <v>697</v>
      </c>
      <c r="BA1611" t="s">
        <v>3588</v>
      </c>
      <c r="BB1611" t="s">
        <v>3589</v>
      </c>
      <c r="BC1611">
        <v>0.67</v>
      </c>
      <c r="BD1611" t="s">
        <v>697</v>
      </c>
      <c r="BE1611">
        <v>0</v>
      </c>
      <c r="BF1611">
        <v>0</v>
      </c>
      <c r="BG1611">
        <v>0</v>
      </c>
      <c r="BH1611">
        <v>0</v>
      </c>
      <c r="BI1611" t="s">
        <v>197</v>
      </c>
      <c r="BJ1611" t="s">
        <v>697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 t="s">
        <v>697</v>
      </c>
      <c r="BQ1611">
        <v>0</v>
      </c>
      <c r="BR1611">
        <v>0</v>
      </c>
      <c r="BS1611">
        <v>0</v>
      </c>
      <c r="BT1611" t="s">
        <v>697</v>
      </c>
      <c r="BU1611">
        <v>0</v>
      </c>
      <c r="BV1611">
        <v>0</v>
      </c>
      <c r="BW1611" t="s">
        <v>697</v>
      </c>
      <c r="BX1611">
        <v>0</v>
      </c>
    </row>
    <row r="1612" spans="1:76" x14ac:dyDescent="0.25">
      <c r="A1612" t="s">
        <v>732</v>
      </c>
      <c r="B1612" t="s">
        <v>231</v>
      </c>
      <c r="C1612" t="s">
        <v>455</v>
      </c>
      <c r="D1612" t="s">
        <v>255</v>
      </c>
      <c r="E1612" t="s">
        <v>697</v>
      </c>
      <c r="F1612" t="s">
        <v>456</v>
      </c>
      <c r="G1612" t="s">
        <v>697</v>
      </c>
      <c r="H1612" t="s">
        <v>184</v>
      </c>
      <c r="I1612" t="s">
        <v>3339</v>
      </c>
      <c r="J1612" t="s">
        <v>3339</v>
      </c>
      <c r="K1612">
        <v>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697</v>
      </c>
      <c r="AC1612" s="2">
        <v>-1.7704918032786885</v>
      </c>
      <c r="AD1612">
        <v>-0.39</v>
      </c>
      <c r="AE1612">
        <v>0</v>
      </c>
      <c r="AF1612">
        <v>0</v>
      </c>
      <c r="AG1612">
        <v>0</v>
      </c>
      <c r="AH1612">
        <v>0</v>
      </c>
      <c r="AI1612" t="s">
        <v>697</v>
      </c>
      <c r="AJ1612" t="s">
        <v>697</v>
      </c>
      <c r="AK1612" t="s">
        <v>697</v>
      </c>
      <c r="AL1612">
        <v>0</v>
      </c>
      <c r="AM1612">
        <v>0</v>
      </c>
      <c r="AN1612" t="s">
        <v>697</v>
      </c>
      <c r="AO1612" t="s">
        <v>697</v>
      </c>
      <c r="AP1612" t="s">
        <v>697</v>
      </c>
      <c r="AQ1612" t="s">
        <v>697</v>
      </c>
      <c r="AR1612" t="s">
        <v>697</v>
      </c>
      <c r="AS1612" t="s">
        <v>697</v>
      </c>
      <c r="AT1612" t="s">
        <v>697</v>
      </c>
      <c r="AU1612" t="s">
        <v>697</v>
      </c>
      <c r="AV1612" t="s">
        <v>697</v>
      </c>
      <c r="AW1612" t="s">
        <v>697</v>
      </c>
      <c r="AX1612" t="s">
        <v>697</v>
      </c>
      <c r="AY1612" t="s">
        <v>697</v>
      </c>
      <c r="AZ1612" t="s">
        <v>697</v>
      </c>
      <c r="BA1612" t="s">
        <v>2664</v>
      </c>
      <c r="BB1612" t="s">
        <v>3590</v>
      </c>
      <c r="BC1612">
        <v>2.16</v>
      </c>
      <c r="BD1612" t="s">
        <v>697</v>
      </c>
      <c r="BE1612">
        <v>0</v>
      </c>
      <c r="BF1612">
        <v>0</v>
      </c>
      <c r="BG1612">
        <v>0</v>
      </c>
      <c r="BH1612">
        <v>0</v>
      </c>
      <c r="BI1612" t="s">
        <v>197</v>
      </c>
      <c r="BJ1612" t="s">
        <v>697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 t="s">
        <v>697</v>
      </c>
      <c r="BQ1612">
        <v>0</v>
      </c>
      <c r="BR1612">
        <v>0</v>
      </c>
      <c r="BS1612">
        <v>0</v>
      </c>
      <c r="BT1612" t="s">
        <v>697</v>
      </c>
      <c r="BU1612">
        <v>0</v>
      </c>
      <c r="BV1612">
        <v>0</v>
      </c>
      <c r="BW1612" t="s">
        <v>697</v>
      </c>
      <c r="BX1612">
        <v>0</v>
      </c>
    </row>
    <row r="1613" spans="1:76" x14ac:dyDescent="0.25">
      <c r="A1613" t="s">
        <v>736</v>
      </c>
      <c r="B1613" t="s">
        <v>231</v>
      </c>
      <c r="C1613" t="s">
        <v>256</v>
      </c>
      <c r="D1613" t="s">
        <v>255</v>
      </c>
      <c r="E1613" t="s">
        <v>697</v>
      </c>
      <c r="F1613" t="s">
        <v>257</v>
      </c>
      <c r="G1613" t="s">
        <v>697</v>
      </c>
      <c r="H1613" t="s">
        <v>184</v>
      </c>
      <c r="I1613" t="s">
        <v>3339</v>
      </c>
      <c r="J1613" t="s">
        <v>3339</v>
      </c>
      <c r="K1613">
        <v>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697</v>
      </c>
      <c r="AC1613" s="2">
        <v>-1.9672131147540983</v>
      </c>
      <c r="AD1613">
        <v>-0.43</v>
      </c>
      <c r="AE1613">
        <v>0</v>
      </c>
      <c r="AF1613">
        <v>0</v>
      </c>
      <c r="AG1613">
        <v>0</v>
      </c>
      <c r="AH1613">
        <v>0</v>
      </c>
      <c r="AI1613" t="s">
        <v>697</v>
      </c>
      <c r="AJ1613" t="s">
        <v>697</v>
      </c>
      <c r="AK1613" t="s">
        <v>697</v>
      </c>
      <c r="AL1613">
        <v>0</v>
      </c>
      <c r="AM1613">
        <v>0</v>
      </c>
      <c r="AN1613" t="s">
        <v>697</v>
      </c>
      <c r="AO1613" t="s">
        <v>697</v>
      </c>
      <c r="AP1613" t="s">
        <v>697</v>
      </c>
      <c r="AQ1613" t="s">
        <v>697</v>
      </c>
      <c r="AR1613" t="s">
        <v>697</v>
      </c>
      <c r="AS1613" t="s">
        <v>697</v>
      </c>
      <c r="AT1613" t="s">
        <v>697</v>
      </c>
      <c r="AU1613" t="s">
        <v>697</v>
      </c>
      <c r="AV1613" t="s">
        <v>697</v>
      </c>
      <c r="AW1613" t="s">
        <v>697</v>
      </c>
      <c r="AX1613" t="s">
        <v>697</v>
      </c>
      <c r="AY1613" t="s">
        <v>697</v>
      </c>
      <c r="AZ1613" t="s">
        <v>697</v>
      </c>
      <c r="BA1613" t="s">
        <v>3591</v>
      </c>
      <c r="BB1613" t="s">
        <v>3592</v>
      </c>
      <c r="BC1613">
        <v>2.4</v>
      </c>
      <c r="BD1613" t="s">
        <v>697</v>
      </c>
      <c r="BE1613">
        <v>0</v>
      </c>
      <c r="BF1613">
        <v>0</v>
      </c>
      <c r="BG1613">
        <v>0</v>
      </c>
      <c r="BH1613">
        <v>0</v>
      </c>
      <c r="BI1613" t="s">
        <v>197</v>
      </c>
      <c r="BJ1613" t="s">
        <v>697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 t="s">
        <v>697</v>
      </c>
      <c r="BQ1613">
        <v>0</v>
      </c>
      <c r="BR1613">
        <v>0</v>
      </c>
      <c r="BS1613">
        <v>0</v>
      </c>
      <c r="BT1613" t="s">
        <v>697</v>
      </c>
      <c r="BU1613">
        <v>0</v>
      </c>
      <c r="BV1613">
        <v>0</v>
      </c>
      <c r="BW1613" t="s">
        <v>697</v>
      </c>
      <c r="BX1613">
        <v>0</v>
      </c>
    </row>
    <row r="1614" spans="1:76" x14ac:dyDescent="0.25">
      <c r="A1614" t="s">
        <v>735</v>
      </c>
      <c r="B1614" t="s">
        <v>231</v>
      </c>
      <c r="C1614" t="s">
        <v>232</v>
      </c>
      <c r="D1614" t="s">
        <v>233</v>
      </c>
      <c r="E1614" t="s">
        <v>697</v>
      </c>
      <c r="F1614" t="s">
        <v>234</v>
      </c>
      <c r="G1614" t="s">
        <v>697</v>
      </c>
      <c r="H1614" t="s">
        <v>184</v>
      </c>
      <c r="I1614" t="s">
        <v>3339</v>
      </c>
      <c r="J1614" t="s">
        <v>3339</v>
      </c>
      <c r="K1614">
        <v>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t="s">
        <v>697</v>
      </c>
      <c r="AC1614" s="2">
        <v>-0.88524590163934425</v>
      </c>
      <c r="AD1614">
        <v>-0.19</v>
      </c>
      <c r="AE1614">
        <v>0</v>
      </c>
      <c r="AF1614">
        <v>0</v>
      </c>
      <c r="AG1614">
        <v>0</v>
      </c>
      <c r="AH1614">
        <v>0</v>
      </c>
      <c r="AI1614" t="s">
        <v>697</v>
      </c>
      <c r="AJ1614" t="s">
        <v>697</v>
      </c>
      <c r="AK1614" t="s">
        <v>697</v>
      </c>
      <c r="AL1614">
        <v>0</v>
      </c>
      <c r="AM1614">
        <v>0</v>
      </c>
      <c r="AN1614" t="s">
        <v>697</v>
      </c>
      <c r="AO1614" t="s">
        <v>697</v>
      </c>
      <c r="AP1614" t="s">
        <v>697</v>
      </c>
      <c r="AQ1614" t="s">
        <v>697</v>
      </c>
      <c r="AR1614" t="s">
        <v>697</v>
      </c>
      <c r="AS1614" t="s">
        <v>697</v>
      </c>
      <c r="AT1614" t="s">
        <v>697</v>
      </c>
      <c r="AU1614" t="s">
        <v>697</v>
      </c>
      <c r="AV1614" t="s">
        <v>697</v>
      </c>
      <c r="AW1614" t="s">
        <v>697</v>
      </c>
      <c r="AX1614" t="s">
        <v>697</v>
      </c>
      <c r="AY1614" t="s">
        <v>697</v>
      </c>
      <c r="AZ1614" t="s">
        <v>697</v>
      </c>
      <c r="BA1614" t="s">
        <v>1244</v>
      </c>
      <c r="BB1614" t="s">
        <v>3593</v>
      </c>
      <c r="BC1614">
        <v>1.08</v>
      </c>
      <c r="BD1614" t="s">
        <v>697</v>
      </c>
      <c r="BE1614">
        <v>0</v>
      </c>
      <c r="BF1614">
        <v>0</v>
      </c>
      <c r="BG1614">
        <v>0</v>
      </c>
      <c r="BH1614">
        <v>0</v>
      </c>
      <c r="BI1614" t="s">
        <v>197</v>
      </c>
      <c r="BJ1614" t="s">
        <v>697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 t="s">
        <v>697</v>
      </c>
      <c r="BQ1614">
        <v>0</v>
      </c>
      <c r="BR1614">
        <v>0</v>
      </c>
      <c r="BS1614">
        <v>0</v>
      </c>
      <c r="BT1614" t="s">
        <v>697</v>
      </c>
      <c r="BU1614">
        <v>0</v>
      </c>
      <c r="BV1614">
        <v>0</v>
      </c>
      <c r="BW1614" t="s">
        <v>697</v>
      </c>
      <c r="BX1614">
        <v>0</v>
      </c>
    </row>
    <row r="1615" spans="1:76" x14ac:dyDescent="0.25">
      <c r="A1615" t="s">
        <v>735</v>
      </c>
      <c r="B1615" t="s">
        <v>231</v>
      </c>
      <c r="C1615" t="s">
        <v>232</v>
      </c>
      <c r="D1615" t="s">
        <v>233</v>
      </c>
      <c r="E1615" t="s">
        <v>697</v>
      </c>
      <c r="F1615" t="s">
        <v>234</v>
      </c>
      <c r="G1615" t="s">
        <v>697</v>
      </c>
      <c r="H1615" t="s">
        <v>184</v>
      </c>
      <c r="I1615" t="s">
        <v>3339</v>
      </c>
      <c r="J1615" t="s">
        <v>3339</v>
      </c>
      <c r="K1615">
        <v>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697</v>
      </c>
      <c r="AC1615" s="2">
        <v>-1.2131147540983607</v>
      </c>
      <c r="AD1615">
        <v>-0.27</v>
      </c>
      <c r="AE1615">
        <v>0</v>
      </c>
      <c r="AF1615">
        <v>0</v>
      </c>
      <c r="AG1615">
        <v>0</v>
      </c>
      <c r="AH1615">
        <v>0</v>
      </c>
      <c r="AI1615" t="s">
        <v>697</v>
      </c>
      <c r="AJ1615" t="s">
        <v>697</v>
      </c>
      <c r="AK1615" t="s">
        <v>697</v>
      </c>
      <c r="AL1615">
        <v>0</v>
      </c>
      <c r="AM1615">
        <v>0</v>
      </c>
      <c r="AN1615" t="s">
        <v>697</v>
      </c>
      <c r="AO1615" t="s">
        <v>697</v>
      </c>
      <c r="AP1615" t="s">
        <v>697</v>
      </c>
      <c r="AQ1615" t="s">
        <v>697</v>
      </c>
      <c r="AR1615" t="s">
        <v>697</v>
      </c>
      <c r="AS1615" t="s">
        <v>697</v>
      </c>
      <c r="AT1615" t="s">
        <v>697</v>
      </c>
      <c r="AU1615" t="s">
        <v>697</v>
      </c>
      <c r="AV1615" t="s">
        <v>697</v>
      </c>
      <c r="AW1615" t="s">
        <v>697</v>
      </c>
      <c r="AX1615" t="s">
        <v>697</v>
      </c>
      <c r="AY1615" t="s">
        <v>697</v>
      </c>
      <c r="AZ1615" t="s">
        <v>697</v>
      </c>
      <c r="BA1615" t="s">
        <v>3452</v>
      </c>
      <c r="BB1615" t="s">
        <v>3594</v>
      </c>
      <c r="BC1615">
        <v>1.48</v>
      </c>
      <c r="BD1615" t="s">
        <v>697</v>
      </c>
      <c r="BE1615">
        <v>0</v>
      </c>
      <c r="BF1615">
        <v>0</v>
      </c>
      <c r="BG1615">
        <v>0</v>
      </c>
      <c r="BH1615">
        <v>0</v>
      </c>
      <c r="BI1615" t="s">
        <v>197</v>
      </c>
      <c r="BJ1615" t="s">
        <v>697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 t="s">
        <v>697</v>
      </c>
      <c r="BQ1615">
        <v>0</v>
      </c>
      <c r="BR1615">
        <v>0</v>
      </c>
      <c r="BS1615">
        <v>0</v>
      </c>
      <c r="BT1615" t="s">
        <v>697</v>
      </c>
      <c r="BU1615">
        <v>0</v>
      </c>
      <c r="BV1615">
        <v>0</v>
      </c>
      <c r="BW1615" t="s">
        <v>697</v>
      </c>
      <c r="BX1615">
        <v>0</v>
      </c>
    </row>
    <row r="1616" spans="1:76" x14ac:dyDescent="0.25">
      <c r="A1616" t="s">
        <v>806</v>
      </c>
      <c r="B1616" t="s">
        <v>201</v>
      </c>
      <c r="C1616" t="s">
        <v>807</v>
      </c>
      <c r="D1616" t="s">
        <v>670</v>
      </c>
      <c r="E1616" t="s">
        <v>697</v>
      </c>
      <c r="F1616" t="s">
        <v>679</v>
      </c>
      <c r="G1616" t="s">
        <v>697</v>
      </c>
      <c r="H1616" t="s">
        <v>184</v>
      </c>
      <c r="I1616" t="s">
        <v>3339</v>
      </c>
      <c r="J1616" t="s">
        <v>3339</v>
      </c>
      <c r="K1616">
        <v>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697</v>
      </c>
      <c r="AC1616" s="2">
        <v>-5.139344262295082</v>
      </c>
      <c r="AD1616">
        <v>-1.1299999999999999</v>
      </c>
      <c r="AE1616">
        <v>0</v>
      </c>
      <c r="AF1616">
        <v>0</v>
      </c>
      <c r="AG1616">
        <v>0</v>
      </c>
      <c r="AH1616">
        <v>0</v>
      </c>
      <c r="AI1616" t="s">
        <v>697</v>
      </c>
      <c r="AJ1616" t="s">
        <v>697</v>
      </c>
      <c r="AK1616" t="s">
        <v>697</v>
      </c>
      <c r="AL1616">
        <v>0</v>
      </c>
      <c r="AM1616">
        <v>0</v>
      </c>
      <c r="AN1616" t="s">
        <v>697</v>
      </c>
      <c r="AO1616" t="s">
        <v>697</v>
      </c>
      <c r="AP1616" t="s">
        <v>697</v>
      </c>
      <c r="AQ1616" t="s">
        <v>697</v>
      </c>
      <c r="AR1616" t="s">
        <v>697</v>
      </c>
      <c r="AS1616" t="s">
        <v>697</v>
      </c>
      <c r="AT1616" t="s">
        <v>697</v>
      </c>
      <c r="AU1616" t="s">
        <v>697</v>
      </c>
      <c r="AV1616" t="s">
        <v>697</v>
      </c>
      <c r="AW1616" t="s">
        <v>697</v>
      </c>
      <c r="AX1616" t="s">
        <v>697</v>
      </c>
      <c r="AY1616" t="s">
        <v>697</v>
      </c>
      <c r="AZ1616" t="s">
        <v>697</v>
      </c>
      <c r="BA1616" t="s">
        <v>1507</v>
      </c>
      <c r="BB1616" t="s">
        <v>3595</v>
      </c>
      <c r="BC1616">
        <v>6.27</v>
      </c>
      <c r="BD1616" t="s">
        <v>697</v>
      </c>
      <c r="BE1616">
        <v>0</v>
      </c>
      <c r="BF1616">
        <v>0</v>
      </c>
      <c r="BG1616">
        <v>0</v>
      </c>
      <c r="BH1616">
        <v>0</v>
      </c>
      <c r="BI1616" t="s">
        <v>197</v>
      </c>
      <c r="BJ1616" t="s">
        <v>697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 t="s">
        <v>697</v>
      </c>
      <c r="BQ1616">
        <v>0</v>
      </c>
      <c r="BR1616">
        <v>0</v>
      </c>
      <c r="BS1616">
        <v>0</v>
      </c>
      <c r="BT1616" t="s">
        <v>697</v>
      </c>
      <c r="BU1616">
        <v>0</v>
      </c>
      <c r="BV1616">
        <v>0</v>
      </c>
      <c r="BW1616" t="s">
        <v>697</v>
      </c>
      <c r="BX1616">
        <v>0</v>
      </c>
    </row>
    <row r="1617" spans="1:76" x14ac:dyDescent="0.25">
      <c r="A1617" t="s">
        <v>724</v>
      </c>
      <c r="B1617" t="s">
        <v>201</v>
      </c>
      <c r="C1617" t="s">
        <v>725</v>
      </c>
      <c r="D1617" t="s">
        <v>670</v>
      </c>
      <c r="E1617" t="s">
        <v>697</v>
      </c>
      <c r="F1617" t="s">
        <v>644</v>
      </c>
      <c r="G1617" t="s">
        <v>697</v>
      </c>
      <c r="H1617" t="s">
        <v>184</v>
      </c>
      <c r="I1617" t="s">
        <v>3339</v>
      </c>
      <c r="J1617" t="s">
        <v>3339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697</v>
      </c>
      <c r="AC1617" s="2">
        <v>-2.0491803278688523</v>
      </c>
      <c r="AD1617">
        <v>-0.45</v>
      </c>
      <c r="AE1617">
        <v>0</v>
      </c>
      <c r="AF1617">
        <v>0</v>
      </c>
      <c r="AG1617">
        <v>0</v>
      </c>
      <c r="AH1617">
        <v>0</v>
      </c>
      <c r="AI1617" t="s">
        <v>697</v>
      </c>
      <c r="AJ1617" t="s">
        <v>697</v>
      </c>
      <c r="AK1617" t="s">
        <v>697</v>
      </c>
      <c r="AL1617">
        <v>0</v>
      </c>
      <c r="AM1617">
        <v>0</v>
      </c>
      <c r="AN1617" t="s">
        <v>697</v>
      </c>
      <c r="AO1617" t="s">
        <v>697</v>
      </c>
      <c r="AP1617" t="s">
        <v>697</v>
      </c>
      <c r="AQ1617" t="s">
        <v>697</v>
      </c>
      <c r="AR1617" t="s">
        <v>697</v>
      </c>
      <c r="AS1617" t="s">
        <v>697</v>
      </c>
      <c r="AT1617" t="s">
        <v>697</v>
      </c>
      <c r="AU1617" t="s">
        <v>697</v>
      </c>
      <c r="AV1617" t="s">
        <v>697</v>
      </c>
      <c r="AW1617" t="s">
        <v>697</v>
      </c>
      <c r="AX1617" t="s">
        <v>697</v>
      </c>
      <c r="AY1617" t="s">
        <v>697</v>
      </c>
      <c r="AZ1617" t="s">
        <v>697</v>
      </c>
      <c r="BA1617" t="s">
        <v>1387</v>
      </c>
      <c r="BB1617" t="s">
        <v>3596</v>
      </c>
      <c r="BC1617">
        <v>2.5</v>
      </c>
      <c r="BD1617" t="s">
        <v>697</v>
      </c>
      <c r="BE1617">
        <v>0</v>
      </c>
      <c r="BF1617">
        <v>0</v>
      </c>
      <c r="BG1617">
        <v>0</v>
      </c>
      <c r="BH1617">
        <v>0</v>
      </c>
      <c r="BI1617" t="s">
        <v>197</v>
      </c>
      <c r="BJ1617" t="s">
        <v>697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 t="s">
        <v>697</v>
      </c>
      <c r="BQ1617">
        <v>0</v>
      </c>
      <c r="BR1617">
        <v>0</v>
      </c>
      <c r="BS1617">
        <v>0</v>
      </c>
      <c r="BT1617" t="s">
        <v>697</v>
      </c>
      <c r="BU1617">
        <v>0</v>
      </c>
      <c r="BV1617">
        <v>0</v>
      </c>
      <c r="BW1617" t="s">
        <v>697</v>
      </c>
      <c r="BX1617">
        <v>0</v>
      </c>
    </row>
    <row r="1618" spans="1:76" x14ac:dyDescent="0.25">
      <c r="A1618" t="s">
        <v>746</v>
      </c>
      <c r="B1618" t="s">
        <v>201</v>
      </c>
      <c r="C1618" t="s">
        <v>249</v>
      </c>
      <c r="D1618" t="s">
        <v>250</v>
      </c>
      <c r="E1618" t="s">
        <v>697</v>
      </c>
      <c r="F1618" t="s">
        <v>251</v>
      </c>
      <c r="G1618" t="s">
        <v>697</v>
      </c>
      <c r="H1618" t="s">
        <v>184</v>
      </c>
      <c r="I1618" t="s">
        <v>3339</v>
      </c>
      <c r="J1618" t="s">
        <v>3339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697</v>
      </c>
      <c r="AC1618" s="2">
        <v>-3.1639344262295084</v>
      </c>
      <c r="AD1618">
        <v>-0.7</v>
      </c>
      <c r="AE1618">
        <v>0</v>
      </c>
      <c r="AF1618">
        <v>0</v>
      </c>
      <c r="AG1618">
        <v>0</v>
      </c>
      <c r="AH1618">
        <v>0</v>
      </c>
      <c r="AI1618" t="s">
        <v>697</v>
      </c>
      <c r="AJ1618" t="s">
        <v>697</v>
      </c>
      <c r="AK1618" t="s">
        <v>697</v>
      </c>
      <c r="AL1618">
        <v>0</v>
      </c>
      <c r="AM1618">
        <v>0</v>
      </c>
      <c r="AN1618" t="s">
        <v>697</v>
      </c>
      <c r="AO1618" t="s">
        <v>697</v>
      </c>
      <c r="AP1618" t="s">
        <v>697</v>
      </c>
      <c r="AQ1618" t="s">
        <v>697</v>
      </c>
      <c r="AR1618" t="s">
        <v>697</v>
      </c>
      <c r="AS1618" t="s">
        <v>697</v>
      </c>
      <c r="AT1618" t="s">
        <v>697</v>
      </c>
      <c r="AU1618" t="s">
        <v>697</v>
      </c>
      <c r="AV1618" t="s">
        <v>697</v>
      </c>
      <c r="AW1618" t="s">
        <v>697</v>
      </c>
      <c r="AX1618" t="s">
        <v>697</v>
      </c>
      <c r="AY1618" t="s">
        <v>697</v>
      </c>
      <c r="AZ1618" t="s">
        <v>697</v>
      </c>
      <c r="BA1618" t="s">
        <v>3124</v>
      </c>
      <c r="BB1618" t="s">
        <v>3597</v>
      </c>
      <c r="BC1618">
        <v>3.86</v>
      </c>
      <c r="BD1618" t="s">
        <v>697</v>
      </c>
      <c r="BE1618">
        <v>0</v>
      </c>
      <c r="BF1618">
        <v>0</v>
      </c>
      <c r="BG1618">
        <v>0</v>
      </c>
      <c r="BH1618">
        <v>0</v>
      </c>
      <c r="BI1618" t="s">
        <v>197</v>
      </c>
      <c r="BJ1618" t="s">
        <v>697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 t="s">
        <v>697</v>
      </c>
      <c r="BQ1618">
        <v>0</v>
      </c>
      <c r="BR1618">
        <v>0</v>
      </c>
      <c r="BS1618">
        <v>0</v>
      </c>
      <c r="BT1618" t="s">
        <v>697</v>
      </c>
      <c r="BU1618">
        <v>0</v>
      </c>
      <c r="BV1618">
        <v>0</v>
      </c>
      <c r="BW1618" t="s">
        <v>697</v>
      </c>
      <c r="BX1618">
        <v>0</v>
      </c>
    </row>
    <row r="1619" spans="1:76" x14ac:dyDescent="0.25">
      <c r="A1619" t="s">
        <v>748</v>
      </c>
      <c r="B1619" t="s">
        <v>231</v>
      </c>
      <c r="C1619" t="s">
        <v>665</v>
      </c>
      <c r="D1619" t="s">
        <v>233</v>
      </c>
      <c r="E1619" t="s">
        <v>697</v>
      </c>
      <c r="F1619" t="s">
        <v>597</v>
      </c>
      <c r="G1619" t="s">
        <v>697</v>
      </c>
      <c r="H1619" t="s">
        <v>184</v>
      </c>
      <c r="I1619" t="s">
        <v>3339</v>
      </c>
      <c r="J1619" t="s">
        <v>3339</v>
      </c>
      <c r="K1619">
        <v>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697</v>
      </c>
      <c r="AC1619" s="2">
        <v>-9.721311475409836</v>
      </c>
      <c r="AD1619">
        <v>-2.14</v>
      </c>
      <c r="AE1619">
        <v>0</v>
      </c>
      <c r="AF1619">
        <v>0</v>
      </c>
      <c r="AG1619">
        <v>0</v>
      </c>
      <c r="AH1619">
        <v>0</v>
      </c>
      <c r="AI1619" t="s">
        <v>697</v>
      </c>
      <c r="AJ1619" t="s">
        <v>697</v>
      </c>
      <c r="AK1619" t="s">
        <v>697</v>
      </c>
      <c r="AL1619">
        <v>0</v>
      </c>
      <c r="AM1619">
        <v>0</v>
      </c>
      <c r="AN1619" t="s">
        <v>697</v>
      </c>
      <c r="AO1619" t="s">
        <v>697</v>
      </c>
      <c r="AP1619" t="s">
        <v>697</v>
      </c>
      <c r="AQ1619" t="s">
        <v>697</v>
      </c>
      <c r="AR1619" t="s">
        <v>697</v>
      </c>
      <c r="AS1619" t="s">
        <v>697</v>
      </c>
      <c r="AT1619" t="s">
        <v>697</v>
      </c>
      <c r="AU1619" t="s">
        <v>697</v>
      </c>
      <c r="AV1619" t="s">
        <v>697</v>
      </c>
      <c r="AW1619" t="s">
        <v>697</v>
      </c>
      <c r="AX1619" t="s">
        <v>697</v>
      </c>
      <c r="AY1619" t="s">
        <v>697</v>
      </c>
      <c r="AZ1619" t="s">
        <v>697</v>
      </c>
      <c r="BA1619" t="s">
        <v>3598</v>
      </c>
      <c r="BB1619" t="s">
        <v>3599</v>
      </c>
      <c r="BC1619">
        <v>11.86</v>
      </c>
      <c r="BD1619" t="s">
        <v>697</v>
      </c>
      <c r="BE1619">
        <v>0</v>
      </c>
      <c r="BF1619">
        <v>0</v>
      </c>
      <c r="BG1619">
        <v>0</v>
      </c>
      <c r="BH1619">
        <v>0</v>
      </c>
      <c r="BI1619" t="s">
        <v>197</v>
      </c>
      <c r="BJ1619" t="s">
        <v>697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 t="s">
        <v>697</v>
      </c>
      <c r="BQ1619">
        <v>0</v>
      </c>
      <c r="BR1619">
        <v>0</v>
      </c>
      <c r="BS1619">
        <v>0</v>
      </c>
      <c r="BT1619" t="s">
        <v>697</v>
      </c>
      <c r="BU1619">
        <v>0</v>
      </c>
      <c r="BV1619">
        <v>0</v>
      </c>
      <c r="BW1619" t="s">
        <v>697</v>
      </c>
      <c r="BX1619">
        <v>0</v>
      </c>
    </row>
    <row r="1620" spans="1:76" x14ac:dyDescent="0.25">
      <c r="A1620" t="s">
        <v>722</v>
      </c>
      <c r="B1620" t="s">
        <v>191</v>
      </c>
      <c r="C1620" t="s">
        <v>615</v>
      </c>
      <c r="D1620" t="s">
        <v>798</v>
      </c>
      <c r="E1620" t="s">
        <v>697</v>
      </c>
      <c r="F1620" t="s">
        <v>616</v>
      </c>
      <c r="G1620" t="s">
        <v>697</v>
      </c>
      <c r="H1620" t="s">
        <v>184</v>
      </c>
      <c r="I1620" t="s">
        <v>3339</v>
      </c>
      <c r="J1620" t="s">
        <v>3339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697</v>
      </c>
      <c r="AC1620" s="2">
        <v>-6.9508196721311473</v>
      </c>
      <c r="AD1620">
        <v>-1.53</v>
      </c>
      <c r="AE1620">
        <v>0</v>
      </c>
      <c r="AF1620">
        <v>0</v>
      </c>
      <c r="AG1620">
        <v>0</v>
      </c>
      <c r="AH1620">
        <v>0</v>
      </c>
      <c r="AI1620" t="s">
        <v>697</v>
      </c>
      <c r="AJ1620" t="s">
        <v>697</v>
      </c>
      <c r="AK1620" t="s">
        <v>697</v>
      </c>
      <c r="AL1620">
        <v>0</v>
      </c>
      <c r="AM1620">
        <v>0</v>
      </c>
      <c r="AN1620" t="s">
        <v>697</v>
      </c>
      <c r="AO1620" t="s">
        <v>697</v>
      </c>
      <c r="AP1620" t="s">
        <v>697</v>
      </c>
      <c r="AQ1620" t="s">
        <v>697</v>
      </c>
      <c r="AR1620" t="s">
        <v>697</v>
      </c>
      <c r="AS1620" t="s">
        <v>697</v>
      </c>
      <c r="AT1620" t="s">
        <v>697</v>
      </c>
      <c r="AU1620" t="s">
        <v>697</v>
      </c>
      <c r="AV1620" t="s">
        <v>697</v>
      </c>
      <c r="AW1620" t="s">
        <v>697</v>
      </c>
      <c r="AX1620" t="s">
        <v>697</v>
      </c>
      <c r="AY1620" t="s">
        <v>697</v>
      </c>
      <c r="AZ1620" t="s">
        <v>697</v>
      </c>
      <c r="BA1620" t="s">
        <v>3600</v>
      </c>
      <c r="BB1620" t="s">
        <v>3601</v>
      </c>
      <c r="BC1620">
        <v>8.48</v>
      </c>
      <c r="BD1620" t="s">
        <v>697</v>
      </c>
      <c r="BE1620">
        <v>0</v>
      </c>
      <c r="BF1620">
        <v>0</v>
      </c>
      <c r="BG1620">
        <v>0</v>
      </c>
      <c r="BH1620">
        <v>0</v>
      </c>
      <c r="BI1620" t="s">
        <v>197</v>
      </c>
      <c r="BJ1620" t="s">
        <v>697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 t="s">
        <v>697</v>
      </c>
      <c r="BQ1620">
        <v>0</v>
      </c>
      <c r="BR1620">
        <v>0</v>
      </c>
      <c r="BS1620">
        <v>0</v>
      </c>
      <c r="BT1620" t="s">
        <v>697</v>
      </c>
      <c r="BU1620">
        <v>0</v>
      </c>
      <c r="BV1620">
        <v>0</v>
      </c>
      <c r="BW1620" t="s">
        <v>697</v>
      </c>
      <c r="BX1620">
        <v>0</v>
      </c>
    </row>
    <row r="1621" spans="1:76" x14ac:dyDescent="0.25">
      <c r="A1621" t="s">
        <v>791</v>
      </c>
      <c r="B1621" t="s">
        <v>191</v>
      </c>
      <c r="C1621" t="s">
        <v>792</v>
      </c>
      <c r="D1621" t="s">
        <v>675</v>
      </c>
      <c r="E1621" t="s">
        <v>697</v>
      </c>
      <c r="F1621" t="s">
        <v>624</v>
      </c>
      <c r="G1621" t="s">
        <v>697</v>
      </c>
      <c r="H1621" t="s">
        <v>184</v>
      </c>
      <c r="I1621" t="s">
        <v>3339</v>
      </c>
      <c r="J1621" t="s">
        <v>3339</v>
      </c>
      <c r="K1621">
        <v>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697</v>
      </c>
      <c r="AC1621" s="2">
        <v>-1.8852459016393444</v>
      </c>
      <c r="AD1621">
        <v>-0.41</v>
      </c>
      <c r="AE1621">
        <v>0</v>
      </c>
      <c r="AF1621">
        <v>0</v>
      </c>
      <c r="AG1621">
        <v>0</v>
      </c>
      <c r="AH1621">
        <v>0</v>
      </c>
      <c r="AI1621" t="s">
        <v>697</v>
      </c>
      <c r="AJ1621" t="s">
        <v>697</v>
      </c>
      <c r="AK1621" t="s">
        <v>697</v>
      </c>
      <c r="AL1621">
        <v>0</v>
      </c>
      <c r="AM1621">
        <v>0</v>
      </c>
      <c r="AN1621" t="s">
        <v>697</v>
      </c>
      <c r="AO1621" t="s">
        <v>697</v>
      </c>
      <c r="AP1621" t="s">
        <v>697</v>
      </c>
      <c r="AQ1621" t="s">
        <v>697</v>
      </c>
      <c r="AR1621" t="s">
        <v>697</v>
      </c>
      <c r="AS1621" t="s">
        <v>697</v>
      </c>
      <c r="AT1621" t="s">
        <v>697</v>
      </c>
      <c r="AU1621" t="s">
        <v>697</v>
      </c>
      <c r="AV1621" t="s">
        <v>697</v>
      </c>
      <c r="AW1621" t="s">
        <v>697</v>
      </c>
      <c r="AX1621" t="s">
        <v>697</v>
      </c>
      <c r="AY1621" t="s">
        <v>697</v>
      </c>
      <c r="AZ1621" t="s">
        <v>697</v>
      </c>
      <c r="BA1621" t="s">
        <v>867</v>
      </c>
      <c r="BB1621" t="s">
        <v>3602</v>
      </c>
      <c r="BC1621">
        <v>2.2999999999999998</v>
      </c>
      <c r="BD1621" t="s">
        <v>697</v>
      </c>
      <c r="BE1621">
        <v>0</v>
      </c>
      <c r="BF1621">
        <v>0</v>
      </c>
      <c r="BG1621">
        <v>0</v>
      </c>
      <c r="BH1621">
        <v>0</v>
      </c>
      <c r="BI1621" t="s">
        <v>197</v>
      </c>
      <c r="BJ1621" t="s">
        <v>697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 t="s">
        <v>697</v>
      </c>
      <c r="BQ1621">
        <v>0</v>
      </c>
      <c r="BR1621">
        <v>0</v>
      </c>
      <c r="BS1621">
        <v>0</v>
      </c>
      <c r="BT1621" t="s">
        <v>697</v>
      </c>
      <c r="BU1621">
        <v>0</v>
      </c>
      <c r="BV1621">
        <v>0</v>
      </c>
      <c r="BW1621" t="s">
        <v>697</v>
      </c>
      <c r="BX1621">
        <v>0</v>
      </c>
    </row>
    <row r="1622" spans="1:76" x14ac:dyDescent="0.25">
      <c r="A1622" t="s">
        <v>791</v>
      </c>
      <c r="B1622" t="s">
        <v>191</v>
      </c>
      <c r="C1622" t="s">
        <v>792</v>
      </c>
      <c r="D1622" t="s">
        <v>675</v>
      </c>
      <c r="E1622" t="s">
        <v>697</v>
      </c>
      <c r="F1622" t="s">
        <v>624</v>
      </c>
      <c r="G1622" t="s">
        <v>697</v>
      </c>
      <c r="H1622" t="s">
        <v>184</v>
      </c>
      <c r="I1622" t="s">
        <v>3339</v>
      </c>
      <c r="J1622" t="s">
        <v>3339</v>
      </c>
      <c r="K1622">
        <v>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697</v>
      </c>
      <c r="AC1622" s="2">
        <v>-4.5</v>
      </c>
      <c r="AD1622">
        <v>-0.99</v>
      </c>
      <c r="AE1622">
        <v>0</v>
      </c>
      <c r="AF1622">
        <v>0</v>
      </c>
      <c r="AG1622">
        <v>0</v>
      </c>
      <c r="AH1622">
        <v>0</v>
      </c>
      <c r="AI1622" t="s">
        <v>697</v>
      </c>
      <c r="AJ1622" t="s">
        <v>697</v>
      </c>
      <c r="AK1622" t="s">
        <v>697</v>
      </c>
      <c r="AL1622">
        <v>0</v>
      </c>
      <c r="AM1622">
        <v>0</v>
      </c>
      <c r="AN1622" t="s">
        <v>697</v>
      </c>
      <c r="AO1622" t="s">
        <v>697</v>
      </c>
      <c r="AP1622" t="s">
        <v>697</v>
      </c>
      <c r="AQ1622" t="s">
        <v>697</v>
      </c>
      <c r="AR1622" t="s">
        <v>697</v>
      </c>
      <c r="AS1622" t="s">
        <v>697</v>
      </c>
      <c r="AT1622" t="s">
        <v>697</v>
      </c>
      <c r="AU1622" t="s">
        <v>697</v>
      </c>
      <c r="AV1622" t="s">
        <v>697</v>
      </c>
      <c r="AW1622" t="s">
        <v>697</v>
      </c>
      <c r="AX1622" t="s">
        <v>697</v>
      </c>
      <c r="AY1622" t="s">
        <v>697</v>
      </c>
      <c r="AZ1622" t="s">
        <v>697</v>
      </c>
      <c r="BA1622" t="s">
        <v>889</v>
      </c>
      <c r="BB1622" t="s">
        <v>3603</v>
      </c>
      <c r="BC1622">
        <v>5.49</v>
      </c>
      <c r="BD1622" t="s">
        <v>697</v>
      </c>
      <c r="BE1622">
        <v>0</v>
      </c>
      <c r="BF1622">
        <v>0</v>
      </c>
      <c r="BG1622">
        <v>0</v>
      </c>
      <c r="BH1622">
        <v>0</v>
      </c>
      <c r="BI1622" t="s">
        <v>197</v>
      </c>
      <c r="BJ1622" t="s">
        <v>697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 t="s">
        <v>697</v>
      </c>
      <c r="BQ1622">
        <v>0</v>
      </c>
      <c r="BR1622">
        <v>0</v>
      </c>
      <c r="BS1622">
        <v>0</v>
      </c>
      <c r="BT1622" t="s">
        <v>697</v>
      </c>
      <c r="BU1622">
        <v>0</v>
      </c>
      <c r="BV1622">
        <v>0</v>
      </c>
      <c r="BW1622" t="s">
        <v>697</v>
      </c>
      <c r="BX1622">
        <v>0</v>
      </c>
    </row>
    <row r="1623" spans="1:76" x14ac:dyDescent="0.25">
      <c r="A1623" t="s">
        <v>791</v>
      </c>
      <c r="B1623" t="s">
        <v>191</v>
      </c>
      <c r="C1623" t="s">
        <v>792</v>
      </c>
      <c r="D1623" t="s">
        <v>675</v>
      </c>
      <c r="E1623" t="s">
        <v>697</v>
      </c>
      <c r="F1623" t="s">
        <v>624</v>
      </c>
      <c r="G1623" t="s">
        <v>697</v>
      </c>
      <c r="H1623" t="s">
        <v>184</v>
      </c>
      <c r="I1623" t="s">
        <v>3339</v>
      </c>
      <c r="J1623" t="s">
        <v>3339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697</v>
      </c>
      <c r="AC1623" s="2">
        <v>-1.5327868852459017</v>
      </c>
      <c r="AD1623">
        <v>-0.34</v>
      </c>
      <c r="AE1623">
        <v>0</v>
      </c>
      <c r="AF1623">
        <v>0</v>
      </c>
      <c r="AG1623">
        <v>0</v>
      </c>
      <c r="AH1623">
        <v>0</v>
      </c>
      <c r="AI1623" t="s">
        <v>697</v>
      </c>
      <c r="AJ1623" t="s">
        <v>697</v>
      </c>
      <c r="AK1623" t="s">
        <v>697</v>
      </c>
      <c r="AL1623">
        <v>0</v>
      </c>
      <c r="AM1623">
        <v>0</v>
      </c>
      <c r="AN1623" t="s">
        <v>697</v>
      </c>
      <c r="AO1623" t="s">
        <v>697</v>
      </c>
      <c r="AP1623" t="s">
        <v>697</v>
      </c>
      <c r="AQ1623" t="s">
        <v>697</v>
      </c>
      <c r="AR1623" t="s">
        <v>697</v>
      </c>
      <c r="AS1623" t="s">
        <v>697</v>
      </c>
      <c r="AT1623" t="s">
        <v>697</v>
      </c>
      <c r="AU1623" t="s">
        <v>697</v>
      </c>
      <c r="AV1623" t="s">
        <v>697</v>
      </c>
      <c r="AW1623" t="s">
        <v>697</v>
      </c>
      <c r="AX1623" t="s">
        <v>697</v>
      </c>
      <c r="AY1623" t="s">
        <v>697</v>
      </c>
      <c r="AZ1623" t="s">
        <v>697</v>
      </c>
      <c r="BA1623" t="s">
        <v>3604</v>
      </c>
      <c r="BB1623" t="s">
        <v>3605</v>
      </c>
      <c r="BC1623">
        <v>1.87</v>
      </c>
      <c r="BD1623" t="s">
        <v>697</v>
      </c>
      <c r="BE1623">
        <v>0</v>
      </c>
      <c r="BF1623">
        <v>0</v>
      </c>
      <c r="BG1623">
        <v>0</v>
      </c>
      <c r="BH1623">
        <v>0</v>
      </c>
      <c r="BI1623" t="s">
        <v>197</v>
      </c>
      <c r="BJ1623" t="s">
        <v>697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 t="s">
        <v>697</v>
      </c>
      <c r="BQ1623">
        <v>0</v>
      </c>
      <c r="BR1623">
        <v>0</v>
      </c>
      <c r="BS1623">
        <v>0</v>
      </c>
      <c r="BT1623" t="s">
        <v>697</v>
      </c>
      <c r="BU1623">
        <v>0</v>
      </c>
      <c r="BV1623">
        <v>0</v>
      </c>
      <c r="BW1623" t="s">
        <v>697</v>
      </c>
      <c r="BX1623">
        <v>0</v>
      </c>
    </row>
    <row r="1624" spans="1:76" x14ac:dyDescent="0.25">
      <c r="A1624" t="s">
        <v>735</v>
      </c>
      <c r="B1624" t="s">
        <v>231</v>
      </c>
      <c r="C1624" t="s">
        <v>232</v>
      </c>
      <c r="D1624" t="s">
        <v>233</v>
      </c>
      <c r="E1624" t="s">
        <v>697</v>
      </c>
      <c r="F1624" t="s">
        <v>234</v>
      </c>
      <c r="G1624" t="s">
        <v>697</v>
      </c>
      <c r="H1624" t="s">
        <v>184</v>
      </c>
      <c r="I1624" t="s">
        <v>3339</v>
      </c>
      <c r="J1624" t="s">
        <v>3339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697</v>
      </c>
      <c r="AC1624" s="2">
        <v>-1.4098360655737705</v>
      </c>
      <c r="AD1624">
        <v>-0.31</v>
      </c>
      <c r="AE1624">
        <v>0</v>
      </c>
      <c r="AF1624">
        <v>0</v>
      </c>
      <c r="AG1624">
        <v>0</v>
      </c>
      <c r="AH1624">
        <v>0</v>
      </c>
      <c r="AI1624" t="s">
        <v>697</v>
      </c>
      <c r="AJ1624" t="s">
        <v>697</v>
      </c>
      <c r="AK1624" t="s">
        <v>697</v>
      </c>
      <c r="AL1624">
        <v>0</v>
      </c>
      <c r="AM1624">
        <v>0</v>
      </c>
      <c r="AN1624" t="s">
        <v>697</v>
      </c>
      <c r="AO1624" t="s">
        <v>697</v>
      </c>
      <c r="AP1624" t="s">
        <v>697</v>
      </c>
      <c r="AQ1624" t="s">
        <v>697</v>
      </c>
      <c r="AR1624" t="s">
        <v>697</v>
      </c>
      <c r="AS1624" t="s">
        <v>697</v>
      </c>
      <c r="AT1624" t="s">
        <v>697</v>
      </c>
      <c r="AU1624" t="s">
        <v>697</v>
      </c>
      <c r="AV1624" t="s">
        <v>697</v>
      </c>
      <c r="AW1624" t="s">
        <v>697</v>
      </c>
      <c r="AX1624" t="s">
        <v>697</v>
      </c>
      <c r="AY1624" t="s">
        <v>697</v>
      </c>
      <c r="AZ1624" t="s">
        <v>697</v>
      </c>
      <c r="BA1624" t="s">
        <v>1501</v>
      </c>
      <c r="BB1624" t="s">
        <v>3606</v>
      </c>
      <c r="BC1624">
        <v>1.72</v>
      </c>
      <c r="BD1624" t="s">
        <v>697</v>
      </c>
      <c r="BE1624">
        <v>0</v>
      </c>
      <c r="BF1624">
        <v>0</v>
      </c>
      <c r="BG1624">
        <v>0</v>
      </c>
      <c r="BH1624">
        <v>0</v>
      </c>
      <c r="BI1624" t="s">
        <v>197</v>
      </c>
      <c r="BJ1624" t="s">
        <v>697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 t="s">
        <v>697</v>
      </c>
      <c r="BQ1624">
        <v>0</v>
      </c>
      <c r="BR1624">
        <v>0</v>
      </c>
      <c r="BS1624">
        <v>0</v>
      </c>
      <c r="BT1624" t="s">
        <v>697</v>
      </c>
      <c r="BU1624">
        <v>0</v>
      </c>
      <c r="BV1624">
        <v>0</v>
      </c>
      <c r="BW1624" t="s">
        <v>697</v>
      </c>
      <c r="BX1624">
        <v>0</v>
      </c>
    </row>
    <row r="1625" spans="1:76" x14ac:dyDescent="0.25">
      <c r="A1625" t="s">
        <v>726</v>
      </c>
      <c r="B1625" t="s">
        <v>191</v>
      </c>
      <c r="C1625" t="s">
        <v>539</v>
      </c>
      <c r="D1625" t="s">
        <v>540</v>
      </c>
      <c r="E1625" t="s">
        <v>697</v>
      </c>
      <c r="F1625" t="s">
        <v>457</v>
      </c>
      <c r="G1625" t="s">
        <v>697</v>
      </c>
      <c r="H1625" t="s">
        <v>184</v>
      </c>
      <c r="I1625" t="s">
        <v>3339</v>
      </c>
      <c r="J1625" t="s">
        <v>3339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697</v>
      </c>
      <c r="AC1625" s="2">
        <v>-1.6639344262295082</v>
      </c>
      <c r="AD1625">
        <v>-0.37</v>
      </c>
      <c r="AE1625">
        <v>0</v>
      </c>
      <c r="AF1625">
        <v>0</v>
      </c>
      <c r="AG1625">
        <v>0</v>
      </c>
      <c r="AH1625">
        <v>0</v>
      </c>
      <c r="AI1625" t="s">
        <v>697</v>
      </c>
      <c r="AJ1625" t="s">
        <v>697</v>
      </c>
      <c r="AK1625" t="s">
        <v>697</v>
      </c>
      <c r="AL1625">
        <v>0</v>
      </c>
      <c r="AM1625">
        <v>0</v>
      </c>
      <c r="AN1625" t="s">
        <v>697</v>
      </c>
      <c r="AO1625" t="s">
        <v>697</v>
      </c>
      <c r="AP1625" t="s">
        <v>697</v>
      </c>
      <c r="AQ1625" t="s">
        <v>697</v>
      </c>
      <c r="AR1625" t="s">
        <v>697</v>
      </c>
      <c r="AS1625" t="s">
        <v>697</v>
      </c>
      <c r="AT1625" t="s">
        <v>697</v>
      </c>
      <c r="AU1625" t="s">
        <v>697</v>
      </c>
      <c r="AV1625" t="s">
        <v>697</v>
      </c>
      <c r="AW1625" t="s">
        <v>697</v>
      </c>
      <c r="AX1625" t="s">
        <v>697</v>
      </c>
      <c r="AY1625" t="s">
        <v>697</v>
      </c>
      <c r="AZ1625" t="s">
        <v>697</v>
      </c>
      <c r="BA1625" t="s">
        <v>2886</v>
      </c>
      <c r="BB1625" t="s">
        <v>3607</v>
      </c>
      <c r="BC1625">
        <v>2.0299999999999998</v>
      </c>
      <c r="BD1625" t="s">
        <v>697</v>
      </c>
      <c r="BE1625">
        <v>0</v>
      </c>
      <c r="BF1625">
        <v>0</v>
      </c>
      <c r="BG1625">
        <v>0</v>
      </c>
      <c r="BH1625">
        <v>0</v>
      </c>
      <c r="BI1625" t="s">
        <v>197</v>
      </c>
      <c r="BJ1625" t="s">
        <v>697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 t="s">
        <v>697</v>
      </c>
      <c r="BQ1625">
        <v>0</v>
      </c>
      <c r="BR1625">
        <v>0</v>
      </c>
      <c r="BS1625">
        <v>0</v>
      </c>
      <c r="BT1625" t="s">
        <v>697</v>
      </c>
      <c r="BU1625">
        <v>0</v>
      </c>
      <c r="BV1625">
        <v>0</v>
      </c>
      <c r="BW1625" t="s">
        <v>697</v>
      </c>
      <c r="BX1625">
        <v>0</v>
      </c>
    </row>
    <row r="1626" spans="1:76" x14ac:dyDescent="0.25">
      <c r="A1626" t="s">
        <v>726</v>
      </c>
      <c r="B1626" t="s">
        <v>191</v>
      </c>
      <c r="C1626" t="s">
        <v>539</v>
      </c>
      <c r="D1626" t="s">
        <v>540</v>
      </c>
      <c r="E1626" t="s">
        <v>697</v>
      </c>
      <c r="F1626" t="s">
        <v>457</v>
      </c>
      <c r="G1626" t="s">
        <v>697</v>
      </c>
      <c r="H1626" t="s">
        <v>184</v>
      </c>
      <c r="I1626" t="s">
        <v>3339</v>
      </c>
      <c r="J1626" t="s">
        <v>3339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697</v>
      </c>
      <c r="AC1626" s="2">
        <v>-9.6885245901639347</v>
      </c>
      <c r="AD1626">
        <v>-2.13</v>
      </c>
      <c r="AE1626">
        <v>0</v>
      </c>
      <c r="AF1626">
        <v>0</v>
      </c>
      <c r="AG1626">
        <v>0</v>
      </c>
      <c r="AH1626">
        <v>0</v>
      </c>
      <c r="AI1626" t="s">
        <v>697</v>
      </c>
      <c r="AJ1626" t="s">
        <v>697</v>
      </c>
      <c r="AK1626" t="s">
        <v>697</v>
      </c>
      <c r="AL1626">
        <v>0</v>
      </c>
      <c r="AM1626">
        <v>0</v>
      </c>
      <c r="AN1626" t="s">
        <v>697</v>
      </c>
      <c r="AO1626" t="s">
        <v>697</v>
      </c>
      <c r="AP1626" t="s">
        <v>697</v>
      </c>
      <c r="AQ1626" t="s">
        <v>697</v>
      </c>
      <c r="AR1626" t="s">
        <v>697</v>
      </c>
      <c r="AS1626" t="s">
        <v>697</v>
      </c>
      <c r="AT1626" t="s">
        <v>697</v>
      </c>
      <c r="AU1626" t="s">
        <v>697</v>
      </c>
      <c r="AV1626" t="s">
        <v>697</v>
      </c>
      <c r="AW1626" t="s">
        <v>697</v>
      </c>
      <c r="AX1626" t="s">
        <v>697</v>
      </c>
      <c r="AY1626" t="s">
        <v>697</v>
      </c>
      <c r="AZ1626" t="s">
        <v>697</v>
      </c>
      <c r="BA1626" t="s">
        <v>3176</v>
      </c>
      <c r="BB1626" t="s">
        <v>3608</v>
      </c>
      <c r="BC1626">
        <v>11.82</v>
      </c>
      <c r="BD1626" t="s">
        <v>697</v>
      </c>
      <c r="BE1626">
        <v>0</v>
      </c>
      <c r="BF1626">
        <v>0</v>
      </c>
      <c r="BG1626">
        <v>0</v>
      </c>
      <c r="BH1626">
        <v>0</v>
      </c>
      <c r="BI1626" t="s">
        <v>197</v>
      </c>
      <c r="BJ1626" t="s">
        <v>697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 t="s">
        <v>697</v>
      </c>
      <c r="BQ1626">
        <v>0</v>
      </c>
      <c r="BR1626">
        <v>0</v>
      </c>
      <c r="BS1626">
        <v>0</v>
      </c>
      <c r="BT1626" t="s">
        <v>697</v>
      </c>
      <c r="BU1626">
        <v>0</v>
      </c>
      <c r="BV1626">
        <v>0</v>
      </c>
      <c r="BW1626" t="s">
        <v>697</v>
      </c>
      <c r="BX1626">
        <v>0</v>
      </c>
    </row>
    <row r="1627" spans="1:76" x14ac:dyDescent="0.25">
      <c r="A1627" t="s">
        <v>726</v>
      </c>
      <c r="B1627" t="s">
        <v>191</v>
      </c>
      <c r="C1627" t="s">
        <v>539</v>
      </c>
      <c r="D1627" t="s">
        <v>540</v>
      </c>
      <c r="E1627" t="s">
        <v>697</v>
      </c>
      <c r="F1627" t="s">
        <v>457</v>
      </c>
      <c r="G1627" t="s">
        <v>697</v>
      </c>
      <c r="H1627" t="s">
        <v>184</v>
      </c>
      <c r="I1627" t="s">
        <v>3339</v>
      </c>
      <c r="J1627" t="s">
        <v>3339</v>
      </c>
      <c r="K1627">
        <v>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697</v>
      </c>
      <c r="AC1627" s="2">
        <v>-5.7459016393442619</v>
      </c>
      <c r="AD1627">
        <v>-1.26</v>
      </c>
      <c r="AE1627">
        <v>0</v>
      </c>
      <c r="AF1627">
        <v>0</v>
      </c>
      <c r="AG1627">
        <v>0</v>
      </c>
      <c r="AH1627">
        <v>0</v>
      </c>
      <c r="AI1627" t="s">
        <v>697</v>
      </c>
      <c r="AJ1627" t="s">
        <v>697</v>
      </c>
      <c r="AK1627" t="s">
        <v>697</v>
      </c>
      <c r="AL1627">
        <v>0</v>
      </c>
      <c r="AM1627">
        <v>0</v>
      </c>
      <c r="AN1627" t="s">
        <v>697</v>
      </c>
      <c r="AO1627" t="s">
        <v>697</v>
      </c>
      <c r="AP1627" t="s">
        <v>697</v>
      </c>
      <c r="AQ1627" t="s">
        <v>697</v>
      </c>
      <c r="AR1627" t="s">
        <v>697</v>
      </c>
      <c r="AS1627" t="s">
        <v>697</v>
      </c>
      <c r="AT1627" t="s">
        <v>697</v>
      </c>
      <c r="AU1627" t="s">
        <v>697</v>
      </c>
      <c r="AV1627" t="s">
        <v>697</v>
      </c>
      <c r="AW1627" t="s">
        <v>697</v>
      </c>
      <c r="AX1627" t="s">
        <v>697</v>
      </c>
      <c r="AY1627" t="s">
        <v>697</v>
      </c>
      <c r="AZ1627" t="s">
        <v>697</v>
      </c>
      <c r="BA1627" t="s">
        <v>3609</v>
      </c>
      <c r="BB1627" t="s">
        <v>3610</v>
      </c>
      <c r="BC1627">
        <v>7.01</v>
      </c>
      <c r="BD1627" t="s">
        <v>697</v>
      </c>
      <c r="BE1627">
        <v>0</v>
      </c>
      <c r="BF1627">
        <v>0</v>
      </c>
      <c r="BG1627">
        <v>0</v>
      </c>
      <c r="BH1627">
        <v>0</v>
      </c>
      <c r="BI1627" t="s">
        <v>197</v>
      </c>
      <c r="BJ1627" t="s">
        <v>697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 t="s">
        <v>697</v>
      </c>
      <c r="BQ1627">
        <v>0</v>
      </c>
      <c r="BR1627">
        <v>0</v>
      </c>
      <c r="BS1627">
        <v>0</v>
      </c>
      <c r="BT1627" t="s">
        <v>697</v>
      </c>
      <c r="BU1627">
        <v>0</v>
      </c>
      <c r="BV1627">
        <v>0</v>
      </c>
      <c r="BW1627" t="s">
        <v>697</v>
      </c>
      <c r="BX1627">
        <v>0</v>
      </c>
    </row>
    <row r="1628" spans="1:76" x14ac:dyDescent="0.25">
      <c r="A1628" t="s">
        <v>746</v>
      </c>
      <c r="B1628" t="s">
        <v>201</v>
      </c>
      <c r="C1628" t="s">
        <v>249</v>
      </c>
      <c r="D1628" t="s">
        <v>250</v>
      </c>
      <c r="E1628" t="s">
        <v>697</v>
      </c>
      <c r="F1628" t="s">
        <v>251</v>
      </c>
      <c r="G1628" t="s">
        <v>697</v>
      </c>
      <c r="H1628" t="s">
        <v>184</v>
      </c>
      <c r="I1628" t="s">
        <v>3339</v>
      </c>
      <c r="J1628" t="s">
        <v>3339</v>
      </c>
      <c r="K1628">
        <v>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697</v>
      </c>
      <c r="AC1628" s="2">
        <v>-10.368852459016393</v>
      </c>
      <c r="AD1628">
        <v>-2.2799999999999998</v>
      </c>
      <c r="AE1628">
        <v>0</v>
      </c>
      <c r="AF1628">
        <v>0</v>
      </c>
      <c r="AG1628">
        <v>0</v>
      </c>
      <c r="AH1628">
        <v>0</v>
      </c>
      <c r="AI1628" t="s">
        <v>697</v>
      </c>
      <c r="AJ1628" t="s">
        <v>697</v>
      </c>
      <c r="AK1628" t="s">
        <v>697</v>
      </c>
      <c r="AL1628">
        <v>0</v>
      </c>
      <c r="AM1628">
        <v>0</v>
      </c>
      <c r="AN1628" t="s">
        <v>697</v>
      </c>
      <c r="AO1628" t="s">
        <v>697</v>
      </c>
      <c r="AP1628" t="s">
        <v>697</v>
      </c>
      <c r="AQ1628" t="s">
        <v>697</v>
      </c>
      <c r="AR1628" t="s">
        <v>697</v>
      </c>
      <c r="AS1628" t="s">
        <v>697</v>
      </c>
      <c r="AT1628" t="s">
        <v>697</v>
      </c>
      <c r="AU1628" t="s">
        <v>697</v>
      </c>
      <c r="AV1628" t="s">
        <v>697</v>
      </c>
      <c r="AW1628" t="s">
        <v>697</v>
      </c>
      <c r="AX1628" t="s">
        <v>697</v>
      </c>
      <c r="AY1628" t="s">
        <v>697</v>
      </c>
      <c r="AZ1628" t="s">
        <v>697</v>
      </c>
      <c r="BA1628" t="s">
        <v>3363</v>
      </c>
      <c r="BB1628" t="s">
        <v>3611</v>
      </c>
      <c r="BC1628">
        <v>12.65</v>
      </c>
      <c r="BD1628" t="s">
        <v>697</v>
      </c>
      <c r="BE1628">
        <v>0</v>
      </c>
      <c r="BF1628">
        <v>0</v>
      </c>
      <c r="BG1628">
        <v>0</v>
      </c>
      <c r="BH1628">
        <v>0</v>
      </c>
      <c r="BI1628" t="s">
        <v>197</v>
      </c>
      <c r="BJ1628" t="s">
        <v>697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 t="s">
        <v>697</v>
      </c>
      <c r="BQ1628">
        <v>0</v>
      </c>
      <c r="BR1628">
        <v>0</v>
      </c>
      <c r="BS1628">
        <v>0</v>
      </c>
      <c r="BT1628" t="s">
        <v>697</v>
      </c>
      <c r="BU1628">
        <v>0</v>
      </c>
      <c r="BV1628">
        <v>0</v>
      </c>
      <c r="BW1628" t="s">
        <v>697</v>
      </c>
      <c r="BX1628">
        <v>0</v>
      </c>
    </row>
    <row r="1629" spans="1:76" x14ac:dyDescent="0.25">
      <c r="A1629" t="s">
        <v>738</v>
      </c>
      <c r="B1629" t="s">
        <v>201</v>
      </c>
      <c r="C1629" t="s">
        <v>634</v>
      </c>
      <c r="D1629" t="s">
        <v>224</v>
      </c>
      <c r="E1629" t="s">
        <v>697</v>
      </c>
      <c r="F1629" t="s">
        <v>225</v>
      </c>
      <c r="G1629" t="s">
        <v>697</v>
      </c>
      <c r="H1629" t="s">
        <v>184</v>
      </c>
      <c r="I1629" t="s">
        <v>3339</v>
      </c>
      <c r="J1629" t="s">
        <v>3339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697</v>
      </c>
      <c r="AC1629" s="2">
        <v>-2.5655737704918034</v>
      </c>
      <c r="AD1629">
        <v>-0.56000000000000005</v>
      </c>
      <c r="AE1629">
        <v>0</v>
      </c>
      <c r="AF1629">
        <v>0</v>
      </c>
      <c r="AG1629">
        <v>0</v>
      </c>
      <c r="AH1629">
        <v>0</v>
      </c>
      <c r="AI1629" t="s">
        <v>697</v>
      </c>
      <c r="AJ1629" t="s">
        <v>697</v>
      </c>
      <c r="AK1629" t="s">
        <v>697</v>
      </c>
      <c r="AL1629">
        <v>0</v>
      </c>
      <c r="AM1629">
        <v>0</v>
      </c>
      <c r="AN1629" t="s">
        <v>697</v>
      </c>
      <c r="AO1629" t="s">
        <v>697</v>
      </c>
      <c r="AP1629" t="s">
        <v>697</v>
      </c>
      <c r="AQ1629" t="s">
        <v>697</v>
      </c>
      <c r="AR1629" t="s">
        <v>697</v>
      </c>
      <c r="AS1629" t="s">
        <v>697</v>
      </c>
      <c r="AT1629" t="s">
        <v>697</v>
      </c>
      <c r="AU1629" t="s">
        <v>697</v>
      </c>
      <c r="AV1629" t="s">
        <v>697</v>
      </c>
      <c r="AW1629" t="s">
        <v>697</v>
      </c>
      <c r="AX1629" t="s">
        <v>697</v>
      </c>
      <c r="AY1629" t="s">
        <v>697</v>
      </c>
      <c r="AZ1629" t="s">
        <v>697</v>
      </c>
      <c r="BA1629" t="s">
        <v>1900</v>
      </c>
      <c r="BB1629" t="s">
        <v>3612</v>
      </c>
      <c r="BC1629">
        <v>3.13</v>
      </c>
      <c r="BD1629" t="s">
        <v>697</v>
      </c>
      <c r="BE1629">
        <v>0</v>
      </c>
      <c r="BF1629">
        <v>0</v>
      </c>
      <c r="BG1629">
        <v>0</v>
      </c>
      <c r="BH1629">
        <v>0</v>
      </c>
      <c r="BI1629" t="s">
        <v>197</v>
      </c>
      <c r="BJ1629" t="s">
        <v>697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 t="s">
        <v>697</v>
      </c>
      <c r="BQ1629">
        <v>0</v>
      </c>
      <c r="BR1629">
        <v>0</v>
      </c>
      <c r="BS1629">
        <v>0</v>
      </c>
      <c r="BT1629" t="s">
        <v>697</v>
      </c>
      <c r="BU1629">
        <v>0</v>
      </c>
      <c r="BV1629">
        <v>0</v>
      </c>
      <c r="BW1629" t="s">
        <v>697</v>
      </c>
      <c r="BX1629">
        <v>0</v>
      </c>
    </row>
    <row r="1630" spans="1:76" x14ac:dyDescent="0.25">
      <c r="A1630" t="s">
        <v>746</v>
      </c>
      <c r="B1630" t="s">
        <v>201</v>
      </c>
      <c r="C1630" t="s">
        <v>249</v>
      </c>
      <c r="D1630" t="s">
        <v>250</v>
      </c>
      <c r="E1630" t="s">
        <v>697</v>
      </c>
      <c r="F1630" t="s">
        <v>251</v>
      </c>
      <c r="G1630" t="s">
        <v>697</v>
      </c>
      <c r="H1630" t="s">
        <v>184</v>
      </c>
      <c r="I1630" t="s">
        <v>3339</v>
      </c>
      <c r="J1630" t="s">
        <v>3339</v>
      </c>
      <c r="K1630">
        <v>2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697</v>
      </c>
      <c r="AC1630" s="2">
        <v>-3.0245901639344264</v>
      </c>
      <c r="AD1630">
        <v>-0.67</v>
      </c>
      <c r="AE1630">
        <v>0</v>
      </c>
      <c r="AF1630">
        <v>0</v>
      </c>
      <c r="AG1630">
        <v>0</v>
      </c>
      <c r="AH1630">
        <v>0</v>
      </c>
      <c r="AI1630" t="s">
        <v>697</v>
      </c>
      <c r="AJ1630" t="s">
        <v>697</v>
      </c>
      <c r="AK1630" t="s">
        <v>697</v>
      </c>
      <c r="AL1630">
        <v>0</v>
      </c>
      <c r="AM1630">
        <v>0</v>
      </c>
      <c r="AN1630" t="s">
        <v>697</v>
      </c>
      <c r="AO1630" t="s">
        <v>697</v>
      </c>
      <c r="AP1630" t="s">
        <v>697</v>
      </c>
      <c r="AQ1630" t="s">
        <v>697</v>
      </c>
      <c r="AR1630" t="s">
        <v>697</v>
      </c>
      <c r="AS1630" t="s">
        <v>697</v>
      </c>
      <c r="AT1630" t="s">
        <v>697</v>
      </c>
      <c r="AU1630" t="s">
        <v>697</v>
      </c>
      <c r="AV1630" t="s">
        <v>697</v>
      </c>
      <c r="AW1630" t="s">
        <v>697</v>
      </c>
      <c r="AX1630" t="s">
        <v>697</v>
      </c>
      <c r="AY1630" t="s">
        <v>697</v>
      </c>
      <c r="AZ1630" t="s">
        <v>697</v>
      </c>
      <c r="BA1630" t="s">
        <v>906</v>
      </c>
      <c r="BB1630" t="s">
        <v>3613</v>
      </c>
      <c r="BC1630">
        <v>3.69</v>
      </c>
      <c r="BD1630" t="s">
        <v>697</v>
      </c>
      <c r="BE1630">
        <v>0</v>
      </c>
      <c r="BF1630">
        <v>0</v>
      </c>
      <c r="BG1630">
        <v>0</v>
      </c>
      <c r="BH1630">
        <v>0</v>
      </c>
      <c r="BI1630" t="s">
        <v>197</v>
      </c>
      <c r="BJ1630" t="s">
        <v>697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 t="s">
        <v>697</v>
      </c>
      <c r="BQ1630">
        <v>0</v>
      </c>
      <c r="BR1630">
        <v>0</v>
      </c>
      <c r="BS1630">
        <v>0</v>
      </c>
      <c r="BT1630" t="s">
        <v>697</v>
      </c>
      <c r="BU1630">
        <v>0</v>
      </c>
      <c r="BV1630">
        <v>0</v>
      </c>
      <c r="BW1630" t="s">
        <v>697</v>
      </c>
      <c r="BX1630">
        <v>0</v>
      </c>
    </row>
    <row r="1631" spans="1:76" x14ac:dyDescent="0.25">
      <c r="A1631" t="s">
        <v>738</v>
      </c>
      <c r="B1631" t="s">
        <v>201</v>
      </c>
      <c r="C1631" t="s">
        <v>634</v>
      </c>
      <c r="D1631" t="s">
        <v>224</v>
      </c>
      <c r="E1631" t="s">
        <v>697</v>
      </c>
      <c r="F1631" t="s">
        <v>225</v>
      </c>
      <c r="G1631" t="s">
        <v>697</v>
      </c>
      <c r="H1631" t="s">
        <v>184</v>
      </c>
      <c r="I1631" t="s">
        <v>3339</v>
      </c>
      <c r="J1631" t="s">
        <v>3339</v>
      </c>
      <c r="K1631">
        <v>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697</v>
      </c>
      <c r="AC1631" s="2">
        <v>-5.8934426229508201</v>
      </c>
      <c r="AD1631">
        <v>-1.3</v>
      </c>
      <c r="AE1631">
        <v>0</v>
      </c>
      <c r="AF1631">
        <v>0</v>
      </c>
      <c r="AG1631">
        <v>0</v>
      </c>
      <c r="AH1631">
        <v>0</v>
      </c>
      <c r="AI1631" t="s">
        <v>697</v>
      </c>
      <c r="AJ1631" t="s">
        <v>697</v>
      </c>
      <c r="AK1631" t="s">
        <v>697</v>
      </c>
      <c r="AL1631">
        <v>0</v>
      </c>
      <c r="AM1631">
        <v>0</v>
      </c>
      <c r="AN1631" t="s">
        <v>697</v>
      </c>
      <c r="AO1631" t="s">
        <v>697</v>
      </c>
      <c r="AP1631" t="s">
        <v>697</v>
      </c>
      <c r="AQ1631" t="s">
        <v>697</v>
      </c>
      <c r="AR1631" t="s">
        <v>697</v>
      </c>
      <c r="AS1631" t="s">
        <v>697</v>
      </c>
      <c r="AT1631" t="s">
        <v>697</v>
      </c>
      <c r="AU1631" t="s">
        <v>697</v>
      </c>
      <c r="AV1631" t="s">
        <v>697</v>
      </c>
      <c r="AW1631" t="s">
        <v>697</v>
      </c>
      <c r="AX1631" t="s">
        <v>697</v>
      </c>
      <c r="AY1631" t="s">
        <v>697</v>
      </c>
      <c r="AZ1631" t="s">
        <v>697</v>
      </c>
      <c r="BA1631" t="s">
        <v>3281</v>
      </c>
      <c r="BB1631" t="s">
        <v>3614</v>
      </c>
      <c r="BC1631">
        <v>7.19</v>
      </c>
      <c r="BD1631" t="s">
        <v>697</v>
      </c>
      <c r="BE1631">
        <v>0</v>
      </c>
      <c r="BF1631">
        <v>0</v>
      </c>
      <c r="BG1631">
        <v>0</v>
      </c>
      <c r="BH1631">
        <v>0</v>
      </c>
      <c r="BI1631" t="s">
        <v>197</v>
      </c>
      <c r="BJ1631" t="s">
        <v>697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 t="s">
        <v>697</v>
      </c>
      <c r="BQ1631">
        <v>0</v>
      </c>
      <c r="BR1631">
        <v>0</v>
      </c>
      <c r="BS1631">
        <v>0</v>
      </c>
      <c r="BT1631" t="s">
        <v>697</v>
      </c>
      <c r="BU1631">
        <v>0</v>
      </c>
      <c r="BV1631">
        <v>0</v>
      </c>
      <c r="BW1631" t="s">
        <v>697</v>
      </c>
      <c r="BX1631">
        <v>0</v>
      </c>
    </row>
    <row r="1632" spans="1:76" x14ac:dyDescent="0.25">
      <c r="A1632" t="s">
        <v>738</v>
      </c>
      <c r="B1632" t="s">
        <v>201</v>
      </c>
      <c r="C1632" t="s">
        <v>634</v>
      </c>
      <c r="D1632" t="s">
        <v>224</v>
      </c>
      <c r="E1632" t="s">
        <v>697</v>
      </c>
      <c r="F1632" t="s">
        <v>225</v>
      </c>
      <c r="G1632" t="s">
        <v>697</v>
      </c>
      <c r="H1632" t="s">
        <v>184</v>
      </c>
      <c r="I1632" t="s">
        <v>3339</v>
      </c>
      <c r="J1632" t="s">
        <v>3339</v>
      </c>
      <c r="K1632">
        <v>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697</v>
      </c>
      <c r="AC1632" s="2">
        <v>-9.1721311475409841</v>
      </c>
      <c r="AD1632">
        <v>-2.02</v>
      </c>
      <c r="AE1632">
        <v>0</v>
      </c>
      <c r="AF1632">
        <v>0</v>
      </c>
      <c r="AG1632">
        <v>0</v>
      </c>
      <c r="AH1632">
        <v>0</v>
      </c>
      <c r="AI1632" t="s">
        <v>697</v>
      </c>
      <c r="AJ1632" t="s">
        <v>697</v>
      </c>
      <c r="AK1632" t="s">
        <v>697</v>
      </c>
      <c r="AL1632">
        <v>0</v>
      </c>
      <c r="AM1632">
        <v>0</v>
      </c>
      <c r="AN1632" t="s">
        <v>697</v>
      </c>
      <c r="AO1632" t="s">
        <v>697</v>
      </c>
      <c r="AP1632" t="s">
        <v>697</v>
      </c>
      <c r="AQ1632" t="s">
        <v>697</v>
      </c>
      <c r="AR1632" t="s">
        <v>697</v>
      </c>
      <c r="AS1632" t="s">
        <v>697</v>
      </c>
      <c r="AT1632" t="s">
        <v>697</v>
      </c>
      <c r="AU1632" t="s">
        <v>697</v>
      </c>
      <c r="AV1632" t="s">
        <v>697</v>
      </c>
      <c r="AW1632" t="s">
        <v>697</v>
      </c>
      <c r="AX1632" t="s">
        <v>697</v>
      </c>
      <c r="AY1632" t="s">
        <v>697</v>
      </c>
      <c r="AZ1632" t="s">
        <v>697</v>
      </c>
      <c r="BA1632" t="s">
        <v>3615</v>
      </c>
      <c r="BB1632" t="s">
        <v>3616</v>
      </c>
      <c r="BC1632">
        <v>11.19</v>
      </c>
      <c r="BD1632" t="s">
        <v>697</v>
      </c>
      <c r="BE1632">
        <v>0</v>
      </c>
      <c r="BF1632">
        <v>0</v>
      </c>
      <c r="BG1632">
        <v>0</v>
      </c>
      <c r="BH1632">
        <v>0</v>
      </c>
      <c r="BI1632" t="s">
        <v>197</v>
      </c>
      <c r="BJ1632" t="s">
        <v>697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 t="s">
        <v>697</v>
      </c>
      <c r="BQ1632">
        <v>0</v>
      </c>
      <c r="BR1632">
        <v>0</v>
      </c>
      <c r="BS1632">
        <v>0</v>
      </c>
      <c r="BT1632" t="s">
        <v>697</v>
      </c>
      <c r="BU1632">
        <v>0</v>
      </c>
      <c r="BV1632">
        <v>0</v>
      </c>
      <c r="BW1632" t="s">
        <v>697</v>
      </c>
      <c r="BX1632">
        <v>0</v>
      </c>
    </row>
    <row r="1633" spans="1:76" x14ac:dyDescent="0.25">
      <c r="A1633" t="s">
        <v>746</v>
      </c>
      <c r="B1633" t="s">
        <v>201</v>
      </c>
      <c r="C1633" t="s">
        <v>249</v>
      </c>
      <c r="D1633" t="s">
        <v>250</v>
      </c>
      <c r="E1633" t="s">
        <v>697</v>
      </c>
      <c r="F1633" t="s">
        <v>251</v>
      </c>
      <c r="G1633" t="s">
        <v>697</v>
      </c>
      <c r="H1633" t="s">
        <v>184</v>
      </c>
      <c r="I1633" t="s">
        <v>3339</v>
      </c>
      <c r="J1633" t="s">
        <v>3339</v>
      </c>
      <c r="K1633">
        <v>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697</v>
      </c>
      <c r="AC1633" s="2">
        <v>-5.6885245901639347</v>
      </c>
      <c r="AD1633">
        <v>-1.25</v>
      </c>
      <c r="AE1633">
        <v>0</v>
      </c>
      <c r="AF1633">
        <v>0</v>
      </c>
      <c r="AG1633">
        <v>0</v>
      </c>
      <c r="AH1633">
        <v>0</v>
      </c>
      <c r="AI1633" t="s">
        <v>697</v>
      </c>
      <c r="AJ1633" t="s">
        <v>697</v>
      </c>
      <c r="AK1633" t="s">
        <v>697</v>
      </c>
      <c r="AL1633">
        <v>0</v>
      </c>
      <c r="AM1633">
        <v>0</v>
      </c>
      <c r="AN1633" t="s">
        <v>697</v>
      </c>
      <c r="AO1633" t="s">
        <v>697</v>
      </c>
      <c r="AP1633" t="s">
        <v>697</v>
      </c>
      <c r="AQ1633" t="s">
        <v>697</v>
      </c>
      <c r="AR1633" t="s">
        <v>697</v>
      </c>
      <c r="AS1633" t="s">
        <v>697</v>
      </c>
      <c r="AT1633" t="s">
        <v>697</v>
      </c>
      <c r="AU1633" t="s">
        <v>697</v>
      </c>
      <c r="AV1633" t="s">
        <v>697</v>
      </c>
      <c r="AW1633" t="s">
        <v>697</v>
      </c>
      <c r="AX1633" t="s">
        <v>697</v>
      </c>
      <c r="AY1633" t="s">
        <v>697</v>
      </c>
      <c r="AZ1633" t="s">
        <v>697</v>
      </c>
      <c r="BA1633" t="s">
        <v>1164</v>
      </c>
      <c r="BB1633" t="s">
        <v>3617</v>
      </c>
      <c r="BC1633">
        <v>6.94</v>
      </c>
      <c r="BD1633" t="s">
        <v>697</v>
      </c>
      <c r="BE1633">
        <v>0</v>
      </c>
      <c r="BF1633">
        <v>0</v>
      </c>
      <c r="BG1633">
        <v>0</v>
      </c>
      <c r="BH1633">
        <v>0</v>
      </c>
      <c r="BI1633" t="s">
        <v>197</v>
      </c>
      <c r="BJ1633" t="s">
        <v>697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 t="s">
        <v>697</v>
      </c>
      <c r="BQ1633">
        <v>0</v>
      </c>
      <c r="BR1633">
        <v>0</v>
      </c>
      <c r="BS1633">
        <v>0</v>
      </c>
      <c r="BT1633" t="s">
        <v>697</v>
      </c>
      <c r="BU1633">
        <v>0</v>
      </c>
      <c r="BV1633">
        <v>0</v>
      </c>
      <c r="BW1633" t="s">
        <v>697</v>
      </c>
      <c r="BX1633">
        <v>0</v>
      </c>
    </row>
    <row r="1634" spans="1:76" x14ac:dyDescent="0.25">
      <c r="A1634" t="s">
        <v>758</v>
      </c>
      <c r="B1634" t="s">
        <v>191</v>
      </c>
      <c r="C1634" t="s">
        <v>759</v>
      </c>
      <c r="D1634" t="s">
        <v>239</v>
      </c>
      <c r="E1634" t="s">
        <v>697</v>
      </c>
      <c r="F1634" t="s">
        <v>240</v>
      </c>
      <c r="G1634" t="s">
        <v>697</v>
      </c>
      <c r="H1634" t="s">
        <v>184</v>
      </c>
      <c r="I1634" t="s">
        <v>3339</v>
      </c>
      <c r="J1634" t="s">
        <v>3339</v>
      </c>
      <c r="K1634">
        <v>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697</v>
      </c>
      <c r="AC1634" s="2">
        <v>-8.8606557377049189</v>
      </c>
      <c r="AD1634">
        <v>-1.95</v>
      </c>
      <c r="AE1634">
        <v>0</v>
      </c>
      <c r="AF1634">
        <v>0</v>
      </c>
      <c r="AG1634">
        <v>0</v>
      </c>
      <c r="AH1634">
        <v>0</v>
      </c>
      <c r="AI1634" t="s">
        <v>697</v>
      </c>
      <c r="AJ1634" t="s">
        <v>697</v>
      </c>
      <c r="AK1634" t="s">
        <v>697</v>
      </c>
      <c r="AL1634">
        <v>0</v>
      </c>
      <c r="AM1634">
        <v>0</v>
      </c>
      <c r="AN1634" t="s">
        <v>697</v>
      </c>
      <c r="AO1634" t="s">
        <v>697</v>
      </c>
      <c r="AP1634" t="s">
        <v>697</v>
      </c>
      <c r="AQ1634" t="s">
        <v>697</v>
      </c>
      <c r="AR1634" t="s">
        <v>697</v>
      </c>
      <c r="AS1634" t="s">
        <v>697</v>
      </c>
      <c r="AT1634" t="s">
        <v>697</v>
      </c>
      <c r="AU1634" t="s">
        <v>697</v>
      </c>
      <c r="AV1634" t="s">
        <v>697</v>
      </c>
      <c r="AW1634" t="s">
        <v>697</v>
      </c>
      <c r="AX1634" t="s">
        <v>697</v>
      </c>
      <c r="AY1634" t="s">
        <v>697</v>
      </c>
      <c r="AZ1634" t="s">
        <v>697</v>
      </c>
      <c r="BA1634" t="s">
        <v>3618</v>
      </c>
      <c r="BB1634" t="s">
        <v>3619</v>
      </c>
      <c r="BC1634">
        <v>10.81</v>
      </c>
      <c r="BD1634" t="s">
        <v>697</v>
      </c>
      <c r="BE1634">
        <v>0</v>
      </c>
      <c r="BF1634">
        <v>0</v>
      </c>
      <c r="BG1634">
        <v>0</v>
      </c>
      <c r="BH1634">
        <v>0</v>
      </c>
      <c r="BI1634" t="s">
        <v>197</v>
      </c>
      <c r="BJ1634" t="s">
        <v>697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 t="s">
        <v>697</v>
      </c>
      <c r="BQ1634">
        <v>0</v>
      </c>
      <c r="BR1634">
        <v>0</v>
      </c>
      <c r="BS1634">
        <v>0</v>
      </c>
      <c r="BT1634" t="s">
        <v>697</v>
      </c>
      <c r="BU1634">
        <v>0</v>
      </c>
      <c r="BV1634">
        <v>0</v>
      </c>
      <c r="BW1634" t="s">
        <v>697</v>
      </c>
      <c r="BX1634">
        <v>0</v>
      </c>
    </row>
    <row r="1635" spans="1:76" x14ac:dyDescent="0.25">
      <c r="A1635" t="s">
        <v>748</v>
      </c>
      <c r="B1635" t="s">
        <v>231</v>
      </c>
      <c r="C1635" t="s">
        <v>665</v>
      </c>
      <c r="D1635" t="s">
        <v>233</v>
      </c>
      <c r="E1635" t="s">
        <v>697</v>
      </c>
      <c r="F1635" t="s">
        <v>597</v>
      </c>
      <c r="G1635" t="s">
        <v>697</v>
      </c>
      <c r="H1635" t="s">
        <v>184</v>
      </c>
      <c r="I1635" t="s">
        <v>3339</v>
      </c>
      <c r="J1635" t="s">
        <v>3339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t="s">
        <v>697</v>
      </c>
      <c r="AC1635" s="2">
        <v>-3.0245901639344264</v>
      </c>
      <c r="AD1635">
        <v>-0.67</v>
      </c>
      <c r="AE1635">
        <v>0</v>
      </c>
      <c r="AF1635">
        <v>0</v>
      </c>
      <c r="AG1635">
        <v>0</v>
      </c>
      <c r="AH1635">
        <v>0</v>
      </c>
      <c r="AI1635" t="s">
        <v>697</v>
      </c>
      <c r="AJ1635" t="s">
        <v>697</v>
      </c>
      <c r="AK1635" t="s">
        <v>697</v>
      </c>
      <c r="AL1635">
        <v>0</v>
      </c>
      <c r="AM1635">
        <v>0</v>
      </c>
      <c r="AN1635" t="s">
        <v>697</v>
      </c>
      <c r="AO1635" t="s">
        <v>697</v>
      </c>
      <c r="AP1635" t="s">
        <v>697</v>
      </c>
      <c r="AQ1635" t="s">
        <v>697</v>
      </c>
      <c r="AR1635" t="s">
        <v>697</v>
      </c>
      <c r="AS1635" t="s">
        <v>697</v>
      </c>
      <c r="AT1635" t="s">
        <v>697</v>
      </c>
      <c r="AU1635" t="s">
        <v>697</v>
      </c>
      <c r="AV1635" t="s">
        <v>697</v>
      </c>
      <c r="AW1635" t="s">
        <v>697</v>
      </c>
      <c r="AX1635" t="s">
        <v>697</v>
      </c>
      <c r="AY1635" t="s">
        <v>697</v>
      </c>
      <c r="AZ1635" t="s">
        <v>697</v>
      </c>
      <c r="BA1635" t="s">
        <v>3447</v>
      </c>
      <c r="BB1635" t="s">
        <v>3620</v>
      </c>
      <c r="BC1635">
        <v>3.69</v>
      </c>
      <c r="BD1635" t="s">
        <v>697</v>
      </c>
      <c r="BE1635">
        <v>0</v>
      </c>
      <c r="BF1635">
        <v>0</v>
      </c>
      <c r="BG1635">
        <v>0</v>
      </c>
      <c r="BH1635">
        <v>0</v>
      </c>
      <c r="BI1635" t="s">
        <v>197</v>
      </c>
      <c r="BJ1635" t="s">
        <v>697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 t="s">
        <v>697</v>
      </c>
      <c r="BQ1635">
        <v>0</v>
      </c>
      <c r="BR1635">
        <v>0</v>
      </c>
      <c r="BS1635">
        <v>0</v>
      </c>
      <c r="BT1635" t="s">
        <v>697</v>
      </c>
      <c r="BU1635">
        <v>0</v>
      </c>
      <c r="BV1635">
        <v>0</v>
      </c>
      <c r="BW1635" t="s">
        <v>697</v>
      </c>
      <c r="BX1635">
        <v>0</v>
      </c>
    </row>
    <row r="1636" spans="1:76" x14ac:dyDescent="0.25">
      <c r="A1636" t="s">
        <v>737</v>
      </c>
      <c r="B1636" t="s">
        <v>201</v>
      </c>
      <c r="C1636" t="s">
        <v>641</v>
      </c>
      <c r="D1636" t="s">
        <v>670</v>
      </c>
      <c r="E1636" t="s">
        <v>697</v>
      </c>
      <c r="F1636" t="s">
        <v>640</v>
      </c>
      <c r="G1636" t="s">
        <v>697</v>
      </c>
      <c r="H1636" t="s">
        <v>184</v>
      </c>
      <c r="I1636" t="s">
        <v>3339</v>
      </c>
      <c r="J1636" t="s">
        <v>3339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">
        <v>697</v>
      </c>
      <c r="AC1636" s="2">
        <v>-6.7377049180327866</v>
      </c>
      <c r="AD1636">
        <v>-1.48</v>
      </c>
      <c r="AE1636">
        <v>0</v>
      </c>
      <c r="AF1636">
        <v>0</v>
      </c>
      <c r="AG1636">
        <v>0</v>
      </c>
      <c r="AH1636">
        <v>0</v>
      </c>
      <c r="AI1636" t="s">
        <v>697</v>
      </c>
      <c r="AJ1636" t="s">
        <v>697</v>
      </c>
      <c r="AK1636" t="s">
        <v>697</v>
      </c>
      <c r="AL1636">
        <v>0</v>
      </c>
      <c r="AM1636">
        <v>0</v>
      </c>
      <c r="AN1636" t="s">
        <v>697</v>
      </c>
      <c r="AO1636" t="s">
        <v>697</v>
      </c>
      <c r="AP1636" t="s">
        <v>697</v>
      </c>
      <c r="AQ1636" t="s">
        <v>697</v>
      </c>
      <c r="AR1636" t="s">
        <v>697</v>
      </c>
      <c r="AS1636" t="s">
        <v>697</v>
      </c>
      <c r="AT1636" t="s">
        <v>697</v>
      </c>
      <c r="AU1636" t="s">
        <v>697</v>
      </c>
      <c r="AV1636" t="s">
        <v>697</v>
      </c>
      <c r="AW1636" t="s">
        <v>697</v>
      </c>
      <c r="AX1636" t="s">
        <v>697</v>
      </c>
      <c r="AY1636" t="s">
        <v>697</v>
      </c>
      <c r="AZ1636" t="s">
        <v>697</v>
      </c>
      <c r="BA1636" t="s">
        <v>3133</v>
      </c>
      <c r="BB1636" t="s">
        <v>3621</v>
      </c>
      <c r="BC1636">
        <v>8.2200000000000006</v>
      </c>
      <c r="BD1636" t="s">
        <v>697</v>
      </c>
      <c r="BE1636">
        <v>0</v>
      </c>
      <c r="BF1636">
        <v>0</v>
      </c>
      <c r="BG1636">
        <v>0</v>
      </c>
      <c r="BH1636">
        <v>0</v>
      </c>
      <c r="BI1636" t="s">
        <v>197</v>
      </c>
      <c r="BJ1636" t="s">
        <v>697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 t="s">
        <v>697</v>
      </c>
      <c r="BQ1636">
        <v>0</v>
      </c>
      <c r="BR1636">
        <v>0</v>
      </c>
      <c r="BS1636">
        <v>0</v>
      </c>
      <c r="BT1636" t="s">
        <v>697</v>
      </c>
      <c r="BU1636">
        <v>0</v>
      </c>
      <c r="BV1636">
        <v>0</v>
      </c>
      <c r="BW1636" t="s">
        <v>697</v>
      </c>
      <c r="BX1636">
        <v>0</v>
      </c>
    </row>
    <row r="1637" spans="1:76" x14ac:dyDescent="0.25">
      <c r="A1637" t="s">
        <v>737</v>
      </c>
      <c r="B1637" t="s">
        <v>201</v>
      </c>
      <c r="C1637" t="s">
        <v>641</v>
      </c>
      <c r="D1637" t="s">
        <v>670</v>
      </c>
      <c r="E1637" t="s">
        <v>697</v>
      </c>
      <c r="F1637" t="s">
        <v>640</v>
      </c>
      <c r="G1637" t="s">
        <v>697</v>
      </c>
      <c r="H1637" t="s">
        <v>184</v>
      </c>
      <c r="I1637" t="s">
        <v>3339</v>
      </c>
      <c r="J1637" t="s">
        <v>3339</v>
      </c>
      <c r="K1637">
        <v>2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697</v>
      </c>
      <c r="AC1637" s="2">
        <v>-3.557377049180328</v>
      </c>
      <c r="AD1637">
        <v>-0.78</v>
      </c>
      <c r="AE1637">
        <v>0</v>
      </c>
      <c r="AF1637">
        <v>0</v>
      </c>
      <c r="AG1637">
        <v>0</v>
      </c>
      <c r="AH1637">
        <v>0</v>
      </c>
      <c r="AI1637" t="s">
        <v>697</v>
      </c>
      <c r="AJ1637" t="s">
        <v>697</v>
      </c>
      <c r="AK1637" t="s">
        <v>697</v>
      </c>
      <c r="AL1637">
        <v>0</v>
      </c>
      <c r="AM1637">
        <v>0</v>
      </c>
      <c r="AN1637" t="s">
        <v>697</v>
      </c>
      <c r="AO1637" t="s">
        <v>697</v>
      </c>
      <c r="AP1637" t="s">
        <v>697</v>
      </c>
      <c r="AQ1637" t="s">
        <v>697</v>
      </c>
      <c r="AR1637" t="s">
        <v>697</v>
      </c>
      <c r="AS1637" t="s">
        <v>697</v>
      </c>
      <c r="AT1637" t="s">
        <v>697</v>
      </c>
      <c r="AU1637" t="s">
        <v>697</v>
      </c>
      <c r="AV1637" t="s">
        <v>697</v>
      </c>
      <c r="AW1637" t="s">
        <v>697</v>
      </c>
      <c r="AX1637" t="s">
        <v>697</v>
      </c>
      <c r="AY1637" t="s">
        <v>697</v>
      </c>
      <c r="AZ1637" t="s">
        <v>697</v>
      </c>
      <c r="BA1637" t="s">
        <v>3622</v>
      </c>
      <c r="BB1637" t="s">
        <v>3623</v>
      </c>
      <c r="BC1637">
        <v>4.34</v>
      </c>
      <c r="BD1637" t="s">
        <v>697</v>
      </c>
      <c r="BE1637">
        <v>0</v>
      </c>
      <c r="BF1637">
        <v>0</v>
      </c>
      <c r="BG1637">
        <v>0</v>
      </c>
      <c r="BH1637">
        <v>0</v>
      </c>
      <c r="BI1637" t="s">
        <v>197</v>
      </c>
      <c r="BJ1637" t="s">
        <v>697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 t="s">
        <v>697</v>
      </c>
      <c r="BQ1637">
        <v>0</v>
      </c>
      <c r="BR1637">
        <v>0</v>
      </c>
      <c r="BS1637">
        <v>0</v>
      </c>
      <c r="BT1637" t="s">
        <v>697</v>
      </c>
      <c r="BU1637">
        <v>0</v>
      </c>
      <c r="BV1637">
        <v>0</v>
      </c>
      <c r="BW1637" t="s">
        <v>697</v>
      </c>
      <c r="BX1637">
        <v>0</v>
      </c>
    </row>
    <row r="1638" spans="1:76" x14ac:dyDescent="0.25">
      <c r="A1638" t="s">
        <v>727</v>
      </c>
      <c r="B1638" t="s">
        <v>191</v>
      </c>
      <c r="C1638" t="s">
        <v>542</v>
      </c>
      <c r="D1638" t="s">
        <v>668</v>
      </c>
      <c r="E1638" t="s">
        <v>697</v>
      </c>
      <c r="F1638" t="s">
        <v>238</v>
      </c>
      <c r="G1638" t="s">
        <v>697</v>
      </c>
      <c r="H1638" t="s">
        <v>184</v>
      </c>
      <c r="I1638" t="s">
        <v>3339</v>
      </c>
      <c r="J1638" t="s">
        <v>3339</v>
      </c>
      <c r="K1638">
        <v>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697</v>
      </c>
      <c r="AC1638" s="2">
        <v>-4.2131147540983607</v>
      </c>
      <c r="AD1638">
        <v>-0.93</v>
      </c>
      <c r="AE1638">
        <v>0</v>
      </c>
      <c r="AF1638">
        <v>0</v>
      </c>
      <c r="AG1638">
        <v>0</v>
      </c>
      <c r="AH1638">
        <v>0</v>
      </c>
      <c r="AI1638" t="s">
        <v>697</v>
      </c>
      <c r="AJ1638" t="s">
        <v>697</v>
      </c>
      <c r="AK1638" t="s">
        <v>697</v>
      </c>
      <c r="AL1638">
        <v>0</v>
      </c>
      <c r="AM1638">
        <v>0</v>
      </c>
      <c r="AN1638" t="s">
        <v>697</v>
      </c>
      <c r="AO1638" t="s">
        <v>697</v>
      </c>
      <c r="AP1638" t="s">
        <v>697</v>
      </c>
      <c r="AQ1638" t="s">
        <v>697</v>
      </c>
      <c r="AR1638" t="s">
        <v>697</v>
      </c>
      <c r="AS1638" t="s">
        <v>697</v>
      </c>
      <c r="AT1638" t="s">
        <v>697</v>
      </c>
      <c r="AU1638" t="s">
        <v>697</v>
      </c>
      <c r="AV1638" t="s">
        <v>697</v>
      </c>
      <c r="AW1638" t="s">
        <v>697</v>
      </c>
      <c r="AX1638" t="s">
        <v>697</v>
      </c>
      <c r="AY1638" t="s">
        <v>697</v>
      </c>
      <c r="AZ1638" t="s">
        <v>697</v>
      </c>
      <c r="BA1638" t="s">
        <v>3624</v>
      </c>
      <c r="BB1638" t="s">
        <v>3625</v>
      </c>
      <c r="BC1638">
        <v>5.14</v>
      </c>
      <c r="BD1638" t="s">
        <v>697</v>
      </c>
      <c r="BE1638">
        <v>0</v>
      </c>
      <c r="BF1638">
        <v>0</v>
      </c>
      <c r="BG1638">
        <v>0</v>
      </c>
      <c r="BH1638">
        <v>0</v>
      </c>
      <c r="BI1638" t="s">
        <v>197</v>
      </c>
      <c r="BJ1638" t="s">
        <v>697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 t="s">
        <v>697</v>
      </c>
      <c r="BQ1638">
        <v>0</v>
      </c>
      <c r="BR1638">
        <v>0</v>
      </c>
      <c r="BS1638">
        <v>0</v>
      </c>
      <c r="BT1638" t="s">
        <v>697</v>
      </c>
      <c r="BU1638">
        <v>0</v>
      </c>
      <c r="BV1638">
        <v>0</v>
      </c>
      <c r="BW1638" t="s">
        <v>697</v>
      </c>
      <c r="BX1638">
        <v>0</v>
      </c>
    </row>
    <row r="1639" spans="1:76" x14ac:dyDescent="0.25">
      <c r="A1639" t="s">
        <v>739</v>
      </c>
      <c r="B1639" t="s">
        <v>191</v>
      </c>
      <c r="C1639" t="s">
        <v>535</v>
      </c>
      <c r="D1639" t="s">
        <v>536</v>
      </c>
      <c r="E1639" t="s">
        <v>697</v>
      </c>
      <c r="F1639" t="s">
        <v>253</v>
      </c>
      <c r="G1639" t="s">
        <v>697</v>
      </c>
      <c r="H1639" t="s">
        <v>184</v>
      </c>
      <c r="I1639" t="s">
        <v>3339</v>
      </c>
      <c r="J1639" t="s">
        <v>3339</v>
      </c>
      <c r="K1639">
        <v>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697</v>
      </c>
      <c r="AC1639" s="2">
        <v>-5.2459016393442619</v>
      </c>
      <c r="AD1639">
        <v>-1.1499999999999999</v>
      </c>
      <c r="AE1639">
        <v>0</v>
      </c>
      <c r="AF1639">
        <v>0</v>
      </c>
      <c r="AG1639">
        <v>0</v>
      </c>
      <c r="AH1639">
        <v>0</v>
      </c>
      <c r="AI1639" t="s">
        <v>697</v>
      </c>
      <c r="AJ1639" t="s">
        <v>697</v>
      </c>
      <c r="AK1639" t="s">
        <v>697</v>
      </c>
      <c r="AL1639">
        <v>0</v>
      </c>
      <c r="AM1639">
        <v>0</v>
      </c>
      <c r="AN1639" t="s">
        <v>697</v>
      </c>
      <c r="AO1639" t="s">
        <v>697</v>
      </c>
      <c r="AP1639" t="s">
        <v>697</v>
      </c>
      <c r="AQ1639" t="s">
        <v>697</v>
      </c>
      <c r="AR1639" t="s">
        <v>697</v>
      </c>
      <c r="AS1639" t="s">
        <v>697</v>
      </c>
      <c r="AT1639" t="s">
        <v>697</v>
      </c>
      <c r="AU1639" t="s">
        <v>697</v>
      </c>
      <c r="AV1639" t="s">
        <v>697</v>
      </c>
      <c r="AW1639" t="s">
        <v>697</v>
      </c>
      <c r="AX1639" t="s">
        <v>697</v>
      </c>
      <c r="AY1639" t="s">
        <v>697</v>
      </c>
      <c r="AZ1639" t="s">
        <v>697</v>
      </c>
      <c r="BA1639" t="s">
        <v>3626</v>
      </c>
      <c r="BB1639" t="s">
        <v>3627</v>
      </c>
      <c r="BC1639">
        <v>6.4</v>
      </c>
      <c r="BD1639" t="s">
        <v>697</v>
      </c>
      <c r="BE1639">
        <v>0</v>
      </c>
      <c r="BF1639">
        <v>0</v>
      </c>
      <c r="BG1639">
        <v>0</v>
      </c>
      <c r="BH1639">
        <v>0</v>
      </c>
      <c r="BI1639" t="s">
        <v>197</v>
      </c>
      <c r="BJ1639" t="s">
        <v>697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 t="s">
        <v>697</v>
      </c>
      <c r="BQ1639">
        <v>0</v>
      </c>
      <c r="BR1639">
        <v>0</v>
      </c>
      <c r="BS1639">
        <v>0</v>
      </c>
      <c r="BT1639" t="s">
        <v>697</v>
      </c>
      <c r="BU1639">
        <v>0</v>
      </c>
      <c r="BV1639">
        <v>0</v>
      </c>
      <c r="BW1639" t="s">
        <v>697</v>
      </c>
      <c r="BX1639">
        <v>0</v>
      </c>
    </row>
    <row r="1640" spans="1:76" x14ac:dyDescent="0.25">
      <c r="A1640" t="s">
        <v>739</v>
      </c>
      <c r="B1640" t="s">
        <v>191</v>
      </c>
      <c r="C1640" t="s">
        <v>535</v>
      </c>
      <c r="D1640" t="s">
        <v>536</v>
      </c>
      <c r="E1640" t="s">
        <v>697</v>
      </c>
      <c r="F1640" t="s">
        <v>253</v>
      </c>
      <c r="G1640" t="s">
        <v>697</v>
      </c>
      <c r="H1640" t="s">
        <v>184</v>
      </c>
      <c r="I1640" t="s">
        <v>3339</v>
      </c>
      <c r="J1640" t="s">
        <v>3339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697</v>
      </c>
      <c r="AC1640" s="2">
        <v>-1.1229508196721312</v>
      </c>
      <c r="AD1640">
        <v>-0.25</v>
      </c>
      <c r="AE1640">
        <v>0</v>
      </c>
      <c r="AF1640">
        <v>0</v>
      </c>
      <c r="AG1640">
        <v>0</v>
      </c>
      <c r="AH1640">
        <v>0</v>
      </c>
      <c r="AI1640" t="s">
        <v>697</v>
      </c>
      <c r="AJ1640" t="s">
        <v>697</v>
      </c>
      <c r="AK1640" t="s">
        <v>697</v>
      </c>
      <c r="AL1640">
        <v>0</v>
      </c>
      <c r="AM1640">
        <v>0</v>
      </c>
      <c r="AN1640" t="s">
        <v>697</v>
      </c>
      <c r="AO1640" t="s">
        <v>697</v>
      </c>
      <c r="AP1640" t="s">
        <v>697</v>
      </c>
      <c r="AQ1640" t="s">
        <v>697</v>
      </c>
      <c r="AR1640" t="s">
        <v>697</v>
      </c>
      <c r="AS1640" t="s">
        <v>697</v>
      </c>
      <c r="AT1640" t="s">
        <v>697</v>
      </c>
      <c r="AU1640" t="s">
        <v>697</v>
      </c>
      <c r="AV1640" t="s">
        <v>697</v>
      </c>
      <c r="AW1640" t="s">
        <v>697</v>
      </c>
      <c r="AX1640" t="s">
        <v>697</v>
      </c>
      <c r="AY1640" t="s">
        <v>697</v>
      </c>
      <c r="AZ1640" t="s">
        <v>697</v>
      </c>
      <c r="BA1640" t="s">
        <v>2985</v>
      </c>
      <c r="BB1640" t="s">
        <v>3628</v>
      </c>
      <c r="BC1640">
        <v>1.37</v>
      </c>
      <c r="BD1640" t="s">
        <v>697</v>
      </c>
      <c r="BE1640">
        <v>0</v>
      </c>
      <c r="BF1640">
        <v>0</v>
      </c>
      <c r="BG1640">
        <v>0</v>
      </c>
      <c r="BH1640">
        <v>0</v>
      </c>
      <c r="BI1640" t="s">
        <v>197</v>
      </c>
      <c r="BJ1640" t="s">
        <v>697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 t="s">
        <v>697</v>
      </c>
      <c r="BQ1640">
        <v>0</v>
      </c>
      <c r="BR1640">
        <v>0</v>
      </c>
      <c r="BS1640">
        <v>0</v>
      </c>
      <c r="BT1640" t="s">
        <v>697</v>
      </c>
      <c r="BU1640">
        <v>0</v>
      </c>
      <c r="BV1640">
        <v>0</v>
      </c>
      <c r="BW1640" t="s">
        <v>697</v>
      </c>
      <c r="BX1640">
        <v>0</v>
      </c>
    </row>
    <row r="1641" spans="1:76" x14ac:dyDescent="0.25">
      <c r="A1641" t="s">
        <v>739</v>
      </c>
      <c r="B1641" t="s">
        <v>191</v>
      </c>
      <c r="C1641" t="s">
        <v>535</v>
      </c>
      <c r="D1641" t="s">
        <v>536</v>
      </c>
      <c r="E1641" t="s">
        <v>697</v>
      </c>
      <c r="F1641" t="s">
        <v>253</v>
      </c>
      <c r="G1641" t="s">
        <v>697</v>
      </c>
      <c r="H1641" t="s">
        <v>184</v>
      </c>
      <c r="I1641" t="s">
        <v>3339</v>
      </c>
      <c r="J1641" t="s">
        <v>3339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697</v>
      </c>
      <c r="AC1641" s="2">
        <v>-4.9508196721311473</v>
      </c>
      <c r="AD1641">
        <v>-1.0900000000000001</v>
      </c>
      <c r="AE1641">
        <v>0</v>
      </c>
      <c r="AF1641">
        <v>0</v>
      </c>
      <c r="AG1641">
        <v>0</v>
      </c>
      <c r="AH1641">
        <v>0</v>
      </c>
      <c r="AI1641" t="s">
        <v>697</v>
      </c>
      <c r="AJ1641" t="s">
        <v>697</v>
      </c>
      <c r="AK1641" t="s">
        <v>697</v>
      </c>
      <c r="AL1641">
        <v>0</v>
      </c>
      <c r="AM1641">
        <v>0</v>
      </c>
      <c r="AN1641" t="s">
        <v>697</v>
      </c>
      <c r="AO1641" t="s">
        <v>697</v>
      </c>
      <c r="AP1641" t="s">
        <v>697</v>
      </c>
      <c r="AQ1641" t="s">
        <v>697</v>
      </c>
      <c r="AR1641" t="s">
        <v>697</v>
      </c>
      <c r="AS1641" t="s">
        <v>697</v>
      </c>
      <c r="AT1641" t="s">
        <v>697</v>
      </c>
      <c r="AU1641" t="s">
        <v>697</v>
      </c>
      <c r="AV1641" t="s">
        <v>697</v>
      </c>
      <c r="AW1641" t="s">
        <v>697</v>
      </c>
      <c r="AX1641" t="s">
        <v>697</v>
      </c>
      <c r="AY1641" t="s">
        <v>697</v>
      </c>
      <c r="AZ1641" t="s">
        <v>697</v>
      </c>
      <c r="BA1641" t="s">
        <v>3629</v>
      </c>
      <c r="BB1641" t="s">
        <v>3630</v>
      </c>
      <c r="BC1641">
        <v>6.04</v>
      </c>
      <c r="BD1641" t="s">
        <v>697</v>
      </c>
      <c r="BE1641">
        <v>0</v>
      </c>
      <c r="BF1641">
        <v>0</v>
      </c>
      <c r="BG1641">
        <v>0</v>
      </c>
      <c r="BH1641">
        <v>0</v>
      </c>
      <c r="BI1641" t="s">
        <v>197</v>
      </c>
      <c r="BJ1641" t="s">
        <v>697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 t="s">
        <v>697</v>
      </c>
      <c r="BQ1641">
        <v>0</v>
      </c>
      <c r="BR1641">
        <v>0</v>
      </c>
      <c r="BS1641">
        <v>0</v>
      </c>
      <c r="BT1641" t="s">
        <v>697</v>
      </c>
      <c r="BU1641">
        <v>0</v>
      </c>
      <c r="BV1641">
        <v>0</v>
      </c>
      <c r="BW1641" t="s">
        <v>697</v>
      </c>
      <c r="BX1641">
        <v>0</v>
      </c>
    </row>
    <row r="1642" spans="1:76" x14ac:dyDescent="0.25">
      <c r="A1642" t="s">
        <v>727</v>
      </c>
      <c r="B1642" t="s">
        <v>191</v>
      </c>
      <c r="C1642" t="s">
        <v>542</v>
      </c>
      <c r="D1642" t="s">
        <v>668</v>
      </c>
      <c r="E1642" t="s">
        <v>697</v>
      </c>
      <c r="F1642" t="s">
        <v>238</v>
      </c>
      <c r="G1642" t="s">
        <v>697</v>
      </c>
      <c r="H1642" t="s">
        <v>184</v>
      </c>
      <c r="I1642" t="s">
        <v>3339</v>
      </c>
      <c r="J1642" t="s">
        <v>3339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697</v>
      </c>
      <c r="AC1642" s="2">
        <v>-5.1147540983606561</v>
      </c>
      <c r="AD1642">
        <v>-1.1299999999999999</v>
      </c>
      <c r="AE1642">
        <v>0</v>
      </c>
      <c r="AF1642">
        <v>0</v>
      </c>
      <c r="AG1642">
        <v>0</v>
      </c>
      <c r="AH1642">
        <v>0</v>
      </c>
      <c r="AI1642" t="s">
        <v>697</v>
      </c>
      <c r="AJ1642" t="s">
        <v>697</v>
      </c>
      <c r="AK1642" t="s">
        <v>697</v>
      </c>
      <c r="AL1642">
        <v>0</v>
      </c>
      <c r="AM1642">
        <v>0</v>
      </c>
      <c r="AN1642" t="s">
        <v>697</v>
      </c>
      <c r="AO1642" t="s">
        <v>697</v>
      </c>
      <c r="AP1642" t="s">
        <v>697</v>
      </c>
      <c r="AQ1642" t="s">
        <v>697</v>
      </c>
      <c r="AR1642" t="s">
        <v>697</v>
      </c>
      <c r="AS1642" t="s">
        <v>697</v>
      </c>
      <c r="AT1642" t="s">
        <v>697</v>
      </c>
      <c r="AU1642" t="s">
        <v>697</v>
      </c>
      <c r="AV1642" t="s">
        <v>697</v>
      </c>
      <c r="AW1642" t="s">
        <v>697</v>
      </c>
      <c r="AX1642" t="s">
        <v>697</v>
      </c>
      <c r="AY1642" t="s">
        <v>697</v>
      </c>
      <c r="AZ1642" t="s">
        <v>697</v>
      </c>
      <c r="BA1642" t="s">
        <v>3631</v>
      </c>
      <c r="BB1642" t="s">
        <v>3632</v>
      </c>
      <c r="BC1642">
        <v>6.24</v>
      </c>
      <c r="BD1642" t="s">
        <v>697</v>
      </c>
      <c r="BE1642">
        <v>0</v>
      </c>
      <c r="BF1642">
        <v>0</v>
      </c>
      <c r="BG1642">
        <v>0</v>
      </c>
      <c r="BH1642">
        <v>0</v>
      </c>
      <c r="BI1642" t="s">
        <v>197</v>
      </c>
      <c r="BJ1642" t="s">
        <v>697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 t="s">
        <v>697</v>
      </c>
      <c r="BQ1642">
        <v>0</v>
      </c>
      <c r="BR1642">
        <v>0</v>
      </c>
      <c r="BS1642">
        <v>0</v>
      </c>
      <c r="BT1642" t="s">
        <v>697</v>
      </c>
      <c r="BU1642">
        <v>0</v>
      </c>
      <c r="BV1642">
        <v>0</v>
      </c>
      <c r="BW1642" t="s">
        <v>697</v>
      </c>
      <c r="BX1642">
        <v>0</v>
      </c>
    </row>
    <row r="1643" spans="1:76" x14ac:dyDescent="0.25">
      <c r="A1643" t="s">
        <v>735</v>
      </c>
      <c r="B1643" t="s">
        <v>231</v>
      </c>
      <c r="C1643" t="s">
        <v>232</v>
      </c>
      <c r="D1643" t="s">
        <v>233</v>
      </c>
      <c r="E1643" t="s">
        <v>697</v>
      </c>
      <c r="F1643" t="s">
        <v>234</v>
      </c>
      <c r="G1643" t="s">
        <v>697</v>
      </c>
      <c r="H1643" t="s">
        <v>184</v>
      </c>
      <c r="I1643" t="s">
        <v>3339</v>
      </c>
      <c r="J1643" t="s">
        <v>3339</v>
      </c>
      <c r="K1643">
        <v>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697</v>
      </c>
      <c r="AC1643" s="2">
        <v>-5.1639344262295079</v>
      </c>
      <c r="AD1643">
        <v>-1.1399999999999999</v>
      </c>
      <c r="AE1643">
        <v>0</v>
      </c>
      <c r="AF1643">
        <v>0</v>
      </c>
      <c r="AG1643">
        <v>0</v>
      </c>
      <c r="AH1643">
        <v>0</v>
      </c>
      <c r="AI1643" t="s">
        <v>697</v>
      </c>
      <c r="AJ1643" t="s">
        <v>697</v>
      </c>
      <c r="AK1643" t="s">
        <v>697</v>
      </c>
      <c r="AL1643">
        <v>0</v>
      </c>
      <c r="AM1643">
        <v>0</v>
      </c>
      <c r="AN1643" t="s">
        <v>697</v>
      </c>
      <c r="AO1643" t="s">
        <v>697</v>
      </c>
      <c r="AP1643" t="s">
        <v>697</v>
      </c>
      <c r="AQ1643" t="s">
        <v>697</v>
      </c>
      <c r="AR1643" t="s">
        <v>697</v>
      </c>
      <c r="AS1643" t="s">
        <v>697</v>
      </c>
      <c r="AT1643" t="s">
        <v>697</v>
      </c>
      <c r="AU1643" t="s">
        <v>697</v>
      </c>
      <c r="AV1643" t="s">
        <v>697</v>
      </c>
      <c r="AW1643" t="s">
        <v>697</v>
      </c>
      <c r="AX1643" t="s">
        <v>697</v>
      </c>
      <c r="AY1643" t="s">
        <v>697</v>
      </c>
      <c r="AZ1643" t="s">
        <v>697</v>
      </c>
      <c r="BA1643" t="s">
        <v>3633</v>
      </c>
      <c r="BB1643" t="s">
        <v>3634</v>
      </c>
      <c r="BC1643">
        <v>6.3</v>
      </c>
      <c r="BD1643" t="s">
        <v>697</v>
      </c>
      <c r="BE1643">
        <v>0</v>
      </c>
      <c r="BF1643">
        <v>0</v>
      </c>
      <c r="BG1643">
        <v>0</v>
      </c>
      <c r="BH1643">
        <v>0</v>
      </c>
      <c r="BI1643" t="s">
        <v>197</v>
      </c>
      <c r="BJ1643" t="s">
        <v>697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 t="s">
        <v>697</v>
      </c>
      <c r="BQ1643">
        <v>0</v>
      </c>
      <c r="BR1643">
        <v>0</v>
      </c>
      <c r="BS1643">
        <v>0</v>
      </c>
      <c r="BT1643" t="s">
        <v>697</v>
      </c>
      <c r="BU1643">
        <v>0</v>
      </c>
      <c r="BV1643">
        <v>0</v>
      </c>
      <c r="BW1643" t="s">
        <v>697</v>
      </c>
      <c r="BX1643">
        <v>0</v>
      </c>
    </row>
    <row r="1644" spans="1:76" x14ac:dyDescent="0.25">
      <c r="A1644" t="s">
        <v>745</v>
      </c>
      <c r="B1644" t="s">
        <v>191</v>
      </c>
      <c r="C1644" t="s">
        <v>537</v>
      </c>
      <c r="D1644" t="s">
        <v>668</v>
      </c>
      <c r="E1644" t="s">
        <v>697</v>
      </c>
      <c r="F1644" t="s">
        <v>469</v>
      </c>
      <c r="G1644" t="s">
        <v>697</v>
      </c>
      <c r="H1644" t="s">
        <v>184</v>
      </c>
      <c r="I1644" t="s">
        <v>3339</v>
      </c>
      <c r="J1644" t="s">
        <v>3339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697</v>
      </c>
      <c r="AC1644" s="2">
        <v>-4.5327868852459012</v>
      </c>
      <c r="AD1644">
        <v>-1</v>
      </c>
      <c r="AE1644">
        <v>0</v>
      </c>
      <c r="AF1644">
        <v>0</v>
      </c>
      <c r="AG1644">
        <v>0</v>
      </c>
      <c r="AH1644">
        <v>0</v>
      </c>
      <c r="AI1644" t="s">
        <v>697</v>
      </c>
      <c r="AJ1644" t="s">
        <v>697</v>
      </c>
      <c r="AK1644" t="s">
        <v>697</v>
      </c>
      <c r="AL1644">
        <v>0</v>
      </c>
      <c r="AM1644">
        <v>0</v>
      </c>
      <c r="AN1644" t="s">
        <v>697</v>
      </c>
      <c r="AO1644" t="s">
        <v>697</v>
      </c>
      <c r="AP1644" t="s">
        <v>697</v>
      </c>
      <c r="AQ1644" t="s">
        <v>697</v>
      </c>
      <c r="AR1644" t="s">
        <v>697</v>
      </c>
      <c r="AS1644" t="s">
        <v>697</v>
      </c>
      <c r="AT1644" t="s">
        <v>697</v>
      </c>
      <c r="AU1644" t="s">
        <v>697</v>
      </c>
      <c r="AV1644" t="s">
        <v>697</v>
      </c>
      <c r="AW1644" t="s">
        <v>697</v>
      </c>
      <c r="AX1644" t="s">
        <v>697</v>
      </c>
      <c r="AY1644" t="s">
        <v>697</v>
      </c>
      <c r="AZ1644" t="s">
        <v>697</v>
      </c>
      <c r="BA1644" t="s">
        <v>3635</v>
      </c>
      <c r="BB1644" t="s">
        <v>3636</v>
      </c>
      <c r="BC1644">
        <v>5.53</v>
      </c>
      <c r="BD1644" t="s">
        <v>697</v>
      </c>
      <c r="BE1644">
        <v>0</v>
      </c>
      <c r="BF1644">
        <v>0</v>
      </c>
      <c r="BG1644">
        <v>0</v>
      </c>
      <c r="BH1644">
        <v>0</v>
      </c>
      <c r="BI1644" t="s">
        <v>197</v>
      </c>
      <c r="BJ1644" t="s">
        <v>697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 t="s">
        <v>697</v>
      </c>
      <c r="BQ1644">
        <v>0</v>
      </c>
      <c r="BR1644">
        <v>0</v>
      </c>
      <c r="BS1644">
        <v>0</v>
      </c>
      <c r="BT1644" t="s">
        <v>697</v>
      </c>
      <c r="BU1644">
        <v>0</v>
      </c>
      <c r="BV1644">
        <v>0</v>
      </c>
      <c r="BW1644" t="s">
        <v>697</v>
      </c>
      <c r="BX1644">
        <v>0</v>
      </c>
    </row>
    <row r="1645" spans="1:76" x14ac:dyDescent="0.25">
      <c r="A1645" t="s">
        <v>726</v>
      </c>
      <c r="B1645" t="s">
        <v>191</v>
      </c>
      <c r="C1645" t="s">
        <v>539</v>
      </c>
      <c r="D1645" t="s">
        <v>540</v>
      </c>
      <c r="E1645" t="s">
        <v>697</v>
      </c>
      <c r="F1645" t="s">
        <v>457</v>
      </c>
      <c r="G1645" t="s">
        <v>697</v>
      </c>
      <c r="H1645" t="s">
        <v>184</v>
      </c>
      <c r="I1645" t="s">
        <v>3339</v>
      </c>
      <c r="J1645" t="s">
        <v>3339</v>
      </c>
      <c r="K1645">
        <v>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697</v>
      </c>
      <c r="AC1645" s="2">
        <v>-8.4672131147540988</v>
      </c>
      <c r="AD1645">
        <v>-1.86</v>
      </c>
      <c r="AE1645">
        <v>0</v>
      </c>
      <c r="AF1645">
        <v>0</v>
      </c>
      <c r="AG1645">
        <v>0</v>
      </c>
      <c r="AH1645">
        <v>0</v>
      </c>
      <c r="AI1645" t="s">
        <v>697</v>
      </c>
      <c r="AJ1645" t="s">
        <v>697</v>
      </c>
      <c r="AK1645" t="s">
        <v>697</v>
      </c>
      <c r="AL1645">
        <v>0</v>
      </c>
      <c r="AM1645">
        <v>0</v>
      </c>
      <c r="AN1645" t="s">
        <v>697</v>
      </c>
      <c r="AO1645" t="s">
        <v>697</v>
      </c>
      <c r="AP1645" t="s">
        <v>697</v>
      </c>
      <c r="AQ1645" t="s">
        <v>697</v>
      </c>
      <c r="AR1645" t="s">
        <v>697</v>
      </c>
      <c r="AS1645" t="s">
        <v>697</v>
      </c>
      <c r="AT1645" t="s">
        <v>697</v>
      </c>
      <c r="AU1645" t="s">
        <v>697</v>
      </c>
      <c r="AV1645" t="s">
        <v>697</v>
      </c>
      <c r="AW1645" t="s">
        <v>697</v>
      </c>
      <c r="AX1645" t="s">
        <v>697</v>
      </c>
      <c r="AY1645" t="s">
        <v>697</v>
      </c>
      <c r="AZ1645" t="s">
        <v>697</v>
      </c>
      <c r="BA1645" t="s">
        <v>3637</v>
      </c>
      <c r="BB1645" t="s">
        <v>3638</v>
      </c>
      <c r="BC1645">
        <v>10.33</v>
      </c>
      <c r="BD1645" t="s">
        <v>697</v>
      </c>
      <c r="BE1645">
        <v>0</v>
      </c>
      <c r="BF1645">
        <v>0</v>
      </c>
      <c r="BG1645">
        <v>0</v>
      </c>
      <c r="BH1645">
        <v>0</v>
      </c>
      <c r="BI1645" t="s">
        <v>197</v>
      </c>
      <c r="BJ1645" t="s">
        <v>697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 t="s">
        <v>697</v>
      </c>
      <c r="BQ1645">
        <v>0</v>
      </c>
      <c r="BR1645">
        <v>0</v>
      </c>
      <c r="BS1645">
        <v>0</v>
      </c>
      <c r="BT1645" t="s">
        <v>697</v>
      </c>
      <c r="BU1645">
        <v>0</v>
      </c>
      <c r="BV1645">
        <v>0</v>
      </c>
      <c r="BW1645" t="s">
        <v>697</v>
      </c>
      <c r="BX1645">
        <v>0</v>
      </c>
    </row>
    <row r="1646" spans="1:76" x14ac:dyDescent="0.25">
      <c r="A1646" t="s">
        <v>809</v>
      </c>
      <c r="B1646" t="s">
        <v>191</v>
      </c>
      <c r="C1646" t="s">
        <v>810</v>
      </c>
      <c r="D1646" t="s">
        <v>674</v>
      </c>
      <c r="E1646" t="s">
        <v>697</v>
      </c>
      <c r="F1646" t="s">
        <v>601</v>
      </c>
      <c r="G1646" t="s">
        <v>697</v>
      </c>
      <c r="H1646" t="s">
        <v>184</v>
      </c>
      <c r="I1646" t="s">
        <v>3339</v>
      </c>
      <c r="J1646" t="s">
        <v>3339</v>
      </c>
      <c r="K1646">
        <v>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697</v>
      </c>
      <c r="AC1646" s="2">
        <v>-5.6803278688524594</v>
      </c>
      <c r="AD1646">
        <v>-1.25</v>
      </c>
      <c r="AE1646">
        <v>0</v>
      </c>
      <c r="AF1646">
        <v>0</v>
      </c>
      <c r="AG1646">
        <v>0</v>
      </c>
      <c r="AH1646">
        <v>0</v>
      </c>
      <c r="AI1646" t="s">
        <v>697</v>
      </c>
      <c r="AJ1646" t="s">
        <v>697</v>
      </c>
      <c r="AK1646" t="s">
        <v>697</v>
      </c>
      <c r="AL1646">
        <v>0</v>
      </c>
      <c r="AM1646">
        <v>0</v>
      </c>
      <c r="AN1646" t="s">
        <v>697</v>
      </c>
      <c r="AO1646" t="s">
        <v>697</v>
      </c>
      <c r="AP1646" t="s">
        <v>697</v>
      </c>
      <c r="AQ1646" t="s">
        <v>697</v>
      </c>
      <c r="AR1646" t="s">
        <v>697</v>
      </c>
      <c r="AS1646" t="s">
        <v>697</v>
      </c>
      <c r="AT1646" t="s">
        <v>697</v>
      </c>
      <c r="AU1646" t="s">
        <v>697</v>
      </c>
      <c r="AV1646" t="s">
        <v>697</v>
      </c>
      <c r="AW1646" t="s">
        <v>697</v>
      </c>
      <c r="AX1646" t="s">
        <v>697</v>
      </c>
      <c r="AY1646" t="s">
        <v>697</v>
      </c>
      <c r="AZ1646" t="s">
        <v>697</v>
      </c>
      <c r="BA1646" t="s">
        <v>3420</v>
      </c>
      <c r="BB1646" t="s">
        <v>3639</v>
      </c>
      <c r="BC1646">
        <v>6.93</v>
      </c>
      <c r="BD1646" t="s">
        <v>697</v>
      </c>
      <c r="BE1646">
        <v>0</v>
      </c>
      <c r="BF1646">
        <v>0</v>
      </c>
      <c r="BG1646">
        <v>0</v>
      </c>
      <c r="BH1646">
        <v>0</v>
      </c>
      <c r="BI1646" t="s">
        <v>197</v>
      </c>
      <c r="BJ1646" t="s">
        <v>697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 t="s">
        <v>697</v>
      </c>
      <c r="BQ1646">
        <v>0</v>
      </c>
      <c r="BR1646">
        <v>0</v>
      </c>
      <c r="BS1646">
        <v>0</v>
      </c>
      <c r="BT1646" t="s">
        <v>697</v>
      </c>
      <c r="BU1646">
        <v>0</v>
      </c>
      <c r="BV1646">
        <v>0</v>
      </c>
      <c r="BW1646" t="s">
        <v>697</v>
      </c>
      <c r="BX1646">
        <v>0</v>
      </c>
    </row>
    <row r="1647" spans="1:76" x14ac:dyDescent="0.25">
      <c r="A1647" t="s">
        <v>809</v>
      </c>
      <c r="B1647" t="s">
        <v>191</v>
      </c>
      <c r="C1647" t="s">
        <v>810</v>
      </c>
      <c r="D1647" t="s">
        <v>674</v>
      </c>
      <c r="E1647" t="s">
        <v>697</v>
      </c>
      <c r="F1647" t="s">
        <v>601</v>
      </c>
      <c r="G1647" t="s">
        <v>697</v>
      </c>
      <c r="H1647" t="s">
        <v>184</v>
      </c>
      <c r="I1647" t="s">
        <v>3339</v>
      </c>
      <c r="J1647" t="s">
        <v>3339</v>
      </c>
      <c r="K1647">
        <v>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697</v>
      </c>
      <c r="AC1647" s="2">
        <v>-6.1885245901639347</v>
      </c>
      <c r="AD1647">
        <v>-1.36</v>
      </c>
      <c r="AE1647">
        <v>0</v>
      </c>
      <c r="AF1647">
        <v>0</v>
      </c>
      <c r="AG1647">
        <v>0</v>
      </c>
      <c r="AH1647">
        <v>0</v>
      </c>
      <c r="AI1647" t="s">
        <v>697</v>
      </c>
      <c r="AJ1647" t="s">
        <v>697</v>
      </c>
      <c r="AK1647" t="s">
        <v>697</v>
      </c>
      <c r="AL1647">
        <v>0</v>
      </c>
      <c r="AM1647">
        <v>0</v>
      </c>
      <c r="AN1647" t="s">
        <v>697</v>
      </c>
      <c r="AO1647" t="s">
        <v>697</v>
      </c>
      <c r="AP1647" t="s">
        <v>697</v>
      </c>
      <c r="AQ1647" t="s">
        <v>697</v>
      </c>
      <c r="AR1647" t="s">
        <v>697</v>
      </c>
      <c r="AS1647" t="s">
        <v>697</v>
      </c>
      <c r="AT1647" t="s">
        <v>697</v>
      </c>
      <c r="AU1647" t="s">
        <v>697</v>
      </c>
      <c r="AV1647" t="s">
        <v>697</v>
      </c>
      <c r="AW1647" t="s">
        <v>697</v>
      </c>
      <c r="AX1647" t="s">
        <v>697</v>
      </c>
      <c r="AY1647" t="s">
        <v>697</v>
      </c>
      <c r="AZ1647" t="s">
        <v>697</v>
      </c>
      <c r="BA1647" t="s">
        <v>3640</v>
      </c>
      <c r="BB1647" t="s">
        <v>3641</v>
      </c>
      <c r="BC1647">
        <v>7.55</v>
      </c>
      <c r="BD1647" t="s">
        <v>697</v>
      </c>
      <c r="BE1647">
        <v>0</v>
      </c>
      <c r="BF1647">
        <v>0</v>
      </c>
      <c r="BG1647">
        <v>0</v>
      </c>
      <c r="BH1647">
        <v>0</v>
      </c>
      <c r="BI1647" t="s">
        <v>197</v>
      </c>
      <c r="BJ1647" t="s">
        <v>697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 t="s">
        <v>697</v>
      </c>
      <c r="BQ1647">
        <v>0</v>
      </c>
      <c r="BR1647">
        <v>0</v>
      </c>
      <c r="BS1647">
        <v>0</v>
      </c>
      <c r="BT1647" t="s">
        <v>697</v>
      </c>
      <c r="BU1647">
        <v>0</v>
      </c>
      <c r="BV1647">
        <v>0</v>
      </c>
      <c r="BW1647" t="s">
        <v>697</v>
      </c>
      <c r="BX1647">
        <v>0</v>
      </c>
    </row>
    <row r="1648" spans="1:76" x14ac:dyDescent="0.25">
      <c r="A1648" t="s">
        <v>3642</v>
      </c>
      <c r="B1648" t="s">
        <v>191</v>
      </c>
      <c r="C1648" t="s">
        <v>3643</v>
      </c>
      <c r="D1648" t="s">
        <v>675</v>
      </c>
      <c r="E1648" t="s">
        <v>697</v>
      </c>
      <c r="F1648" t="s">
        <v>685</v>
      </c>
      <c r="G1648" t="s">
        <v>697</v>
      </c>
      <c r="H1648" t="s">
        <v>184</v>
      </c>
      <c r="I1648" t="s">
        <v>3339</v>
      </c>
      <c r="J1648" t="s">
        <v>3339</v>
      </c>
      <c r="K1648">
        <v>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697</v>
      </c>
      <c r="AC1648" s="2">
        <v>-6.1229508196721314</v>
      </c>
      <c r="AD1648">
        <v>-1.35</v>
      </c>
      <c r="AE1648">
        <v>0</v>
      </c>
      <c r="AF1648">
        <v>0</v>
      </c>
      <c r="AG1648">
        <v>0</v>
      </c>
      <c r="AH1648">
        <v>0</v>
      </c>
      <c r="AI1648" t="s">
        <v>697</v>
      </c>
      <c r="AJ1648" t="s">
        <v>697</v>
      </c>
      <c r="AK1648" t="s">
        <v>697</v>
      </c>
      <c r="AL1648">
        <v>0</v>
      </c>
      <c r="AM1648">
        <v>0</v>
      </c>
      <c r="AN1648" t="s">
        <v>697</v>
      </c>
      <c r="AO1648" t="s">
        <v>697</v>
      </c>
      <c r="AP1648" t="s">
        <v>697</v>
      </c>
      <c r="AQ1648" t="s">
        <v>697</v>
      </c>
      <c r="AR1648" t="s">
        <v>697</v>
      </c>
      <c r="AS1648" t="s">
        <v>697</v>
      </c>
      <c r="AT1648" t="s">
        <v>697</v>
      </c>
      <c r="AU1648" t="s">
        <v>697</v>
      </c>
      <c r="AV1648" t="s">
        <v>697</v>
      </c>
      <c r="AW1648" t="s">
        <v>697</v>
      </c>
      <c r="AX1648" t="s">
        <v>697</v>
      </c>
      <c r="AY1648" t="s">
        <v>697</v>
      </c>
      <c r="AZ1648" t="s">
        <v>697</v>
      </c>
      <c r="BA1648" t="s">
        <v>3644</v>
      </c>
      <c r="BB1648" t="s">
        <v>3645</v>
      </c>
      <c r="BC1648">
        <v>7.47</v>
      </c>
      <c r="BD1648" t="s">
        <v>697</v>
      </c>
      <c r="BE1648">
        <v>0</v>
      </c>
      <c r="BF1648">
        <v>0</v>
      </c>
      <c r="BG1648">
        <v>0</v>
      </c>
      <c r="BH1648">
        <v>0</v>
      </c>
      <c r="BI1648" t="s">
        <v>197</v>
      </c>
      <c r="BJ1648" t="s">
        <v>697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 t="s">
        <v>697</v>
      </c>
      <c r="BQ1648">
        <v>0</v>
      </c>
      <c r="BR1648">
        <v>0</v>
      </c>
      <c r="BS1648">
        <v>0</v>
      </c>
      <c r="BT1648" t="s">
        <v>697</v>
      </c>
      <c r="BU1648">
        <v>0</v>
      </c>
      <c r="BV1648">
        <v>0</v>
      </c>
      <c r="BW1648" t="s">
        <v>697</v>
      </c>
      <c r="BX1648">
        <v>0</v>
      </c>
    </row>
    <row r="1649" spans="1:76" x14ac:dyDescent="0.25">
      <c r="A1649" t="s">
        <v>746</v>
      </c>
      <c r="B1649" t="s">
        <v>201</v>
      </c>
      <c r="C1649" t="s">
        <v>249</v>
      </c>
      <c r="D1649" t="s">
        <v>250</v>
      </c>
      <c r="E1649" t="s">
        <v>697</v>
      </c>
      <c r="F1649" t="s">
        <v>251</v>
      </c>
      <c r="G1649" t="s">
        <v>697</v>
      </c>
      <c r="H1649" t="s">
        <v>184</v>
      </c>
      <c r="I1649" t="s">
        <v>3339</v>
      </c>
      <c r="J1649" t="s">
        <v>3339</v>
      </c>
      <c r="K1649">
        <v>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697</v>
      </c>
      <c r="AC1649" s="2">
        <v>-15.229508196721312</v>
      </c>
      <c r="AD1649">
        <v>-3.35</v>
      </c>
      <c r="AE1649">
        <v>0</v>
      </c>
      <c r="AF1649">
        <v>0</v>
      </c>
      <c r="AG1649">
        <v>0</v>
      </c>
      <c r="AH1649">
        <v>0</v>
      </c>
      <c r="AI1649" t="s">
        <v>697</v>
      </c>
      <c r="AJ1649" t="s">
        <v>697</v>
      </c>
      <c r="AK1649" t="s">
        <v>697</v>
      </c>
      <c r="AL1649">
        <v>0</v>
      </c>
      <c r="AM1649">
        <v>0</v>
      </c>
      <c r="AN1649" t="s">
        <v>697</v>
      </c>
      <c r="AO1649" t="s">
        <v>697</v>
      </c>
      <c r="AP1649" t="s">
        <v>697</v>
      </c>
      <c r="AQ1649" t="s">
        <v>697</v>
      </c>
      <c r="AR1649" t="s">
        <v>697</v>
      </c>
      <c r="AS1649" t="s">
        <v>697</v>
      </c>
      <c r="AT1649" t="s">
        <v>697</v>
      </c>
      <c r="AU1649" t="s">
        <v>697</v>
      </c>
      <c r="AV1649" t="s">
        <v>697</v>
      </c>
      <c r="AW1649" t="s">
        <v>697</v>
      </c>
      <c r="AX1649" t="s">
        <v>697</v>
      </c>
      <c r="AY1649" t="s">
        <v>697</v>
      </c>
      <c r="AZ1649" t="s">
        <v>697</v>
      </c>
      <c r="BA1649" t="s">
        <v>3432</v>
      </c>
      <c r="BB1649" t="s">
        <v>3646</v>
      </c>
      <c r="BC1649">
        <v>18.579999999999998</v>
      </c>
      <c r="BD1649" t="s">
        <v>697</v>
      </c>
      <c r="BE1649">
        <v>0</v>
      </c>
      <c r="BF1649">
        <v>0</v>
      </c>
      <c r="BG1649">
        <v>0</v>
      </c>
      <c r="BH1649">
        <v>0</v>
      </c>
      <c r="BI1649" t="s">
        <v>197</v>
      </c>
      <c r="BJ1649" t="s">
        <v>697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 t="s">
        <v>697</v>
      </c>
      <c r="BQ1649">
        <v>0</v>
      </c>
      <c r="BR1649">
        <v>0</v>
      </c>
      <c r="BS1649">
        <v>0</v>
      </c>
      <c r="BT1649" t="s">
        <v>697</v>
      </c>
      <c r="BU1649">
        <v>0</v>
      </c>
      <c r="BV1649">
        <v>0</v>
      </c>
      <c r="BW1649" t="s">
        <v>697</v>
      </c>
      <c r="BX1649">
        <v>0</v>
      </c>
    </row>
    <row r="1650" spans="1:76" x14ac:dyDescent="0.25">
      <c r="A1650" t="s">
        <v>746</v>
      </c>
      <c r="B1650" t="s">
        <v>201</v>
      </c>
      <c r="C1650" t="s">
        <v>249</v>
      </c>
      <c r="D1650" t="s">
        <v>250</v>
      </c>
      <c r="E1650" t="s">
        <v>697</v>
      </c>
      <c r="F1650" t="s">
        <v>251</v>
      </c>
      <c r="G1650" t="s">
        <v>697</v>
      </c>
      <c r="H1650" t="s">
        <v>184</v>
      </c>
      <c r="I1650" t="s">
        <v>3339</v>
      </c>
      <c r="J1650" t="s">
        <v>3339</v>
      </c>
      <c r="K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697</v>
      </c>
      <c r="AC1650" s="2">
        <v>-2.262295081967213</v>
      </c>
      <c r="AD1650">
        <v>-0.5</v>
      </c>
      <c r="AE1650">
        <v>0</v>
      </c>
      <c r="AF1650">
        <v>0</v>
      </c>
      <c r="AG1650">
        <v>0</v>
      </c>
      <c r="AH1650">
        <v>0</v>
      </c>
      <c r="AI1650" t="s">
        <v>697</v>
      </c>
      <c r="AJ1650" t="s">
        <v>697</v>
      </c>
      <c r="AK1650" t="s">
        <v>697</v>
      </c>
      <c r="AL1650">
        <v>0</v>
      </c>
      <c r="AM1650">
        <v>0</v>
      </c>
      <c r="AN1650" t="s">
        <v>697</v>
      </c>
      <c r="AO1650" t="s">
        <v>697</v>
      </c>
      <c r="AP1650" t="s">
        <v>697</v>
      </c>
      <c r="AQ1650" t="s">
        <v>697</v>
      </c>
      <c r="AR1650" t="s">
        <v>697</v>
      </c>
      <c r="AS1650" t="s">
        <v>697</v>
      </c>
      <c r="AT1650" t="s">
        <v>697</v>
      </c>
      <c r="AU1650" t="s">
        <v>697</v>
      </c>
      <c r="AV1650" t="s">
        <v>697</v>
      </c>
      <c r="AW1650" t="s">
        <v>697</v>
      </c>
      <c r="AX1650" t="s">
        <v>697</v>
      </c>
      <c r="AY1650" t="s">
        <v>697</v>
      </c>
      <c r="AZ1650" t="s">
        <v>697</v>
      </c>
      <c r="BA1650" t="s">
        <v>2548</v>
      </c>
      <c r="BB1650" t="s">
        <v>3647</v>
      </c>
      <c r="BC1650">
        <v>2.76</v>
      </c>
      <c r="BD1650" t="s">
        <v>697</v>
      </c>
      <c r="BE1650">
        <v>0</v>
      </c>
      <c r="BF1650">
        <v>0</v>
      </c>
      <c r="BG1650">
        <v>0</v>
      </c>
      <c r="BH1650">
        <v>0</v>
      </c>
      <c r="BI1650" t="s">
        <v>197</v>
      </c>
      <c r="BJ1650" t="s">
        <v>697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 t="s">
        <v>697</v>
      </c>
      <c r="BQ1650">
        <v>0</v>
      </c>
      <c r="BR1650">
        <v>0</v>
      </c>
      <c r="BS1650">
        <v>0</v>
      </c>
      <c r="BT1650" t="s">
        <v>697</v>
      </c>
      <c r="BU1650">
        <v>0</v>
      </c>
      <c r="BV1650">
        <v>0</v>
      </c>
      <c r="BW1650" t="s">
        <v>697</v>
      </c>
      <c r="BX1650">
        <v>0</v>
      </c>
    </row>
    <row r="1651" spans="1:76" x14ac:dyDescent="0.25">
      <c r="A1651" t="s">
        <v>746</v>
      </c>
      <c r="B1651" t="s">
        <v>201</v>
      </c>
      <c r="C1651" t="s">
        <v>249</v>
      </c>
      <c r="D1651" t="s">
        <v>250</v>
      </c>
      <c r="E1651" t="s">
        <v>697</v>
      </c>
      <c r="F1651" t="s">
        <v>251</v>
      </c>
      <c r="G1651" t="s">
        <v>697</v>
      </c>
      <c r="H1651" t="s">
        <v>184</v>
      </c>
      <c r="I1651" t="s">
        <v>3339</v>
      </c>
      <c r="J1651" t="s">
        <v>3339</v>
      </c>
      <c r="K1651">
        <v>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697</v>
      </c>
      <c r="AC1651" s="2">
        <v>-10.245901639344263</v>
      </c>
      <c r="AD1651">
        <v>-2.25</v>
      </c>
      <c r="AE1651">
        <v>0</v>
      </c>
      <c r="AF1651">
        <v>0</v>
      </c>
      <c r="AG1651">
        <v>0</v>
      </c>
      <c r="AH1651">
        <v>0</v>
      </c>
      <c r="AI1651" t="s">
        <v>697</v>
      </c>
      <c r="AJ1651" t="s">
        <v>697</v>
      </c>
      <c r="AK1651" t="s">
        <v>697</v>
      </c>
      <c r="AL1651">
        <v>0</v>
      </c>
      <c r="AM1651">
        <v>0</v>
      </c>
      <c r="AN1651" t="s">
        <v>697</v>
      </c>
      <c r="AO1651" t="s">
        <v>697</v>
      </c>
      <c r="AP1651" t="s">
        <v>697</v>
      </c>
      <c r="AQ1651" t="s">
        <v>697</v>
      </c>
      <c r="AR1651" t="s">
        <v>697</v>
      </c>
      <c r="AS1651" t="s">
        <v>697</v>
      </c>
      <c r="AT1651" t="s">
        <v>697</v>
      </c>
      <c r="AU1651" t="s">
        <v>697</v>
      </c>
      <c r="AV1651" t="s">
        <v>697</v>
      </c>
      <c r="AW1651" t="s">
        <v>697</v>
      </c>
      <c r="AX1651" t="s">
        <v>697</v>
      </c>
      <c r="AY1651" t="s">
        <v>697</v>
      </c>
      <c r="AZ1651" t="s">
        <v>697</v>
      </c>
      <c r="BA1651" t="s">
        <v>3648</v>
      </c>
      <c r="BB1651" t="s">
        <v>3649</v>
      </c>
      <c r="BC1651">
        <v>12.5</v>
      </c>
      <c r="BD1651" t="s">
        <v>697</v>
      </c>
      <c r="BE1651">
        <v>0</v>
      </c>
      <c r="BF1651">
        <v>0</v>
      </c>
      <c r="BG1651">
        <v>0</v>
      </c>
      <c r="BH1651">
        <v>0</v>
      </c>
      <c r="BI1651" t="s">
        <v>197</v>
      </c>
      <c r="BJ1651" t="s">
        <v>697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 t="s">
        <v>697</v>
      </c>
      <c r="BQ1651">
        <v>0</v>
      </c>
      <c r="BR1651">
        <v>0</v>
      </c>
      <c r="BS1651">
        <v>0</v>
      </c>
      <c r="BT1651" t="s">
        <v>697</v>
      </c>
      <c r="BU1651">
        <v>0</v>
      </c>
      <c r="BV1651">
        <v>0</v>
      </c>
      <c r="BW1651" t="s">
        <v>697</v>
      </c>
      <c r="BX1651">
        <v>0</v>
      </c>
    </row>
    <row r="1652" spans="1:76" x14ac:dyDescent="0.25">
      <c r="A1652" t="s">
        <v>746</v>
      </c>
      <c r="B1652" t="s">
        <v>201</v>
      </c>
      <c r="C1652" t="s">
        <v>249</v>
      </c>
      <c r="D1652" t="s">
        <v>250</v>
      </c>
      <c r="E1652" t="s">
        <v>697</v>
      </c>
      <c r="F1652" t="s">
        <v>251</v>
      </c>
      <c r="G1652" t="s">
        <v>697</v>
      </c>
      <c r="H1652" t="s">
        <v>184</v>
      </c>
      <c r="I1652" t="s">
        <v>3339</v>
      </c>
      <c r="J1652" t="s">
        <v>3339</v>
      </c>
      <c r="K1652">
        <v>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697</v>
      </c>
      <c r="AC1652" s="2">
        <v>-10.016393442622951</v>
      </c>
      <c r="AD1652">
        <v>-2.2000000000000002</v>
      </c>
      <c r="AE1652">
        <v>0</v>
      </c>
      <c r="AF1652">
        <v>0</v>
      </c>
      <c r="AG1652">
        <v>0</v>
      </c>
      <c r="AH1652">
        <v>0</v>
      </c>
      <c r="AI1652" t="s">
        <v>697</v>
      </c>
      <c r="AJ1652" t="s">
        <v>697</v>
      </c>
      <c r="AK1652" t="s">
        <v>697</v>
      </c>
      <c r="AL1652">
        <v>0</v>
      </c>
      <c r="AM1652">
        <v>0</v>
      </c>
      <c r="AN1652" t="s">
        <v>697</v>
      </c>
      <c r="AO1652" t="s">
        <v>697</v>
      </c>
      <c r="AP1652" t="s">
        <v>697</v>
      </c>
      <c r="AQ1652" t="s">
        <v>697</v>
      </c>
      <c r="AR1652" t="s">
        <v>697</v>
      </c>
      <c r="AS1652" t="s">
        <v>697</v>
      </c>
      <c r="AT1652" t="s">
        <v>697</v>
      </c>
      <c r="AU1652" t="s">
        <v>697</v>
      </c>
      <c r="AV1652" t="s">
        <v>697</v>
      </c>
      <c r="AW1652" t="s">
        <v>697</v>
      </c>
      <c r="AX1652" t="s">
        <v>697</v>
      </c>
      <c r="AY1652" t="s">
        <v>697</v>
      </c>
      <c r="AZ1652" t="s">
        <v>697</v>
      </c>
      <c r="BA1652" t="s">
        <v>3650</v>
      </c>
      <c r="BB1652" t="s">
        <v>3651</v>
      </c>
      <c r="BC1652">
        <v>12.22</v>
      </c>
      <c r="BD1652" t="s">
        <v>697</v>
      </c>
      <c r="BE1652">
        <v>0</v>
      </c>
      <c r="BF1652">
        <v>0</v>
      </c>
      <c r="BG1652">
        <v>0</v>
      </c>
      <c r="BH1652">
        <v>0</v>
      </c>
      <c r="BI1652" t="s">
        <v>197</v>
      </c>
      <c r="BJ1652" t="s">
        <v>697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 t="s">
        <v>697</v>
      </c>
      <c r="BQ1652">
        <v>0</v>
      </c>
      <c r="BR1652">
        <v>0</v>
      </c>
      <c r="BS1652">
        <v>0</v>
      </c>
      <c r="BT1652" t="s">
        <v>697</v>
      </c>
      <c r="BU1652">
        <v>0</v>
      </c>
      <c r="BV1652">
        <v>0</v>
      </c>
      <c r="BW1652" t="s">
        <v>697</v>
      </c>
      <c r="BX1652">
        <v>0</v>
      </c>
    </row>
    <row r="1653" spans="1:76" x14ac:dyDescent="0.25">
      <c r="A1653" t="s">
        <v>746</v>
      </c>
      <c r="B1653" t="s">
        <v>201</v>
      </c>
      <c r="C1653" t="s">
        <v>249</v>
      </c>
      <c r="D1653" t="s">
        <v>250</v>
      </c>
      <c r="E1653" t="s">
        <v>697</v>
      </c>
      <c r="F1653" t="s">
        <v>251</v>
      </c>
      <c r="G1653" t="s">
        <v>697</v>
      </c>
      <c r="H1653" t="s">
        <v>184</v>
      </c>
      <c r="I1653" t="s">
        <v>3339</v>
      </c>
      <c r="J1653" t="s">
        <v>3339</v>
      </c>
      <c r="K1653">
        <v>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697</v>
      </c>
      <c r="AC1653" s="2">
        <v>-9.6639344262295079</v>
      </c>
      <c r="AD1653">
        <v>-2.13</v>
      </c>
      <c r="AE1653">
        <v>0</v>
      </c>
      <c r="AF1653">
        <v>0</v>
      </c>
      <c r="AG1653">
        <v>0</v>
      </c>
      <c r="AH1653">
        <v>0</v>
      </c>
      <c r="AI1653" t="s">
        <v>697</v>
      </c>
      <c r="AJ1653" t="s">
        <v>697</v>
      </c>
      <c r="AK1653" t="s">
        <v>697</v>
      </c>
      <c r="AL1653">
        <v>0</v>
      </c>
      <c r="AM1653">
        <v>0</v>
      </c>
      <c r="AN1653" t="s">
        <v>697</v>
      </c>
      <c r="AO1653" t="s">
        <v>697</v>
      </c>
      <c r="AP1653" t="s">
        <v>697</v>
      </c>
      <c r="AQ1653" t="s">
        <v>697</v>
      </c>
      <c r="AR1653" t="s">
        <v>697</v>
      </c>
      <c r="AS1653" t="s">
        <v>697</v>
      </c>
      <c r="AT1653" t="s">
        <v>697</v>
      </c>
      <c r="AU1653" t="s">
        <v>697</v>
      </c>
      <c r="AV1653" t="s">
        <v>697</v>
      </c>
      <c r="AW1653" t="s">
        <v>697</v>
      </c>
      <c r="AX1653" t="s">
        <v>697</v>
      </c>
      <c r="AY1653" t="s">
        <v>697</v>
      </c>
      <c r="AZ1653" t="s">
        <v>697</v>
      </c>
      <c r="BA1653" t="s">
        <v>3652</v>
      </c>
      <c r="BB1653" t="s">
        <v>3653</v>
      </c>
      <c r="BC1653">
        <v>11.79</v>
      </c>
      <c r="BD1653" t="s">
        <v>697</v>
      </c>
      <c r="BE1653">
        <v>0</v>
      </c>
      <c r="BF1653">
        <v>0</v>
      </c>
      <c r="BG1653">
        <v>0</v>
      </c>
      <c r="BH1653">
        <v>0</v>
      </c>
      <c r="BI1653" t="s">
        <v>197</v>
      </c>
      <c r="BJ1653" t="s">
        <v>697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 t="s">
        <v>697</v>
      </c>
      <c r="BQ1653">
        <v>0</v>
      </c>
      <c r="BR1653">
        <v>0</v>
      </c>
      <c r="BS1653">
        <v>0</v>
      </c>
      <c r="BT1653" t="s">
        <v>697</v>
      </c>
      <c r="BU1653">
        <v>0</v>
      </c>
      <c r="BV1653">
        <v>0</v>
      </c>
      <c r="BW1653" t="s">
        <v>697</v>
      </c>
      <c r="BX1653">
        <v>0</v>
      </c>
    </row>
    <row r="1654" spans="1:76" x14ac:dyDescent="0.25">
      <c r="A1654" t="s">
        <v>746</v>
      </c>
      <c r="B1654" t="s">
        <v>201</v>
      </c>
      <c r="C1654" t="s">
        <v>249</v>
      </c>
      <c r="D1654" t="s">
        <v>250</v>
      </c>
      <c r="E1654" t="s">
        <v>697</v>
      </c>
      <c r="F1654" t="s">
        <v>251</v>
      </c>
      <c r="G1654" t="s">
        <v>697</v>
      </c>
      <c r="H1654" t="s">
        <v>184</v>
      </c>
      <c r="I1654" t="s">
        <v>3339</v>
      </c>
      <c r="J1654" t="s">
        <v>3339</v>
      </c>
      <c r="K1654">
        <v>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 t="s">
        <v>697</v>
      </c>
      <c r="AC1654" s="2">
        <v>-9.0245901639344268</v>
      </c>
      <c r="AD1654">
        <v>-1.99</v>
      </c>
      <c r="AE1654">
        <v>0</v>
      </c>
      <c r="AF1654">
        <v>0</v>
      </c>
      <c r="AG1654">
        <v>0</v>
      </c>
      <c r="AH1654">
        <v>0</v>
      </c>
      <c r="AI1654" t="s">
        <v>697</v>
      </c>
      <c r="AJ1654" t="s">
        <v>697</v>
      </c>
      <c r="AK1654" t="s">
        <v>697</v>
      </c>
      <c r="AL1654">
        <v>0</v>
      </c>
      <c r="AM1654">
        <v>0</v>
      </c>
      <c r="AN1654" t="s">
        <v>697</v>
      </c>
      <c r="AO1654" t="s">
        <v>697</v>
      </c>
      <c r="AP1654" t="s">
        <v>697</v>
      </c>
      <c r="AQ1654" t="s">
        <v>697</v>
      </c>
      <c r="AR1654" t="s">
        <v>697</v>
      </c>
      <c r="AS1654" t="s">
        <v>697</v>
      </c>
      <c r="AT1654" t="s">
        <v>697</v>
      </c>
      <c r="AU1654" t="s">
        <v>697</v>
      </c>
      <c r="AV1654" t="s">
        <v>697</v>
      </c>
      <c r="AW1654" t="s">
        <v>697</v>
      </c>
      <c r="AX1654" t="s">
        <v>697</v>
      </c>
      <c r="AY1654" t="s">
        <v>697</v>
      </c>
      <c r="AZ1654" t="s">
        <v>697</v>
      </c>
      <c r="BA1654" t="s">
        <v>3654</v>
      </c>
      <c r="BB1654" t="s">
        <v>3655</v>
      </c>
      <c r="BC1654">
        <v>11.01</v>
      </c>
      <c r="BD1654" t="s">
        <v>697</v>
      </c>
      <c r="BE1654">
        <v>0</v>
      </c>
      <c r="BF1654">
        <v>0</v>
      </c>
      <c r="BG1654">
        <v>0</v>
      </c>
      <c r="BH1654">
        <v>0</v>
      </c>
      <c r="BI1654" t="s">
        <v>197</v>
      </c>
      <c r="BJ1654" t="s">
        <v>697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 t="s">
        <v>697</v>
      </c>
      <c r="BQ1654">
        <v>0</v>
      </c>
      <c r="BR1654">
        <v>0</v>
      </c>
      <c r="BS1654">
        <v>0</v>
      </c>
      <c r="BT1654" t="s">
        <v>697</v>
      </c>
      <c r="BU1654">
        <v>0</v>
      </c>
      <c r="BV1654">
        <v>0</v>
      </c>
      <c r="BW1654" t="s">
        <v>697</v>
      </c>
      <c r="BX1654">
        <v>0</v>
      </c>
    </row>
    <row r="1655" spans="1:76" x14ac:dyDescent="0.25">
      <c r="A1655" t="s">
        <v>746</v>
      </c>
      <c r="B1655" t="s">
        <v>201</v>
      </c>
      <c r="C1655" t="s">
        <v>249</v>
      </c>
      <c r="D1655" t="s">
        <v>250</v>
      </c>
      <c r="E1655" t="s">
        <v>697</v>
      </c>
      <c r="F1655" t="s">
        <v>251</v>
      </c>
      <c r="G1655" t="s">
        <v>697</v>
      </c>
      <c r="H1655" t="s">
        <v>184</v>
      </c>
      <c r="I1655" t="s">
        <v>3339</v>
      </c>
      <c r="J1655" t="s">
        <v>3339</v>
      </c>
      <c r="K1655">
        <v>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697</v>
      </c>
      <c r="AC1655" s="2">
        <v>-13.688524590163935</v>
      </c>
      <c r="AD1655">
        <v>-3.01</v>
      </c>
      <c r="AE1655">
        <v>0</v>
      </c>
      <c r="AF1655">
        <v>0</v>
      </c>
      <c r="AG1655">
        <v>0</v>
      </c>
      <c r="AH1655">
        <v>0</v>
      </c>
      <c r="AI1655" t="s">
        <v>697</v>
      </c>
      <c r="AJ1655" t="s">
        <v>697</v>
      </c>
      <c r="AK1655" t="s">
        <v>697</v>
      </c>
      <c r="AL1655">
        <v>0</v>
      </c>
      <c r="AM1655">
        <v>0</v>
      </c>
      <c r="AN1655" t="s">
        <v>697</v>
      </c>
      <c r="AO1655" t="s">
        <v>697</v>
      </c>
      <c r="AP1655" t="s">
        <v>697</v>
      </c>
      <c r="AQ1655" t="s">
        <v>697</v>
      </c>
      <c r="AR1655" t="s">
        <v>697</v>
      </c>
      <c r="AS1655" t="s">
        <v>697</v>
      </c>
      <c r="AT1655" t="s">
        <v>697</v>
      </c>
      <c r="AU1655" t="s">
        <v>697</v>
      </c>
      <c r="AV1655" t="s">
        <v>697</v>
      </c>
      <c r="AW1655" t="s">
        <v>697</v>
      </c>
      <c r="AX1655" t="s">
        <v>697</v>
      </c>
      <c r="AY1655" t="s">
        <v>697</v>
      </c>
      <c r="AZ1655" t="s">
        <v>697</v>
      </c>
      <c r="BA1655" t="s">
        <v>3380</v>
      </c>
      <c r="BB1655" t="s">
        <v>3656</v>
      </c>
      <c r="BC1655">
        <v>16.7</v>
      </c>
      <c r="BD1655" t="s">
        <v>697</v>
      </c>
      <c r="BE1655">
        <v>0</v>
      </c>
      <c r="BF1655">
        <v>0</v>
      </c>
      <c r="BG1655">
        <v>0</v>
      </c>
      <c r="BH1655">
        <v>0</v>
      </c>
      <c r="BI1655" t="s">
        <v>197</v>
      </c>
      <c r="BJ1655" t="s">
        <v>697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 t="s">
        <v>697</v>
      </c>
      <c r="BQ1655">
        <v>0</v>
      </c>
      <c r="BR1655">
        <v>0</v>
      </c>
      <c r="BS1655">
        <v>0</v>
      </c>
      <c r="BT1655" t="s">
        <v>697</v>
      </c>
      <c r="BU1655">
        <v>0</v>
      </c>
      <c r="BV1655">
        <v>0</v>
      </c>
      <c r="BW1655" t="s">
        <v>697</v>
      </c>
      <c r="BX1655">
        <v>0</v>
      </c>
    </row>
    <row r="1656" spans="1:76" x14ac:dyDescent="0.25">
      <c r="A1656" t="s">
        <v>746</v>
      </c>
      <c r="B1656" t="s">
        <v>201</v>
      </c>
      <c r="C1656" t="s">
        <v>249</v>
      </c>
      <c r="D1656" t="s">
        <v>250</v>
      </c>
      <c r="E1656" t="s">
        <v>697</v>
      </c>
      <c r="F1656" t="s">
        <v>251</v>
      </c>
      <c r="G1656" t="s">
        <v>697</v>
      </c>
      <c r="H1656" t="s">
        <v>184</v>
      </c>
      <c r="I1656" t="s">
        <v>3339</v>
      </c>
      <c r="J1656" t="s">
        <v>3339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">
        <v>697</v>
      </c>
      <c r="AC1656" s="2">
        <v>-11.89344262295082</v>
      </c>
      <c r="AD1656">
        <v>-2.62</v>
      </c>
      <c r="AE1656">
        <v>0</v>
      </c>
      <c r="AF1656">
        <v>0</v>
      </c>
      <c r="AG1656">
        <v>0</v>
      </c>
      <c r="AH1656">
        <v>0</v>
      </c>
      <c r="AI1656" t="s">
        <v>697</v>
      </c>
      <c r="AJ1656" t="s">
        <v>697</v>
      </c>
      <c r="AK1656" t="s">
        <v>697</v>
      </c>
      <c r="AL1656">
        <v>0</v>
      </c>
      <c r="AM1656">
        <v>0</v>
      </c>
      <c r="AN1656" t="s">
        <v>697</v>
      </c>
      <c r="AO1656" t="s">
        <v>697</v>
      </c>
      <c r="AP1656" t="s">
        <v>697</v>
      </c>
      <c r="AQ1656" t="s">
        <v>697</v>
      </c>
      <c r="AR1656" t="s">
        <v>697</v>
      </c>
      <c r="AS1656" t="s">
        <v>697</v>
      </c>
      <c r="AT1656" t="s">
        <v>697</v>
      </c>
      <c r="AU1656" t="s">
        <v>697</v>
      </c>
      <c r="AV1656" t="s">
        <v>697</v>
      </c>
      <c r="AW1656" t="s">
        <v>697</v>
      </c>
      <c r="AX1656" t="s">
        <v>697</v>
      </c>
      <c r="AY1656" t="s">
        <v>697</v>
      </c>
      <c r="AZ1656" t="s">
        <v>697</v>
      </c>
      <c r="BA1656" t="s">
        <v>3657</v>
      </c>
      <c r="BB1656" t="s">
        <v>3658</v>
      </c>
      <c r="BC1656">
        <v>14.51</v>
      </c>
      <c r="BD1656" t="s">
        <v>697</v>
      </c>
      <c r="BE1656">
        <v>0</v>
      </c>
      <c r="BF1656">
        <v>0</v>
      </c>
      <c r="BG1656">
        <v>0</v>
      </c>
      <c r="BH1656">
        <v>0</v>
      </c>
      <c r="BI1656" t="s">
        <v>197</v>
      </c>
      <c r="BJ1656" t="s">
        <v>697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 t="s">
        <v>697</v>
      </c>
      <c r="BQ1656">
        <v>0</v>
      </c>
      <c r="BR1656">
        <v>0</v>
      </c>
      <c r="BS1656">
        <v>0</v>
      </c>
      <c r="BT1656" t="s">
        <v>697</v>
      </c>
      <c r="BU1656">
        <v>0</v>
      </c>
      <c r="BV1656">
        <v>0</v>
      </c>
      <c r="BW1656" t="s">
        <v>697</v>
      </c>
      <c r="BX1656">
        <v>0</v>
      </c>
    </row>
    <row r="1657" spans="1:76" x14ac:dyDescent="0.25">
      <c r="A1657" t="s">
        <v>728</v>
      </c>
      <c r="B1657" t="s">
        <v>191</v>
      </c>
      <c r="C1657" t="s">
        <v>211</v>
      </c>
      <c r="D1657" t="s">
        <v>671</v>
      </c>
      <c r="E1657" t="s">
        <v>697</v>
      </c>
      <c r="F1657" t="s">
        <v>212</v>
      </c>
      <c r="G1657" t="s">
        <v>697</v>
      </c>
      <c r="H1657" t="s">
        <v>184</v>
      </c>
      <c r="I1657" t="s">
        <v>3339</v>
      </c>
      <c r="J1657" t="s">
        <v>3339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697</v>
      </c>
      <c r="AC1657" s="2">
        <v>-9.0819672131147549</v>
      </c>
      <c r="AD1657">
        <v>-2</v>
      </c>
      <c r="AE1657">
        <v>0</v>
      </c>
      <c r="AF1657">
        <v>0</v>
      </c>
      <c r="AG1657">
        <v>0</v>
      </c>
      <c r="AH1657">
        <v>0</v>
      </c>
      <c r="AI1657" t="s">
        <v>697</v>
      </c>
      <c r="AJ1657" t="s">
        <v>697</v>
      </c>
      <c r="AK1657" t="s">
        <v>697</v>
      </c>
      <c r="AL1657">
        <v>0</v>
      </c>
      <c r="AM1657">
        <v>0</v>
      </c>
      <c r="AN1657" t="s">
        <v>697</v>
      </c>
      <c r="AO1657" t="s">
        <v>697</v>
      </c>
      <c r="AP1657" t="s">
        <v>697</v>
      </c>
      <c r="AQ1657" t="s">
        <v>697</v>
      </c>
      <c r="AR1657" t="s">
        <v>697</v>
      </c>
      <c r="AS1657" t="s">
        <v>697</v>
      </c>
      <c r="AT1657" t="s">
        <v>697</v>
      </c>
      <c r="AU1657" t="s">
        <v>697</v>
      </c>
      <c r="AV1657" t="s">
        <v>697</v>
      </c>
      <c r="AW1657" t="s">
        <v>697</v>
      </c>
      <c r="AX1657" t="s">
        <v>697</v>
      </c>
      <c r="AY1657" t="s">
        <v>697</v>
      </c>
      <c r="AZ1657" t="s">
        <v>697</v>
      </c>
      <c r="BA1657" t="s">
        <v>3346</v>
      </c>
      <c r="BB1657" t="s">
        <v>3659</v>
      </c>
      <c r="BC1657">
        <v>11.08</v>
      </c>
      <c r="BD1657" t="s">
        <v>697</v>
      </c>
      <c r="BE1657">
        <v>0</v>
      </c>
      <c r="BF1657">
        <v>0</v>
      </c>
      <c r="BG1657">
        <v>0</v>
      </c>
      <c r="BH1657">
        <v>0</v>
      </c>
      <c r="BI1657" t="s">
        <v>197</v>
      </c>
      <c r="BJ1657" t="s">
        <v>697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 t="s">
        <v>697</v>
      </c>
      <c r="BQ1657">
        <v>0</v>
      </c>
      <c r="BR1657">
        <v>0</v>
      </c>
      <c r="BS1657">
        <v>0</v>
      </c>
      <c r="BT1657" t="s">
        <v>697</v>
      </c>
      <c r="BU1657">
        <v>0</v>
      </c>
      <c r="BV1657">
        <v>0</v>
      </c>
      <c r="BW1657" t="s">
        <v>697</v>
      </c>
      <c r="BX1657">
        <v>0</v>
      </c>
    </row>
    <row r="1658" spans="1:76" x14ac:dyDescent="0.25">
      <c r="A1658" t="s">
        <v>728</v>
      </c>
      <c r="B1658" t="s">
        <v>191</v>
      </c>
      <c r="C1658" t="s">
        <v>211</v>
      </c>
      <c r="D1658" t="s">
        <v>671</v>
      </c>
      <c r="E1658" t="s">
        <v>697</v>
      </c>
      <c r="F1658" t="s">
        <v>212</v>
      </c>
      <c r="G1658" t="s">
        <v>697</v>
      </c>
      <c r="H1658" t="s">
        <v>184</v>
      </c>
      <c r="I1658" t="s">
        <v>3339</v>
      </c>
      <c r="J1658" t="s">
        <v>3339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t="s">
        <v>697</v>
      </c>
      <c r="AC1658" s="2">
        <v>-6.9508196721311473</v>
      </c>
      <c r="AD1658">
        <v>-1.53</v>
      </c>
      <c r="AE1658">
        <v>0</v>
      </c>
      <c r="AF1658">
        <v>0</v>
      </c>
      <c r="AG1658">
        <v>0</v>
      </c>
      <c r="AH1658">
        <v>0</v>
      </c>
      <c r="AI1658" t="s">
        <v>697</v>
      </c>
      <c r="AJ1658" t="s">
        <v>697</v>
      </c>
      <c r="AK1658" t="s">
        <v>697</v>
      </c>
      <c r="AL1658">
        <v>0</v>
      </c>
      <c r="AM1658">
        <v>0</v>
      </c>
      <c r="AN1658" t="s">
        <v>697</v>
      </c>
      <c r="AO1658" t="s">
        <v>697</v>
      </c>
      <c r="AP1658" t="s">
        <v>697</v>
      </c>
      <c r="AQ1658" t="s">
        <v>697</v>
      </c>
      <c r="AR1658" t="s">
        <v>697</v>
      </c>
      <c r="AS1658" t="s">
        <v>697</v>
      </c>
      <c r="AT1658" t="s">
        <v>697</v>
      </c>
      <c r="AU1658" t="s">
        <v>697</v>
      </c>
      <c r="AV1658" t="s">
        <v>697</v>
      </c>
      <c r="AW1658" t="s">
        <v>697</v>
      </c>
      <c r="AX1658" t="s">
        <v>697</v>
      </c>
      <c r="AY1658" t="s">
        <v>697</v>
      </c>
      <c r="AZ1658" t="s">
        <v>697</v>
      </c>
      <c r="BA1658" t="s">
        <v>3660</v>
      </c>
      <c r="BB1658" t="s">
        <v>3661</v>
      </c>
      <c r="BC1658">
        <v>8.48</v>
      </c>
      <c r="BD1658" t="s">
        <v>697</v>
      </c>
      <c r="BE1658">
        <v>0</v>
      </c>
      <c r="BF1658">
        <v>0</v>
      </c>
      <c r="BG1658">
        <v>0</v>
      </c>
      <c r="BH1658">
        <v>0</v>
      </c>
      <c r="BI1658" t="s">
        <v>197</v>
      </c>
      <c r="BJ1658" t="s">
        <v>697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 t="s">
        <v>697</v>
      </c>
      <c r="BQ1658">
        <v>0</v>
      </c>
      <c r="BR1658">
        <v>0</v>
      </c>
      <c r="BS1658">
        <v>0</v>
      </c>
      <c r="BT1658" t="s">
        <v>697</v>
      </c>
      <c r="BU1658">
        <v>0</v>
      </c>
      <c r="BV1658">
        <v>0</v>
      </c>
      <c r="BW1658" t="s">
        <v>697</v>
      </c>
      <c r="BX1658">
        <v>0</v>
      </c>
    </row>
    <row r="1659" spans="1:76" x14ac:dyDescent="0.25">
      <c r="A1659" t="s">
        <v>728</v>
      </c>
      <c r="B1659" t="s">
        <v>191</v>
      </c>
      <c r="C1659" t="s">
        <v>211</v>
      </c>
      <c r="D1659" t="s">
        <v>671</v>
      </c>
      <c r="E1659" t="s">
        <v>697</v>
      </c>
      <c r="F1659" t="s">
        <v>212</v>
      </c>
      <c r="G1659" t="s">
        <v>697</v>
      </c>
      <c r="H1659" t="s">
        <v>184</v>
      </c>
      <c r="I1659" t="s">
        <v>3339</v>
      </c>
      <c r="J1659" t="s">
        <v>3339</v>
      </c>
      <c r="K1659">
        <v>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697</v>
      </c>
      <c r="AC1659" s="2">
        <v>-2.081967213114754</v>
      </c>
      <c r="AD1659">
        <v>-0.46</v>
      </c>
      <c r="AE1659">
        <v>0</v>
      </c>
      <c r="AF1659">
        <v>0</v>
      </c>
      <c r="AG1659">
        <v>0</v>
      </c>
      <c r="AH1659">
        <v>0</v>
      </c>
      <c r="AI1659" t="s">
        <v>697</v>
      </c>
      <c r="AJ1659" t="s">
        <v>697</v>
      </c>
      <c r="AK1659" t="s">
        <v>697</v>
      </c>
      <c r="AL1659">
        <v>0</v>
      </c>
      <c r="AM1659">
        <v>0</v>
      </c>
      <c r="AN1659" t="s">
        <v>697</v>
      </c>
      <c r="AO1659" t="s">
        <v>697</v>
      </c>
      <c r="AP1659" t="s">
        <v>697</v>
      </c>
      <c r="AQ1659" t="s">
        <v>697</v>
      </c>
      <c r="AR1659" t="s">
        <v>697</v>
      </c>
      <c r="AS1659" t="s">
        <v>697</v>
      </c>
      <c r="AT1659" t="s">
        <v>697</v>
      </c>
      <c r="AU1659" t="s">
        <v>697</v>
      </c>
      <c r="AV1659" t="s">
        <v>697</v>
      </c>
      <c r="AW1659" t="s">
        <v>697</v>
      </c>
      <c r="AX1659" t="s">
        <v>697</v>
      </c>
      <c r="AY1659" t="s">
        <v>697</v>
      </c>
      <c r="AZ1659" t="s">
        <v>697</v>
      </c>
      <c r="BA1659" t="s">
        <v>3002</v>
      </c>
      <c r="BB1659" t="s">
        <v>3662</v>
      </c>
      <c r="BC1659">
        <v>2.54</v>
      </c>
      <c r="BD1659" t="s">
        <v>697</v>
      </c>
      <c r="BE1659">
        <v>0</v>
      </c>
      <c r="BF1659">
        <v>0</v>
      </c>
      <c r="BG1659">
        <v>0</v>
      </c>
      <c r="BH1659">
        <v>0</v>
      </c>
      <c r="BI1659" t="s">
        <v>197</v>
      </c>
      <c r="BJ1659" t="s">
        <v>697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 t="s">
        <v>697</v>
      </c>
      <c r="BQ1659">
        <v>0</v>
      </c>
      <c r="BR1659">
        <v>0</v>
      </c>
      <c r="BS1659">
        <v>0</v>
      </c>
      <c r="BT1659" t="s">
        <v>697</v>
      </c>
      <c r="BU1659">
        <v>0</v>
      </c>
      <c r="BV1659">
        <v>0</v>
      </c>
      <c r="BW1659" t="s">
        <v>697</v>
      </c>
      <c r="BX1659">
        <v>0</v>
      </c>
    </row>
    <row r="1660" spans="1:76" x14ac:dyDescent="0.25">
      <c r="A1660" t="s">
        <v>741</v>
      </c>
      <c r="B1660" t="s">
        <v>201</v>
      </c>
      <c r="C1660" t="s">
        <v>696</v>
      </c>
      <c r="D1660" t="s">
        <v>247</v>
      </c>
      <c r="E1660" t="s">
        <v>697</v>
      </c>
      <c r="F1660" t="s">
        <v>683</v>
      </c>
      <c r="G1660" t="s">
        <v>697</v>
      </c>
      <c r="H1660" t="s">
        <v>184</v>
      </c>
      <c r="I1660" t="s">
        <v>3339</v>
      </c>
      <c r="J1660" t="s">
        <v>3339</v>
      </c>
      <c r="K1660">
        <v>2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697</v>
      </c>
      <c r="AC1660" s="2">
        <v>-13.262295081967213</v>
      </c>
      <c r="AD1660">
        <v>-2.92</v>
      </c>
      <c r="AE1660">
        <v>0</v>
      </c>
      <c r="AF1660">
        <v>0</v>
      </c>
      <c r="AG1660">
        <v>0</v>
      </c>
      <c r="AH1660">
        <v>0</v>
      </c>
      <c r="AI1660" t="s">
        <v>697</v>
      </c>
      <c r="AJ1660" t="s">
        <v>697</v>
      </c>
      <c r="AK1660" t="s">
        <v>697</v>
      </c>
      <c r="AL1660">
        <v>0</v>
      </c>
      <c r="AM1660">
        <v>0</v>
      </c>
      <c r="AN1660" t="s">
        <v>697</v>
      </c>
      <c r="AO1660" t="s">
        <v>697</v>
      </c>
      <c r="AP1660" t="s">
        <v>697</v>
      </c>
      <c r="AQ1660" t="s">
        <v>697</v>
      </c>
      <c r="AR1660" t="s">
        <v>697</v>
      </c>
      <c r="AS1660" t="s">
        <v>697</v>
      </c>
      <c r="AT1660" t="s">
        <v>697</v>
      </c>
      <c r="AU1660" t="s">
        <v>697</v>
      </c>
      <c r="AV1660" t="s">
        <v>697</v>
      </c>
      <c r="AW1660" t="s">
        <v>697</v>
      </c>
      <c r="AX1660" t="s">
        <v>697</v>
      </c>
      <c r="AY1660" t="s">
        <v>697</v>
      </c>
      <c r="AZ1660" t="s">
        <v>697</v>
      </c>
      <c r="BA1660" t="s">
        <v>3471</v>
      </c>
      <c r="BB1660" t="s">
        <v>3663</v>
      </c>
      <c r="BC1660">
        <v>16.18</v>
      </c>
      <c r="BD1660" t="s">
        <v>697</v>
      </c>
      <c r="BE1660">
        <v>0</v>
      </c>
      <c r="BF1660">
        <v>0</v>
      </c>
      <c r="BG1660">
        <v>0</v>
      </c>
      <c r="BH1660">
        <v>0</v>
      </c>
      <c r="BI1660" t="s">
        <v>197</v>
      </c>
      <c r="BJ1660" t="s">
        <v>697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 t="s">
        <v>697</v>
      </c>
      <c r="BQ1660">
        <v>0</v>
      </c>
      <c r="BR1660">
        <v>0</v>
      </c>
      <c r="BS1660">
        <v>0</v>
      </c>
      <c r="BT1660" t="s">
        <v>697</v>
      </c>
      <c r="BU1660">
        <v>0</v>
      </c>
      <c r="BV1660">
        <v>0</v>
      </c>
      <c r="BW1660" t="s">
        <v>697</v>
      </c>
      <c r="BX1660">
        <v>0</v>
      </c>
    </row>
    <row r="1661" spans="1:76" x14ac:dyDescent="0.25">
      <c r="A1661" t="s">
        <v>741</v>
      </c>
      <c r="B1661" t="s">
        <v>201</v>
      </c>
      <c r="C1661" t="s">
        <v>696</v>
      </c>
      <c r="D1661" t="s">
        <v>247</v>
      </c>
      <c r="E1661" t="s">
        <v>697</v>
      </c>
      <c r="F1661" t="s">
        <v>683</v>
      </c>
      <c r="G1661" t="s">
        <v>697</v>
      </c>
      <c r="H1661" t="s">
        <v>184</v>
      </c>
      <c r="I1661" t="s">
        <v>3339</v>
      </c>
      <c r="J1661" t="s">
        <v>3339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t="s">
        <v>697</v>
      </c>
      <c r="AC1661" s="2">
        <v>-11.721311475409836</v>
      </c>
      <c r="AD1661">
        <v>-2.58</v>
      </c>
      <c r="AE1661">
        <v>0</v>
      </c>
      <c r="AF1661">
        <v>0</v>
      </c>
      <c r="AG1661">
        <v>0</v>
      </c>
      <c r="AH1661">
        <v>0</v>
      </c>
      <c r="AI1661" t="s">
        <v>697</v>
      </c>
      <c r="AJ1661" t="s">
        <v>697</v>
      </c>
      <c r="AK1661" t="s">
        <v>697</v>
      </c>
      <c r="AL1661">
        <v>0</v>
      </c>
      <c r="AM1661">
        <v>0</v>
      </c>
      <c r="AN1661" t="s">
        <v>697</v>
      </c>
      <c r="AO1661" t="s">
        <v>697</v>
      </c>
      <c r="AP1661" t="s">
        <v>697</v>
      </c>
      <c r="AQ1661" t="s">
        <v>697</v>
      </c>
      <c r="AR1661" t="s">
        <v>697</v>
      </c>
      <c r="AS1661" t="s">
        <v>697</v>
      </c>
      <c r="AT1661" t="s">
        <v>697</v>
      </c>
      <c r="AU1661" t="s">
        <v>697</v>
      </c>
      <c r="AV1661" t="s">
        <v>697</v>
      </c>
      <c r="AW1661" t="s">
        <v>697</v>
      </c>
      <c r="AX1661" t="s">
        <v>697</v>
      </c>
      <c r="AY1661" t="s">
        <v>697</v>
      </c>
      <c r="AZ1661" t="s">
        <v>697</v>
      </c>
      <c r="BA1661" t="s">
        <v>3664</v>
      </c>
      <c r="BB1661" t="s">
        <v>3665</v>
      </c>
      <c r="BC1661">
        <v>14.3</v>
      </c>
      <c r="BD1661" t="s">
        <v>697</v>
      </c>
      <c r="BE1661">
        <v>0</v>
      </c>
      <c r="BF1661">
        <v>0</v>
      </c>
      <c r="BG1661">
        <v>0</v>
      </c>
      <c r="BH1661">
        <v>0</v>
      </c>
      <c r="BI1661" t="s">
        <v>197</v>
      </c>
      <c r="BJ1661" t="s">
        <v>697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 t="s">
        <v>697</v>
      </c>
      <c r="BQ1661">
        <v>0</v>
      </c>
      <c r="BR1661">
        <v>0</v>
      </c>
      <c r="BS1661">
        <v>0</v>
      </c>
      <c r="BT1661" t="s">
        <v>697</v>
      </c>
      <c r="BU1661">
        <v>0</v>
      </c>
      <c r="BV1661">
        <v>0</v>
      </c>
      <c r="BW1661" t="s">
        <v>697</v>
      </c>
      <c r="BX1661">
        <v>0</v>
      </c>
    </row>
    <row r="1662" spans="1:76" x14ac:dyDescent="0.25">
      <c r="A1662" t="s">
        <v>741</v>
      </c>
      <c r="B1662" t="s">
        <v>201</v>
      </c>
      <c r="C1662" t="s">
        <v>696</v>
      </c>
      <c r="D1662" t="s">
        <v>247</v>
      </c>
      <c r="E1662" t="s">
        <v>697</v>
      </c>
      <c r="F1662" t="s">
        <v>683</v>
      </c>
      <c r="G1662" t="s">
        <v>697</v>
      </c>
      <c r="H1662" t="s">
        <v>184</v>
      </c>
      <c r="I1662" t="s">
        <v>3339</v>
      </c>
      <c r="J1662" t="s">
        <v>3339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697</v>
      </c>
      <c r="AC1662" s="2">
        <v>-9.0409836065573774</v>
      </c>
      <c r="AD1662">
        <v>-1.99</v>
      </c>
      <c r="AE1662">
        <v>0</v>
      </c>
      <c r="AF1662">
        <v>0</v>
      </c>
      <c r="AG1662">
        <v>0</v>
      </c>
      <c r="AH1662">
        <v>0</v>
      </c>
      <c r="AI1662" t="s">
        <v>697</v>
      </c>
      <c r="AJ1662" t="s">
        <v>697</v>
      </c>
      <c r="AK1662" t="s">
        <v>697</v>
      </c>
      <c r="AL1662">
        <v>0</v>
      </c>
      <c r="AM1662">
        <v>0</v>
      </c>
      <c r="AN1662" t="s">
        <v>697</v>
      </c>
      <c r="AO1662" t="s">
        <v>697</v>
      </c>
      <c r="AP1662" t="s">
        <v>697</v>
      </c>
      <c r="AQ1662" t="s">
        <v>697</v>
      </c>
      <c r="AR1662" t="s">
        <v>697</v>
      </c>
      <c r="AS1662" t="s">
        <v>697</v>
      </c>
      <c r="AT1662" t="s">
        <v>697</v>
      </c>
      <c r="AU1662" t="s">
        <v>697</v>
      </c>
      <c r="AV1662" t="s">
        <v>697</v>
      </c>
      <c r="AW1662" t="s">
        <v>697</v>
      </c>
      <c r="AX1662" t="s">
        <v>697</v>
      </c>
      <c r="AY1662" t="s">
        <v>697</v>
      </c>
      <c r="AZ1662" t="s">
        <v>697</v>
      </c>
      <c r="BA1662" t="s">
        <v>3548</v>
      </c>
      <c r="BB1662" t="s">
        <v>3666</v>
      </c>
      <c r="BC1662">
        <v>11.03</v>
      </c>
      <c r="BD1662" t="s">
        <v>697</v>
      </c>
      <c r="BE1662">
        <v>0</v>
      </c>
      <c r="BF1662">
        <v>0</v>
      </c>
      <c r="BG1662">
        <v>0</v>
      </c>
      <c r="BH1662">
        <v>0</v>
      </c>
      <c r="BI1662" t="s">
        <v>197</v>
      </c>
      <c r="BJ1662" t="s">
        <v>697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 t="s">
        <v>697</v>
      </c>
      <c r="BQ1662">
        <v>0</v>
      </c>
      <c r="BR1662">
        <v>0</v>
      </c>
      <c r="BS1662">
        <v>0</v>
      </c>
      <c r="BT1662" t="s">
        <v>697</v>
      </c>
      <c r="BU1662">
        <v>0</v>
      </c>
      <c r="BV1662">
        <v>0</v>
      </c>
      <c r="BW1662" t="s">
        <v>697</v>
      </c>
      <c r="BX1662">
        <v>0</v>
      </c>
    </row>
    <row r="1663" spans="1:76" x14ac:dyDescent="0.25">
      <c r="A1663" t="s">
        <v>741</v>
      </c>
      <c r="B1663" t="s">
        <v>201</v>
      </c>
      <c r="C1663" t="s">
        <v>696</v>
      </c>
      <c r="D1663" t="s">
        <v>247</v>
      </c>
      <c r="E1663" t="s">
        <v>697</v>
      </c>
      <c r="F1663" t="s">
        <v>683</v>
      </c>
      <c r="G1663" t="s">
        <v>697</v>
      </c>
      <c r="H1663" t="s">
        <v>184</v>
      </c>
      <c r="I1663" t="s">
        <v>3339</v>
      </c>
      <c r="J1663" t="s">
        <v>3339</v>
      </c>
      <c r="K1663">
        <v>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697</v>
      </c>
      <c r="AC1663" s="2">
        <v>-10.008196721311476</v>
      </c>
      <c r="AD1663">
        <v>-2.2000000000000002</v>
      </c>
      <c r="AE1663">
        <v>0</v>
      </c>
      <c r="AF1663">
        <v>0</v>
      </c>
      <c r="AG1663">
        <v>0</v>
      </c>
      <c r="AH1663">
        <v>0</v>
      </c>
      <c r="AI1663" t="s">
        <v>697</v>
      </c>
      <c r="AJ1663" t="s">
        <v>697</v>
      </c>
      <c r="AK1663" t="s">
        <v>697</v>
      </c>
      <c r="AL1663">
        <v>0</v>
      </c>
      <c r="AM1663">
        <v>0</v>
      </c>
      <c r="AN1663" t="s">
        <v>697</v>
      </c>
      <c r="AO1663" t="s">
        <v>697</v>
      </c>
      <c r="AP1663" t="s">
        <v>697</v>
      </c>
      <c r="AQ1663" t="s">
        <v>697</v>
      </c>
      <c r="AR1663" t="s">
        <v>697</v>
      </c>
      <c r="AS1663" t="s">
        <v>697</v>
      </c>
      <c r="AT1663" t="s">
        <v>697</v>
      </c>
      <c r="AU1663" t="s">
        <v>697</v>
      </c>
      <c r="AV1663" t="s">
        <v>697</v>
      </c>
      <c r="AW1663" t="s">
        <v>697</v>
      </c>
      <c r="AX1663" t="s">
        <v>697</v>
      </c>
      <c r="AY1663" t="s">
        <v>697</v>
      </c>
      <c r="AZ1663" t="s">
        <v>697</v>
      </c>
      <c r="BA1663" t="s">
        <v>3667</v>
      </c>
      <c r="BB1663" t="s">
        <v>3668</v>
      </c>
      <c r="BC1663">
        <v>12.21</v>
      </c>
      <c r="BD1663" t="s">
        <v>697</v>
      </c>
      <c r="BE1663">
        <v>0</v>
      </c>
      <c r="BF1663">
        <v>0</v>
      </c>
      <c r="BG1663">
        <v>0</v>
      </c>
      <c r="BH1663">
        <v>0</v>
      </c>
      <c r="BI1663" t="s">
        <v>197</v>
      </c>
      <c r="BJ1663" t="s">
        <v>697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 t="s">
        <v>697</v>
      </c>
      <c r="BQ1663">
        <v>0</v>
      </c>
      <c r="BR1663">
        <v>0</v>
      </c>
      <c r="BS1663">
        <v>0</v>
      </c>
      <c r="BT1663" t="s">
        <v>697</v>
      </c>
      <c r="BU1663">
        <v>0</v>
      </c>
      <c r="BV1663">
        <v>0</v>
      </c>
      <c r="BW1663" t="s">
        <v>697</v>
      </c>
      <c r="BX1663">
        <v>0</v>
      </c>
    </row>
    <row r="1664" spans="1:76" x14ac:dyDescent="0.25">
      <c r="A1664" t="s">
        <v>738</v>
      </c>
      <c r="B1664" t="s">
        <v>201</v>
      </c>
      <c r="C1664" t="s">
        <v>634</v>
      </c>
      <c r="D1664" t="s">
        <v>224</v>
      </c>
      <c r="E1664" t="s">
        <v>697</v>
      </c>
      <c r="F1664" t="s">
        <v>225</v>
      </c>
      <c r="G1664" t="s">
        <v>697</v>
      </c>
      <c r="H1664" t="s">
        <v>184</v>
      </c>
      <c r="I1664" t="s">
        <v>3339</v>
      </c>
      <c r="J1664" t="s">
        <v>3339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697</v>
      </c>
      <c r="AC1664" s="2">
        <v>-1.7295081967213115</v>
      </c>
      <c r="AD1664">
        <v>-0.38</v>
      </c>
      <c r="AE1664">
        <v>0</v>
      </c>
      <c r="AF1664">
        <v>0</v>
      </c>
      <c r="AG1664">
        <v>0</v>
      </c>
      <c r="AH1664">
        <v>0</v>
      </c>
      <c r="AI1664" t="s">
        <v>697</v>
      </c>
      <c r="AJ1664" t="s">
        <v>697</v>
      </c>
      <c r="AK1664" t="s">
        <v>697</v>
      </c>
      <c r="AL1664">
        <v>0</v>
      </c>
      <c r="AM1664">
        <v>0</v>
      </c>
      <c r="AN1664" t="s">
        <v>697</v>
      </c>
      <c r="AO1664" t="s">
        <v>697</v>
      </c>
      <c r="AP1664" t="s">
        <v>697</v>
      </c>
      <c r="AQ1664" t="s">
        <v>697</v>
      </c>
      <c r="AR1664" t="s">
        <v>697</v>
      </c>
      <c r="AS1664" t="s">
        <v>697</v>
      </c>
      <c r="AT1664" t="s">
        <v>697</v>
      </c>
      <c r="AU1664" t="s">
        <v>697</v>
      </c>
      <c r="AV1664" t="s">
        <v>697</v>
      </c>
      <c r="AW1664" t="s">
        <v>697</v>
      </c>
      <c r="AX1664" t="s">
        <v>697</v>
      </c>
      <c r="AY1664" t="s">
        <v>697</v>
      </c>
      <c r="AZ1664" t="s">
        <v>697</v>
      </c>
      <c r="BA1664" t="s">
        <v>3010</v>
      </c>
      <c r="BB1664" t="s">
        <v>3669</v>
      </c>
      <c r="BC1664">
        <v>2.11</v>
      </c>
      <c r="BD1664" t="s">
        <v>697</v>
      </c>
      <c r="BE1664">
        <v>0</v>
      </c>
      <c r="BF1664">
        <v>0</v>
      </c>
      <c r="BG1664">
        <v>0</v>
      </c>
      <c r="BH1664">
        <v>0</v>
      </c>
      <c r="BI1664" t="s">
        <v>197</v>
      </c>
      <c r="BJ1664" t="s">
        <v>697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 t="s">
        <v>697</v>
      </c>
      <c r="BQ1664">
        <v>0</v>
      </c>
      <c r="BR1664">
        <v>0</v>
      </c>
      <c r="BS1664">
        <v>0</v>
      </c>
      <c r="BT1664" t="s">
        <v>697</v>
      </c>
      <c r="BU1664">
        <v>0</v>
      </c>
      <c r="BV1664">
        <v>0</v>
      </c>
      <c r="BW1664" t="s">
        <v>697</v>
      </c>
      <c r="BX1664">
        <v>0</v>
      </c>
    </row>
    <row r="1665" spans="1:76" x14ac:dyDescent="0.25">
      <c r="A1665" t="s">
        <v>742</v>
      </c>
      <c r="B1665" t="s">
        <v>201</v>
      </c>
      <c r="C1665" t="s">
        <v>244</v>
      </c>
      <c r="D1665" t="s">
        <v>245</v>
      </c>
      <c r="E1665" t="s">
        <v>697</v>
      </c>
      <c r="F1665" t="s">
        <v>246</v>
      </c>
      <c r="G1665" t="s">
        <v>697</v>
      </c>
      <c r="H1665" t="s">
        <v>184</v>
      </c>
      <c r="I1665" t="s">
        <v>3339</v>
      </c>
      <c r="J1665" t="s">
        <v>3339</v>
      </c>
      <c r="K1665">
        <v>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697</v>
      </c>
      <c r="AC1665" s="2">
        <v>-12.819672131147541</v>
      </c>
      <c r="AD1665">
        <v>-2.82</v>
      </c>
      <c r="AE1665">
        <v>0</v>
      </c>
      <c r="AF1665">
        <v>0</v>
      </c>
      <c r="AG1665">
        <v>0</v>
      </c>
      <c r="AH1665">
        <v>0</v>
      </c>
      <c r="AI1665" t="s">
        <v>697</v>
      </c>
      <c r="AJ1665" t="s">
        <v>697</v>
      </c>
      <c r="AK1665" t="s">
        <v>697</v>
      </c>
      <c r="AL1665">
        <v>0</v>
      </c>
      <c r="AM1665">
        <v>0</v>
      </c>
      <c r="AN1665" t="s">
        <v>697</v>
      </c>
      <c r="AO1665" t="s">
        <v>697</v>
      </c>
      <c r="AP1665" t="s">
        <v>697</v>
      </c>
      <c r="AQ1665" t="s">
        <v>697</v>
      </c>
      <c r="AR1665" t="s">
        <v>697</v>
      </c>
      <c r="AS1665" t="s">
        <v>697</v>
      </c>
      <c r="AT1665" t="s">
        <v>697</v>
      </c>
      <c r="AU1665" t="s">
        <v>697</v>
      </c>
      <c r="AV1665" t="s">
        <v>697</v>
      </c>
      <c r="AW1665" t="s">
        <v>697</v>
      </c>
      <c r="AX1665" t="s">
        <v>697</v>
      </c>
      <c r="AY1665" t="s">
        <v>697</v>
      </c>
      <c r="AZ1665" t="s">
        <v>697</v>
      </c>
      <c r="BA1665" t="s">
        <v>3012</v>
      </c>
      <c r="BB1665" t="s">
        <v>3670</v>
      </c>
      <c r="BC1665">
        <v>15.64</v>
      </c>
      <c r="BD1665" t="s">
        <v>697</v>
      </c>
      <c r="BE1665">
        <v>0</v>
      </c>
      <c r="BF1665">
        <v>0</v>
      </c>
      <c r="BG1665">
        <v>0</v>
      </c>
      <c r="BH1665">
        <v>0</v>
      </c>
      <c r="BI1665" t="s">
        <v>197</v>
      </c>
      <c r="BJ1665" t="s">
        <v>697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 t="s">
        <v>697</v>
      </c>
      <c r="BQ1665">
        <v>0</v>
      </c>
      <c r="BR1665">
        <v>0</v>
      </c>
      <c r="BS1665">
        <v>0</v>
      </c>
      <c r="BT1665" t="s">
        <v>697</v>
      </c>
      <c r="BU1665">
        <v>0</v>
      </c>
      <c r="BV1665">
        <v>0</v>
      </c>
      <c r="BW1665" t="s">
        <v>697</v>
      </c>
      <c r="BX1665">
        <v>0</v>
      </c>
    </row>
    <row r="1666" spans="1:76" x14ac:dyDescent="0.25">
      <c r="A1666" t="s">
        <v>744</v>
      </c>
      <c r="B1666" t="s">
        <v>201</v>
      </c>
      <c r="C1666" t="s">
        <v>241</v>
      </c>
      <c r="D1666" t="s">
        <v>242</v>
      </c>
      <c r="E1666" t="s">
        <v>697</v>
      </c>
      <c r="F1666" t="s">
        <v>243</v>
      </c>
      <c r="G1666" t="s">
        <v>697</v>
      </c>
      <c r="H1666" t="s">
        <v>184</v>
      </c>
      <c r="I1666" t="s">
        <v>3339</v>
      </c>
      <c r="J1666" t="s">
        <v>3339</v>
      </c>
      <c r="K1666">
        <v>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697</v>
      </c>
      <c r="AC1666" s="2">
        <v>-6.8196721311475406</v>
      </c>
      <c r="AD1666">
        <v>-1.5</v>
      </c>
      <c r="AE1666">
        <v>0</v>
      </c>
      <c r="AF1666">
        <v>0</v>
      </c>
      <c r="AG1666">
        <v>0</v>
      </c>
      <c r="AH1666">
        <v>0</v>
      </c>
      <c r="AI1666" t="s">
        <v>697</v>
      </c>
      <c r="AJ1666" t="s">
        <v>697</v>
      </c>
      <c r="AK1666" t="s">
        <v>697</v>
      </c>
      <c r="AL1666">
        <v>0</v>
      </c>
      <c r="AM1666">
        <v>0</v>
      </c>
      <c r="AN1666" t="s">
        <v>697</v>
      </c>
      <c r="AO1666" t="s">
        <v>697</v>
      </c>
      <c r="AP1666" t="s">
        <v>697</v>
      </c>
      <c r="AQ1666" t="s">
        <v>697</v>
      </c>
      <c r="AR1666" t="s">
        <v>697</v>
      </c>
      <c r="AS1666" t="s">
        <v>697</v>
      </c>
      <c r="AT1666" t="s">
        <v>697</v>
      </c>
      <c r="AU1666" t="s">
        <v>697</v>
      </c>
      <c r="AV1666" t="s">
        <v>697</v>
      </c>
      <c r="AW1666" t="s">
        <v>697</v>
      </c>
      <c r="AX1666" t="s">
        <v>697</v>
      </c>
      <c r="AY1666" t="s">
        <v>697</v>
      </c>
      <c r="AZ1666" t="s">
        <v>697</v>
      </c>
      <c r="BA1666" t="s">
        <v>3671</v>
      </c>
      <c r="BB1666" t="s">
        <v>3672</v>
      </c>
      <c r="BC1666">
        <v>8.32</v>
      </c>
      <c r="BD1666" t="s">
        <v>697</v>
      </c>
      <c r="BE1666">
        <v>0</v>
      </c>
      <c r="BF1666">
        <v>0</v>
      </c>
      <c r="BG1666">
        <v>0</v>
      </c>
      <c r="BH1666">
        <v>0</v>
      </c>
      <c r="BI1666" t="s">
        <v>197</v>
      </c>
      <c r="BJ1666" t="s">
        <v>697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 t="s">
        <v>697</v>
      </c>
      <c r="BQ1666">
        <v>0</v>
      </c>
      <c r="BR1666">
        <v>0</v>
      </c>
      <c r="BS1666">
        <v>0</v>
      </c>
      <c r="BT1666" t="s">
        <v>697</v>
      </c>
      <c r="BU1666">
        <v>0</v>
      </c>
      <c r="BV1666">
        <v>0</v>
      </c>
      <c r="BW1666" t="s">
        <v>697</v>
      </c>
      <c r="BX1666">
        <v>0</v>
      </c>
    </row>
    <row r="1667" spans="1:76" x14ac:dyDescent="0.25">
      <c r="A1667" t="s">
        <v>745</v>
      </c>
      <c r="B1667" t="s">
        <v>191</v>
      </c>
      <c r="C1667" t="s">
        <v>537</v>
      </c>
      <c r="D1667" t="s">
        <v>668</v>
      </c>
      <c r="E1667" t="s">
        <v>697</v>
      </c>
      <c r="F1667" t="s">
        <v>469</v>
      </c>
      <c r="G1667" t="s">
        <v>697</v>
      </c>
      <c r="H1667" t="s">
        <v>184</v>
      </c>
      <c r="I1667" t="s">
        <v>3339</v>
      </c>
      <c r="J1667" t="s">
        <v>3339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697</v>
      </c>
      <c r="AC1667" s="2">
        <v>-5.7131147540983607</v>
      </c>
      <c r="AD1667">
        <v>-1.26</v>
      </c>
      <c r="AE1667">
        <v>0</v>
      </c>
      <c r="AF1667">
        <v>0</v>
      </c>
      <c r="AG1667">
        <v>0</v>
      </c>
      <c r="AH1667">
        <v>0</v>
      </c>
      <c r="AI1667" t="s">
        <v>697</v>
      </c>
      <c r="AJ1667" t="s">
        <v>697</v>
      </c>
      <c r="AK1667" t="s">
        <v>697</v>
      </c>
      <c r="AL1667">
        <v>0</v>
      </c>
      <c r="AM1667">
        <v>0</v>
      </c>
      <c r="AN1667" t="s">
        <v>697</v>
      </c>
      <c r="AO1667" t="s">
        <v>697</v>
      </c>
      <c r="AP1667" t="s">
        <v>697</v>
      </c>
      <c r="AQ1667" t="s">
        <v>697</v>
      </c>
      <c r="AR1667" t="s">
        <v>697</v>
      </c>
      <c r="AS1667" t="s">
        <v>697</v>
      </c>
      <c r="AT1667" t="s">
        <v>697</v>
      </c>
      <c r="AU1667" t="s">
        <v>697</v>
      </c>
      <c r="AV1667" t="s">
        <v>697</v>
      </c>
      <c r="AW1667" t="s">
        <v>697</v>
      </c>
      <c r="AX1667" t="s">
        <v>697</v>
      </c>
      <c r="AY1667" t="s">
        <v>697</v>
      </c>
      <c r="AZ1667" t="s">
        <v>697</v>
      </c>
      <c r="BA1667" t="s">
        <v>2399</v>
      </c>
      <c r="BB1667" t="s">
        <v>3673</v>
      </c>
      <c r="BC1667">
        <v>6.97</v>
      </c>
      <c r="BD1667" t="s">
        <v>697</v>
      </c>
      <c r="BE1667">
        <v>0</v>
      </c>
      <c r="BF1667">
        <v>0</v>
      </c>
      <c r="BG1667">
        <v>0</v>
      </c>
      <c r="BH1667">
        <v>0</v>
      </c>
      <c r="BI1667" t="s">
        <v>197</v>
      </c>
      <c r="BJ1667" t="s">
        <v>697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 t="s">
        <v>697</v>
      </c>
      <c r="BQ1667">
        <v>0</v>
      </c>
      <c r="BR1667">
        <v>0</v>
      </c>
      <c r="BS1667">
        <v>0</v>
      </c>
      <c r="BT1667" t="s">
        <v>697</v>
      </c>
      <c r="BU1667">
        <v>0</v>
      </c>
      <c r="BV1667">
        <v>0</v>
      </c>
      <c r="BW1667" t="s">
        <v>697</v>
      </c>
      <c r="BX1667">
        <v>0</v>
      </c>
    </row>
    <row r="1668" spans="1:76" x14ac:dyDescent="0.25">
      <c r="A1668" t="s">
        <v>2018</v>
      </c>
      <c r="B1668" t="s">
        <v>191</v>
      </c>
      <c r="C1668" t="s">
        <v>2019</v>
      </c>
      <c r="D1668" t="s">
        <v>534</v>
      </c>
      <c r="E1668" t="s">
        <v>697</v>
      </c>
      <c r="F1668" t="s">
        <v>226</v>
      </c>
      <c r="G1668" t="s">
        <v>697</v>
      </c>
      <c r="H1668" t="s">
        <v>184</v>
      </c>
      <c r="I1668" t="s">
        <v>3339</v>
      </c>
      <c r="J1668" t="s">
        <v>3339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697</v>
      </c>
      <c r="AC1668" s="2">
        <v>-11.450819672131148</v>
      </c>
      <c r="AD1668">
        <v>-2.52</v>
      </c>
      <c r="AE1668">
        <v>0</v>
      </c>
      <c r="AF1668">
        <v>0</v>
      </c>
      <c r="AG1668">
        <v>0</v>
      </c>
      <c r="AH1668">
        <v>0</v>
      </c>
      <c r="AI1668" t="s">
        <v>697</v>
      </c>
      <c r="AJ1668" t="s">
        <v>697</v>
      </c>
      <c r="AK1668" t="s">
        <v>697</v>
      </c>
      <c r="AL1668">
        <v>0</v>
      </c>
      <c r="AM1668">
        <v>0</v>
      </c>
      <c r="AN1668" t="s">
        <v>697</v>
      </c>
      <c r="AO1668" t="s">
        <v>697</v>
      </c>
      <c r="AP1668" t="s">
        <v>697</v>
      </c>
      <c r="AQ1668" t="s">
        <v>697</v>
      </c>
      <c r="AR1668" t="s">
        <v>697</v>
      </c>
      <c r="AS1668" t="s">
        <v>697</v>
      </c>
      <c r="AT1668" t="s">
        <v>697</v>
      </c>
      <c r="AU1668" t="s">
        <v>697</v>
      </c>
      <c r="AV1668" t="s">
        <v>697</v>
      </c>
      <c r="AW1668" t="s">
        <v>697</v>
      </c>
      <c r="AX1668" t="s">
        <v>697</v>
      </c>
      <c r="AY1668" t="s">
        <v>697</v>
      </c>
      <c r="AZ1668" t="s">
        <v>697</v>
      </c>
      <c r="BA1668" t="s">
        <v>3674</v>
      </c>
      <c r="BB1668" t="s">
        <v>3675</v>
      </c>
      <c r="BC1668">
        <v>13.97</v>
      </c>
      <c r="BD1668" t="s">
        <v>697</v>
      </c>
      <c r="BE1668">
        <v>0</v>
      </c>
      <c r="BF1668">
        <v>0</v>
      </c>
      <c r="BG1668">
        <v>0</v>
      </c>
      <c r="BH1668">
        <v>0</v>
      </c>
      <c r="BI1668" t="s">
        <v>197</v>
      </c>
      <c r="BJ1668" t="s">
        <v>697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 t="s">
        <v>697</v>
      </c>
      <c r="BQ1668">
        <v>0</v>
      </c>
      <c r="BR1668">
        <v>0</v>
      </c>
      <c r="BS1668">
        <v>0</v>
      </c>
      <c r="BT1668" t="s">
        <v>697</v>
      </c>
      <c r="BU1668">
        <v>0</v>
      </c>
      <c r="BV1668">
        <v>0</v>
      </c>
      <c r="BW1668" t="s">
        <v>697</v>
      </c>
      <c r="BX1668">
        <v>0</v>
      </c>
    </row>
    <row r="1669" spans="1:76" x14ac:dyDescent="0.25">
      <c r="A1669" t="s">
        <v>741</v>
      </c>
      <c r="B1669" t="s">
        <v>201</v>
      </c>
      <c r="C1669" t="s">
        <v>696</v>
      </c>
      <c r="D1669" t="s">
        <v>247</v>
      </c>
      <c r="E1669" t="s">
        <v>697</v>
      </c>
      <c r="F1669" t="s">
        <v>683</v>
      </c>
      <c r="G1669" t="s">
        <v>697</v>
      </c>
      <c r="H1669" t="s">
        <v>184</v>
      </c>
      <c r="I1669" t="s">
        <v>3339</v>
      </c>
      <c r="J1669" t="s">
        <v>3339</v>
      </c>
      <c r="K1669">
        <v>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697</v>
      </c>
      <c r="AC1669" s="2">
        <v>-5.5081967213114753</v>
      </c>
      <c r="AD1669">
        <v>-1.21</v>
      </c>
      <c r="AE1669">
        <v>0</v>
      </c>
      <c r="AF1669">
        <v>0</v>
      </c>
      <c r="AG1669">
        <v>0</v>
      </c>
      <c r="AH1669">
        <v>0</v>
      </c>
      <c r="AI1669" t="s">
        <v>697</v>
      </c>
      <c r="AJ1669" t="s">
        <v>697</v>
      </c>
      <c r="AK1669" t="s">
        <v>697</v>
      </c>
      <c r="AL1669">
        <v>0</v>
      </c>
      <c r="AM1669">
        <v>0</v>
      </c>
      <c r="AN1669" t="s">
        <v>697</v>
      </c>
      <c r="AO1669" t="s">
        <v>697</v>
      </c>
      <c r="AP1669" t="s">
        <v>697</v>
      </c>
      <c r="AQ1669" t="s">
        <v>697</v>
      </c>
      <c r="AR1669" t="s">
        <v>697</v>
      </c>
      <c r="AS1669" t="s">
        <v>697</v>
      </c>
      <c r="AT1669" t="s">
        <v>697</v>
      </c>
      <c r="AU1669" t="s">
        <v>697</v>
      </c>
      <c r="AV1669" t="s">
        <v>697</v>
      </c>
      <c r="AW1669" t="s">
        <v>697</v>
      </c>
      <c r="AX1669" t="s">
        <v>697</v>
      </c>
      <c r="AY1669" t="s">
        <v>697</v>
      </c>
      <c r="AZ1669" t="s">
        <v>697</v>
      </c>
      <c r="BA1669" t="s">
        <v>3400</v>
      </c>
      <c r="BB1669" t="s">
        <v>3676</v>
      </c>
      <c r="BC1669">
        <v>6.72</v>
      </c>
      <c r="BD1669" t="s">
        <v>697</v>
      </c>
      <c r="BE1669">
        <v>0</v>
      </c>
      <c r="BF1669">
        <v>0</v>
      </c>
      <c r="BG1669">
        <v>0</v>
      </c>
      <c r="BH1669">
        <v>0</v>
      </c>
      <c r="BI1669" t="s">
        <v>197</v>
      </c>
      <c r="BJ1669" t="s">
        <v>697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 t="s">
        <v>697</v>
      </c>
      <c r="BQ1669">
        <v>0</v>
      </c>
      <c r="BR1669">
        <v>0</v>
      </c>
      <c r="BS1669">
        <v>0</v>
      </c>
      <c r="BT1669" t="s">
        <v>697</v>
      </c>
      <c r="BU1669">
        <v>0</v>
      </c>
      <c r="BV1669">
        <v>0</v>
      </c>
      <c r="BW1669" t="s">
        <v>697</v>
      </c>
      <c r="BX1669">
        <v>0</v>
      </c>
    </row>
    <row r="1670" spans="1:76" x14ac:dyDescent="0.25">
      <c r="A1670" t="s">
        <v>745</v>
      </c>
      <c r="B1670" t="s">
        <v>191</v>
      </c>
      <c r="C1670" t="s">
        <v>537</v>
      </c>
      <c r="D1670" t="s">
        <v>668</v>
      </c>
      <c r="E1670" t="s">
        <v>697</v>
      </c>
      <c r="F1670" t="s">
        <v>469</v>
      </c>
      <c r="G1670" t="s">
        <v>697</v>
      </c>
      <c r="H1670" t="s">
        <v>184</v>
      </c>
      <c r="I1670" t="s">
        <v>3339</v>
      </c>
      <c r="J1670" t="s">
        <v>3339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697</v>
      </c>
      <c r="AC1670" s="2">
        <v>-0.54098360655737698</v>
      </c>
      <c r="AD1670">
        <v>-0.12</v>
      </c>
      <c r="AE1670">
        <v>0</v>
      </c>
      <c r="AF1670">
        <v>0</v>
      </c>
      <c r="AG1670">
        <v>0</v>
      </c>
      <c r="AH1670">
        <v>0</v>
      </c>
      <c r="AI1670" t="s">
        <v>697</v>
      </c>
      <c r="AJ1670" t="s">
        <v>697</v>
      </c>
      <c r="AK1670" t="s">
        <v>697</v>
      </c>
      <c r="AL1670">
        <v>0</v>
      </c>
      <c r="AM1670">
        <v>0</v>
      </c>
      <c r="AN1670" t="s">
        <v>697</v>
      </c>
      <c r="AO1670" t="s">
        <v>697</v>
      </c>
      <c r="AP1670" t="s">
        <v>697</v>
      </c>
      <c r="AQ1670" t="s">
        <v>697</v>
      </c>
      <c r="AR1670" t="s">
        <v>697</v>
      </c>
      <c r="AS1670" t="s">
        <v>697</v>
      </c>
      <c r="AT1670" t="s">
        <v>697</v>
      </c>
      <c r="AU1670" t="s">
        <v>697</v>
      </c>
      <c r="AV1670" t="s">
        <v>697</v>
      </c>
      <c r="AW1670" t="s">
        <v>697</v>
      </c>
      <c r="AX1670" t="s">
        <v>697</v>
      </c>
      <c r="AY1670" t="s">
        <v>697</v>
      </c>
      <c r="AZ1670" t="s">
        <v>697</v>
      </c>
      <c r="BA1670" t="s">
        <v>3017</v>
      </c>
      <c r="BB1670" t="s">
        <v>3677</v>
      </c>
      <c r="BC1670">
        <v>0.66</v>
      </c>
      <c r="BD1670" t="s">
        <v>697</v>
      </c>
      <c r="BE1670">
        <v>0</v>
      </c>
      <c r="BF1670">
        <v>0</v>
      </c>
      <c r="BG1670">
        <v>0</v>
      </c>
      <c r="BH1670">
        <v>0</v>
      </c>
      <c r="BI1670" t="s">
        <v>197</v>
      </c>
      <c r="BJ1670" t="s">
        <v>697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 t="s">
        <v>697</v>
      </c>
      <c r="BQ1670">
        <v>0</v>
      </c>
      <c r="BR1670">
        <v>0</v>
      </c>
      <c r="BS1670">
        <v>0</v>
      </c>
      <c r="BT1670" t="s">
        <v>697</v>
      </c>
      <c r="BU1670">
        <v>0</v>
      </c>
      <c r="BV1670">
        <v>0</v>
      </c>
      <c r="BW1670" t="s">
        <v>697</v>
      </c>
      <c r="BX1670">
        <v>0</v>
      </c>
    </row>
    <row r="1671" spans="1:76" x14ac:dyDescent="0.25">
      <c r="A1671" t="s">
        <v>736</v>
      </c>
      <c r="B1671" t="s">
        <v>231</v>
      </c>
      <c r="C1671" t="s">
        <v>256</v>
      </c>
      <c r="D1671" t="s">
        <v>255</v>
      </c>
      <c r="E1671" t="s">
        <v>697</v>
      </c>
      <c r="F1671" t="s">
        <v>257</v>
      </c>
      <c r="G1671" t="s">
        <v>697</v>
      </c>
      <c r="H1671" t="s">
        <v>184</v>
      </c>
      <c r="I1671" t="s">
        <v>3339</v>
      </c>
      <c r="J1671" t="s">
        <v>3339</v>
      </c>
      <c r="K1671">
        <v>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697</v>
      </c>
      <c r="AC1671" s="2">
        <v>-1.9836065573770492</v>
      </c>
      <c r="AD1671">
        <v>-0.44</v>
      </c>
      <c r="AE1671">
        <v>0</v>
      </c>
      <c r="AF1671">
        <v>0</v>
      </c>
      <c r="AG1671">
        <v>0</v>
      </c>
      <c r="AH1671">
        <v>0</v>
      </c>
      <c r="AI1671" t="s">
        <v>697</v>
      </c>
      <c r="AJ1671" t="s">
        <v>697</v>
      </c>
      <c r="AK1671" t="s">
        <v>697</v>
      </c>
      <c r="AL1671">
        <v>0</v>
      </c>
      <c r="AM1671">
        <v>0</v>
      </c>
      <c r="AN1671" t="s">
        <v>697</v>
      </c>
      <c r="AO1671" t="s">
        <v>697</v>
      </c>
      <c r="AP1671" t="s">
        <v>697</v>
      </c>
      <c r="AQ1671" t="s">
        <v>697</v>
      </c>
      <c r="AR1671" t="s">
        <v>697</v>
      </c>
      <c r="AS1671" t="s">
        <v>697</v>
      </c>
      <c r="AT1671" t="s">
        <v>697</v>
      </c>
      <c r="AU1671" t="s">
        <v>697</v>
      </c>
      <c r="AV1671" t="s">
        <v>697</v>
      </c>
      <c r="AW1671" t="s">
        <v>697</v>
      </c>
      <c r="AX1671" t="s">
        <v>697</v>
      </c>
      <c r="AY1671" t="s">
        <v>697</v>
      </c>
      <c r="AZ1671" t="s">
        <v>697</v>
      </c>
      <c r="BA1671" t="s">
        <v>2568</v>
      </c>
      <c r="BB1671" t="s">
        <v>3678</v>
      </c>
      <c r="BC1671">
        <v>2.42</v>
      </c>
      <c r="BD1671" t="s">
        <v>697</v>
      </c>
      <c r="BE1671">
        <v>0</v>
      </c>
      <c r="BF1671">
        <v>0</v>
      </c>
      <c r="BG1671">
        <v>0</v>
      </c>
      <c r="BH1671">
        <v>0</v>
      </c>
      <c r="BI1671" t="s">
        <v>197</v>
      </c>
      <c r="BJ1671" t="s">
        <v>697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 t="s">
        <v>697</v>
      </c>
      <c r="BQ1671">
        <v>0</v>
      </c>
      <c r="BR1671">
        <v>0</v>
      </c>
      <c r="BS1671">
        <v>0</v>
      </c>
      <c r="BT1671" t="s">
        <v>697</v>
      </c>
      <c r="BU1671">
        <v>0</v>
      </c>
      <c r="BV1671">
        <v>0</v>
      </c>
      <c r="BW1671" t="s">
        <v>697</v>
      </c>
      <c r="BX1671">
        <v>0</v>
      </c>
    </row>
    <row r="1672" spans="1:76" x14ac:dyDescent="0.25">
      <c r="A1672" t="s">
        <v>736</v>
      </c>
      <c r="B1672" t="s">
        <v>231</v>
      </c>
      <c r="C1672" t="s">
        <v>256</v>
      </c>
      <c r="D1672" t="s">
        <v>255</v>
      </c>
      <c r="E1672" t="s">
        <v>697</v>
      </c>
      <c r="F1672" t="s">
        <v>257</v>
      </c>
      <c r="G1672" t="s">
        <v>697</v>
      </c>
      <c r="H1672" t="s">
        <v>184</v>
      </c>
      <c r="I1672" t="s">
        <v>3339</v>
      </c>
      <c r="J1672" t="s">
        <v>3339</v>
      </c>
      <c r="K1672">
        <v>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t="s">
        <v>697</v>
      </c>
      <c r="AC1672" s="2">
        <v>-2.4672131147540983</v>
      </c>
      <c r="AD1672">
        <v>-0.54</v>
      </c>
      <c r="AE1672">
        <v>0</v>
      </c>
      <c r="AF1672">
        <v>0</v>
      </c>
      <c r="AG1672">
        <v>0</v>
      </c>
      <c r="AH1672">
        <v>0</v>
      </c>
      <c r="AI1672" t="s">
        <v>697</v>
      </c>
      <c r="AJ1672" t="s">
        <v>697</v>
      </c>
      <c r="AK1672" t="s">
        <v>697</v>
      </c>
      <c r="AL1672">
        <v>0</v>
      </c>
      <c r="AM1672">
        <v>0</v>
      </c>
      <c r="AN1672" t="s">
        <v>697</v>
      </c>
      <c r="AO1672" t="s">
        <v>697</v>
      </c>
      <c r="AP1672" t="s">
        <v>697</v>
      </c>
      <c r="AQ1672" t="s">
        <v>697</v>
      </c>
      <c r="AR1672" t="s">
        <v>697</v>
      </c>
      <c r="AS1672" t="s">
        <v>697</v>
      </c>
      <c r="AT1672" t="s">
        <v>697</v>
      </c>
      <c r="AU1672" t="s">
        <v>697</v>
      </c>
      <c r="AV1672" t="s">
        <v>697</v>
      </c>
      <c r="AW1672" t="s">
        <v>697</v>
      </c>
      <c r="AX1672" t="s">
        <v>697</v>
      </c>
      <c r="AY1672" t="s">
        <v>697</v>
      </c>
      <c r="AZ1672" t="s">
        <v>697</v>
      </c>
      <c r="BA1672" t="s">
        <v>3019</v>
      </c>
      <c r="BB1672" t="s">
        <v>3679</v>
      </c>
      <c r="BC1672">
        <v>3.01</v>
      </c>
      <c r="BD1672" t="s">
        <v>697</v>
      </c>
      <c r="BE1672">
        <v>0</v>
      </c>
      <c r="BF1672">
        <v>0</v>
      </c>
      <c r="BG1672">
        <v>0</v>
      </c>
      <c r="BH1672">
        <v>0</v>
      </c>
      <c r="BI1672" t="s">
        <v>197</v>
      </c>
      <c r="BJ1672" t="s">
        <v>697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 t="s">
        <v>697</v>
      </c>
      <c r="BQ1672">
        <v>0</v>
      </c>
      <c r="BR1672">
        <v>0</v>
      </c>
      <c r="BS1672">
        <v>0</v>
      </c>
      <c r="BT1672" t="s">
        <v>697</v>
      </c>
      <c r="BU1672">
        <v>0</v>
      </c>
      <c r="BV1672">
        <v>0</v>
      </c>
      <c r="BW1672" t="s">
        <v>697</v>
      </c>
      <c r="BX1672">
        <v>0</v>
      </c>
    </row>
    <row r="1673" spans="1:76" x14ac:dyDescent="0.25">
      <c r="A1673" t="s">
        <v>744</v>
      </c>
      <c r="B1673" t="s">
        <v>201</v>
      </c>
      <c r="C1673" t="s">
        <v>241</v>
      </c>
      <c r="D1673" t="s">
        <v>242</v>
      </c>
      <c r="E1673" t="s">
        <v>697</v>
      </c>
      <c r="F1673" t="s">
        <v>243</v>
      </c>
      <c r="G1673" t="s">
        <v>697</v>
      </c>
      <c r="H1673" t="s">
        <v>184</v>
      </c>
      <c r="I1673" t="s">
        <v>3339</v>
      </c>
      <c r="J1673" t="s">
        <v>3339</v>
      </c>
      <c r="K1673">
        <v>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697</v>
      </c>
      <c r="AC1673" s="2">
        <v>-1.9836065573770492</v>
      </c>
      <c r="AD1673">
        <v>-0.44</v>
      </c>
      <c r="AE1673">
        <v>0</v>
      </c>
      <c r="AF1673">
        <v>0</v>
      </c>
      <c r="AG1673">
        <v>0</v>
      </c>
      <c r="AH1673">
        <v>0</v>
      </c>
      <c r="AI1673" t="s">
        <v>697</v>
      </c>
      <c r="AJ1673" t="s">
        <v>697</v>
      </c>
      <c r="AK1673" t="s">
        <v>697</v>
      </c>
      <c r="AL1673">
        <v>0</v>
      </c>
      <c r="AM1673">
        <v>0</v>
      </c>
      <c r="AN1673" t="s">
        <v>697</v>
      </c>
      <c r="AO1673" t="s">
        <v>697</v>
      </c>
      <c r="AP1673" t="s">
        <v>697</v>
      </c>
      <c r="AQ1673" t="s">
        <v>697</v>
      </c>
      <c r="AR1673" t="s">
        <v>697</v>
      </c>
      <c r="AS1673" t="s">
        <v>697</v>
      </c>
      <c r="AT1673" t="s">
        <v>697</v>
      </c>
      <c r="AU1673" t="s">
        <v>697</v>
      </c>
      <c r="AV1673" t="s">
        <v>697</v>
      </c>
      <c r="AW1673" t="s">
        <v>697</v>
      </c>
      <c r="AX1673" t="s">
        <v>697</v>
      </c>
      <c r="AY1673" t="s">
        <v>697</v>
      </c>
      <c r="AZ1673" t="s">
        <v>697</v>
      </c>
      <c r="BA1673" t="s">
        <v>3021</v>
      </c>
      <c r="BB1673" t="s">
        <v>3680</v>
      </c>
      <c r="BC1673">
        <v>2.42</v>
      </c>
      <c r="BD1673" t="s">
        <v>697</v>
      </c>
      <c r="BE1673">
        <v>0</v>
      </c>
      <c r="BF1673">
        <v>0</v>
      </c>
      <c r="BG1673">
        <v>0</v>
      </c>
      <c r="BH1673">
        <v>0</v>
      </c>
      <c r="BI1673" t="s">
        <v>197</v>
      </c>
      <c r="BJ1673" t="s">
        <v>697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 t="s">
        <v>697</v>
      </c>
      <c r="BQ1673">
        <v>0</v>
      </c>
      <c r="BR1673">
        <v>0</v>
      </c>
      <c r="BS1673">
        <v>0</v>
      </c>
      <c r="BT1673" t="s">
        <v>697</v>
      </c>
      <c r="BU1673">
        <v>0</v>
      </c>
      <c r="BV1673">
        <v>0</v>
      </c>
      <c r="BW1673" t="s">
        <v>697</v>
      </c>
      <c r="BX1673">
        <v>0</v>
      </c>
    </row>
    <row r="1674" spans="1:76" x14ac:dyDescent="0.25">
      <c r="A1674" t="s">
        <v>744</v>
      </c>
      <c r="B1674" t="s">
        <v>201</v>
      </c>
      <c r="C1674" t="s">
        <v>241</v>
      </c>
      <c r="D1674" t="s">
        <v>242</v>
      </c>
      <c r="E1674" t="s">
        <v>697</v>
      </c>
      <c r="F1674" t="s">
        <v>243</v>
      </c>
      <c r="G1674" t="s">
        <v>697</v>
      </c>
      <c r="H1674" t="s">
        <v>184</v>
      </c>
      <c r="I1674" t="s">
        <v>3339</v>
      </c>
      <c r="J1674" t="s">
        <v>3339</v>
      </c>
      <c r="K1674">
        <v>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697</v>
      </c>
      <c r="AC1674" s="2">
        <v>-6.4672131147540988</v>
      </c>
      <c r="AD1674">
        <v>-1.42</v>
      </c>
      <c r="AE1674">
        <v>0</v>
      </c>
      <c r="AF1674">
        <v>0</v>
      </c>
      <c r="AG1674">
        <v>0</v>
      </c>
      <c r="AH1674">
        <v>0</v>
      </c>
      <c r="AI1674" t="s">
        <v>697</v>
      </c>
      <c r="AJ1674" t="s">
        <v>697</v>
      </c>
      <c r="AK1674" t="s">
        <v>697</v>
      </c>
      <c r="AL1674">
        <v>0</v>
      </c>
      <c r="AM1674">
        <v>0</v>
      </c>
      <c r="AN1674" t="s">
        <v>697</v>
      </c>
      <c r="AO1674" t="s">
        <v>697</v>
      </c>
      <c r="AP1674" t="s">
        <v>697</v>
      </c>
      <c r="AQ1674" t="s">
        <v>697</v>
      </c>
      <c r="AR1674" t="s">
        <v>697</v>
      </c>
      <c r="AS1674" t="s">
        <v>697</v>
      </c>
      <c r="AT1674" t="s">
        <v>697</v>
      </c>
      <c r="AU1674" t="s">
        <v>697</v>
      </c>
      <c r="AV1674" t="s">
        <v>697</v>
      </c>
      <c r="AW1674" t="s">
        <v>697</v>
      </c>
      <c r="AX1674" t="s">
        <v>697</v>
      </c>
      <c r="AY1674" t="s">
        <v>697</v>
      </c>
      <c r="AZ1674" t="s">
        <v>697</v>
      </c>
      <c r="BA1674" t="s">
        <v>3263</v>
      </c>
      <c r="BB1674" t="s">
        <v>3681</v>
      </c>
      <c r="BC1674">
        <v>7.89</v>
      </c>
      <c r="BD1674" t="s">
        <v>697</v>
      </c>
      <c r="BE1674">
        <v>0</v>
      </c>
      <c r="BF1674">
        <v>0</v>
      </c>
      <c r="BG1674">
        <v>0</v>
      </c>
      <c r="BH1674">
        <v>0</v>
      </c>
      <c r="BI1674" t="s">
        <v>197</v>
      </c>
      <c r="BJ1674" t="s">
        <v>697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 t="s">
        <v>697</v>
      </c>
      <c r="BQ1674">
        <v>0</v>
      </c>
      <c r="BR1674">
        <v>0</v>
      </c>
      <c r="BS1674">
        <v>0</v>
      </c>
      <c r="BT1674" t="s">
        <v>697</v>
      </c>
      <c r="BU1674">
        <v>0</v>
      </c>
      <c r="BV1674">
        <v>0</v>
      </c>
      <c r="BW1674" t="s">
        <v>697</v>
      </c>
      <c r="BX1674">
        <v>0</v>
      </c>
    </row>
    <row r="1675" spans="1:76" x14ac:dyDescent="0.25">
      <c r="A1675" t="s">
        <v>806</v>
      </c>
      <c r="B1675" t="s">
        <v>201</v>
      </c>
      <c r="C1675" t="s">
        <v>807</v>
      </c>
      <c r="D1675" t="s">
        <v>670</v>
      </c>
      <c r="E1675" t="s">
        <v>697</v>
      </c>
      <c r="F1675" t="s">
        <v>679</v>
      </c>
      <c r="G1675" t="s">
        <v>697</v>
      </c>
      <c r="H1675" t="s">
        <v>184</v>
      </c>
      <c r="I1675" t="s">
        <v>3339</v>
      </c>
      <c r="J1675" t="s">
        <v>3339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697</v>
      </c>
      <c r="AC1675" s="2">
        <v>-1.4836065573770492</v>
      </c>
      <c r="AD1675">
        <v>-0.33</v>
      </c>
      <c r="AE1675">
        <v>0</v>
      </c>
      <c r="AF1675">
        <v>0</v>
      </c>
      <c r="AG1675">
        <v>0</v>
      </c>
      <c r="AH1675">
        <v>0</v>
      </c>
      <c r="AI1675" t="s">
        <v>697</v>
      </c>
      <c r="AJ1675" t="s">
        <v>697</v>
      </c>
      <c r="AK1675" t="s">
        <v>697</v>
      </c>
      <c r="AL1675">
        <v>0</v>
      </c>
      <c r="AM1675">
        <v>0</v>
      </c>
      <c r="AN1675" t="s">
        <v>697</v>
      </c>
      <c r="AO1675" t="s">
        <v>697</v>
      </c>
      <c r="AP1675" t="s">
        <v>697</v>
      </c>
      <c r="AQ1675" t="s">
        <v>697</v>
      </c>
      <c r="AR1675" t="s">
        <v>697</v>
      </c>
      <c r="AS1675" t="s">
        <v>697</v>
      </c>
      <c r="AT1675" t="s">
        <v>697</v>
      </c>
      <c r="AU1675" t="s">
        <v>697</v>
      </c>
      <c r="AV1675" t="s">
        <v>697</v>
      </c>
      <c r="AW1675" t="s">
        <v>697</v>
      </c>
      <c r="AX1675" t="s">
        <v>697</v>
      </c>
      <c r="AY1675" t="s">
        <v>697</v>
      </c>
      <c r="AZ1675" t="s">
        <v>697</v>
      </c>
      <c r="BA1675" t="s">
        <v>3023</v>
      </c>
      <c r="BB1675" t="s">
        <v>3682</v>
      </c>
      <c r="BC1675">
        <v>1.81</v>
      </c>
      <c r="BD1675" t="s">
        <v>697</v>
      </c>
      <c r="BE1675">
        <v>0</v>
      </c>
      <c r="BF1675">
        <v>0</v>
      </c>
      <c r="BG1675">
        <v>0</v>
      </c>
      <c r="BH1675">
        <v>0</v>
      </c>
      <c r="BI1675" t="s">
        <v>197</v>
      </c>
      <c r="BJ1675" t="s">
        <v>697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 t="s">
        <v>697</v>
      </c>
      <c r="BQ1675">
        <v>0</v>
      </c>
      <c r="BR1675">
        <v>0</v>
      </c>
      <c r="BS1675">
        <v>0</v>
      </c>
      <c r="BT1675" t="s">
        <v>697</v>
      </c>
      <c r="BU1675">
        <v>0</v>
      </c>
      <c r="BV1675">
        <v>0</v>
      </c>
      <c r="BW1675" t="s">
        <v>697</v>
      </c>
      <c r="BX1675">
        <v>0</v>
      </c>
    </row>
    <row r="1676" spans="1:76" x14ac:dyDescent="0.25">
      <c r="A1676" t="s">
        <v>806</v>
      </c>
      <c r="B1676" t="s">
        <v>201</v>
      </c>
      <c r="C1676" t="s">
        <v>807</v>
      </c>
      <c r="D1676" t="s">
        <v>670</v>
      </c>
      <c r="E1676" t="s">
        <v>697</v>
      </c>
      <c r="F1676" t="s">
        <v>679</v>
      </c>
      <c r="G1676" t="s">
        <v>697</v>
      </c>
      <c r="H1676" t="s">
        <v>184</v>
      </c>
      <c r="I1676" t="s">
        <v>3339</v>
      </c>
      <c r="J1676" t="s">
        <v>3339</v>
      </c>
      <c r="K1676">
        <v>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697</v>
      </c>
      <c r="AC1676" s="2">
        <v>-2.0491803278688523</v>
      </c>
      <c r="AD1676">
        <v>-0.45</v>
      </c>
      <c r="AE1676">
        <v>0</v>
      </c>
      <c r="AF1676">
        <v>0</v>
      </c>
      <c r="AG1676">
        <v>0</v>
      </c>
      <c r="AH1676">
        <v>0</v>
      </c>
      <c r="AI1676" t="s">
        <v>697</v>
      </c>
      <c r="AJ1676" t="s">
        <v>697</v>
      </c>
      <c r="AK1676" t="s">
        <v>697</v>
      </c>
      <c r="AL1676">
        <v>0</v>
      </c>
      <c r="AM1676">
        <v>0</v>
      </c>
      <c r="AN1676" t="s">
        <v>697</v>
      </c>
      <c r="AO1676" t="s">
        <v>697</v>
      </c>
      <c r="AP1676" t="s">
        <v>697</v>
      </c>
      <c r="AQ1676" t="s">
        <v>697</v>
      </c>
      <c r="AR1676" t="s">
        <v>697</v>
      </c>
      <c r="AS1676" t="s">
        <v>697</v>
      </c>
      <c r="AT1676" t="s">
        <v>697</v>
      </c>
      <c r="AU1676" t="s">
        <v>697</v>
      </c>
      <c r="AV1676" t="s">
        <v>697</v>
      </c>
      <c r="AW1676" t="s">
        <v>697</v>
      </c>
      <c r="AX1676" t="s">
        <v>697</v>
      </c>
      <c r="AY1676" t="s">
        <v>697</v>
      </c>
      <c r="AZ1676" t="s">
        <v>697</v>
      </c>
      <c r="BA1676" t="s">
        <v>3025</v>
      </c>
      <c r="BB1676" t="s">
        <v>3683</v>
      </c>
      <c r="BC1676">
        <v>2.5</v>
      </c>
      <c r="BD1676" t="s">
        <v>697</v>
      </c>
      <c r="BE1676">
        <v>0</v>
      </c>
      <c r="BF1676">
        <v>0</v>
      </c>
      <c r="BG1676">
        <v>0</v>
      </c>
      <c r="BH1676">
        <v>0</v>
      </c>
      <c r="BI1676" t="s">
        <v>197</v>
      </c>
      <c r="BJ1676" t="s">
        <v>697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 t="s">
        <v>697</v>
      </c>
      <c r="BQ1676">
        <v>0</v>
      </c>
      <c r="BR1676">
        <v>0</v>
      </c>
      <c r="BS1676">
        <v>0</v>
      </c>
      <c r="BT1676" t="s">
        <v>697</v>
      </c>
      <c r="BU1676">
        <v>0</v>
      </c>
      <c r="BV1676">
        <v>0</v>
      </c>
      <c r="BW1676" t="s">
        <v>697</v>
      </c>
      <c r="BX1676">
        <v>0</v>
      </c>
    </row>
    <row r="1677" spans="1:76" x14ac:dyDescent="0.25">
      <c r="A1677" t="s">
        <v>746</v>
      </c>
      <c r="B1677" t="s">
        <v>201</v>
      </c>
      <c r="C1677" t="s">
        <v>249</v>
      </c>
      <c r="D1677" t="s">
        <v>250</v>
      </c>
      <c r="E1677" t="s">
        <v>697</v>
      </c>
      <c r="F1677" t="s">
        <v>251</v>
      </c>
      <c r="G1677" t="s">
        <v>697</v>
      </c>
      <c r="H1677" t="s">
        <v>184</v>
      </c>
      <c r="I1677" t="s">
        <v>3339</v>
      </c>
      <c r="J1677" t="s">
        <v>3339</v>
      </c>
      <c r="K1677">
        <v>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697</v>
      </c>
      <c r="AC1677" s="2">
        <v>-6.6885245901639347</v>
      </c>
      <c r="AD1677">
        <v>-1.47</v>
      </c>
      <c r="AE1677">
        <v>0</v>
      </c>
      <c r="AF1677">
        <v>0</v>
      </c>
      <c r="AG1677">
        <v>0</v>
      </c>
      <c r="AH1677">
        <v>0</v>
      </c>
      <c r="AI1677" t="s">
        <v>697</v>
      </c>
      <c r="AJ1677" t="s">
        <v>697</v>
      </c>
      <c r="AK1677" t="s">
        <v>697</v>
      </c>
      <c r="AL1677">
        <v>0</v>
      </c>
      <c r="AM1677">
        <v>0</v>
      </c>
      <c r="AN1677" t="s">
        <v>697</v>
      </c>
      <c r="AO1677" t="s">
        <v>697</v>
      </c>
      <c r="AP1677" t="s">
        <v>697</v>
      </c>
      <c r="AQ1677" t="s">
        <v>697</v>
      </c>
      <c r="AR1677" t="s">
        <v>697</v>
      </c>
      <c r="AS1677" t="s">
        <v>697</v>
      </c>
      <c r="AT1677" t="s">
        <v>697</v>
      </c>
      <c r="AU1677" t="s">
        <v>697</v>
      </c>
      <c r="AV1677" t="s">
        <v>697</v>
      </c>
      <c r="AW1677" t="s">
        <v>697</v>
      </c>
      <c r="AX1677" t="s">
        <v>697</v>
      </c>
      <c r="AY1677" t="s">
        <v>697</v>
      </c>
      <c r="AZ1677" t="s">
        <v>697</v>
      </c>
      <c r="BA1677" t="s">
        <v>2875</v>
      </c>
      <c r="BB1677" t="s">
        <v>3684</v>
      </c>
      <c r="BC1677">
        <v>8.16</v>
      </c>
      <c r="BD1677" t="s">
        <v>697</v>
      </c>
      <c r="BE1677">
        <v>0</v>
      </c>
      <c r="BF1677">
        <v>0</v>
      </c>
      <c r="BG1677">
        <v>0</v>
      </c>
      <c r="BH1677">
        <v>0</v>
      </c>
      <c r="BI1677" t="s">
        <v>197</v>
      </c>
      <c r="BJ1677" t="s">
        <v>697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 t="s">
        <v>697</v>
      </c>
      <c r="BQ1677">
        <v>0</v>
      </c>
      <c r="BR1677">
        <v>0</v>
      </c>
      <c r="BS1677">
        <v>0</v>
      </c>
      <c r="BT1677" t="s">
        <v>697</v>
      </c>
      <c r="BU1677">
        <v>0</v>
      </c>
      <c r="BV1677">
        <v>0</v>
      </c>
      <c r="BW1677" t="s">
        <v>697</v>
      </c>
      <c r="BX1677">
        <v>0</v>
      </c>
    </row>
    <row r="1678" spans="1:76" x14ac:dyDescent="0.25">
      <c r="A1678" t="s">
        <v>746</v>
      </c>
      <c r="B1678" t="s">
        <v>201</v>
      </c>
      <c r="C1678" t="s">
        <v>249</v>
      </c>
      <c r="D1678" t="s">
        <v>250</v>
      </c>
      <c r="E1678" t="s">
        <v>697</v>
      </c>
      <c r="F1678" t="s">
        <v>251</v>
      </c>
      <c r="G1678" t="s">
        <v>697</v>
      </c>
      <c r="H1678" t="s">
        <v>184</v>
      </c>
      <c r="I1678" t="s">
        <v>3339</v>
      </c>
      <c r="J1678" t="s">
        <v>3339</v>
      </c>
      <c r="K1678">
        <v>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697</v>
      </c>
      <c r="AC1678" s="2">
        <v>-5.278688524590164</v>
      </c>
      <c r="AD1678">
        <v>-1.1599999999999999</v>
      </c>
      <c r="AE1678">
        <v>0</v>
      </c>
      <c r="AF1678">
        <v>0</v>
      </c>
      <c r="AG1678">
        <v>0</v>
      </c>
      <c r="AH1678">
        <v>0</v>
      </c>
      <c r="AI1678" t="s">
        <v>697</v>
      </c>
      <c r="AJ1678" t="s">
        <v>697</v>
      </c>
      <c r="AK1678" t="s">
        <v>697</v>
      </c>
      <c r="AL1678">
        <v>0</v>
      </c>
      <c r="AM1678">
        <v>0</v>
      </c>
      <c r="AN1678" t="s">
        <v>697</v>
      </c>
      <c r="AO1678" t="s">
        <v>697</v>
      </c>
      <c r="AP1678" t="s">
        <v>697</v>
      </c>
      <c r="AQ1678" t="s">
        <v>697</v>
      </c>
      <c r="AR1678" t="s">
        <v>697</v>
      </c>
      <c r="AS1678" t="s">
        <v>697</v>
      </c>
      <c r="AT1678" t="s">
        <v>697</v>
      </c>
      <c r="AU1678" t="s">
        <v>697</v>
      </c>
      <c r="AV1678" t="s">
        <v>697</v>
      </c>
      <c r="AW1678" t="s">
        <v>697</v>
      </c>
      <c r="AX1678" t="s">
        <v>697</v>
      </c>
      <c r="AY1678" t="s">
        <v>697</v>
      </c>
      <c r="AZ1678" t="s">
        <v>697</v>
      </c>
      <c r="BA1678" t="s">
        <v>2872</v>
      </c>
      <c r="BB1678" t="s">
        <v>3685</v>
      </c>
      <c r="BC1678">
        <v>6.44</v>
      </c>
      <c r="BD1678" t="s">
        <v>697</v>
      </c>
      <c r="BE1678">
        <v>0</v>
      </c>
      <c r="BF1678">
        <v>0</v>
      </c>
      <c r="BG1678">
        <v>0</v>
      </c>
      <c r="BH1678">
        <v>0</v>
      </c>
      <c r="BI1678" t="s">
        <v>197</v>
      </c>
      <c r="BJ1678" t="s">
        <v>697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 t="s">
        <v>697</v>
      </c>
      <c r="BQ1678">
        <v>0</v>
      </c>
      <c r="BR1678">
        <v>0</v>
      </c>
      <c r="BS1678">
        <v>0</v>
      </c>
      <c r="BT1678" t="s">
        <v>697</v>
      </c>
      <c r="BU1678">
        <v>0</v>
      </c>
      <c r="BV1678">
        <v>0</v>
      </c>
      <c r="BW1678" t="s">
        <v>697</v>
      </c>
      <c r="BX1678">
        <v>0</v>
      </c>
    </row>
    <row r="1679" spans="1:76" x14ac:dyDescent="0.25">
      <c r="A1679" t="s">
        <v>738</v>
      </c>
      <c r="B1679" t="s">
        <v>201</v>
      </c>
      <c r="C1679" t="s">
        <v>634</v>
      </c>
      <c r="D1679" t="s">
        <v>224</v>
      </c>
      <c r="E1679" t="s">
        <v>697</v>
      </c>
      <c r="F1679" t="s">
        <v>225</v>
      </c>
      <c r="G1679" t="s">
        <v>697</v>
      </c>
      <c r="H1679" t="s">
        <v>184</v>
      </c>
      <c r="I1679" t="s">
        <v>3339</v>
      </c>
      <c r="J1679" t="s">
        <v>3339</v>
      </c>
      <c r="K1679">
        <v>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697</v>
      </c>
      <c r="AC1679" s="2">
        <v>-4.8196721311475406</v>
      </c>
      <c r="AD1679">
        <v>-1.06</v>
      </c>
      <c r="AE1679">
        <v>0</v>
      </c>
      <c r="AF1679">
        <v>0</v>
      </c>
      <c r="AG1679">
        <v>0</v>
      </c>
      <c r="AH1679">
        <v>0</v>
      </c>
      <c r="AI1679" t="s">
        <v>697</v>
      </c>
      <c r="AJ1679" t="s">
        <v>697</v>
      </c>
      <c r="AK1679" t="s">
        <v>697</v>
      </c>
      <c r="AL1679">
        <v>0</v>
      </c>
      <c r="AM1679">
        <v>0</v>
      </c>
      <c r="AN1679" t="s">
        <v>697</v>
      </c>
      <c r="AO1679" t="s">
        <v>697</v>
      </c>
      <c r="AP1679" t="s">
        <v>697</v>
      </c>
      <c r="AQ1679" t="s">
        <v>697</v>
      </c>
      <c r="AR1679" t="s">
        <v>697</v>
      </c>
      <c r="AS1679" t="s">
        <v>697</v>
      </c>
      <c r="AT1679" t="s">
        <v>697</v>
      </c>
      <c r="AU1679" t="s">
        <v>697</v>
      </c>
      <c r="AV1679" t="s">
        <v>697</v>
      </c>
      <c r="AW1679" t="s">
        <v>697</v>
      </c>
      <c r="AX1679" t="s">
        <v>697</v>
      </c>
      <c r="AY1679" t="s">
        <v>697</v>
      </c>
      <c r="AZ1679" t="s">
        <v>697</v>
      </c>
      <c r="BA1679" t="s">
        <v>3686</v>
      </c>
      <c r="BB1679" t="s">
        <v>3687</v>
      </c>
      <c r="BC1679">
        <v>5.88</v>
      </c>
      <c r="BD1679" t="s">
        <v>697</v>
      </c>
      <c r="BE1679">
        <v>0</v>
      </c>
      <c r="BF1679">
        <v>0</v>
      </c>
      <c r="BG1679">
        <v>0</v>
      </c>
      <c r="BH1679">
        <v>0</v>
      </c>
      <c r="BI1679" t="s">
        <v>197</v>
      </c>
      <c r="BJ1679" t="s">
        <v>697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 t="s">
        <v>697</v>
      </c>
      <c r="BQ1679">
        <v>0</v>
      </c>
      <c r="BR1679">
        <v>0</v>
      </c>
      <c r="BS1679">
        <v>0</v>
      </c>
      <c r="BT1679" t="s">
        <v>697</v>
      </c>
      <c r="BU1679">
        <v>0</v>
      </c>
      <c r="BV1679">
        <v>0</v>
      </c>
      <c r="BW1679" t="s">
        <v>697</v>
      </c>
      <c r="BX1679">
        <v>0</v>
      </c>
    </row>
    <row r="1680" spans="1:76" x14ac:dyDescent="0.25">
      <c r="A1680" t="s">
        <v>738</v>
      </c>
      <c r="B1680" t="s">
        <v>201</v>
      </c>
      <c r="C1680" t="s">
        <v>634</v>
      </c>
      <c r="D1680" t="s">
        <v>224</v>
      </c>
      <c r="E1680" t="s">
        <v>697</v>
      </c>
      <c r="F1680" t="s">
        <v>225</v>
      </c>
      <c r="G1680" t="s">
        <v>697</v>
      </c>
      <c r="H1680" t="s">
        <v>184</v>
      </c>
      <c r="I1680" t="s">
        <v>3339</v>
      </c>
      <c r="J1680" t="s">
        <v>3339</v>
      </c>
      <c r="K1680">
        <v>2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697</v>
      </c>
      <c r="AC1680" s="2">
        <v>-5.8114754098360653</v>
      </c>
      <c r="AD1680">
        <v>-1.28</v>
      </c>
      <c r="AE1680">
        <v>0</v>
      </c>
      <c r="AF1680">
        <v>0</v>
      </c>
      <c r="AG1680">
        <v>0</v>
      </c>
      <c r="AH1680">
        <v>0</v>
      </c>
      <c r="AI1680" t="s">
        <v>697</v>
      </c>
      <c r="AJ1680" t="s">
        <v>697</v>
      </c>
      <c r="AK1680" t="s">
        <v>697</v>
      </c>
      <c r="AL1680">
        <v>0</v>
      </c>
      <c r="AM1680">
        <v>0</v>
      </c>
      <c r="AN1680" t="s">
        <v>697</v>
      </c>
      <c r="AO1680" t="s">
        <v>697</v>
      </c>
      <c r="AP1680" t="s">
        <v>697</v>
      </c>
      <c r="AQ1680" t="s">
        <v>697</v>
      </c>
      <c r="AR1680" t="s">
        <v>697</v>
      </c>
      <c r="AS1680" t="s">
        <v>697</v>
      </c>
      <c r="AT1680" t="s">
        <v>697</v>
      </c>
      <c r="AU1680" t="s">
        <v>697</v>
      </c>
      <c r="AV1680" t="s">
        <v>697</v>
      </c>
      <c r="AW1680" t="s">
        <v>697</v>
      </c>
      <c r="AX1680" t="s">
        <v>697</v>
      </c>
      <c r="AY1680" t="s">
        <v>697</v>
      </c>
      <c r="AZ1680" t="s">
        <v>697</v>
      </c>
      <c r="BA1680" t="s">
        <v>3688</v>
      </c>
      <c r="BB1680" t="s">
        <v>3689</v>
      </c>
      <c r="BC1680">
        <v>7.09</v>
      </c>
      <c r="BD1680" t="s">
        <v>697</v>
      </c>
      <c r="BE1680">
        <v>0</v>
      </c>
      <c r="BF1680">
        <v>0</v>
      </c>
      <c r="BG1680">
        <v>0</v>
      </c>
      <c r="BH1680">
        <v>0</v>
      </c>
      <c r="BI1680" t="s">
        <v>197</v>
      </c>
      <c r="BJ1680" t="s">
        <v>697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 t="s">
        <v>697</v>
      </c>
      <c r="BQ1680">
        <v>0</v>
      </c>
      <c r="BR1680">
        <v>0</v>
      </c>
      <c r="BS1680">
        <v>0</v>
      </c>
      <c r="BT1680" t="s">
        <v>697</v>
      </c>
      <c r="BU1680">
        <v>0</v>
      </c>
      <c r="BV1680">
        <v>0</v>
      </c>
      <c r="BW1680" t="s">
        <v>697</v>
      </c>
      <c r="BX1680">
        <v>0</v>
      </c>
    </row>
    <row r="1681" spans="1:76" x14ac:dyDescent="0.25">
      <c r="A1681" t="s">
        <v>722</v>
      </c>
      <c r="B1681" t="s">
        <v>191</v>
      </c>
      <c r="C1681" t="s">
        <v>615</v>
      </c>
      <c r="D1681" t="s">
        <v>798</v>
      </c>
      <c r="E1681" t="s">
        <v>697</v>
      </c>
      <c r="F1681" t="s">
        <v>616</v>
      </c>
      <c r="G1681" t="s">
        <v>697</v>
      </c>
      <c r="H1681" t="s">
        <v>184</v>
      </c>
      <c r="I1681" t="s">
        <v>3339</v>
      </c>
      <c r="J1681" t="s">
        <v>3339</v>
      </c>
      <c r="K1681">
        <v>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697</v>
      </c>
      <c r="AC1681" s="2">
        <v>-3.6557377049180326</v>
      </c>
      <c r="AD1681">
        <v>-0.8</v>
      </c>
      <c r="AE1681">
        <v>0</v>
      </c>
      <c r="AF1681">
        <v>0</v>
      </c>
      <c r="AG1681">
        <v>0</v>
      </c>
      <c r="AH1681">
        <v>0</v>
      </c>
      <c r="AI1681" t="s">
        <v>697</v>
      </c>
      <c r="AJ1681" t="s">
        <v>697</v>
      </c>
      <c r="AK1681" t="s">
        <v>697</v>
      </c>
      <c r="AL1681">
        <v>0</v>
      </c>
      <c r="AM1681">
        <v>0</v>
      </c>
      <c r="AN1681" t="s">
        <v>697</v>
      </c>
      <c r="AO1681" t="s">
        <v>697</v>
      </c>
      <c r="AP1681" t="s">
        <v>697</v>
      </c>
      <c r="AQ1681" t="s">
        <v>697</v>
      </c>
      <c r="AR1681" t="s">
        <v>697</v>
      </c>
      <c r="AS1681" t="s">
        <v>697</v>
      </c>
      <c r="AT1681" t="s">
        <v>697</v>
      </c>
      <c r="AU1681" t="s">
        <v>697</v>
      </c>
      <c r="AV1681" t="s">
        <v>697</v>
      </c>
      <c r="AW1681" t="s">
        <v>697</v>
      </c>
      <c r="AX1681" t="s">
        <v>697</v>
      </c>
      <c r="AY1681" t="s">
        <v>697</v>
      </c>
      <c r="AZ1681" t="s">
        <v>697</v>
      </c>
      <c r="BA1681" t="s">
        <v>3690</v>
      </c>
      <c r="BB1681" t="s">
        <v>3691</v>
      </c>
      <c r="BC1681">
        <v>4.46</v>
      </c>
      <c r="BD1681" t="s">
        <v>697</v>
      </c>
      <c r="BE1681">
        <v>0</v>
      </c>
      <c r="BF1681">
        <v>0</v>
      </c>
      <c r="BG1681">
        <v>0</v>
      </c>
      <c r="BH1681">
        <v>0</v>
      </c>
      <c r="BI1681" t="s">
        <v>197</v>
      </c>
      <c r="BJ1681" t="s">
        <v>697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 t="s">
        <v>697</v>
      </c>
      <c r="BQ1681">
        <v>0</v>
      </c>
      <c r="BR1681">
        <v>0</v>
      </c>
      <c r="BS1681">
        <v>0</v>
      </c>
      <c r="BT1681" t="s">
        <v>697</v>
      </c>
      <c r="BU1681">
        <v>0</v>
      </c>
      <c r="BV1681">
        <v>0</v>
      </c>
      <c r="BW1681" t="s">
        <v>697</v>
      </c>
      <c r="BX1681">
        <v>0</v>
      </c>
    </row>
    <row r="1682" spans="1:76" x14ac:dyDescent="0.25">
      <c r="A1682" t="s">
        <v>726</v>
      </c>
      <c r="B1682" t="s">
        <v>191</v>
      </c>
      <c r="C1682" t="s">
        <v>539</v>
      </c>
      <c r="D1682" t="s">
        <v>540</v>
      </c>
      <c r="E1682" t="s">
        <v>697</v>
      </c>
      <c r="F1682" t="s">
        <v>457</v>
      </c>
      <c r="G1682" t="s">
        <v>697</v>
      </c>
      <c r="H1682" t="s">
        <v>184</v>
      </c>
      <c r="I1682" t="s">
        <v>3339</v>
      </c>
      <c r="J1682" t="s">
        <v>3339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697</v>
      </c>
      <c r="AC1682" s="2">
        <v>-7.1475409836065573</v>
      </c>
      <c r="AD1682">
        <v>-1.57</v>
      </c>
      <c r="AE1682">
        <v>0</v>
      </c>
      <c r="AF1682">
        <v>0</v>
      </c>
      <c r="AG1682">
        <v>0</v>
      </c>
      <c r="AH1682">
        <v>0</v>
      </c>
      <c r="AI1682" t="s">
        <v>697</v>
      </c>
      <c r="AJ1682" t="s">
        <v>697</v>
      </c>
      <c r="AK1682" t="s">
        <v>697</v>
      </c>
      <c r="AL1682">
        <v>0</v>
      </c>
      <c r="AM1682">
        <v>0</v>
      </c>
      <c r="AN1682" t="s">
        <v>697</v>
      </c>
      <c r="AO1682" t="s">
        <v>697</v>
      </c>
      <c r="AP1682" t="s">
        <v>697</v>
      </c>
      <c r="AQ1682" t="s">
        <v>697</v>
      </c>
      <c r="AR1682" t="s">
        <v>697</v>
      </c>
      <c r="AS1682" t="s">
        <v>697</v>
      </c>
      <c r="AT1682" t="s">
        <v>697</v>
      </c>
      <c r="AU1682" t="s">
        <v>697</v>
      </c>
      <c r="AV1682" t="s">
        <v>697</v>
      </c>
      <c r="AW1682" t="s">
        <v>697</v>
      </c>
      <c r="AX1682" t="s">
        <v>697</v>
      </c>
      <c r="AY1682" t="s">
        <v>697</v>
      </c>
      <c r="AZ1682" t="s">
        <v>697</v>
      </c>
      <c r="BA1682" t="s">
        <v>1259</v>
      </c>
      <c r="BB1682" t="s">
        <v>3692</v>
      </c>
      <c r="BC1682">
        <v>8.7200000000000006</v>
      </c>
      <c r="BD1682" t="s">
        <v>697</v>
      </c>
      <c r="BE1682">
        <v>0</v>
      </c>
      <c r="BF1682">
        <v>0</v>
      </c>
      <c r="BG1682">
        <v>0</v>
      </c>
      <c r="BH1682">
        <v>0</v>
      </c>
      <c r="BI1682" t="s">
        <v>197</v>
      </c>
      <c r="BJ1682" t="s">
        <v>697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 t="s">
        <v>697</v>
      </c>
      <c r="BQ1682">
        <v>0</v>
      </c>
      <c r="BR1682">
        <v>0</v>
      </c>
      <c r="BS1682">
        <v>0</v>
      </c>
      <c r="BT1682" t="s">
        <v>697</v>
      </c>
      <c r="BU1682">
        <v>0</v>
      </c>
      <c r="BV1682">
        <v>0</v>
      </c>
      <c r="BW1682" t="s">
        <v>697</v>
      </c>
      <c r="BX1682">
        <v>0</v>
      </c>
    </row>
    <row r="1683" spans="1:76" x14ac:dyDescent="0.25">
      <c r="A1683" t="s">
        <v>722</v>
      </c>
      <c r="B1683" t="s">
        <v>191</v>
      </c>
      <c r="C1683" t="s">
        <v>615</v>
      </c>
      <c r="D1683" t="s">
        <v>798</v>
      </c>
      <c r="E1683" t="s">
        <v>697</v>
      </c>
      <c r="F1683" t="s">
        <v>616</v>
      </c>
      <c r="G1683" t="s">
        <v>697</v>
      </c>
      <c r="H1683" t="s">
        <v>184</v>
      </c>
      <c r="I1683" t="s">
        <v>3339</v>
      </c>
      <c r="J1683" t="s">
        <v>3339</v>
      </c>
      <c r="K1683">
        <v>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697</v>
      </c>
      <c r="AC1683" s="2">
        <v>-5.5491803278688527</v>
      </c>
      <c r="AD1683">
        <v>-1.22</v>
      </c>
      <c r="AE1683">
        <v>0</v>
      </c>
      <c r="AF1683">
        <v>0</v>
      </c>
      <c r="AG1683">
        <v>0</v>
      </c>
      <c r="AH1683">
        <v>0</v>
      </c>
      <c r="AI1683" t="s">
        <v>697</v>
      </c>
      <c r="AJ1683" t="s">
        <v>697</v>
      </c>
      <c r="AK1683" t="s">
        <v>697</v>
      </c>
      <c r="AL1683">
        <v>0</v>
      </c>
      <c r="AM1683">
        <v>0</v>
      </c>
      <c r="AN1683" t="s">
        <v>697</v>
      </c>
      <c r="AO1683" t="s">
        <v>697</v>
      </c>
      <c r="AP1683" t="s">
        <v>697</v>
      </c>
      <c r="AQ1683" t="s">
        <v>697</v>
      </c>
      <c r="AR1683" t="s">
        <v>697</v>
      </c>
      <c r="AS1683" t="s">
        <v>697</v>
      </c>
      <c r="AT1683" t="s">
        <v>697</v>
      </c>
      <c r="AU1683" t="s">
        <v>697</v>
      </c>
      <c r="AV1683" t="s">
        <v>697</v>
      </c>
      <c r="AW1683" t="s">
        <v>697</v>
      </c>
      <c r="AX1683" t="s">
        <v>697</v>
      </c>
      <c r="AY1683" t="s">
        <v>697</v>
      </c>
      <c r="AZ1683" t="s">
        <v>697</v>
      </c>
      <c r="BA1683" t="s">
        <v>3693</v>
      </c>
      <c r="BB1683" t="s">
        <v>3694</v>
      </c>
      <c r="BC1683">
        <v>6.77</v>
      </c>
      <c r="BD1683" t="s">
        <v>697</v>
      </c>
      <c r="BE1683">
        <v>0</v>
      </c>
      <c r="BF1683">
        <v>0</v>
      </c>
      <c r="BG1683">
        <v>0</v>
      </c>
      <c r="BH1683">
        <v>0</v>
      </c>
      <c r="BI1683" t="s">
        <v>197</v>
      </c>
      <c r="BJ1683" t="s">
        <v>697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 t="s">
        <v>697</v>
      </c>
      <c r="BQ1683">
        <v>0</v>
      </c>
      <c r="BR1683">
        <v>0</v>
      </c>
      <c r="BS1683">
        <v>0</v>
      </c>
      <c r="BT1683" t="s">
        <v>697</v>
      </c>
      <c r="BU1683">
        <v>0</v>
      </c>
      <c r="BV1683">
        <v>0</v>
      </c>
      <c r="BW1683" t="s">
        <v>697</v>
      </c>
      <c r="BX1683">
        <v>0</v>
      </c>
    </row>
    <row r="1684" spans="1:76" x14ac:dyDescent="0.25">
      <c r="A1684" t="s">
        <v>721</v>
      </c>
      <c r="B1684" t="s">
        <v>191</v>
      </c>
      <c r="C1684" t="s">
        <v>209</v>
      </c>
      <c r="D1684" t="s">
        <v>796</v>
      </c>
      <c r="E1684" t="s">
        <v>697</v>
      </c>
      <c r="F1684" t="s">
        <v>210</v>
      </c>
      <c r="G1684" t="s">
        <v>697</v>
      </c>
      <c r="H1684" t="s">
        <v>184</v>
      </c>
      <c r="I1684" t="s">
        <v>3339</v>
      </c>
      <c r="J1684" t="s">
        <v>3339</v>
      </c>
      <c r="K1684">
        <v>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697</v>
      </c>
      <c r="AC1684" s="2">
        <v>-2.3114754098360657</v>
      </c>
      <c r="AD1684">
        <v>-0.51</v>
      </c>
      <c r="AE1684">
        <v>0</v>
      </c>
      <c r="AF1684">
        <v>0</v>
      </c>
      <c r="AG1684">
        <v>0</v>
      </c>
      <c r="AH1684">
        <v>0</v>
      </c>
      <c r="AI1684" t="s">
        <v>697</v>
      </c>
      <c r="AJ1684" t="s">
        <v>697</v>
      </c>
      <c r="AK1684" t="s">
        <v>697</v>
      </c>
      <c r="AL1684">
        <v>0</v>
      </c>
      <c r="AM1684">
        <v>0</v>
      </c>
      <c r="AN1684" t="s">
        <v>697</v>
      </c>
      <c r="AO1684" t="s">
        <v>697</v>
      </c>
      <c r="AP1684" t="s">
        <v>697</v>
      </c>
      <c r="AQ1684" t="s">
        <v>697</v>
      </c>
      <c r="AR1684" t="s">
        <v>697</v>
      </c>
      <c r="AS1684" t="s">
        <v>697</v>
      </c>
      <c r="AT1684" t="s">
        <v>697</v>
      </c>
      <c r="AU1684" t="s">
        <v>697</v>
      </c>
      <c r="AV1684" t="s">
        <v>697</v>
      </c>
      <c r="AW1684" t="s">
        <v>697</v>
      </c>
      <c r="AX1684" t="s">
        <v>697</v>
      </c>
      <c r="AY1684" t="s">
        <v>697</v>
      </c>
      <c r="AZ1684" t="s">
        <v>697</v>
      </c>
      <c r="BA1684" t="s">
        <v>3033</v>
      </c>
      <c r="BB1684" t="s">
        <v>3695</v>
      </c>
      <c r="BC1684">
        <v>2.82</v>
      </c>
      <c r="BD1684" t="s">
        <v>697</v>
      </c>
      <c r="BE1684">
        <v>0</v>
      </c>
      <c r="BF1684">
        <v>0</v>
      </c>
      <c r="BG1684">
        <v>0</v>
      </c>
      <c r="BH1684">
        <v>0</v>
      </c>
      <c r="BI1684" t="s">
        <v>197</v>
      </c>
      <c r="BJ1684" t="s">
        <v>697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 t="s">
        <v>697</v>
      </c>
      <c r="BQ1684">
        <v>0</v>
      </c>
      <c r="BR1684">
        <v>0</v>
      </c>
      <c r="BS1684">
        <v>0</v>
      </c>
      <c r="BT1684" t="s">
        <v>697</v>
      </c>
      <c r="BU1684">
        <v>0</v>
      </c>
      <c r="BV1684">
        <v>0</v>
      </c>
      <c r="BW1684" t="s">
        <v>697</v>
      </c>
      <c r="BX1684">
        <v>0</v>
      </c>
    </row>
    <row r="1685" spans="1:76" x14ac:dyDescent="0.25">
      <c r="A1685" t="s">
        <v>721</v>
      </c>
      <c r="B1685" t="s">
        <v>191</v>
      </c>
      <c r="C1685" t="s">
        <v>209</v>
      </c>
      <c r="D1685" t="s">
        <v>796</v>
      </c>
      <c r="E1685" t="s">
        <v>697</v>
      </c>
      <c r="F1685" t="s">
        <v>210</v>
      </c>
      <c r="G1685" t="s">
        <v>697</v>
      </c>
      <c r="H1685" t="s">
        <v>184</v>
      </c>
      <c r="I1685" t="s">
        <v>3339</v>
      </c>
      <c r="J1685" t="s">
        <v>3339</v>
      </c>
      <c r="K1685">
        <v>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697</v>
      </c>
      <c r="AC1685" s="2">
        <v>-6.0245901639344259</v>
      </c>
      <c r="AD1685">
        <v>-1.33</v>
      </c>
      <c r="AE1685">
        <v>0</v>
      </c>
      <c r="AF1685">
        <v>0</v>
      </c>
      <c r="AG1685">
        <v>0</v>
      </c>
      <c r="AH1685">
        <v>0</v>
      </c>
      <c r="AI1685" t="s">
        <v>697</v>
      </c>
      <c r="AJ1685" t="s">
        <v>697</v>
      </c>
      <c r="AK1685" t="s">
        <v>697</v>
      </c>
      <c r="AL1685">
        <v>0</v>
      </c>
      <c r="AM1685">
        <v>0</v>
      </c>
      <c r="AN1685" t="s">
        <v>697</v>
      </c>
      <c r="AO1685" t="s">
        <v>697</v>
      </c>
      <c r="AP1685" t="s">
        <v>697</v>
      </c>
      <c r="AQ1685" t="s">
        <v>697</v>
      </c>
      <c r="AR1685" t="s">
        <v>697</v>
      </c>
      <c r="AS1685" t="s">
        <v>697</v>
      </c>
      <c r="AT1685" t="s">
        <v>697</v>
      </c>
      <c r="AU1685" t="s">
        <v>697</v>
      </c>
      <c r="AV1685" t="s">
        <v>697</v>
      </c>
      <c r="AW1685" t="s">
        <v>697</v>
      </c>
      <c r="AX1685" t="s">
        <v>697</v>
      </c>
      <c r="AY1685" t="s">
        <v>697</v>
      </c>
      <c r="AZ1685" t="s">
        <v>697</v>
      </c>
      <c r="BA1685" t="s">
        <v>3696</v>
      </c>
      <c r="BB1685" t="s">
        <v>3697</v>
      </c>
      <c r="BC1685">
        <v>7.35</v>
      </c>
      <c r="BD1685" t="s">
        <v>697</v>
      </c>
      <c r="BE1685">
        <v>0</v>
      </c>
      <c r="BF1685">
        <v>0</v>
      </c>
      <c r="BG1685">
        <v>0</v>
      </c>
      <c r="BH1685">
        <v>0</v>
      </c>
      <c r="BI1685" t="s">
        <v>197</v>
      </c>
      <c r="BJ1685" t="s">
        <v>697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 t="s">
        <v>697</v>
      </c>
      <c r="BQ1685">
        <v>0</v>
      </c>
      <c r="BR1685">
        <v>0</v>
      </c>
      <c r="BS1685">
        <v>0</v>
      </c>
      <c r="BT1685" t="s">
        <v>697</v>
      </c>
      <c r="BU1685">
        <v>0</v>
      </c>
      <c r="BV1685">
        <v>0</v>
      </c>
      <c r="BW1685" t="s">
        <v>697</v>
      </c>
      <c r="BX1685">
        <v>0</v>
      </c>
    </row>
    <row r="1686" spans="1:76" x14ac:dyDescent="0.25">
      <c r="A1686" t="s">
        <v>736</v>
      </c>
      <c r="B1686" t="s">
        <v>231</v>
      </c>
      <c r="C1686" t="s">
        <v>256</v>
      </c>
      <c r="D1686" t="s">
        <v>255</v>
      </c>
      <c r="E1686" t="s">
        <v>697</v>
      </c>
      <c r="F1686" t="s">
        <v>257</v>
      </c>
      <c r="G1686" t="s">
        <v>697</v>
      </c>
      <c r="H1686" t="s">
        <v>184</v>
      </c>
      <c r="I1686" t="s">
        <v>3339</v>
      </c>
      <c r="J1686" t="s">
        <v>3339</v>
      </c>
      <c r="K1686">
        <v>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697</v>
      </c>
      <c r="AC1686" s="2">
        <v>-3.2295081967213113</v>
      </c>
      <c r="AD1686">
        <v>-0.71</v>
      </c>
      <c r="AE1686">
        <v>0</v>
      </c>
      <c r="AF1686">
        <v>0</v>
      </c>
      <c r="AG1686">
        <v>0</v>
      </c>
      <c r="AH1686">
        <v>0</v>
      </c>
      <c r="AI1686" t="s">
        <v>697</v>
      </c>
      <c r="AJ1686" t="s">
        <v>697</v>
      </c>
      <c r="AK1686" t="s">
        <v>697</v>
      </c>
      <c r="AL1686">
        <v>0</v>
      </c>
      <c r="AM1686">
        <v>0</v>
      </c>
      <c r="AN1686" t="s">
        <v>697</v>
      </c>
      <c r="AO1686" t="s">
        <v>697</v>
      </c>
      <c r="AP1686" t="s">
        <v>697</v>
      </c>
      <c r="AQ1686" t="s">
        <v>697</v>
      </c>
      <c r="AR1686" t="s">
        <v>697</v>
      </c>
      <c r="AS1686" t="s">
        <v>697</v>
      </c>
      <c r="AT1686" t="s">
        <v>697</v>
      </c>
      <c r="AU1686" t="s">
        <v>697</v>
      </c>
      <c r="AV1686" t="s">
        <v>697</v>
      </c>
      <c r="AW1686" t="s">
        <v>697</v>
      </c>
      <c r="AX1686" t="s">
        <v>697</v>
      </c>
      <c r="AY1686" t="s">
        <v>697</v>
      </c>
      <c r="AZ1686" t="s">
        <v>697</v>
      </c>
      <c r="BA1686" t="s">
        <v>3476</v>
      </c>
      <c r="BB1686" t="s">
        <v>3698</v>
      </c>
      <c r="BC1686">
        <v>3.94</v>
      </c>
      <c r="BD1686" t="s">
        <v>697</v>
      </c>
      <c r="BE1686">
        <v>0</v>
      </c>
      <c r="BF1686">
        <v>0</v>
      </c>
      <c r="BG1686">
        <v>0</v>
      </c>
      <c r="BH1686">
        <v>0</v>
      </c>
      <c r="BI1686" t="s">
        <v>197</v>
      </c>
      <c r="BJ1686" t="s">
        <v>697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 t="s">
        <v>697</v>
      </c>
      <c r="BQ1686">
        <v>0</v>
      </c>
      <c r="BR1686">
        <v>0</v>
      </c>
      <c r="BS1686">
        <v>0</v>
      </c>
      <c r="BT1686" t="s">
        <v>697</v>
      </c>
      <c r="BU1686">
        <v>0</v>
      </c>
      <c r="BV1686">
        <v>0</v>
      </c>
      <c r="BW1686" t="s">
        <v>697</v>
      </c>
      <c r="BX1686">
        <v>0</v>
      </c>
    </row>
    <row r="1687" spans="1:76" x14ac:dyDescent="0.25">
      <c r="A1687" t="s">
        <v>723</v>
      </c>
      <c r="B1687" t="s">
        <v>191</v>
      </c>
      <c r="C1687" t="s">
        <v>544</v>
      </c>
      <c r="D1687" t="s">
        <v>538</v>
      </c>
      <c r="E1687" t="s">
        <v>697</v>
      </c>
      <c r="F1687" t="s">
        <v>462</v>
      </c>
      <c r="G1687" t="s">
        <v>697</v>
      </c>
      <c r="H1687" t="s">
        <v>184</v>
      </c>
      <c r="I1687" t="s">
        <v>3339</v>
      </c>
      <c r="J1687" t="s">
        <v>3339</v>
      </c>
      <c r="K1687">
        <v>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697</v>
      </c>
      <c r="AC1687" s="2">
        <v>-5.721311475409836</v>
      </c>
      <c r="AD1687">
        <v>-1.26</v>
      </c>
      <c r="AE1687">
        <v>0</v>
      </c>
      <c r="AF1687">
        <v>0</v>
      </c>
      <c r="AG1687">
        <v>0</v>
      </c>
      <c r="AH1687">
        <v>0</v>
      </c>
      <c r="AI1687" t="s">
        <v>697</v>
      </c>
      <c r="AJ1687" t="s">
        <v>697</v>
      </c>
      <c r="AK1687" t="s">
        <v>697</v>
      </c>
      <c r="AL1687">
        <v>0</v>
      </c>
      <c r="AM1687">
        <v>0</v>
      </c>
      <c r="AN1687" t="s">
        <v>697</v>
      </c>
      <c r="AO1687" t="s">
        <v>697</v>
      </c>
      <c r="AP1687" t="s">
        <v>697</v>
      </c>
      <c r="AQ1687" t="s">
        <v>697</v>
      </c>
      <c r="AR1687" t="s">
        <v>697</v>
      </c>
      <c r="AS1687" t="s">
        <v>697</v>
      </c>
      <c r="AT1687" t="s">
        <v>697</v>
      </c>
      <c r="AU1687" t="s">
        <v>697</v>
      </c>
      <c r="AV1687" t="s">
        <v>697</v>
      </c>
      <c r="AW1687" t="s">
        <v>697</v>
      </c>
      <c r="AX1687" t="s">
        <v>697</v>
      </c>
      <c r="AY1687" t="s">
        <v>697</v>
      </c>
      <c r="AZ1687" t="s">
        <v>697</v>
      </c>
      <c r="BA1687" t="s">
        <v>3699</v>
      </c>
      <c r="BB1687" t="s">
        <v>3700</v>
      </c>
      <c r="BC1687">
        <v>6.98</v>
      </c>
      <c r="BD1687" t="s">
        <v>697</v>
      </c>
      <c r="BE1687">
        <v>0</v>
      </c>
      <c r="BF1687">
        <v>0</v>
      </c>
      <c r="BG1687">
        <v>0</v>
      </c>
      <c r="BH1687">
        <v>0</v>
      </c>
      <c r="BI1687" t="s">
        <v>197</v>
      </c>
      <c r="BJ1687" t="s">
        <v>697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 t="s">
        <v>697</v>
      </c>
      <c r="BQ1687">
        <v>0</v>
      </c>
      <c r="BR1687">
        <v>0</v>
      </c>
      <c r="BS1687">
        <v>0</v>
      </c>
      <c r="BT1687" t="s">
        <v>697</v>
      </c>
      <c r="BU1687">
        <v>0</v>
      </c>
      <c r="BV1687">
        <v>0</v>
      </c>
      <c r="BW1687" t="s">
        <v>697</v>
      </c>
      <c r="BX1687">
        <v>0</v>
      </c>
    </row>
    <row r="1688" spans="1:76" x14ac:dyDescent="0.25">
      <c r="A1688" t="s">
        <v>787</v>
      </c>
      <c r="B1688" t="s">
        <v>191</v>
      </c>
      <c r="C1688" t="s">
        <v>788</v>
      </c>
      <c r="D1688" t="s">
        <v>538</v>
      </c>
      <c r="E1688" t="s">
        <v>697</v>
      </c>
      <c r="F1688" t="s">
        <v>692</v>
      </c>
      <c r="G1688" t="s">
        <v>697</v>
      </c>
      <c r="H1688" t="s">
        <v>184</v>
      </c>
      <c r="I1688" t="s">
        <v>3339</v>
      </c>
      <c r="J1688" t="s">
        <v>3339</v>
      </c>
      <c r="K1688">
        <v>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697</v>
      </c>
      <c r="AC1688" s="2">
        <v>-7.0409836065573774</v>
      </c>
      <c r="AD1688">
        <v>-1.55</v>
      </c>
      <c r="AE1688">
        <v>0</v>
      </c>
      <c r="AF1688">
        <v>0</v>
      </c>
      <c r="AG1688">
        <v>0</v>
      </c>
      <c r="AH1688">
        <v>0</v>
      </c>
      <c r="AI1688" t="s">
        <v>697</v>
      </c>
      <c r="AJ1688" t="s">
        <v>697</v>
      </c>
      <c r="AK1688" t="s">
        <v>697</v>
      </c>
      <c r="AL1688">
        <v>0</v>
      </c>
      <c r="AM1688">
        <v>0</v>
      </c>
      <c r="AN1688" t="s">
        <v>697</v>
      </c>
      <c r="AO1688" t="s">
        <v>697</v>
      </c>
      <c r="AP1688" t="s">
        <v>697</v>
      </c>
      <c r="AQ1688" t="s">
        <v>697</v>
      </c>
      <c r="AR1688" t="s">
        <v>697</v>
      </c>
      <c r="AS1688" t="s">
        <v>697</v>
      </c>
      <c r="AT1688" t="s">
        <v>697</v>
      </c>
      <c r="AU1688" t="s">
        <v>697</v>
      </c>
      <c r="AV1688" t="s">
        <v>697</v>
      </c>
      <c r="AW1688" t="s">
        <v>697</v>
      </c>
      <c r="AX1688" t="s">
        <v>697</v>
      </c>
      <c r="AY1688" t="s">
        <v>697</v>
      </c>
      <c r="AZ1688" t="s">
        <v>697</v>
      </c>
      <c r="BA1688" t="s">
        <v>1260</v>
      </c>
      <c r="BB1688" t="s">
        <v>3701</v>
      </c>
      <c r="BC1688">
        <v>8.59</v>
      </c>
      <c r="BD1688" t="s">
        <v>697</v>
      </c>
      <c r="BE1688">
        <v>0</v>
      </c>
      <c r="BF1688">
        <v>0</v>
      </c>
      <c r="BG1688">
        <v>0</v>
      </c>
      <c r="BH1688">
        <v>0</v>
      </c>
      <c r="BI1688" t="s">
        <v>197</v>
      </c>
      <c r="BJ1688" t="s">
        <v>697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 t="s">
        <v>697</v>
      </c>
      <c r="BQ1688">
        <v>0</v>
      </c>
      <c r="BR1688">
        <v>0</v>
      </c>
      <c r="BS1688">
        <v>0</v>
      </c>
      <c r="BT1688" t="s">
        <v>697</v>
      </c>
      <c r="BU1688">
        <v>0</v>
      </c>
      <c r="BV1688">
        <v>0</v>
      </c>
      <c r="BW1688" t="s">
        <v>697</v>
      </c>
      <c r="BX1688">
        <v>0</v>
      </c>
    </row>
    <row r="1689" spans="1:76" x14ac:dyDescent="0.25">
      <c r="A1689" t="s">
        <v>832</v>
      </c>
      <c r="B1689" t="s">
        <v>191</v>
      </c>
      <c r="C1689" t="s">
        <v>833</v>
      </c>
      <c r="D1689" t="s">
        <v>675</v>
      </c>
      <c r="E1689" t="s">
        <v>697</v>
      </c>
      <c r="F1689" t="s">
        <v>678</v>
      </c>
      <c r="G1689" t="s">
        <v>697</v>
      </c>
      <c r="H1689" t="s">
        <v>184</v>
      </c>
      <c r="I1689" t="s">
        <v>3339</v>
      </c>
      <c r="J1689" t="s">
        <v>3339</v>
      </c>
      <c r="K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697</v>
      </c>
      <c r="AC1689" s="2">
        <v>-6.8934426229508201</v>
      </c>
      <c r="AD1689">
        <v>-1.52</v>
      </c>
      <c r="AE1689">
        <v>0</v>
      </c>
      <c r="AF1689">
        <v>0</v>
      </c>
      <c r="AG1689">
        <v>0</v>
      </c>
      <c r="AH1689">
        <v>0</v>
      </c>
      <c r="AI1689" t="s">
        <v>697</v>
      </c>
      <c r="AJ1689" t="s">
        <v>697</v>
      </c>
      <c r="AK1689" t="s">
        <v>697</v>
      </c>
      <c r="AL1689">
        <v>0</v>
      </c>
      <c r="AM1689">
        <v>0</v>
      </c>
      <c r="AN1689" t="s">
        <v>697</v>
      </c>
      <c r="AO1689" t="s">
        <v>697</v>
      </c>
      <c r="AP1689" t="s">
        <v>697</v>
      </c>
      <c r="AQ1689" t="s">
        <v>697</v>
      </c>
      <c r="AR1689" t="s">
        <v>697</v>
      </c>
      <c r="AS1689" t="s">
        <v>697</v>
      </c>
      <c r="AT1689" t="s">
        <v>697</v>
      </c>
      <c r="AU1689" t="s">
        <v>697</v>
      </c>
      <c r="AV1689" t="s">
        <v>697</v>
      </c>
      <c r="AW1689" t="s">
        <v>697</v>
      </c>
      <c r="AX1689" t="s">
        <v>697</v>
      </c>
      <c r="AY1689" t="s">
        <v>697</v>
      </c>
      <c r="AZ1689" t="s">
        <v>697</v>
      </c>
      <c r="BA1689" t="s">
        <v>3702</v>
      </c>
      <c r="BB1689" t="s">
        <v>3703</v>
      </c>
      <c r="BC1689">
        <v>8.41</v>
      </c>
      <c r="BD1689" t="s">
        <v>697</v>
      </c>
      <c r="BE1689">
        <v>0</v>
      </c>
      <c r="BF1689">
        <v>0</v>
      </c>
      <c r="BG1689">
        <v>0</v>
      </c>
      <c r="BH1689">
        <v>0</v>
      </c>
      <c r="BI1689" t="s">
        <v>197</v>
      </c>
      <c r="BJ1689" t="s">
        <v>697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 t="s">
        <v>697</v>
      </c>
      <c r="BQ1689">
        <v>0</v>
      </c>
      <c r="BR1689">
        <v>0</v>
      </c>
      <c r="BS1689">
        <v>0</v>
      </c>
      <c r="BT1689" t="s">
        <v>697</v>
      </c>
      <c r="BU1689">
        <v>0</v>
      </c>
      <c r="BV1689">
        <v>0</v>
      </c>
      <c r="BW1689" t="s">
        <v>697</v>
      </c>
      <c r="BX1689">
        <v>0</v>
      </c>
    </row>
    <row r="1690" spans="1:76" x14ac:dyDescent="0.25">
      <c r="A1690" t="s">
        <v>745</v>
      </c>
      <c r="B1690" t="s">
        <v>191</v>
      </c>
      <c r="C1690" t="s">
        <v>537</v>
      </c>
      <c r="D1690" t="s">
        <v>668</v>
      </c>
      <c r="E1690" t="s">
        <v>697</v>
      </c>
      <c r="F1690" t="s">
        <v>469</v>
      </c>
      <c r="G1690" t="s">
        <v>697</v>
      </c>
      <c r="H1690" t="s">
        <v>184</v>
      </c>
      <c r="I1690" t="s">
        <v>3339</v>
      </c>
      <c r="J1690" t="s">
        <v>3339</v>
      </c>
      <c r="K1690">
        <v>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697</v>
      </c>
      <c r="AC1690" s="2">
        <v>-1.2622950819672132</v>
      </c>
      <c r="AD1690">
        <v>-0.28000000000000003</v>
      </c>
      <c r="AE1690">
        <v>0</v>
      </c>
      <c r="AF1690">
        <v>0</v>
      </c>
      <c r="AG1690">
        <v>0</v>
      </c>
      <c r="AH1690">
        <v>0</v>
      </c>
      <c r="AI1690" t="s">
        <v>697</v>
      </c>
      <c r="AJ1690" t="s">
        <v>697</v>
      </c>
      <c r="AK1690" t="s">
        <v>697</v>
      </c>
      <c r="AL1690">
        <v>0</v>
      </c>
      <c r="AM1690">
        <v>0</v>
      </c>
      <c r="AN1690" t="s">
        <v>697</v>
      </c>
      <c r="AO1690" t="s">
        <v>697</v>
      </c>
      <c r="AP1690" t="s">
        <v>697</v>
      </c>
      <c r="AQ1690" t="s">
        <v>697</v>
      </c>
      <c r="AR1690" t="s">
        <v>697</v>
      </c>
      <c r="AS1690" t="s">
        <v>697</v>
      </c>
      <c r="AT1690" t="s">
        <v>697</v>
      </c>
      <c r="AU1690" t="s">
        <v>697</v>
      </c>
      <c r="AV1690" t="s">
        <v>697</v>
      </c>
      <c r="AW1690" t="s">
        <v>697</v>
      </c>
      <c r="AX1690" t="s">
        <v>697</v>
      </c>
      <c r="AY1690" t="s">
        <v>697</v>
      </c>
      <c r="AZ1690" t="s">
        <v>697</v>
      </c>
      <c r="BA1690" t="s">
        <v>2586</v>
      </c>
      <c r="BB1690" t="s">
        <v>3704</v>
      </c>
      <c r="BC1690">
        <v>1.54</v>
      </c>
      <c r="BD1690" t="s">
        <v>697</v>
      </c>
      <c r="BE1690">
        <v>0</v>
      </c>
      <c r="BF1690">
        <v>0</v>
      </c>
      <c r="BG1690">
        <v>0</v>
      </c>
      <c r="BH1690">
        <v>0</v>
      </c>
      <c r="BI1690" t="s">
        <v>197</v>
      </c>
      <c r="BJ1690" t="s">
        <v>697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 t="s">
        <v>697</v>
      </c>
      <c r="BQ1690">
        <v>0</v>
      </c>
      <c r="BR1690">
        <v>0</v>
      </c>
      <c r="BS1690">
        <v>0</v>
      </c>
      <c r="BT1690" t="s">
        <v>697</v>
      </c>
      <c r="BU1690">
        <v>0</v>
      </c>
      <c r="BV1690">
        <v>0</v>
      </c>
      <c r="BW1690" t="s">
        <v>697</v>
      </c>
      <c r="BX1690">
        <v>0</v>
      </c>
    </row>
    <row r="1691" spans="1:76" x14ac:dyDescent="0.25">
      <c r="A1691" t="s">
        <v>747</v>
      </c>
      <c r="B1691" t="s">
        <v>191</v>
      </c>
      <c r="C1691" t="s">
        <v>543</v>
      </c>
      <c r="D1691" t="s">
        <v>668</v>
      </c>
      <c r="E1691" t="s">
        <v>697</v>
      </c>
      <c r="F1691" t="s">
        <v>193</v>
      </c>
      <c r="G1691" t="s">
        <v>697</v>
      </c>
      <c r="H1691" t="s">
        <v>184</v>
      </c>
      <c r="I1691" t="s">
        <v>3339</v>
      </c>
      <c r="J1691" t="s">
        <v>3339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697</v>
      </c>
      <c r="AC1691" s="2">
        <v>-1.9016393442622952</v>
      </c>
      <c r="AD1691">
        <v>-0.42</v>
      </c>
      <c r="AE1691">
        <v>0</v>
      </c>
      <c r="AF1691">
        <v>0</v>
      </c>
      <c r="AG1691">
        <v>0</v>
      </c>
      <c r="AH1691">
        <v>0</v>
      </c>
      <c r="AI1691" t="s">
        <v>697</v>
      </c>
      <c r="AJ1691" t="s">
        <v>697</v>
      </c>
      <c r="AK1691" t="s">
        <v>697</v>
      </c>
      <c r="AL1691">
        <v>0</v>
      </c>
      <c r="AM1691">
        <v>0</v>
      </c>
      <c r="AN1691" t="s">
        <v>697</v>
      </c>
      <c r="AO1691" t="s">
        <v>697</v>
      </c>
      <c r="AP1691" t="s">
        <v>697</v>
      </c>
      <c r="AQ1691" t="s">
        <v>697</v>
      </c>
      <c r="AR1691" t="s">
        <v>697</v>
      </c>
      <c r="AS1691" t="s">
        <v>697</v>
      </c>
      <c r="AT1691" t="s">
        <v>697</v>
      </c>
      <c r="AU1691" t="s">
        <v>697</v>
      </c>
      <c r="AV1691" t="s">
        <v>697</v>
      </c>
      <c r="AW1691" t="s">
        <v>697</v>
      </c>
      <c r="AX1691" t="s">
        <v>697</v>
      </c>
      <c r="AY1691" t="s">
        <v>697</v>
      </c>
      <c r="AZ1691" t="s">
        <v>697</v>
      </c>
      <c r="BA1691" t="s">
        <v>1417</v>
      </c>
      <c r="BB1691" t="s">
        <v>3705</v>
      </c>
      <c r="BC1691">
        <v>2.3199999999999998</v>
      </c>
      <c r="BD1691" t="s">
        <v>697</v>
      </c>
      <c r="BE1691">
        <v>0</v>
      </c>
      <c r="BF1691">
        <v>0</v>
      </c>
      <c r="BG1691">
        <v>0</v>
      </c>
      <c r="BH1691">
        <v>0</v>
      </c>
      <c r="BI1691" t="s">
        <v>197</v>
      </c>
      <c r="BJ1691" t="s">
        <v>697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 t="s">
        <v>697</v>
      </c>
      <c r="BQ1691">
        <v>0</v>
      </c>
      <c r="BR1691">
        <v>0</v>
      </c>
      <c r="BS1691">
        <v>0</v>
      </c>
      <c r="BT1691" t="s">
        <v>697</v>
      </c>
      <c r="BU1691">
        <v>0</v>
      </c>
      <c r="BV1691">
        <v>0</v>
      </c>
      <c r="BW1691" t="s">
        <v>697</v>
      </c>
      <c r="BX1691">
        <v>0</v>
      </c>
    </row>
    <row r="1692" spans="1:76" x14ac:dyDescent="0.25">
      <c r="A1692" t="s">
        <v>3438</v>
      </c>
      <c r="B1692" t="s">
        <v>191</v>
      </c>
      <c r="C1692" t="s">
        <v>3439</v>
      </c>
      <c r="D1692" t="s">
        <v>675</v>
      </c>
      <c r="E1692" t="s">
        <v>697</v>
      </c>
      <c r="F1692" t="s">
        <v>684</v>
      </c>
      <c r="G1692" t="s">
        <v>697</v>
      </c>
      <c r="H1692" t="s">
        <v>184</v>
      </c>
      <c r="I1692" t="s">
        <v>3339</v>
      </c>
      <c r="J1692" t="s">
        <v>3339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">
        <v>697</v>
      </c>
      <c r="AC1692" s="2">
        <v>-8.3934426229508201</v>
      </c>
      <c r="AD1692">
        <v>-1.85</v>
      </c>
      <c r="AE1692">
        <v>0</v>
      </c>
      <c r="AF1692">
        <v>0</v>
      </c>
      <c r="AG1692">
        <v>0</v>
      </c>
      <c r="AH1692">
        <v>0</v>
      </c>
      <c r="AI1692" t="s">
        <v>697</v>
      </c>
      <c r="AJ1692" t="s">
        <v>697</v>
      </c>
      <c r="AK1692" t="s">
        <v>697</v>
      </c>
      <c r="AL1692">
        <v>0</v>
      </c>
      <c r="AM1692">
        <v>0</v>
      </c>
      <c r="AN1692" t="s">
        <v>697</v>
      </c>
      <c r="AO1692" t="s">
        <v>697</v>
      </c>
      <c r="AP1692" t="s">
        <v>697</v>
      </c>
      <c r="AQ1692" t="s">
        <v>697</v>
      </c>
      <c r="AR1692" t="s">
        <v>697</v>
      </c>
      <c r="AS1692" t="s">
        <v>697</v>
      </c>
      <c r="AT1692" t="s">
        <v>697</v>
      </c>
      <c r="AU1692" t="s">
        <v>697</v>
      </c>
      <c r="AV1692" t="s">
        <v>697</v>
      </c>
      <c r="AW1692" t="s">
        <v>697</v>
      </c>
      <c r="AX1692" t="s">
        <v>697</v>
      </c>
      <c r="AY1692" t="s">
        <v>697</v>
      </c>
      <c r="AZ1692" t="s">
        <v>697</v>
      </c>
      <c r="BA1692" t="s">
        <v>3442</v>
      </c>
      <c r="BB1692" t="s">
        <v>3706</v>
      </c>
      <c r="BC1692">
        <v>10.24</v>
      </c>
      <c r="BD1692" t="s">
        <v>697</v>
      </c>
      <c r="BE1692">
        <v>0</v>
      </c>
      <c r="BF1692">
        <v>0</v>
      </c>
      <c r="BG1692">
        <v>0</v>
      </c>
      <c r="BH1692">
        <v>0</v>
      </c>
      <c r="BI1692" t="s">
        <v>197</v>
      </c>
      <c r="BJ1692" t="s">
        <v>697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 t="s">
        <v>697</v>
      </c>
      <c r="BQ1692">
        <v>0</v>
      </c>
      <c r="BR1692">
        <v>0</v>
      </c>
      <c r="BS1692">
        <v>0</v>
      </c>
      <c r="BT1692" t="s">
        <v>697</v>
      </c>
      <c r="BU1692">
        <v>0</v>
      </c>
      <c r="BV1692">
        <v>0</v>
      </c>
      <c r="BW1692" t="s">
        <v>697</v>
      </c>
      <c r="BX1692">
        <v>0</v>
      </c>
    </row>
    <row r="1693" spans="1:76" x14ac:dyDescent="0.25">
      <c r="A1693" t="s">
        <v>719</v>
      </c>
      <c r="B1693" t="s">
        <v>191</v>
      </c>
      <c r="C1693" t="s">
        <v>681</v>
      </c>
      <c r="D1693" t="s">
        <v>669</v>
      </c>
      <c r="E1693" t="s">
        <v>697</v>
      </c>
      <c r="F1693" t="s">
        <v>622</v>
      </c>
      <c r="G1693" t="s">
        <v>697</v>
      </c>
      <c r="H1693" t="s">
        <v>184</v>
      </c>
      <c r="I1693" t="s">
        <v>3339</v>
      </c>
      <c r="J1693" t="s">
        <v>3339</v>
      </c>
      <c r="K1693">
        <v>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697</v>
      </c>
      <c r="AC1693" s="2">
        <v>-2.6147540983606556</v>
      </c>
      <c r="AD1693">
        <v>-0.57999999999999996</v>
      </c>
      <c r="AE1693">
        <v>0</v>
      </c>
      <c r="AF1693">
        <v>0</v>
      </c>
      <c r="AG1693">
        <v>0</v>
      </c>
      <c r="AH1693">
        <v>0</v>
      </c>
      <c r="AI1693" t="s">
        <v>697</v>
      </c>
      <c r="AJ1693" t="s">
        <v>697</v>
      </c>
      <c r="AK1693" t="s">
        <v>697</v>
      </c>
      <c r="AL1693">
        <v>0</v>
      </c>
      <c r="AM1693">
        <v>0</v>
      </c>
      <c r="AN1693" t="s">
        <v>697</v>
      </c>
      <c r="AO1693" t="s">
        <v>697</v>
      </c>
      <c r="AP1693" t="s">
        <v>697</v>
      </c>
      <c r="AQ1693" t="s">
        <v>697</v>
      </c>
      <c r="AR1693" t="s">
        <v>697</v>
      </c>
      <c r="AS1693" t="s">
        <v>697</v>
      </c>
      <c r="AT1693" t="s">
        <v>697</v>
      </c>
      <c r="AU1693" t="s">
        <v>697</v>
      </c>
      <c r="AV1693" t="s">
        <v>697</v>
      </c>
      <c r="AW1693" t="s">
        <v>697</v>
      </c>
      <c r="AX1693" t="s">
        <v>697</v>
      </c>
      <c r="AY1693" t="s">
        <v>697</v>
      </c>
      <c r="AZ1693" t="s">
        <v>697</v>
      </c>
      <c r="BA1693" t="s">
        <v>3039</v>
      </c>
      <c r="BB1693" t="s">
        <v>3707</v>
      </c>
      <c r="BC1693">
        <v>3.19</v>
      </c>
      <c r="BD1693" t="s">
        <v>697</v>
      </c>
      <c r="BE1693">
        <v>0</v>
      </c>
      <c r="BF1693">
        <v>0</v>
      </c>
      <c r="BG1693">
        <v>0</v>
      </c>
      <c r="BH1693">
        <v>0</v>
      </c>
      <c r="BI1693" t="s">
        <v>197</v>
      </c>
      <c r="BJ1693" t="s">
        <v>697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 t="s">
        <v>697</v>
      </c>
      <c r="BQ1693">
        <v>0</v>
      </c>
      <c r="BR1693">
        <v>0</v>
      </c>
      <c r="BS1693">
        <v>0</v>
      </c>
      <c r="BT1693" t="s">
        <v>697</v>
      </c>
      <c r="BU1693">
        <v>0</v>
      </c>
      <c r="BV1693">
        <v>0</v>
      </c>
      <c r="BW1693" t="s">
        <v>697</v>
      </c>
      <c r="BX1693">
        <v>0</v>
      </c>
    </row>
    <row r="1694" spans="1:76" x14ac:dyDescent="0.25">
      <c r="A1694" t="s">
        <v>719</v>
      </c>
      <c r="B1694" t="s">
        <v>191</v>
      </c>
      <c r="C1694" t="s">
        <v>681</v>
      </c>
      <c r="D1694" t="s">
        <v>669</v>
      </c>
      <c r="E1694" t="s">
        <v>697</v>
      </c>
      <c r="F1694" t="s">
        <v>622</v>
      </c>
      <c r="G1694" t="s">
        <v>697</v>
      </c>
      <c r="H1694" t="s">
        <v>184</v>
      </c>
      <c r="I1694" t="s">
        <v>3339</v>
      </c>
      <c r="J1694" t="s">
        <v>3339</v>
      </c>
      <c r="K1694">
        <v>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697</v>
      </c>
      <c r="AC1694" s="2">
        <v>-9.8770491803278695</v>
      </c>
      <c r="AD1694">
        <v>-2.17</v>
      </c>
      <c r="AE1694">
        <v>0</v>
      </c>
      <c r="AF1694">
        <v>0</v>
      </c>
      <c r="AG1694">
        <v>0</v>
      </c>
      <c r="AH1694">
        <v>0</v>
      </c>
      <c r="AI1694" t="s">
        <v>697</v>
      </c>
      <c r="AJ1694" t="s">
        <v>697</v>
      </c>
      <c r="AK1694" t="s">
        <v>697</v>
      </c>
      <c r="AL1694">
        <v>0</v>
      </c>
      <c r="AM1694">
        <v>0</v>
      </c>
      <c r="AN1694" t="s">
        <v>697</v>
      </c>
      <c r="AO1694" t="s">
        <v>697</v>
      </c>
      <c r="AP1694" t="s">
        <v>697</v>
      </c>
      <c r="AQ1694" t="s">
        <v>697</v>
      </c>
      <c r="AR1694" t="s">
        <v>697</v>
      </c>
      <c r="AS1694" t="s">
        <v>697</v>
      </c>
      <c r="AT1694" t="s">
        <v>697</v>
      </c>
      <c r="AU1694" t="s">
        <v>697</v>
      </c>
      <c r="AV1694" t="s">
        <v>697</v>
      </c>
      <c r="AW1694" t="s">
        <v>697</v>
      </c>
      <c r="AX1694" t="s">
        <v>697</v>
      </c>
      <c r="AY1694" t="s">
        <v>697</v>
      </c>
      <c r="AZ1694" t="s">
        <v>697</v>
      </c>
      <c r="BA1694" t="s">
        <v>3351</v>
      </c>
      <c r="BB1694" t="s">
        <v>3708</v>
      </c>
      <c r="BC1694">
        <v>12.05</v>
      </c>
      <c r="BD1694" t="s">
        <v>697</v>
      </c>
      <c r="BE1694">
        <v>0</v>
      </c>
      <c r="BF1694">
        <v>0</v>
      </c>
      <c r="BG1694">
        <v>0</v>
      </c>
      <c r="BH1694">
        <v>0</v>
      </c>
      <c r="BI1694" t="s">
        <v>197</v>
      </c>
      <c r="BJ1694" t="s">
        <v>697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 t="s">
        <v>697</v>
      </c>
      <c r="BQ1694">
        <v>0</v>
      </c>
      <c r="BR1694">
        <v>0</v>
      </c>
      <c r="BS1694">
        <v>0</v>
      </c>
      <c r="BT1694" t="s">
        <v>697</v>
      </c>
      <c r="BU1694">
        <v>0</v>
      </c>
      <c r="BV1694">
        <v>0</v>
      </c>
      <c r="BW1694" t="s">
        <v>697</v>
      </c>
      <c r="BX1694">
        <v>0</v>
      </c>
    </row>
    <row r="1695" spans="1:76" x14ac:dyDescent="0.25">
      <c r="A1695" t="s">
        <v>809</v>
      </c>
      <c r="B1695" t="s">
        <v>191</v>
      </c>
      <c r="C1695" t="s">
        <v>810</v>
      </c>
      <c r="D1695" t="s">
        <v>674</v>
      </c>
      <c r="E1695" t="s">
        <v>697</v>
      </c>
      <c r="F1695" t="s">
        <v>601</v>
      </c>
      <c r="G1695" t="s">
        <v>697</v>
      </c>
      <c r="H1695" t="s">
        <v>184</v>
      </c>
      <c r="I1695" t="s">
        <v>3339</v>
      </c>
      <c r="J1695" t="s">
        <v>3339</v>
      </c>
      <c r="K1695">
        <v>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697</v>
      </c>
      <c r="AC1695" s="2">
        <v>-3.5</v>
      </c>
      <c r="AD1695">
        <v>-0.77</v>
      </c>
      <c r="AE1695">
        <v>0</v>
      </c>
      <c r="AF1695">
        <v>0</v>
      </c>
      <c r="AG1695">
        <v>0</v>
      </c>
      <c r="AH1695">
        <v>0</v>
      </c>
      <c r="AI1695" t="s">
        <v>697</v>
      </c>
      <c r="AJ1695" t="s">
        <v>697</v>
      </c>
      <c r="AK1695" t="s">
        <v>697</v>
      </c>
      <c r="AL1695">
        <v>0</v>
      </c>
      <c r="AM1695">
        <v>0</v>
      </c>
      <c r="AN1695" t="s">
        <v>697</v>
      </c>
      <c r="AO1695" t="s">
        <v>697</v>
      </c>
      <c r="AP1695" t="s">
        <v>697</v>
      </c>
      <c r="AQ1695" t="s">
        <v>697</v>
      </c>
      <c r="AR1695" t="s">
        <v>697</v>
      </c>
      <c r="AS1695" t="s">
        <v>697</v>
      </c>
      <c r="AT1695" t="s">
        <v>697</v>
      </c>
      <c r="AU1695" t="s">
        <v>697</v>
      </c>
      <c r="AV1695" t="s">
        <v>697</v>
      </c>
      <c r="AW1695" t="s">
        <v>697</v>
      </c>
      <c r="AX1695" t="s">
        <v>697</v>
      </c>
      <c r="AY1695" t="s">
        <v>697</v>
      </c>
      <c r="AZ1695" t="s">
        <v>697</v>
      </c>
      <c r="BA1695" t="s">
        <v>2592</v>
      </c>
      <c r="BB1695" t="s">
        <v>3709</v>
      </c>
      <c r="BC1695">
        <v>4.2699999999999996</v>
      </c>
      <c r="BD1695" t="s">
        <v>697</v>
      </c>
      <c r="BE1695">
        <v>0</v>
      </c>
      <c r="BF1695">
        <v>0</v>
      </c>
      <c r="BG1695">
        <v>0</v>
      </c>
      <c r="BH1695">
        <v>0</v>
      </c>
      <c r="BI1695" t="s">
        <v>197</v>
      </c>
      <c r="BJ1695" t="s">
        <v>697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 t="s">
        <v>697</v>
      </c>
      <c r="BQ1695">
        <v>0</v>
      </c>
      <c r="BR1695">
        <v>0</v>
      </c>
      <c r="BS1695">
        <v>0</v>
      </c>
      <c r="BT1695" t="s">
        <v>697</v>
      </c>
      <c r="BU1695">
        <v>0</v>
      </c>
      <c r="BV1695">
        <v>0</v>
      </c>
      <c r="BW1695" t="s">
        <v>697</v>
      </c>
      <c r="BX1695">
        <v>0</v>
      </c>
    </row>
    <row r="1696" spans="1:76" x14ac:dyDescent="0.25">
      <c r="A1696" t="s">
        <v>724</v>
      </c>
      <c r="B1696" t="s">
        <v>201</v>
      </c>
      <c r="C1696" t="s">
        <v>725</v>
      </c>
      <c r="D1696" t="s">
        <v>670</v>
      </c>
      <c r="E1696" t="s">
        <v>697</v>
      </c>
      <c r="F1696" t="s">
        <v>644</v>
      </c>
      <c r="G1696" t="s">
        <v>697</v>
      </c>
      <c r="H1696" t="s">
        <v>184</v>
      </c>
      <c r="I1696" t="s">
        <v>3339</v>
      </c>
      <c r="J1696" t="s">
        <v>3339</v>
      </c>
      <c r="K1696">
        <v>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697</v>
      </c>
      <c r="AC1696" s="2">
        <v>-0.61475409836065575</v>
      </c>
      <c r="AD1696">
        <v>-0.14000000000000001</v>
      </c>
      <c r="AE1696">
        <v>0</v>
      </c>
      <c r="AF1696">
        <v>0</v>
      </c>
      <c r="AG1696">
        <v>0</v>
      </c>
      <c r="AH1696">
        <v>0</v>
      </c>
      <c r="AI1696" t="s">
        <v>697</v>
      </c>
      <c r="AJ1696" t="s">
        <v>697</v>
      </c>
      <c r="AK1696" t="s">
        <v>697</v>
      </c>
      <c r="AL1696">
        <v>0</v>
      </c>
      <c r="AM1696">
        <v>0</v>
      </c>
      <c r="AN1696" t="s">
        <v>697</v>
      </c>
      <c r="AO1696" t="s">
        <v>697</v>
      </c>
      <c r="AP1696" t="s">
        <v>697</v>
      </c>
      <c r="AQ1696" t="s">
        <v>697</v>
      </c>
      <c r="AR1696" t="s">
        <v>697</v>
      </c>
      <c r="AS1696" t="s">
        <v>697</v>
      </c>
      <c r="AT1696" t="s">
        <v>697</v>
      </c>
      <c r="AU1696" t="s">
        <v>697</v>
      </c>
      <c r="AV1696" t="s">
        <v>697</v>
      </c>
      <c r="AW1696" t="s">
        <v>697</v>
      </c>
      <c r="AX1696" t="s">
        <v>697</v>
      </c>
      <c r="AY1696" t="s">
        <v>697</v>
      </c>
      <c r="AZ1696" t="s">
        <v>697</v>
      </c>
      <c r="BA1696" t="s">
        <v>3710</v>
      </c>
      <c r="BB1696" t="s">
        <v>3711</v>
      </c>
      <c r="BC1696">
        <v>0.75</v>
      </c>
      <c r="BD1696" t="s">
        <v>697</v>
      </c>
      <c r="BE1696">
        <v>0</v>
      </c>
      <c r="BF1696">
        <v>0</v>
      </c>
      <c r="BG1696">
        <v>0</v>
      </c>
      <c r="BH1696">
        <v>0</v>
      </c>
      <c r="BI1696" t="s">
        <v>197</v>
      </c>
      <c r="BJ1696" t="s">
        <v>697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 t="s">
        <v>697</v>
      </c>
      <c r="BQ1696">
        <v>0</v>
      </c>
      <c r="BR1696">
        <v>0</v>
      </c>
      <c r="BS1696">
        <v>0</v>
      </c>
      <c r="BT1696" t="s">
        <v>697</v>
      </c>
      <c r="BU1696">
        <v>0</v>
      </c>
      <c r="BV1696">
        <v>0</v>
      </c>
      <c r="BW1696" t="s">
        <v>697</v>
      </c>
      <c r="BX1696">
        <v>0</v>
      </c>
    </row>
    <row r="1697" spans="1:76" x14ac:dyDescent="0.25">
      <c r="A1697" t="s">
        <v>724</v>
      </c>
      <c r="B1697" t="s">
        <v>201</v>
      </c>
      <c r="C1697" t="s">
        <v>725</v>
      </c>
      <c r="D1697" t="s">
        <v>670</v>
      </c>
      <c r="E1697" t="s">
        <v>697</v>
      </c>
      <c r="F1697" t="s">
        <v>644</v>
      </c>
      <c r="G1697" t="s">
        <v>697</v>
      </c>
      <c r="H1697" t="s">
        <v>184</v>
      </c>
      <c r="I1697" t="s">
        <v>3339</v>
      </c>
      <c r="J1697" t="s">
        <v>3339</v>
      </c>
      <c r="K1697">
        <v>2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697</v>
      </c>
      <c r="AC1697" s="2">
        <v>-6.8524590163934427</v>
      </c>
      <c r="AD1697">
        <v>-1.51</v>
      </c>
      <c r="AE1697">
        <v>0</v>
      </c>
      <c r="AF1697">
        <v>0</v>
      </c>
      <c r="AG1697">
        <v>0</v>
      </c>
      <c r="AH1697">
        <v>0</v>
      </c>
      <c r="AI1697" t="s">
        <v>697</v>
      </c>
      <c r="AJ1697" t="s">
        <v>697</v>
      </c>
      <c r="AK1697" t="s">
        <v>697</v>
      </c>
      <c r="AL1697">
        <v>0</v>
      </c>
      <c r="AM1697">
        <v>0</v>
      </c>
      <c r="AN1697" t="s">
        <v>697</v>
      </c>
      <c r="AO1697" t="s">
        <v>697</v>
      </c>
      <c r="AP1697" t="s">
        <v>697</v>
      </c>
      <c r="AQ1697" t="s">
        <v>697</v>
      </c>
      <c r="AR1697" t="s">
        <v>697</v>
      </c>
      <c r="AS1697" t="s">
        <v>697</v>
      </c>
      <c r="AT1697" t="s">
        <v>697</v>
      </c>
      <c r="AU1697" t="s">
        <v>697</v>
      </c>
      <c r="AV1697" t="s">
        <v>697</v>
      </c>
      <c r="AW1697" t="s">
        <v>697</v>
      </c>
      <c r="AX1697" t="s">
        <v>697</v>
      </c>
      <c r="AY1697" t="s">
        <v>697</v>
      </c>
      <c r="AZ1697" t="s">
        <v>697</v>
      </c>
      <c r="BA1697" t="s">
        <v>3712</v>
      </c>
      <c r="BB1697" t="s">
        <v>3713</v>
      </c>
      <c r="BC1697">
        <v>8.36</v>
      </c>
      <c r="BD1697" t="s">
        <v>697</v>
      </c>
      <c r="BE1697">
        <v>0</v>
      </c>
      <c r="BF1697">
        <v>0</v>
      </c>
      <c r="BG1697">
        <v>0</v>
      </c>
      <c r="BH1697">
        <v>0</v>
      </c>
      <c r="BI1697" t="s">
        <v>197</v>
      </c>
      <c r="BJ1697" t="s">
        <v>697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 t="s">
        <v>697</v>
      </c>
      <c r="BQ1697">
        <v>0</v>
      </c>
      <c r="BR1697">
        <v>0</v>
      </c>
      <c r="BS1697">
        <v>0</v>
      </c>
      <c r="BT1697" t="s">
        <v>697</v>
      </c>
      <c r="BU1697">
        <v>0</v>
      </c>
      <c r="BV1697">
        <v>0</v>
      </c>
      <c r="BW1697" t="s">
        <v>697</v>
      </c>
      <c r="BX1697">
        <v>0</v>
      </c>
    </row>
    <row r="1698" spans="1:76" x14ac:dyDescent="0.25">
      <c r="A1698" t="s">
        <v>739</v>
      </c>
      <c r="B1698" t="s">
        <v>191</v>
      </c>
      <c r="C1698" t="s">
        <v>535</v>
      </c>
      <c r="D1698" t="s">
        <v>536</v>
      </c>
      <c r="E1698" t="s">
        <v>697</v>
      </c>
      <c r="F1698" t="s">
        <v>253</v>
      </c>
      <c r="G1698" t="s">
        <v>697</v>
      </c>
      <c r="H1698" t="s">
        <v>184</v>
      </c>
      <c r="I1698" t="s">
        <v>3339</v>
      </c>
      <c r="J1698" t="s">
        <v>3339</v>
      </c>
      <c r="K1698">
        <v>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697</v>
      </c>
      <c r="AC1698" s="2">
        <v>-1.6967213114754098</v>
      </c>
      <c r="AD1698">
        <v>-0.37</v>
      </c>
      <c r="AE1698">
        <v>0</v>
      </c>
      <c r="AF1698">
        <v>0</v>
      </c>
      <c r="AG1698">
        <v>0</v>
      </c>
      <c r="AH1698">
        <v>0</v>
      </c>
      <c r="AI1698" t="s">
        <v>697</v>
      </c>
      <c r="AJ1698" t="s">
        <v>697</v>
      </c>
      <c r="AK1698" t="s">
        <v>697</v>
      </c>
      <c r="AL1698">
        <v>0</v>
      </c>
      <c r="AM1698">
        <v>0</v>
      </c>
      <c r="AN1698" t="s">
        <v>697</v>
      </c>
      <c r="AO1698" t="s">
        <v>697</v>
      </c>
      <c r="AP1698" t="s">
        <v>697</v>
      </c>
      <c r="AQ1698" t="s">
        <v>697</v>
      </c>
      <c r="AR1698" t="s">
        <v>697</v>
      </c>
      <c r="AS1698" t="s">
        <v>697</v>
      </c>
      <c r="AT1698" t="s">
        <v>697</v>
      </c>
      <c r="AU1698" t="s">
        <v>697</v>
      </c>
      <c r="AV1698" t="s">
        <v>697</v>
      </c>
      <c r="AW1698" t="s">
        <v>697</v>
      </c>
      <c r="AX1698" t="s">
        <v>697</v>
      </c>
      <c r="AY1698" t="s">
        <v>697</v>
      </c>
      <c r="AZ1698" t="s">
        <v>697</v>
      </c>
      <c r="BA1698" t="s">
        <v>2132</v>
      </c>
      <c r="BB1698" t="s">
        <v>3714</v>
      </c>
      <c r="BC1698">
        <v>2.0699999999999998</v>
      </c>
      <c r="BD1698" t="s">
        <v>697</v>
      </c>
      <c r="BE1698">
        <v>0</v>
      </c>
      <c r="BF1698">
        <v>0</v>
      </c>
      <c r="BG1698">
        <v>0</v>
      </c>
      <c r="BH1698">
        <v>0</v>
      </c>
      <c r="BI1698" t="s">
        <v>197</v>
      </c>
      <c r="BJ1698" t="s">
        <v>697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 t="s">
        <v>697</v>
      </c>
      <c r="BQ1698">
        <v>0</v>
      </c>
      <c r="BR1698">
        <v>0</v>
      </c>
      <c r="BS1698">
        <v>0</v>
      </c>
      <c r="BT1698" t="s">
        <v>697</v>
      </c>
      <c r="BU1698">
        <v>0</v>
      </c>
      <c r="BV1698">
        <v>0</v>
      </c>
      <c r="BW1698" t="s">
        <v>697</v>
      </c>
      <c r="BX1698">
        <v>0</v>
      </c>
    </row>
    <row r="1699" spans="1:76" x14ac:dyDescent="0.25">
      <c r="A1699" t="s">
        <v>741</v>
      </c>
      <c r="B1699" t="s">
        <v>201</v>
      </c>
      <c r="C1699" t="s">
        <v>696</v>
      </c>
      <c r="D1699" t="s">
        <v>247</v>
      </c>
      <c r="E1699" t="s">
        <v>697</v>
      </c>
      <c r="F1699" t="s">
        <v>683</v>
      </c>
      <c r="G1699" t="s">
        <v>697</v>
      </c>
      <c r="H1699" t="s">
        <v>184</v>
      </c>
      <c r="I1699" t="s">
        <v>3339</v>
      </c>
      <c r="J1699" t="s">
        <v>3339</v>
      </c>
      <c r="K1699">
        <v>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697</v>
      </c>
      <c r="AC1699" s="2">
        <v>-8.9508196721311482</v>
      </c>
      <c r="AD1699">
        <v>-1.97</v>
      </c>
      <c r="AE1699">
        <v>0</v>
      </c>
      <c r="AF1699">
        <v>0</v>
      </c>
      <c r="AG1699">
        <v>0</v>
      </c>
      <c r="AH1699">
        <v>0</v>
      </c>
      <c r="AI1699" t="s">
        <v>697</v>
      </c>
      <c r="AJ1699" t="s">
        <v>697</v>
      </c>
      <c r="AK1699" t="s">
        <v>697</v>
      </c>
      <c r="AL1699">
        <v>0</v>
      </c>
      <c r="AM1699">
        <v>0</v>
      </c>
      <c r="AN1699" t="s">
        <v>697</v>
      </c>
      <c r="AO1699" t="s">
        <v>697</v>
      </c>
      <c r="AP1699" t="s">
        <v>697</v>
      </c>
      <c r="AQ1699" t="s">
        <v>697</v>
      </c>
      <c r="AR1699" t="s">
        <v>697</v>
      </c>
      <c r="AS1699" t="s">
        <v>697</v>
      </c>
      <c r="AT1699" t="s">
        <v>697</v>
      </c>
      <c r="AU1699" t="s">
        <v>697</v>
      </c>
      <c r="AV1699" t="s">
        <v>697</v>
      </c>
      <c r="AW1699" t="s">
        <v>697</v>
      </c>
      <c r="AX1699" t="s">
        <v>697</v>
      </c>
      <c r="AY1699" t="s">
        <v>697</v>
      </c>
      <c r="AZ1699" t="s">
        <v>697</v>
      </c>
      <c r="BA1699" t="s">
        <v>3715</v>
      </c>
      <c r="BB1699" t="s">
        <v>3716</v>
      </c>
      <c r="BC1699">
        <v>10.92</v>
      </c>
      <c r="BD1699" t="s">
        <v>697</v>
      </c>
      <c r="BE1699">
        <v>0</v>
      </c>
      <c r="BF1699">
        <v>0</v>
      </c>
      <c r="BG1699">
        <v>0</v>
      </c>
      <c r="BH1699">
        <v>0</v>
      </c>
      <c r="BI1699" t="s">
        <v>197</v>
      </c>
      <c r="BJ1699" t="s">
        <v>697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 t="s">
        <v>697</v>
      </c>
      <c r="BQ1699">
        <v>0</v>
      </c>
      <c r="BR1699">
        <v>0</v>
      </c>
      <c r="BS1699">
        <v>0</v>
      </c>
      <c r="BT1699" t="s">
        <v>697</v>
      </c>
      <c r="BU1699">
        <v>0</v>
      </c>
      <c r="BV1699">
        <v>0</v>
      </c>
      <c r="BW1699" t="s">
        <v>697</v>
      </c>
      <c r="BX1699">
        <v>0</v>
      </c>
    </row>
    <row r="1700" spans="1:76" x14ac:dyDescent="0.25">
      <c r="A1700" t="s">
        <v>741</v>
      </c>
      <c r="B1700" t="s">
        <v>201</v>
      </c>
      <c r="C1700" t="s">
        <v>696</v>
      </c>
      <c r="D1700" t="s">
        <v>247</v>
      </c>
      <c r="E1700" t="s">
        <v>697</v>
      </c>
      <c r="F1700" t="s">
        <v>683</v>
      </c>
      <c r="G1700" t="s">
        <v>697</v>
      </c>
      <c r="H1700" t="s">
        <v>184</v>
      </c>
      <c r="I1700" t="s">
        <v>3339</v>
      </c>
      <c r="J1700" t="s">
        <v>3339</v>
      </c>
      <c r="K1700">
        <v>2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697</v>
      </c>
      <c r="AC1700" s="2">
        <v>-9.5</v>
      </c>
      <c r="AD1700">
        <v>-2.09</v>
      </c>
      <c r="AE1700">
        <v>0</v>
      </c>
      <c r="AF1700">
        <v>0</v>
      </c>
      <c r="AG1700">
        <v>0</v>
      </c>
      <c r="AH1700">
        <v>0</v>
      </c>
      <c r="AI1700" t="s">
        <v>697</v>
      </c>
      <c r="AJ1700" t="s">
        <v>697</v>
      </c>
      <c r="AK1700" t="s">
        <v>697</v>
      </c>
      <c r="AL1700">
        <v>0</v>
      </c>
      <c r="AM1700">
        <v>0</v>
      </c>
      <c r="AN1700" t="s">
        <v>697</v>
      </c>
      <c r="AO1700" t="s">
        <v>697</v>
      </c>
      <c r="AP1700" t="s">
        <v>697</v>
      </c>
      <c r="AQ1700" t="s">
        <v>697</v>
      </c>
      <c r="AR1700" t="s">
        <v>697</v>
      </c>
      <c r="AS1700" t="s">
        <v>697</v>
      </c>
      <c r="AT1700" t="s">
        <v>697</v>
      </c>
      <c r="AU1700" t="s">
        <v>697</v>
      </c>
      <c r="AV1700" t="s">
        <v>697</v>
      </c>
      <c r="AW1700" t="s">
        <v>697</v>
      </c>
      <c r="AX1700" t="s">
        <v>697</v>
      </c>
      <c r="AY1700" t="s">
        <v>697</v>
      </c>
      <c r="AZ1700" t="s">
        <v>697</v>
      </c>
      <c r="BA1700" t="s">
        <v>3717</v>
      </c>
      <c r="BB1700" t="s">
        <v>3718</v>
      </c>
      <c r="BC1700">
        <v>11.59</v>
      </c>
      <c r="BD1700" t="s">
        <v>697</v>
      </c>
      <c r="BE1700">
        <v>0</v>
      </c>
      <c r="BF1700">
        <v>0</v>
      </c>
      <c r="BG1700">
        <v>0</v>
      </c>
      <c r="BH1700">
        <v>0</v>
      </c>
      <c r="BI1700" t="s">
        <v>197</v>
      </c>
      <c r="BJ1700" t="s">
        <v>697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 t="s">
        <v>697</v>
      </c>
      <c r="BQ1700">
        <v>0</v>
      </c>
      <c r="BR1700">
        <v>0</v>
      </c>
      <c r="BS1700">
        <v>0</v>
      </c>
      <c r="BT1700" t="s">
        <v>697</v>
      </c>
      <c r="BU1700">
        <v>0</v>
      </c>
      <c r="BV1700">
        <v>0</v>
      </c>
      <c r="BW1700" t="s">
        <v>697</v>
      </c>
      <c r="BX1700">
        <v>0</v>
      </c>
    </row>
    <row r="1701" spans="1:76" x14ac:dyDescent="0.25">
      <c r="A1701" t="s">
        <v>722</v>
      </c>
      <c r="B1701" t="s">
        <v>191</v>
      </c>
      <c r="C1701" t="s">
        <v>615</v>
      </c>
      <c r="D1701" t="s">
        <v>798</v>
      </c>
      <c r="E1701" t="s">
        <v>697</v>
      </c>
      <c r="F1701" t="s">
        <v>616</v>
      </c>
      <c r="G1701" t="s">
        <v>697</v>
      </c>
      <c r="H1701" t="s">
        <v>184</v>
      </c>
      <c r="I1701" t="s">
        <v>3339</v>
      </c>
      <c r="J1701" t="s">
        <v>3339</v>
      </c>
      <c r="K1701">
        <v>2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697</v>
      </c>
      <c r="AC1701" s="2">
        <v>-2.0245901639344264</v>
      </c>
      <c r="AD1701">
        <v>-0.45</v>
      </c>
      <c r="AE1701">
        <v>0</v>
      </c>
      <c r="AF1701">
        <v>0</v>
      </c>
      <c r="AG1701">
        <v>0</v>
      </c>
      <c r="AH1701">
        <v>0</v>
      </c>
      <c r="AI1701" t="s">
        <v>697</v>
      </c>
      <c r="AJ1701" t="s">
        <v>697</v>
      </c>
      <c r="AK1701" t="s">
        <v>697</v>
      </c>
      <c r="AL1701">
        <v>0</v>
      </c>
      <c r="AM1701">
        <v>0</v>
      </c>
      <c r="AN1701" t="s">
        <v>697</v>
      </c>
      <c r="AO1701" t="s">
        <v>697</v>
      </c>
      <c r="AP1701" t="s">
        <v>697</v>
      </c>
      <c r="AQ1701" t="s">
        <v>697</v>
      </c>
      <c r="AR1701" t="s">
        <v>697</v>
      </c>
      <c r="AS1701" t="s">
        <v>697</v>
      </c>
      <c r="AT1701" t="s">
        <v>697</v>
      </c>
      <c r="AU1701" t="s">
        <v>697</v>
      </c>
      <c r="AV1701" t="s">
        <v>697</v>
      </c>
      <c r="AW1701" t="s">
        <v>697</v>
      </c>
      <c r="AX1701" t="s">
        <v>697</v>
      </c>
      <c r="AY1701" t="s">
        <v>697</v>
      </c>
      <c r="AZ1701" t="s">
        <v>697</v>
      </c>
      <c r="BA1701" t="s">
        <v>2139</v>
      </c>
      <c r="BB1701" t="s">
        <v>3719</v>
      </c>
      <c r="BC1701">
        <v>2.4700000000000002</v>
      </c>
      <c r="BD1701" t="s">
        <v>697</v>
      </c>
      <c r="BE1701">
        <v>0</v>
      </c>
      <c r="BF1701">
        <v>0</v>
      </c>
      <c r="BG1701">
        <v>0</v>
      </c>
      <c r="BH1701">
        <v>0</v>
      </c>
      <c r="BI1701" t="s">
        <v>197</v>
      </c>
      <c r="BJ1701" t="s">
        <v>697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 t="s">
        <v>697</v>
      </c>
      <c r="BQ1701">
        <v>0</v>
      </c>
      <c r="BR1701">
        <v>0</v>
      </c>
      <c r="BS1701">
        <v>0</v>
      </c>
      <c r="BT1701" t="s">
        <v>697</v>
      </c>
      <c r="BU1701">
        <v>0</v>
      </c>
      <c r="BV1701">
        <v>0</v>
      </c>
      <c r="BW1701" t="s">
        <v>697</v>
      </c>
      <c r="BX1701">
        <v>0</v>
      </c>
    </row>
    <row r="1702" spans="1:76" x14ac:dyDescent="0.25">
      <c r="A1702" t="s">
        <v>729</v>
      </c>
      <c r="B1702" t="s">
        <v>191</v>
      </c>
      <c r="C1702" t="s">
        <v>730</v>
      </c>
      <c r="D1702" t="s">
        <v>797</v>
      </c>
      <c r="E1702" t="s">
        <v>697</v>
      </c>
      <c r="F1702" t="s">
        <v>690</v>
      </c>
      <c r="G1702" t="s">
        <v>697</v>
      </c>
      <c r="H1702" t="s">
        <v>184</v>
      </c>
      <c r="I1702" t="s">
        <v>3339</v>
      </c>
      <c r="J1702" t="s">
        <v>3339</v>
      </c>
      <c r="K1702">
        <v>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697</v>
      </c>
      <c r="AC1702" s="2">
        <v>-5.2950819672131146</v>
      </c>
      <c r="AD1702">
        <v>-1.1599999999999999</v>
      </c>
      <c r="AE1702">
        <v>0</v>
      </c>
      <c r="AF1702">
        <v>0</v>
      </c>
      <c r="AG1702">
        <v>0</v>
      </c>
      <c r="AH1702">
        <v>0</v>
      </c>
      <c r="AI1702" t="s">
        <v>697</v>
      </c>
      <c r="AJ1702" t="s">
        <v>697</v>
      </c>
      <c r="AK1702" t="s">
        <v>697</v>
      </c>
      <c r="AL1702">
        <v>0</v>
      </c>
      <c r="AM1702">
        <v>0</v>
      </c>
      <c r="AN1702" t="s">
        <v>697</v>
      </c>
      <c r="AO1702" t="s">
        <v>697</v>
      </c>
      <c r="AP1702" t="s">
        <v>697</v>
      </c>
      <c r="AQ1702" t="s">
        <v>697</v>
      </c>
      <c r="AR1702" t="s">
        <v>697</v>
      </c>
      <c r="AS1702" t="s">
        <v>697</v>
      </c>
      <c r="AT1702" t="s">
        <v>697</v>
      </c>
      <c r="AU1702" t="s">
        <v>697</v>
      </c>
      <c r="AV1702" t="s">
        <v>697</v>
      </c>
      <c r="AW1702" t="s">
        <v>697</v>
      </c>
      <c r="AX1702" t="s">
        <v>697</v>
      </c>
      <c r="AY1702" t="s">
        <v>697</v>
      </c>
      <c r="AZ1702" t="s">
        <v>697</v>
      </c>
      <c r="BA1702" t="s">
        <v>3720</v>
      </c>
      <c r="BB1702" t="s">
        <v>3721</v>
      </c>
      <c r="BC1702">
        <v>6.46</v>
      </c>
      <c r="BD1702" t="s">
        <v>697</v>
      </c>
      <c r="BE1702">
        <v>0</v>
      </c>
      <c r="BF1702">
        <v>0</v>
      </c>
      <c r="BG1702">
        <v>0</v>
      </c>
      <c r="BH1702">
        <v>0</v>
      </c>
      <c r="BI1702" t="s">
        <v>197</v>
      </c>
      <c r="BJ1702" t="s">
        <v>697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 t="s">
        <v>697</v>
      </c>
      <c r="BQ1702">
        <v>0</v>
      </c>
      <c r="BR1702">
        <v>0</v>
      </c>
      <c r="BS1702">
        <v>0</v>
      </c>
      <c r="BT1702" t="s">
        <v>697</v>
      </c>
      <c r="BU1702">
        <v>0</v>
      </c>
      <c r="BV1702">
        <v>0</v>
      </c>
      <c r="BW1702" t="s">
        <v>697</v>
      </c>
      <c r="BX1702">
        <v>0</v>
      </c>
    </row>
    <row r="1703" spans="1:76" x14ac:dyDescent="0.25">
      <c r="A1703" t="s">
        <v>721</v>
      </c>
      <c r="B1703" t="s">
        <v>191</v>
      </c>
      <c r="C1703" t="s">
        <v>209</v>
      </c>
      <c r="D1703" t="s">
        <v>796</v>
      </c>
      <c r="E1703" t="s">
        <v>697</v>
      </c>
      <c r="F1703" t="s">
        <v>210</v>
      </c>
      <c r="G1703" t="s">
        <v>697</v>
      </c>
      <c r="H1703" t="s">
        <v>184</v>
      </c>
      <c r="I1703" t="s">
        <v>3339</v>
      </c>
      <c r="J1703" t="s">
        <v>3339</v>
      </c>
      <c r="K1703">
        <v>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697</v>
      </c>
      <c r="AC1703" s="2">
        <v>-5.1475409836065573</v>
      </c>
      <c r="AD1703">
        <v>-1.1299999999999999</v>
      </c>
      <c r="AE1703">
        <v>0</v>
      </c>
      <c r="AF1703">
        <v>0</v>
      </c>
      <c r="AG1703">
        <v>0</v>
      </c>
      <c r="AH1703">
        <v>0</v>
      </c>
      <c r="AI1703" t="s">
        <v>697</v>
      </c>
      <c r="AJ1703" t="s">
        <v>697</v>
      </c>
      <c r="AK1703" t="s">
        <v>697</v>
      </c>
      <c r="AL1703">
        <v>0</v>
      </c>
      <c r="AM1703">
        <v>0</v>
      </c>
      <c r="AN1703" t="s">
        <v>697</v>
      </c>
      <c r="AO1703" t="s">
        <v>697</v>
      </c>
      <c r="AP1703" t="s">
        <v>697</v>
      </c>
      <c r="AQ1703" t="s">
        <v>697</v>
      </c>
      <c r="AR1703" t="s">
        <v>697</v>
      </c>
      <c r="AS1703" t="s">
        <v>697</v>
      </c>
      <c r="AT1703" t="s">
        <v>697</v>
      </c>
      <c r="AU1703" t="s">
        <v>697</v>
      </c>
      <c r="AV1703" t="s">
        <v>697</v>
      </c>
      <c r="AW1703" t="s">
        <v>697</v>
      </c>
      <c r="AX1703" t="s">
        <v>697</v>
      </c>
      <c r="AY1703" t="s">
        <v>697</v>
      </c>
      <c r="AZ1703" t="s">
        <v>697</v>
      </c>
      <c r="BA1703" t="s">
        <v>3395</v>
      </c>
      <c r="BB1703" t="s">
        <v>3722</v>
      </c>
      <c r="BC1703">
        <v>6.28</v>
      </c>
      <c r="BD1703" t="s">
        <v>697</v>
      </c>
      <c r="BE1703">
        <v>0</v>
      </c>
      <c r="BF1703">
        <v>0</v>
      </c>
      <c r="BG1703">
        <v>0</v>
      </c>
      <c r="BH1703">
        <v>0</v>
      </c>
      <c r="BI1703" t="s">
        <v>197</v>
      </c>
      <c r="BJ1703" t="s">
        <v>697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 t="s">
        <v>697</v>
      </c>
      <c r="BQ1703">
        <v>0</v>
      </c>
      <c r="BR1703">
        <v>0</v>
      </c>
      <c r="BS1703">
        <v>0</v>
      </c>
      <c r="BT1703" t="s">
        <v>697</v>
      </c>
      <c r="BU1703">
        <v>0</v>
      </c>
      <c r="BV1703">
        <v>0</v>
      </c>
      <c r="BW1703" t="s">
        <v>697</v>
      </c>
      <c r="BX1703">
        <v>0</v>
      </c>
    </row>
    <row r="1704" spans="1:76" x14ac:dyDescent="0.25">
      <c r="A1704" t="s">
        <v>721</v>
      </c>
      <c r="B1704" t="s">
        <v>191</v>
      </c>
      <c r="C1704" t="s">
        <v>209</v>
      </c>
      <c r="D1704" t="s">
        <v>796</v>
      </c>
      <c r="E1704" t="s">
        <v>697</v>
      </c>
      <c r="F1704" t="s">
        <v>210</v>
      </c>
      <c r="G1704" t="s">
        <v>697</v>
      </c>
      <c r="H1704" t="s">
        <v>184</v>
      </c>
      <c r="I1704" t="s">
        <v>3339</v>
      </c>
      <c r="J1704" t="s">
        <v>3339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697</v>
      </c>
      <c r="AC1704" s="2">
        <v>-6.7295081967213113</v>
      </c>
      <c r="AD1704">
        <v>-1.48</v>
      </c>
      <c r="AE1704">
        <v>0</v>
      </c>
      <c r="AF1704">
        <v>0</v>
      </c>
      <c r="AG1704">
        <v>0</v>
      </c>
      <c r="AH1704">
        <v>0</v>
      </c>
      <c r="AI1704" t="s">
        <v>697</v>
      </c>
      <c r="AJ1704" t="s">
        <v>697</v>
      </c>
      <c r="AK1704" t="s">
        <v>697</v>
      </c>
      <c r="AL1704">
        <v>0</v>
      </c>
      <c r="AM1704">
        <v>0</v>
      </c>
      <c r="AN1704" t="s">
        <v>697</v>
      </c>
      <c r="AO1704" t="s">
        <v>697</v>
      </c>
      <c r="AP1704" t="s">
        <v>697</v>
      </c>
      <c r="AQ1704" t="s">
        <v>697</v>
      </c>
      <c r="AR1704" t="s">
        <v>697</v>
      </c>
      <c r="AS1704" t="s">
        <v>697</v>
      </c>
      <c r="AT1704" t="s">
        <v>697</v>
      </c>
      <c r="AU1704" t="s">
        <v>697</v>
      </c>
      <c r="AV1704" t="s">
        <v>697</v>
      </c>
      <c r="AW1704" t="s">
        <v>697</v>
      </c>
      <c r="AX1704" t="s">
        <v>697</v>
      </c>
      <c r="AY1704" t="s">
        <v>697</v>
      </c>
      <c r="AZ1704" t="s">
        <v>697</v>
      </c>
      <c r="BA1704" t="s">
        <v>3723</v>
      </c>
      <c r="BB1704" t="s">
        <v>3724</v>
      </c>
      <c r="BC1704">
        <v>8.2100000000000009</v>
      </c>
      <c r="BD1704" t="s">
        <v>697</v>
      </c>
      <c r="BE1704">
        <v>0</v>
      </c>
      <c r="BF1704">
        <v>0</v>
      </c>
      <c r="BG1704">
        <v>0</v>
      </c>
      <c r="BH1704">
        <v>0</v>
      </c>
      <c r="BI1704" t="s">
        <v>197</v>
      </c>
      <c r="BJ1704" t="s">
        <v>697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 t="s">
        <v>697</v>
      </c>
      <c r="BQ1704">
        <v>0</v>
      </c>
      <c r="BR1704">
        <v>0</v>
      </c>
      <c r="BS1704">
        <v>0</v>
      </c>
      <c r="BT1704" t="s">
        <v>697</v>
      </c>
      <c r="BU1704">
        <v>0</v>
      </c>
      <c r="BV1704">
        <v>0</v>
      </c>
      <c r="BW1704" t="s">
        <v>697</v>
      </c>
      <c r="BX1704">
        <v>0</v>
      </c>
    </row>
    <row r="1705" spans="1:76" x14ac:dyDescent="0.25">
      <c r="A1705" t="s">
        <v>748</v>
      </c>
      <c r="B1705" t="s">
        <v>231</v>
      </c>
      <c r="C1705" t="s">
        <v>665</v>
      </c>
      <c r="D1705" t="s">
        <v>233</v>
      </c>
      <c r="E1705" t="s">
        <v>697</v>
      </c>
      <c r="F1705" t="s">
        <v>597</v>
      </c>
      <c r="G1705" t="s">
        <v>697</v>
      </c>
      <c r="H1705" t="s">
        <v>184</v>
      </c>
      <c r="I1705" t="s">
        <v>3339</v>
      </c>
      <c r="J1705" t="s">
        <v>3339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697</v>
      </c>
      <c r="AC1705" s="2">
        <v>-1.7622950819672132</v>
      </c>
      <c r="AD1705">
        <v>-0.39</v>
      </c>
      <c r="AE1705">
        <v>0</v>
      </c>
      <c r="AF1705">
        <v>0</v>
      </c>
      <c r="AG1705">
        <v>0</v>
      </c>
      <c r="AH1705">
        <v>0</v>
      </c>
      <c r="AI1705" t="s">
        <v>697</v>
      </c>
      <c r="AJ1705" t="s">
        <v>697</v>
      </c>
      <c r="AK1705" t="s">
        <v>697</v>
      </c>
      <c r="AL1705">
        <v>0</v>
      </c>
      <c r="AM1705">
        <v>0</v>
      </c>
      <c r="AN1705" t="s">
        <v>697</v>
      </c>
      <c r="AO1705" t="s">
        <v>697</v>
      </c>
      <c r="AP1705" t="s">
        <v>697</v>
      </c>
      <c r="AQ1705" t="s">
        <v>697</v>
      </c>
      <c r="AR1705" t="s">
        <v>697</v>
      </c>
      <c r="AS1705" t="s">
        <v>697</v>
      </c>
      <c r="AT1705" t="s">
        <v>697</v>
      </c>
      <c r="AU1705" t="s">
        <v>697</v>
      </c>
      <c r="AV1705" t="s">
        <v>697</v>
      </c>
      <c r="AW1705" t="s">
        <v>697</v>
      </c>
      <c r="AX1705" t="s">
        <v>697</v>
      </c>
      <c r="AY1705" t="s">
        <v>697</v>
      </c>
      <c r="AZ1705" t="s">
        <v>697</v>
      </c>
      <c r="BA1705" t="s">
        <v>2161</v>
      </c>
      <c r="BB1705" t="s">
        <v>3725</v>
      </c>
      <c r="BC1705">
        <v>2.15</v>
      </c>
      <c r="BD1705" t="s">
        <v>697</v>
      </c>
      <c r="BE1705">
        <v>0</v>
      </c>
      <c r="BF1705">
        <v>0</v>
      </c>
      <c r="BG1705">
        <v>0</v>
      </c>
      <c r="BH1705">
        <v>0</v>
      </c>
      <c r="BI1705" t="s">
        <v>197</v>
      </c>
      <c r="BJ1705" t="s">
        <v>697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 t="s">
        <v>697</v>
      </c>
      <c r="BQ1705">
        <v>0</v>
      </c>
      <c r="BR1705">
        <v>0</v>
      </c>
      <c r="BS1705">
        <v>0</v>
      </c>
      <c r="BT1705" t="s">
        <v>697</v>
      </c>
      <c r="BU1705">
        <v>0</v>
      </c>
      <c r="BV1705">
        <v>0</v>
      </c>
      <c r="BW1705" t="s">
        <v>697</v>
      </c>
      <c r="BX1705">
        <v>0</v>
      </c>
    </row>
    <row r="1706" spans="1:76" x14ac:dyDescent="0.25">
      <c r="A1706" t="s">
        <v>748</v>
      </c>
      <c r="B1706" t="s">
        <v>231</v>
      </c>
      <c r="C1706" t="s">
        <v>665</v>
      </c>
      <c r="D1706" t="s">
        <v>233</v>
      </c>
      <c r="E1706" t="s">
        <v>697</v>
      </c>
      <c r="F1706" t="s">
        <v>597</v>
      </c>
      <c r="G1706" t="s">
        <v>697</v>
      </c>
      <c r="H1706" t="s">
        <v>184</v>
      </c>
      <c r="I1706" t="s">
        <v>3339</v>
      </c>
      <c r="J1706" t="s">
        <v>3339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697</v>
      </c>
      <c r="AC1706" s="2">
        <v>-1.7622950819672132</v>
      </c>
      <c r="AD1706">
        <v>-0.39</v>
      </c>
      <c r="AE1706">
        <v>0</v>
      </c>
      <c r="AF1706">
        <v>0</v>
      </c>
      <c r="AG1706">
        <v>0</v>
      </c>
      <c r="AH1706">
        <v>0</v>
      </c>
      <c r="AI1706" t="s">
        <v>697</v>
      </c>
      <c r="AJ1706" t="s">
        <v>697</v>
      </c>
      <c r="AK1706" t="s">
        <v>697</v>
      </c>
      <c r="AL1706">
        <v>0</v>
      </c>
      <c r="AM1706">
        <v>0</v>
      </c>
      <c r="AN1706" t="s">
        <v>697</v>
      </c>
      <c r="AO1706" t="s">
        <v>697</v>
      </c>
      <c r="AP1706" t="s">
        <v>697</v>
      </c>
      <c r="AQ1706" t="s">
        <v>697</v>
      </c>
      <c r="AR1706" t="s">
        <v>697</v>
      </c>
      <c r="AS1706" t="s">
        <v>697</v>
      </c>
      <c r="AT1706" t="s">
        <v>697</v>
      </c>
      <c r="AU1706" t="s">
        <v>697</v>
      </c>
      <c r="AV1706" t="s">
        <v>697</v>
      </c>
      <c r="AW1706" t="s">
        <v>697</v>
      </c>
      <c r="AX1706" t="s">
        <v>697</v>
      </c>
      <c r="AY1706" t="s">
        <v>697</v>
      </c>
      <c r="AZ1706" t="s">
        <v>697</v>
      </c>
      <c r="BA1706" t="s">
        <v>3726</v>
      </c>
      <c r="BB1706" t="s">
        <v>3727</v>
      </c>
      <c r="BC1706">
        <v>2.15</v>
      </c>
      <c r="BD1706" t="s">
        <v>697</v>
      </c>
      <c r="BE1706">
        <v>0</v>
      </c>
      <c r="BF1706">
        <v>0</v>
      </c>
      <c r="BG1706">
        <v>0</v>
      </c>
      <c r="BH1706">
        <v>0</v>
      </c>
      <c r="BI1706" t="s">
        <v>197</v>
      </c>
      <c r="BJ1706" t="s">
        <v>697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 t="s">
        <v>697</v>
      </c>
      <c r="BQ1706">
        <v>0</v>
      </c>
      <c r="BR1706">
        <v>0</v>
      </c>
      <c r="BS1706">
        <v>0</v>
      </c>
      <c r="BT1706" t="s">
        <v>697</v>
      </c>
      <c r="BU1706">
        <v>0</v>
      </c>
      <c r="BV1706">
        <v>0</v>
      </c>
      <c r="BW1706" t="s">
        <v>697</v>
      </c>
      <c r="BX1706">
        <v>0</v>
      </c>
    </row>
    <row r="1707" spans="1:76" x14ac:dyDescent="0.25">
      <c r="A1707" t="s">
        <v>744</v>
      </c>
      <c r="B1707" t="s">
        <v>201</v>
      </c>
      <c r="C1707" t="s">
        <v>241</v>
      </c>
      <c r="D1707" t="s">
        <v>242</v>
      </c>
      <c r="E1707" t="s">
        <v>697</v>
      </c>
      <c r="F1707" t="s">
        <v>243</v>
      </c>
      <c r="G1707" t="s">
        <v>697</v>
      </c>
      <c r="H1707" t="s">
        <v>184</v>
      </c>
      <c r="I1707" t="s">
        <v>3339</v>
      </c>
      <c r="J1707" t="s">
        <v>3339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t="s">
        <v>697</v>
      </c>
      <c r="AC1707" s="2">
        <v>-6.2295081967213113</v>
      </c>
      <c r="AD1707">
        <v>-1.37</v>
      </c>
      <c r="AE1707">
        <v>0</v>
      </c>
      <c r="AF1707">
        <v>0</v>
      </c>
      <c r="AG1707">
        <v>0</v>
      </c>
      <c r="AH1707">
        <v>0</v>
      </c>
      <c r="AI1707" t="s">
        <v>697</v>
      </c>
      <c r="AJ1707" t="s">
        <v>697</v>
      </c>
      <c r="AK1707" t="s">
        <v>697</v>
      </c>
      <c r="AL1707">
        <v>0</v>
      </c>
      <c r="AM1707">
        <v>0</v>
      </c>
      <c r="AN1707" t="s">
        <v>697</v>
      </c>
      <c r="AO1707" t="s">
        <v>697</v>
      </c>
      <c r="AP1707" t="s">
        <v>697</v>
      </c>
      <c r="AQ1707" t="s">
        <v>697</v>
      </c>
      <c r="AR1707" t="s">
        <v>697</v>
      </c>
      <c r="AS1707" t="s">
        <v>697</v>
      </c>
      <c r="AT1707" t="s">
        <v>697</v>
      </c>
      <c r="AU1707" t="s">
        <v>697</v>
      </c>
      <c r="AV1707" t="s">
        <v>697</v>
      </c>
      <c r="AW1707" t="s">
        <v>697</v>
      </c>
      <c r="AX1707" t="s">
        <v>697</v>
      </c>
      <c r="AY1707" t="s">
        <v>697</v>
      </c>
      <c r="AZ1707" t="s">
        <v>697</v>
      </c>
      <c r="BA1707" t="s">
        <v>3728</v>
      </c>
      <c r="BB1707" t="s">
        <v>3729</v>
      </c>
      <c r="BC1707">
        <v>7.6</v>
      </c>
      <c r="BD1707" t="s">
        <v>697</v>
      </c>
      <c r="BE1707">
        <v>0</v>
      </c>
      <c r="BF1707">
        <v>0</v>
      </c>
      <c r="BG1707">
        <v>0</v>
      </c>
      <c r="BH1707">
        <v>0</v>
      </c>
      <c r="BI1707" t="s">
        <v>197</v>
      </c>
      <c r="BJ1707" t="s">
        <v>697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 t="s">
        <v>697</v>
      </c>
      <c r="BQ1707">
        <v>0</v>
      </c>
      <c r="BR1707">
        <v>0</v>
      </c>
      <c r="BS1707">
        <v>0</v>
      </c>
      <c r="BT1707" t="s">
        <v>697</v>
      </c>
      <c r="BU1707">
        <v>0</v>
      </c>
      <c r="BV1707">
        <v>0</v>
      </c>
      <c r="BW1707" t="s">
        <v>697</v>
      </c>
      <c r="BX1707">
        <v>0</v>
      </c>
    </row>
    <row r="1708" spans="1:76" x14ac:dyDescent="0.25">
      <c r="A1708" t="s">
        <v>733</v>
      </c>
      <c r="B1708" t="s">
        <v>191</v>
      </c>
      <c r="C1708" t="s">
        <v>205</v>
      </c>
      <c r="D1708" t="s">
        <v>673</v>
      </c>
      <c r="E1708" t="s">
        <v>697</v>
      </c>
      <c r="F1708" t="s">
        <v>206</v>
      </c>
      <c r="G1708" t="s">
        <v>697</v>
      </c>
      <c r="H1708" t="s">
        <v>184</v>
      </c>
      <c r="I1708" t="s">
        <v>3339</v>
      </c>
      <c r="J1708" t="s">
        <v>3339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697</v>
      </c>
      <c r="AC1708" s="2">
        <v>-6.1885245901639347</v>
      </c>
      <c r="AD1708">
        <v>-1.36</v>
      </c>
      <c r="AE1708">
        <v>0</v>
      </c>
      <c r="AF1708">
        <v>0</v>
      </c>
      <c r="AG1708">
        <v>0</v>
      </c>
      <c r="AH1708">
        <v>0</v>
      </c>
      <c r="AI1708" t="s">
        <v>697</v>
      </c>
      <c r="AJ1708" t="s">
        <v>697</v>
      </c>
      <c r="AK1708" t="s">
        <v>697</v>
      </c>
      <c r="AL1708">
        <v>0</v>
      </c>
      <c r="AM1708">
        <v>0</v>
      </c>
      <c r="AN1708" t="s">
        <v>697</v>
      </c>
      <c r="AO1708" t="s">
        <v>697</v>
      </c>
      <c r="AP1708" t="s">
        <v>697</v>
      </c>
      <c r="AQ1708" t="s">
        <v>697</v>
      </c>
      <c r="AR1708" t="s">
        <v>697</v>
      </c>
      <c r="AS1708" t="s">
        <v>697</v>
      </c>
      <c r="AT1708" t="s">
        <v>697</v>
      </c>
      <c r="AU1708" t="s">
        <v>697</v>
      </c>
      <c r="AV1708" t="s">
        <v>697</v>
      </c>
      <c r="AW1708" t="s">
        <v>697</v>
      </c>
      <c r="AX1708" t="s">
        <v>697</v>
      </c>
      <c r="AY1708" t="s">
        <v>697</v>
      </c>
      <c r="AZ1708" t="s">
        <v>697</v>
      </c>
      <c r="BA1708" t="s">
        <v>3730</v>
      </c>
      <c r="BB1708" t="s">
        <v>3731</v>
      </c>
      <c r="BC1708">
        <v>7.55</v>
      </c>
      <c r="BD1708" t="s">
        <v>697</v>
      </c>
      <c r="BE1708">
        <v>0</v>
      </c>
      <c r="BF1708">
        <v>0</v>
      </c>
      <c r="BG1708">
        <v>0</v>
      </c>
      <c r="BH1708">
        <v>0</v>
      </c>
      <c r="BI1708" t="s">
        <v>197</v>
      </c>
      <c r="BJ1708" t="s">
        <v>697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 t="s">
        <v>697</v>
      </c>
      <c r="BQ1708">
        <v>0</v>
      </c>
      <c r="BR1708">
        <v>0</v>
      </c>
      <c r="BS1708">
        <v>0</v>
      </c>
      <c r="BT1708" t="s">
        <v>697</v>
      </c>
      <c r="BU1708">
        <v>0</v>
      </c>
      <c r="BV1708">
        <v>0</v>
      </c>
      <c r="BW1708" t="s">
        <v>697</v>
      </c>
      <c r="BX1708">
        <v>0</v>
      </c>
    </row>
    <row r="1709" spans="1:76" x14ac:dyDescent="0.25">
      <c r="A1709" t="s">
        <v>729</v>
      </c>
      <c r="B1709" t="s">
        <v>191</v>
      </c>
      <c r="C1709" t="s">
        <v>730</v>
      </c>
      <c r="D1709" t="s">
        <v>797</v>
      </c>
      <c r="E1709" t="s">
        <v>697</v>
      </c>
      <c r="F1709" t="s">
        <v>690</v>
      </c>
      <c r="G1709" t="s">
        <v>697</v>
      </c>
      <c r="H1709" t="s">
        <v>184</v>
      </c>
      <c r="I1709" t="s">
        <v>3339</v>
      </c>
      <c r="J1709" t="s">
        <v>3339</v>
      </c>
      <c r="K1709">
        <v>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697</v>
      </c>
      <c r="AC1709" s="2">
        <v>-12.229508196721312</v>
      </c>
      <c r="AD1709">
        <v>-2.69</v>
      </c>
      <c r="AE1709">
        <v>0</v>
      </c>
      <c r="AF1709">
        <v>0</v>
      </c>
      <c r="AG1709">
        <v>0</v>
      </c>
      <c r="AH1709">
        <v>0</v>
      </c>
      <c r="AI1709" t="s">
        <v>697</v>
      </c>
      <c r="AJ1709" t="s">
        <v>697</v>
      </c>
      <c r="AK1709" t="s">
        <v>697</v>
      </c>
      <c r="AL1709">
        <v>0</v>
      </c>
      <c r="AM1709">
        <v>0</v>
      </c>
      <c r="AN1709" t="s">
        <v>697</v>
      </c>
      <c r="AO1709" t="s">
        <v>697</v>
      </c>
      <c r="AP1709" t="s">
        <v>697</v>
      </c>
      <c r="AQ1709" t="s">
        <v>697</v>
      </c>
      <c r="AR1709" t="s">
        <v>697</v>
      </c>
      <c r="AS1709" t="s">
        <v>697</v>
      </c>
      <c r="AT1709" t="s">
        <v>697</v>
      </c>
      <c r="AU1709" t="s">
        <v>697</v>
      </c>
      <c r="AV1709" t="s">
        <v>697</v>
      </c>
      <c r="AW1709" t="s">
        <v>697</v>
      </c>
      <c r="AX1709" t="s">
        <v>697</v>
      </c>
      <c r="AY1709" t="s">
        <v>697</v>
      </c>
      <c r="AZ1709" t="s">
        <v>697</v>
      </c>
      <c r="BA1709" t="s">
        <v>3732</v>
      </c>
      <c r="BB1709" t="s">
        <v>3733</v>
      </c>
      <c r="BC1709">
        <v>14.92</v>
      </c>
      <c r="BD1709" t="s">
        <v>697</v>
      </c>
      <c r="BE1709">
        <v>0</v>
      </c>
      <c r="BF1709">
        <v>0</v>
      </c>
      <c r="BG1709">
        <v>0</v>
      </c>
      <c r="BH1709">
        <v>0</v>
      </c>
      <c r="BI1709" t="s">
        <v>197</v>
      </c>
      <c r="BJ1709" t="s">
        <v>697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 t="s">
        <v>697</v>
      </c>
      <c r="BQ1709">
        <v>0</v>
      </c>
      <c r="BR1709">
        <v>0</v>
      </c>
      <c r="BS1709">
        <v>0</v>
      </c>
      <c r="BT1709" t="s">
        <v>697</v>
      </c>
      <c r="BU1709">
        <v>0</v>
      </c>
      <c r="BV1709">
        <v>0</v>
      </c>
      <c r="BW1709" t="s">
        <v>697</v>
      </c>
      <c r="BX1709">
        <v>0</v>
      </c>
    </row>
    <row r="1710" spans="1:76" x14ac:dyDescent="0.25">
      <c r="A1710" t="s">
        <v>720</v>
      </c>
      <c r="B1710" t="s">
        <v>191</v>
      </c>
      <c r="C1710" t="s">
        <v>541</v>
      </c>
      <c r="D1710" t="s">
        <v>536</v>
      </c>
      <c r="E1710" t="s">
        <v>697</v>
      </c>
      <c r="F1710" t="s">
        <v>222</v>
      </c>
      <c r="G1710" t="s">
        <v>697</v>
      </c>
      <c r="H1710" t="s">
        <v>184</v>
      </c>
      <c r="I1710" t="s">
        <v>3339</v>
      </c>
      <c r="J1710" t="s">
        <v>3339</v>
      </c>
      <c r="K1710">
        <v>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697</v>
      </c>
      <c r="AC1710" s="2">
        <v>-8.4098360655737707</v>
      </c>
      <c r="AD1710">
        <v>-1.85</v>
      </c>
      <c r="AE1710">
        <v>0</v>
      </c>
      <c r="AF1710">
        <v>0</v>
      </c>
      <c r="AG1710">
        <v>0</v>
      </c>
      <c r="AH1710">
        <v>0</v>
      </c>
      <c r="AI1710" t="s">
        <v>697</v>
      </c>
      <c r="AJ1710" t="s">
        <v>697</v>
      </c>
      <c r="AK1710" t="s">
        <v>697</v>
      </c>
      <c r="AL1710">
        <v>0</v>
      </c>
      <c r="AM1710">
        <v>0</v>
      </c>
      <c r="AN1710" t="s">
        <v>697</v>
      </c>
      <c r="AO1710" t="s">
        <v>697</v>
      </c>
      <c r="AP1710" t="s">
        <v>697</v>
      </c>
      <c r="AQ1710" t="s">
        <v>697</v>
      </c>
      <c r="AR1710" t="s">
        <v>697</v>
      </c>
      <c r="AS1710" t="s">
        <v>697</v>
      </c>
      <c r="AT1710" t="s">
        <v>697</v>
      </c>
      <c r="AU1710" t="s">
        <v>697</v>
      </c>
      <c r="AV1710" t="s">
        <v>697</v>
      </c>
      <c r="AW1710" t="s">
        <v>697</v>
      </c>
      <c r="AX1710" t="s">
        <v>697</v>
      </c>
      <c r="AY1710" t="s">
        <v>697</v>
      </c>
      <c r="AZ1710" t="s">
        <v>697</v>
      </c>
      <c r="BA1710" t="s">
        <v>3734</v>
      </c>
      <c r="BB1710" t="s">
        <v>3735</v>
      </c>
      <c r="BC1710">
        <v>10.26</v>
      </c>
      <c r="BD1710" t="s">
        <v>697</v>
      </c>
      <c r="BE1710">
        <v>0</v>
      </c>
      <c r="BF1710">
        <v>0</v>
      </c>
      <c r="BG1710">
        <v>0</v>
      </c>
      <c r="BH1710">
        <v>0</v>
      </c>
      <c r="BI1710" t="s">
        <v>197</v>
      </c>
      <c r="BJ1710" t="s">
        <v>697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 t="s">
        <v>697</v>
      </c>
      <c r="BQ1710">
        <v>0</v>
      </c>
      <c r="BR1710">
        <v>0</v>
      </c>
      <c r="BS1710">
        <v>0</v>
      </c>
      <c r="BT1710" t="s">
        <v>697</v>
      </c>
      <c r="BU1710">
        <v>0</v>
      </c>
      <c r="BV1710">
        <v>0</v>
      </c>
      <c r="BW1710" t="s">
        <v>697</v>
      </c>
      <c r="BX1710">
        <v>0</v>
      </c>
    </row>
    <row r="1711" spans="1:76" x14ac:dyDescent="0.25">
      <c r="A1711" t="s">
        <v>720</v>
      </c>
      <c r="B1711" t="s">
        <v>191</v>
      </c>
      <c r="C1711" t="s">
        <v>541</v>
      </c>
      <c r="D1711" t="s">
        <v>536</v>
      </c>
      <c r="E1711" t="s">
        <v>697</v>
      </c>
      <c r="F1711" t="s">
        <v>222</v>
      </c>
      <c r="G1711" t="s">
        <v>697</v>
      </c>
      <c r="H1711" t="s">
        <v>184</v>
      </c>
      <c r="I1711" t="s">
        <v>3339</v>
      </c>
      <c r="J1711" t="s">
        <v>3339</v>
      </c>
      <c r="K1711">
        <v>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697</v>
      </c>
      <c r="AC1711" s="2">
        <v>-10.213114754098362</v>
      </c>
      <c r="AD1711">
        <v>-2.25</v>
      </c>
      <c r="AE1711">
        <v>0</v>
      </c>
      <c r="AF1711">
        <v>0</v>
      </c>
      <c r="AG1711">
        <v>0</v>
      </c>
      <c r="AH1711">
        <v>0</v>
      </c>
      <c r="AI1711" t="s">
        <v>697</v>
      </c>
      <c r="AJ1711" t="s">
        <v>697</v>
      </c>
      <c r="AK1711" t="s">
        <v>697</v>
      </c>
      <c r="AL1711">
        <v>0</v>
      </c>
      <c r="AM1711">
        <v>0</v>
      </c>
      <c r="AN1711" t="s">
        <v>697</v>
      </c>
      <c r="AO1711" t="s">
        <v>697</v>
      </c>
      <c r="AP1711" t="s">
        <v>697</v>
      </c>
      <c r="AQ1711" t="s">
        <v>697</v>
      </c>
      <c r="AR1711" t="s">
        <v>697</v>
      </c>
      <c r="AS1711" t="s">
        <v>697</v>
      </c>
      <c r="AT1711" t="s">
        <v>697</v>
      </c>
      <c r="AU1711" t="s">
        <v>697</v>
      </c>
      <c r="AV1711" t="s">
        <v>697</v>
      </c>
      <c r="AW1711" t="s">
        <v>697</v>
      </c>
      <c r="AX1711" t="s">
        <v>697</v>
      </c>
      <c r="AY1711" t="s">
        <v>697</v>
      </c>
      <c r="AZ1711" t="s">
        <v>697</v>
      </c>
      <c r="BA1711" t="s">
        <v>3736</v>
      </c>
      <c r="BB1711" t="s">
        <v>3737</v>
      </c>
      <c r="BC1711">
        <v>12.46</v>
      </c>
      <c r="BD1711" t="s">
        <v>697</v>
      </c>
      <c r="BE1711">
        <v>0</v>
      </c>
      <c r="BF1711">
        <v>0</v>
      </c>
      <c r="BG1711">
        <v>0</v>
      </c>
      <c r="BH1711">
        <v>0</v>
      </c>
      <c r="BI1711" t="s">
        <v>197</v>
      </c>
      <c r="BJ1711" t="s">
        <v>697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 t="s">
        <v>697</v>
      </c>
      <c r="BQ1711">
        <v>0</v>
      </c>
      <c r="BR1711">
        <v>0</v>
      </c>
      <c r="BS1711">
        <v>0</v>
      </c>
      <c r="BT1711" t="s">
        <v>697</v>
      </c>
      <c r="BU1711">
        <v>0</v>
      </c>
      <c r="BV1711">
        <v>0</v>
      </c>
      <c r="BW1711" t="s">
        <v>697</v>
      </c>
      <c r="BX1711">
        <v>0</v>
      </c>
    </row>
    <row r="1712" spans="1:76" x14ac:dyDescent="0.25">
      <c r="A1712" t="s">
        <v>720</v>
      </c>
      <c r="B1712" t="s">
        <v>191</v>
      </c>
      <c r="C1712" t="s">
        <v>541</v>
      </c>
      <c r="D1712" t="s">
        <v>536</v>
      </c>
      <c r="E1712" t="s">
        <v>697</v>
      </c>
      <c r="F1712" t="s">
        <v>222</v>
      </c>
      <c r="G1712" t="s">
        <v>697</v>
      </c>
      <c r="H1712" t="s">
        <v>184</v>
      </c>
      <c r="I1712" t="s">
        <v>3339</v>
      </c>
      <c r="J1712" t="s">
        <v>3339</v>
      </c>
      <c r="K1712">
        <v>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697</v>
      </c>
      <c r="AC1712" s="2">
        <v>-11.245901639344263</v>
      </c>
      <c r="AD1712">
        <v>-2.4700000000000002</v>
      </c>
      <c r="AE1712">
        <v>0</v>
      </c>
      <c r="AF1712">
        <v>0</v>
      </c>
      <c r="AG1712">
        <v>0</v>
      </c>
      <c r="AH1712">
        <v>0</v>
      </c>
      <c r="AI1712" t="s">
        <v>697</v>
      </c>
      <c r="AJ1712" t="s">
        <v>697</v>
      </c>
      <c r="AK1712" t="s">
        <v>697</v>
      </c>
      <c r="AL1712">
        <v>0</v>
      </c>
      <c r="AM1712">
        <v>0</v>
      </c>
      <c r="AN1712" t="s">
        <v>697</v>
      </c>
      <c r="AO1712" t="s">
        <v>697</v>
      </c>
      <c r="AP1712" t="s">
        <v>697</v>
      </c>
      <c r="AQ1712" t="s">
        <v>697</v>
      </c>
      <c r="AR1712" t="s">
        <v>697</v>
      </c>
      <c r="AS1712" t="s">
        <v>697</v>
      </c>
      <c r="AT1712" t="s">
        <v>697</v>
      </c>
      <c r="AU1712" t="s">
        <v>697</v>
      </c>
      <c r="AV1712" t="s">
        <v>697</v>
      </c>
      <c r="AW1712" t="s">
        <v>697</v>
      </c>
      <c r="AX1712" t="s">
        <v>697</v>
      </c>
      <c r="AY1712" t="s">
        <v>697</v>
      </c>
      <c r="AZ1712" t="s">
        <v>697</v>
      </c>
      <c r="BA1712" t="s">
        <v>3551</v>
      </c>
      <c r="BB1712" t="s">
        <v>3738</v>
      </c>
      <c r="BC1712">
        <v>13.72</v>
      </c>
      <c r="BD1712" t="s">
        <v>697</v>
      </c>
      <c r="BE1712">
        <v>0</v>
      </c>
      <c r="BF1712">
        <v>0</v>
      </c>
      <c r="BG1712">
        <v>0</v>
      </c>
      <c r="BH1712">
        <v>0</v>
      </c>
      <c r="BI1712" t="s">
        <v>197</v>
      </c>
      <c r="BJ1712" t="s">
        <v>697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 t="s">
        <v>697</v>
      </c>
      <c r="BQ1712">
        <v>0</v>
      </c>
      <c r="BR1712">
        <v>0</v>
      </c>
      <c r="BS1712">
        <v>0</v>
      </c>
      <c r="BT1712" t="s">
        <v>697</v>
      </c>
      <c r="BU1712">
        <v>0</v>
      </c>
      <c r="BV1712">
        <v>0</v>
      </c>
      <c r="BW1712" t="s">
        <v>697</v>
      </c>
      <c r="BX1712">
        <v>0</v>
      </c>
    </row>
    <row r="1713" spans="1:76" x14ac:dyDescent="0.25">
      <c r="A1713" t="s">
        <v>739</v>
      </c>
      <c r="B1713" t="s">
        <v>191</v>
      </c>
      <c r="C1713" t="s">
        <v>535</v>
      </c>
      <c r="D1713" t="s">
        <v>536</v>
      </c>
      <c r="E1713" t="s">
        <v>697</v>
      </c>
      <c r="F1713" t="s">
        <v>253</v>
      </c>
      <c r="G1713" t="s">
        <v>697</v>
      </c>
      <c r="H1713" t="s">
        <v>184</v>
      </c>
      <c r="I1713" t="s">
        <v>3339</v>
      </c>
      <c r="J1713" t="s">
        <v>3339</v>
      </c>
      <c r="K1713">
        <v>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697</v>
      </c>
      <c r="AC1713" s="2">
        <v>-8.8278688524590159</v>
      </c>
      <c r="AD1713">
        <v>-1.94</v>
      </c>
      <c r="AE1713">
        <v>0</v>
      </c>
      <c r="AF1713">
        <v>0</v>
      </c>
      <c r="AG1713">
        <v>0</v>
      </c>
      <c r="AH1713">
        <v>0</v>
      </c>
      <c r="AI1713" t="s">
        <v>697</v>
      </c>
      <c r="AJ1713" t="s">
        <v>697</v>
      </c>
      <c r="AK1713" t="s">
        <v>697</v>
      </c>
      <c r="AL1713">
        <v>0</v>
      </c>
      <c r="AM1713">
        <v>0</v>
      </c>
      <c r="AN1713" t="s">
        <v>697</v>
      </c>
      <c r="AO1713" t="s">
        <v>697</v>
      </c>
      <c r="AP1713" t="s">
        <v>697</v>
      </c>
      <c r="AQ1713" t="s">
        <v>697</v>
      </c>
      <c r="AR1713" t="s">
        <v>697</v>
      </c>
      <c r="AS1713" t="s">
        <v>697</v>
      </c>
      <c r="AT1713" t="s">
        <v>697</v>
      </c>
      <c r="AU1713" t="s">
        <v>697</v>
      </c>
      <c r="AV1713" t="s">
        <v>697</v>
      </c>
      <c r="AW1713" t="s">
        <v>697</v>
      </c>
      <c r="AX1713" t="s">
        <v>697</v>
      </c>
      <c r="AY1713" t="s">
        <v>697</v>
      </c>
      <c r="AZ1713" t="s">
        <v>697</v>
      </c>
      <c r="BA1713" t="s">
        <v>3539</v>
      </c>
      <c r="BB1713" t="s">
        <v>3739</v>
      </c>
      <c r="BC1713">
        <v>10.77</v>
      </c>
      <c r="BD1713" t="s">
        <v>697</v>
      </c>
      <c r="BE1713">
        <v>0</v>
      </c>
      <c r="BF1713">
        <v>0</v>
      </c>
      <c r="BG1713">
        <v>0</v>
      </c>
      <c r="BH1713">
        <v>0</v>
      </c>
      <c r="BI1713" t="s">
        <v>197</v>
      </c>
      <c r="BJ1713" t="s">
        <v>697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 t="s">
        <v>697</v>
      </c>
      <c r="BQ1713">
        <v>0</v>
      </c>
      <c r="BR1713">
        <v>0</v>
      </c>
      <c r="BS1713">
        <v>0</v>
      </c>
      <c r="BT1713" t="s">
        <v>697</v>
      </c>
      <c r="BU1713">
        <v>0</v>
      </c>
      <c r="BV1713">
        <v>0</v>
      </c>
      <c r="BW1713" t="s">
        <v>697</v>
      </c>
      <c r="BX1713">
        <v>0</v>
      </c>
    </row>
    <row r="1714" spans="1:76" x14ac:dyDescent="0.25">
      <c r="A1714" t="s">
        <v>739</v>
      </c>
      <c r="B1714" t="s">
        <v>191</v>
      </c>
      <c r="C1714" t="s">
        <v>535</v>
      </c>
      <c r="D1714" t="s">
        <v>536</v>
      </c>
      <c r="E1714" t="s">
        <v>697</v>
      </c>
      <c r="F1714" t="s">
        <v>253</v>
      </c>
      <c r="G1714" t="s">
        <v>697</v>
      </c>
      <c r="H1714" t="s">
        <v>184</v>
      </c>
      <c r="I1714" t="s">
        <v>3339</v>
      </c>
      <c r="J1714" t="s">
        <v>3339</v>
      </c>
      <c r="K1714">
        <v>2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697</v>
      </c>
      <c r="AC1714" s="2">
        <v>-7.0737704918032787</v>
      </c>
      <c r="AD1714">
        <v>-1.56</v>
      </c>
      <c r="AE1714">
        <v>0</v>
      </c>
      <c r="AF1714">
        <v>0</v>
      </c>
      <c r="AG1714">
        <v>0</v>
      </c>
      <c r="AH1714">
        <v>0</v>
      </c>
      <c r="AI1714" t="s">
        <v>697</v>
      </c>
      <c r="AJ1714" t="s">
        <v>697</v>
      </c>
      <c r="AK1714" t="s">
        <v>697</v>
      </c>
      <c r="AL1714">
        <v>0</v>
      </c>
      <c r="AM1714">
        <v>0</v>
      </c>
      <c r="AN1714" t="s">
        <v>697</v>
      </c>
      <c r="AO1714" t="s">
        <v>697</v>
      </c>
      <c r="AP1714" t="s">
        <v>697</v>
      </c>
      <c r="AQ1714" t="s">
        <v>697</v>
      </c>
      <c r="AR1714" t="s">
        <v>697</v>
      </c>
      <c r="AS1714" t="s">
        <v>697</v>
      </c>
      <c r="AT1714" t="s">
        <v>697</v>
      </c>
      <c r="AU1714" t="s">
        <v>697</v>
      </c>
      <c r="AV1714" t="s">
        <v>697</v>
      </c>
      <c r="AW1714" t="s">
        <v>697</v>
      </c>
      <c r="AX1714" t="s">
        <v>697</v>
      </c>
      <c r="AY1714" t="s">
        <v>697</v>
      </c>
      <c r="AZ1714" t="s">
        <v>697</v>
      </c>
      <c r="BA1714" t="s">
        <v>3740</v>
      </c>
      <c r="BB1714" t="s">
        <v>3741</v>
      </c>
      <c r="BC1714">
        <v>8.6300000000000008</v>
      </c>
      <c r="BD1714" t="s">
        <v>697</v>
      </c>
      <c r="BE1714">
        <v>0</v>
      </c>
      <c r="BF1714">
        <v>0</v>
      </c>
      <c r="BG1714">
        <v>0</v>
      </c>
      <c r="BH1714">
        <v>0</v>
      </c>
      <c r="BI1714" t="s">
        <v>197</v>
      </c>
      <c r="BJ1714" t="s">
        <v>697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 t="s">
        <v>697</v>
      </c>
      <c r="BQ1714">
        <v>0</v>
      </c>
      <c r="BR1714">
        <v>0</v>
      </c>
      <c r="BS1714">
        <v>0</v>
      </c>
      <c r="BT1714" t="s">
        <v>697</v>
      </c>
      <c r="BU1714">
        <v>0</v>
      </c>
      <c r="BV1714">
        <v>0</v>
      </c>
      <c r="BW1714" t="s">
        <v>697</v>
      </c>
      <c r="BX1714">
        <v>0</v>
      </c>
    </row>
    <row r="1715" spans="1:76" x14ac:dyDescent="0.25">
      <c r="A1715" t="s">
        <v>732</v>
      </c>
      <c r="B1715" t="s">
        <v>231</v>
      </c>
      <c r="C1715" t="s">
        <v>455</v>
      </c>
      <c r="D1715" t="s">
        <v>255</v>
      </c>
      <c r="E1715" t="s">
        <v>697</v>
      </c>
      <c r="F1715" t="s">
        <v>456</v>
      </c>
      <c r="G1715" t="s">
        <v>697</v>
      </c>
      <c r="H1715" t="s">
        <v>184</v>
      </c>
      <c r="I1715" t="s">
        <v>3339</v>
      </c>
      <c r="J1715" t="s">
        <v>3339</v>
      </c>
      <c r="K1715">
        <v>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697</v>
      </c>
      <c r="AC1715" s="2">
        <v>-6.4836065573770494</v>
      </c>
      <c r="AD1715">
        <v>-1.43</v>
      </c>
      <c r="AE1715">
        <v>0</v>
      </c>
      <c r="AF1715">
        <v>0</v>
      </c>
      <c r="AG1715">
        <v>0</v>
      </c>
      <c r="AH1715">
        <v>0</v>
      </c>
      <c r="AI1715" t="s">
        <v>697</v>
      </c>
      <c r="AJ1715" t="s">
        <v>697</v>
      </c>
      <c r="AK1715" t="s">
        <v>697</v>
      </c>
      <c r="AL1715">
        <v>0</v>
      </c>
      <c r="AM1715">
        <v>0</v>
      </c>
      <c r="AN1715" t="s">
        <v>697</v>
      </c>
      <c r="AO1715" t="s">
        <v>697</v>
      </c>
      <c r="AP1715" t="s">
        <v>697</v>
      </c>
      <c r="AQ1715" t="s">
        <v>697</v>
      </c>
      <c r="AR1715" t="s">
        <v>697</v>
      </c>
      <c r="AS1715" t="s">
        <v>697</v>
      </c>
      <c r="AT1715" t="s">
        <v>697</v>
      </c>
      <c r="AU1715" t="s">
        <v>697</v>
      </c>
      <c r="AV1715" t="s">
        <v>697</v>
      </c>
      <c r="AW1715" t="s">
        <v>697</v>
      </c>
      <c r="AX1715" t="s">
        <v>697</v>
      </c>
      <c r="AY1715" t="s">
        <v>697</v>
      </c>
      <c r="AZ1715" t="s">
        <v>697</v>
      </c>
      <c r="BA1715" t="s">
        <v>1429</v>
      </c>
      <c r="BB1715" t="s">
        <v>3742</v>
      </c>
      <c r="BC1715">
        <v>7.91</v>
      </c>
      <c r="BD1715" t="s">
        <v>697</v>
      </c>
      <c r="BE1715">
        <v>0</v>
      </c>
      <c r="BF1715">
        <v>0</v>
      </c>
      <c r="BG1715">
        <v>0</v>
      </c>
      <c r="BH1715">
        <v>0</v>
      </c>
      <c r="BI1715" t="s">
        <v>197</v>
      </c>
      <c r="BJ1715" t="s">
        <v>697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 t="s">
        <v>697</v>
      </c>
      <c r="BQ1715">
        <v>0</v>
      </c>
      <c r="BR1715">
        <v>0</v>
      </c>
      <c r="BS1715">
        <v>0</v>
      </c>
      <c r="BT1715" t="s">
        <v>697</v>
      </c>
      <c r="BU1715">
        <v>0</v>
      </c>
      <c r="BV1715">
        <v>0</v>
      </c>
      <c r="BW1715" t="s">
        <v>697</v>
      </c>
      <c r="BX1715">
        <v>0</v>
      </c>
    </row>
    <row r="1716" spans="1:76" x14ac:dyDescent="0.25">
      <c r="A1716" t="s">
        <v>732</v>
      </c>
      <c r="B1716" t="s">
        <v>231</v>
      </c>
      <c r="C1716" t="s">
        <v>455</v>
      </c>
      <c r="D1716" t="s">
        <v>255</v>
      </c>
      <c r="E1716" t="s">
        <v>697</v>
      </c>
      <c r="F1716" t="s">
        <v>456</v>
      </c>
      <c r="G1716" t="s">
        <v>697</v>
      </c>
      <c r="H1716" t="s">
        <v>184</v>
      </c>
      <c r="I1716" t="s">
        <v>3339</v>
      </c>
      <c r="J1716" t="s">
        <v>3339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697</v>
      </c>
      <c r="AC1716" s="2">
        <v>-3.8360655737704916</v>
      </c>
      <c r="AD1716">
        <v>-0.84</v>
      </c>
      <c r="AE1716">
        <v>0</v>
      </c>
      <c r="AF1716">
        <v>0</v>
      </c>
      <c r="AG1716">
        <v>0</v>
      </c>
      <c r="AH1716">
        <v>0</v>
      </c>
      <c r="AI1716" t="s">
        <v>697</v>
      </c>
      <c r="AJ1716" t="s">
        <v>697</v>
      </c>
      <c r="AK1716" t="s">
        <v>697</v>
      </c>
      <c r="AL1716">
        <v>0</v>
      </c>
      <c r="AM1716">
        <v>0</v>
      </c>
      <c r="AN1716" t="s">
        <v>697</v>
      </c>
      <c r="AO1716" t="s">
        <v>697</v>
      </c>
      <c r="AP1716" t="s">
        <v>697</v>
      </c>
      <c r="AQ1716" t="s">
        <v>697</v>
      </c>
      <c r="AR1716" t="s">
        <v>697</v>
      </c>
      <c r="AS1716" t="s">
        <v>697</v>
      </c>
      <c r="AT1716" t="s">
        <v>697</v>
      </c>
      <c r="AU1716" t="s">
        <v>697</v>
      </c>
      <c r="AV1716" t="s">
        <v>697</v>
      </c>
      <c r="AW1716" t="s">
        <v>697</v>
      </c>
      <c r="AX1716" t="s">
        <v>697</v>
      </c>
      <c r="AY1716" t="s">
        <v>697</v>
      </c>
      <c r="AZ1716" t="s">
        <v>697</v>
      </c>
      <c r="BA1716" t="s">
        <v>3276</v>
      </c>
      <c r="BB1716" t="s">
        <v>3743</v>
      </c>
      <c r="BC1716">
        <v>4.68</v>
      </c>
      <c r="BD1716" t="s">
        <v>697</v>
      </c>
      <c r="BE1716">
        <v>0</v>
      </c>
      <c r="BF1716">
        <v>0</v>
      </c>
      <c r="BG1716">
        <v>0</v>
      </c>
      <c r="BH1716">
        <v>0</v>
      </c>
      <c r="BI1716" t="s">
        <v>197</v>
      </c>
      <c r="BJ1716" t="s">
        <v>697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 t="s">
        <v>697</v>
      </c>
      <c r="BQ1716">
        <v>0</v>
      </c>
      <c r="BR1716">
        <v>0</v>
      </c>
      <c r="BS1716">
        <v>0</v>
      </c>
      <c r="BT1716" t="s">
        <v>697</v>
      </c>
      <c r="BU1716">
        <v>0</v>
      </c>
      <c r="BV1716">
        <v>0</v>
      </c>
      <c r="BW1716" t="s">
        <v>697</v>
      </c>
      <c r="BX1716">
        <v>0</v>
      </c>
    </row>
    <row r="1717" spans="1:76" x14ac:dyDescent="0.25">
      <c r="A1717" t="s">
        <v>721</v>
      </c>
      <c r="B1717" t="s">
        <v>191</v>
      </c>
      <c r="C1717" t="s">
        <v>209</v>
      </c>
      <c r="D1717" t="s">
        <v>796</v>
      </c>
      <c r="E1717" t="s">
        <v>697</v>
      </c>
      <c r="F1717" t="s">
        <v>210</v>
      </c>
      <c r="G1717" t="s">
        <v>697</v>
      </c>
      <c r="H1717" t="s">
        <v>184</v>
      </c>
      <c r="I1717" t="s">
        <v>3339</v>
      </c>
      <c r="J1717" t="s">
        <v>3339</v>
      </c>
      <c r="K1717">
        <v>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t="s">
        <v>697</v>
      </c>
      <c r="AC1717" s="2">
        <v>-2.680327868852459</v>
      </c>
      <c r="AD1717">
        <v>-0.59</v>
      </c>
      <c r="AE1717">
        <v>0</v>
      </c>
      <c r="AF1717">
        <v>0</v>
      </c>
      <c r="AG1717">
        <v>0</v>
      </c>
      <c r="AH1717">
        <v>0</v>
      </c>
      <c r="AI1717" t="s">
        <v>697</v>
      </c>
      <c r="AJ1717" t="s">
        <v>697</v>
      </c>
      <c r="AK1717" t="s">
        <v>697</v>
      </c>
      <c r="AL1717">
        <v>0</v>
      </c>
      <c r="AM1717">
        <v>0</v>
      </c>
      <c r="AN1717" t="s">
        <v>697</v>
      </c>
      <c r="AO1717" t="s">
        <v>697</v>
      </c>
      <c r="AP1717" t="s">
        <v>697</v>
      </c>
      <c r="AQ1717" t="s">
        <v>697</v>
      </c>
      <c r="AR1717" t="s">
        <v>697</v>
      </c>
      <c r="AS1717" t="s">
        <v>697</v>
      </c>
      <c r="AT1717" t="s">
        <v>697</v>
      </c>
      <c r="AU1717" t="s">
        <v>697</v>
      </c>
      <c r="AV1717" t="s">
        <v>697</v>
      </c>
      <c r="AW1717" t="s">
        <v>697</v>
      </c>
      <c r="AX1717" t="s">
        <v>697</v>
      </c>
      <c r="AY1717" t="s">
        <v>697</v>
      </c>
      <c r="AZ1717" t="s">
        <v>697</v>
      </c>
      <c r="BA1717" t="s">
        <v>2795</v>
      </c>
      <c r="BB1717" t="s">
        <v>3744</v>
      </c>
      <c r="BC1717">
        <v>3.27</v>
      </c>
      <c r="BD1717" t="s">
        <v>697</v>
      </c>
      <c r="BE1717">
        <v>0</v>
      </c>
      <c r="BF1717">
        <v>0</v>
      </c>
      <c r="BG1717">
        <v>0</v>
      </c>
      <c r="BH1717">
        <v>0</v>
      </c>
      <c r="BI1717" t="s">
        <v>197</v>
      </c>
      <c r="BJ1717" t="s">
        <v>697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 t="s">
        <v>697</v>
      </c>
      <c r="BQ1717">
        <v>0</v>
      </c>
      <c r="BR1717">
        <v>0</v>
      </c>
      <c r="BS1717">
        <v>0</v>
      </c>
      <c r="BT1717" t="s">
        <v>697</v>
      </c>
      <c r="BU1717">
        <v>0</v>
      </c>
      <c r="BV1717">
        <v>0</v>
      </c>
      <c r="BW1717" t="s">
        <v>697</v>
      </c>
      <c r="BX1717">
        <v>0</v>
      </c>
    </row>
    <row r="1718" spans="1:76" x14ac:dyDescent="0.25">
      <c r="A1718" t="s">
        <v>721</v>
      </c>
      <c r="B1718" t="s">
        <v>191</v>
      </c>
      <c r="C1718" t="s">
        <v>209</v>
      </c>
      <c r="D1718" t="s">
        <v>796</v>
      </c>
      <c r="E1718" t="s">
        <v>697</v>
      </c>
      <c r="F1718" t="s">
        <v>210</v>
      </c>
      <c r="G1718" t="s">
        <v>697</v>
      </c>
      <c r="H1718" t="s">
        <v>184</v>
      </c>
      <c r="I1718" t="s">
        <v>3339</v>
      </c>
      <c r="J1718" t="s">
        <v>3339</v>
      </c>
      <c r="K1718">
        <v>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697</v>
      </c>
      <c r="AC1718" s="2">
        <v>-1.9508196721311475</v>
      </c>
      <c r="AD1718">
        <v>-0.43</v>
      </c>
      <c r="AE1718">
        <v>0</v>
      </c>
      <c r="AF1718">
        <v>0</v>
      </c>
      <c r="AG1718">
        <v>0</v>
      </c>
      <c r="AH1718">
        <v>0</v>
      </c>
      <c r="AI1718" t="s">
        <v>697</v>
      </c>
      <c r="AJ1718" t="s">
        <v>697</v>
      </c>
      <c r="AK1718" t="s">
        <v>697</v>
      </c>
      <c r="AL1718">
        <v>0</v>
      </c>
      <c r="AM1718">
        <v>0</v>
      </c>
      <c r="AN1718" t="s">
        <v>697</v>
      </c>
      <c r="AO1718" t="s">
        <v>697</v>
      </c>
      <c r="AP1718" t="s">
        <v>697</v>
      </c>
      <c r="AQ1718" t="s">
        <v>697</v>
      </c>
      <c r="AR1718" t="s">
        <v>697</v>
      </c>
      <c r="AS1718" t="s">
        <v>697</v>
      </c>
      <c r="AT1718" t="s">
        <v>697</v>
      </c>
      <c r="AU1718" t="s">
        <v>697</v>
      </c>
      <c r="AV1718" t="s">
        <v>697</v>
      </c>
      <c r="AW1718" t="s">
        <v>697</v>
      </c>
      <c r="AX1718" t="s">
        <v>697</v>
      </c>
      <c r="AY1718" t="s">
        <v>697</v>
      </c>
      <c r="AZ1718" t="s">
        <v>697</v>
      </c>
      <c r="BA1718" t="s">
        <v>3064</v>
      </c>
      <c r="BB1718" t="s">
        <v>3745</v>
      </c>
      <c r="BC1718">
        <v>2.38</v>
      </c>
      <c r="BD1718" t="s">
        <v>697</v>
      </c>
      <c r="BE1718">
        <v>0</v>
      </c>
      <c r="BF1718">
        <v>0</v>
      </c>
      <c r="BG1718">
        <v>0</v>
      </c>
      <c r="BH1718">
        <v>0</v>
      </c>
      <c r="BI1718" t="s">
        <v>197</v>
      </c>
      <c r="BJ1718" t="s">
        <v>697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 t="s">
        <v>697</v>
      </c>
      <c r="BQ1718">
        <v>0</v>
      </c>
      <c r="BR1718">
        <v>0</v>
      </c>
      <c r="BS1718">
        <v>0</v>
      </c>
      <c r="BT1718" t="s">
        <v>697</v>
      </c>
      <c r="BU1718">
        <v>0</v>
      </c>
      <c r="BV1718">
        <v>0</v>
      </c>
      <c r="BW1718" t="s">
        <v>697</v>
      </c>
      <c r="BX1718">
        <v>0</v>
      </c>
    </row>
    <row r="1719" spans="1:76" x14ac:dyDescent="0.25">
      <c r="A1719" t="s">
        <v>721</v>
      </c>
      <c r="B1719" t="s">
        <v>191</v>
      </c>
      <c r="C1719" t="s">
        <v>209</v>
      </c>
      <c r="D1719" t="s">
        <v>796</v>
      </c>
      <c r="E1719" t="s">
        <v>697</v>
      </c>
      <c r="F1719" t="s">
        <v>210</v>
      </c>
      <c r="G1719" t="s">
        <v>697</v>
      </c>
      <c r="H1719" t="s">
        <v>184</v>
      </c>
      <c r="I1719" t="s">
        <v>3339</v>
      </c>
      <c r="J1719" t="s">
        <v>3339</v>
      </c>
      <c r="K1719">
        <v>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697</v>
      </c>
      <c r="AC1719" s="2">
        <v>-2.0245901639344264</v>
      </c>
      <c r="AD1719">
        <v>-0.45</v>
      </c>
      <c r="AE1719">
        <v>0</v>
      </c>
      <c r="AF1719">
        <v>0</v>
      </c>
      <c r="AG1719">
        <v>0</v>
      </c>
      <c r="AH1719">
        <v>0</v>
      </c>
      <c r="AI1719" t="s">
        <v>697</v>
      </c>
      <c r="AJ1719" t="s">
        <v>697</v>
      </c>
      <c r="AK1719" t="s">
        <v>697</v>
      </c>
      <c r="AL1719">
        <v>0</v>
      </c>
      <c r="AM1719">
        <v>0</v>
      </c>
      <c r="AN1719" t="s">
        <v>697</v>
      </c>
      <c r="AO1719" t="s">
        <v>697</v>
      </c>
      <c r="AP1719" t="s">
        <v>697</v>
      </c>
      <c r="AQ1719" t="s">
        <v>697</v>
      </c>
      <c r="AR1719" t="s">
        <v>697</v>
      </c>
      <c r="AS1719" t="s">
        <v>697</v>
      </c>
      <c r="AT1719" t="s">
        <v>697</v>
      </c>
      <c r="AU1719" t="s">
        <v>697</v>
      </c>
      <c r="AV1719" t="s">
        <v>697</v>
      </c>
      <c r="AW1719" t="s">
        <v>697</v>
      </c>
      <c r="AX1719" t="s">
        <v>697</v>
      </c>
      <c r="AY1719" t="s">
        <v>697</v>
      </c>
      <c r="AZ1719" t="s">
        <v>697</v>
      </c>
      <c r="BA1719" t="s">
        <v>3066</v>
      </c>
      <c r="BB1719" t="s">
        <v>3746</v>
      </c>
      <c r="BC1719">
        <v>2.4700000000000002</v>
      </c>
      <c r="BD1719" t="s">
        <v>697</v>
      </c>
      <c r="BE1719">
        <v>0</v>
      </c>
      <c r="BF1719">
        <v>0</v>
      </c>
      <c r="BG1719">
        <v>0</v>
      </c>
      <c r="BH1719">
        <v>0</v>
      </c>
      <c r="BI1719" t="s">
        <v>197</v>
      </c>
      <c r="BJ1719" t="s">
        <v>697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 t="s">
        <v>697</v>
      </c>
      <c r="BQ1719">
        <v>0</v>
      </c>
      <c r="BR1719">
        <v>0</v>
      </c>
      <c r="BS1719">
        <v>0</v>
      </c>
      <c r="BT1719" t="s">
        <v>697</v>
      </c>
      <c r="BU1719">
        <v>0</v>
      </c>
      <c r="BV1719">
        <v>0</v>
      </c>
      <c r="BW1719" t="s">
        <v>697</v>
      </c>
      <c r="BX1719">
        <v>0</v>
      </c>
    </row>
    <row r="1720" spans="1:76" x14ac:dyDescent="0.25">
      <c r="A1720" t="s">
        <v>721</v>
      </c>
      <c r="B1720" t="s">
        <v>191</v>
      </c>
      <c r="C1720" t="s">
        <v>209</v>
      </c>
      <c r="D1720" t="s">
        <v>796</v>
      </c>
      <c r="E1720" t="s">
        <v>697</v>
      </c>
      <c r="F1720" t="s">
        <v>210</v>
      </c>
      <c r="G1720" t="s">
        <v>697</v>
      </c>
      <c r="H1720" t="s">
        <v>184</v>
      </c>
      <c r="I1720" t="s">
        <v>3339</v>
      </c>
      <c r="J1720" t="s">
        <v>3339</v>
      </c>
      <c r="K1720">
        <v>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697</v>
      </c>
      <c r="AC1720" s="2">
        <v>-13.032786885245901</v>
      </c>
      <c r="AD1720">
        <v>-2.87</v>
      </c>
      <c r="AE1720">
        <v>0</v>
      </c>
      <c r="AF1720">
        <v>0</v>
      </c>
      <c r="AG1720">
        <v>0</v>
      </c>
      <c r="AH1720">
        <v>0</v>
      </c>
      <c r="AI1720" t="s">
        <v>697</v>
      </c>
      <c r="AJ1720" t="s">
        <v>697</v>
      </c>
      <c r="AK1720" t="s">
        <v>697</v>
      </c>
      <c r="AL1720">
        <v>0</v>
      </c>
      <c r="AM1720">
        <v>0</v>
      </c>
      <c r="AN1720" t="s">
        <v>697</v>
      </c>
      <c r="AO1720" t="s">
        <v>697</v>
      </c>
      <c r="AP1720" t="s">
        <v>697</v>
      </c>
      <c r="AQ1720" t="s">
        <v>697</v>
      </c>
      <c r="AR1720" t="s">
        <v>697</v>
      </c>
      <c r="AS1720" t="s">
        <v>697</v>
      </c>
      <c r="AT1720" t="s">
        <v>697</v>
      </c>
      <c r="AU1720" t="s">
        <v>697</v>
      </c>
      <c r="AV1720" t="s">
        <v>697</v>
      </c>
      <c r="AW1720" t="s">
        <v>697</v>
      </c>
      <c r="AX1720" t="s">
        <v>697</v>
      </c>
      <c r="AY1720" t="s">
        <v>697</v>
      </c>
      <c r="AZ1720" t="s">
        <v>697</v>
      </c>
      <c r="BA1720" t="s">
        <v>3463</v>
      </c>
      <c r="BB1720" t="s">
        <v>3747</v>
      </c>
      <c r="BC1720">
        <v>15.9</v>
      </c>
      <c r="BD1720" t="s">
        <v>697</v>
      </c>
      <c r="BE1720">
        <v>0</v>
      </c>
      <c r="BF1720">
        <v>0</v>
      </c>
      <c r="BG1720">
        <v>0</v>
      </c>
      <c r="BH1720">
        <v>0</v>
      </c>
      <c r="BI1720" t="s">
        <v>197</v>
      </c>
      <c r="BJ1720" t="s">
        <v>697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 t="s">
        <v>697</v>
      </c>
      <c r="BQ1720">
        <v>0</v>
      </c>
      <c r="BR1720">
        <v>0</v>
      </c>
      <c r="BS1720">
        <v>0</v>
      </c>
      <c r="BT1720" t="s">
        <v>697</v>
      </c>
      <c r="BU1720">
        <v>0</v>
      </c>
      <c r="BV1720">
        <v>0</v>
      </c>
      <c r="BW1720" t="s">
        <v>697</v>
      </c>
      <c r="BX1720">
        <v>0</v>
      </c>
    </row>
    <row r="1721" spans="1:76" x14ac:dyDescent="0.25">
      <c r="A1721" t="s">
        <v>726</v>
      </c>
      <c r="B1721" t="s">
        <v>191</v>
      </c>
      <c r="C1721" t="s">
        <v>539</v>
      </c>
      <c r="D1721" t="s">
        <v>540</v>
      </c>
      <c r="E1721" t="s">
        <v>697</v>
      </c>
      <c r="F1721" t="s">
        <v>457</v>
      </c>
      <c r="G1721" t="s">
        <v>697</v>
      </c>
      <c r="H1721" t="s">
        <v>184</v>
      </c>
      <c r="I1721" t="s">
        <v>3339</v>
      </c>
      <c r="J1721" t="s">
        <v>3339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697</v>
      </c>
      <c r="AC1721" s="2">
        <v>-2.2540983606557377</v>
      </c>
      <c r="AD1721">
        <v>-0.5</v>
      </c>
      <c r="AE1721">
        <v>0</v>
      </c>
      <c r="AF1721">
        <v>0</v>
      </c>
      <c r="AG1721">
        <v>0</v>
      </c>
      <c r="AH1721">
        <v>0</v>
      </c>
      <c r="AI1721" t="s">
        <v>697</v>
      </c>
      <c r="AJ1721" t="s">
        <v>697</v>
      </c>
      <c r="AK1721" t="s">
        <v>697</v>
      </c>
      <c r="AL1721">
        <v>0</v>
      </c>
      <c r="AM1721">
        <v>0</v>
      </c>
      <c r="AN1721" t="s">
        <v>697</v>
      </c>
      <c r="AO1721" t="s">
        <v>697</v>
      </c>
      <c r="AP1721" t="s">
        <v>697</v>
      </c>
      <c r="AQ1721" t="s">
        <v>697</v>
      </c>
      <c r="AR1721" t="s">
        <v>697</v>
      </c>
      <c r="AS1721" t="s">
        <v>697</v>
      </c>
      <c r="AT1721" t="s">
        <v>697</v>
      </c>
      <c r="AU1721" t="s">
        <v>697</v>
      </c>
      <c r="AV1721" t="s">
        <v>697</v>
      </c>
      <c r="AW1721" t="s">
        <v>697</v>
      </c>
      <c r="AX1721" t="s">
        <v>697</v>
      </c>
      <c r="AY1721" t="s">
        <v>697</v>
      </c>
      <c r="AZ1721" t="s">
        <v>697</v>
      </c>
      <c r="BA1721" t="s">
        <v>3069</v>
      </c>
      <c r="BB1721" t="s">
        <v>3748</v>
      </c>
      <c r="BC1721">
        <v>2.75</v>
      </c>
      <c r="BD1721" t="s">
        <v>697</v>
      </c>
      <c r="BE1721">
        <v>0</v>
      </c>
      <c r="BF1721">
        <v>0</v>
      </c>
      <c r="BG1721">
        <v>0</v>
      </c>
      <c r="BH1721">
        <v>0</v>
      </c>
      <c r="BI1721" t="s">
        <v>197</v>
      </c>
      <c r="BJ1721" t="s">
        <v>697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 t="s">
        <v>697</v>
      </c>
      <c r="BQ1721">
        <v>0</v>
      </c>
      <c r="BR1721">
        <v>0</v>
      </c>
      <c r="BS1721">
        <v>0</v>
      </c>
      <c r="BT1721" t="s">
        <v>697</v>
      </c>
      <c r="BU1721">
        <v>0</v>
      </c>
      <c r="BV1721">
        <v>0</v>
      </c>
      <c r="BW1721" t="s">
        <v>697</v>
      </c>
      <c r="BX1721">
        <v>0</v>
      </c>
    </row>
    <row r="1722" spans="1:76" x14ac:dyDescent="0.25">
      <c r="A1722" t="s">
        <v>726</v>
      </c>
      <c r="B1722" t="s">
        <v>191</v>
      </c>
      <c r="C1722" t="s">
        <v>539</v>
      </c>
      <c r="D1722" t="s">
        <v>540</v>
      </c>
      <c r="E1722" t="s">
        <v>697</v>
      </c>
      <c r="F1722" t="s">
        <v>457</v>
      </c>
      <c r="G1722" t="s">
        <v>697</v>
      </c>
      <c r="H1722" t="s">
        <v>184</v>
      </c>
      <c r="I1722" t="s">
        <v>3339</v>
      </c>
      <c r="J1722" t="s">
        <v>3339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697</v>
      </c>
      <c r="AC1722" s="2">
        <v>-12.008196721311476</v>
      </c>
      <c r="AD1722">
        <v>-2.64</v>
      </c>
      <c r="AE1722">
        <v>0</v>
      </c>
      <c r="AF1722">
        <v>0</v>
      </c>
      <c r="AG1722">
        <v>0</v>
      </c>
      <c r="AH1722">
        <v>0</v>
      </c>
      <c r="AI1722" t="s">
        <v>697</v>
      </c>
      <c r="AJ1722" t="s">
        <v>697</v>
      </c>
      <c r="AK1722" t="s">
        <v>697</v>
      </c>
      <c r="AL1722">
        <v>0</v>
      </c>
      <c r="AM1722">
        <v>0</v>
      </c>
      <c r="AN1722" t="s">
        <v>697</v>
      </c>
      <c r="AO1722" t="s">
        <v>697</v>
      </c>
      <c r="AP1722" t="s">
        <v>697</v>
      </c>
      <c r="AQ1722" t="s">
        <v>697</v>
      </c>
      <c r="AR1722" t="s">
        <v>697</v>
      </c>
      <c r="AS1722" t="s">
        <v>697</v>
      </c>
      <c r="AT1722" t="s">
        <v>697</v>
      </c>
      <c r="AU1722" t="s">
        <v>697</v>
      </c>
      <c r="AV1722" t="s">
        <v>697</v>
      </c>
      <c r="AW1722" t="s">
        <v>697</v>
      </c>
      <c r="AX1722" t="s">
        <v>697</v>
      </c>
      <c r="AY1722" t="s">
        <v>697</v>
      </c>
      <c r="AZ1722" t="s">
        <v>697</v>
      </c>
      <c r="BA1722" t="s">
        <v>3749</v>
      </c>
      <c r="BB1722" t="s">
        <v>3750</v>
      </c>
      <c r="BC1722">
        <v>14.65</v>
      </c>
      <c r="BD1722" t="s">
        <v>697</v>
      </c>
      <c r="BE1722">
        <v>0</v>
      </c>
      <c r="BF1722">
        <v>0</v>
      </c>
      <c r="BG1722">
        <v>0</v>
      </c>
      <c r="BH1722">
        <v>0</v>
      </c>
      <c r="BI1722" t="s">
        <v>197</v>
      </c>
      <c r="BJ1722" t="s">
        <v>697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 t="s">
        <v>697</v>
      </c>
      <c r="BQ1722">
        <v>0</v>
      </c>
      <c r="BR1722">
        <v>0</v>
      </c>
      <c r="BS1722">
        <v>0</v>
      </c>
      <c r="BT1722" t="s">
        <v>697</v>
      </c>
      <c r="BU1722">
        <v>0</v>
      </c>
      <c r="BV1722">
        <v>0</v>
      </c>
      <c r="BW1722" t="s">
        <v>697</v>
      </c>
      <c r="BX1722">
        <v>0</v>
      </c>
    </row>
    <row r="1723" spans="1:76" x14ac:dyDescent="0.25">
      <c r="A1723" t="s">
        <v>726</v>
      </c>
      <c r="B1723" t="s">
        <v>191</v>
      </c>
      <c r="C1723" t="s">
        <v>539</v>
      </c>
      <c r="D1723" t="s">
        <v>540</v>
      </c>
      <c r="E1723" t="s">
        <v>697</v>
      </c>
      <c r="F1723" t="s">
        <v>457</v>
      </c>
      <c r="G1723" t="s">
        <v>697</v>
      </c>
      <c r="H1723" t="s">
        <v>184</v>
      </c>
      <c r="I1723" t="s">
        <v>3339</v>
      </c>
      <c r="J1723" t="s">
        <v>3339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697</v>
      </c>
      <c r="AC1723" s="2">
        <v>-12.049180327868852</v>
      </c>
      <c r="AD1723">
        <v>-2.65</v>
      </c>
      <c r="AE1723">
        <v>0</v>
      </c>
      <c r="AF1723">
        <v>0</v>
      </c>
      <c r="AG1723">
        <v>0</v>
      </c>
      <c r="AH1723">
        <v>0</v>
      </c>
      <c r="AI1723" t="s">
        <v>697</v>
      </c>
      <c r="AJ1723" t="s">
        <v>697</v>
      </c>
      <c r="AK1723" t="s">
        <v>697</v>
      </c>
      <c r="AL1723">
        <v>0</v>
      </c>
      <c r="AM1723">
        <v>0</v>
      </c>
      <c r="AN1723" t="s">
        <v>697</v>
      </c>
      <c r="AO1723" t="s">
        <v>697</v>
      </c>
      <c r="AP1723" t="s">
        <v>697</v>
      </c>
      <c r="AQ1723" t="s">
        <v>697</v>
      </c>
      <c r="AR1723" t="s">
        <v>697</v>
      </c>
      <c r="AS1723" t="s">
        <v>697</v>
      </c>
      <c r="AT1723" t="s">
        <v>697</v>
      </c>
      <c r="AU1723" t="s">
        <v>697</v>
      </c>
      <c r="AV1723" t="s">
        <v>697</v>
      </c>
      <c r="AW1723" t="s">
        <v>697</v>
      </c>
      <c r="AX1723" t="s">
        <v>697</v>
      </c>
      <c r="AY1723" t="s">
        <v>697</v>
      </c>
      <c r="AZ1723" t="s">
        <v>697</v>
      </c>
      <c r="BA1723" t="s">
        <v>3751</v>
      </c>
      <c r="BB1723" t="s">
        <v>3752</v>
      </c>
      <c r="BC1723">
        <v>14.7</v>
      </c>
      <c r="BD1723" t="s">
        <v>697</v>
      </c>
      <c r="BE1723">
        <v>0</v>
      </c>
      <c r="BF1723">
        <v>0</v>
      </c>
      <c r="BG1723">
        <v>0</v>
      </c>
      <c r="BH1723">
        <v>0</v>
      </c>
      <c r="BI1723" t="s">
        <v>197</v>
      </c>
      <c r="BJ1723" t="s">
        <v>697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 t="s">
        <v>697</v>
      </c>
      <c r="BQ1723">
        <v>0</v>
      </c>
      <c r="BR1723">
        <v>0</v>
      </c>
      <c r="BS1723">
        <v>0</v>
      </c>
      <c r="BT1723" t="s">
        <v>697</v>
      </c>
      <c r="BU1723">
        <v>0</v>
      </c>
      <c r="BV1723">
        <v>0</v>
      </c>
      <c r="BW1723" t="s">
        <v>697</v>
      </c>
      <c r="BX1723">
        <v>0</v>
      </c>
    </row>
    <row r="1724" spans="1:76" x14ac:dyDescent="0.25">
      <c r="A1724" t="s">
        <v>1288</v>
      </c>
      <c r="B1724" t="s">
        <v>201</v>
      </c>
      <c r="C1724" t="s">
        <v>1289</v>
      </c>
      <c r="D1724" t="s">
        <v>283</v>
      </c>
      <c r="E1724" t="s">
        <v>697</v>
      </c>
      <c r="F1724" t="s">
        <v>463</v>
      </c>
      <c r="G1724" t="s">
        <v>697</v>
      </c>
      <c r="H1724" t="s">
        <v>184</v>
      </c>
      <c r="I1724" t="s">
        <v>3339</v>
      </c>
      <c r="J1724" t="s">
        <v>3339</v>
      </c>
      <c r="K1724">
        <v>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697</v>
      </c>
      <c r="AC1724" s="2">
        <v>-7.7131147540983607</v>
      </c>
      <c r="AD1724">
        <v>-1.7</v>
      </c>
      <c r="AE1724">
        <v>0</v>
      </c>
      <c r="AF1724">
        <v>0</v>
      </c>
      <c r="AG1724">
        <v>0</v>
      </c>
      <c r="AH1724">
        <v>0</v>
      </c>
      <c r="AI1724" t="s">
        <v>697</v>
      </c>
      <c r="AJ1724" t="s">
        <v>697</v>
      </c>
      <c r="AK1724" t="s">
        <v>697</v>
      </c>
      <c r="AL1724">
        <v>0</v>
      </c>
      <c r="AM1724">
        <v>0</v>
      </c>
      <c r="AN1724" t="s">
        <v>697</v>
      </c>
      <c r="AO1724" t="s">
        <v>697</v>
      </c>
      <c r="AP1724" t="s">
        <v>697</v>
      </c>
      <c r="AQ1724" t="s">
        <v>697</v>
      </c>
      <c r="AR1724" t="s">
        <v>697</v>
      </c>
      <c r="AS1724" t="s">
        <v>697</v>
      </c>
      <c r="AT1724" t="s">
        <v>697</v>
      </c>
      <c r="AU1724" t="s">
        <v>697</v>
      </c>
      <c r="AV1724" t="s">
        <v>697</v>
      </c>
      <c r="AW1724" t="s">
        <v>697</v>
      </c>
      <c r="AX1724" t="s">
        <v>697</v>
      </c>
      <c r="AY1724" t="s">
        <v>697</v>
      </c>
      <c r="AZ1724" t="s">
        <v>697</v>
      </c>
      <c r="BA1724" t="s">
        <v>3753</v>
      </c>
      <c r="BB1724" t="s">
        <v>3754</v>
      </c>
      <c r="BC1724">
        <v>9.41</v>
      </c>
      <c r="BD1724" t="s">
        <v>697</v>
      </c>
      <c r="BE1724">
        <v>0</v>
      </c>
      <c r="BF1724">
        <v>0</v>
      </c>
      <c r="BG1724">
        <v>0</v>
      </c>
      <c r="BH1724">
        <v>0</v>
      </c>
      <c r="BI1724" t="s">
        <v>197</v>
      </c>
      <c r="BJ1724" t="s">
        <v>697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 t="s">
        <v>697</v>
      </c>
      <c r="BQ1724">
        <v>0</v>
      </c>
      <c r="BR1724">
        <v>0</v>
      </c>
      <c r="BS1724">
        <v>0</v>
      </c>
      <c r="BT1724" t="s">
        <v>697</v>
      </c>
      <c r="BU1724">
        <v>0</v>
      </c>
      <c r="BV1724">
        <v>0</v>
      </c>
      <c r="BW1724" t="s">
        <v>697</v>
      </c>
      <c r="BX1724">
        <v>0</v>
      </c>
    </row>
    <row r="1725" spans="1:76" x14ac:dyDescent="0.25">
      <c r="A1725" t="s">
        <v>736</v>
      </c>
      <c r="B1725" t="s">
        <v>231</v>
      </c>
      <c r="C1725" t="s">
        <v>256</v>
      </c>
      <c r="D1725" t="s">
        <v>255</v>
      </c>
      <c r="E1725" t="s">
        <v>697</v>
      </c>
      <c r="F1725" t="s">
        <v>257</v>
      </c>
      <c r="G1725" t="s">
        <v>697</v>
      </c>
      <c r="H1725" t="s">
        <v>184</v>
      </c>
      <c r="I1725" t="s">
        <v>3339</v>
      </c>
      <c r="J1725" t="s">
        <v>3339</v>
      </c>
      <c r="K1725">
        <v>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">
        <v>697</v>
      </c>
      <c r="AC1725" s="2">
        <v>-8.557377049180328</v>
      </c>
      <c r="AD1725">
        <v>-1.88</v>
      </c>
      <c r="AE1725">
        <v>0</v>
      </c>
      <c r="AF1725">
        <v>0</v>
      </c>
      <c r="AG1725">
        <v>0</v>
      </c>
      <c r="AH1725">
        <v>0</v>
      </c>
      <c r="AI1725" t="s">
        <v>697</v>
      </c>
      <c r="AJ1725" t="s">
        <v>697</v>
      </c>
      <c r="AK1725" t="s">
        <v>697</v>
      </c>
      <c r="AL1725">
        <v>0</v>
      </c>
      <c r="AM1725">
        <v>0</v>
      </c>
      <c r="AN1725" t="s">
        <v>697</v>
      </c>
      <c r="AO1725" t="s">
        <v>697</v>
      </c>
      <c r="AP1725" t="s">
        <v>697</v>
      </c>
      <c r="AQ1725" t="s">
        <v>697</v>
      </c>
      <c r="AR1725" t="s">
        <v>697</v>
      </c>
      <c r="AS1725" t="s">
        <v>697</v>
      </c>
      <c r="AT1725" t="s">
        <v>697</v>
      </c>
      <c r="AU1725" t="s">
        <v>697</v>
      </c>
      <c r="AV1725" t="s">
        <v>697</v>
      </c>
      <c r="AW1725" t="s">
        <v>697</v>
      </c>
      <c r="AX1725" t="s">
        <v>697</v>
      </c>
      <c r="AY1725" t="s">
        <v>697</v>
      </c>
      <c r="AZ1725" t="s">
        <v>697</v>
      </c>
      <c r="BA1725" t="s">
        <v>3755</v>
      </c>
      <c r="BB1725" t="s">
        <v>3756</v>
      </c>
      <c r="BC1725">
        <v>10.44</v>
      </c>
      <c r="BD1725" t="s">
        <v>697</v>
      </c>
      <c r="BE1725">
        <v>0</v>
      </c>
      <c r="BF1725">
        <v>0</v>
      </c>
      <c r="BG1725">
        <v>0</v>
      </c>
      <c r="BH1725">
        <v>0</v>
      </c>
      <c r="BI1725" t="s">
        <v>197</v>
      </c>
      <c r="BJ1725" t="s">
        <v>697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 t="s">
        <v>697</v>
      </c>
      <c r="BQ1725">
        <v>0</v>
      </c>
      <c r="BR1725">
        <v>0</v>
      </c>
      <c r="BS1725">
        <v>0</v>
      </c>
      <c r="BT1725" t="s">
        <v>697</v>
      </c>
      <c r="BU1725">
        <v>0</v>
      </c>
      <c r="BV1725">
        <v>0</v>
      </c>
      <c r="BW1725" t="s">
        <v>697</v>
      </c>
      <c r="BX1725">
        <v>0</v>
      </c>
    </row>
    <row r="1726" spans="1:76" x14ac:dyDescent="0.25">
      <c r="A1726" t="s">
        <v>736</v>
      </c>
      <c r="B1726" t="s">
        <v>231</v>
      </c>
      <c r="C1726" t="s">
        <v>256</v>
      </c>
      <c r="D1726" t="s">
        <v>255</v>
      </c>
      <c r="E1726" t="s">
        <v>697</v>
      </c>
      <c r="F1726" t="s">
        <v>257</v>
      </c>
      <c r="G1726" t="s">
        <v>697</v>
      </c>
      <c r="H1726" t="s">
        <v>184</v>
      </c>
      <c r="I1726" t="s">
        <v>3339</v>
      </c>
      <c r="J1726" t="s">
        <v>3339</v>
      </c>
      <c r="K1726">
        <v>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697</v>
      </c>
      <c r="AC1726" s="2">
        <v>-7.9262295081967213</v>
      </c>
      <c r="AD1726">
        <v>-1.74</v>
      </c>
      <c r="AE1726">
        <v>0</v>
      </c>
      <c r="AF1726">
        <v>0</v>
      </c>
      <c r="AG1726">
        <v>0</v>
      </c>
      <c r="AH1726">
        <v>0</v>
      </c>
      <c r="AI1726" t="s">
        <v>697</v>
      </c>
      <c r="AJ1726" t="s">
        <v>697</v>
      </c>
      <c r="AK1726" t="s">
        <v>697</v>
      </c>
      <c r="AL1726">
        <v>0</v>
      </c>
      <c r="AM1726">
        <v>0</v>
      </c>
      <c r="AN1726" t="s">
        <v>697</v>
      </c>
      <c r="AO1726" t="s">
        <v>697</v>
      </c>
      <c r="AP1726" t="s">
        <v>697</v>
      </c>
      <c r="AQ1726" t="s">
        <v>697</v>
      </c>
      <c r="AR1726" t="s">
        <v>697</v>
      </c>
      <c r="AS1726" t="s">
        <v>697</v>
      </c>
      <c r="AT1726" t="s">
        <v>697</v>
      </c>
      <c r="AU1726" t="s">
        <v>697</v>
      </c>
      <c r="AV1726" t="s">
        <v>697</v>
      </c>
      <c r="AW1726" t="s">
        <v>697</v>
      </c>
      <c r="AX1726" t="s">
        <v>697</v>
      </c>
      <c r="AY1726" t="s">
        <v>697</v>
      </c>
      <c r="AZ1726" t="s">
        <v>697</v>
      </c>
      <c r="BA1726" t="s">
        <v>3757</v>
      </c>
      <c r="BB1726" t="s">
        <v>3758</v>
      </c>
      <c r="BC1726">
        <v>9.67</v>
      </c>
      <c r="BD1726" t="s">
        <v>697</v>
      </c>
      <c r="BE1726">
        <v>0</v>
      </c>
      <c r="BF1726">
        <v>0</v>
      </c>
      <c r="BG1726">
        <v>0</v>
      </c>
      <c r="BH1726">
        <v>0</v>
      </c>
      <c r="BI1726" t="s">
        <v>197</v>
      </c>
      <c r="BJ1726" t="s">
        <v>697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 t="s">
        <v>697</v>
      </c>
      <c r="BQ1726">
        <v>0</v>
      </c>
      <c r="BR1726">
        <v>0</v>
      </c>
      <c r="BS1726">
        <v>0</v>
      </c>
      <c r="BT1726" t="s">
        <v>697</v>
      </c>
      <c r="BU1726">
        <v>0</v>
      </c>
      <c r="BV1726">
        <v>0</v>
      </c>
      <c r="BW1726" t="s">
        <v>697</v>
      </c>
      <c r="BX1726">
        <v>0</v>
      </c>
    </row>
    <row r="1727" spans="1:76" x14ac:dyDescent="0.25">
      <c r="A1727" t="s">
        <v>736</v>
      </c>
      <c r="B1727" t="s">
        <v>231</v>
      </c>
      <c r="C1727" t="s">
        <v>256</v>
      </c>
      <c r="D1727" t="s">
        <v>255</v>
      </c>
      <c r="E1727" t="s">
        <v>697</v>
      </c>
      <c r="F1727" t="s">
        <v>257</v>
      </c>
      <c r="G1727" t="s">
        <v>697</v>
      </c>
      <c r="H1727" t="s">
        <v>184</v>
      </c>
      <c r="I1727" t="s">
        <v>3339</v>
      </c>
      <c r="J1727" t="s">
        <v>3339</v>
      </c>
      <c r="K1727">
        <v>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697</v>
      </c>
      <c r="AC1727" s="2">
        <v>-9.3278688524590159</v>
      </c>
      <c r="AD1727">
        <v>-2.0499999999999998</v>
      </c>
      <c r="AE1727">
        <v>0</v>
      </c>
      <c r="AF1727">
        <v>0</v>
      </c>
      <c r="AG1727">
        <v>0</v>
      </c>
      <c r="AH1727">
        <v>0</v>
      </c>
      <c r="AI1727" t="s">
        <v>697</v>
      </c>
      <c r="AJ1727" t="s">
        <v>697</v>
      </c>
      <c r="AK1727" t="s">
        <v>697</v>
      </c>
      <c r="AL1727">
        <v>0</v>
      </c>
      <c r="AM1727">
        <v>0</v>
      </c>
      <c r="AN1727" t="s">
        <v>697</v>
      </c>
      <c r="AO1727" t="s">
        <v>697</v>
      </c>
      <c r="AP1727" t="s">
        <v>697</v>
      </c>
      <c r="AQ1727" t="s">
        <v>697</v>
      </c>
      <c r="AR1727" t="s">
        <v>697</v>
      </c>
      <c r="AS1727" t="s">
        <v>697</v>
      </c>
      <c r="AT1727" t="s">
        <v>697</v>
      </c>
      <c r="AU1727" t="s">
        <v>697</v>
      </c>
      <c r="AV1727" t="s">
        <v>697</v>
      </c>
      <c r="AW1727" t="s">
        <v>697</v>
      </c>
      <c r="AX1727" t="s">
        <v>697</v>
      </c>
      <c r="AY1727" t="s">
        <v>697</v>
      </c>
      <c r="AZ1727" t="s">
        <v>697</v>
      </c>
      <c r="BA1727" t="s">
        <v>3759</v>
      </c>
      <c r="BB1727" t="s">
        <v>3760</v>
      </c>
      <c r="BC1727">
        <v>11.38</v>
      </c>
      <c r="BD1727" t="s">
        <v>697</v>
      </c>
      <c r="BE1727">
        <v>0</v>
      </c>
      <c r="BF1727">
        <v>0</v>
      </c>
      <c r="BG1727">
        <v>0</v>
      </c>
      <c r="BH1727">
        <v>0</v>
      </c>
      <c r="BI1727" t="s">
        <v>197</v>
      </c>
      <c r="BJ1727" t="s">
        <v>697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 t="s">
        <v>697</v>
      </c>
      <c r="BQ1727">
        <v>0</v>
      </c>
      <c r="BR1727">
        <v>0</v>
      </c>
      <c r="BS1727">
        <v>0</v>
      </c>
      <c r="BT1727" t="s">
        <v>697</v>
      </c>
      <c r="BU1727">
        <v>0</v>
      </c>
      <c r="BV1727">
        <v>0</v>
      </c>
      <c r="BW1727" t="s">
        <v>697</v>
      </c>
      <c r="BX1727">
        <v>0</v>
      </c>
    </row>
    <row r="1728" spans="1:76" x14ac:dyDescent="0.25">
      <c r="A1728" t="s">
        <v>736</v>
      </c>
      <c r="B1728" t="s">
        <v>231</v>
      </c>
      <c r="C1728" t="s">
        <v>256</v>
      </c>
      <c r="D1728" t="s">
        <v>255</v>
      </c>
      <c r="E1728" t="s">
        <v>697</v>
      </c>
      <c r="F1728" t="s">
        <v>257</v>
      </c>
      <c r="G1728" t="s">
        <v>697</v>
      </c>
      <c r="H1728" t="s">
        <v>184</v>
      </c>
      <c r="I1728" t="s">
        <v>3339</v>
      </c>
      <c r="J1728" t="s">
        <v>3339</v>
      </c>
      <c r="K1728">
        <v>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697</v>
      </c>
      <c r="AC1728" s="2">
        <v>-8.5163934426229506</v>
      </c>
      <c r="AD1728">
        <v>-1.87</v>
      </c>
      <c r="AE1728">
        <v>0</v>
      </c>
      <c r="AF1728">
        <v>0</v>
      </c>
      <c r="AG1728">
        <v>0</v>
      </c>
      <c r="AH1728">
        <v>0</v>
      </c>
      <c r="AI1728" t="s">
        <v>697</v>
      </c>
      <c r="AJ1728" t="s">
        <v>697</v>
      </c>
      <c r="AK1728" t="s">
        <v>697</v>
      </c>
      <c r="AL1728">
        <v>0</v>
      </c>
      <c r="AM1728">
        <v>0</v>
      </c>
      <c r="AN1728" t="s">
        <v>697</v>
      </c>
      <c r="AO1728" t="s">
        <v>697</v>
      </c>
      <c r="AP1728" t="s">
        <v>697</v>
      </c>
      <c r="AQ1728" t="s">
        <v>697</v>
      </c>
      <c r="AR1728" t="s">
        <v>697</v>
      </c>
      <c r="AS1728" t="s">
        <v>697</v>
      </c>
      <c r="AT1728" t="s">
        <v>697</v>
      </c>
      <c r="AU1728" t="s">
        <v>697</v>
      </c>
      <c r="AV1728" t="s">
        <v>697</v>
      </c>
      <c r="AW1728" t="s">
        <v>697</v>
      </c>
      <c r="AX1728" t="s">
        <v>697</v>
      </c>
      <c r="AY1728" t="s">
        <v>697</v>
      </c>
      <c r="AZ1728" t="s">
        <v>697</v>
      </c>
      <c r="BA1728" t="s">
        <v>3761</v>
      </c>
      <c r="BB1728" t="s">
        <v>3762</v>
      </c>
      <c r="BC1728">
        <v>10.39</v>
      </c>
      <c r="BD1728" t="s">
        <v>697</v>
      </c>
      <c r="BE1728">
        <v>0</v>
      </c>
      <c r="BF1728">
        <v>0</v>
      </c>
      <c r="BG1728">
        <v>0</v>
      </c>
      <c r="BH1728">
        <v>0</v>
      </c>
      <c r="BI1728" t="s">
        <v>197</v>
      </c>
      <c r="BJ1728" t="s">
        <v>697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 t="s">
        <v>697</v>
      </c>
      <c r="BQ1728">
        <v>0</v>
      </c>
      <c r="BR1728">
        <v>0</v>
      </c>
      <c r="BS1728">
        <v>0</v>
      </c>
      <c r="BT1728" t="s">
        <v>697</v>
      </c>
      <c r="BU1728">
        <v>0</v>
      </c>
      <c r="BV1728">
        <v>0</v>
      </c>
      <c r="BW1728" t="s">
        <v>697</v>
      </c>
      <c r="BX1728">
        <v>0</v>
      </c>
    </row>
    <row r="1729" spans="1:76" x14ac:dyDescent="0.25">
      <c r="A1729" t="s">
        <v>736</v>
      </c>
      <c r="B1729" t="s">
        <v>231</v>
      </c>
      <c r="C1729" t="s">
        <v>256</v>
      </c>
      <c r="D1729" t="s">
        <v>255</v>
      </c>
      <c r="E1729" t="s">
        <v>697</v>
      </c>
      <c r="F1729" t="s">
        <v>257</v>
      </c>
      <c r="G1729" t="s">
        <v>697</v>
      </c>
      <c r="H1729" t="s">
        <v>184</v>
      </c>
      <c r="I1729" t="s">
        <v>3339</v>
      </c>
      <c r="J1729" t="s">
        <v>3339</v>
      </c>
      <c r="K1729">
        <v>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697</v>
      </c>
      <c r="AC1729" s="2">
        <v>-6.3934426229508201</v>
      </c>
      <c r="AD1729">
        <v>-1.41</v>
      </c>
      <c r="AE1729">
        <v>0</v>
      </c>
      <c r="AF1729">
        <v>0</v>
      </c>
      <c r="AG1729">
        <v>0</v>
      </c>
      <c r="AH1729">
        <v>0</v>
      </c>
      <c r="AI1729" t="s">
        <v>697</v>
      </c>
      <c r="AJ1729" t="s">
        <v>697</v>
      </c>
      <c r="AK1729" t="s">
        <v>697</v>
      </c>
      <c r="AL1729">
        <v>0</v>
      </c>
      <c r="AM1729">
        <v>0</v>
      </c>
      <c r="AN1729" t="s">
        <v>697</v>
      </c>
      <c r="AO1729" t="s">
        <v>697</v>
      </c>
      <c r="AP1729" t="s">
        <v>697</v>
      </c>
      <c r="AQ1729" t="s">
        <v>697</v>
      </c>
      <c r="AR1729" t="s">
        <v>697</v>
      </c>
      <c r="AS1729" t="s">
        <v>697</v>
      </c>
      <c r="AT1729" t="s">
        <v>697</v>
      </c>
      <c r="AU1729" t="s">
        <v>697</v>
      </c>
      <c r="AV1729" t="s">
        <v>697</v>
      </c>
      <c r="AW1729" t="s">
        <v>697</v>
      </c>
      <c r="AX1729" t="s">
        <v>697</v>
      </c>
      <c r="AY1729" t="s">
        <v>697</v>
      </c>
      <c r="AZ1729" t="s">
        <v>697</v>
      </c>
      <c r="BA1729" t="s">
        <v>3515</v>
      </c>
      <c r="BB1729" t="s">
        <v>3763</v>
      </c>
      <c r="BC1729">
        <v>7.8</v>
      </c>
      <c r="BD1729" t="s">
        <v>697</v>
      </c>
      <c r="BE1729">
        <v>0</v>
      </c>
      <c r="BF1729">
        <v>0</v>
      </c>
      <c r="BG1729">
        <v>0</v>
      </c>
      <c r="BH1729">
        <v>0</v>
      </c>
      <c r="BI1729" t="s">
        <v>197</v>
      </c>
      <c r="BJ1729" t="s">
        <v>697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 t="s">
        <v>697</v>
      </c>
      <c r="BQ1729">
        <v>0</v>
      </c>
      <c r="BR1729">
        <v>0</v>
      </c>
      <c r="BS1729">
        <v>0</v>
      </c>
      <c r="BT1729" t="s">
        <v>697</v>
      </c>
      <c r="BU1729">
        <v>0</v>
      </c>
      <c r="BV1729">
        <v>0</v>
      </c>
      <c r="BW1729" t="s">
        <v>697</v>
      </c>
      <c r="BX1729">
        <v>0</v>
      </c>
    </row>
    <row r="1730" spans="1:76" x14ac:dyDescent="0.25">
      <c r="A1730" t="s">
        <v>736</v>
      </c>
      <c r="B1730" t="s">
        <v>231</v>
      </c>
      <c r="C1730" t="s">
        <v>256</v>
      </c>
      <c r="D1730" t="s">
        <v>255</v>
      </c>
      <c r="E1730" t="s">
        <v>697</v>
      </c>
      <c r="F1730" t="s">
        <v>257</v>
      </c>
      <c r="G1730" t="s">
        <v>697</v>
      </c>
      <c r="H1730" t="s">
        <v>184</v>
      </c>
      <c r="I1730" t="s">
        <v>3339</v>
      </c>
      <c r="J1730" t="s">
        <v>3339</v>
      </c>
      <c r="K1730">
        <v>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697</v>
      </c>
      <c r="AC1730" s="2">
        <v>-1.5737704918032787</v>
      </c>
      <c r="AD1730">
        <v>-0.35</v>
      </c>
      <c r="AE1730">
        <v>0</v>
      </c>
      <c r="AF1730">
        <v>0</v>
      </c>
      <c r="AG1730">
        <v>0</v>
      </c>
      <c r="AH1730">
        <v>0</v>
      </c>
      <c r="AI1730" t="s">
        <v>697</v>
      </c>
      <c r="AJ1730" t="s">
        <v>697</v>
      </c>
      <c r="AK1730" t="s">
        <v>697</v>
      </c>
      <c r="AL1730">
        <v>0</v>
      </c>
      <c r="AM1730">
        <v>0</v>
      </c>
      <c r="AN1730" t="s">
        <v>697</v>
      </c>
      <c r="AO1730" t="s">
        <v>697</v>
      </c>
      <c r="AP1730" t="s">
        <v>697</v>
      </c>
      <c r="AQ1730" t="s">
        <v>697</v>
      </c>
      <c r="AR1730" t="s">
        <v>697</v>
      </c>
      <c r="AS1730" t="s">
        <v>697</v>
      </c>
      <c r="AT1730" t="s">
        <v>697</v>
      </c>
      <c r="AU1730" t="s">
        <v>697</v>
      </c>
      <c r="AV1730" t="s">
        <v>697</v>
      </c>
      <c r="AW1730" t="s">
        <v>697</v>
      </c>
      <c r="AX1730" t="s">
        <v>697</v>
      </c>
      <c r="AY1730" t="s">
        <v>697</v>
      </c>
      <c r="AZ1730" t="s">
        <v>697</v>
      </c>
      <c r="BA1730" t="s">
        <v>3077</v>
      </c>
      <c r="BB1730" t="s">
        <v>3764</v>
      </c>
      <c r="BC1730">
        <v>1.92</v>
      </c>
      <c r="BD1730" t="s">
        <v>697</v>
      </c>
      <c r="BE1730">
        <v>0</v>
      </c>
      <c r="BF1730">
        <v>0</v>
      </c>
      <c r="BG1730">
        <v>0</v>
      </c>
      <c r="BH1730">
        <v>0</v>
      </c>
      <c r="BI1730" t="s">
        <v>197</v>
      </c>
      <c r="BJ1730" t="s">
        <v>697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 t="s">
        <v>697</v>
      </c>
      <c r="BQ1730">
        <v>0</v>
      </c>
      <c r="BR1730">
        <v>0</v>
      </c>
      <c r="BS1730">
        <v>0</v>
      </c>
      <c r="BT1730" t="s">
        <v>697</v>
      </c>
      <c r="BU1730">
        <v>0</v>
      </c>
      <c r="BV1730">
        <v>0</v>
      </c>
      <c r="BW1730" t="s">
        <v>697</v>
      </c>
      <c r="BX1730">
        <v>0</v>
      </c>
    </row>
    <row r="1731" spans="1:76" x14ac:dyDescent="0.25">
      <c r="A1731" t="s">
        <v>740</v>
      </c>
      <c r="B1731" t="s">
        <v>191</v>
      </c>
      <c r="C1731" t="s">
        <v>702</v>
      </c>
      <c r="D1731" t="s">
        <v>669</v>
      </c>
      <c r="E1731" t="s">
        <v>697</v>
      </c>
      <c r="F1731" t="s">
        <v>666</v>
      </c>
      <c r="G1731" t="s">
        <v>697</v>
      </c>
      <c r="H1731" t="s">
        <v>184</v>
      </c>
      <c r="I1731" t="s">
        <v>3339</v>
      </c>
      <c r="J1731" t="s">
        <v>3339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697</v>
      </c>
      <c r="AC1731" s="2">
        <v>-2.3278688524590163</v>
      </c>
      <c r="AD1731">
        <v>-0.51</v>
      </c>
      <c r="AE1731">
        <v>0</v>
      </c>
      <c r="AF1731">
        <v>0</v>
      </c>
      <c r="AG1731">
        <v>0</v>
      </c>
      <c r="AH1731">
        <v>0</v>
      </c>
      <c r="AI1731" t="s">
        <v>697</v>
      </c>
      <c r="AJ1731" t="s">
        <v>697</v>
      </c>
      <c r="AK1731" t="s">
        <v>697</v>
      </c>
      <c r="AL1731">
        <v>0</v>
      </c>
      <c r="AM1731">
        <v>0</v>
      </c>
      <c r="AN1731" t="s">
        <v>697</v>
      </c>
      <c r="AO1731" t="s">
        <v>697</v>
      </c>
      <c r="AP1731" t="s">
        <v>697</v>
      </c>
      <c r="AQ1731" t="s">
        <v>697</v>
      </c>
      <c r="AR1731" t="s">
        <v>697</v>
      </c>
      <c r="AS1731" t="s">
        <v>697</v>
      </c>
      <c r="AT1731" t="s">
        <v>697</v>
      </c>
      <c r="AU1731" t="s">
        <v>697</v>
      </c>
      <c r="AV1731" t="s">
        <v>697</v>
      </c>
      <c r="AW1731" t="s">
        <v>697</v>
      </c>
      <c r="AX1731" t="s">
        <v>697</v>
      </c>
      <c r="AY1731" t="s">
        <v>697</v>
      </c>
      <c r="AZ1731" t="s">
        <v>697</v>
      </c>
      <c r="BA1731" t="s">
        <v>3138</v>
      </c>
      <c r="BB1731" t="s">
        <v>3765</v>
      </c>
      <c r="BC1731">
        <v>2.84</v>
      </c>
      <c r="BD1731" t="s">
        <v>697</v>
      </c>
      <c r="BE1731">
        <v>0</v>
      </c>
      <c r="BF1731">
        <v>0</v>
      </c>
      <c r="BG1731">
        <v>0</v>
      </c>
      <c r="BH1731">
        <v>0</v>
      </c>
      <c r="BI1731" t="s">
        <v>197</v>
      </c>
      <c r="BJ1731" t="s">
        <v>697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 t="s">
        <v>697</v>
      </c>
      <c r="BQ1731">
        <v>0</v>
      </c>
      <c r="BR1731">
        <v>0</v>
      </c>
      <c r="BS1731">
        <v>0</v>
      </c>
      <c r="BT1731" t="s">
        <v>697</v>
      </c>
      <c r="BU1731">
        <v>0</v>
      </c>
      <c r="BV1731">
        <v>0</v>
      </c>
      <c r="BW1731" t="s">
        <v>697</v>
      </c>
      <c r="BX1731">
        <v>0</v>
      </c>
    </row>
    <row r="1732" spans="1:76" x14ac:dyDescent="0.25">
      <c r="A1732" t="s">
        <v>736</v>
      </c>
      <c r="B1732" t="s">
        <v>231</v>
      </c>
      <c r="C1732" t="s">
        <v>256</v>
      </c>
      <c r="D1732" t="s">
        <v>255</v>
      </c>
      <c r="E1732" t="s">
        <v>697</v>
      </c>
      <c r="F1732" t="s">
        <v>257</v>
      </c>
      <c r="G1732" t="s">
        <v>697</v>
      </c>
      <c r="H1732" t="s">
        <v>184</v>
      </c>
      <c r="I1732" t="s">
        <v>3339</v>
      </c>
      <c r="J1732" t="s">
        <v>3339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697</v>
      </c>
      <c r="AC1732" s="2">
        <v>-8.6147540983606561</v>
      </c>
      <c r="AD1732">
        <v>-1.9</v>
      </c>
      <c r="AE1732">
        <v>0</v>
      </c>
      <c r="AF1732">
        <v>0</v>
      </c>
      <c r="AG1732">
        <v>0</v>
      </c>
      <c r="AH1732">
        <v>0</v>
      </c>
      <c r="AI1732" t="s">
        <v>697</v>
      </c>
      <c r="AJ1732" t="s">
        <v>697</v>
      </c>
      <c r="AK1732" t="s">
        <v>697</v>
      </c>
      <c r="AL1732">
        <v>0</v>
      </c>
      <c r="AM1732">
        <v>0</v>
      </c>
      <c r="AN1732" t="s">
        <v>697</v>
      </c>
      <c r="AO1732" t="s">
        <v>697</v>
      </c>
      <c r="AP1732" t="s">
        <v>697</v>
      </c>
      <c r="AQ1732" t="s">
        <v>697</v>
      </c>
      <c r="AR1732" t="s">
        <v>697</v>
      </c>
      <c r="AS1732" t="s">
        <v>697</v>
      </c>
      <c r="AT1732" t="s">
        <v>697</v>
      </c>
      <c r="AU1732" t="s">
        <v>697</v>
      </c>
      <c r="AV1732" t="s">
        <v>697</v>
      </c>
      <c r="AW1732" t="s">
        <v>697</v>
      </c>
      <c r="AX1732" t="s">
        <v>697</v>
      </c>
      <c r="AY1732" t="s">
        <v>697</v>
      </c>
      <c r="AZ1732" t="s">
        <v>697</v>
      </c>
      <c r="BA1732" t="s">
        <v>3766</v>
      </c>
      <c r="BB1732" t="s">
        <v>3767</v>
      </c>
      <c r="BC1732">
        <v>10.51</v>
      </c>
      <c r="BD1732" t="s">
        <v>697</v>
      </c>
      <c r="BE1732">
        <v>0</v>
      </c>
      <c r="BF1732">
        <v>0</v>
      </c>
      <c r="BG1732">
        <v>0</v>
      </c>
      <c r="BH1732">
        <v>0</v>
      </c>
      <c r="BI1732" t="s">
        <v>197</v>
      </c>
      <c r="BJ1732" t="s">
        <v>697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 t="s">
        <v>697</v>
      </c>
      <c r="BQ1732">
        <v>0</v>
      </c>
      <c r="BR1732">
        <v>0</v>
      </c>
      <c r="BS1732">
        <v>0</v>
      </c>
      <c r="BT1732" t="s">
        <v>697</v>
      </c>
      <c r="BU1732">
        <v>0</v>
      </c>
      <c r="BV1732">
        <v>0</v>
      </c>
      <c r="BW1732" t="s">
        <v>697</v>
      </c>
      <c r="BX1732">
        <v>0</v>
      </c>
    </row>
    <row r="1733" spans="1:76" x14ac:dyDescent="0.25">
      <c r="A1733" t="s">
        <v>839</v>
      </c>
      <c r="B1733" t="s">
        <v>191</v>
      </c>
      <c r="C1733" t="s">
        <v>840</v>
      </c>
      <c r="D1733" t="s">
        <v>669</v>
      </c>
      <c r="E1733" t="s">
        <v>697</v>
      </c>
      <c r="F1733" t="s">
        <v>687</v>
      </c>
      <c r="G1733" t="s">
        <v>697</v>
      </c>
      <c r="H1733" t="s">
        <v>184</v>
      </c>
      <c r="I1733" t="s">
        <v>3339</v>
      </c>
      <c r="J1733" t="s">
        <v>3339</v>
      </c>
      <c r="K1733">
        <v>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697</v>
      </c>
      <c r="AC1733" s="2">
        <v>-2.0901639344262297</v>
      </c>
      <c r="AD1733">
        <v>-0.46</v>
      </c>
      <c r="AE1733">
        <v>0</v>
      </c>
      <c r="AF1733">
        <v>0</v>
      </c>
      <c r="AG1733">
        <v>0</v>
      </c>
      <c r="AH1733">
        <v>0</v>
      </c>
      <c r="AI1733" t="s">
        <v>697</v>
      </c>
      <c r="AJ1733" t="s">
        <v>697</v>
      </c>
      <c r="AK1733" t="s">
        <v>697</v>
      </c>
      <c r="AL1733">
        <v>0</v>
      </c>
      <c r="AM1733">
        <v>0</v>
      </c>
      <c r="AN1733" t="s">
        <v>697</v>
      </c>
      <c r="AO1733" t="s">
        <v>697</v>
      </c>
      <c r="AP1733" t="s">
        <v>697</v>
      </c>
      <c r="AQ1733" t="s">
        <v>697</v>
      </c>
      <c r="AR1733" t="s">
        <v>697</v>
      </c>
      <c r="AS1733" t="s">
        <v>697</v>
      </c>
      <c r="AT1733" t="s">
        <v>697</v>
      </c>
      <c r="AU1733" t="s">
        <v>697</v>
      </c>
      <c r="AV1733" t="s">
        <v>697</v>
      </c>
      <c r="AW1733" t="s">
        <v>697</v>
      </c>
      <c r="AX1733" t="s">
        <v>697</v>
      </c>
      <c r="AY1733" t="s">
        <v>697</v>
      </c>
      <c r="AZ1733" t="s">
        <v>697</v>
      </c>
      <c r="BA1733" t="s">
        <v>2623</v>
      </c>
      <c r="BB1733" t="s">
        <v>3768</v>
      </c>
      <c r="BC1733">
        <v>2.5499999999999998</v>
      </c>
      <c r="BD1733" t="s">
        <v>697</v>
      </c>
      <c r="BE1733">
        <v>0</v>
      </c>
      <c r="BF1733">
        <v>0</v>
      </c>
      <c r="BG1733">
        <v>0</v>
      </c>
      <c r="BH1733">
        <v>0</v>
      </c>
      <c r="BI1733" t="s">
        <v>197</v>
      </c>
      <c r="BJ1733" t="s">
        <v>697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 t="s">
        <v>697</v>
      </c>
      <c r="BQ1733">
        <v>0</v>
      </c>
      <c r="BR1733">
        <v>0</v>
      </c>
      <c r="BS1733">
        <v>0</v>
      </c>
      <c r="BT1733" t="s">
        <v>697</v>
      </c>
      <c r="BU1733">
        <v>0</v>
      </c>
      <c r="BV1733">
        <v>0</v>
      </c>
      <c r="BW1733" t="s">
        <v>697</v>
      </c>
      <c r="BX1733">
        <v>0</v>
      </c>
    </row>
    <row r="1734" spans="1:76" x14ac:dyDescent="0.25">
      <c r="A1734" t="s">
        <v>735</v>
      </c>
      <c r="B1734" t="s">
        <v>231</v>
      </c>
      <c r="C1734" t="s">
        <v>232</v>
      </c>
      <c r="D1734" t="s">
        <v>233</v>
      </c>
      <c r="E1734" t="s">
        <v>697</v>
      </c>
      <c r="F1734" t="s">
        <v>234</v>
      </c>
      <c r="G1734" t="s">
        <v>697</v>
      </c>
      <c r="H1734" t="s">
        <v>184</v>
      </c>
      <c r="I1734" t="s">
        <v>3339</v>
      </c>
      <c r="J1734" t="s">
        <v>3339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697</v>
      </c>
      <c r="AC1734" s="2">
        <v>-2.0081967213114753</v>
      </c>
      <c r="AD1734">
        <v>-0.44</v>
      </c>
      <c r="AE1734">
        <v>0</v>
      </c>
      <c r="AF1734">
        <v>0</v>
      </c>
      <c r="AG1734">
        <v>0</v>
      </c>
      <c r="AH1734">
        <v>0</v>
      </c>
      <c r="AI1734" t="s">
        <v>697</v>
      </c>
      <c r="AJ1734" t="s">
        <v>697</v>
      </c>
      <c r="AK1734" t="s">
        <v>697</v>
      </c>
      <c r="AL1734">
        <v>0</v>
      </c>
      <c r="AM1734">
        <v>0</v>
      </c>
      <c r="AN1734" t="s">
        <v>697</v>
      </c>
      <c r="AO1734" t="s">
        <v>697</v>
      </c>
      <c r="AP1734" t="s">
        <v>697</v>
      </c>
      <c r="AQ1734" t="s">
        <v>697</v>
      </c>
      <c r="AR1734" t="s">
        <v>697</v>
      </c>
      <c r="AS1734" t="s">
        <v>697</v>
      </c>
      <c r="AT1734" t="s">
        <v>697</v>
      </c>
      <c r="AU1734" t="s">
        <v>697</v>
      </c>
      <c r="AV1734" t="s">
        <v>697</v>
      </c>
      <c r="AW1734" t="s">
        <v>697</v>
      </c>
      <c r="AX1734" t="s">
        <v>697</v>
      </c>
      <c r="AY1734" t="s">
        <v>697</v>
      </c>
      <c r="AZ1734" t="s">
        <v>697</v>
      </c>
      <c r="BA1734" t="s">
        <v>3081</v>
      </c>
      <c r="BB1734" t="s">
        <v>3769</v>
      </c>
      <c r="BC1734">
        <v>2.4500000000000002</v>
      </c>
      <c r="BD1734" t="s">
        <v>697</v>
      </c>
      <c r="BE1734">
        <v>0</v>
      </c>
      <c r="BF1734">
        <v>0</v>
      </c>
      <c r="BG1734">
        <v>0</v>
      </c>
      <c r="BH1734">
        <v>0</v>
      </c>
      <c r="BI1734" t="s">
        <v>197</v>
      </c>
      <c r="BJ1734" t="s">
        <v>697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 t="s">
        <v>697</v>
      </c>
      <c r="BQ1734">
        <v>0</v>
      </c>
      <c r="BR1734">
        <v>0</v>
      </c>
      <c r="BS1734">
        <v>0</v>
      </c>
      <c r="BT1734" t="s">
        <v>697</v>
      </c>
      <c r="BU1734">
        <v>0</v>
      </c>
      <c r="BV1734">
        <v>0</v>
      </c>
      <c r="BW1734" t="s">
        <v>697</v>
      </c>
      <c r="BX1734">
        <v>0</v>
      </c>
    </row>
    <row r="1735" spans="1:76" x14ac:dyDescent="0.25">
      <c r="A1735" t="s">
        <v>735</v>
      </c>
      <c r="B1735" t="s">
        <v>231</v>
      </c>
      <c r="C1735" t="s">
        <v>232</v>
      </c>
      <c r="D1735" t="s">
        <v>233</v>
      </c>
      <c r="E1735" t="s">
        <v>697</v>
      </c>
      <c r="F1735" t="s">
        <v>234</v>
      </c>
      <c r="G1735" t="s">
        <v>697</v>
      </c>
      <c r="H1735" t="s">
        <v>184</v>
      </c>
      <c r="I1735" t="s">
        <v>3339</v>
      </c>
      <c r="J1735" t="s">
        <v>3339</v>
      </c>
      <c r="K1735">
        <v>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697</v>
      </c>
      <c r="AC1735" s="2">
        <v>-2.6065573770491803</v>
      </c>
      <c r="AD1735">
        <v>-0.56999999999999995</v>
      </c>
      <c r="AE1735">
        <v>0</v>
      </c>
      <c r="AF1735">
        <v>0</v>
      </c>
      <c r="AG1735">
        <v>0</v>
      </c>
      <c r="AH1735">
        <v>0</v>
      </c>
      <c r="AI1735" t="s">
        <v>697</v>
      </c>
      <c r="AJ1735" t="s">
        <v>697</v>
      </c>
      <c r="AK1735" t="s">
        <v>697</v>
      </c>
      <c r="AL1735">
        <v>0</v>
      </c>
      <c r="AM1735">
        <v>0</v>
      </c>
      <c r="AN1735" t="s">
        <v>697</v>
      </c>
      <c r="AO1735" t="s">
        <v>697</v>
      </c>
      <c r="AP1735" t="s">
        <v>697</v>
      </c>
      <c r="AQ1735" t="s">
        <v>697</v>
      </c>
      <c r="AR1735" t="s">
        <v>697</v>
      </c>
      <c r="AS1735" t="s">
        <v>697</v>
      </c>
      <c r="AT1735" t="s">
        <v>697</v>
      </c>
      <c r="AU1735" t="s">
        <v>697</v>
      </c>
      <c r="AV1735" t="s">
        <v>697</v>
      </c>
      <c r="AW1735" t="s">
        <v>697</v>
      </c>
      <c r="AX1735" t="s">
        <v>697</v>
      </c>
      <c r="AY1735" t="s">
        <v>697</v>
      </c>
      <c r="AZ1735" t="s">
        <v>697</v>
      </c>
      <c r="BA1735" t="s">
        <v>3083</v>
      </c>
      <c r="BB1735" t="s">
        <v>3770</v>
      </c>
      <c r="BC1735">
        <v>3.18</v>
      </c>
      <c r="BD1735" t="s">
        <v>697</v>
      </c>
      <c r="BE1735">
        <v>0</v>
      </c>
      <c r="BF1735">
        <v>0</v>
      </c>
      <c r="BG1735">
        <v>0</v>
      </c>
      <c r="BH1735">
        <v>0</v>
      </c>
      <c r="BI1735" t="s">
        <v>197</v>
      </c>
      <c r="BJ1735" t="s">
        <v>697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 t="s">
        <v>697</v>
      </c>
      <c r="BQ1735">
        <v>0</v>
      </c>
      <c r="BR1735">
        <v>0</v>
      </c>
      <c r="BS1735">
        <v>0</v>
      </c>
      <c r="BT1735" t="s">
        <v>697</v>
      </c>
      <c r="BU1735">
        <v>0</v>
      </c>
      <c r="BV1735">
        <v>0</v>
      </c>
      <c r="BW1735" t="s">
        <v>697</v>
      </c>
      <c r="BX1735">
        <v>0</v>
      </c>
    </row>
    <row r="1736" spans="1:76" x14ac:dyDescent="0.25">
      <c r="A1736" t="s">
        <v>735</v>
      </c>
      <c r="B1736" t="s">
        <v>231</v>
      </c>
      <c r="C1736" t="s">
        <v>232</v>
      </c>
      <c r="D1736" t="s">
        <v>233</v>
      </c>
      <c r="E1736" t="s">
        <v>697</v>
      </c>
      <c r="F1736" t="s">
        <v>234</v>
      </c>
      <c r="G1736" t="s">
        <v>697</v>
      </c>
      <c r="H1736" t="s">
        <v>184</v>
      </c>
      <c r="I1736" t="s">
        <v>3339</v>
      </c>
      <c r="J1736" t="s">
        <v>3339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697</v>
      </c>
      <c r="AC1736" s="2">
        <v>-8.2377049180327866</v>
      </c>
      <c r="AD1736">
        <v>-1.81</v>
      </c>
      <c r="AE1736">
        <v>0</v>
      </c>
      <c r="AF1736">
        <v>0</v>
      </c>
      <c r="AG1736">
        <v>0</v>
      </c>
      <c r="AH1736">
        <v>0</v>
      </c>
      <c r="AI1736" t="s">
        <v>697</v>
      </c>
      <c r="AJ1736" t="s">
        <v>697</v>
      </c>
      <c r="AK1736" t="s">
        <v>697</v>
      </c>
      <c r="AL1736">
        <v>0</v>
      </c>
      <c r="AM1736">
        <v>0</v>
      </c>
      <c r="AN1736" t="s">
        <v>697</v>
      </c>
      <c r="AO1736" t="s">
        <v>697</v>
      </c>
      <c r="AP1736" t="s">
        <v>697</v>
      </c>
      <c r="AQ1736" t="s">
        <v>697</v>
      </c>
      <c r="AR1736" t="s">
        <v>697</v>
      </c>
      <c r="AS1736" t="s">
        <v>697</v>
      </c>
      <c r="AT1736" t="s">
        <v>697</v>
      </c>
      <c r="AU1736" t="s">
        <v>697</v>
      </c>
      <c r="AV1736" t="s">
        <v>697</v>
      </c>
      <c r="AW1736" t="s">
        <v>697</v>
      </c>
      <c r="AX1736" t="s">
        <v>697</v>
      </c>
      <c r="AY1736" t="s">
        <v>697</v>
      </c>
      <c r="AZ1736" t="s">
        <v>697</v>
      </c>
      <c r="BA1736" t="s">
        <v>3771</v>
      </c>
      <c r="BB1736" t="s">
        <v>3772</v>
      </c>
      <c r="BC1736">
        <v>10.050000000000001</v>
      </c>
      <c r="BD1736" t="s">
        <v>697</v>
      </c>
      <c r="BE1736">
        <v>0</v>
      </c>
      <c r="BF1736">
        <v>0</v>
      </c>
      <c r="BG1736">
        <v>0</v>
      </c>
      <c r="BH1736">
        <v>0</v>
      </c>
      <c r="BI1736" t="s">
        <v>197</v>
      </c>
      <c r="BJ1736" t="s">
        <v>697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 t="s">
        <v>697</v>
      </c>
      <c r="BQ1736">
        <v>0</v>
      </c>
      <c r="BR1736">
        <v>0</v>
      </c>
      <c r="BS1736">
        <v>0</v>
      </c>
      <c r="BT1736" t="s">
        <v>697</v>
      </c>
      <c r="BU1736">
        <v>0</v>
      </c>
      <c r="BV1736">
        <v>0</v>
      </c>
      <c r="BW1736" t="s">
        <v>697</v>
      </c>
      <c r="BX1736">
        <v>0</v>
      </c>
    </row>
    <row r="1737" spans="1:76" x14ac:dyDescent="0.25">
      <c r="A1737" t="s">
        <v>720</v>
      </c>
      <c r="B1737" t="s">
        <v>191</v>
      </c>
      <c r="C1737" t="s">
        <v>541</v>
      </c>
      <c r="D1737" t="s">
        <v>536</v>
      </c>
      <c r="E1737" t="s">
        <v>697</v>
      </c>
      <c r="F1737" t="s">
        <v>222</v>
      </c>
      <c r="G1737" t="s">
        <v>697</v>
      </c>
      <c r="H1737" t="s">
        <v>184</v>
      </c>
      <c r="I1737" t="s">
        <v>3339</v>
      </c>
      <c r="J1737" t="s">
        <v>3339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697</v>
      </c>
      <c r="AC1737" s="2">
        <v>-6.5901639344262293</v>
      </c>
      <c r="AD1737">
        <v>-1.45</v>
      </c>
      <c r="AE1737">
        <v>0</v>
      </c>
      <c r="AF1737">
        <v>0</v>
      </c>
      <c r="AG1737">
        <v>0</v>
      </c>
      <c r="AH1737">
        <v>0</v>
      </c>
      <c r="AI1737" t="s">
        <v>697</v>
      </c>
      <c r="AJ1737" t="s">
        <v>697</v>
      </c>
      <c r="AK1737" t="s">
        <v>697</v>
      </c>
      <c r="AL1737">
        <v>0</v>
      </c>
      <c r="AM1737">
        <v>0</v>
      </c>
      <c r="AN1737" t="s">
        <v>697</v>
      </c>
      <c r="AO1737" t="s">
        <v>697</v>
      </c>
      <c r="AP1737" t="s">
        <v>697</v>
      </c>
      <c r="AQ1737" t="s">
        <v>697</v>
      </c>
      <c r="AR1737" t="s">
        <v>697</v>
      </c>
      <c r="AS1737" t="s">
        <v>697</v>
      </c>
      <c r="AT1737" t="s">
        <v>697</v>
      </c>
      <c r="AU1737" t="s">
        <v>697</v>
      </c>
      <c r="AV1737" t="s">
        <v>697</v>
      </c>
      <c r="AW1737" t="s">
        <v>697</v>
      </c>
      <c r="AX1737" t="s">
        <v>697</v>
      </c>
      <c r="AY1737" t="s">
        <v>697</v>
      </c>
      <c r="AZ1737" t="s">
        <v>697</v>
      </c>
      <c r="BA1737" t="s">
        <v>3390</v>
      </c>
      <c r="BB1737" t="s">
        <v>3773</v>
      </c>
      <c r="BC1737">
        <v>8.0399999999999991</v>
      </c>
      <c r="BD1737" t="s">
        <v>697</v>
      </c>
      <c r="BE1737">
        <v>0</v>
      </c>
      <c r="BF1737">
        <v>0</v>
      </c>
      <c r="BG1737">
        <v>0</v>
      </c>
      <c r="BH1737">
        <v>0</v>
      </c>
      <c r="BI1737" t="s">
        <v>197</v>
      </c>
      <c r="BJ1737" t="s">
        <v>697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 t="s">
        <v>697</v>
      </c>
      <c r="BQ1737">
        <v>0</v>
      </c>
      <c r="BR1737">
        <v>0</v>
      </c>
      <c r="BS1737">
        <v>0</v>
      </c>
      <c r="BT1737" t="s">
        <v>697</v>
      </c>
      <c r="BU1737">
        <v>0</v>
      </c>
      <c r="BV1737">
        <v>0</v>
      </c>
      <c r="BW1737" t="s">
        <v>697</v>
      </c>
      <c r="BX1737">
        <v>0</v>
      </c>
    </row>
    <row r="1738" spans="1:76" x14ac:dyDescent="0.25">
      <c r="A1738" t="s">
        <v>819</v>
      </c>
      <c r="B1738" t="s">
        <v>191</v>
      </c>
      <c r="C1738" t="s">
        <v>820</v>
      </c>
      <c r="D1738" t="s">
        <v>274</v>
      </c>
      <c r="E1738" t="s">
        <v>697</v>
      </c>
      <c r="F1738" t="s">
        <v>667</v>
      </c>
      <c r="G1738" t="s">
        <v>697</v>
      </c>
      <c r="H1738" t="s">
        <v>184</v>
      </c>
      <c r="I1738" t="s">
        <v>3339</v>
      </c>
      <c r="J1738" t="s">
        <v>3339</v>
      </c>
      <c r="K1738">
        <v>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697</v>
      </c>
      <c r="AC1738" s="2">
        <v>-2.6557377049180326</v>
      </c>
      <c r="AD1738">
        <v>-0.57999999999999996</v>
      </c>
      <c r="AE1738">
        <v>0</v>
      </c>
      <c r="AF1738">
        <v>0</v>
      </c>
      <c r="AG1738">
        <v>0</v>
      </c>
      <c r="AH1738">
        <v>0</v>
      </c>
      <c r="AI1738" t="s">
        <v>697</v>
      </c>
      <c r="AJ1738" t="s">
        <v>697</v>
      </c>
      <c r="AK1738" t="s">
        <v>697</v>
      </c>
      <c r="AL1738">
        <v>0</v>
      </c>
      <c r="AM1738">
        <v>0</v>
      </c>
      <c r="AN1738" t="s">
        <v>697</v>
      </c>
      <c r="AO1738" t="s">
        <v>697</v>
      </c>
      <c r="AP1738" t="s">
        <v>697</v>
      </c>
      <c r="AQ1738" t="s">
        <v>697</v>
      </c>
      <c r="AR1738" t="s">
        <v>697</v>
      </c>
      <c r="AS1738" t="s">
        <v>697</v>
      </c>
      <c r="AT1738" t="s">
        <v>697</v>
      </c>
      <c r="AU1738" t="s">
        <v>697</v>
      </c>
      <c r="AV1738" t="s">
        <v>697</v>
      </c>
      <c r="AW1738" t="s">
        <v>697</v>
      </c>
      <c r="AX1738" t="s">
        <v>697</v>
      </c>
      <c r="AY1738" t="s">
        <v>697</v>
      </c>
      <c r="AZ1738" t="s">
        <v>697</v>
      </c>
      <c r="BA1738" t="s">
        <v>3371</v>
      </c>
      <c r="BB1738" t="s">
        <v>3774</v>
      </c>
      <c r="BC1738">
        <v>3.24</v>
      </c>
      <c r="BD1738" t="s">
        <v>697</v>
      </c>
      <c r="BE1738">
        <v>0</v>
      </c>
      <c r="BF1738">
        <v>0</v>
      </c>
      <c r="BG1738">
        <v>0</v>
      </c>
      <c r="BH1738">
        <v>0</v>
      </c>
      <c r="BI1738" t="s">
        <v>197</v>
      </c>
      <c r="BJ1738" t="s">
        <v>697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 t="s">
        <v>697</v>
      </c>
      <c r="BQ1738">
        <v>0</v>
      </c>
      <c r="BR1738">
        <v>0</v>
      </c>
      <c r="BS1738">
        <v>0</v>
      </c>
      <c r="BT1738" t="s">
        <v>697</v>
      </c>
      <c r="BU1738">
        <v>0</v>
      </c>
      <c r="BV1738">
        <v>0</v>
      </c>
      <c r="BW1738" t="s">
        <v>697</v>
      </c>
      <c r="BX1738">
        <v>0</v>
      </c>
    </row>
    <row r="1739" spans="1:76" x14ac:dyDescent="0.25">
      <c r="A1739" t="s">
        <v>791</v>
      </c>
      <c r="B1739" t="s">
        <v>191</v>
      </c>
      <c r="C1739" t="s">
        <v>792</v>
      </c>
      <c r="D1739" t="s">
        <v>675</v>
      </c>
      <c r="E1739" t="s">
        <v>697</v>
      </c>
      <c r="F1739" t="s">
        <v>624</v>
      </c>
      <c r="G1739" t="s">
        <v>697</v>
      </c>
      <c r="H1739" t="s">
        <v>184</v>
      </c>
      <c r="I1739" t="s">
        <v>3339</v>
      </c>
      <c r="J1739" t="s">
        <v>3339</v>
      </c>
      <c r="K1739">
        <v>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697</v>
      </c>
      <c r="AC1739" s="2">
        <v>-1.9016393442622952</v>
      </c>
      <c r="AD1739">
        <v>-0.42</v>
      </c>
      <c r="AE1739">
        <v>0</v>
      </c>
      <c r="AF1739">
        <v>0</v>
      </c>
      <c r="AG1739">
        <v>0</v>
      </c>
      <c r="AH1739">
        <v>0</v>
      </c>
      <c r="AI1739" t="s">
        <v>697</v>
      </c>
      <c r="AJ1739" t="s">
        <v>697</v>
      </c>
      <c r="AK1739" t="s">
        <v>697</v>
      </c>
      <c r="AL1739">
        <v>0</v>
      </c>
      <c r="AM1739">
        <v>0</v>
      </c>
      <c r="AN1739" t="s">
        <v>697</v>
      </c>
      <c r="AO1739" t="s">
        <v>697</v>
      </c>
      <c r="AP1739" t="s">
        <v>697</v>
      </c>
      <c r="AQ1739" t="s">
        <v>697</v>
      </c>
      <c r="AR1739" t="s">
        <v>697</v>
      </c>
      <c r="AS1739" t="s">
        <v>697</v>
      </c>
      <c r="AT1739" t="s">
        <v>697</v>
      </c>
      <c r="AU1739" t="s">
        <v>697</v>
      </c>
      <c r="AV1739" t="s">
        <v>697</v>
      </c>
      <c r="AW1739" t="s">
        <v>697</v>
      </c>
      <c r="AX1739" t="s">
        <v>697</v>
      </c>
      <c r="AY1739" t="s">
        <v>697</v>
      </c>
      <c r="AZ1739" t="s">
        <v>697</v>
      </c>
      <c r="BA1739" t="s">
        <v>3085</v>
      </c>
      <c r="BB1739" t="s">
        <v>3775</v>
      </c>
      <c r="BC1739">
        <v>2.3199999999999998</v>
      </c>
      <c r="BD1739" t="s">
        <v>697</v>
      </c>
      <c r="BE1739">
        <v>0</v>
      </c>
      <c r="BF1739">
        <v>0</v>
      </c>
      <c r="BG1739">
        <v>0</v>
      </c>
      <c r="BH1739">
        <v>0</v>
      </c>
      <c r="BI1739" t="s">
        <v>197</v>
      </c>
      <c r="BJ1739" t="s">
        <v>697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 t="s">
        <v>697</v>
      </c>
      <c r="BQ1739">
        <v>0</v>
      </c>
      <c r="BR1739">
        <v>0</v>
      </c>
      <c r="BS1739">
        <v>0</v>
      </c>
      <c r="BT1739" t="s">
        <v>697</v>
      </c>
      <c r="BU1739">
        <v>0</v>
      </c>
      <c r="BV1739">
        <v>0</v>
      </c>
      <c r="BW1739" t="s">
        <v>697</v>
      </c>
      <c r="BX1739">
        <v>0</v>
      </c>
    </row>
    <row r="1740" spans="1:76" x14ac:dyDescent="0.25">
      <c r="A1740" t="s">
        <v>791</v>
      </c>
      <c r="B1740" t="s">
        <v>191</v>
      </c>
      <c r="C1740" t="s">
        <v>792</v>
      </c>
      <c r="D1740" t="s">
        <v>675</v>
      </c>
      <c r="E1740" t="s">
        <v>697</v>
      </c>
      <c r="F1740" t="s">
        <v>624</v>
      </c>
      <c r="G1740" t="s">
        <v>697</v>
      </c>
      <c r="H1740" t="s">
        <v>184</v>
      </c>
      <c r="I1740" t="s">
        <v>3339</v>
      </c>
      <c r="J1740" t="s">
        <v>3339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">
        <v>697</v>
      </c>
      <c r="AC1740" s="2">
        <v>-1.2622950819672132</v>
      </c>
      <c r="AD1740">
        <v>-0.28000000000000003</v>
      </c>
      <c r="AE1740">
        <v>0</v>
      </c>
      <c r="AF1740">
        <v>0</v>
      </c>
      <c r="AG1740">
        <v>0</v>
      </c>
      <c r="AH1740">
        <v>0</v>
      </c>
      <c r="AI1740" t="s">
        <v>697</v>
      </c>
      <c r="AJ1740" t="s">
        <v>697</v>
      </c>
      <c r="AK1740" t="s">
        <v>697</v>
      </c>
      <c r="AL1740">
        <v>0</v>
      </c>
      <c r="AM1740">
        <v>0</v>
      </c>
      <c r="AN1740" t="s">
        <v>697</v>
      </c>
      <c r="AO1740" t="s">
        <v>697</v>
      </c>
      <c r="AP1740" t="s">
        <v>697</v>
      </c>
      <c r="AQ1740" t="s">
        <v>697</v>
      </c>
      <c r="AR1740" t="s">
        <v>697</v>
      </c>
      <c r="AS1740" t="s">
        <v>697</v>
      </c>
      <c r="AT1740" t="s">
        <v>697</v>
      </c>
      <c r="AU1740" t="s">
        <v>697</v>
      </c>
      <c r="AV1740" t="s">
        <v>697</v>
      </c>
      <c r="AW1740" t="s">
        <v>697</v>
      </c>
      <c r="AX1740" t="s">
        <v>697</v>
      </c>
      <c r="AY1740" t="s">
        <v>697</v>
      </c>
      <c r="AZ1740" t="s">
        <v>697</v>
      </c>
      <c r="BA1740" t="s">
        <v>3776</v>
      </c>
      <c r="BB1740" t="s">
        <v>3777</v>
      </c>
      <c r="BC1740">
        <v>1.54</v>
      </c>
      <c r="BD1740" t="s">
        <v>697</v>
      </c>
      <c r="BE1740">
        <v>0</v>
      </c>
      <c r="BF1740">
        <v>0</v>
      </c>
      <c r="BG1740">
        <v>0</v>
      </c>
      <c r="BH1740">
        <v>0</v>
      </c>
      <c r="BI1740" t="s">
        <v>197</v>
      </c>
      <c r="BJ1740" t="s">
        <v>697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 t="s">
        <v>697</v>
      </c>
      <c r="BQ1740">
        <v>0</v>
      </c>
      <c r="BR1740">
        <v>0</v>
      </c>
      <c r="BS1740">
        <v>0</v>
      </c>
      <c r="BT1740" t="s">
        <v>697</v>
      </c>
      <c r="BU1740">
        <v>0</v>
      </c>
      <c r="BV1740">
        <v>0</v>
      </c>
      <c r="BW1740" t="s">
        <v>697</v>
      </c>
      <c r="BX1740">
        <v>0</v>
      </c>
    </row>
    <row r="1741" spans="1:76" x14ac:dyDescent="0.25">
      <c r="A1741" t="s">
        <v>741</v>
      </c>
      <c r="B1741" t="s">
        <v>201</v>
      </c>
      <c r="C1741" t="s">
        <v>696</v>
      </c>
      <c r="D1741" t="s">
        <v>247</v>
      </c>
      <c r="E1741" t="s">
        <v>697</v>
      </c>
      <c r="F1741" t="s">
        <v>683</v>
      </c>
      <c r="G1741" t="s">
        <v>697</v>
      </c>
      <c r="H1741" t="s">
        <v>184</v>
      </c>
      <c r="I1741" t="s">
        <v>3339</v>
      </c>
      <c r="J1741" t="s">
        <v>3339</v>
      </c>
      <c r="K1741">
        <v>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697</v>
      </c>
      <c r="AC1741" s="2">
        <v>-3.9098360655737703</v>
      </c>
      <c r="AD1741">
        <v>-0.86</v>
      </c>
      <c r="AE1741">
        <v>0</v>
      </c>
      <c r="AF1741">
        <v>0</v>
      </c>
      <c r="AG1741">
        <v>0</v>
      </c>
      <c r="AH1741">
        <v>0</v>
      </c>
      <c r="AI1741" t="s">
        <v>697</v>
      </c>
      <c r="AJ1741" t="s">
        <v>697</v>
      </c>
      <c r="AK1741" t="s">
        <v>697</v>
      </c>
      <c r="AL1741">
        <v>0</v>
      </c>
      <c r="AM1741">
        <v>0</v>
      </c>
      <c r="AN1741" t="s">
        <v>697</v>
      </c>
      <c r="AO1741" t="s">
        <v>697</v>
      </c>
      <c r="AP1741" t="s">
        <v>697</v>
      </c>
      <c r="AQ1741" t="s">
        <v>697</v>
      </c>
      <c r="AR1741" t="s">
        <v>697</v>
      </c>
      <c r="AS1741" t="s">
        <v>697</v>
      </c>
      <c r="AT1741" t="s">
        <v>697</v>
      </c>
      <c r="AU1741" t="s">
        <v>697</v>
      </c>
      <c r="AV1741" t="s">
        <v>697</v>
      </c>
      <c r="AW1741" t="s">
        <v>697</v>
      </c>
      <c r="AX1741" t="s">
        <v>697</v>
      </c>
      <c r="AY1741" t="s">
        <v>697</v>
      </c>
      <c r="AZ1741" t="s">
        <v>697</v>
      </c>
      <c r="BA1741" t="s">
        <v>3778</v>
      </c>
      <c r="BB1741" t="s">
        <v>3779</v>
      </c>
      <c r="BC1741">
        <v>4.7699999999999996</v>
      </c>
      <c r="BD1741" t="s">
        <v>697</v>
      </c>
      <c r="BE1741">
        <v>0</v>
      </c>
      <c r="BF1741">
        <v>0</v>
      </c>
      <c r="BG1741">
        <v>0</v>
      </c>
      <c r="BH1741">
        <v>0</v>
      </c>
      <c r="BI1741" t="s">
        <v>197</v>
      </c>
      <c r="BJ1741" t="s">
        <v>697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 t="s">
        <v>697</v>
      </c>
      <c r="BQ1741">
        <v>0</v>
      </c>
      <c r="BR1741">
        <v>0</v>
      </c>
      <c r="BS1741">
        <v>0</v>
      </c>
      <c r="BT1741" t="s">
        <v>697</v>
      </c>
      <c r="BU1741">
        <v>0</v>
      </c>
      <c r="BV1741">
        <v>0</v>
      </c>
      <c r="BW1741" t="s">
        <v>697</v>
      </c>
      <c r="BX1741">
        <v>0</v>
      </c>
    </row>
    <row r="1742" spans="1:76" x14ac:dyDescent="0.25">
      <c r="A1742" t="s">
        <v>192</v>
      </c>
      <c r="B1742" t="s">
        <v>697</v>
      </c>
      <c r="C1742" t="s">
        <v>697</v>
      </c>
      <c r="D1742" t="s">
        <v>697</v>
      </c>
      <c r="E1742" t="s">
        <v>697</v>
      </c>
      <c r="F1742" t="s">
        <v>697</v>
      </c>
      <c r="G1742" t="s">
        <v>697</v>
      </c>
      <c r="H1742" t="s">
        <v>186</v>
      </c>
      <c r="I1742" t="s">
        <v>3339</v>
      </c>
      <c r="J1742" t="s">
        <v>3339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">
        <v>697</v>
      </c>
      <c r="AC1742" s="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697</v>
      </c>
      <c r="AJ1742" t="s">
        <v>697</v>
      </c>
      <c r="AK1742" t="s">
        <v>697</v>
      </c>
      <c r="AL1742">
        <v>0</v>
      </c>
      <c r="AM1742">
        <v>0</v>
      </c>
      <c r="AN1742" t="s">
        <v>697</v>
      </c>
      <c r="AO1742" t="s">
        <v>697</v>
      </c>
      <c r="AP1742" t="s">
        <v>697</v>
      </c>
      <c r="AQ1742" t="s">
        <v>697</v>
      </c>
      <c r="AR1742" t="s">
        <v>697</v>
      </c>
      <c r="AS1742" t="s">
        <v>697</v>
      </c>
      <c r="AT1742" t="s">
        <v>697</v>
      </c>
      <c r="AU1742" t="s">
        <v>697</v>
      </c>
      <c r="AV1742" t="s">
        <v>697</v>
      </c>
      <c r="AW1742" t="s">
        <v>697</v>
      </c>
      <c r="AX1742" t="s">
        <v>697</v>
      </c>
      <c r="AY1742" t="s">
        <v>697</v>
      </c>
      <c r="AZ1742" t="s">
        <v>697</v>
      </c>
      <c r="BA1742" t="s">
        <v>697</v>
      </c>
      <c r="BB1742" t="s">
        <v>3780</v>
      </c>
      <c r="BC1742">
        <v>0</v>
      </c>
      <c r="BD1742" t="s">
        <v>697</v>
      </c>
      <c r="BE1742">
        <v>718.12</v>
      </c>
      <c r="BF1742">
        <v>0</v>
      </c>
      <c r="BG1742">
        <v>0</v>
      </c>
      <c r="BH1742">
        <v>0</v>
      </c>
      <c r="BI1742" t="s">
        <v>197</v>
      </c>
      <c r="BJ1742" t="s">
        <v>697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 t="s">
        <v>697</v>
      </c>
      <c r="BQ1742">
        <v>0</v>
      </c>
      <c r="BR1742">
        <v>0</v>
      </c>
      <c r="BS1742">
        <v>0</v>
      </c>
      <c r="BT1742" t="s">
        <v>697</v>
      </c>
      <c r="BU1742">
        <v>0</v>
      </c>
      <c r="BV1742">
        <v>0</v>
      </c>
      <c r="BW1742" t="s">
        <v>697</v>
      </c>
      <c r="BX1742">
        <v>0</v>
      </c>
    </row>
    <row r="1743" spans="1:76" x14ac:dyDescent="0.25">
      <c r="A1743" t="s">
        <v>738</v>
      </c>
      <c r="B1743" t="s">
        <v>201</v>
      </c>
      <c r="C1743" t="s">
        <v>634</v>
      </c>
      <c r="D1743" t="s">
        <v>224</v>
      </c>
      <c r="E1743" t="s">
        <v>192</v>
      </c>
      <c r="F1743" t="s">
        <v>225</v>
      </c>
      <c r="G1743" t="s">
        <v>697</v>
      </c>
      <c r="H1743" t="s">
        <v>89</v>
      </c>
      <c r="I1743" t="s">
        <v>1435</v>
      </c>
      <c r="J1743" t="s">
        <v>3781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697</v>
      </c>
      <c r="AC1743" s="2">
        <v>0</v>
      </c>
      <c r="AD1743">
        <v>0</v>
      </c>
      <c r="AE1743">
        <v>0</v>
      </c>
      <c r="AF1743">
        <v>1</v>
      </c>
      <c r="AG1743">
        <v>0</v>
      </c>
      <c r="AH1743">
        <v>47.52</v>
      </c>
      <c r="AI1743" t="s">
        <v>614</v>
      </c>
      <c r="AJ1743" t="s">
        <v>682</v>
      </c>
      <c r="AK1743" t="s">
        <v>697</v>
      </c>
      <c r="AL1743">
        <v>0</v>
      </c>
      <c r="AM1743">
        <v>0</v>
      </c>
      <c r="AN1743" t="s">
        <v>194</v>
      </c>
      <c r="AO1743" t="s">
        <v>697</v>
      </c>
      <c r="AP1743" t="s">
        <v>697</v>
      </c>
      <c r="AQ1743" t="s">
        <v>3782</v>
      </c>
      <c r="AR1743" t="s">
        <v>3783</v>
      </c>
      <c r="AS1743" t="s">
        <v>697</v>
      </c>
      <c r="AT1743" t="s">
        <v>697</v>
      </c>
      <c r="AU1743" t="s">
        <v>213</v>
      </c>
      <c r="AV1743" t="s">
        <v>236</v>
      </c>
      <c r="AW1743" t="s">
        <v>196</v>
      </c>
      <c r="AX1743" t="s">
        <v>697</v>
      </c>
      <c r="AY1743" t="s">
        <v>697</v>
      </c>
      <c r="AZ1743" t="s">
        <v>697</v>
      </c>
      <c r="BA1743" t="s">
        <v>2001</v>
      </c>
      <c r="BB1743" t="s">
        <v>3560</v>
      </c>
      <c r="BC1743">
        <v>0</v>
      </c>
      <c r="BD1743" t="s">
        <v>697</v>
      </c>
      <c r="BE1743">
        <v>0</v>
      </c>
      <c r="BF1743">
        <v>0</v>
      </c>
      <c r="BG1743">
        <v>0</v>
      </c>
      <c r="BH1743">
        <v>1.6</v>
      </c>
      <c r="BI1743" t="s">
        <v>197</v>
      </c>
      <c r="BJ1743" t="s">
        <v>192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 t="s">
        <v>3784</v>
      </c>
      <c r="BQ1743">
        <v>0</v>
      </c>
      <c r="BR1743">
        <v>0</v>
      </c>
      <c r="BS1743">
        <v>0</v>
      </c>
      <c r="BT1743" t="s">
        <v>880</v>
      </c>
      <c r="BU1743">
        <v>0</v>
      </c>
      <c r="BV1743">
        <v>0</v>
      </c>
      <c r="BW1743" t="s">
        <v>697</v>
      </c>
      <c r="BX1743">
        <v>0</v>
      </c>
    </row>
    <row r="1744" spans="1:76" x14ac:dyDescent="0.25">
      <c r="A1744" t="s">
        <v>738</v>
      </c>
      <c r="B1744" t="s">
        <v>201</v>
      </c>
      <c r="C1744" t="s">
        <v>634</v>
      </c>
      <c r="D1744" t="s">
        <v>224</v>
      </c>
      <c r="E1744" t="s">
        <v>192</v>
      </c>
      <c r="F1744" t="s">
        <v>225</v>
      </c>
      <c r="G1744" t="s">
        <v>198</v>
      </c>
      <c r="H1744" t="s">
        <v>198</v>
      </c>
      <c r="I1744" t="s">
        <v>1435</v>
      </c>
      <c r="J1744" t="s">
        <v>3781</v>
      </c>
      <c r="K1744">
        <v>1</v>
      </c>
      <c r="L1744">
        <v>642</v>
      </c>
      <c r="M1744">
        <v>400</v>
      </c>
      <c r="N1744">
        <v>0</v>
      </c>
      <c r="O1744">
        <v>0</v>
      </c>
      <c r="P1744">
        <v>0</v>
      </c>
      <c r="Q1744">
        <v>642</v>
      </c>
      <c r="R1744">
        <v>0</v>
      </c>
      <c r="S1744">
        <v>0</v>
      </c>
      <c r="T1744">
        <v>37.69</v>
      </c>
      <c r="U1744">
        <v>29.5</v>
      </c>
      <c r="V1744">
        <v>24.18</v>
      </c>
      <c r="W1744">
        <v>-13.51</v>
      </c>
      <c r="X1744">
        <v>-43.12</v>
      </c>
      <c r="Y1744">
        <v>0</v>
      </c>
      <c r="Z1744">
        <v>3.76</v>
      </c>
      <c r="AA1744">
        <v>0.94</v>
      </c>
      <c r="AB1744" t="s">
        <v>199</v>
      </c>
      <c r="AC1744" s="2">
        <v>-43.122950819672134</v>
      </c>
      <c r="AD1744">
        <v>-9.49</v>
      </c>
      <c r="AE1744">
        <v>448.85</v>
      </c>
      <c r="AF1744">
        <v>0</v>
      </c>
      <c r="AG1744">
        <v>0</v>
      </c>
      <c r="AH1744">
        <v>0</v>
      </c>
      <c r="AI1744" t="s">
        <v>697</v>
      </c>
      <c r="AJ1744" t="s">
        <v>697</v>
      </c>
      <c r="AK1744" t="s">
        <v>697</v>
      </c>
      <c r="AL1744">
        <v>0</v>
      </c>
      <c r="AM1744">
        <v>0</v>
      </c>
      <c r="AN1744" t="s">
        <v>697</v>
      </c>
      <c r="AO1744" t="s">
        <v>697</v>
      </c>
      <c r="AP1744" t="s">
        <v>248</v>
      </c>
      <c r="AQ1744" t="s">
        <v>3782</v>
      </c>
      <c r="AR1744" t="s">
        <v>3783</v>
      </c>
      <c r="AS1744" t="s">
        <v>697</v>
      </c>
      <c r="AT1744" t="s">
        <v>697</v>
      </c>
      <c r="AU1744" t="s">
        <v>213</v>
      </c>
      <c r="AV1744" t="s">
        <v>236</v>
      </c>
      <c r="AW1744" t="s">
        <v>196</v>
      </c>
      <c r="AX1744" t="s">
        <v>697</v>
      </c>
      <c r="AY1744" t="s">
        <v>697</v>
      </c>
      <c r="AZ1744" t="s">
        <v>697</v>
      </c>
      <c r="BA1744" t="s">
        <v>2001</v>
      </c>
      <c r="BB1744" t="s">
        <v>3560</v>
      </c>
      <c r="BC1744">
        <v>0</v>
      </c>
      <c r="BD1744" t="s">
        <v>697</v>
      </c>
      <c r="BE1744">
        <v>0</v>
      </c>
      <c r="BF1744">
        <v>0</v>
      </c>
      <c r="BG1744">
        <v>0</v>
      </c>
      <c r="BH1744">
        <v>0</v>
      </c>
      <c r="BI1744" t="s">
        <v>197</v>
      </c>
      <c r="BJ1744" t="s">
        <v>697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 t="s">
        <v>3784</v>
      </c>
      <c r="BQ1744">
        <v>0</v>
      </c>
      <c r="BR1744">
        <v>0</v>
      </c>
      <c r="BS1744">
        <v>0</v>
      </c>
      <c r="BT1744" t="s">
        <v>697</v>
      </c>
      <c r="BU1744">
        <v>0</v>
      </c>
      <c r="BV1744">
        <v>0</v>
      </c>
      <c r="BW1744" t="s">
        <v>697</v>
      </c>
      <c r="BX1744">
        <v>0</v>
      </c>
    </row>
    <row r="1745" spans="1:76" x14ac:dyDescent="0.25">
      <c r="A1745" t="s">
        <v>735</v>
      </c>
      <c r="B1745" t="s">
        <v>231</v>
      </c>
      <c r="C1745" t="s">
        <v>232</v>
      </c>
      <c r="D1745" t="s">
        <v>233</v>
      </c>
      <c r="E1745" t="s">
        <v>192</v>
      </c>
      <c r="F1745" t="s">
        <v>234</v>
      </c>
      <c r="G1745" t="s">
        <v>697</v>
      </c>
      <c r="H1745" t="s">
        <v>89</v>
      </c>
      <c r="I1745" t="s">
        <v>3088</v>
      </c>
      <c r="J1745" t="s">
        <v>3781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697</v>
      </c>
      <c r="AC1745" s="2">
        <v>0</v>
      </c>
      <c r="AD1745">
        <v>0</v>
      </c>
      <c r="AE1745">
        <v>0</v>
      </c>
      <c r="AF1745">
        <v>1</v>
      </c>
      <c r="AG1745">
        <v>0</v>
      </c>
      <c r="AH1745">
        <v>63.36</v>
      </c>
      <c r="AI1745" t="s">
        <v>604</v>
      </c>
      <c r="AJ1745" t="s">
        <v>614</v>
      </c>
      <c r="AK1745" t="s">
        <v>697</v>
      </c>
      <c r="AL1745">
        <v>0</v>
      </c>
      <c r="AM1745">
        <v>0</v>
      </c>
      <c r="AN1745" t="s">
        <v>194</v>
      </c>
      <c r="AO1745" t="s">
        <v>697</v>
      </c>
      <c r="AP1745" t="s">
        <v>697</v>
      </c>
      <c r="AQ1745" t="s">
        <v>3785</v>
      </c>
      <c r="AR1745" t="s">
        <v>3786</v>
      </c>
      <c r="AS1745" t="s">
        <v>697</v>
      </c>
      <c r="AT1745" t="s">
        <v>697</v>
      </c>
      <c r="AU1745" t="s">
        <v>602</v>
      </c>
      <c r="AV1745" t="s">
        <v>236</v>
      </c>
      <c r="AW1745" t="s">
        <v>196</v>
      </c>
      <c r="AX1745" t="s">
        <v>697</v>
      </c>
      <c r="AY1745" t="s">
        <v>697</v>
      </c>
      <c r="AZ1745" t="s">
        <v>697</v>
      </c>
      <c r="BA1745" t="s">
        <v>3633</v>
      </c>
      <c r="BB1745" t="s">
        <v>3787</v>
      </c>
      <c r="BC1745">
        <v>0</v>
      </c>
      <c r="BD1745" t="s">
        <v>697</v>
      </c>
      <c r="BE1745">
        <v>0</v>
      </c>
      <c r="BF1745">
        <v>0</v>
      </c>
      <c r="BG1745">
        <v>0</v>
      </c>
      <c r="BH1745">
        <v>2</v>
      </c>
      <c r="BI1745" t="s">
        <v>197</v>
      </c>
      <c r="BJ1745" t="s">
        <v>192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 t="s">
        <v>3788</v>
      </c>
      <c r="BQ1745">
        <v>0</v>
      </c>
      <c r="BR1745">
        <v>0</v>
      </c>
      <c r="BS1745">
        <v>0</v>
      </c>
      <c r="BT1745" t="s">
        <v>880</v>
      </c>
      <c r="BU1745">
        <v>0</v>
      </c>
      <c r="BV1745">
        <v>0</v>
      </c>
      <c r="BW1745" t="s">
        <v>697</v>
      </c>
      <c r="BX1745">
        <v>0</v>
      </c>
    </row>
    <row r="1746" spans="1:76" x14ac:dyDescent="0.25">
      <c r="A1746" t="s">
        <v>735</v>
      </c>
      <c r="B1746" t="s">
        <v>231</v>
      </c>
      <c r="C1746" t="s">
        <v>232</v>
      </c>
      <c r="D1746" t="s">
        <v>233</v>
      </c>
      <c r="E1746" t="s">
        <v>192</v>
      </c>
      <c r="F1746" t="s">
        <v>234</v>
      </c>
      <c r="G1746" t="s">
        <v>198</v>
      </c>
      <c r="H1746" t="s">
        <v>639</v>
      </c>
      <c r="I1746" t="s">
        <v>3088</v>
      </c>
      <c r="J1746" t="s">
        <v>3781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697</v>
      </c>
      <c r="AC1746" s="2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697</v>
      </c>
      <c r="AJ1746" t="s">
        <v>697</v>
      </c>
      <c r="AK1746" t="s">
        <v>697</v>
      </c>
      <c r="AL1746">
        <v>0</v>
      </c>
      <c r="AM1746">
        <v>0</v>
      </c>
      <c r="AN1746" t="s">
        <v>639</v>
      </c>
      <c r="AO1746" t="s">
        <v>697</v>
      </c>
      <c r="AP1746" t="s">
        <v>697</v>
      </c>
      <c r="AQ1746" t="s">
        <v>3785</v>
      </c>
      <c r="AR1746" t="s">
        <v>3786</v>
      </c>
      <c r="AS1746" t="s">
        <v>697</v>
      </c>
      <c r="AT1746" t="s">
        <v>697</v>
      </c>
      <c r="AU1746" t="s">
        <v>602</v>
      </c>
      <c r="AV1746" t="s">
        <v>236</v>
      </c>
      <c r="AW1746" t="s">
        <v>196</v>
      </c>
      <c r="AX1746" t="s">
        <v>697</v>
      </c>
      <c r="AY1746" t="s">
        <v>697</v>
      </c>
      <c r="AZ1746" t="s">
        <v>697</v>
      </c>
      <c r="BA1746" t="s">
        <v>3633</v>
      </c>
      <c r="BB1746" t="s">
        <v>3787</v>
      </c>
      <c r="BC1746">
        <v>0</v>
      </c>
      <c r="BD1746" t="s">
        <v>697</v>
      </c>
      <c r="BE1746">
        <v>0</v>
      </c>
      <c r="BF1746">
        <v>0</v>
      </c>
      <c r="BG1746">
        <v>0</v>
      </c>
      <c r="BH1746">
        <v>0</v>
      </c>
      <c r="BI1746" t="s">
        <v>197</v>
      </c>
      <c r="BJ1746" t="s">
        <v>697</v>
      </c>
      <c r="BK1746">
        <v>0</v>
      </c>
      <c r="BL1746">
        <v>0</v>
      </c>
      <c r="BM1746">
        <v>25.5</v>
      </c>
      <c r="BN1746">
        <v>0</v>
      </c>
      <c r="BO1746">
        <v>0</v>
      </c>
      <c r="BP1746" t="s">
        <v>697</v>
      </c>
      <c r="BQ1746">
        <v>0</v>
      </c>
      <c r="BR1746">
        <v>0</v>
      </c>
      <c r="BS1746">
        <v>0</v>
      </c>
      <c r="BT1746" t="s">
        <v>697</v>
      </c>
      <c r="BU1746">
        <v>0</v>
      </c>
      <c r="BV1746">
        <v>0</v>
      </c>
      <c r="BW1746" t="s">
        <v>697</v>
      </c>
      <c r="BX1746">
        <v>0</v>
      </c>
    </row>
    <row r="1747" spans="1:76" x14ac:dyDescent="0.25">
      <c r="A1747" t="s">
        <v>735</v>
      </c>
      <c r="B1747" t="s">
        <v>231</v>
      </c>
      <c r="C1747" t="s">
        <v>232</v>
      </c>
      <c r="D1747" t="s">
        <v>233</v>
      </c>
      <c r="E1747" t="s">
        <v>192</v>
      </c>
      <c r="F1747" t="s">
        <v>234</v>
      </c>
      <c r="G1747" t="s">
        <v>198</v>
      </c>
      <c r="H1747" t="s">
        <v>198</v>
      </c>
      <c r="I1747" t="s">
        <v>3088</v>
      </c>
      <c r="J1747" t="s">
        <v>3781</v>
      </c>
      <c r="K1747">
        <v>1</v>
      </c>
      <c r="L1747">
        <v>454</v>
      </c>
      <c r="M1747">
        <v>323</v>
      </c>
      <c r="N1747">
        <v>0</v>
      </c>
      <c r="O1747">
        <v>0</v>
      </c>
      <c r="P1747">
        <v>0</v>
      </c>
      <c r="Q1747">
        <v>454</v>
      </c>
      <c r="R1747">
        <v>0</v>
      </c>
      <c r="S1747">
        <v>0</v>
      </c>
      <c r="T1747">
        <v>28.85</v>
      </c>
      <c r="U1747">
        <v>21.5</v>
      </c>
      <c r="V1747">
        <v>17.62</v>
      </c>
      <c r="W1747">
        <v>-11.23</v>
      </c>
      <c r="X1747">
        <v>-27.37</v>
      </c>
      <c r="Y1747">
        <v>9.6359999999999992</v>
      </c>
      <c r="Z1747">
        <v>10.5</v>
      </c>
      <c r="AA1747">
        <v>3.25</v>
      </c>
      <c r="AB1747" t="s">
        <v>199</v>
      </c>
      <c r="AC1747" s="2">
        <v>-35.267213114754099</v>
      </c>
      <c r="AD1747">
        <v>-7.76</v>
      </c>
      <c r="AE1747">
        <v>345.89</v>
      </c>
      <c r="AF1747">
        <v>0</v>
      </c>
      <c r="AG1747">
        <v>0</v>
      </c>
      <c r="AH1747">
        <v>0</v>
      </c>
      <c r="AI1747" t="s">
        <v>697</v>
      </c>
      <c r="AJ1747" t="s">
        <v>697</v>
      </c>
      <c r="AK1747" t="s">
        <v>697</v>
      </c>
      <c r="AL1747">
        <v>0</v>
      </c>
      <c r="AM1747">
        <v>0</v>
      </c>
      <c r="AN1747" t="s">
        <v>697</v>
      </c>
      <c r="AO1747" t="s">
        <v>697</v>
      </c>
      <c r="AP1747" t="s">
        <v>215</v>
      </c>
      <c r="AQ1747" t="s">
        <v>3785</v>
      </c>
      <c r="AR1747" t="s">
        <v>3786</v>
      </c>
      <c r="AS1747" t="s">
        <v>697</v>
      </c>
      <c r="AT1747" t="s">
        <v>697</v>
      </c>
      <c r="AU1747" t="s">
        <v>602</v>
      </c>
      <c r="AV1747" t="s">
        <v>236</v>
      </c>
      <c r="AW1747" t="s">
        <v>196</v>
      </c>
      <c r="AX1747" t="s">
        <v>697</v>
      </c>
      <c r="AY1747" t="s">
        <v>697</v>
      </c>
      <c r="AZ1747" t="s">
        <v>697</v>
      </c>
      <c r="BA1747" t="s">
        <v>3633</v>
      </c>
      <c r="BB1747" t="s">
        <v>3787</v>
      </c>
      <c r="BC1747">
        <v>0</v>
      </c>
      <c r="BD1747" t="s">
        <v>697</v>
      </c>
      <c r="BE1747">
        <v>0</v>
      </c>
      <c r="BF1747">
        <v>0</v>
      </c>
      <c r="BG1747">
        <v>0</v>
      </c>
      <c r="BH1747">
        <v>0</v>
      </c>
      <c r="BI1747" t="s">
        <v>197</v>
      </c>
      <c r="BJ1747" t="s">
        <v>697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 t="s">
        <v>3788</v>
      </c>
      <c r="BQ1747">
        <v>0</v>
      </c>
      <c r="BR1747">
        <v>0</v>
      </c>
      <c r="BS1747">
        <v>0</v>
      </c>
      <c r="BT1747" t="s">
        <v>697</v>
      </c>
      <c r="BU1747">
        <v>0</v>
      </c>
      <c r="BV1747">
        <v>0</v>
      </c>
      <c r="BW1747" t="s">
        <v>697</v>
      </c>
      <c r="BX1747">
        <v>0</v>
      </c>
    </row>
    <row r="1748" spans="1:76" x14ac:dyDescent="0.25">
      <c r="A1748" t="s">
        <v>745</v>
      </c>
      <c r="B1748" t="s">
        <v>191</v>
      </c>
      <c r="C1748" t="s">
        <v>537</v>
      </c>
      <c r="D1748" t="s">
        <v>668</v>
      </c>
      <c r="E1748" t="s">
        <v>192</v>
      </c>
      <c r="F1748" t="s">
        <v>469</v>
      </c>
      <c r="G1748" t="s">
        <v>697</v>
      </c>
      <c r="H1748" t="s">
        <v>89</v>
      </c>
      <c r="I1748" t="s">
        <v>1570</v>
      </c>
      <c r="J1748" t="s">
        <v>3781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697</v>
      </c>
      <c r="AC1748" s="2">
        <v>0</v>
      </c>
      <c r="AD1748">
        <v>0</v>
      </c>
      <c r="AE1748">
        <v>0</v>
      </c>
      <c r="AF1748">
        <v>1</v>
      </c>
      <c r="AG1748">
        <v>0</v>
      </c>
      <c r="AH1748">
        <v>64.59</v>
      </c>
      <c r="AI1748" t="s">
        <v>698</v>
      </c>
      <c r="AJ1748" t="s">
        <v>705</v>
      </c>
      <c r="AK1748" t="s">
        <v>697</v>
      </c>
      <c r="AL1748">
        <v>0</v>
      </c>
      <c r="AM1748">
        <v>0</v>
      </c>
      <c r="AN1748" t="s">
        <v>194</v>
      </c>
      <c r="AO1748" t="s">
        <v>697</v>
      </c>
      <c r="AP1748" t="s">
        <v>697</v>
      </c>
      <c r="AQ1748" t="s">
        <v>3789</v>
      </c>
      <c r="AR1748" t="s">
        <v>3790</v>
      </c>
      <c r="AS1748" t="s">
        <v>697</v>
      </c>
      <c r="AT1748" t="s">
        <v>697</v>
      </c>
      <c r="AU1748" t="s">
        <v>706</v>
      </c>
      <c r="AV1748" t="s">
        <v>236</v>
      </c>
      <c r="AW1748" t="s">
        <v>196</v>
      </c>
      <c r="AX1748" t="s">
        <v>697</v>
      </c>
      <c r="AY1748" t="s">
        <v>697</v>
      </c>
      <c r="AZ1748" t="s">
        <v>697</v>
      </c>
      <c r="BA1748" t="s">
        <v>2586</v>
      </c>
      <c r="BB1748" t="s">
        <v>3791</v>
      </c>
      <c r="BC1748">
        <v>0</v>
      </c>
      <c r="BD1748" t="s">
        <v>697</v>
      </c>
      <c r="BE1748">
        <v>0</v>
      </c>
      <c r="BF1748">
        <v>0</v>
      </c>
      <c r="BG1748">
        <v>0</v>
      </c>
      <c r="BH1748">
        <v>2.25</v>
      </c>
      <c r="BI1748" t="s">
        <v>197</v>
      </c>
      <c r="BJ1748" t="s">
        <v>192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 t="s">
        <v>3792</v>
      </c>
      <c r="BQ1748">
        <v>0</v>
      </c>
      <c r="BR1748">
        <v>0</v>
      </c>
      <c r="BS1748">
        <v>0</v>
      </c>
      <c r="BT1748" t="s">
        <v>880</v>
      </c>
      <c r="BU1748">
        <v>0</v>
      </c>
      <c r="BV1748">
        <v>0</v>
      </c>
      <c r="BW1748" t="s">
        <v>697</v>
      </c>
      <c r="BX1748">
        <v>0</v>
      </c>
    </row>
    <row r="1749" spans="1:76" x14ac:dyDescent="0.25">
      <c r="A1749" t="s">
        <v>745</v>
      </c>
      <c r="B1749" t="s">
        <v>191</v>
      </c>
      <c r="C1749" t="s">
        <v>537</v>
      </c>
      <c r="D1749" t="s">
        <v>668</v>
      </c>
      <c r="E1749" t="s">
        <v>192</v>
      </c>
      <c r="F1749" t="s">
        <v>469</v>
      </c>
      <c r="G1749" t="s">
        <v>198</v>
      </c>
      <c r="H1749" t="s">
        <v>198</v>
      </c>
      <c r="I1749" t="s">
        <v>1570</v>
      </c>
      <c r="J1749" t="s">
        <v>3781</v>
      </c>
      <c r="K1749">
        <v>1</v>
      </c>
      <c r="L1749">
        <v>489</v>
      </c>
      <c r="M1749">
        <v>303</v>
      </c>
      <c r="N1749">
        <v>0</v>
      </c>
      <c r="O1749">
        <v>0</v>
      </c>
      <c r="P1749">
        <v>0</v>
      </c>
      <c r="Q1749">
        <v>489</v>
      </c>
      <c r="R1749">
        <v>0</v>
      </c>
      <c r="S1749">
        <v>0</v>
      </c>
      <c r="T1749">
        <v>38.04</v>
      </c>
      <c r="U1749">
        <v>31.5</v>
      </c>
      <c r="V1749">
        <v>25.82</v>
      </c>
      <c r="W1749">
        <v>-12.22</v>
      </c>
      <c r="X1749">
        <v>-26.2</v>
      </c>
      <c r="Y1749">
        <v>8.8360000000000003</v>
      </c>
      <c r="Z1749">
        <v>9.85</v>
      </c>
      <c r="AA1749">
        <v>3.25</v>
      </c>
      <c r="AB1749" t="s">
        <v>199</v>
      </c>
      <c r="AC1749" s="2">
        <v>-33.447540983606558</v>
      </c>
      <c r="AD1749">
        <v>-7.36</v>
      </c>
      <c r="AE1749">
        <v>325.12</v>
      </c>
      <c r="AF1749">
        <v>0</v>
      </c>
      <c r="AG1749">
        <v>0</v>
      </c>
      <c r="AH1749">
        <v>0</v>
      </c>
      <c r="AI1749" t="s">
        <v>697</v>
      </c>
      <c r="AJ1749" t="s">
        <v>697</v>
      </c>
      <c r="AK1749" t="s">
        <v>697</v>
      </c>
      <c r="AL1749">
        <v>0</v>
      </c>
      <c r="AM1749">
        <v>0</v>
      </c>
      <c r="AN1749" t="s">
        <v>697</v>
      </c>
      <c r="AO1749" t="s">
        <v>697</v>
      </c>
      <c r="AP1749" t="s">
        <v>215</v>
      </c>
      <c r="AQ1749" t="s">
        <v>3789</v>
      </c>
      <c r="AR1749" t="s">
        <v>3790</v>
      </c>
      <c r="AS1749" t="s">
        <v>697</v>
      </c>
      <c r="AT1749" t="s">
        <v>697</v>
      </c>
      <c r="AU1749" t="s">
        <v>706</v>
      </c>
      <c r="AV1749" t="s">
        <v>236</v>
      </c>
      <c r="AW1749" t="s">
        <v>196</v>
      </c>
      <c r="AX1749" t="s">
        <v>697</v>
      </c>
      <c r="AY1749" t="s">
        <v>697</v>
      </c>
      <c r="AZ1749" t="s">
        <v>697</v>
      </c>
      <c r="BA1749" t="s">
        <v>2586</v>
      </c>
      <c r="BB1749" t="s">
        <v>3791</v>
      </c>
      <c r="BC1749">
        <v>0</v>
      </c>
      <c r="BD1749" t="s">
        <v>697</v>
      </c>
      <c r="BE1749">
        <v>0</v>
      </c>
      <c r="BF1749">
        <v>0</v>
      </c>
      <c r="BG1749">
        <v>0</v>
      </c>
      <c r="BH1749">
        <v>0</v>
      </c>
      <c r="BI1749" t="s">
        <v>197</v>
      </c>
      <c r="BJ1749" t="s">
        <v>697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 t="s">
        <v>3792</v>
      </c>
      <c r="BQ1749">
        <v>0</v>
      </c>
      <c r="BR1749">
        <v>0</v>
      </c>
      <c r="BS1749">
        <v>0</v>
      </c>
      <c r="BT1749" t="s">
        <v>697</v>
      </c>
      <c r="BU1749">
        <v>0</v>
      </c>
      <c r="BV1749">
        <v>0</v>
      </c>
      <c r="BW1749" t="s">
        <v>697</v>
      </c>
      <c r="BX1749">
        <v>0</v>
      </c>
    </row>
    <row r="1750" spans="1:76" x14ac:dyDescent="0.25">
      <c r="A1750" t="s">
        <v>791</v>
      </c>
      <c r="B1750" t="s">
        <v>191</v>
      </c>
      <c r="C1750" t="s">
        <v>792</v>
      </c>
      <c r="D1750" t="s">
        <v>675</v>
      </c>
      <c r="E1750" t="s">
        <v>192</v>
      </c>
      <c r="F1750" t="s">
        <v>624</v>
      </c>
      <c r="G1750" t="s">
        <v>697</v>
      </c>
      <c r="H1750" t="s">
        <v>89</v>
      </c>
      <c r="I1750" t="s">
        <v>887</v>
      </c>
      <c r="J1750" t="s">
        <v>3781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697</v>
      </c>
      <c r="AC1750" s="2">
        <v>0</v>
      </c>
      <c r="AD1750">
        <v>0</v>
      </c>
      <c r="AE1750">
        <v>0</v>
      </c>
      <c r="AF1750">
        <v>1</v>
      </c>
      <c r="AG1750">
        <v>0</v>
      </c>
      <c r="AH1750">
        <v>63.16</v>
      </c>
      <c r="AI1750" t="s">
        <v>850</v>
      </c>
      <c r="AJ1750" t="s">
        <v>855</v>
      </c>
      <c r="AK1750" t="s">
        <v>697</v>
      </c>
      <c r="AL1750">
        <v>0</v>
      </c>
      <c r="AM1750">
        <v>0</v>
      </c>
      <c r="AN1750" t="s">
        <v>235</v>
      </c>
      <c r="AO1750" t="s">
        <v>697</v>
      </c>
      <c r="AP1750" t="s">
        <v>697</v>
      </c>
      <c r="AQ1750" t="s">
        <v>3793</v>
      </c>
      <c r="AR1750" t="s">
        <v>3794</v>
      </c>
      <c r="AS1750" t="s">
        <v>697</v>
      </c>
      <c r="AT1750" t="s">
        <v>697</v>
      </c>
      <c r="AU1750" t="s">
        <v>856</v>
      </c>
      <c r="AV1750" t="s">
        <v>236</v>
      </c>
      <c r="AW1750" t="s">
        <v>196</v>
      </c>
      <c r="AX1750" t="s">
        <v>697</v>
      </c>
      <c r="AY1750" t="s">
        <v>697</v>
      </c>
      <c r="AZ1750" t="s">
        <v>697</v>
      </c>
      <c r="BA1750" t="s">
        <v>898</v>
      </c>
      <c r="BB1750" t="s">
        <v>2451</v>
      </c>
      <c r="BC1750">
        <v>0</v>
      </c>
      <c r="BD1750" t="s">
        <v>697</v>
      </c>
      <c r="BE1750">
        <v>0</v>
      </c>
      <c r="BF1750">
        <v>0</v>
      </c>
      <c r="BG1750">
        <v>0</v>
      </c>
      <c r="BH1750">
        <v>2.2000000000000002</v>
      </c>
      <c r="BI1750" t="s">
        <v>197</v>
      </c>
      <c r="BJ1750" t="s">
        <v>192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 t="s">
        <v>3795</v>
      </c>
      <c r="BQ1750">
        <v>0</v>
      </c>
      <c r="BR1750">
        <v>0</v>
      </c>
      <c r="BS1750">
        <v>0</v>
      </c>
      <c r="BT1750" t="s">
        <v>880</v>
      </c>
      <c r="BU1750">
        <v>0</v>
      </c>
      <c r="BV1750">
        <v>0</v>
      </c>
      <c r="BW1750" t="s">
        <v>697</v>
      </c>
      <c r="BX1750">
        <v>0</v>
      </c>
    </row>
    <row r="1751" spans="1:76" x14ac:dyDescent="0.25">
      <c r="A1751" t="s">
        <v>791</v>
      </c>
      <c r="B1751" t="s">
        <v>191</v>
      </c>
      <c r="C1751" t="s">
        <v>792</v>
      </c>
      <c r="D1751" t="s">
        <v>675</v>
      </c>
      <c r="E1751" t="s">
        <v>192</v>
      </c>
      <c r="F1751" t="s">
        <v>624</v>
      </c>
      <c r="G1751" t="s">
        <v>697</v>
      </c>
      <c r="H1751" t="s">
        <v>89</v>
      </c>
      <c r="I1751" t="s">
        <v>887</v>
      </c>
      <c r="J1751" t="s">
        <v>3781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697</v>
      </c>
      <c r="AC1751" s="2">
        <v>0</v>
      </c>
      <c r="AD1751">
        <v>0</v>
      </c>
      <c r="AE1751">
        <v>0</v>
      </c>
      <c r="AF1751">
        <v>0</v>
      </c>
      <c r="AG1751">
        <v>1</v>
      </c>
      <c r="AH1751">
        <v>50</v>
      </c>
      <c r="AI1751" t="s">
        <v>850</v>
      </c>
      <c r="AJ1751" t="s">
        <v>855</v>
      </c>
      <c r="AK1751" t="s">
        <v>697</v>
      </c>
      <c r="AL1751">
        <v>0</v>
      </c>
      <c r="AM1751">
        <v>0</v>
      </c>
      <c r="AN1751" t="s">
        <v>237</v>
      </c>
      <c r="AO1751" t="s">
        <v>697</v>
      </c>
      <c r="AP1751" t="s">
        <v>697</v>
      </c>
      <c r="AQ1751" t="s">
        <v>3793</v>
      </c>
      <c r="AR1751" t="s">
        <v>3794</v>
      </c>
      <c r="AS1751" t="s">
        <v>697</v>
      </c>
      <c r="AT1751" t="s">
        <v>697</v>
      </c>
      <c r="AU1751" t="s">
        <v>856</v>
      </c>
      <c r="AV1751" t="s">
        <v>236</v>
      </c>
      <c r="AW1751" t="s">
        <v>196</v>
      </c>
      <c r="AX1751" t="s">
        <v>697</v>
      </c>
      <c r="AY1751" t="s">
        <v>697</v>
      </c>
      <c r="AZ1751" t="s">
        <v>697</v>
      </c>
      <c r="BA1751" t="s">
        <v>898</v>
      </c>
      <c r="BB1751" t="s">
        <v>2451</v>
      </c>
      <c r="BC1751">
        <v>0</v>
      </c>
      <c r="BD1751" t="s">
        <v>697</v>
      </c>
      <c r="BE1751">
        <v>0</v>
      </c>
      <c r="BF1751">
        <v>0</v>
      </c>
      <c r="BG1751">
        <v>0</v>
      </c>
      <c r="BH1751">
        <v>2.2000000000000002</v>
      </c>
      <c r="BI1751" t="s">
        <v>197</v>
      </c>
      <c r="BJ1751" t="s">
        <v>192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 t="s">
        <v>3795</v>
      </c>
      <c r="BQ1751">
        <v>0</v>
      </c>
      <c r="BR1751">
        <v>0</v>
      </c>
      <c r="BS1751">
        <v>0</v>
      </c>
      <c r="BT1751" t="s">
        <v>880</v>
      </c>
      <c r="BU1751">
        <v>0</v>
      </c>
      <c r="BV1751">
        <v>0</v>
      </c>
      <c r="BW1751" t="s">
        <v>697</v>
      </c>
      <c r="BX1751">
        <v>0</v>
      </c>
    </row>
    <row r="1752" spans="1:76" x14ac:dyDescent="0.25">
      <c r="A1752" t="s">
        <v>741</v>
      </c>
      <c r="B1752" t="s">
        <v>201</v>
      </c>
      <c r="C1752" t="s">
        <v>696</v>
      </c>
      <c r="D1752" t="s">
        <v>247</v>
      </c>
      <c r="E1752" t="s">
        <v>192</v>
      </c>
      <c r="F1752" t="s">
        <v>683</v>
      </c>
      <c r="G1752" t="s">
        <v>697</v>
      </c>
      <c r="H1752" t="s">
        <v>89</v>
      </c>
      <c r="I1752" t="s">
        <v>2633</v>
      </c>
      <c r="J1752" t="s">
        <v>3781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697</v>
      </c>
      <c r="AC1752" s="2">
        <v>0</v>
      </c>
      <c r="AD1752">
        <v>0</v>
      </c>
      <c r="AE1752">
        <v>0</v>
      </c>
      <c r="AF1752">
        <v>1</v>
      </c>
      <c r="AG1752">
        <v>0</v>
      </c>
      <c r="AH1752">
        <v>71.28</v>
      </c>
      <c r="AI1752" t="s">
        <v>698</v>
      </c>
      <c r="AJ1752" t="s">
        <v>705</v>
      </c>
      <c r="AK1752" t="s">
        <v>697</v>
      </c>
      <c r="AL1752">
        <v>0</v>
      </c>
      <c r="AM1752">
        <v>0</v>
      </c>
      <c r="AN1752" t="s">
        <v>194</v>
      </c>
      <c r="AO1752" t="s">
        <v>697</v>
      </c>
      <c r="AP1752" t="s">
        <v>697</v>
      </c>
      <c r="AQ1752" t="s">
        <v>3796</v>
      </c>
      <c r="AR1752" t="s">
        <v>3797</v>
      </c>
      <c r="AS1752" t="s">
        <v>697</v>
      </c>
      <c r="AT1752" t="s">
        <v>697</v>
      </c>
      <c r="AU1752" t="s">
        <v>706</v>
      </c>
      <c r="AV1752" t="s">
        <v>236</v>
      </c>
      <c r="AW1752" t="s">
        <v>196</v>
      </c>
      <c r="AX1752" t="s">
        <v>697</v>
      </c>
      <c r="AY1752" t="s">
        <v>697</v>
      </c>
      <c r="AZ1752" t="s">
        <v>697</v>
      </c>
      <c r="BA1752" t="s">
        <v>3717</v>
      </c>
      <c r="BB1752" t="s">
        <v>3798</v>
      </c>
      <c r="BC1752">
        <v>0</v>
      </c>
      <c r="BD1752" t="s">
        <v>697</v>
      </c>
      <c r="BE1752">
        <v>0</v>
      </c>
      <c r="BF1752">
        <v>0</v>
      </c>
      <c r="BG1752">
        <v>0</v>
      </c>
      <c r="BH1752">
        <v>2.25</v>
      </c>
      <c r="BI1752" t="s">
        <v>197</v>
      </c>
      <c r="BJ1752" t="s">
        <v>192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 t="s">
        <v>3799</v>
      </c>
      <c r="BQ1752">
        <v>0</v>
      </c>
      <c r="BR1752">
        <v>0</v>
      </c>
      <c r="BS1752">
        <v>0</v>
      </c>
      <c r="BT1752" t="s">
        <v>880</v>
      </c>
      <c r="BU1752">
        <v>0</v>
      </c>
      <c r="BV1752">
        <v>0</v>
      </c>
      <c r="BW1752" t="s">
        <v>697</v>
      </c>
      <c r="BX1752">
        <v>0</v>
      </c>
    </row>
    <row r="1753" spans="1:76" x14ac:dyDescent="0.25">
      <c r="A1753" t="s">
        <v>741</v>
      </c>
      <c r="B1753" t="s">
        <v>201</v>
      </c>
      <c r="C1753" t="s">
        <v>696</v>
      </c>
      <c r="D1753" t="s">
        <v>247</v>
      </c>
      <c r="E1753" t="s">
        <v>192</v>
      </c>
      <c r="F1753" t="s">
        <v>683</v>
      </c>
      <c r="G1753" t="s">
        <v>198</v>
      </c>
      <c r="H1753" t="s">
        <v>198</v>
      </c>
      <c r="I1753" t="s">
        <v>2633</v>
      </c>
      <c r="J1753" t="s">
        <v>3781</v>
      </c>
      <c r="K1753">
        <v>1</v>
      </c>
      <c r="L1753">
        <v>796</v>
      </c>
      <c r="M1753">
        <v>473</v>
      </c>
      <c r="N1753">
        <v>0</v>
      </c>
      <c r="O1753">
        <v>0</v>
      </c>
      <c r="P1753">
        <v>0</v>
      </c>
      <c r="Q1753">
        <v>796</v>
      </c>
      <c r="R1753">
        <v>0</v>
      </c>
      <c r="S1753">
        <v>0</v>
      </c>
      <c r="T1753">
        <v>40.58</v>
      </c>
      <c r="U1753">
        <v>29.5</v>
      </c>
      <c r="V1753">
        <v>24.18</v>
      </c>
      <c r="W1753">
        <v>-16.399999999999999</v>
      </c>
      <c r="X1753">
        <v>-72.28</v>
      </c>
      <c r="Y1753">
        <v>13.916</v>
      </c>
      <c r="Z1753">
        <v>15.37</v>
      </c>
      <c r="AA1753">
        <v>3.25</v>
      </c>
      <c r="AB1753" t="s">
        <v>199</v>
      </c>
      <c r="AC1753" s="2">
        <v>-83.685245901639348</v>
      </c>
      <c r="AD1753">
        <v>-18.41</v>
      </c>
      <c r="AE1753">
        <v>545.80999999999995</v>
      </c>
      <c r="AF1753">
        <v>0</v>
      </c>
      <c r="AG1753">
        <v>0</v>
      </c>
      <c r="AH1753">
        <v>0</v>
      </c>
      <c r="AI1753" t="s">
        <v>697</v>
      </c>
      <c r="AJ1753" t="s">
        <v>697</v>
      </c>
      <c r="AK1753" t="s">
        <v>697</v>
      </c>
      <c r="AL1753">
        <v>0</v>
      </c>
      <c r="AM1753">
        <v>0</v>
      </c>
      <c r="AN1753" t="s">
        <v>697</v>
      </c>
      <c r="AO1753" t="s">
        <v>697</v>
      </c>
      <c r="AP1753" t="s">
        <v>215</v>
      </c>
      <c r="AQ1753" t="s">
        <v>3796</v>
      </c>
      <c r="AR1753" t="s">
        <v>3797</v>
      </c>
      <c r="AS1753" t="s">
        <v>697</v>
      </c>
      <c r="AT1753" t="s">
        <v>697</v>
      </c>
      <c r="AU1753" t="s">
        <v>706</v>
      </c>
      <c r="AV1753" t="s">
        <v>236</v>
      </c>
      <c r="AW1753" t="s">
        <v>196</v>
      </c>
      <c r="AX1753" t="s">
        <v>697</v>
      </c>
      <c r="AY1753" t="s">
        <v>697</v>
      </c>
      <c r="AZ1753" t="s">
        <v>697</v>
      </c>
      <c r="BA1753" t="s">
        <v>3717</v>
      </c>
      <c r="BB1753" t="s">
        <v>3798</v>
      </c>
      <c r="BC1753">
        <v>0</v>
      </c>
      <c r="BD1753" t="s">
        <v>697</v>
      </c>
      <c r="BE1753">
        <v>0</v>
      </c>
      <c r="BF1753">
        <v>0</v>
      </c>
      <c r="BG1753">
        <v>0</v>
      </c>
      <c r="BH1753">
        <v>0</v>
      </c>
      <c r="BI1753" t="s">
        <v>197</v>
      </c>
      <c r="BJ1753" t="s">
        <v>697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 t="s">
        <v>3799</v>
      </c>
      <c r="BQ1753">
        <v>0</v>
      </c>
      <c r="BR1753">
        <v>0</v>
      </c>
      <c r="BS1753">
        <v>0</v>
      </c>
      <c r="BT1753" t="s">
        <v>697</v>
      </c>
      <c r="BU1753">
        <v>0</v>
      </c>
      <c r="BV1753">
        <v>0</v>
      </c>
      <c r="BW1753" t="s">
        <v>697</v>
      </c>
      <c r="BX1753">
        <v>0</v>
      </c>
    </row>
    <row r="1754" spans="1:76" x14ac:dyDescent="0.25">
      <c r="A1754" t="s">
        <v>720</v>
      </c>
      <c r="B1754" t="s">
        <v>191</v>
      </c>
      <c r="C1754" t="s">
        <v>541</v>
      </c>
      <c r="D1754" t="s">
        <v>536</v>
      </c>
      <c r="E1754" t="s">
        <v>192</v>
      </c>
      <c r="F1754" t="s">
        <v>222</v>
      </c>
      <c r="G1754" t="s">
        <v>697</v>
      </c>
      <c r="H1754" t="s">
        <v>89</v>
      </c>
      <c r="I1754" t="s">
        <v>2633</v>
      </c>
      <c r="J1754" t="s">
        <v>3781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t="s">
        <v>697</v>
      </c>
      <c r="AC1754" s="2">
        <v>0</v>
      </c>
      <c r="AD1754">
        <v>0</v>
      </c>
      <c r="AE1754">
        <v>0</v>
      </c>
      <c r="AF1754">
        <v>1</v>
      </c>
      <c r="AG1754">
        <v>0</v>
      </c>
      <c r="AH1754">
        <v>45.04</v>
      </c>
      <c r="AI1754" t="s">
        <v>894</v>
      </c>
      <c r="AJ1754" t="s">
        <v>1011</v>
      </c>
      <c r="AK1754" t="s">
        <v>697</v>
      </c>
      <c r="AL1754">
        <v>0</v>
      </c>
      <c r="AM1754">
        <v>0</v>
      </c>
      <c r="AN1754" t="s">
        <v>194</v>
      </c>
      <c r="AO1754" t="s">
        <v>697</v>
      </c>
      <c r="AP1754" t="s">
        <v>697</v>
      </c>
      <c r="AQ1754" t="s">
        <v>3800</v>
      </c>
      <c r="AR1754" t="s">
        <v>3801</v>
      </c>
      <c r="AS1754" t="s">
        <v>697</v>
      </c>
      <c r="AT1754" t="s">
        <v>697</v>
      </c>
      <c r="AU1754" t="s">
        <v>213</v>
      </c>
      <c r="AV1754" t="s">
        <v>236</v>
      </c>
      <c r="AW1754" t="s">
        <v>196</v>
      </c>
      <c r="AX1754" t="s">
        <v>697</v>
      </c>
      <c r="AY1754" t="s">
        <v>697</v>
      </c>
      <c r="AZ1754" t="s">
        <v>697</v>
      </c>
      <c r="BA1754" t="s">
        <v>3734</v>
      </c>
      <c r="BB1754" t="s">
        <v>3802</v>
      </c>
      <c r="BC1754">
        <v>0</v>
      </c>
      <c r="BD1754" t="s">
        <v>697</v>
      </c>
      <c r="BE1754">
        <v>0</v>
      </c>
      <c r="BF1754">
        <v>0</v>
      </c>
      <c r="BG1754">
        <v>0</v>
      </c>
      <c r="BH1754">
        <v>1.75</v>
      </c>
      <c r="BI1754" t="s">
        <v>197</v>
      </c>
      <c r="BJ1754" t="s">
        <v>192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 t="s">
        <v>3803</v>
      </c>
      <c r="BQ1754">
        <v>0</v>
      </c>
      <c r="BR1754">
        <v>0</v>
      </c>
      <c r="BS1754">
        <v>0</v>
      </c>
      <c r="BT1754" t="s">
        <v>880</v>
      </c>
      <c r="BU1754">
        <v>0</v>
      </c>
      <c r="BV1754">
        <v>0</v>
      </c>
      <c r="BW1754" t="s">
        <v>697</v>
      </c>
      <c r="BX1754">
        <v>0</v>
      </c>
    </row>
    <row r="1755" spans="1:76" x14ac:dyDescent="0.25">
      <c r="A1755" t="s">
        <v>720</v>
      </c>
      <c r="B1755" t="s">
        <v>191</v>
      </c>
      <c r="C1755" t="s">
        <v>541</v>
      </c>
      <c r="D1755" t="s">
        <v>536</v>
      </c>
      <c r="E1755" t="s">
        <v>192</v>
      </c>
      <c r="F1755" t="s">
        <v>222</v>
      </c>
      <c r="G1755" t="s">
        <v>198</v>
      </c>
      <c r="H1755" t="s">
        <v>198</v>
      </c>
      <c r="I1755" t="s">
        <v>2633</v>
      </c>
      <c r="J1755" t="s">
        <v>3781</v>
      </c>
      <c r="K1755">
        <v>1</v>
      </c>
      <c r="L1755">
        <v>698</v>
      </c>
      <c r="M1755">
        <v>479</v>
      </c>
      <c r="N1755">
        <v>0</v>
      </c>
      <c r="O1755">
        <v>0</v>
      </c>
      <c r="P1755">
        <v>0</v>
      </c>
      <c r="Q1755">
        <v>698</v>
      </c>
      <c r="R1755">
        <v>0</v>
      </c>
      <c r="S1755">
        <v>0</v>
      </c>
      <c r="T1755">
        <v>31.38</v>
      </c>
      <c r="U1755">
        <v>31.5</v>
      </c>
      <c r="V1755">
        <v>25.82</v>
      </c>
      <c r="W1755">
        <v>-5.56</v>
      </c>
      <c r="X1755">
        <v>0.71</v>
      </c>
      <c r="Y1755">
        <v>14.464</v>
      </c>
      <c r="Z1755">
        <v>15.57</v>
      </c>
      <c r="AA1755">
        <v>3.25</v>
      </c>
      <c r="AB1755" t="s">
        <v>199</v>
      </c>
      <c r="AC1755" s="2">
        <v>-11.142622950819671</v>
      </c>
      <c r="AD1755">
        <v>-2.4500000000000002</v>
      </c>
      <c r="AE1755">
        <v>462.56</v>
      </c>
      <c r="AF1755">
        <v>0</v>
      </c>
      <c r="AG1755">
        <v>0</v>
      </c>
      <c r="AH1755">
        <v>0</v>
      </c>
      <c r="AI1755" t="s">
        <v>697</v>
      </c>
      <c r="AJ1755" t="s">
        <v>697</v>
      </c>
      <c r="AK1755" t="s">
        <v>697</v>
      </c>
      <c r="AL1755">
        <v>0</v>
      </c>
      <c r="AM1755">
        <v>0</v>
      </c>
      <c r="AN1755" t="s">
        <v>697</v>
      </c>
      <c r="AO1755" t="s">
        <v>697</v>
      </c>
      <c r="AP1755" t="s">
        <v>215</v>
      </c>
      <c r="AQ1755" t="s">
        <v>3800</v>
      </c>
      <c r="AR1755" t="s">
        <v>3801</v>
      </c>
      <c r="AS1755" t="s">
        <v>697</v>
      </c>
      <c r="AT1755" t="s">
        <v>697</v>
      </c>
      <c r="AU1755" t="s">
        <v>213</v>
      </c>
      <c r="AV1755" t="s">
        <v>236</v>
      </c>
      <c r="AW1755" t="s">
        <v>196</v>
      </c>
      <c r="AX1755" t="s">
        <v>697</v>
      </c>
      <c r="AY1755" t="s">
        <v>697</v>
      </c>
      <c r="AZ1755" t="s">
        <v>697</v>
      </c>
      <c r="BA1755" t="s">
        <v>3734</v>
      </c>
      <c r="BB1755" t="s">
        <v>3802</v>
      </c>
      <c r="BC1755">
        <v>0</v>
      </c>
      <c r="BD1755" t="s">
        <v>697</v>
      </c>
      <c r="BE1755">
        <v>0</v>
      </c>
      <c r="BF1755">
        <v>0</v>
      </c>
      <c r="BG1755">
        <v>0</v>
      </c>
      <c r="BH1755">
        <v>0</v>
      </c>
      <c r="BI1755" t="s">
        <v>197</v>
      </c>
      <c r="BJ1755" t="s">
        <v>697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 t="s">
        <v>3803</v>
      </c>
      <c r="BQ1755">
        <v>0</v>
      </c>
      <c r="BR1755">
        <v>0</v>
      </c>
      <c r="BS1755">
        <v>0</v>
      </c>
      <c r="BT1755" t="s">
        <v>697</v>
      </c>
      <c r="BU1755">
        <v>0</v>
      </c>
      <c r="BV1755">
        <v>0</v>
      </c>
      <c r="BW1755" t="s">
        <v>697</v>
      </c>
      <c r="BX1755">
        <v>0</v>
      </c>
    </row>
    <row r="1756" spans="1:76" x14ac:dyDescent="0.25">
      <c r="A1756" t="s">
        <v>738</v>
      </c>
      <c r="B1756" t="s">
        <v>201</v>
      </c>
      <c r="C1756" t="s">
        <v>634</v>
      </c>
      <c r="D1756" t="s">
        <v>224</v>
      </c>
      <c r="E1756" t="s">
        <v>192</v>
      </c>
      <c r="F1756" t="s">
        <v>225</v>
      </c>
      <c r="G1756" t="s">
        <v>697</v>
      </c>
      <c r="H1756" t="s">
        <v>89</v>
      </c>
      <c r="I1756" t="s">
        <v>2264</v>
      </c>
      <c r="J1756" t="s">
        <v>3781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697</v>
      </c>
      <c r="AC1756" s="2">
        <v>0</v>
      </c>
      <c r="AD1756">
        <v>0</v>
      </c>
      <c r="AE1756">
        <v>0</v>
      </c>
      <c r="AF1756">
        <v>1</v>
      </c>
      <c r="AG1756">
        <v>0</v>
      </c>
      <c r="AH1756">
        <v>47.52</v>
      </c>
      <c r="AI1756" t="s">
        <v>614</v>
      </c>
      <c r="AJ1756" t="s">
        <v>682</v>
      </c>
      <c r="AK1756" t="s">
        <v>697</v>
      </c>
      <c r="AL1756">
        <v>0</v>
      </c>
      <c r="AM1756">
        <v>0</v>
      </c>
      <c r="AN1756" t="s">
        <v>194</v>
      </c>
      <c r="AO1756" t="s">
        <v>697</v>
      </c>
      <c r="AP1756" t="s">
        <v>697</v>
      </c>
      <c r="AQ1756" t="s">
        <v>3804</v>
      </c>
      <c r="AR1756" t="s">
        <v>3805</v>
      </c>
      <c r="AS1756" t="s">
        <v>697</v>
      </c>
      <c r="AT1756" t="s">
        <v>697</v>
      </c>
      <c r="AU1756" t="s">
        <v>213</v>
      </c>
      <c r="AV1756" t="s">
        <v>236</v>
      </c>
      <c r="AW1756" t="s">
        <v>196</v>
      </c>
      <c r="AX1756" t="s">
        <v>697</v>
      </c>
      <c r="AY1756" t="s">
        <v>697</v>
      </c>
      <c r="AZ1756" t="s">
        <v>697</v>
      </c>
      <c r="BA1756" t="s">
        <v>3010</v>
      </c>
      <c r="BB1756" t="s">
        <v>3806</v>
      </c>
      <c r="BC1756">
        <v>0</v>
      </c>
      <c r="BD1756" t="s">
        <v>697</v>
      </c>
      <c r="BE1756">
        <v>0</v>
      </c>
      <c r="BF1756">
        <v>0</v>
      </c>
      <c r="BG1756">
        <v>0</v>
      </c>
      <c r="BH1756">
        <v>1.6</v>
      </c>
      <c r="BI1756" t="s">
        <v>197</v>
      </c>
      <c r="BJ1756" t="s">
        <v>192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 t="s">
        <v>3807</v>
      </c>
      <c r="BQ1756">
        <v>0</v>
      </c>
      <c r="BR1756">
        <v>0</v>
      </c>
      <c r="BS1756">
        <v>0</v>
      </c>
      <c r="BT1756" t="s">
        <v>880</v>
      </c>
      <c r="BU1756">
        <v>0</v>
      </c>
      <c r="BV1756">
        <v>0</v>
      </c>
      <c r="BW1756" t="s">
        <v>697</v>
      </c>
      <c r="BX1756">
        <v>0</v>
      </c>
    </row>
    <row r="1757" spans="1:76" x14ac:dyDescent="0.25">
      <c r="A1757" t="s">
        <v>738</v>
      </c>
      <c r="B1757" t="s">
        <v>201</v>
      </c>
      <c r="C1757" t="s">
        <v>634</v>
      </c>
      <c r="D1757" t="s">
        <v>224</v>
      </c>
      <c r="E1757" t="s">
        <v>192</v>
      </c>
      <c r="F1757" t="s">
        <v>225</v>
      </c>
      <c r="G1757" t="s">
        <v>198</v>
      </c>
      <c r="H1757" t="s">
        <v>198</v>
      </c>
      <c r="I1757" t="s">
        <v>2264</v>
      </c>
      <c r="J1757" t="s">
        <v>3781</v>
      </c>
      <c r="K1757">
        <v>1</v>
      </c>
      <c r="L1757">
        <v>642</v>
      </c>
      <c r="M1757">
        <v>391</v>
      </c>
      <c r="N1757">
        <v>0</v>
      </c>
      <c r="O1757">
        <v>0</v>
      </c>
      <c r="P1757">
        <v>0</v>
      </c>
      <c r="Q1757">
        <v>642</v>
      </c>
      <c r="R1757">
        <v>0</v>
      </c>
      <c r="S1757">
        <v>0</v>
      </c>
      <c r="T1757">
        <v>39.1</v>
      </c>
      <c r="U1757">
        <v>29.5</v>
      </c>
      <c r="V1757">
        <v>24.18</v>
      </c>
      <c r="W1757">
        <v>-14.92</v>
      </c>
      <c r="X1757">
        <v>-50.5</v>
      </c>
      <c r="Y1757">
        <v>9.6809999999999992</v>
      </c>
      <c r="Z1757">
        <v>12.71</v>
      </c>
      <c r="AA1757">
        <v>3.25</v>
      </c>
      <c r="AB1757" t="s">
        <v>199</v>
      </c>
      <c r="AC1757" s="2">
        <v>-58.435245901639341</v>
      </c>
      <c r="AD1757">
        <v>-12.86</v>
      </c>
      <c r="AE1757">
        <v>439.9</v>
      </c>
      <c r="AF1757">
        <v>0</v>
      </c>
      <c r="AG1757">
        <v>0</v>
      </c>
      <c r="AH1757">
        <v>0</v>
      </c>
      <c r="AI1757" t="s">
        <v>697</v>
      </c>
      <c r="AJ1757" t="s">
        <v>697</v>
      </c>
      <c r="AK1757" t="s">
        <v>697</v>
      </c>
      <c r="AL1757">
        <v>0</v>
      </c>
      <c r="AM1757">
        <v>0</v>
      </c>
      <c r="AN1757" t="s">
        <v>697</v>
      </c>
      <c r="AO1757" t="s">
        <v>697</v>
      </c>
      <c r="AP1757" t="s">
        <v>215</v>
      </c>
      <c r="AQ1757" t="s">
        <v>3804</v>
      </c>
      <c r="AR1757" t="s">
        <v>3805</v>
      </c>
      <c r="AS1757" t="s">
        <v>697</v>
      </c>
      <c r="AT1757" t="s">
        <v>697</v>
      </c>
      <c r="AU1757" t="s">
        <v>213</v>
      </c>
      <c r="AV1757" t="s">
        <v>236</v>
      </c>
      <c r="AW1757" t="s">
        <v>196</v>
      </c>
      <c r="AX1757" t="s">
        <v>697</v>
      </c>
      <c r="AY1757" t="s">
        <v>697</v>
      </c>
      <c r="AZ1757" t="s">
        <v>697</v>
      </c>
      <c r="BA1757" t="s">
        <v>3010</v>
      </c>
      <c r="BB1757" t="s">
        <v>3806</v>
      </c>
      <c r="BC1757">
        <v>0</v>
      </c>
      <c r="BD1757" t="s">
        <v>697</v>
      </c>
      <c r="BE1757">
        <v>0</v>
      </c>
      <c r="BF1757">
        <v>0</v>
      </c>
      <c r="BG1757">
        <v>0</v>
      </c>
      <c r="BH1757">
        <v>0</v>
      </c>
      <c r="BI1757" t="s">
        <v>197</v>
      </c>
      <c r="BJ1757" t="s">
        <v>697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 t="s">
        <v>3807</v>
      </c>
      <c r="BQ1757">
        <v>0</v>
      </c>
      <c r="BR1757">
        <v>0</v>
      </c>
      <c r="BS1757">
        <v>0</v>
      </c>
      <c r="BT1757" t="s">
        <v>697</v>
      </c>
      <c r="BU1757">
        <v>0</v>
      </c>
      <c r="BV1757">
        <v>0</v>
      </c>
      <c r="BW1757" t="s">
        <v>697</v>
      </c>
      <c r="BX1757">
        <v>0</v>
      </c>
    </row>
    <row r="1758" spans="1:76" x14ac:dyDescent="0.25">
      <c r="A1758" t="s">
        <v>736</v>
      </c>
      <c r="B1758" t="s">
        <v>231</v>
      </c>
      <c r="C1758" t="s">
        <v>256</v>
      </c>
      <c r="D1758" t="s">
        <v>255</v>
      </c>
      <c r="E1758" t="s">
        <v>192</v>
      </c>
      <c r="F1758" t="s">
        <v>257</v>
      </c>
      <c r="G1758" t="s">
        <v>697</v>
      </c>
      <c r="H1758" t="s">
        <v>89</v>
      </c>
      <c r="I1758" t="s">
        <v>2633</v>
      </c>
      <c r="J1758" t="s">
        <v>3781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697</v>
      </c>
      <c r="AC1758" s="2">
        <v>0</v>
      </c>
      <c r="AD1758">
        <v>0</v>
      </c>
      <c r="AE1758">
        <v>0</v>
      </c>
      <c r="AF1758">
        <v>1</v>
      </c>
      <c r="AG1758">
        <v>0</v>
      </c>
      <c r="AH1758">
        <v>51.97</v>
      </c>
      <c r="AI1758" t="s">
        <v>894</v>
      </c>
      <c r="AJ1758" t="s">
        <v>1011</v>
      </c>
      <c r="AK1758" t="s">
        <v>697</v>
      </c>
      <c r="AL1758">
        <v>0</v>
      </c>
      <c r="AM1758">
        <v>0</v>
      </c>
      <c r="AN1758" t="s">
        <v>194</v>
      </c>
      <c r="AO1758" t="s">
        <v>697</v>
      </c>
      <c r="AP1758" t="s">
        <v>697</v>
      </c>
      <c r="AQ1758" t="s">
        <v>3808</v>
      </c>
      <c r="AR1758" t="s">
        <v>3809</v>
      </c>
      <c r="AS1758" t="s">
        <v>697</v>
      </c>
      <c r="AT1758" t="s">
        <v>697</v>
      </c>
      <c r="AU1758" t="s">
        <v>213</v>
      </c>
      <c r="AV1758" t="s">
        <v>236</v>
      </c>
      <c r="AW1758" t="s">
        <v>196</v>
      </c>
      <c r="AX1758" t="s">
        <v>697</v>
      </c>
      <c r="AY1758" t="s">
        <v>697</v>
      </c>
      <c r="AZ1758" t="s">
        <v>697</v>
      </c>
      <c r="BA1758" t="s">
        <v>3766</v>
      </c>
      <c r="BB1758" t="s">
        <v>3810</v>
      </c>
      <c r="BC1758">
        <v>0</v>
      </c>
      <c r="BD1758" t="s">
        <v>697</v>
      </c>
      <c r="BE1758">
        <v>0</v>
      </c>
      <c r="BF1758">
        <v>0</v>
      </c>
      <c r="BG1758">
        <v>0</v>
      </c>
      <c r="BH1758">
        <v>1.75</v>
      </c>
      <c r="BI1758" t="s">
        <v>197</v>
      </c>
      <c r="BJ1758" t="s">
        <v>192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 t="s">
        <v>3811</v>
      </c>
      <c r="BQ1758">
        <v>0</v>
      </c>
      <c r="BR1758">
        <v>0</v>
      </c>
      <c r="BS1758">
        <v>0</v>
      </c>
      <c r="BT1758" t="s">
        <v>880</v>
      </c>
      <c r="BU1758">
        <v>0</v>
      </c>
      <c r="BV1758">
        <v>0</v>
      </c>
      <c r="BW1758" t="s">
        <v>697</v>
      </c>
      <c r="BX1758">
        <v>0</v>
      </c>
    </row>
    <row r="1759" spans="1:76" x14ac:dyDescent="0.25">
      <c r="A1759" t="s">
        <v>736</v>
      </c>
      <c r="B1759" t="s">
        <v>231</v>
      </c>
      <c r="C1759" t="s">
        <v>256</v>
      </c>
      <c r="D1759" t="s">
        <v>255</v>
      </c>
      <c r="E1759" t="s">
        <v>192</v>
      </c>
      <c r="F1759" t="s">
        <v>257</v>
      </c>
      <c r="G1759" t="s">
        <v>198</v>
      </c>
      <c r="H1759" t="s">
        <v>198</v>
      </c>
      <c r="I1759" t="s">
        <v>2633</v>
      </c>
      <c r="J1759" t="s">
        <v>3781</v>
      </c>
      <c r="K1759">
        <v>1</v>
      </c>
      <c r="L1759">
        <v>706</v>
      </c>
      <c r="M1759">
        <v>476</v>
      </c>
      <c r="N1759">
        <v>0</v>
      </c>
      <c r="O1759">
        <v>0</v>
      </c>
      <c r="P1759">
        <v>0</v>
      </c>
      <c r="Q1759">
        <v>706</v>
      </c>
      <c r="R1759">
        <v>0</v>
      </c>
      <c r="S1759">
        <v>0</v>
      </c>
      <c r="T1759">
        <v>32.58</v>
      </c>
      <c r="U1759">
        <v>21.5</v>
      </c>
      <c r="V1759">
        <v>17.62</v>
      </c>
      <c r="W1759">
        <v>-14.96</v>
      </c>
      <c r="X1759">
        <v>-64.11</v>
      </c>
      <c r="Y1759">
        <v>16.766999999999999</v>
      </c>
      <c r="Z1759">
        <v>15.47</v>
      </c>
      <c r="AA1759">
        <v>3.25</v>
      </c>
      <c r="AB1759" t="s">
        <v>199</v>
      </c>
      <c r="AC1759" s="2">
        <v>-77.849999999999994</v>
      </c>
      <c r="AD1759">
        <v>-17.13</v>
      </c>
      <c r="AE1759">
        <v>538.74</v>
      </c>
      <c r="AF1759">
        <v>0</v>
      </c>
      <c r="AG1759">
        <v>0</v>
      </c>
      <c r="AH1759">
        <v>0</v>
      </c>
      <c r="AI1759" t="s">
        <v>697</v>
      </c>
      <c r="AJ1759" t="s">
        <v>697</v>
      </c>
      <c r="AK1759" t="s">
        <v>697</v>
      </c>
      <c r="AL1759">
        <v>0</v>
      </c>
      <c r="AM1759">
        <v>0</v>
      </c>
      <c r="AN1759" t="s">
        <v>697</v>
      </c>
      <c r="AO1759" t="s">
        <v>697</v>
      </c>
      <c r="AP1759" t="s">
        <v>215</v>
      </c>
      <c r="AQ1759" t="s">
        <v>3808</v>
      </c>
      <c r="AR1759" t="s">
        <v>3809</v>
      </c>
      <c r="AS1759" t="s">
        <v>697</v>
      </c>
      <c r="AT1759" t="s">
        <v>697</v>
      </c>
      <c r="AU1759" t="s">
        <v>213</v>
      </c>
      <c r="AV1759" t="s">
        <v>236</v>
      </c>
      <c r="AW1759" t="s">
        <v>196</v>
      </c>
      <c r="AX1759" t="s">
        <v>697</v>
      </c>
      <c r="AY1759" t="s">
        <v>697</v>
      </c>
      <c r="AZ1759" t="s">
        <v>697</v>
      </c>
      <c r="BA1759" t="s">
        <v>3766</v>
      </c>
      <c r="BB1759" t="s">
        <v>3810</v>
      </c>
      <c r="BC1759">
        <v>0</v>
      </c>
      <c r="BD1759" t="s">
        <v>697</v>
      </c>
      <c r="BE1759">
        <v>0</v>
      </c>
      <c r="BF1759">
        <v>0</v>
      </c>
      <c r="BG1759">
        <v>0</v>
      </c>
      <c r="BH1759">
        <v>0</v>
      </c>
      <c r="BI1759" t="s">
        <v>197</v>
      </c>
      <c r="BJ1759" t="s">
        <v>697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 t="s">
        <v>3811</v>
      </c>
      <c r="BQ1759">
        <v>0</v>
      </c>
      <c r="BR1759">
        <v>0</v>
      </c>
      <c r="BS1759">
        <v>0</v>
      </c>
      <c r="BT1759" t="s">
        <v>697</v>
      </c>
      <c r="BU1759">
        <v>0</v>
      </c>
      <c r="BV1759">
        <v>0</v>
      </c>
      <c r="BW1759" t="s">
        <v>697</v>
      </c>
      <c r="BX1759">
        <v>0</v>
      </c>
    </row>
    <row r="1760" spans="1:76" x14ac:dyDescent="0.25">
      <c r="A1760" t="s">
        <v>726</v>
      </c>
      <c r="B1760" t="s">
        <v>191</v>
      </c>
      <c r="C1760" t="s">
        <v>539</v>
      </c>
      <c r="D1760" t="s">
        <v>540</v>
      </c>
      <c r="E1760" t="s">
        <v>192</v>
      </c>
      <c r="F1760" t="s">
        <v>457</v>
      </c>
      <c r="G1760" t="s">
        <v>697</v>
      </c>
      <c r="H1760" t="s">
        <v>89</v>
      </c>
      <c r="I1760" t="s">
        <v>3088</v>
      </c>
      <c r="J1760" t="s">
        <v>3781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697</v>
      </c>
      <c r="AC1760" s="2">
        <v>0</v>
      </c>
      <c r="AD1760">
        <v>0</v>
      </c>
      <c r="AE1760">
        <v>0</v>
      </c>
      <c r="AF1760">
        <v>1</v>
      </c>
      <c r="AG1760">
        <v>0</v>
      </c>
      <c r="AH1760">
        <v>118.05</v>
      </c>
      <c r="AI1760" t="s">
        <v>698</v>
      </c>
      <c r="AJ1760" t="s">
        <v>705</v>
      </c>
      <c r="AK1760" t="s">
        <v>697</v>
      </c>
      <c r="AL1760">
        <v>0</v>
      </c>
      <c r="AM1760">
        <v>0</v>
      </c>
      <c r="AN1760" t="s">
        <v>194</v>
      </c>
      <c r="AO1760" t="s">
        <v>697</v>
      </c>
      <c r="AP1760" t="s">
        <v>697</v>
      </c>
      <c r="AQ1760" t="s">
        <v>3812</v>
      </c>
      <c r="AR1760" t="s">
        <v>3813</v>
      </c>
      <c r="AS1760" t="s">
        <v>697</v>
      </c>
      <c r="AT1760" t="s">
        <v>697</v>
      </c>
      <c r="AU1760" t="s">
        <v>3814</v>
      </c>
      <c r="AV1760" t="s">
        <v>236</v>
      </c>
      <c r="AW1760" t="s">
        <v>196</v>
      </c>
      <c r="AX1760" t="s">
        <v>697</v>
      </c>
      <c r="AY1760" t="s">
        <v>697</v>
      </c>
      <c r="AZ1760" t="s">
        <v>697</v>
      </c>
      <c r="BA1760" t="s">
        <v>3815</v>
      </c>
      <c r="BB1760" t="s">
        <v>3816</v>
      </c>
      <c r="BC1760">
        <v>0</v>
      </c>
      <c r="BD1760" t="s">
        <v>697</v>
      </c>
      <c r="BE1760">
        <v>0</v>
      </c>
      <c r="BF1760">
        <v>0</v>
      </c>
      <c r="BG1760">
        <v>0</v>
      </c>
      <c r="BH1760">
        <v>2.25</v>
      </c>
      <c r="BI1760" t="s">
        <v>197</v>
      </c>
      <c r="BJ1760" t="s">
        <v>192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 t="s">
        <v>3817</v>
      </c>
      <c r="BQ1760">
        <v>0</v>
      </c>
      <c r="BR1760">
        <v>0</v>
      </c>
      <c r="BS1760">
        <v>0</v>
      </c>
      <c r="BT1760" t="s">
        <v>880</v>
      </c>
      <c r="BU1760">
        <v>0</v>
      </c>
      <c r="BV1760">
        <v>0</v>
      </c>
      <c r="BW1760" t="s">
        <v>697</v>
      </c>
      <c r="BX1760">
        <v>0</v>
      </c>
    </row>
    <row r="1761" spans="1:76" x14ac:dyDescent="0.25">
      <c r="A1761" t="s">
        <v>726</v>
      </c>
      <c r="B1761" t="s">
        <v>191</v>
      </c>
      <c r="C1761" t="s">
        <v>539</v>
      </c>
      <c r="D1761" t="s">
        <v>540</v>
      </c>
      <c r="E1761" t="s">
        <v>192</v>
      </c>
      <c r="F1761" t="s">
        <v>457</v>
      </c>
      <c r="G1761" t="s">
        <v>198</v>
      </c>
      <c r="H1761" t="s">
        <v>198</v>
      </c>
      <c r="I1761" t="s">
        <v>3088</v>
      </c>
      <c r="J1761" t="s">
        <v>3781</v>
      </c>
      <c r="K1761">
        <v>1</v>
      </c>
      <c r="L1761">
        <v>733</v>
      </c>
      <c r="M1761">
        <v>512</v>
      </c>
      <c r="N1761">
        <v>0</v>
      </c>
      <c r="O1761">
        <v>0</v>
      </c>
      <c r="P1761">
        <v>0</v>
      </c>
      <c r="Q1761">
        <v>733</v>
      </c>
      <c r="R1761">
        <v>0</v>
      </c>
      <c r="S1761">
        <v>0</v>
      </c>
      <c r="T1761">
        <v>30.15</v>
      </c>
      <c r="U1761">
        <v>27.5</v>
      </c>
      <c r="V1761">
        <v>22.54</v>
      </c>
      <c r="W1761">
        <v>-7.61</v>
      </c>
      <c r="X1761">
        <v>-15.93</v>
      </c>
      <c r="Y1761">
        <v>10.973000000000001</v>
      </c>
      <c r="Z1761">
        <v>16.64</v>
      </c>
      <c r="AA1761">
        <v>3.25</v>
      </c>
      <c r="AB1761" t="s">
        <v>199</v>
      </c>
      <c r="AC1761" s="2">
        <v>-24.92049180327869</v>
      </c>
      <c r="AD1761">
        <v>-5.48</v>
      </c>
      <c r="AE1761">
        <v>514.79</v>
      </c>
      <c r="AF1761">
        <v>0</v>
      </c>
      <c r="AG1761">
        <v>0</v>
      </c>
      <c r="AH1761">
        <v>0</v>
      </c>
      <c r="AI1761" t="s">
        <v>697</v>
      </c>
      <c r="AJ1761" t="s">
        <v>697</v>
      </c>
      <c r="AK1761" t="s">
        <v>697</v>
      </c>
      <c r="AL1761">
        <v>0</v>
      </c>
      <c r="AM1761">
        <v>0</v>
      </c>
      <c r="AN1761" t="s">
        <v>697</v>
      </c>
      <c r="AO1761" t="s">
        <v>697</v>
      </c>
      <c r="AP1761" t="s">
        <v>215</v>
      </c>
      <c r="AQ1761" t="s">
        <v>3812</v>
      </c>
      <c r="AR1761" t="s">
        <v>3813</v>
      </c>
      <c r="AS1761" t="s">
        <v>697</v>
      </c>
      <c r="AT1761" t="s">
        <v>697</v>
      </c>
      <c r="AU1761" t="s">
        <v>3814</v>
      </c>
      <c r="AV1761" t="s">
        <v>236</v>
      </c>
      <c r="AW1761" t="s">
        <v>196</v>
      </c>
      <c r="AX1761" t="s">
        <v>697</v>
      </c>
      <c r="AY1761" t="s">
        <v>697</v>
      </c>
      <c r="AZ1761" t="s">
        <v>697</v>
      </c>
      <c r="BA1761" t="s">
        <v>3815</v>
      </c>
      <c r="BB1761" t="s">
        <v>3816</v>
      </c>
      <c r="BC1761">
        <v>0</v>
      </c>
      <c r="BD1761" t="s">
        <v>697</v>
      </c>
      <c r="BE1761">
        <v>0</v>
      </c>
      <c r="BF1761">
        <v>0</v>
      </c>
      <c r="BG1761">
        <v>0</v>
      </c>
      <c r="BH1761">
        <v>0</v>
      </c>
      <c r="BI1761" t="s">
        <v>197</v>
      </c>
      <c r="BJ1761" t="s">
        <v>697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 t="s">
        <v>3817</v>
      </c>
      <c r="BQ1761">
        <v>0</v>
      </c>
      <c r="BR1761">
        <v>0</v>
      </c>
      <c r="BS1761">
        <v>0</v>
      </c>
      <c r="BT1761" t="s">
        <v>697</v>
      </c>
      <c r="BU1761">
        <v>0</v>
      </c>
      <c r="BV1761">
        <v>0</v>
      </c>
      <c r="BW1761" t="s">
        <v>697</v>
      </c>
      <c r="BX1761">
        <v>0</v>
      </c>
    </row>
    <row r="1762" spans="1:76" x14ac:dyDescent="0.25">
      <c r="A1762" t="s">
        <v>738</v>
      </c>
      <c r="B1762" t="s">
        <v>201</v>
      </c>
      <c r="C1762" t="s">
        <v>634</v>
      </c>
      <c r="D1762" t="s">
        <v>224</v>
      </c>
      <c r="E1762" t="s">
        <v>192</v>
      </c>
      <c r="F1762" t="s">
        <v>225</v>
      </c>
      <c r="G1762" t="s">
        <v>697</v>
      </c>
      <c r="H1762" t="s">
        <v>89</v>
      </c>
      <c r="I1762" t="s">
        <v>1318</v>
      </c>
      <c r="J1762" t="s">
        <v>3781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 t="s">
        <v>697</v>
      </c>
      <c r="AC1762" s="2">
        <v>0</v>
      </c>
      <c r="AD1762">
        <v>0</v>
      </c>
      <c r="AE1762">
        <v>0</v>
      </c>
      <c r="AF1762">
        <v>1</v>
      </c>
      <c r="AG1762">
        <v>0</v>
      </c>
      <c r="AH1762">
        <v>57.91</v>
      </c>
      <c r="AI1762" t="s">
        <v>700</v>
      </c>
      <c r="AJ1762" t="s">
        <v>704</v>
      </c>
      <c r="AK1762" t="s">
        <v>697</v>
      </c>
      <c r="AL1762">
        <v>0</v>
      </c>
      <c r="AM1762">
        <v>0</v>
      </c>
      <c r="AN1762" t="s">
        <v>194</v>
      </c>
      <c r="AO1762" t="s">
        <v>697</v>
      </c>
      <c r="AP1762" t="s">
        <v>697</v>
      </c>
      <c r="AQ1762" t="s">
        <v>3818</v>
      </c>
      <c r="AR1762" t="s">
        <v>3819</v>
      </c>
      <c r="AS1762" t="s">
        <v>697</v>
      </c>
      <c r="AT1762" t="s">
        <v>697</v>
      </c>
      <c r="AU1762" t="s">
        <v>223</v>
      </c>
      <c r="AV1762" t="s">
        <v>236</v>
      </c>
      <c r="AW1762" t="s">
        <v>196</v>
      </c>
      <c r="AX1762" t="s">
        <v>697</v>
      </c>
      <c r="AY1762" t="s">
        <v>697</v>
      </c>
      <c r="AZ1762" t="s">
        <v>697</v>
      </c>
      <c r="BA1762" t="s">
        <v>1513</v>
      </c>
      <c r="BB1762" t="s">
        <v>2473</v>
      </c>
      <c r="BC1762">
        <v>0</v>
      </c>
      <c r="BD1762" t="s">
        <v>697</v>
      </c>
      <c r="BE1762">
        <v>0</v>
      </c>
      <c r="BF1762">
        <v>0</v>
      </c>
      <c r="BG1762">
        <v>0</v>
      </c>
      <c r="BH1762">
        <v>1.95</v>
      </c>
      <c r="BI1762" t="s">
        <v>197</v>
      </c>
      <c r="BJ1762" t="s">
        <v>192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 t="s">
        <v>3820</v>
      </c>
      <c r="BQ1762">
        <v>0</v>
      </c>
      <c r="BR1762">
        <v>0</v>
      </c>
      <c r="BS1762">
        <v>0</v>
      </c>
      <c r="BT1762" t="s">
        <v>880</v>
      </c>
      <c r="BU1762">
        <v>0</v>
      </c>
      <c r="BV1762">
        <v>0</v>
      </c>
      <c r="BW1762" t="s">
        <v>697</v>
      </c>
      <c r="BX1762">
        <v>0</v>
      </c>
    </row>
    <row r="1763" spans="1:76" x14ac:dyDescent="0.25">
      <c r="A1763" t="s">
        <v>738</v>
      </c>
      <c r="B1763" t="s">
        <v>201</v>
      </c>
      <c r="C1763" t="s">
        <v>634</v>
      </c>
      <c r="D1763" t="s">
        <v>224</v>
      </c>
      <c r="E1763" t="s">
        <v>192</v>
      </c>
      <c r="F1763" t="s">
        <v>225</v>
      </c>
      <c r="G1763" t="s">
        <v>198</v>
      </c>
      <c r="H1763" t="s">
        <v>198</v>
      </c>
      <c r="I1763" t="s">
        <v>1318</v>
      </c>
      <c r="J1763" t="s">
        <v>3781</v>
      </c>
      <c r="K1763">
        <v>1</v>
      </c>
      <c r="L1763">
        <v>642</v>
      </c>
      <c r="M1763">
        <v>406</v>
      </c>
      <c r="N1763">
        <v>0</v>
      </c>
      <c r="O1763">
        <v>0</v>
      </c>
      <c r="P1763">
        <v>0</v>
      </c>
      <c r="Q1763">
        <v>642</v>
      </c>
      <c r="R1763">
        <v>0</v>
      </c>
      <c r="S1763">
        <v>0</v>
      </c>
      <c r="T1763">
        <v>36.76</v>
      </c>
      <c r="U1763">
        <v>29.5</v>
      </c>
      <c r="V1763">
        <v>24.18</v>
      </c>
      <c r="W1763">
        <v>-12.58</v>
      </c>
      <c r="X1763">
        <v>-38.200000000000003</v>
      </c>
      <c r="Y1763">
        <v>12.51</v>
      </c>
      <c r="Z1763">
        <v>13.2</v>
      </c>
      <c r="AA1763">
        <v>3.25</v>
      </c>
      <c r="AB1763" t="s">
        <v>199</v>
      </c>
      <c r="AC1763" s="2">
        <v>-48.459016393442624</v>
      </c>
      <c r="AD1763">
        <v>-10.66</v>
      </c>
      <c r="AE1763">
        <v>439.41</v>
      </c>
      <c r="AF1763">
        <v>0</v>
      </c>
      <c r="AG1763">
        <v>0</v>
      </c>
      <c r="AH1763">
        <v>0</v>
      </c>
      <c r="AI1763" t="s">
        <v>697</v>
      </c>
      <c r="AJ1763" t="s">
        <v>697</v>
      </c>
      <c r="AK1763" t="s">
        <v>697</v>
      </c>
      <c r="AL1763">
        <v>0</v>
      </c>
      <c r="AM1763">
        <v>0</v>
      </c>
      <c r="AN1763" t="s">
        <v>697</v>
      </c>
      <c r="AO1763" t="s">
        <v>697</v>
      </c>
      <c r="AP1763" t="s">
        <v>394</v>
      </c>
      <c r="AQ1763" t="s">
        <v>3818</v>
      </c>
      <c r="AR1763" t="s">
        <v>3819</v>
      </c>
      <c r="AS1763" t="s">
        <v>697</v>
      </c>
      <c r="AT1763" t="s">
        <v>697</v>
      </c>
      <c r="AU1763" t="s">
        <v>223</v>
      </c>
      <c r="AV1763" t="s">
        <v>236</v>
      </c>
      <c r="AW1763" t="s">
        <v>196</v>
      </c>
      <c r="AX1763" t="s">
        <v>697</v>
      </c>
      <c r="AY1763" t="s">
        <v>697</v>
      </c>
      <c r="AZ1763" t="s">
        <v>697</v>
      </c>
      <c r="BA1763" t="s">
        <v>1513</v>
      </c>
      <c r="BB1763" t="s">
        <v>2473</v>
      </c>
      <c r="BC1763">
        <v>0</v>
      </c>
      <c r="BD1763" t="s">
        <v>697</v>
      </c>
      <c r="BE1763">
        <v>0</v>
      </c>
      <c r="BF1763">
        <v>0</v>
      </c>
      <c r="BG1763">
        <v>0</v>
      </c>
      <c r="BH1763">
        <v>0</v>
      </c>
      <c r="BI1763" t="s">
        <v>197</v>
      </c>
      <c r="BJ1763" t="s">
        <v>697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 t="s">
        <v>3820</v>
      </c>
      <c r="BQ1763">
        <v>0</v>
      </c>
      <c r="BR1763">
        <v>0</v>
      </c>
      <c r="BS1763">
        <v>0</v>
      </c>
      <c r="BT1763" t="s">
        <v>697</v>
      </c>
      <c r="BU1763">
        <v>0</v>
      </c>
      <c r="BV1763">
        <v>0</v>
      </c>
      <c r="BW1763" t="s">
        <v>697</v>
      </c>
      <c r="BX1763">
        <v>0</v>
      </c>
    </row>
    <row r="1764" spans="1:76" x14ac:dyDescent="0.25">
      <c r="A1764" t="s">
        <v>741</v>
      </c>
      <c r="B1764" t="s">
        <v>201</v>
      </c>
      <c r="C1764" t="s">
        <v>696</v>
      </c>
      <c r="D1764" t="s">
        <v>247</v>
      </c>
      <c r="E1764" t="s">
        <v>192</v>
      </c>
      <c r="F1764" t="s">
        <v>683</v>
      </c>
      <c r="G1764" t="s">
        <v>697</v>
      </c>
      <c r="H1764" t="s">
        <v>89</v>
      </c>
      <c r="I1764" t="s">
        <v>1318</v>
      </c>
      <c r="J1764" t="s">
        <v>3781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697</v>
      </c>
      <c r="AC1764" s="2">
        <v>0</v>
      </c>
      <c r="AD1764">
        <v>0</v>
      </c>
      <c r="AE1764">
        <v>0</v>
      </c>
      <c r="AF1764">
        <v>1</v>
      </c>
      <c r="AG1764">
        <v>0</v>
      </c>
      <c r="AH1764">
        <v>61.77</v>
      </c>
      <c r="AI1764" t="s">
        <v>700</v>
      </c>
      <c r="AJ1764" t="s">
        <v>704</v>
      </c>
      <c r="AK1764" t="s">
        <v>697</v>
      </c>
      <c r="AL1764">
        <v>0</v>
      </c>
      <c r="AM1764">
        <v>0</v>
      </c>
      <c r="AN1764" t="s">
        <v>194</v>
      </c>
      <c r="AO1764" t="s">
        <v>697</v>
      </c>
      <c r="AP1764" t="s">
        <v>697</v>
      </c>
      <c r="AQ1764" t="s">
        <v>3818</v>
      </c>
      <c r="AR1764" t="s">
        <v>3819</v>
      </c>
      <c r="AS1764" t="s">
        <v>697</v>
      </c>
      <c r="AT1764" t="s">
        <v>697</v>
      </c>
      <c r="AU1764" t="s">
        <v>223</v>
      </c>
      <c r="AV1764" t="s">
        <v>236</v>
      </c>
      <c r="AW1764" t="s">
        <v>196</v>
      </c>
      <c r="AX1764" t="s">
        <v>697</v>
      </c>
      <c r="AY1764" t="s">
        <v>697</v>
      </c>
      <c r="AZ1764" t="s">
        <v>697</v>
      </c>
      <c r="BA1764" t="s">
        <v>1535</v>
      </c>
      <c r="BB1764" t="s">
        <v>2483</v>
      </c>
      <c r="BC1764">
        <v>0</v>
      </c>
      <c r="BD1764" t="s">
        <v>697</v>
      </c>
      <c r="BE1764">
        <v>0</v>
      </c>
      <c r="BF1764">
        <v>0</v>
      </c>
      <c r="BG1764">
        <v>0</v>
      </c>
      <c r="BH1764">
        <v>1.95</v>
      </c>
      <c r="BI1764" t="s">
        <v>197</v>
      </c>
      <c r="BJ1764" t="s">
        <v>192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 t="s">
        <v>3820</v>
      </c>
      <c r="BQ1764">
        <v>0</v>
      </c>
      <c r="BR1764">
        <v>0</v>
      </c>
      <c r="BS1764">
        <v>0</v>
      </c>
      <c r="BT1764" t="s">
        <v>880</v>
      </c>
      <c r="BU1764">
        <v>0</v>
      </c>
      <c r="BV1764">
        <v>0</v>
      </c>
      <c r="BW1764" t="s">
        <v>697</v>
      </c>
      <c r="BX1764">
        <v>0</v>
      </c>
    </row>
    <row r="1765" spans="1:76" x14ac:dyDescent="0.25">
      <c r="A1765" t="s">
        <v>741</v>
      </c>
      <c r="B1765" t="s">
        <v>201</v>
      </c>
      <c r="C1765" t="s">
        <v>696</v>
      </c>
      <c r="D1765" t="s">
        <v>247</v>
      </c>
      <c r="E1765" t="s">
        <v>192</v>
      </c>
      <c r="F1765" t="s">
        <v>683</v>
      </c>
      <c r="G1765" t="s">
        <v>198</v>
      </c>
      <c r="H1765" t="s">
        <v>198</v>
      </c>
      <c r="I1765" t="s">
        <v>1318</v>
      </c>
      <c r="J1765" t="s">
        <v>3781</v>
      </c>
      <c r="K1765">
        <v>1</v>
      </c>
      <c r="L1765">
        <v>796</v>
      </c>
      <c r="M1765">
        <v>504</v>
      </c>
      <c r="N1765">
        <v>0</v>
      </c>
      <c r="O1765">
        <v>0</v>
      </c>
      <c r="P1765">
        <v>0</v>
      </c>
      <c r="Q1765">
        <v>796</v>
      </c>
      <c r="R1765">
        <v>0</v>
      </c>
      <c r="S1765">
        <v>0</v>
      </c>
      <c r="T1765">
        <v>36.68</v>
      </c>
      <c r="U1765">
        <v>29.5</v>
      </c>
      <c r="V1765">
        <v>24.18</v>
      </c>
      <c r="W1765">
        <v>-12.5</v>
      </c>
      <c r="X1765">
        <v>-46.87</v>
      </c>
      <c r="Y1765">
        <v>15.53</v>
      </c>
      <c r="Z1765">
        <v>16.38</v>
      </c>
      <c r="AA1765">
        <v>3.25</v>
      </c>
      <c r="AB1765" t="s">
        <v>199</v>
      </c>
      <c r="AC1765" s="2">
        <v>-59.598360655737707</v>
      </c>
      <c r="AD1765">
        <v>-13.11</v>
      </c>
      <c r="AE1765">
        <v>544.79999999999995</v>
      </c>
      <c r="AF1765">
        <v>0</v>
      </c>
      <c r="AG1765">
        <v>0</v>
      </c>
      <c r="AH1765">
        <v>0</v>
      </c>
      <c r="AI1765" t="s">
        <v>697</v>
      </c>
      <c r="AJ1765" t="s">
        <v>697</v>
      </c>
      <c r="AK1765" t="s">
        <v>697</v>
      </c>
      <c r="AL1765">
        <v>0</v>
      </c>
      <c r="AM1765">
        <v>0</v>
      </c>
      <c r="AN1765" t="s">
        <v>697</v>
      </c>
      <c r="AO1765" t="s">
        <v>697</v>
      </c>
      <c r="AP1765" t="s">
        <v>394</v>
      </c>
      <c r="AQ1765" t="s">
        <v>3818</v>
      </c>
      <c r="AR1765" t="s">
        <v>3819</v>
      </c>
      <c r="AS1765" t="s">
        <v>697</v>
      </c>
      <c r="AT1765" t="s">
        <v>697</v>
      </c>
      <c r="AU1765" t="s">
        <v>223</v>
      </c>
      <c r="AV1765" t="s">
        <v>236</v>
      </c>
      <c r="AW1765" t="s">
        <v>196</v>
      </c>
      <c r="AX1765" t="s">
        <v>697</v>
      </c>
      <c r="AY1765" t="s">
        <v>697</v>
      </c>
      <c r="AZ1765" t="s">
        <v>697</v>
      </c>
      <c r="BA1765" t="s">
        <v>1535</v>
      </c>
      <c r="BB1765" t="s">
        <v>2483</v>
      </c>
      <c r="BC1765">
        <v>0</v>
      </c>
      <c r="BD1765" t="s">
        <v>697</v>
      </c>
      <c r="BE1765">
        <v>0</v>
      </c>
      <c r="BF1765">
        <v>0</v>
      </c>
      <c r="BG1765">
        <v>0</v>
      </c>
      <c r="BH1765">
        <v>0</v>
      </c>
      <c r="BI1765" t="s">
        <v>197</v>
      </c>
      <c r="BJ1765" t="s">
        <v>697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 t="s">
        <v>3820</v>
      </c>
      <c r="BQ1765">
        <v>0</v>
      </c>
      <c r="BR1765">
        <v>0</v>
      </c>
      <c r="BS1765">
        <v>0</v>
      </c>
      <c r="BT1765" t="s">
        <v>697</v>
      </c>
      <c r="BU1765">
        <v>0</v>
      </c>
      <c r="BV1765">
        <v>0</v>
      </c>
      <c r="BW1765" t="s">
        <v>697</v>
      </c>
      <c r="BX1765">
        <v>0</v>
      </c>
    </row>
    <row r="1766" spans="1:76" x14ac:dyDescent="0.25">
      <c r="A1766" t="s">
        <v>740</v>
      </c>
      <c r="B1766" t="s">
        <v>191</v>
      </c>
      <c r="C1766" t="s">
        <v>702</v>
      </c>
      <c r="D1766" t="s">
        <v>669</v>
      </c>
      <c r="E1766" t="s">
        <v>192</v>
      </c>
      <c r="F1766" t="s">
        <v>666</v>
      </c>
      <c r="G1766" t="s">
        <v>697</v>
      </c>
      <c r="H1766" t="s">
        <v>89</v>
      </c>
      <c r="I1766" t="s">
        <v>862</v>
      </c>
      <c r="J1766" t="s">
        <v>3781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697</v>
      </c>
      <c r="AC1766" s="2">
        <v>0</v>
      </c>
      <c r="AD1766">
        <v>0</v>
      </c>
      <c r="AE1766">
        <v>0</v>
      </c>
      <c r="AF1766">
        <v>1</v>
      </c>
      <c r="AG1766">
        <v>0</v>
      </c>
      <c r="AH1766">
        <v>35.64</v>
      </c>
      <c r="AI1766" t="s">
        <v>611</v>
      </c>
      <c r="AJ1766" t="s">
        <v>623</v>
      </c>
      <c r="AK1766" t="s">
        <v>697</v>
      </c>
      <c r="AL1766">
        <v>0</v>
      </c>
      <c r="AM1766">
        <v>0</v>
      </c>
      <c r="AN1766" t="s">
        <v>194</v>
      </c>
      <c r="AO1766" t="s">
        <v>697</v>
      </c>
      <c r="AP1766" t="s">
        <v>697</v>
      </c>
      <c r="AQ1766" t="s">
        <v>901</v>
      </c>
      <c r="AR1766" t="s">
        <v>902</v>
      </c>
      <c r="AS1766" t="s">
        <v>697</v>
      </c>
      <c r="AT1766" t="s">
        <v>697</v>
      </c>
      <c r="AU1766" t="s">
        <v>612</v>
      </c>
      <c r="AV1766" t="s">
        <v>236</v>
      </c>
      <c r="AW1766" t="s">
        <v>196</v>
      </c>
      <c r="AX1766" t="s">
        <v>697</v>
      </c>
      <c r="AY1766" t="s">
        <v>697</v>
      </c>
      <c r="AZ1766" t="s">
        <v>697</v>
      </c>
      <c r="BA1766" t="s">
        <v>992</v>
      </c>
      <c r="BB1766" t="s">
        <v>1053</v>
      </c>
      <c r="BC1766">
        <v>0</v>
      </c>
      <c r="BD1766" t="s">
        <v>697</v>
      </c>
      <c r="BE1766">
        <v>0</v>
      </c>
      <c r="BF1766">
        <v>0</v>
      </c>
      <c r="BG1766">
        <v>0</v>
      </c>
      <c r="BH1766">
        <v>1.2</v>
      </c>
      <c r="BI1766" t="s">
        <v>197</v>
      </c>
      <c r="BJ1766" t="s">
        <v>192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 t="s">
        <v>903</v>
      </c>
      <c r="BQ1766">
        <v>0</v>
      </c>
      <c r="BR1766">
        <v>0</v>
      </c>
      <c r="BS1766">
        <v>0</v>
      </c>
      <c r="BT1766" t="s">
        <v>880</v>
      </c>
      <c r="BU1766">
        <v>0</v>
      </c>
      <c r="BV1766">
        <v>0</v>
      </c>
      <c r="BW1766" t="s">
        <v>697</v>
      </c>
      <c r="BX1766">
        <v>0</v>
      </c>
    </row>
    <row r="1767" spans="1:76" x14ac:dyDescent="0.25">
      <c r="A1767" t="s">
        <v>740</v>
      </c>
      <c r="B1767" t="s">
        <v>191</v>
      </c>
      <c r="C1767" t="s">
        <v>702</v>
      </c>
      <c r="D1767" t="s">
        <v>669</v>
      </c>
      <c r="E1767" t="s">
        <v>192</v>
      </c>
      <c r="F1767" t="s">
        <v>666</v>
      </c>
      <c r="G1767" t="s">
        <v>198</v>
      </c>
      <c r="H1767" t="s">
        <v>198</v>
      </c>
      <c r="I1767" t="s">
        <v>862</v>
      </c>
      <c r="J1767" t="s">
        <v>3781</v>
      </c>
      <c r="K1767">
        <v>1</v>
      </c>
      <c r="L1767">
        <v>522</v>
      </c>
      <c r="M1767">
        <v>386</v>
      </c>
      <c r="N1767">
        <v>0</v>
      </c>
      <c r="O1767">
        <v>0</v>
      </c>
      <c r="P1767">
        <v>0</v>
      </c>
      <c r="Q1767">
        <v>522</v>
      </c>
      <c r="R1767">
        <v>0</v>
      </c>
      <c r="S1767">
        <v>0</v>
      </c>
      <c r="T1767">
        <v>26.05</v>
      </c>
      <c r="U1767">
        <v>31.5</v>
      </c>
      <c r="V1767">
        <v>25.82</v>
      </c>
      <c r="W1767">
        <v>-0.23</v>
      </c>
      <c r="X1767">
        <v>23.3</v>
      </c>
      <c r="Y1767">
        <v>12.221</v>
      </c>
      <c r="Z1767">
        <v>11.58</v>
      </c>
      <c r="AA1767">
        <v>3</v>
      </c>
      <c r="AB1767" t="s">
        <v>199</v>
      </c>
      <c r="AC1767" s="2">
        <v>13.286065573770491</v>
      </c>
      <c r="AD1767">
        <v>2.92</v>
      </c>
      <c r="AE1767">
        <v>345.99</v>
      </c>
      <c r="AF1767">
        <v>0</v>
      </c>
      <c r="AG1767">
        <v>0</v>
      </c>
      <c r="AH1767">
        <v>0</v>
      </c>
      <c r="AI1767" t="s">
        <v>697</v>
      </c>
      <c r="AJ1767" t="s">
        <v>697</v>
      </c>
      <c r="AK1767" t="s">
        <v>697</v>
      </c>
      <c r="AL1767">
        <v>0</v>
      </c>
      <c r="AM1767">
        <v>0</v>
      </c>
      <c r="AN1767" t="s">
        <v>697</v>
      </c>
      <c r="AO1767" t="s">
        <v>697</v>
      </c>
      <c r="AP1767" t="s">
        <v>415</v>
      </c>
      <c r="AQ1767" t="s">
        <v>901</v>
      </c>
      <c r="AR1767" t="s">
        <v>902</v>
      </c>
      <c r="AS1767" t="s">
        <v>697</v>
      </c>
      <c r="AT1767" t="s">
        <v>697</v>
      </c>
      <c r="AU1767" t="s">
        <v>612</v>
      </c>
      <c r="AV1767" t="s">
        <v>236</v>
      </c>
      <c r="AW1767" t="s">
        <v>196</v>
      </c>
      <c r="AX1767" t="s">
        <v>697</v>
      </c>
      <c r="AY1767" t="s">
        <v>697</v>
      </c>
      <c r="AZ1767" t="s">
        <v>697</v>
      </c>
      <c r="BA1767" t="s">
        <v>992</v>
      </c>
      <c r="BB1767" t="s">
        <v>1053</v>
      </c>
      <c r="BC1767">
        <v>0</v>
      </c>
      <c r="BD1767" t="s">
        <v>697</v>
      </c>
      <c r="BE1767">
        <v>0</v>
      </c>
      <c r="BF1767">
        <v>0</v>
      </c>
      <c r="BG1767">
        <v>0</v>
      </c>
      <c r="BH1767">
        <v>0</v>
      </c>
      <c r="BI1767" t="s">
        <v>197</v>
      </c>
      <c r="BJ1767" t="s">
        <v>697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 t="s">
        <v>903</v>
      </c>
      <c r="BQ1767">
        <v>0</v>
      </c>
      <c r="BR1767">
        <v>0</v>
      </c>
      <c r="BS1767">
        <v>0</v>
      </c>
      <c r="BT1767" t="s">
        <v>697</v>
      </c>
      <c r="BU1767">
        <v>0</v>
      </c>
      <c r="BV1767">
        <v>0</v>
      </c>
      <c r="BW1767" t="s">
        <v>697</v>
      </c>
      <c r="BX1767">
        <v>0</v>
      </c>
    </row>
    <row r="1768" spans="1:76" x14ac:dyDescent="0.25">
      <c r="A1768" t="s">
        <v>806</v>
      </c>
      <c r="B1768" t="s">
        <v>201</v>
      </c>
      <c r="C1768" t="s">
        <v>807</v>
      </c>
      <c r="D1768" t="s">
        <v>670</v>
      </c>
      <c r="E1768" t="s">
        <v>192</v>
      </c>
      <c r="F1768" t="s">
        <v>679</v>
      </c>
      <c r="G1768" t="s">
        <v>697</v>
      </c>
      <c r="H1768" t="s">
        <v>89</v>
      </c>
      <c r="I1768" t="s">
        <v>3088</v>
      </c>
      <c r="J1768" t="s">
        <v>3781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697</v>
      </c>
      <c r="AC1768" s="2">
        <v>0</v>
      </c>
      <c r="AD1768">
        <v>0</v>
      </c>
      <c r="AE1768">
        <v>0</v>
      </c>
      <c r="AF1768">
        <v>1</v>
      </c>
      <c r="AG1768">
        <v>0</v>
      </c>
      <c r="AH1768">
        <v>50.19</v>
      </c>
      <c r="AI1768" t="s">
        <v>467</v>
      </c>
      <c r="AJ1768" t="s">
        <v>468</v>
      </c>
      <c r="AK1768" t="s">
        <v>697</v>
      </c>
      <c r="AL1768">
        <v>0</v>
      </c>
      <c r="AM1768">
        <v>0</v>
      </c>
      <c r="AN1768" t="s">
        <v>194</v>
      </c>
      <c r="AO1768" t="s">
        <v>697</v>
      </c>
      <c r="AP1768" t="s">
        <v>697</v>
      </c>
      <c r="AQ1768" t="s">
        <v>3821</v>
      </c>
      <c r="AR1768" t="s">
        <v>3822</v>
      </c>
      <c r="AS1768" t="s">
        <v>697</v>
      </c>
      <c r="AT1768" t="s">
        <v>697</v>
      </c>
      <c r="AU1768" t="s">
        <v>223</v>
      </c>
      <c r="AV1768" t="s">
        <v>236</v>
      </c>
      <c r="AW1768" t="s">
        <v>196</v>
      </c>
      <c r="AX1768" t="s">
        <v>697</v>
      </c>
      <c r="AY1768" t="s">
        <v>697</v>
      </c>
      <c r="AZ1768" t="s">
        <v>697</v>
      </c>
      <c r="BA1768" t="s">
        <v>1507</v>
      </c>
      <c r="BB1768" t="s">
        <v>3823</v>
      </c>
      <c r="BC1768">
        <v>0</v>
      </c>
      <c r="BD1768" t="s">
        <v>697</v>
      </c>
      <c r="BE1768">
        <v>0</v>
      </c>
      <c r="BF1768">
        <v>0</v>
      </c>
      <c r="BG1768">
        <v>0</v>
      </c>
      <c r="BH1768">
        <v>1.95</v>
      </c>
      <c r="BI1768" t="s">
        <v>197</v>
      </c>
      <c r="BJ1768" t="s">
        <v>192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 t="s">
        <v>3824</v>
      </c>
      <c r="BQ1768">
        <v>0</v>
      </c>
      <c r="BR1768">
        <v>0</v>
      </c>
      <c r="BS1768">
        <v>0</v>
      </c>
      <c r="BT1768" t="s">
        <v>880</v>
      </c>
      <c r="BU1768">
        <v>0</v>
      </c>
      <c r="BV1768">
        <v>0</v>
      </c>
      <c r="BW1768" t="s">
        <v>697</v>
      </c>
      <c r="BX1768">
        <v>0</v>
      </c>
    </row>
    <row r="1769" spans="1:76" x14ac:dyDescent="0.25">
      <c r="A1769" t="s">
        <v>806</v>
      </c>
      <c r="B1769" t="s">
        <v>201</v>
      </c>
      <c r="C1769" t="s">
        <v>807</v>
      </c>
      <c r="D1769" t="s">
        <v>670</v>
      </c>
      <c r="E1769" t="s">
        <v>192</v>
      </c>
      <c r="F1769" t="s">
        <v>679</v>
      </c>
      <c r="G1769" t="s">
        <v>198</v>
      </c>
      <c r="H1769" t="s">
        <v>198</v>
      </c>
      <c r="I1769" t="s">
        <v>3088</v>
      </c>
      <c r="J1769" t="s">
        <v>3781</v>
      </c>
      <c r="K1769">
        <v>1</v>
      </c>
      <c r="L1769">
        <v>550</v>
      </c>
      <c r="M1769">
        <v>342</v>
      </c>
      <c r="N1769">
        <v>0</v>
      </c>
      <c r="O1769">
        <v>0</v>
      </c>
      <c r="P1769">
        <v>0</v>
      </c>
      <c r="Q1769">
        <v>550</v>
      </c>
      <c r="R1769">
        <v>0</v>
      </c>
      <c r="S1769">
        <v>0</v>
      </c>
      <c r="T1769">
        <v>37.82</v>
      </c>
      <c r="U1769">
        <v>29.5</v>
      </c>
      <c r="V1769">
        <v>24.18</v>
      </c>
      <c r="W1769">
        <v>-13.64</v>
      </c>
      <c r="X1769">
        <v>-37.5</v>
      </c>
      <c r="Y1769">
        <v>13.569000000000001</v>
      </c>
      <c r="Z1769">
        <v>11.12</v>
      </c>
      <c r="AA1769">
        <v>3.25</v>
      </c>
      <c r="AB1769" t="s">
        <v>199</v>
      </c>
      <c r="AC1769" s="2">
        <v>-48.622131147540983</v>
      </c>
      <c r="AD1769">
        <v>-10.7</v>
      </c>
      <c r="AE1769">
        <v>376.63</v>
      </c>
      <c r="AF1769">
        <v>0</v>
      </c>
      <c r="AG1769">
        <v>0</v>
      </c>
      <c r="AH1769">
        <v>0</v>
      </c>
      <c r="AI1769" t="s">
        <v>697</v>
      </c>
      <c r="AJ1769" t="s">
        <v>697</v>
      </c>
      <c r="AK1769" t="s">
        <v>697</v>
      </c>
      <c r="AL1769">
        <v>0</v>
      </c>
      <c r="AM1769">
        <v>0</v>
      </c>
      <c r="AN1769" t="s">
        <v>697</v>
      </c>
      <c r="AO1769" t="s">
        <v>697</v>
      </c>
      <c r="AP1769" t="s">
        <v>215</v>
      </c>
      <c r="AQ1769" t="s">
        <v>3821</v>
      </c>
      <c r="AR1769" t="s">
        <v>3822</v>
      </c>
      <c r="AS1769" t="s">
        <v>697</v>
      </c>
      <c r="AT1769" t="s">
        <v>697</v>
      </c>
      <c r="AU1769" t="s">
        <v>223</v>
      </c>
      <c r="AV1769" t="s">
        <v>236</v>
      </c>
      <c r="AW1769" t="s">
        <v>196</v>
      </c>
      <c r="AX1769" t="s">
        <v>697</v>
      </c>
      <c r="AY1769" t="s">
        <v>697</v>
      </c>
      <c r="AZ1769" t="s">
        <v>697</v>
      </c>
      <c r="BA1769" t="s">
        <v>1507</v>
      </c>
      <c r="BB1769" t="s">
        <v>3823</v>
      </c>
      <c r="BC1769">
        <v>0</v>
      </c>
      <c r="BD1769" t="s">
        <v>697</v>
      </c>
      <c r="BE1769">
        <v>0</v>
      </c>
      <c r="BF1769">
        <v>0</v>
      </c>
      <c r="BG1769">
        <v>0</v>
      </c>
      <c r="BH1769">
        <v>0</v>
      </c>
      <c r="BI1769" t="s">
        <v>197</v>
      </c>
      <c r="BJ1769" t="s">
        <v>697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 t="s">
        <v>3824</v>
      </c>
      <c r="BQ1769">
        <v>0</v>
      </c>
      <c r="BR1769">
        <v>0</v>
      </c>
      <c r="BS1769">
        <v>0</v>
      </c>
      <c r="BT1769" t="s">
        <v>697</v>
      </c>
      <c r="BU1769">
        <v>0</v>
      </c>
      <c r="BV1769">
        <v>0</v>
      </c>
      <c r="BW1769" t="s">
        <v>697</v>
      </c>
      <c r="BX1769">
        <v>0</v>
      </c>
    </row>
    <row r="1770" spans="1:76" x14ac:dyDescent="0.25">
      <c r="A1770" t="s">
        <v>741</v>
      </c>
      <c r="B1770" t="s">
        <v>201</v>
      </c>
      <c r="C1770" t="s">
        <v>696</v>
      </c>
      <c r="D1770" t="s">
        <v>247</v>
      </c>
      <c r="E1770" t="s">
        <v>192</v>
      </c>
      <c r="F1770" t="s">
        <v>683</v>
      </c>
      <c r="G1770" t="s">
        <v>697</v>
      </c>
      <c r="H1770" t="s">
        <v>89</v>
      </c>
      <c r="I1770" t="s">
        <v>3088</v>
      </c>
      <c r="J1770" t="s">
        <v>3781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697</v>
      </c>
      <c r="AC1770" s="2">
        <v>0</v>
      </c>
      <c r="AD1770">
        <v>0</v>
      </c>
      <c r="AE1770">
        <v>0</v>
      </c>
      <c r="AF1770">
        <v>1</v>
      </c>
      <c r="AG1770">
        <v>0</v>
      </c>
      <c r="AH1770">
        <v>33.26</v>
      </c>
      <c r="AI1770" t="s">
        <v>894</v>
      </c>
      <c r="AJ1770" t="s">
        <v>1011</v>
      </c>
      <c r="AK1770" t="s">
        <v>697</v>
      </c>
      <c r="AL1770">
        <v>0</v>
      </c>
      <c r="AM1770">
        <v>0</v>
      </c>
      <c r="AN1770" t="s">
        <v>194</v>
      </c>
      <c r="AO1770" t="s">
        <v>697</v>
      </c>
      <c r="AP1770" t="s">
        <v>697</v>
      </c>
      <c r="AQ1770" t="s">
        <v>3825</v>
      </c>
      <c r="AR1770" t="s">
        <v>3826</v>
      </c>
      <c r="AS1770" t="s">
        <v>697</v>
      </c>
      <c r="AT1770" t="s">
        <v>697</v>
      </c>
      <c r="AU1770" t="s">
        <v>395</v>
      </c>
      <c r="AV1770" t="s">
        <v>236</v>
      </c>
      <c r="AW1770" t="s">
        <v>196</v>
      </c>
      <c r="AX1770" t="s">
        <v>697</v>
      </c>
      <c r="AY1770" t="s">
        <v>697</v>
      </c>
      <c r="AZ1770" t="s">
        <v>697</v>
      </c>
      <c r="BA1770" t="s">
        <v>3778</v>
      </c>
      <c r="BB1770" t="s">
        <v>3827</v>
      </c>
      <c r="BC1770">
        <v>0</v>
      </c>
      <c r="BD1770" t="s">
        <v>697</v>
      </c>
      <c r="BE1770">
        <v>0</v>
      </c>
      <c r="BF1770">
        <v>0</v>
      </c>
      <c r="BG1770">
        <v>0</v>
      </c>
      <c r="BH1770">
        <v>1.05</v>
      </c>
      <c r="BI1770" t="s">
        <v>197</v>
      </c>
      <c r="BJ1770" t="s">
        <v>192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 t="s">
        <v>3828</v>
      </c>
      <c r="BQ1770">
        <v>0</v>
      </c>
      <c r="BR1770">
        <v>0</v>
      </c>
      <c r="BS1770">
        <v>0</v>
      </c>
      <c r="BT1770" t="s">
        <v>880</v>
      </c>
      <c r="BU1770">
        <v>0</v>
      </c>
      <c r="BV1770">
        <v>0</v>
      </c>
      <c r="BW1770" t="s">
        <v>697</v>
      </c>
      <c r="BX1770">
        <v>0</v>
      </c>
    </row>
    <row r="1771" spans="1:76" x14ac:dyDescent="0.25">
      <c r="A1771" t="s">
        <v>741</v>
      </c>
      <c r="B1771" t="s">
        <v>201</v>
      </c>
      <c r="C1771" t="s">
        <v>696</v>
      </c>
      <c r="D1771" t="s">
        <v>247</v>
      </c>
      <c r="E1771" t="s">
        <v>192</v>
      </c>
      <c r="F1771" t="s">
        <v>683</v>
      </c>
      <c r="G1771" t="s">
        <v>198</v>
      </c>
      <c r="H1771" t="s">
        <v>198</v>
      </c>
      <c r="I1771" t="s">
        <v>3088</v>
      </c>
      <c r="J1771" t="s">
        <v>3781</v>
      </c>
      <c r="K1771">
        <v>1</v>
      </c>
      <c r="L1771">
        <v>791</v>
      </c>
      <c r="M1771">
        <v>448</v>
      </c>
      <c r="N1771">
        <v>0</v>
      </c>
      <c r="O1771">
        <v>0</v>
      </c>
      <c r="P1771">
        <v>0</v>
      </c>
      <c r="Q1771">
        <v>791</v>
      </c>
      <c r="R1771">
        <v>0</v>
      </c>
      <c r="S1771">
        <v>0</v>
      </c>
      <c r="T1771">
        <v>43.36</v>
      </c>
      <c r="U1771">
        <v>29.5</v>
      </c>
      <c r="V1771">
        <v>24.18</v>
      </c>
      <c r="W1771">
        <v>-19.18</v>
      </c>
      <c r="X1771">
        <v>-89.89</v>
      </c>
      <c r="Y1771">
        <v>16.568000000000001</v>
      </c>
      <c r="Z1771">
        <v>14.56</v>
      </c>
      <c r="AA1771">
        <v>3.25</v>
      </c>
      <c r="AB1771" t="s">
        <v>199</v>
      </c>
      <c r="AC1771" s="2">
        <v>-103.4655737704918</v>
      </c>
      <c r="AD1771">
        <v>-22.76</v>
      </c>
      <c r="AE1771">
        <v>543.1</v>
      </c>
      <c r="AF1771">
        <v>0</v>
      </c>
      <c r="AG1771">
        <v>0</v>
      </c>
      <c r="AH1771">
        <v>0</v>
      </c>
      <c r="AI1771" t="s">
        <v>697</v>
      </c>
      <c r="AJ1771" t="s">
        <v>697</v>
      </c>
      <c r="AK1771" t="s">
        <v>697</v>
      </c>
      <c r="AL1771">
        <v>0</v>
      </c>
      <c r="AM1771">
        <v>0</v>
      </c>
      <c r="AN1771" t="s">
        <v>697</v>
      </c>
      <c r="AO1771" t="s">
        <v>697</v>
      </c>
      <c r="AP1771" t="s">
        <v>215</v>
      </c>
      <c r="AQ1771" t="s">
        <v>3825</v>
      </c>
      <c r="AR1771" t="s">
        <v>3826</v>
      </c>
      <c r="AS1771" t="s">
        <v>697</v>
      </c>
      <c r="AT1771" t="s">
        <v>697</v>
      </c>
      <c r="AU1771" t="s">
        <v>395</v>
      </c>
      <c r="AV1771" t="s">
        <v>236</v>
      </c>
      <c r="AW1771" t="s">
        <v>196</v>
      </c>
      <c r="AX1771" t="s">
        <v>697</v>
      </c>
      <c r="AY1771" t="s">
        <v>697</v>
      </c>
      <c r="AZ1771" t="s">
        <v>697</v>
      </c>
      <c r="BA1771" t="s">
        <v>3778</v>
      </c>
      <c r="BB1771" t="s">
        <v>3827</v>
      </c>
      <c r="BC1771">
        <v>0</v>
      </c>
      <c r="BD1771" t="s">
        <v>697</v>
      </c>
      <c r="BE1771">
        <v>0</v>
      </c>
      <c r="BF1771">
        <v>0</v>
      </c>
      <c r="BG1771">
        <v>0</v>
      </c>
      <c r="BH1771">
        <v>0</v>
      </c>
      <c r="BI1771" t="s">
        <v>197</v>
      </c>
      <c r="BJ1771" t="s">
        <v>697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 t="s">
        <v>3828</v>
      </c>
      <c r="BQ1771">
        <v>0</v>
      </c>
      <c r="BR1771">
        <v>0</v>
      </c>
      <c r="BS1771">
        <v>0</v>
      </c>
      <c r="BT1771" t="s">
        <v>697</v>
      </c>
      <c r="BU1771">
        <v>0</v>
      </c>
      <c r="BV1771">
        <v>0</v>
      </c>
      <c r="BW1771" t="s">
        <v>697</v>
      </c>
      <c r="BX1771">
        <v>0</v>
      </c>
    </row>
    <row r="1772" spans="1:76" x14ac:dyDescent="0.25">
      <c r="A1772" t="s">
        <v>736</v>
      </c>
      <c r="B1772" t="s">
        <v>231</v>
      </c>
      <c r="C1772" t="s">
        <v>256</v>
      </c>
      <c r="D1772" t="s">
        <v>255</v>
      </c>
      <c r="E1772" t="s">
        <v>192</v>
      </c>
      <c r="F1772" t="s">
        <v>257</v>
      </c>
      <c r="G1772" t="s">
        <v>697</v>
      </c>
      <c r="H1772" t="s">
        <v>89</v>
      </c>
      <c r="I1772" t="s">
        <v>3088</v>
      </c>
      <c r="J1772" t="s">
        <v>3781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697</v>
      </c>
      <c r="AC1772" s="2">
        <v>0</v>
      </c>
      <c r="AD1772">
        <v>0</v>
      </c>
      <c r="AE1772">
        <v>0</v>
      </c>
      <c r="AF1772">
        <v>1</v>
      </c>
      <c r="AG1772">
        <v>0</v>
      </c>
      <c r="AH1772">
        <v>51.97</v>
      </c>
      <c r="AI1772" t="s">
        <v>894</v>
      </c>
      <c r="AJ1772" t="s">
        <v>1011</v>
      </c>
      <c r="AK1772" t="s">
        <v>697</v>
      </c>
      <c r="AL1772">
        <v>0</v>
      </c>
      <c r="AM1772">
        <v>0</v>
      </c>
      <c r="AN1772" t="s">
        <v>194</v>
      </c>
      <c r="AO1772" t="s">
        <v>697</v>
      </c>
      <c r="AP1772" t="s">
        <v>697</v>
      </c>
      <c r="AQ1772" t="s">
        <v>3829</v>
      </c>
      <c r="AR1772" t="s">
        <v>3830</v>
      </c>
      <c r="AS1772" t="s">
        <v>697</v>
      </c>
      <c r="AT1772" t="s">
        <v>697</v>
      </c>
      <c r="AU1772" t="s">
        <v>213</v>
      </c>
      <c r="AV1772" t="s">
        <v>236</v>
      </c>
      <c r="AW1772" t="s">
        <v>196</v>
      </c>
      <c r="AX1772" t="s">
        <v>697</v>
      </c>
      <c r="AY1772" t="s">
        <v>697</v>
      </c>
      <c r="AZ1772" t="s">
        <v>697</v>
      </c>
      <c r="BA1772" t="s">
        <v>3755</v>
      </c>
      <c r="BB1772" t="s">
        <v>3831</v>
      </c>
      <c r="BC1772">
        <v>0</v>
      </c>
      <c r="BD1772" t="s">
        <v>697</v>
      </c>
      <c r="BE1772">
        <v>0</v>
      </c>
      <c r="BF1772">
        <v>0</v>
      </c>
      <c r="BG1772">
        <v>0</v>
      </c>
      <c r="BH1772">
        <v>1.75</v>
      </c>
      <c r="BI1772" t="s">
        <v>197</v>
      </c>
      <c r="BJ1772" t="s">
        <v>192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 t="s">
        <v>3832</v>
      </c>
      <c r="BQ1772">
        <v>0</v>
      </c>
      <c r="BR1772">
        <v>0</v>
      </c>
      <c r="BS1772">
        <v>0</v>
      </c>
      <c r="BT1772" t="s">
        <v>880</v>
      </c>
      <c r="BU1772">
        <v>0</v>
      </c>
      <c r="BV1772">
        <v>0</v>
      </c>
      <c r="BW1772" t="s">
        <v>697</v>
      </c>
      <c r="BX1772">
        <v>0</v>
      </c>
    </row>
    <row r="1773" spans="1:76" x14ac:dyDescent="0.25">
      <c r="A1773" t="s">
        <v>736</v>
      </c>
      <c r="B1773" t="s">
        <v>231</v>
      </c>
      <c r="C1773" t="s">
        <v>256</v>
      </c>
      <c r="D1773" t="s">
        <v>255</v>
      </c>
      <c r="E1773" t="s">
        <v>192</v>
      </c>
      <c r="F1773" t="s">
        <v>257</v>
      </c>
      <c r="G1773" t="s">
        <v>198</v>
      </c>
      <c r="H1773" t="s">
        <v>198</v>
      </c>
      <c r="I1773" t="s">
        <v>3088</v>
      </c>
      <c r="J1773" t="s">
        <v>3781</v>
      </c>
      <c r="K1773">
        <v>1</v>
      </c>
      <c r="L1773">
        <v>706</v>
      </c>
      <c r="M1773">
        <v>551</v>
      </c>
      <c r="N1773">
        <v>0</v>
      </c>
      <c r="O1773">
        <v>0</v>
      </c>
      <c r="P1773">
        <v>0</v>
      </c>
      <c r="Q1773">
        <v>706</v>
      </c>
      <c r="R1773">
        <v>0</v>
      </c>
      <c r="S1773">
        <v>0</v>
      </c>
      <c r="T1773">
        <v>21.95</v>
      </c>
      <c r="U1773">
        <v>21.5</v>
      </c>
      <c r="V1773">
        <v>17.62</v>
      </c>
      <c r="W1773">
        <v>-4.33</v>
      </c>
      <c r="X1773">
        <v>-2.63</v>
      </c>
      <c r="Y1773">
        <v>18.198</v>
      </c>
      <c r="Z1773">
        <v>21.85</v>
      </c>
      <c r="AA1773">
        <v>3.97</v>
      </c>
      <c r="AB1773" t="s">
        <v>199</v>
      </c>
      <c r="AC1773" s="2">
        <v>-17.547540983606556</v>
      </c>
      <c r="AD1773">
        <v>-3.86</v>
      </c>
      <c r="AE1773">
        <v>532.36</v>
      </c>
      <c r="AF1773">
        <v>0</v>
      </c>
      <c r="AG1773">
        <v>0</v>
      </c>
      <c r="AH1773">
        <v>0</v>
      </c>
      <c r="AI1773" t="s">
        <v>697</v>
      </c>
      <c r="AJ1773" t="s">
        <v>697</v>
      </c>
      <c r="AK1773" t="s">
        <v>697</v>
      </c>
      <c r="AL1773">
        <v>0</v>
      </c>
      <c r="AM1773">
        <v>0</v>
      </c>
      <c r="AN1773" t="s">
        <v>697</v>
      </c>
      <c r="AO1773" t="s">
        <v>697</v>
      </c>
      <c r="AP1773" t="s">
        <v>415</v>
      </c>
      <c r="AQ1773" t="s">
        <v>3829</v>
      </c>
      <c r="AR1773" t="s">
        <v>3830</v>
      </c>
      <c r="AS1773" t="s">
        <v>697</v>
      </c>
      <c r="AT1773" t="s">
        <v>697</v>
      </c>
      <c r="AU1773" t="s">
        <v>213</v>
      </c>
      <c r="AV1773" t="s">
        <v>236</v>
      </c>
      <c r="AW1773" t="s">
        <v>196</v>
      </c>
      <c r="AX1773" t="s">
        <v>697</v>
      </c>
      <c r="AY1773" t="s">
        <v>697</v>
      </c>
      <c r="AZ1773" t="s">
        <v>697</v>
      </c>
      <c r="BA1773" t="s">
        <v>3755</v>
      </c>
      <c r="BB1773" t="s">
        <v>3831</v>
      </c>
      <c r="BC1773">
        <v>0</v>
      </c>
      <c r="BD1773" t="s">
        <v>697</v>
      </c>
      <c r="BE1773">
        <v>0</v>
      </c>
      <c r="BF1773">
        <v>0</v>
      </c>
      <c r="BG1773">
        <v>0</v>
      </c>
      <c r="BH1773">
        <v>0</v>
      </c>
      <c r="BI1773" t="s">
        <v>197</v>
      </c>
      <c r="BJ1773" t="s">
        <v>697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 t="s">
        <v>3832</v>
      </c>
      <c r="BQ1773">
        <v>0</v>
      </c>
      <c r="BR1773">
        <v>0</v>
      </c>
      <c r="BS1773">
        <v>0</v>
      </c>
      <c r="BT1773" t="s">
        <v>697</v>
      </c>
      <c r="BU1773">
        <v>0</v>
      </c>
      <c r="BV1773">
        <v>0</v>
      </c>
      <c r="BW1773" t="s">
        <v>697</v>
      </c>
      <c r="BX1773">
        <v>0</v>
      </c>
    </row>
    <row r="1774" spans="1:76" x14ac:dyDescent="0.25">
      <c r="A1774" t="s">
        <v>726</v>
      </c>
      <c r="B1774" t="s">
        <v>191</v>
      </c>
      <c r="C1774" t="s">
        <v>539</v>
      </c>
      <c r="D1774" t="s">
        <v>540</v>
      </c>
      <c r="E1774" t="s">
        <v>192</v>
      </c>
      <c r="F1774" t="s">
        <v>457</v>
      </c>
      <c r="G1774" t="s">
        <v>697</v>
      </c>
      <c r="H1774" t="s">
        <v>89</v>
      </c>
      <c r="I1774" t="s">
        <v>1318</v>
      </c>
      <c r="J1774" t="s">
        <v>3781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697</v>
      </c>
      <c r="AC1774" s="2">
        <v>0</v>
      </c>
      <c r="AD1774">
        <v>0</v>
      </c>
      <c r="AE1774">
        <v>0</v>
      </c>
      <c r="AF1774">
        <v>1</v>
      </c>
      <c r="AG1774">
        <v>0</v>
      </c>
      <c r="AH1774">
        <v>102.31</v>
      </c>
      <c r="AI1774" t="s">
        <v>700</v>
      </c>
      <c r="AJ1774" t="s">
        <v>704</v>
      </c>
      <c r="AK1774" t="s">
        <v>697</v>
      </c>
      <c r="AL1774">
        <v>0</v>
      </c>
      <c r="AM1774">
        <v>0</v>
      </c>
      <c r="AN1774" t="s">
        <v>235</v>
      </c>
      <c r="AO1774" t="s">
        <v>697</v>
      </c>
      <c r="AP1774" t="s">
        <v>697</v>
      </c>
      <c r="AQ1774" t="s">
        <v>3833</v>
      </c>
      <c r="AR1774" t="s">
        <v>3834</v>
      </c>
      <c r="AS1774" t="s">
        <v>697</v>
      </c>
      <c r="AT1774" t="s">
        <v>697</v>
      </c>
      <c r="AU1774" t="s">
        <v>223</v>
      </c>
      <c r="AV1774" t="s">
        <v>236</v>
      </c>
      <c r="AW1774" t="s">
        <v>196</v>
      </c>
      <c r="AX1774" t="s">
        <v>697</v>
      </c>
      <c r="AY1774" t="s">
        <v>697</v>
      </c>
      <c r="AZ1774" t="s">
        <v>697</v>
      </c>
      <c r="BA1774" t="s">
        <v>1512</v>
      </c>
      <c r="BB1774" t="s">
        <v>2477</v>
      </c>
      <c r="BC1774">
        <v>0</v>
      </c>
      <c r="BD1774" t="s">
        <v>697</v>
      </c>
      <c r="BE1774">
        <v>0</v>
      </c>
      <c r="BF1774">
        <v>0</v>
      </c>
      <c r="BG1774">
        <v>0</v>
      </c>
      <c r="BH1774">
        <v>1.95</v>
      </c>
      <c r="BI1774" t="s">
        <v>197</v>
      </c>
      <c r="BJ1774" t="s">
        <v>192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 t="s">
        <v>3835</v>
      </c>
      <c r="BQ1774">
        <v>0</v>
      </c>
      <c r="BR1774">
        <v>0</v>
      </c>
      <c r="BS1774">
        <v>0</v>
      </c>
      <c r="BT1774" t="s">
        <v>880</v>
      </c>
      <c r="BU1774">
        <v>0</v>
      </c>
      <c r="BV1774">
        <v>0</v>
      </c>
      <c r="BW1774" t="s">
        <v>697</v>
      </c>
      <c r="BX1774">
        <v>0</v>
      </c>
    </row>
    <row r="1775" spans="1:76" x14ac:dyDescent="0.25">
      <c r="A1775" t="s">
        <v>726</v>
      </c>
      <c r="B1775" t="s">
        <v>191</v>
      </c>
      <c r="C1775" t="s">
        <v>539</v>
      </c>
      <c r="D1775" t="s">
        <v>540</v>
      </c>
      <c r="E1775" t="s">
        <v>192</v>
      </c>
      <c r="F1775" t="s">
        <v>457</v>
      </c>
      <c r="G1775" t="s">
        <v>697</v>
      </c>
      <c r="H1775" t="s">
        <v>89</v>
      </c>
      <c r="I1775" t="s">
        <v>1318</v>
      </c>
      <c r="J1775" t="s">
        <v>3781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697</v>
      </c>
      <c r="AC1775" s="2">
        <v>0</v>
      </c>
      <c r="AD1775">
        <v>0</v>
      </c>
      <c r="AE1775">
        <v>0</v>
      </c>
      <c r="AF1775">
        <v>0</v>
      </c>
      <c r="AG1775">
        <v>1</v>
      </c>
      <c r="AH1775">
        <v>50</v>
      </c>
      <c r="AI1775" t="s">
        <v>700</v>
      </c>
      <c r="AJ1775" t="s">
        <v>704</v>
      </c>
      <c r="AK1775" t="s">
        <v>697</v>
      </c>
      <c r="AL1775">
        <v>0</v>
      </c>
      <c r="AM1775">
        <v>0</v>
      </c>
      <c r="AN1775" t="s">
        <v>237</v>
      </c>
      <c r="AO1775" t="s">
        <v>697</v>
      </c>
      <c r="AP1775" t="s">
        <v>697</v>
      </c>
      <c r="AQ1775" t="s">
        <v>3833</v>
      </c>
      <c r="AR1775" t="s">
        <v>3834</v>
      </c>
      <c r="AS1775" t="s">
        <v>697</v>
      </c>
      <c r="AT1775" t="s">
        <v>697</v>
      </c>
      <c r="AU1775" t="s">
        <v>223</v>
      </c>
      <c r="AV1775" t="s">
        <v>236</v>
      </c>
      <c r="AW1775" t="s">
        <v>196</v>
      </c>
      <c r="AX1775" t="s">
        <v>697</v>
      </c>
      <c r="AY1775" t="s">
        <v>697</v>
      </c>
      <c r="AZ1775" t="s">
        <v>697</v>
      </c>
      <c r="BA1775" t="s">
        <v>1512</v>
      </c>
      <c r="BB1775" t="s">
        <v>2477</v>
      </c>
      <c r="BC1775">
        <v>0</v>
      </c>
      <c r="BD1775" t="s">
        <v>697</v>
      </c>
      <c r="BE1775">
        <v>0</v>
      </c>
      <c r="BF1775">
        <v>0</v>
      </c>
      <c r="BG1775">
        <v>0</v>
      </c>
      <c r="BH1775">
        <v>1.95</v>
      </c>
      <c r="BI1775" t="s">
        <v>197</v>
      </c>
      <c r="BJ1775" t="s">
        <v>192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 t="s">
        <v>3835</v>
      </c>
      <c r="BQ1775">
        <v>0</v>
      </c>
      <c r="BR1775">
        <v>0</v>
      </c>
      <c r="BS1775">
        <v>0</v>
      </c>
      <c r="BT1775" t="s">
        <v>880</v>
      </c>
      <c r="BU1775">
        <v>0</v>
      </c>
      <c r="BV1775">
        <v>0</v>
      </c>
      <c r="BW1775" t="s">
        <v>697</v>
      </c>
      <c r="BX1775">
        <v>0</v>
      </c>
    </row>
    <row r="1776" spans="1:76" x14ac:dyDescent="0.25">
      <c r="A1776" t="s">
        <v>722</v>
      </c>
      <c r="B1776" t="s">
        <v>191</v>
      </c>
      <c r="C1776" t="s">
        <v>615</v>
      </c>
      <c r="D1776" t="s">
        <v>798</v>
      </c>
      <c r="E1776" t="s">
        <v>192</v>
      </c>
      <c r="F1776" t="s">
        <v>616</v>
      </c>
      <c r="G1776" t="s">
        <v>697</v>
      </c>
      <c r="H1776" t="s">
        <v>89</v>
      </c>
      <c r="I1776" t="s">
        <v>1318</v>
      </c>
      <c r="J1776" t="s">
        <v>3781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697</v>
      </c>
      <c r="AC1776" s="2">
        <v>0</v>
      </c>
      <c r="AD1776">
        <v>0</v>
      </c>
      <c r="AE1776">
        <v>0</v>
      </c>
      <c r="AF1776">
        <v>1</v>
      </c>
      <c r="AG1776">
        <v>0</v>
      </c>
      <c r="AH1776">
        <v>50.68</v>
      </c>
      <c r="AI1776" t="s">
        <v>614</v>
      </c>
      <c r="AJ1776" t="s">
        <v>682</v>
      </c>
      <c r="AK1776" t="s">
        <v>697</v>
      </c>
      <c r="AL1776">
        <v>0</v>
      </c>
      <c r="AM1776">
        <v>0</v>
      </c>
      <c r="AN1776" t="s">
        <v>194</v>
      </c>
      <c r="AO1776" t="s">
        <v>697</v>
      </c>
      <c r="AP1776" t="s">
        <v>697</v>
      </c>
      <c r="AQ1776" t="s">
        <v>3833</v>
      </c>
      <c r="AR1776" t="s">
        <v>3834</v>
      </c>
      <c r="AS1776" t="s">
        <v>697</v>
      </c>
      <c r="AT1776" t="s">
        <v>697</v>
      </c>
      <c r="AU1776" t="s">
        <v>213</v>
      </c>
      <c r="AV1776" t="s">
        <v>236</v>
      </c>
      <c r="AW1776" t="s">
        <v>196</v>
      </c>
      <c r="AX1776" t="s">
        <v>697</v>
      </c>
      <c r="AY1776" t="s">
        <v>697</v>
      </c>
      <c r="AZ1776" t="s">
        <v>697</v>
      </c>
      <c r="BA1776" t="s">
        <v>1520</v>
      </c>
      <c r="BB1776" t="s">
        <v>2935</v>
      </c>
      <c r="BC1776">
        <v>0</v>
      </c>
      <c r="BD1776" t="s">
        <v>697</v>
      </c>
      <c r="BE1776">
        <v>0</v>
      </c>
      <c r="BF1776">
        <v>0</v>
      </c>
      <c r="BG1776">
        <v>0</v>
      </c>
      <c r="BH1776">
        <v>1.6</v>
      </c>
      <c r="BI1776" t="s">
        <v>197</v>
      </c>
      <c r="BJ1776" t="s">
        <v>192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 t="s">
        <v>3835</v>
      </c>
      <c r="BQ1776">
        <v>0</v>
      </c>
      <c r="BR1776">
        <v>0</v>
      </c>
      <c r="BS1776">
        <v>0</v>
      </c>
      <c r="BT1776" t="s">
        <v>880</v>
      </c>
      <c r="BU1776">
        <v>0</v>
      </c>
      <c r="BV1776">
        <v>0</v>
      </c>
      <c r="BW1776" t="s">
        <v>697</v>
      </c>
      <c r="BX1776">
        <v>0</v>
      </c>
    </row>
    <row r="1777" spans="1:76" x14ac:dyDescent="0.25">
      <c r="A1777" t="s">
        <v>722</v>
      </c>
      <c r="B1777" t="s">
        <v>191</v>
      </c>
      <c r="C1777" t="s">
        <v>615</v>
      </c>
      <c r="D1777" t="s">
        <v>798</v>
      </c>
      <c r="E1777" t="s">
        <v>192</v>
      </c>
      <c r="F1777" t="s">
        <v>616</v>
      </c>
      <c r="G1777" t="s">
        <v>198</v>
      </c>
      <c r="H1777" t="s">
        <v>198</v>
      </c>
      <c r="I1777" t="s">
        <v>1318</v>
      </c>
      <c r="J1777" t="s">
        <v>3781</v>
      </c>
      <c r="K1777">
        <v>1</v>
      </c>
      <c r="L1777">
        <v>717</v>
      </c>
      <c r="M1777">
        <v>493</v>
      </c>
      <c r="N1777">
        <v>0</v>
      </c>
      <c r="O1777">
        <v>0</v>
      </c>
      <c r="P1777">
        <v>0</v>
      </c>
      <c r="Q1777">
        <v>717</v>
      </c>
      <c r="R1777">
        <v>0</v>
      </c>
      <c r="S1777">
        <v>0</v>
      </c>
      <c r="T1777">
        <v>31.24</v>
      </c>
      <c r="U1777">
        <v>27.5</v>
      </c>
      <c r="V1777">
        <v>22.54</v>
      </c>
      <c r="W1777">
        <v>-8.6999999999999993</v>
      </c>
      <c r="X1777">
        <v>-21.99</v>
      </c>
      <c r="Y1777">
        <v>4.5999999999999996</v>
      </c>
      <c r="Z1777">
        <v>16.02</v>
      </c>
      <c r="AA1777">
        <v>3.25</v>
      </c>
      <c r="AB1777" t="s">
        <v>199</v>
      </c>
      <c r="AC1777" s="2">
        <v>-25.762295081967213</v>
      </c>
      <c r="AD1777">
        <v>-5.67</v>
      </c>
      <c r="AE1777">
        <v>503.81</v>
      </c>
      <c r="AF1777">
        <v>0</v>
      </c>
      <c r="AG1777">
        <v>0</v>
      </c>
      <c r="AH1777">
        <v>0</v>
      </c>
      <c r="AI1777" t="s">
        <v>697</v>
      </c>
      <c r="AJ1777" t="s">
        <v>697</v>
      </c>
      <c r="AK1777" t="s">
        <v>697</v>
      </c>
      <c r="AL1777">
        <v>0</v>
      </c>
      <c r="AM1777">
        <v>0</v>
      </c>
      <c r="AN1777" t="s">
        <v>697</v>
      </c>
      <c r="AO1777" t="s">
        <v>697</v>
      </c>
      <c r="AP1777" t="s">
        <v>215</v>
      </c>
      <c r="AQ1777" t="s">
        <v>3833</v>
      </c>
      <c r="AR1777" t="s">
        <v>3834</v>
      </c>
      <c r="AS1777" t="s">
        <v>697</v>
      </c>
      <c r="AT1777" t="s">
        <v>697</v>
      </c>
      <c r="AU1777" t="s">
        <v>213</v>
      </c>
      <c r="AV1777" t="s">
        <v>236</v>
      </c>
      <c r="AW1777" t="s">
        <v>196</v>
      </c>
      <c r="AX1777" t="s">
        <v>697</v>
      </c>
      <c r="AY1777" t="s">
        <v>697</v>
      </c>
      <c r="AZ1777" t="s">
        <v>697</v>
      </c>
      <c r="BA1777" t="s">
        <v>1520</v>
      </c>
      <c r="BB1777" t="s">
        <v>2935</v>
      </c>
      <c r="BC1777">
        <v>0</v>
      </c>
      <c r="BD1777" t="s">
        <v>697</v>
      </c>
      <c r="BE1777">
        <v>0</v>
      </c>
      <c r="BF1777">
        <v>0</v>
      </c>
      <c r="BG1777">
        <v>0</v>
      </c>
      <c r="BH1777">
        <v>0</v>
      </c>
      <c r="BI1777" t="s">
        <v>197</v>
      </c>
      <c r="BJ1777" t="s">
        <v>697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 t="s">
        <v>3835</v>
      </c>
      <c r="BQ1777">
        <v>0</v>
      </c>
      <c r="BR1777">
        <v>0</v>
      </c>
      <c r="BS1777">
        <v>0</v>
      </c>
      <c r="BT1777" t="s">
        <v>697</v>
      </c>
      <c r="BU1777">
        <v>0</v>
      </c>
      <c r="BV1777">
        <v>0</v>
      </c>
      <c r="BW1777" t="s">
        <v>697</v>
      </c>
      <c r="BX1777">
        <v>0</v>
      </c>
    </row>
    <row r="1778" spans="1:76" x14ac:dyDescent="0.25">
      <c r="A1778" t="s">
        <v>746</v>
      </c>
      <c r="B1778" t="s">
        <v>201</v>
      </c>
      <c r="C1778" t="s">
        <v>249</v>
      </c>
      <c r="D1778" t="s">
        <v>250</v>
      </c>
      <c r="E1778" t="s">
        <v>192</v>
      </c>
      <c r="F1778" t="s">
        <v>251</v>
      </c>
      <c r="G1778" t="s">
        <v>697</v>
      </c>
      <c r="H1778" t="s">
        <v>89</v>
      </c>
      <c r="I1778" t="s">
        <v>3088</v>
      </c>
      <c r="J1778" t="s">
        <v>3781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697</v>
      </c>
      <c r="AC1778" s="2">
        <v>0</v>
      </c>
      <c r="AD1778">
        <v>0</v>
      </c>
      <c r="AE1778">
        <v>0</v>
      </c>
      <c r="AF1778">
        <v>1</v>
      </c>
      <c r="AG1778">
        <v>0</v>
      </c>
      <c r="AH1778">
        <v>47.52</v>
      </c>
      <c r="AI1778" t="s">
        <v>614</v>
      </c>
      <c r="AJ1778" t="s">
        <v>682</v>
      </c>
      <c r="AK1778" t="s">
        <v>697</v>
      </c>
      <c r="AL1778">
        <v>0</v>
      </c>
      <c r="AM1778">
        <v>0</v>
      </c>
      <c r="AN1778" t="s">
        <v>194</v>
      </c>
      <c r="AO1778" t="s">
        <v>697</v>
      </c>
      <c r="AP1778" t="s">
        <v>697</v>
      </c>
      <c r="AQ1778" t="s">
        <v>3836</v>
      </c>
      <c r="AR1778" t="s">
        <v>3837</v>
      </c>
      <c r="AS1778" t="s">
        <v>697</v>
      </c>
      <c r="AT1778" t="s">
        <v>697</v>
      </c>
      <c r="AU1778" t="s">
        <v>213</v>
      </c>
      <c r="AV1778" t="s">
        <v>236</v>
      </c>
      <c r="AW1778" t="s">
        <v>196</v>
      </c>
      <c r="AX1778" t="s">
        <v>697</v>
      </c>
      <c r="AY1778" t="s">
        <v>697</v>
      </c>
      <c r="AZ1778" t="s">
        <v>697</v>
      </c>
      <c r="BA1778" t="s">
        <v>3654</v>
      </c>
      <c r="BB1778" t="s">
        <v>3838</v>
      </c>
      <c r="BC1778">
        <v>0</v>
      </c>
      <c r="BD1778" t="s">
        <v>697</v>
      </c>
      <c r="BE1778">
        <v>0</v>
      </c>
      <c r="BF1778">
        <v>0</v>
      </c>
      <c r="BG1778">
        <v>0</v>
      </c>
      <c r="BH1778">
        <v>1.6</v>
      </c>
      <c r="BI1778" t="s">
        <v>197</v>
      </c>
      <c r="BJ1778" t="s">
        <v>192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 t="s">
        <v>3839</v>
      </c>
      <c r="BQ1778">
        <v>0</v>
      </c>
      <c r="BR1778">
        <v>0</v>
      </c>
      <c r="BS1778">
        <v>0</v>
      </c>
      <c r="BT1778" t="s">
        <v>880</v>
      </c>
      <c r="BU1778">
        <v>0</v>
      </c>
      <c r="BV1778">
        <v>0</v>
      </c>
      <c r="BW1778" t="s">
        <v>697</v>
      </c>
      <c r="BX1778">
        <v>0</v>
      </c>
    </row>
    <row r="1779" spans="1:76" x14ac:dyDescent="0.25">
      <c r="A1779" t="s">
        <v>746</v>
      </c>
      <c r="B1779" t="s">
        <v>201</v>
      </c>
      <c r="C1779" t="s">
        <v>249</v>
      </c>
      <c r="D1779" t="s">
        <v>250</v>
      </c>
      <c r="E1779" t="s">
        <v>192</v>
      </c>
      <c r="F1779" t="s">
        <v>251</v>
      </c>
      <c r="G1779" t="s">
        <v>198</v>
      </c>
      <c r="H1779" t="s">
        <v>198</v>
      </c>
      <c r="I1779" t="s">
        <v>3088</v>
      </c>
      <c r="J1779" t="s">
        <v>3781</v>
      </c>
      <c r="K1779">
        <v>1</v>
      </c>
      <c r="L1779">
        <v>578</v>
      </c>
      <c r="M1779">
        <v>349</v>
      </c>
      <c r="N1779">
        <v>0</v>
      </c>
      <c r="O1779">
        <v>0</v>
      </c>
      <c r="P1779">
        <v>0</v>
      </c>
      <c r="Q1779">
        <v>578</v>
      </c>
      <c r="R1779">
        <v>0</v>
      </c>
      <c r="S1779">
        <v>0</v>
      </c>
      <c r="T1779">
        <v>39.619999999999997</v>
      </c>
      <c r="U1779">
        <v>29.5</v>
      </c>
      <c r="V1779">
        <v>24.18</v>
      </c>
      <c r="W1779">
        <v>-15.44</v>
      </c>
      <c r="X1779">
        <v>-47.94</v>
      </c>
      <c r="Y1779">
        <v>4.5999999999999996</v>
      </c>
      <c r="Z1779">
        <v>11.34</v>
      </c>
      <c r="AA1779">
        <v>3.25</v>
      </c>
      <c r="AB1779" t="s">
        <v>199</v>
      </c>
      <c r="AC1779" s="2">
        <v>-51.713114754098363</v>
      </c>
      <c r="AD1779">
        <v>-11.38</v>
      </c>
      <c r="AE1779">
        <v>396.15</v>
      </c>
      <c r="AF1779">
        <v>0</v>
      </c>
      <c r="AG1779">
        <v>0</v>
      </c>
      <c r="AH1779">
        <v>0</v>
      </c>
      <c r="AI1779" t="s">
        <v>697</v>
      </c>
      <c r="AJ1779" t="s">
        <v>697</v>
      </c>
      <c r="AK1779" t="s">
        <v>697</v>
      </c>
      <c r="AL1779">
        <v>0</v>
      </c>
      <c r="AM1779">
        <v>0</v>
      </c>
      <c r="AN1779" t="s">
        <v>697</v>
      </c>
      <c r="AO1779" t="s">
        <v>697</v>
      </c>
      <c r="AP1779" t="s">
        <v>215</v>
      </c>
      <c r="AQ1779" t="s">
        <v>3836</v>
      </c>
      <c r="AR1779" t="s">
        <v>3837</v>
      </c>
      <c r="AS1779" t="s">
        <v>697</v>
      </c>
      <c r="AT1779" t="s">
        <v>697</v>
      </c>
      <c r="AU1779" t="s">
        <v>213</v>
      </c>
      <c r="AV1779" t="s">
        <v>236</v>
      </c>
      <c r="AW1779" t="s">
        <v>196</v>
      </c>
      <c r="AX1779" t="s">
        <v>697</v>
      </c>
      <c r="AY1779" t="s">
        <v>697</v>
      </c>
      <c r="AZ1779" t="s">
        <v>697</v>
      </c>
      <c r="BA1779" t="s">
        <v>3654</v>
      </c>
      <c r="BB1779" t="s">
        <v>3838</v>
      </c>
      <c r="BC1779">
        <v>0</v>
      </c>
      <c r="BD1779" t="s">
        <v>697</v>
      </c>
      <c r="BE1779">
        <v>0</v>
      </c>
      <c r="BF1779">
        <v>0</v>
      </c>
      <c r="BG1779">
        <v>0</v>
      </c>
      <c r="BH1779">
        <v>0</v>
      </c>
      <c r="BI1779" t="s">
        <v>197</v>
      </c>
      <c r="BJ1779" t="s">
        <v>697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 t="s">
        <v>3839</v>
      </c>
      <c r="BQ1779">
        <v>0</v>
      </c>
      <c r="BR1779">
        <v>0</v>
      </c>
      <c r="BS1779">
        <v>0</v>
      </c>
      <c r="BT1779" t="s">
        <v>697</v>
      </c>
      <c r="BU1779">
        <v>0</v>
      </c>
      <c r="BV1779">
        <v>0</v>
      </c>
      <c r="BW1779" t="s">
        <v>697</v>
      </c>
      <c r="BX1779">
        <v>0</v>
      </c>
    </row>
    <row r="1780" spans="1:76" x14ac:dyDescent="0.25">
      <c r="A1780" t="s">
        <v>741</v>
      </c>
      <c r="B1780" t="s">
        <v>201</v>
      </c>
      <c r="C1780" t="s">
        <v>696</v>
      </c>
      <c r="D1780" t="s">
        <v>247</v>
      </c>
      <c r="E1780" t="s">
        <v>192</v>
      </c>
      <c r="F1780" t="s">
        <v>683</v>
      </c>
      <c r="G1780" t="s">
        <v>697</v>
      </c>
      <c r="H1780" t="s">
        <v>89</v>
      </c>
      <c r="I1780" t="s">
        <v>2633</v>
      </c>
      <c r="J1780" t="s">
        <v>3781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697</v>
      </c>
      <c r="AC1780" s="2">
        <v>0</v>
      </c>
      <c r="AD1780">
        <v>0</v>
      </c>
      <c r="AE1780">
        <v>0</v>
      </c>
      <c r="AF1780">
        <v>1</v>
      </c>
      <c r="AG1780">
        <v>0</v>
      </c>
      <c r="AH1780">
        <v>50.68</v>
      </c>
      <c r="AI1780" t="s">
        <v>697</v>
      </c>
      <c r="AJ1780" t="s">
        <v>697</v>
      </c>
      <c r="AK1780" t="s">
        <v>697</v>
      </c>
      <c r="AL1780">
        <v>0</v>
      </c>
      <c r="AM1780">
        <v>0</v>
      </c>
      <c r="AN1780" t="s">
        <v>194</v>
      </c>
      <c r="AO1780" t="s">
        <v>697</v>
      </c>
      <c r="AP1780" t="s">
        <v>697</v>
      </c>
      <c r="AQ1780" t="s">
        <v>3840</v>
      </c>
      <c r="AR1780" t="s">
        <v>3841</v>
      </c>
      <c r="AS1780" t="s">
        <v>697</v>
      </c>
      <c r="AT1780" t="s">
        <v>697</v>
      </c>
      <c r="AU1780" t="s">
        <v>213</v>
      </c>
      <c r="AV1780" t="s">
        <v>236</v>
      </c>
      <c r="AW1780" t="s">
        <v>697</v>
      </c>
      <c r="AX1780" t="s">
        <v>697</v>
      </c>
      <c r="AY1780" t="s">
        <v>697</v>
      </c>
      <c r="AZ1780" t="s">
        <v>697</v>
      </c>
      <c r="BA1780" t="s">
        <v>697</v>
      </c>
      <c r="BB1780" t="s">
        <v>3842</v>
      </c>
      <c r="BC1780">
        <v>0</v>
      </c>
      <c r="BD1780" t="s">
        <v>697</v>
      </c>
      <c r="BE1780">
        <v>0</v>
      </c>
      <c r="BF1780">
        <v>0</v>
      </c>
      <c r="BG1780">
        <v>0</v>
      </c>
      <c r="BH1780">
        <v>0</v>
      </c>
      <c r="BI1780" t="s">
        <v>197</v>
      </c>
      <c r="BJ1780" t="s">
        <v>192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 t="s">
        <v>3843</v>
      </c>
      <c r="BQ1780">
        <v>0</v>
      </c>
      <c r="BR1780">
        <v>0</v>
      </c>
      <c r="BS1780">
        <v>0</v>
      </c>
      <c r="BT1780" t="s">
        <v>880</v>
      </c>
      <c r="BU1780">
        <v>0</v>
      </c>
      <c r="BV1780">
        <v>0</v>
      </c>
      <c r="BW1780" t="s">
        <v>697</v>
      </c>
      <c r="BX1780">
        <v>0</v>
      </c>
    </row>
    <row r="1781" spans="1:76" x14ac:dyDescent="0.25">
      <c r="A1781" t="s">
        <v>741</v>
      </c>
      <c r="B1781" t="s">
        <v>201</v>
      </c>
      <c r="C1781" t="s">
        <v>696</v>
      </c>
      <c r="D1781" t="s">
        <v>247</v>
      </c>
      <c r="E1781" t="s">
        <v>192</v>
      </c>
      <c r="F1781" t="s">
        <v>683</v>
      </c>
      <c r="G1781" t="s">
        <v>198</v>
      </c>
      <c r="H1781" t="s">
        <v>198</v>
      </c>
      <c r="I1781" t="s">
        <v>2633</v>
      </c>
      <c r="J1781" t="s">
        <v>3781</v>
      </c>
      <c r="K1781">
        <v>1</v>
      </c>
      <c r="L1781">
        <v>781</v>
      </c>
      <c r="M1781">
        <v>437</v>
      </c>
      <c r="N1781">
        <v>0</v>
      </c>
      <c r="O1781">
        <v>0</v>
      </c>
      <c r="P1781">
        <v>0</v>
      </c>
      <c r="Q1781">
        <v>781</v>
      </c>
      <c r="R1781">
        <v>0</v>
      </c>
      <c r="S1781">
        <v>0</v>
      </c>
      <c r="T1781">
        <v>44.05</v>
      </c>
      <c r="U1781">
        <v>29.5</v>
      </c>
      <c r="V1781">
        <v>24.18</v>
      </c>
      <c r="W1781">
        <v>-19.87</v>
      </c>
      <c r="X1781">
        <v>-93.12</v>
      </c>
      <c r="Y1781">
        <v>2.02</v>
      </c>
      <c r="Z1781">
        <v>14.2</v>
      </c>
      <c r="AA1781">
        <v>3.25</v>
      </c>
      <c r="AB1781" t="s">
        <v>199</v>
      </c>
      <c r="AC1781" s="2">
        <v>-94.778688524590166</v>
      </c>
      <c r="AD1781">
        <v>-20.85</v>
      </c>
      <c r="AE1781">
        <v>536.41</v>
      </c>
      <c r="AF1781">
        <v>0</v>
      </c>
      <c r="AG1781">
        <v>0</v>
      </c>
      <c r="AH1781">
        <v>0</v>
      </c>
      <c r="AI1781" t="s">
        <v>697</v>
      </c>
      <c r="AJ1781" t="s">
        <v>697</v>
      </c>
      <c r="AK1781" t="s">
        <v>697</v>
      </c>
      <c r="AL1781">
        <v>0</v>
      </c>
      <c r="AM1781">
        <v>0</v>
      </c>
      <c r="AN1781" t="s">
        <v>697</v>
      </c>
      <c r="AO1781" t="s">
        <v>697</v>
      </c>
      <c r="AP1781" t="s">
        <v>215</v>
      </c>
      <c r="AQ1781" t="s">
        <v>3840</v>
      </c>
      <c r="AR1781" t="s">
        <v>3841</v>
      </c>
      <c r="AS1781" t="s">
        <v>697</v>
      </c>
      <c r="AT1781" t="s">
        <v>697</v>
      </c>
      <c r="AU1781" t="s">
        <v>213</v>
      </c>
      <c r="AV1781" t="s">
        <v>236</v>
      </c>
      <c r="AW1781" t="s">
        <v>697</v>
      </c>
      <c r="AX1781" t="s">
        <v>697</v>
      </c>
      <c r="AY1781" t="s">
        <v>697</v>
      </c>
      <c r="AZ1781" t="s">
        <v>697</v>
      </c>
      <c r="BA1781" t="s">
        <v>697</v>
      </c>
      <c r="BB1781" t="s">
        <v>3842</v>
      </c>
      <c r="BC1781">
        <v>0</v>
      </c>
      <c r="BD1781" t="s">
        <v>697</v>
      </c>
      <c r="BE1781">
        <v>0</v>
      </c>
      <c r="BF1781">
        <v>0</v>
      </c>
      <c r="BG1781">
        <v>0</v>
      </c>
      <c r="BH1781">
        <v>0</v>
      </c>
      <c r="BI1781" t="s">
        <v>197</v>
      </c>
      <c r="BJ1781" t="s">
        <v>697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 t="s">
        <v>3843</v>
      </c>
      <c r="BQ1781">
        <v>0</v>
      </c>
      <c r="BR1781">
        <v>0</v>
      </c>
      <c r="BS1781">
        <v>0</v>
      </c>
      <c r="BT1781" t="s">
        <v>697</v>
      </c>
      <c r="BU1781">
        <v>0</v>
      </c>
      <c r="BV1781">
        <v>0</v>
      </c>
      <c r="BW1781" t="s">
        <v>697</v>
      </c>
      <c r="BX1781">
        <v>0</v>
      </c>
    </row>
    <row r="1782" spans="1:76" x14ac:dyDescent="0.25">
      <c r="A1782" t="s">
        <v>735</v>
      </c>
      <c r="B1782" t="s">
        <v>231</v>
      </c>
      <c r="C1782" t="s">
        <v>232</v>
      </c>
      <c r="D1782" t="s">
        <v>233</v>
      </c>
      <c r="E1782" t="s">
        <v>192</v>
      </c>
      <c r="F1782" t="s">
        <v>234</v>
      </c>
      <c r="G1782" t="s">
        <v>697</v>
      </c>
      <c r="H1782" t="s">
        <v>89</v>
      </c>
      <c r="I1782" t="s">
        <v>1570</v>
      </c>
      <c r="J1782" t="s">
        <v>3781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697</v>
      </c>
      <c r="AC1782" s="2">
        <v>0</v>
      </c>
      <c r="AD1782">
        <v>0</v>
      </c>
      <c r="AE1782">
        <v>0</v>
      </c>
      <c r="AF1782">
        <v>1</v>
      </c>
      <c r="AG1782">
        <v>0</v>
      </c>
      <c r="AH1782">
        <v>66.52</v>
      </c>
      <c r="AI1782" t="s">
        <v>452</v>
      </c>
      <c r="AJ1782" t="s">
        <v>453</v>
      </c>
      <c r="AK1782" t="s">
        <v>697</v>
      </c>
      <c r="AL1782">
        <v>0</v>
      </c>
      <c r="AM1782">
        <v>0</v>
      </c>
      <c r="AN1782" t="s">
        <v>194</v>
      </c>
      <c r="AO1782" t="s">
        <v>697</v>
      </c>
      <c r="AP1782" t="s">
        <v>697</v>
      </c>
      <c r="AQ1782" t="s">
        <v>3844</v>
      </c>
      <c r="AR1782" t="s">
        <v>3845</v>
      </c>
      <c r="AS1782" t="s">
        <v>697</v>
      </c>
      <c r="AT1782" t="s">
        <v>697</v>
      </c>
      <c r="AU1782" t="s">
        <v>1115</v>
      </c>
      <c r="AV1782" t="s">
        <v>236</v>
      </c>
      <c r="AW1782" t="s">
        <v>196</v>
      </c>
      <c r="AX1782" t="s">
        <v>697</v>
      </c>
      <c r="AY1782" t="s">
        <v>697</v>
      </c>
      <c r="AZ1782" t="s">
        <v>697</v>
      </c>
      <c r="BA1782" t="s">
        <v>1501</v>
      </c>
      <c r="BB1782" t="s">
        <v>3846</v>
      </c>
      <c r="BC1782">
        <v>0</v>
      </c>
      <c r="BD1782" t="s">
        <v>697</v>
      </c>
      <c r="BE1782">
        <v>0</v>
      </c>
      <c r="BF1782">
        <v>0</v>
      </c>
      <c r="BG1782">
        <v>0</v>
      </c>
      <c r="BH1782">
        <v>2.1</v>
      </c>
      <c r="BI1782" t="s">
        <v>197</v>
      </c>
      <c r="BJ1782" t="s">
        <v>192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 t="s">
        <v>3847</v>
      </c>
      <c r="BQ1782">
        <v>0</v>
      </c>
      <c r="BR1782">
        <v>0</v>
      </c>
      <c r="BS1782">
        <v>0</v>
      </c>
      <c r="BT1782" t="s">
        <v>880</v>
      </c>
      <c r="BU1782">
        <v>0</v>
      </c>
      <c r="BV1782">
        <v>0</v>
      </c>
      <c r="BW1782" t="s">
        <v>697</v>
      </c>
      <c r="BX1782">
        <v>0</v>
      </c>
    </row>
    <row r="1783" spans="1:76" x14ac:dyDescent="0.25">
      <c r="A1783" t="s">
        <v>735</v>
      </c>
      <c r="B1783" t="s">
        <v>231</v>
      </c>
      <c r="C1783" t="s">
        <v>232</v>
      </c>
      <c r="D1783" t="s">
        <v>233</v>
      </c>
      <c r="E1783" t="s">
        <v>192</v>
      </c>
      <c r="F1783" t="s">
        <v>234</v>
      </c>
      <c r="G1783" t="s">
        <v>198</v>
      </c>
      <c r="H1783" t="s">
        <v>198</v>
      </c>
      <c r="I1783" t="s">
        <v>1570</v>
      </c>
      <c r="J1783" t="s">
        <v>3781</v>
      </c>
      <c r="K1783">
        <v>1</v>
      </c>
      <c r="L1783">
        <v>460</v>
      </c>
      <c r="M1783">
        <v>315</v>
      </c>
      <c r="N1783">
        <v>0</v>
      </c>
      <c r="O1783">
        <v>0</v>
      </c>
      <c r="P1783">
        <v>0</v>
      </c>
      <c r="Q1783">
        <v>460</v>
      </c>
      <c r="R1783">
        <v>0</v>
      </c>
      <c r="S1783">
        <v>0</v>
      </c>
      <c r="T1783">
        <v>31.52</v>
      </c>
      <c r="U1783">
        <v>21.5</v>
      </c>
      <c r="V1783">
        <v>17.62</v>
      </c>
      <c r="W1783">
        <v>-13.9</v>
      </c>
      <c r="X1783">
        <v>-37.79</v>
      </c>
      <c r="Y1783">
        <v>8.5139999999999993</v>
      </c>
      <c r="Z1783">
        <v>10.24</v>
      </c>
      <c r="AA1783">
        <v>3.25</v>
      </c>
      <c r="AB1783" t="s">
        <v>199</v>
      </c>
      <c r="AC1783" s="2">
        <v>-44.765573770491805</v>
      </c>
      <c r="AD1783">
        <v>-9.85</v>
      </c>
      <c r="AE1783">
        <v>350.86</v>
      </c>
      <c r="AF1783">
        <v>0</v>
      </c>
      <c r="AG1783">
        <v>0</v>
      </c>
      <c r="AH1783">
        <v>0</v>
      </c>
      <c r="AI1783" t="s">
        <v>697</v>
      </c>
      <c r="AJ1783" t="s">
        <v>697</v>
      </c>
      <c r="AK1783" t="s">
        <v>697</v>
      </c>
      <c r="AL1783">
        <v>0</v>
      </c>
      <c r="AM1783">
        <v>0</v>
      </c>
      <c r="AN1783" t="s">
        <v>697</v>
      </c>
      <c r="AO1783" t="s">
        <v>697</v>
      </c>
      <c r="AP1783" t="s">
        <v>215</v>
      </c>
      <c r="AQ1783" t="s">
        <v>3844</v>
      </c>
      <c r="AR1783" t="s">
        <v>3845</v>
      </c>
      <c r="AS1783" t="s">
        <v>697</v>
      </c>
      <c r="AT1783" t="s">
        <v>697</v>
      </c>
      <c r="AU1783" t="s">
        <v>1115</v>
      </c>
      <c r="AV1783" t="s">
        <v>236</v>
      </c>
      <c r="AW1783" t="s">
        <v>196</v>
      </c>
      <c r="AX1783" t="s">
        <v>697</v>
      </c>
      <c r="AY1783" t="s">
        <v>697</v>
      </c>
      <c r="AZ1783" t="s">
        <v>697</v>
      </c>
      <c r="BA1783" t="s">
        <v>1501</v>
      </c>
      <c r="BB1783" t="s">
        <v>3846</v>
      </c>
      <c r="BC1783">
        <v>0</v>
      </c>
      <c r="BD1783" t="s">
        <v>697</v>
      </c>
      <c r="BE1783">
        <v>0</v>
      </c>
      <c r="BF1783">
        <v>0</v>
      </c>
      <c r="BG1783">
        <v>0</v>
      </c>
      <c r="BH1783">
        <v>0</v>
      </c>
      <c r="BI1783" t="s">
        <v>197</v>
      </c>
      <c r="BJ1783" t="s">
        <v>697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 t="s">
        <v>3847</v>
      </c>
      <c r="BQ1783">
        <v>0</v>
      </c>
      <c r="BR1783">
        <v>0</v>
      </c>
      <c r="BS1783">
        <v>0</v>
      </c>
      <c r="BT1783" t="s">
        <v>697</v>
      </c>
      <c r="BU1783">
        <v>0</v>
      </c>
      <c r="BV1783">
        <v>0</v>
      </c>
      <c r="BW1783" t="s">
        <v>697</v>
      </c>
      <c r="BX1783">
        <v>0</v>
      </c>
    </row>
    <row r="1784" spans="1:76" x14ac:dyDescent="0.25">
      <c r="A1784" t="s">
        <v>806</v>
      </c>
      <c r="B1784" t="s">
        <v>201</v>
      </c>
      <c r="C1784" t="s">
        <v>807</v>
      </c>
      <c r="D1784" t="s">
        <v>670</v>
      </c>
      <c r="E1784" t="s">
        <v>192</v>
      </c>
      <c r="F1784" t="s">
        <v>679</v>
      </c>
      <c r="G1784" t="s">
        <v>697</v>
      </c>
      <c r="H1784" t="s">
        <v>89</v>
      </c>
      <c r="I1784" t="s">
        <v>2264</v>
      </c>
      <c r="J1784" t="s">
        <v>3781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697</v>
      </c>
      <c r="AC1784" s="2">
        <v>0</v>
      </c>
      <c r="AD1784">
        <v>0</v>
      </c>
      <c r="AE1784">
        <v>0</v>
      </c>
      <c r="AF1784">
        <v>1</v>
      </c>
      <c r="AG1784">
        <v>0</v>
      </c>
      <c r="AH1784">
        <v>41.18</v>
      </c>
      <c r="AI1784" t="s">
        <v>701</v>
      </c>
      <c r="AJ1784" t="s">
        <v>743</v>
      </c>
      <c r="AK1784" t="s">
        <v>697</v>
      </c>
      <c r="AL1784">
        <v>0</v>
      </c>
      <c r="AM1784">
        <v>0</v>
      </c>
      <c r="AN1784" t="s">
        <v>235</v>
      </c>
      <c r="AO1784" t="s">
        <v>697</v>
      </c>
      <c r="AP1784" t="s">
        <v>697</v>
      </c>
      <c r="AQ1784" t="s">
        <v>3848</v>
      </c>
      <c r="AR1784" t="s">
        <v>3849</v>
      </c>
      <c r="AS1784" t="s">
        <v>697</v>
      </c>
      <c r="AT1784" t="s">
        <v>697</v>
      </c>
      <c r="AU1784" t="s">
        <v>219</v>
      </c>
      <c r="AV1784" t="s">
        <v>236</v>
      </c>
      <c r="AW1784" t="s">
        <v>196</v>
      </c>
      <c r="AX1784" t="s">
        <v>697</v>
      </c>
      <c r="AY1784" t="s">
        <v>697</v>
      </c>
      <c r="AZ1784" t="s">
        <v>697</v>
      </c>
      <c r="BA1784" t="s">
        <v>3025</v>
      </c>
      <c r="BB1784" t="s">
        <v>3850</v>
      </c>
      <c r="BC1784">
        <v>0</v>
      </c>
      <c r="BD1784" t="s">
        <v>697</v>
      </c>
      <c r="BE1784">
        <v>0</v>
      </c>
      <c r="BF1784">
        <v>0</v>
      </c>
      <c r="BG1784">
        <v>0</v>
      </c>
      <c r="BH1784">
        <v>1.6</v>
      </c>
      <c r="BI1784" t="s">
        <v>197</v>
      </c>
      <c r="BJ1784" t="s">
        <v>192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 t="s">
        <v>3851</v>
      </c>
      <c r="BQ1784">
        <v>0</v>
      </c>
      <c r="BR1784">
        <v>0</v>
      </c>
      <c r="BS1784">
        <v>0</v>
      </c>
      <c r="BT1784" t="s">
        <v>880</v>
      </c>
      <c r="BU1784">
        <v>0</v>
      </c>
      <c r="BV1784">
        <v>0</v>
      </c>
      <c r="BW1784" t="s">
        <v>697</v>
      </c>
      <c r="BX1784">
        <v>0</v>
      </c>
    </row>
    <row r="1785" spans="1:76" x14ac:dyDescent="0.25">
      <c r="A1785" t="s">
        <v>806</v>
      </c>
      <c r="B1785" t="s">
        <v>201</v>
      </c>
      <c r="C1785" t="s">
        <v>807</v>
      </c>
      <c r="D1785" t="s">
        <v>670</v>
      </c>
      <c r="E1785" t="s">
        <v>192</v>
      </c>
      <c r="F1785" t="s">
        <v>679</v>
      </c>
      <c r="G1785" t="s">
        <v>697</v>
      </c>
      <c r="H1785" t="s">
        <v>89</v>
      </c>
      <c r="I1785" t="s">
        <v>2264</v>
      </c>
      <c r="J1785" t="s">
        <v>3781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697</v>
      </c>
      <c r="AC1785" s="2">
        <v>0</v>
      </c>
      <c r="AD1785">
        <v>0</v>
      </c>
      <c r="AE1785">
        <v>0</v>
      </c>
      <c r="AF1785">
        <v>0</v>
      </c>
      <c r="AG1785">
        <v>1</v>
      </c>
      <c r="AH1785">
        <v>50</v>
      </c>
      <c r="AI1785" t="s">
        <v>701</v>
      </c>
      <c r="AJ1785" t="s">
        <v>743</v>
      </c>
      <c r="AK1785" t="s">
        <v>697</v>
      </c>
      <c r="AL1785">
        <v>0</v>
      </c>
      <c r="AM1785">
        <v>0</v>
      </c>
      <c r="AN1785" t="s">
        <v>237</v>
      </c>
      <c r="AO1785" t="s">
        <v>697</v>
      </c>
      <c r="AP1785" t="s">
        <v>697</v>
      </c>
      <c r="AQ1785" t="s">
        <v>3848</v>
      </c>
      <c r="AR1785" t="s">
        <v>3849</v>
      </c>
      <c r="AS1785" t="s">
        <v>697</v>
      </c>
      <c r="AT1785" t="s">
        <v>697</v>
      </c>
      <c r="AU1785" t="s">
        <v>219</v>
      </c>
      <c r="AV1785" t="s">
        <v>236</v>
      </c>
      <c r="AW1785" t="s">
        <v>196</v>
      </c>
      <c r="AX1785" t="s">
        <v>697</v>
      </c>
      <c r="AY1785" t="s">
        <v>697</v>
      </c>
      <c r="AZ1785" t="s">
        <v>697</v>
      </c>
      <c r="BA1785" t="s">
        <v>3025</v>
      </c>
      <c r="BB1785" t="s">
        <v>3850</v>
      </c>
      <c r="BC1785">
        <v>0</v>
      </c>
      <c r="BD1785" t="s">
        <v>697</v>
      </c>
      <c r="BE1785">
        <v>0</v>
      </c>
      <c r="BF1785">
        <v>0</v>
      </c>
      <c r="BG1785">
        <v>0</v>
      </c>
      <c r="BH1785">
        <v>1.6</v>
      </c>
      <c r="BI1785" t="s">
        <v>197</v>
      </c>
      <c r="BJ1785" t="s">
        <v>192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 t="s">
        <v>3851</v>
      </c>
      <c r="BQ1785">
        <v>0</v>
      </c>
      <c r="BR1785">
        <v>0</v>
      </c>
      <c r="BS1785">
        <v>0</v>
      </c>
      <c r="BT1785" t="s">
        <v>880</v>
      </c>
      <c r="BU1785">
        <v>0</v>
      </c>
      <c r="BV1785">
        <v>0</v>
      </c>
      <c r="BW1785" t="s">
        <v>697</v>
      </c>
      <c r="BX1785">
        <v>0</v>
      </c>
    </row>
    <row r="1786" spans="1:76" x14ac:dyDescent="0.25">
      <c r="A1786" t="s">
        <v>738</v>
      </c>
      <c r="B1786" t="s">
        <v>201</v>
      </c>
      <c r="C1786" t="s">
        <v>634</v>
      </c>
      <c r="D1786" t="s">
        <v>224</v>
      </c>
      <c r="E1786" t="s">
        <v>192</v>
      </c>
      <c r="F1786" t="s">
        <v>225</v>
      </c>
      <c r="G1786" t="s">
        <v>697</v>
      </c>
      <c r="H1786" t="s">
        <v>89</v>
      </c>
      <c r="I1786" t="s">
        <v>2633</v>
      </c>
      <c r="J1786" t="s">
        <v>3781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697</v>
      </c>
      <c r="AC1786" s="2">
        <v>0</v>
      </c>
      <c r="AD1786">
        <v>0</v>
      </c>
      <c r="AE1786">
        <v>0</v>
      </c>
      <c r="AF1786">
        <v>1</v>
      </c>
      <c r="AG1786">
        <v>0</v>
      </c>
      <c r="AH1786">
        <v>57.91</v>
      </c>
      <c r="AI1786" t="s">
        <v>700</v>
      </c>
      <c r="AJ1786" t="s">
        <v>704</v>
      </c>
      <c r="AK1786" t="s">
        <v>697</v>
      </c>
      <c r="AL1786">
        <v>0</v>
      </c>
      <c r="AM1786">
        <v>0</v>
      </c>
      <c r="AN1786" t="s">
        <v>194</v>
      </c>
      <c r="AO1786" t="s">
        <v>697</v>
      </c>
      <c r="AP1786" t="s">
        <v>697</v>
      </c>
      <c r="AQ1786" t="s">
        <v>3852</v>
      </c>
      <c r="AR1786" t="s">
        <v>3853</v>
      </c>
      <c r="AS1786" t="s">
        <v>697</v>
      </c>
      <c r="AT1786" t="s">
        <v>697</v>
      </c>
      <c r="AU1786" t="s">
        <v>223</v>
      </c>
      <c r="AV1786" t="s">
        <v>236</v>
      </c>
      <c r="AW1786" t="s">
        <v>196</v>
      </c>
      <c r="AX1786" t="s">
        <v>697</v>
      </c>
      <c r="AY1786" t="s">
        <v>697</v>
      </c>
      <c r="AZ1786" t="s">
        <v>697</v>
      </c>
      <c r="BA1786" t="s">
        <v>3615</v>
      </c>
      <c r="BB1786" t="s">
        <v>3854</v>
      </c>
      <c r="BC1786">
        <v>0</v>
      </c>
      <c r="BD1786" t="s">
        <v>697</v>
      </c>
      <c r="BE1786">
        <v>0</v>
      </c>
      <c r="BF1786">
        <v>0</v>
      </c>
      <c r="BG1786">
        <v>0</v>
      </c>
      <c r="BH1786">
        <v>1.95</v>
      </c>
      <c r="BI1786" t="s">
        <v>197</v>
      </c>
      <c r="BJ1786" t="s">
        <v>192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 t="s">
        <v>3855</v>
      </c>
      <c r="BQ1786">
        <v>0</v>
      </c>
      <c r="BR1786">
        <v>0</v>
      </c>
      <c r="BS1786">
        <v>0</v>
      </c>
      <c r="BT1786" t="s">
        <v>880</v>
      </c>
      <c r="BU1786">
        <v>0</v>
      </c>
      <c r="BV1786">
        <v>0</v>
      </c>
      <c r="BW1786" t="s">
        <v>697</v>
      </c>
      <c r="BX1786">
        <v>0</v>
      </c>
    </row>
    <row r="1787" spans="1:76" x14ac:dyDescent="0.25">
      <c r="A1787" t="s">
        <v>738</v>
      </c>
      <c r="B1787" t="s">
        <v>201</v>
      </c>
      <c r="C1787" t="s">
        <v>634</v>
      </c>
      <c r="D1787" t="s">
        <v>224</v>
      </c>
      <c r="E1787" t="s">
        <v>192</v>
      </c>
      <c r="F1787" t="s">
        <v>225</v>
      </c>
      <c r="G1787" t="s">
        <v>198</v>
      </c>
      <c r="H1787" t="s">
        <v>198</v>
      </c>
      <c r="I1787" t="s">
        <v>2633</v>
      </c>
      <c r="J1787" t="s">
        <v>3781</v>
      </c>
      <c r="K1787">
        <v>1</v>
      </c>
      <c r="L1787">
        <v>642</v>
      </c>
      <c r="M1787">
        <v>400</v>
      </c>
      <c r="N1787">
        <v>0</v>
      </c>
      <c r="O1787">
        <v>0</v>
      </c>
      <c r="P1787">
        <v>0</v>
      </c>
      <c r="Q1787">
        <v>642</v>
      </c>
      <c r="R1787">
        <v>0</v>
      </c>
      <c r="S1787">
        <v>0</v>
      </c>
      <c r="T1787">
        <v>37.69</v>
      </c>
      <c r="U1787">
        <v>29.5</v>
      </c>
      <c r="V1787">
        <v>24.18</v>
      </c>
      <c r="W1787">
        <v>-13.51</v>
      </c>
      <c r="X1787">
        <v>-43.12</v>
      </c>
      <c r="Y1787">
        <v>4.5999999999999996</v>
      </c>
      <c r="Z1787">
        <v>6.73</v>
      </c>
      <c r="AA1787">
        <v>1.68</v>
      </c>
      <c r="AB1787" t="s">
        <v>199</v>
      </c>
      <c r="AC1787" s="2">
        <v>-46.893442622950822</v>
      </c>
      <c r="AD1787">
        <v>-10.32</v>
      </c>
      <c r="AE1787">
        <v>445.88</v>
      </c>
      <c r="AF1787">
        <v>0</v>
      </c>
      <c r="AG1787">
        <v>0</v>
      </c>
      <c r="AH1787">
        <v>0</v>
      </c>
      <c r="AI1787" t="s">
        <v>697</v>
      </c>
      <c r="AJ1787" t="s">
        <v>697</v>
      </c>
      <c r="AK1787" t="s">
        <v>697</v>
      </c>
      <c r="AL1787">
        <v>0</v>
      </c>
      <c r="AM1787">
        <v>0</v>
      </c>
      <c r="AN1787" t="s">
        <v>697</v>
      </c>
      <c r="AO1787" t="s">
        <v>697</v>
      </c>
      <c r="AP1787" t="s">
        <v>1191</v>
      </c>
      <c r="AQ1787" t="s">
        <v>3852</v>
      </c>
      <c r="AR1787" t="s">
        <v>3853</v>
      </c>
      <c r="AS1787" t="s">
        <v>697</v>
      </c>
      <c r="AT1787" t="s">
        <v>697</v>
      </c>
      <c r="AU1787" t="s">
        <v>223</v>
      </c>
      <c r="AV1787" t="s">
        <v>236</v>
      </c>
      <c r="AW1787" t="s">
        <v>196</v>
      </c>
      <c r="AX1787" t="s">
        <v>697</v>
      </c>
      <c r="AY1787" t="s">
        <v>697</v>
      </c>
      <c r="AZ1787" t="s">
        <v>697</v>
      </c>
      <c r="BA1787" t="s">
        <v>3615</v>
      </c>
      <c r="BB1787" t="s">
        <v>3854</v>
      </c>
      <c r="BC1787">
        <v>0</v>
      </c>
      <c r="BD1787" t="s">
        <v>697</v>
      </c>
      <c r="BE1787">
        <v>0</v>
      </c>
      <c r="BF1787">
        <v>0</v>
      </c>
      <c r="BG1787">
        <v>0</v>
      </c>
      <c r="BH1787">
        <v>0</v>
      </c>
      <c r="BI1787" t="s">
        <v>197</v>
      </c>
      <c r="BJ1787" t="s">
        <v>697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 t="s">
        <v>3855</v>
      </c>
      <c r="BQ1787">
        <v>0</v>
      </c>
      <c r="BR1787">
        <v>0</v>
      </c>
      <c r="BS1787">
        <v>0</v>
      </c>
      <c r="BT1787" t="s">
        <v>697</v>
      </c>
      <c r="BU1787">
        <v>0</v>
      </c>
      <c r="BV1787">
        <v>0</v>
      </c>
      <c r="BW1787" t="s">
        <v>697</v>
      </c>
      <c r="BX1787">
        <v>0</v>
      </c>
    </row>
    <row r="1788" spans="1:76" x14ac:dyDescent="0.25">
      <c r="A1788" t="s">
        <v>747</v>
      </c>
      <c r="B1788" t="s">
        <v>191</v>
      </c>
      <c r="C1788" t="s">
        <v>543</v>
      </c>
      <c r="D1788" t="s">
        <v>668</v>
      </c>
      <c r="E1788" t="s">
        <v>192</v>
      </c>
      <c r="F1788" t="s">
        <v>193</v>
      </c>
      <c r="G1788" t="s">
        <v>697</v>
      </c>
      <c r="H1788" t="s">
        <v>89</v>
      </c>
      <c r="I1788" t="s">
        <v>1318</v>
      </c>
      <c r="J1788" t="s">
        <v>3781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697</v>
      </c>
      <c r="AC1788" s="2">
        <v>0</v>
      </c>
      <c r="AD1788">
        <v>0</v>
      </c>
      <c r="AE1788">
        <v>0</v>
      </c>
      <c r="AF1788">
        <v>1</v>
      </c>
      <c r="AG1788">
        <v>0</v>
      </c>
      <c r="AH1788">
        <v>41.18</v>
      </c>
      <c r="AI1788" t="s">
        <v>1112</v>
      </c>
      <c r="AJ1788" t="s">
        <v>1113</v>
      </c>
      <c r="AK1788" t="s">
        <v>697</v>
      </c>
      <c r="AL1788">
        <v>0</v>
      </c>
      <c r="AM1788">
        <v>0</v>
      </c>
      <c r="AN1788" t="s">
        <v>235</v>
      </c>
      <c r="AO1788" t="s">
        <v>697</v>
      </c>
      <c r="AP1788" t="s">
        <v>697</v>
      </c>
      <c r="AQ1788" t="s">
        <v>3856</v>
      </c>
      <c r="AR1788" t="s">
        <v>3857</v>
      </c>
      <c r="AS1788" t="s">
        <v>697</v>
      </c>
      <c r="AT1788" t="s">
        <v>697</v>
      </c>
      <c r="AU1788" t="s">
        <v>219</v>
      </c>
      <c r="AV1788" t="s">
        <v>236</v>
      </c>
      <c r="AW1788" t="s">
        <v>196</v>
      </c>
      <c r="AX1788" t="s">
        <v>697</v>
      </c>
      <c r="AY1788" t="s">
        <v>697</v>
      </c>
      <c r="AZ1788" t="s">
        <v>697</v>
      </c>
      <c r="BA1788" t="s">
        <v>1514</v>
      </c>
      <c r="BB1788" t="s">
        <v>3858</v>
      </c>
      <c r="BC1788">
        <v>0</v>
      </c>
      <c r="BD1788" t="s">
        <v>697</v>
      </c>
      <c r="BE1788">
        <v>0</v>
      </c>
      <c r="BF1788">
        <v>0</v>
      </c>
      <c r="BG1788">
        <v>0</v>
      </c>
      <c r="BH1788">
        <v>1.6</v>
      </c>
      <c r="BI1788" t="s">
        <v>197</v>
      </c>
      <c r="BJ1788" t="s">
        <v>192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 t="s">
        <v>3859</v>
      </c>
      <c r="BQ1788">
        <v>0</v>
      </c>
      <c r="BR1788">
        <v>0</v>
      </c>
      <c r="BS1788">
        <v>0</v>
      </c>
      <c r="BT1788" t="s">
        <v>880</v>
      </c>
      <c r="BU1788">
        <v>0</v>
      </c>
      <c r="BV1788">
        <v>0</v>
      </c>
      <c r="BW1788" t="s">
        <v>697</v>
      </c>
      <c r="BX1788">
        <v>0</v>
      </c>
    </row>
    <row r="1789" spans="1:76" x14ac:dyDescent="0.25">
      <c r="A1789" t="s">
        <v>747</v>
      </c>
      <c r="B1789" t="s">
        <v>191</v>
      </c>
      <c r="C1789" t="s">
        <v>543</v>
      </c>
      <c r="D1789" t="s">
        <v>668</v>
      </c>
      <c r="E1789" t="s">
        <v>192</v>
      </c>
      <c r="F1789" t="s">
        <v>193</v>
      </c>
      <c r="G1789" t="s">
        <v>697</v>
      </c>
      <c r="H1789" t="s">
        <v>89</v>
      </c>
      <c r="I1789" t="s">
        <v>1318</v>
      </c>
      <c r="J1789" t="s">
        <v>3781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697</v>
      </c>
      <c r="AC1789" s="2">
        <v>0</v>
      </c>
      <c r="AD1789">
        <v>0</v>
      </c>
      <c r="AE1789">
        <v>0</v>
      </c>
      <c r="AF1789">
        <v>0</v>
      </c>
      <c r="AG1789">
        <v>1</v>
      </c>
      <c r="AH1789">
        <v>50</v>
      </c>
      <c r="AI1789" t="s">
        <v>1112</v>
      </c>
      <c r="AJ1789" t="s">
        <v>1113</v>
      </c>
      <c r="AK1789" t="s">
        <v>697</v>
      </c>
      <c r="AL1789">
        <v>0</v>
      </c>
      <c r="AM1789">
        <v>0</v>
      </c>
      <c r="AN1789" t="s">
        <v>237</v>
      </c>
      <c r="AO1789" t="s">
        <v>697</v>
      </c>
      <c r="AP1789" t="s">
        <v>697</v>
      </c>
      <c r="AQ1789" t="s">
        <v>3856</v>
      </c>
      <c r="AR1789" t="s">
        <v>3857</v>
      </c>
      <c r="AS1789" t="s">
        <v>697</v>
      </c>
      <c r="AT1789" t="s">
        <v>697</v>
      </c>
      <c r="AU1789" t="s">
        <v>219</v>
      </c>
      <c r="AV1789" t="s">
        <v>236</v>
      </c>
      <c r="AW1789" t="s">
        <v>196</v>
      </c>
      <c r="AX1789" t="s">
        <v>697</v>
      </c>
      <c r="AY1789" t="s">
        <v>697</v>
      </c>
      <c r="AZ1789" t="s">
        <v>697</v>
      </c>
      <c r="BA1789" t="s">
        <v>1514</v>
      </c>
      <c r="BB1789" t="s">
        <v>3858</v>
      </c>
      <c r="BC1789">
        <v>0</v>
      </c>
      <c r="BD1789" t="s">
        <v>697</v>
      </c>
      <c r="BE1789">
        <v>0</v>
      </c>
      <c r="BF1789">
        <v>0</v>
      </c>
      <c r="BG1789">
        <v>0</v>
      </c>
      <c r="BH1789">
        <v>1.6</v>
      </c>
      <c r="BI1789" t="s">
        <v>197</v>
      </c>
      <c r="BJ1789" t="s">
        <v>192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 t="s">
        <v>3859</v>
      </c>
      <c r="BQ1789">
        <v>0</v>
      </c>
      <c r="BR1789">
        <v>0</v>
      </c>
      <c r="BS1789">
        <v>0</v>
      </c>
      <c r="BT1789" t="s">
        <v>880</v>
      </c>
      <c r="BU1789">
        <v>0</v>
      </c>
      <c r="BV1789">
        <v>0</v>
      </c>
      <c r="BW1789" t="s">
        <v>697</v>
      </c>
      <c r="BX1789">
        <v>0</v>
      </c>
    </row>
    <row r="1790" spans="1:76" x14ac:dyDescent="0.25">
      <c r="A1790" t="s">
        <v>729</v>
      </c>
      <c r="B1790" t="s">
        <v>191</v>
      </c>
      <c r="C1790" t="s">
        <v>730</v>
      </c>
      <c r="D1790" t="s">
        <v>797</v>
      </c>
      <c r="E1790" t="s">
        <v>192</v>
      </c>
      <c r="F1790" t="s">
        <v>690</v>
      </c>
      <c r="G1790" t="s">
        <v>697</v>
      </c>
      <c r="H1790" t="s">
        <v>89</v>
      </c>
      <c r="I1790" t="s">
        <v>2633</v>
      </c>
      <c r="J1790" t="s">
        <v>3781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697</v>
      </c>
      <c r="AC1790" s="2">
        <v>0</v>
      </c>
      <c r="AD1790">
        <v>0</v>
      </c>
      <c r="AE1790">
        <v>0</v>
      </c>
      <c r="AF1790">
        <v>1</v>
      </c>
      <c r="AG1790">
        <v>0</v>
      </c>
      <c r="AH1790">
        <v>55.44</v>
      </c>
      <c r="AI1790" t="s">
        <v>894</v>
      </c>
      <c r="AJ1790" t="s">
        <v>1011</v>
      </c>
      <c r="AK1790" t="s">
        <v>697</v>
      </c>
      <c r="AL1790">
        <v>0</v>
      </c>
      <c r="AM1790">
        <v>0</v>
      </c>
      <c r="AN1790" t="s">
        <v>194</v>
      </c>
      <c r="AO1790" t="s">
        <v>697</v>
      </c>
      <c r="AP1790" t="s">
        <v>697</v>
      </c>
      <c r="AQ1790" t="s">
        <v>3860</v>
      </c>
      <c r="AR1790" t="s">
        <v>3861</v>
      </c>
      <c r="AS1790" t="s">
        <v>697</v>
      </c>
      <c r="AT1790" t="s">
        <v>697</v>
      </c>
      <c r="AU1790" t="s">
        <v>213</v>
      </c>
      <c r="AV1790" t="s">
        <v>236</v>
      </c>
      <c r="AW1790" t="s">
        <v>196</v>
      </c>
      <c r="AX1790" t="s">
        <v>697</v>
      </c>
      <c r="AY1790" t="s">
        <v>697</v>
      </c>
      <c r="AZ1790" t="s">
        <v>697</v>
      </c>
      <c r="BA1790" t="s">
        <v>3732</v>
      </c>
      <c r="BB1790" t="s">
        <v>3862</v>
      </c>
      <c r="BC1790">
        <v>0</v>
      </c>
      <c r="BD1790" t="s">
        <v>697</v>
      </c>
      <c r="BE1790">
        <v>0</v>
      </c>
      <c r="BF1790">
        <v>0</v>
      </c>
      <c r="BG1790">
        <v>0</v>
      </c>
      <c r="BH1790">
        <v>1.75</v>
      </c>
      <c r="BI1790" t="s">
        <v>197</v>
      </c>
      <c r="BJ1790" t="s">
        <v>192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 t="s">
        <v>3863</v>
      </c>
      <c r="BQ1790">
        <v>0</v>
      </c>
      <c r="BR1790">
        <v>0</v>
      </c>
      <c r="BS1790">
        <v>0</v>
      </c>
      <c r="BT1790" t="s">
        <v>880</v>
      </c>
      <c r="BU1790">
        <v>0</v>
      </c>
      <c r="BV1790">
        <v>0</v>
      </c>
      <c r="BW1790" t="s">
        <v>697</v>
      </c>
      <c r="BX1790">
        <v>0</v>
      </c>
    </row>
    <row r="1791" spans="1:76" x14ac:dyDescent="0.25">
      <c r="A1791" t="s">
        <v>729</v>
      </c>
      <c r="B1791" t="s">
        <v>191</v>
      </c>
      <c r="C1791" t="s">
        <v>730</v>
      </c>
      <c r="D1791" t="s">
        <v>797</v>
      </c>
      <c r="E1791" t="s">
        <v>192</v>
      </c>
      <c r="F1791" t="s">
        <v>690</v>
      </c>
      <c r="G1791" t="s">
        <v>198</v>
      </c>
      <c r="H1791" t="s">
        <v>198</v>
      </c>
      <c r="I1791" t="s">
        <v>2633</v>
      </c>
      <c r="J1791" t="s">
        <v>3781</v>
      </c>
      <c r="K1791">
        <v>1</v>
      </c>
      <c r="L1791">
        <v>706</v>
      </c>
      <c r="M1791">
        <v>479</v>
      </c>
      <c r="N1791">
        <v>0</v>
      </c>
      <c r="O1791">
        <v>0</v>
      </c>
      <c r="P1791">
        <v>0</v>
      </c>
      <c r="Q1791">
        <v>706</v>
      </c>
      <c r="R1791">
        <v>0</v>
      </c>
      <c r="S1791">
        <v>0</v>
      </c>
      <c r="T1791">
        <v>32.15</v>
      </c>
      <c r="U1791">
        <v>27.5</v>
      </c>
      <c r="V1791">
        <v>22.54</v>
      </c>
      <c r="W1791">
        <v>-9.61</v>
      </c>
      <c r="X1791">
        <v>-26.93</v>
      </c>
      <c r="Y1791">
        <v>20.786000000000001</v>
      </c>
      <c r="Z1791">
        <v>15.57</v>
      </c>
      <c r="AA1791">
        <v>3.25</v>
      </c>
      <c r="AB1791" t="s">
        <v>199</v>
      </c>
      <c r="AC1791" s="2">
        <v>-43.963934426229507</v>
      </c>
      <c r="AD1791">
        <v>-9.67</v>
      </c>
      <c r="AE1791">
        <v>496.28</v>
      </c>
      <c r="AF1791">
        <v>0</v>
      </c>
      <c r="AG1791">
        <v>0</v>
      </c>
      <c r="AH1791">
        <v>0</v>
      </c>
      <c r="AI1791" t="s">
        <v>697</v>
      </c>
      <c r="AJ1791" t="s">
        <v>697</v>
      </c>
      <c r="AK1791" t="s">
        <v>697</v>
      </c>
      <c r="AL1791">
        <v>0</v>
      </c>
      <c r="AM1791">
        <v>0</v>
      </c>
      <c r="AN1791" t="s">
        <v>697</v>
      </c>
      <c r="AO1791" t="s">
        <v>697</v>
      </c>
      <c r="AP1791" t="s">
        <v>215</v>
      </c>
      <c r="AQ1791" t="s">
        <v>3860</v>
      </c>
      <c r="AR1791" t="s">
        <v>3861</v>
      </c>
      <c r="AS1791" t="s">
        <v>697</v>
      </c>
      <c r="AT1791" t="s">
        <v>697</v>
      </c>
      <c r="AU1791" t="s">
        <v>213</v>
      </c>
      <c r="AV1791" t="s">
        <v>236</v>
      </c>
      <c r="AW1791" t="s">
        <v>196</v>
      </c>
      <c r="AX1791" t="s">
        <v>697</v>
      </c>
      <c r="AY1791" t="s">
        <v>697</v>
      </c>
      <c r="AZ1791" t="s">
        <v>697</v>
      </c>
      <c r="BA1791" t="s">
        <v>3732</v>
      </c>
      <c r="BB1791" t="s">
        <v>3862</v>
      </c>
      <c r="BC1791">
        <v>0</v>
      </c>
      <c r="BD1791" t="s">
        <v>697</v>
      </c>
      <c r="BE1791">
        <v>0</v>
      </c>
      <c r="BF1791">
        <v>0</v>
      </c>
      <c r="BG1791">
        <v>0</v>
      </c>
      <c r="BH1791">
        <v>0</v>
      </c>
      <c r="BI1791" t="s">
        <v>197</v>
      </c>
      <c r="BJ1791" t="s">
        <v>697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 t="s">
        <v>3863</v>
      </c>
      <c r="BQ1791">
        <v>0</v>
      </c>
      <c r="BR1791">
        <v>0</v>
      </c>
      <c r="BS1791">
        <v>0</v>
      </c>
      <c r="BT1791" t="s">
        <v>697</v>
      </c>
      <c r="BU1791">
        <v>0</v>
      </c>
      <c r="BV1791">
        <v>0</v>
      </c>
      <c r="BW1791" t="s">
        <v>697</v>
      </c>
      <c r="BX1791">
        <v>0</v>
      </c>
    </row>
    <row r="1792" spans="1:76" x14ac:dyDescent="0.25">
      <c r="A1792" t="s">
        <v>735</v>
      </c>
      <c r="B1792" t="s">
        <v>231</v>
      </c>
      <c r="C1792" t="s">
        <v>232</v>
      </c>
      <c r="D1792" t="s">
        <v>233</v>
      </c>
      <c r="E1792" t="s">
        <v>192</v>
      </c>
      <c r="F1792" t="s">
        <v>234</v>
      </c>
      <c r="G1792" t="s">
        <v>697</v>
      </c>
      <c r="H1792" t="s">
        <v>89</v>
      </c>
      <c r="I1792" t="s">
        <v>3088</v>
      </c>
      <c r="J1792" t="s">
        <v>3781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697</v>
      </c>
      <c r="AC1792" s="2">
        <v>0</v>
      </c>
      <c r="AD1792">
        <v>0</v>
      </c>
      <c r="AE1792">
        <v>0</v>
      </c>
      <c r="AF1792">
        <v>1</v>
      </c>
      <c r="AG1792">
        <v>0</v>
      </c>
      <c r="AH1792">
        <v>50.68</v>
      </c>
      <c r="AI1792" t="s">
        <v>410</v>
      </c>
      <c r="AJ1792" t="s">
        <v>411</v>
      </c>
      <c r="AK1792" t="s">
        <v>697</v>
      </c>
      <c r="AL1792">
        <v>0</v>
      </c>
      <c r="AM1792">
        <v>0</v>
      </c>
      <c r="AN1792" t="s">
        <v>194</v>
      </c>
      <c r="AO1792" t="s">
        <v>697</v>
      </c>
      <c r="AP1792" t="s">
        <v>697</v>
      </c>
      <c r="AQ1792" t="s">
        <v>3864</v>
      </c>
      <c r="AR1792" t="s">
        <v>3865</v>
      </c>
      <c r="AS1792" t="s">
        <v>697</v>
      </c>
      <c r="AT1792" t="s">
        <v>697</v>
      </c>
      <c r="AU1792" t="s">
        <v>219</v>
      </c>
      <c r="AV1792" t="s">
        <v>236</v>
      </c>
      <c r="AW1792" t="s">
        <v>196</v>
      </c>
      <c r="AX1792" t="s">
        <v>697</v>
      </c>
      <c r="AY1792" t="s">
        <v>697</v>
      </c>
      <c r="AZ1792" t="s">
        <v>697</v>
      </c>
      <c r="BA1792" t="s">
        <v>1504</v>
      </c>
      <c r="BB1792" t="s">
        <v>3866</v>
      </c>
      <c r="BC1792">
        <v>0</v>
      </c>
      <c r="BD1792" t="s">
        <v>697</v>
      </c>
      <c r="BE1792">
        <v>0</v>
      </c>
      <c r="BF1792">
        <v>0</v>
      </c>
      <c r="BG1792">
        <v>0</v>
      </c>
      <c r="BH1792">
        <v>1.6</v>
      </c>
      <c r="BI1792" t="s">
        <v>197</v>
      </c>
      <c r="BJ1792" t="s">
        <v>192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 t="s">
        <v>3867</v>
      </c>
      <c r="BQ1792">
        <v>0</v>
      </c>
      <c r="BR1792">
        <v>0</v>
      </c>
      <c r="BS1792">
        <v>0</v>
      </c>
      <c r="BT1792" t="s">
        <v>880</v>
      </c>
      <c r="BU1792">
        <v>0</v>
      </c>
      <c r="BV1792">
        <v>0</v>
      </c>
      <c r="BW1792" t="s">
        <v>697</v>
      </c>
      <c r="BX1792">
        <v>0</v>
      </c>
    </row>
    <row r="1793" spans="1:76" x14ac:dyDescent="0.25">
      <c r="A1793" t="s">
        <v>735</v>
      </c>
      <c r="B1793" t="s">
        <v>231</v>
      </c>
      <c r="C1793" t="s">
        <v>232</v>
      </c>
      <c r="D1793" t="s">
        <v>233</v>
      </c>
      <c r="E1793" t="s">
        <v>192</v>
      </c>
      <c r="F1793" t="s">
        <v>234</v>
      </c>
      <c r="G1793" t="s">
        <v>198</v>
      </c>
      <c r="H1793" t="s">
        <v>198</v>
      </c>
      <c r="I1793" t="s">
        <v>3088</v>
      </c>
      <c r="J1793" t="s">
        <v>3781</v>
      </c>
      <c r="K1793">
        <v>1</v>
      </c>
      <c r="L1793">
        <v>440.38</v>
      </c>
      <c r="M1793">
        <v>313</v>
      </c>
      <c r="N1793">
        <v>0</v>
      </c>
      <c r="O1793">
        <v>0</v>
      </c>
      <c r="P1793">
        <v>0</v>
      </c>
      <c r="Q1793">
        <v>440.38</v>
      </c>
      <c r="R1793">
        <v>0</v>
      </c>
      <c r="S1793">
        <v>0</v>
      </c>
      <c r="T1793">
        <v>28.93</v>
      </c>
      <c r="U1793">
        <v>21.5</v>
      </c>
      <c r="V1793">
        <v>17.62</v>
      </c>
      <c r="W1793">
        <v>-11.31</v>
      </c>
      <c r="X1793">
        <v>-26.8</v>
      </c>
      <c r="Y1793">
        <v>8.8650000000000002</v>
      </c>
      <c r="Z1793">
        <v>10.17</v>
      </c>
      <c r="AA1793">
        <v>3.25</v>
      </c>
      <c r="AB1793" t="s">
        <v>199</v>
      </c>
      <c r="AC1793" s="2">
        <v>-34.069672131147541</v>
      </c>
      <c r="AD1793">
        <v>-7.5</v>
      </c>
      <c r="AE1793">
        <v>335.53</v>
      </c>
      <c r="AF1793">
        <v>0</v>
      </c>
      <c r="AG1793">
        <v>0</v>
      </c>
      <c r="AH1793">
        <v>0</v>
      </c>
      <c r="AI1793" t="s">
        <v>697</v>
      </c>
      <c r="AJ1793" t="s">
        <v>697</v>
      </c>
      <c r="AK1793" t="s">
        <v>697</v>
      </c>
      <c r="AL1793">
        <v>0</v>
      </c>
      <c r="AM1793">
        <v>0</v>
      </c>
      <c r="AN1793" t="s">
        <v>697</v>
      </c>
      <c r="AO1793" t="s">
        <v>697</v>
      </c>
      <c r="AP1793" t="s">
        <v>215</v>
      </c>
      <c r="AQ1793" t="s">
        <v>3864</v>
      </c>
      <c r="AR1793" t="s">
        <v>3865</v>
      </c>
      <c r="AS1793" t="s">
        <v>697</v>
      </c>
      <c r="AT1793" t="s">
        <v>697</v>
      </c>
      <c r="AU1793" t="s">
        <v>219</v>
      </c>
      <c r="AV1793" t="s">
        <v>236</v>
      </c>
      <c r="AW1793" t="s">
        <v>196</v>
      </c>
      <c r="AX1793" t="s">
        <v>697</v>
      </c>
      <c r="AY1793" t="s">
        <v>697</v>
      </c>
      <c r="AZ1793" t="s">
        <v>697</v>
      </c>
      <c r="BA1793" t="s">
        <v>1504</v>
      </c>
      <c r="BB1793" t="s">
        <v>3866</v>
      </c>
      <c r="BC1793">
        <v>0</v>
      </c>
      <c r="BD1793" t="s">
        <v>697</v>
      </c>
      <c r="BE1793">
        <v>0</v>
      </c>
      <c r="BF1793">
        <v>0</v>
      </c>
      <c r="BG1793">
        <v>0</v>
      </c>
      <c r="BH1793">
        <v>0</v>
      </c>
      <c r="BI1793" t="s">
        <v>197</v>
      </c>
      <c r="BJ1793" t="s">
        <v>697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 t="s">
        <v>3867</v>
      </c>
      <c r="BQ1793">
        <v>0</v>
      </c>
      <c r="BR1793">
        <v>0</v>
      </c>
      <c r="BS1793">
        <v>0</v>
      </c>
      <c r="BT1793" t="s">
        <v>697</v>
      </c>
      <c r="BU1793">
        <v>0</v>
      </c>
      <c r="BV1793">
        <v>0</v>
      </c>
      <c r="BW1793" t="s">
        <v>697</v>
      </c>
      <c r="BX1793">
        <v>0</v>
      </c>
    </row>
    <row r="1794" spans="1:76" x14ac:dyDescent="0.25">
      <c r="A1794" t="s">
        <v>735</v>
      </c>
      <c r="B1794" t="s">
        <v>231</v>
      </c>
      <c r="C1794" t="s">
        <v>232</v>
      </c>
      <c r="D1794" t="s">
        <v>233</v>
      </c>
      <c r="E1794" t="s">
        <v>192</v>
      </c>
      <c r="F1794" t="s">
        <v>234</v>
      </c>
      <c r="G1794" t="s">
        <v>697</v>
      </c>
      <c r="H1794" t="s">
        <v>89</v>
      </c>
      <c r="I1794" t="s">
        <v>3339</v>
      </c>
      <c r="J1794" t="s">
        <v>3781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t="s">
        <v>697</v>
      </c>
      <c r="AC1794" s="2">
        <v>0</v>
      </c>
      <c r="AD1794">
        <v>0</v>
      </c>
      <c r="AE1794">
        <v>0</v>
      </c>
      <c r="AF1794">
        <v>1</v>
      </c>
      <c r="AG1794">
        <v>0</v>
      </c>
      <c r="AH1794">
        <v>69.69</v>
      </c>
      <c r="AI1794" t="s">
        <v>452</v>
      </c>
      <c r="AJ1794" t="s">
        <v>453</v>
      </c>
      <c r="AK1794" t="s">
        <v>697</v>
      </c>
      <c r="AL1794">
        <v>0</v>
      </c>
      <c r="AM1794">
        <v>0</v>
      </c>
      <c r="AN1794" t="s">
        <v>194</v>
      </c>
      <c r="AO1794" t="s">
        <v>697</v>
      </c>
      <c r="AP1794" t="s">
        <v>697</v>
      </c>
      <c r="AQ1794" t="s">
        <v>3868</v>
      </c>
      <c r="AR1794" t="s">
        <v>3869</v>
      </c>
      <c r="AS1794" t="s">
        <v>697</v>
      </c>
      <c r="AT1794" t="s">
        <v>697</v>
      </c>
      <c r="AU1794" t="s">
        <v>195</v>
      </c>
      <c r="AV1794" t="s">
        <v>236</v>
      </c>
      <c r="AW1794" t="s">
        <v>196</v>
      </c>
      <c r="AX1794" t="s">
        <v>697</v>
      </c>
      <c r="AY1794" t="s">
        <v>697</v>
      </c>
      <c r="AZ1794" t="s">
        <v>697</v>
      </c>
      <c r="BA1794" t="s">
        <v>3870</v>
      </c>
      <c r="BB1794" t="s">
        <v>3871</v>
      </c>
      <c r="BC1794">
        <v>0</v>
      </c>
      <c r="BD1794" t="s">
        <v>697</v>
      </c>
      <c r="BE1794">
        <v>0</v>
      </c>
      <c r="BF1794">
        <v>0</v>
      </c>
      <c r="BG1794">
        <v>0</v>
      </c>
      <c r="BH1794">
        <v>2.2000000000000002</v>
      </c>
      <c r="BI1794" t="s">
        <v>197</v>
      </c>
      <c r="BJ1794" t="s">
        <v>192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 t="s">
        <v>3872</v>
      </c>
      <c r="BQ1794">
        <v>0</v>
      </c>
      <c r="BR1794">
        <v>0</v>
      </c>
      <c r="BS1794">
        <v>0</v>
      </c>
      <c r="BT1794" t="s">
        <v>880</v>
      </c>
      <c r="BU1794">
        <v>0</v>
      </c>
      <c r="BV1794">
        <v>0</v>
      </c>
      <c r="BW1794" t="s">
        <v>697</v>
      </c>
      <c r="BX1794">
        <v>0</v>
      </c>
    </row>
    <row r="1795" spans="1:76" x14ac:dyDescent="0.25">
      <c r="A1795" t="s">
        <v>735</v>
      </c>
      <c r="B1795" t="s">
        <v>231</v>
      </c>
      <c r="C1795" t="s">
        <v>232</v>
      </c>
      <c r="D1795" t="s">
        <v>233</v>
      </c>
      <c r="E1795" t="s">
        <v>192</v>
      </c>
      <c r="F1795" t="s">
        <v>234</v>
      </c>
      <c r="G1795" t="s">
        <v>198</v>
      </c>
      <c r="H1795" t="s">
        <v>198</v>
      </c>
      <c r="I1795" t="s">
        <v>3339</v>
      </c>
      <c r="J1795" t="s">
        <v>3781</v>
      </c>
      <c r="K1795">
        <v>1</v>
      </c>
      <c r="L1795">
        <v>454</v>
      </c>
      <c r="M1795">
        <v>329</v>
      </c>
      <c r="N1795">
        <v>0</v>
      </c>
      <c r="O1795">
        <v>0</v>
      </c>
      <c r="P1795">
        <v>0</v>
      </c>
      <c r="Q1795">
        <v>454</v>
      </c>
      <c r="R1795">
        <v>0</v>
      </c>
      <c r="S1795">
        <v>0</v>
      </c>
      <c r="T1795">
        <v>27.53</v>
      </c>
      <c r="U1795">
        <v>21.5</v>
      </c>
      <c r="V1795">
        <v>17.62</v>
      </c>
      <c r="W1795">
        <v>-9.91</v>
      </c>
      <c r="X1795">
        <v>-22.45</v>
      </c>
      <c r="Y1795">
        <v>9.6050000000000004</v>
      </c>
      <c r="Z1795">
        <v>10.69</v>
      </c>
      <c r="AA1795">
        <v>3.25</v>
      </c>
      <c r="AB1795" t="s">
        <v>199</v>
      </c>
      <c r="AC1795" s="2">
        <v>-30.32377049180328</v>
      </c>
      <c r="AD1795">
        <v>-6.67</v>
      </c>
      <c r="AE1795">
        <v>345.7</v>
      </c>
      <c r="AF1795">
        <v>0</v>
      </c>
      <c r="AG1795">
        <v>0</v>
      </c>
      <c r="AH1795">
        <v>0</v>
      </c>
      <c r="AI1795" t="s">
        <v>697</v>
      </c>
      <c r="AJ1795" t="s">
        <v>697</v>
      </c>
      <c r="AK1795" t="s">
        <v>697</v>
      </c>
      <c r="AL1795">
        <v>0</v>
      </c>
      <c r="AM1795">
        <v>0</v>
      </c>
      <c r="AN1795" t="s">
        <v>697</v>
      </c>
      <c r="AO1795" t="s">
        <v>697</v>
      </c>
      <c r="AP1795" t="s">
        <v>215</v>
      </c>
      <c r="AQ1795" t="s">
        <v>3868</v>
      </c>
      <c r="AR1795" t="s">
        <v>3869</v>
      </c>
      <c r="AS1795" t="s">
        <v>697</v>
      </c>
      <c r="AT1795" t="s">
        <v>697</v>
      </c>
      <c r="AU1795" t="s">
        <v>195</v>
      </c>
      <c r="AV1795" t="s">
        <v>236</v>
      </c>
      <c r="AW1795" t="s">
        <v>196</v>
      </c>
      <c r="AX1795" t="s">
        <v>697</v>
      </c>
      <c r="AY1795" t="s">
        <v>697</v>
      </c>
      <c r="AZ1795" t="s">
        <v>697</v>
      </c>
      <c r="BA1795" t="s">
        <v>3870</v>
      </c>
      <c r="BB1795" t="s">
        <v>3871</v>
      </c>
      <c r="BC1795">
        <v>0</v>
      </c>
      <c r="BD1795" t="s">
        <v>697</v>
      </c>
      <c r="BE1795">
        <v>0</v>
      </c>
      <c r="BF1795">
        <v>0</v>
      </c>
      <c r="BG1795">
        <v>0</v>
      </c>
      <c r="BH1795">
        <v>0</v>
      </c>
      <c r="BI1795" t="s">
        <v>197</v>
      </c>
      <c r="BJ1795" t="s">
        <v>697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 t="s">
        <v>3872</v>
      </c>
      <c r="BQ1795">
        <v>0</v>
      </c>
      <c r="BR1795">
        <v>0</v>
      </c>
      <c r="BS1795">
        <v>0</v>
      </c>
      <c r="BT1795" t="s">
        <v>697</v>
      </c>
      <c r="BU1795">
        <v>0</v>
      </c>
      <c r="BV1795">
        <v>0</v>
      </c>
      <c r="BW1795" t="s">
        <v>697</v>
      </c>
      <c r="BX1795">
        <v>0</v>
      </c>
    </row>
    <row r="1796" spans="1:76" x14ac:dyDescent="0.25">
      <c r="A1796" t="s">
        <v>734</v>
      </c>
      <c r="B1796" t="s">
        <v>201</v>
      </c>
      <c r="C1796" t="s">
        <v>227</v>
      </c>
      <c r="D1796" t="s">
        <v>228</v>
      </c>
      <c r="E1796" t="s">
        <v>192</v>
      </c>
      <c r="F1796" t="s">
        <v>229</v>
      </c>
      <c r="G1796" t="s">
        <v>697</v>
      </c>
      <c r="H1796" t="s">
        <v>89</v>
      </c>
      <c r="I1796" t="s">
        <v>3339</v>
      </c>
      <c r="J1796" t="s">
        <v>3781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697</v>
      </c>
      <c r="AC1796" s="2">
        <v>0</v>
      </c>
      <c r="AD1796">
        <v>0</v>
      </c>
      <c r="AE1796">
        <v>0</v>
      </c>
      <c r="AF1796">
        <v>1</v>
      </c>
      <c r="AG1796">
        <v>0</v>
      </c>
      <c r="AH1796">
        <v>61.77</v>
      </c>
      <c r="AI1796" t="s">
        <v>700</v>
      </c>
      <c r="AJ1796" t="s">
        <v>704</v>
      </c>
      <c r="AK1796" t="s">
        <v>697</v>
      </c>
      <c r="AL1796">
        <v>0</v>
      </c>
      <c r="AM1796">
        <v>0</v>
      </c>
      <c r="AN1796" t="s">
        <v>194</v>
      </c>
      <c r="AO1796" t="s">
        <v>697</v>
      </c>
      <c r="AP1796" t="s">
        <v>697</v>
      </c>
      <c r="AQ1796" t="s">
        <v>3873</v>
      </c>
      <c r="AR1796" t="s">
        <v>3874</v>
      </c>
      <c r="AS1796" t="s">
        <v>697</v>
      </c>
      <c r="AT1796" t="s">
        <v>697</v>
      </c>
      <c r="AU1796" t="s">
        <v>223</v>
      </c>
      <c r="AV1796" t="s">
        <v>236</v>
      </c>
      <c r="AW1796" t="s">
        <v>196</v>
      </c>
      <c r="AX1796" t="s">
        <v>697</v>
      </c>
      <c r="AY1796" t="s">
        <v>697</v>
      </c>
      <c r="AZ1796" t="s">
        <v>697</v>
      </c>
      <c r="BA1796" t="s">
        <v>3875</v>
      </c>
      <c r="BB1796" t="s">
        <v>3876</v>
      </c>
      <c r="BC1796">
        <v>0</v>
      </c>
      <c r="BD1796" t="s">
        <v>697</v>
      </c>
      <c r="BE1796">
        <v>0</v>
      </c>
      <c r="BF1796">
        <v>0</v>
      </c>
      <c r="BG1796">
        <v>0</v>
      </c>
      <c r="BH1796">
        <v>1.95</v>
      </c>
      <c r="BI1796" t="s">
        <v>197</v>
      </c>
      <c r="BJ1796" t="s">
        <v>192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 t="s">
        <v>3877</v>
      </c>
      <c r="BQ1796">
        <v>0</v>
      </c>
      <c r="BR1796">
        <v>0</v>
      </c>
      <c r="BS1796">
        <v>0</v>
      </c>
      <c r="BT1796" t="s">
        <v>880</v>
      </c>
      <c r="BU1796">
        <v>0</v>
      </c>
      <c r="BV1796">
        <v>0</v>
      </c>
      <c r="BW1796" t="s">
        <v>697</v>
      </c>
      <c r="BX1796">
        <v>0</v>
      </c>
    </row>
    <row r="1797" spans="1:76" x14ac:dyDescent="0.25">
      <c r="A1797" t="s">
        <v>734</v>
      </c>
      <c r="B1797" t="s">
        <v>201</v>
      </c>
      <c r="C1797" t="s">
        <v>227</v>
      </c>
      <c r="D1797" t="s">
        <v>228</v>
      </c>
      <c r="E1797" t="s">
        <v>192</v>
      </c>
      <c r="F1797" t="s">
        <v>229</v>
      </c>
      <c r="G1797" t="s">
        <v>198</v>
      </c>
      <c r="H1797" t="s">
        <v>198</v>
      </c>
      <c r="I1797" t="s">
        <v>3339</v>
      </c>
      <c r="J1797" t="s">
        <v>3781</v>
      </c>
      <c r="K1797">
        <v>1</v>
      </c>
      <c r="L1797">
        <v>446</v>
      </c>
      <c r="M1797">
        <v>265</v>
      </c>
      <c r="N1797">
        <v>0</v>
      </c>
      <c r="O1797">
        <v>0</v>
      </c>
      <c r="P1797">
        <v>0</v>
      </c>
      <c r="Q1797">
        <v>446</v>
      </c>
      <c r="R1797">
        <v>0</v>
      </c>
      <c r="S1797">
        <v>0</v>
      </c>
      <c r="T1797">
        <v>40.58</v>
      </c>
      <c r="U1797">
        <v>29.5</v>
      </c>
      <c r="V1797">
        <v>24.18</v>
      </c>
      <c r="W1797">
        <v>-16.399999999999999</v>
      </c>
      <c r="X1797">
        <v>-40.520000000000003</v>
      </c>
      <c r="Y1797">
        <v>10.680999999999999</v>
      </c>
      <c r="Z1797">
        <v>10.5</v>
      </c>
      <c r="AA1797">
        <v>3.96</v>
      </c>
      <c r="AB1797" t="s">
        <v>199</v>
      </c>
      <c r="AC1797" s="2">
        <v>-49.271311475409838</v>
      </c>
      <c r="AD1797">
        <v>-10.84</v>
      </c>
      <c r="AE1797">
        <v>303.93</v>
      </c>
      <c r="AF1797">
        <v>0</v>
      </c>
      <c r="AG1797">
        <v>0</v>
      </c>
      <c r="AH1797">
        <v>0</v>
      </c>
      <c r="AI1797" t="s">
        <v>697</v>
      </c>
      <c r="AJ1797" t="s">
        <v>697</v>
      </c>
      <c r="AK1797" t="s">
        <v>697</v>
      </c>
      <c r="AL1797">
        <v>0</v>
      </c>
      <c r="AM1797">
        <v>0</v>
      </c>
      <c r="AN1797" t="s">
        <v>697</v>
      </c>
      <c r="AO1797" t="s">
        <v>697</v>
      </c>
      <c r="AP1797" t="s">
        <v>415</v>
      </c>
      <c r="AQ1797" t="s">
        <v>3873</v>
      </c>
      <c r="AR1797" t="s">
        <v>3874</v>
      </c>
      <c r="AS1797" t="s">
        <v>697</v>
      </c>
      <c r="AT1797" t="s">
        <v>697</v>
      </c>
      <c r="AU1797" t="s">
        <v>223</v>
      </c>
      <c r="AV1797" t="s">
        <v>236</v>
      </c>
      <c r="AW1797" t="s">
        <v>196</v>
      </c>
      <c r="AX1797" t="s">
        <v>697</v>
      </c>
      <c r="AY1797" t="s">
        <v>697</v>
      </c>
      <c r="AZ1797" t="s">
        <v>697</v>
      </c>
      <c r="BA1797" t="s">
        <v>3875</v>
      </c>
      <c r="BB1797" t="s">
        <v>3876</v>
      </c>
      <c r="BC1797">
        <v>0</v>
      </c>
      <c r="BD1797" t="s">
        <v>697</v>
      </c>
      <c r="BE1797">
        <v>0</v>
      </c>
      <c r="BF1797">
        <v>0</v>
      </c>
      <c r="BG1797">
        <v>0</v>
      </c>
      <c r="BH1797">
        <v>0</v>
      </c>
      <c r="BI1797" t="s">
        <v>197</v>
      </c>
      <c r="BJ1797" t="s">
        <v>697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 t="s">
        <v>3877</v>
      </c>
      <c r="BQ1797">
        <v>0</v>
      </c>
      <c r="BR1797">
        <v>0</v>
      </c>
      <c r="BS1797">
        <v>0</v>
      </c>
      <c r="BT1797" t="s">
        <v>697</v>
      </c>
      <c r="BU1797">
        <v>0</v>
      </c>
      <c r="BV1797">
        <v>0</v>
      </c>
      <c r="BW1797" t="s">
        <v>697</v>
      </c>
      <c r="BX1797">
        <v>0</v>
      </c>
    </row>
    <row r="1798" spans="1:76" x14ac:dyDescent="0.25">
      <c r="A1798" t="s">
        <v>727</v>
      </c>
      <c r="B1798" t="s">
        <v>191</v>
      </c>
      <c r="C1798" t="s">
        <v>542</v>
      </c>
      <c r="D1798" t="s">
        <v>668</v>
      </c>
      <c r="E1798" t="s">
        <v>192</v>
      </c>
      <c r="F1798" t="s">
        <v>238</v>
      </c>
      <c r="G1798" t="s">
        <v>697</v>
      </c>
      <c r="H1798" t="s">
        <v>89</v>
      </c>
      <c r="I1798" t="s">
        <v>3088</v>
      </c>
      <c r="J1798" t="s">
        <v>3781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697</v>
      </c>
      <c r="AC1798" s="2">
        <v>0</v>
      </c>
      <c r="AD1798">
        <v>0</v>
      </c>
      <c r="AE1798">
        <v>0</v>
      </c>
      <c r="AF1798">
        <v>1</v>
      </c>
      <c r="AG1798">
        <v>0</v>
      </c>
      <c r="AH1798">
        <v>37.32</v>
      </c>
      <c r="AI1798" t="s">
        <v>1112</v>
      </c>
      <c r="AJ1798" t="s">
        <v>1113</v>
      </c>
      <c r="AK1798" t="s">
        <v>697</v>
      </c>
      <c r="AL1798">
        <v>0</v>
      </c>
      <c r="AM1798">
        <v>0</v>
      </c>
      <c r="AN1798" t="s">
        <v>194</v>
      </c>
      <c r="AO1798" t="s">
        <v>697</v>
      </c>
      <c r="AP1798" t="s">
        <v>697</v>
      </c>
      <c r="AQ1798" t="s">
        <v>3878</v>
      </c>
      <c r="AR1798" t="s">
        <v>3879</v>
      </c>
      <c r="AS1798" t="s">
        <v>697</v>
      </c>
      <c r="AT1798" t="s">
        <v>697</v>
      </c>
      <c r="AU1798" t="s">
        <v>395</v>
      </c>
      <c r="AV1798" t="s">
        <v>236</v>
      </c>
      <c r="AW1798" t="s">
        <v>196</v>
      </c>
      <c r="AX1798" t="s">
        <v>697</v>
      </c>
      <c r="AY1798" t="s">
        <v>697</v>
      </c>
      <c r="AZ1798" t="s">
        <v>697</v>
      </c>
      <c r="BA1798" t="s">
        <v>3624</v>
      </c>
      <c r="BB1798" t="s">
        <v>3880</v>
      </c>
      <c r="BC1798">
        <v>0</v>
      </c>
      <c r="BD1798" t="s">
        <v>697</v>
      </c>
      <c r="BE1798">
        <v>0</v>
      </c>
      <c r="BF1798">
        <v>0</v>
      </c>
      <c r="BG1798">
        <v>0</v>
      </c>
      <c r="BH1798">
        <v>1.3</v>
      </c>
      <c r="BI1798" t="s">
        <v>197</v>
      </c>
      <c r="BJ1798" t="s">
        <v>192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 t="s">
        <v>3881</v>
      </c>
      <c r="BQ1798">
        <v>0</v>
      </c>
      <c r="BR1798">
        <v>0</v>
      </c>
      <c r="BS1798">
        <v>0</v>
      </c>
      <c r="BT1798" t="s">
        <v>880</v>
      </c>
      <c r="BU1798">
        <v>0</v>
      </c>
      <c r="BV1798">
        <v>0</v>
      </c>
      <c r="BW1798" t="s">
        <v>697</v>
      </c>
      <c r="BX1798">
        <v>0</v>
      </c>
    </row>
    <row r="1799" spans="1:76" x14ac:dyDescent="0.25">
      <c r="A1799" t="s">
        <v>727</v>
      </c>
      <c r="B1799" t="s">
        <v>191</v>
      </c>
      <c r="C1799" t="s">
        <v>542</v>
      </c>
      <c r="D1799" t="s">
        <v>668</v>
      </c>
      <c r="E1799" t="s">
        <v>192</v>
      </c>
      <c r="F1799" t="s">
        <v>238</v>
      </c>
      <c r="G1799" t="s">
        <v>198</v>
      </c>
      <c r="H1799" t="s">
        <v>198</v>
      </c>
      <c r="I1799" t="s">
        <v>3088</v>
      </c>
      <c r="J1799" t="s">
        <v>3781</v>
      </c>
      <c r="K1799">
        <v>1</v>
      </c>
      <c r="L1799">
        <v>549</v>
      </c>
      <c r="M1799">
        <v>394</v>
      </c>
      <c r="N1799">
        <v>0</v>
      </c>
      <c r="O1799">
        <v>0</v>
      </c>
      <c r="P1799">
        <v>0</v>
      </c>
      <c r="Q1799">
        <v>549</v>
      </c>
      <c r="R1799">
        <v>0</v>
      </c>
      <c r="S1799">
        <v>0</v>
      </c>
      <c r="T1799">
        <v>28.23</v>
      </c>
      <c r="U1799">
        <v>31.5</v>
      </c>
      <c r="V1799">
        <v>25.82</v>
      </c>
      <c r="W1799">
        <v>-2.41</v>
      </c>
      <c r="X1799">
        <v>14.7</v>
      </c>
      <c r="Y1799">
        <v>15.853</v>
      </c>
      <c r="Z1799">
        <v>12.8</v>
      </c>
      <c r="AA1799">
        <v>3.25</v>
      </c>
      <c r="AB1799" t="s">
        <v>199</v>
      </c>
      <c r="AC1799" s="2">
        <v>1.7024590163934425</v>
      </c>
      <c r="AD1799">
        <v>0.37</v>
      </c>
      <c r="AE1799">
        <v>363.27</v>
      </c>
      <c r="AF1799">
        <v>0</v>
      </c>
      <c r="AG1799">
        <v>0</v>
      </c>
      <c r="AH1799">
        <v>0</v>
      </c>
      <c r="AI1799" t="s">
        <v>697</v>
      </c>
      <c r="AJ1799" t="s">
        <v>697</v>
      </c>
      <c r="AK1799" t="s">
        <v>697</v>
      </c>
      <c r="AL1799">
        <v>0</v>
      </c>
      <c r="AM1799">
        <v>0</v>
      </c>
      <c r="AN1799" t="s">
        <v>697</v>
      </c>
      <c r="AO1799" t="s">
        <v>697</v>
      </c>
      <c r="AP1799" t="s">
        <v>394</v>
      </c>
      <c r="AQ1799" t="s">
        <v>3878</v>
      </c>
      <c r="AR1799" t="s">
        <v>3879</v>
      </c>
      <c r="AS1799" t="s">
        <v>697</v>
      </c>
      <c r="AT1799" t="s">
        <v>697</v>
      </c>
      <c r="AU1799" t="s">
        <v>395</v>
      </c>
      <c r="AV1799" t="s">
        <v>236</v>
      </c>
      <c r="AW1799" t="s">
        <v>196</v>
      </c>
      <c r="AX1799" t="s">
        <v>697</v>
      </c>
      <c r="AY1799" t="s">
        <v>697</v>
      </c>
      <c r="AZ1799" t="s">
        <v>697</v>
      </c>
      <c r="BA1799" t="s">
        <v>3624</v>
      </c>
      <c r="BB1799" t="s">
        <v>3880</v>
      </c>
      <c r="BC1799">
        <v>0</v>
      </c>
      <c r="BD1799" t="s">
        <v>697</v>
      </c>
      <c r="BE1799">
        <v>0</v>
      </c>
      <c r="BF1799">
        <v>0</v>
      </c>
      <c r="BG1799">
        <v>0</v>
      </c>
      <c r="BH1799">
        <v>0</v>
      </c>
      <c r="BI1799" t="s">
        <v>197</v>
      </c>
      <c r="BJ1799" t="s">
        <v>697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 t="s">
        <v>3881</v>
      </c>
      <c r="BQ1799">
        <v>0</v>
      </c>
      <c r="BR1799">
        <v>0</v>
      </c>
      <c r="BS1799">
        <v>0</v>
      </c>
      <c r="BT1799" t="s">
        <v>697</v>
      </c>
      <c r="BU1799">
        <v>0</v>
      </c>
      <c r="BV1799">
        <v>0</v>
      </c>
      <c r="BW1799" t="s">
        <v>697</v>
      </c>
      <c r="BX1799">
        <v>0</v>
      </c>
    </row>
    <row r="1800" spans="1:76" x14ac:dyDescent="0.25">
      <c r="A1800" t="s">
        <v>724</v>
      </c>
      <c r="B1800" t="s">
        <v>201</v>
      </c>
      <c r="C1800" t="s">
        <v>725</v>
      </c>
      <c r="D1800" t="s">
        <v>670</v>
      </c>
      <c r="E1800" t="s">
        <v>192</v>
      </c>
      <c r="F1800" t="s">
        <v>644</v>
      </c>
      <c r="G1800" t="s">
        <v>697</v>
      </c>
      <c r="H1800" t="s">
        <v>89</v>
      </c>
      <c r="I1800" t="s">
        <v>2264</v>
      </c>
      <c r="J1800" t="s">
        <v>3781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697</v>
      </c>
      <c r="AC1800" s="2">
        <v>0</v>
      </c>
      <c r="AD1800">
        <v>0</v>
      </c>
      <c r="AE1800">
        <v>0</v>
      </c>
      <c r="AF1800">
        <v>1</v>
      </c>
      <c r="AG1800">
        <v>0</v>
      </c>
      <c r="AH1800">
        <v>41.18</v>
      </c>
      <c r="AI1800" t="s">
        <v>467</v>
      </c>
      <c r="AJ1800" t="s">
        <v>468</v>
      </c>
      <c r="AK1800" t="s">
        <v>697</v>
      </c>
      <c r="AL1800">
        <v>0</v>
      </c>
      <c r="AM1800">
        <v>0</v>
      </c>
      <c r="AN1800" t="s">
        <v>194</v>
      </c>
      <c r="AO1800" t="s">
        <v>697</v>
      </c>
      <c r="AP1800" t="s">
        <v>697</v>
      </c>
      <c r="AQ1800" t="s">
        <v>3882</v>
      </c>
      <c r="AR1800" t="s">
        <v>3883</v>
      </c>
      <c r="AS1800" t="s">
        <v>697</v>
      </c>
      <c r="AT1800" t="s">
        <v>697</v>
      </c>
      <c r="AU1800" t="s">
        <v>213</v>
      </c>
      <c r="AV1800" t="s">
        <v>236</v>
      </c>
      <c r="AW1800" t="s">
        <v>196</v>
      </c>
      <c r="AX1800" t="s">
        <v>697</v>
      </c>
      <c r="AY1800" t="s">
        <v>697</v>
      </c>
      <c r="AZ1800" t="s">
        <v>697</v>
      </c>
      <c r="BA1800" t="s">
        <v>1387</v>
      </c>
      <c r="BB1800" t="s">
        <v>3884</v>
      </c>
      <c r="BC1800">
        <v>0</v>
      </c>
      <c r="BD1800" t="s">
        <v>697</v>
      </c>
      <c r="BE1800">
        <v>0</v>
      </c>
      <c r="BF1800">
        <v>0</v>
      </c>
      <c r="BG1800">
        <v>0</v>
      </c>
      <c r="BH1800">
        <v>1.6</v>
      </c>
      <c r="BI1800" t="s">
        <v>197</v>
      </c>
      <c r="BJ1800" t="s">
        <v>192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 t="s">
        <v>3885</v>
      </c>
      <c r="BQ1800">
        <v>0</v>
      </c>
      <c r="BR1800">
        <v>0</v>
      </c>
      <c r="BS1800">
        <v>0</v>
      </c>
      <c r="BT1800" t="s">
        <v>880</v>
      </c>
      <c r="BU1800">
        <v>0</v>
      </c>
      <c r="BV1800">
        <v>0</v>
      </c>
      <c r="BW1800" t="s">
        <v>697</v>
      </c>
      <c r="BX1800">
        <v>0</v>
      </c>
    </row>
    <row r="1801" spans="1:76" x14ac:dyDescent="0.25">
      <c r="A1801" t="s">
        <v>724</v>
      </c>
      <c r="B1801" t="s">
        <v>201</v>
      </c>
      <c r="C1801" t="s">
        <v>725</v>
      </c>
      <c r="D1801" t="s">
        <v>670</v>
      </c>
      <c r="E1801" t="s">
        <v>192</v>
      </c>
      <c r="F1801" t="s">
        <v>644</v>
      </c>
      <c r="G1801" t="s">
        <v>198</v>
      </c>
      <c r="H1801" t="s">
        <v>198</v>
      </c>
      <c r="I1801" t="s">
        <v>2264</v>
      </c>
      <c r="J1801" t="s">
        <v>3781</v>
      </c>
      <c r="K1801">
        <v>1</v>
      </c>
      <c r="L1801">
        <v>549</v>
      </c>
      <c r="M1801">
        <v>321</v>
      </c>
      <c r="N1801">
        <v>0</v>
      </c>
      <c r="O1801">
        <v>0</v>
      </c>
      <c r="P1801">
        <v>0</v>
      </c>
      <c r="Q1801">
        <v>549</v>
      </c>
      <c r="R1801">
        <v>0</v>
      </c>
      <c r="S1801">
        <v>0</v>
      </c>
      <c r="T1801">
        <v>41.53</v>
      </c>
      <c r="U1801">
        <v>29.5</v>
      </c>
      <c r="V1801">
        <v>24.18</v>
      </c>
      <c r="W1801">
        <v>-17.350000000000001</v>
      </c>
      <c r="X1801">
        <v>-54.14</v>
      </c>
      <c r="Y1801">
        <v>12.843999999999999</v>
      </c>
      <c r="Z1801">
        <v>10.43</v>
      </c>
      <c r="AA1801">
        <v>3.25</v>
      </c>
      <c r="AB1801" t="s">
        <v>199</v>
      </c>
      <c r="AC1801" s="2">
        <v>-64.667213114754105</v>
      </c>
      <c r="AD1801">
        <v>-14.23</v>
      </c>
      <c r="AE1801">
        <v>376.62</v>
      </c>
      <c r="AF1801">
        <v>0</v>
      </c>
      <c r="AG1801">
        <v>0</v>
      </c>
      <c r="AH1801">
        <v>0</v>
      </c>
      <c r="AI1801" t="s">
        <v>697</v>
      </c>
      <c r="AJ1801" t="s">
        <v>697</v>
      </c>
      <c r="AK1801" t="s">
        <v>697</v>
      </c>
      <c r="AL1801">
        <v>0</v>
      </c>
      <c r="AM1801">
        <v>0</v>
      </c>
      <c r="AN1801" t="s">
        <v>697</v>
      </c>
      <c r="AO1801" t="s">
        <v>697</v>
      </c>
      <c r="AP1801" t="s">
        <v>215</v>
      </c>
      <c r="AQ1801" t="s">
        <v>3882</v>
      </c>
      <c r="AR1801" t="s">
        <v>3883</v>
      </c>
      <c r="AS1801" t="s">
        <v>697</v>
      </c>
      <c r="AT1801" t="s">
        <v>697</v>
      </c>
      <c r="AU1801" t="s">
        <v>213</v>
      </c>
      <c r="AV1801" t="s">
        <v>236</v>
      </c>
      <c r="AW1801" t="s">
        <v>196</v>
      </c>
      <c r="AX1801" t="s">
        <v>697</v>
      </c>
      <c r="AY1801" t="s">
        <v>697</v>
      </c>
      <c r="AZ1801" t="s">
        <v>697</v>
      </c>
      <c r="BA1801" t="s">
        <v>1387</v>
      </c>
      <c r="BB1801" t="s">
        <v>3884</v>
      </c>
      <c r="BC1801">
        <v>0</v>
      </c>
      <c r="BD1801" t="s">
        <v>697</v>
      </c>
      <c r="BE1801">
        <v>0</v>
      </c>
      <c r="BF1801">
        <v>0</v>
      </c>
      <c r="BG1801">
        <v>0</v>
      </c>
      <c r="BH1801">
        <v>0</v>
      </c>
      <c r="BI1801" t="s">
        <v>197</v>
      </c>
      <c r="BJ1801" t="s">
        <v>697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 t="s">
        <v>3885</v>
      </c>
      <c r="BQ1801">
        <v>0</v>
      </c>
      <c r="BR1801">
        <v>0</v>
      </c>
      <c r="BS1801">
        <v>0</v>
      </c>
      <c r="BT1801" t="s">
        <v>697</v>
      </c>
      <c r="BU1801">
        <v>0</v>
      </c>
      <c r="BV1801">
        <v>0</v>
      </c>
      <c r="BW1801" t="s">
        <v>697</v>
      </c>
      <c r="BX1801">
        <v>0</v>
      </c>
    </row>
    <row r="1802" spans="1:76" x14ac:dyDescent="0.25">
      <c r="A1802" t="s">
        <v>815</v>
      </c>
      <c r="B1802" t="s">
        <v>191</v>
      </c>
      <c r="C1802" t="s">
        <v>816</v>
      </c>
      <c r="D1802" t="s">
        <v>274</v>
      </c>
      <c r="E1802" t="s">
        <v>192</v>
      </c>
      <c r="F1802" t="s">
        <v>680</v>
      </c>
      <c r="G1802" t="s">
        <v>697</v>
      </c>
      <c r="H1802" t="s">
        <v>89</v>
      </c>
      <c r="I1802" t="s">
        <v>2633</v>
      </c>
      <c r="J1802" t="s">
        <v>3781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697</v>
      </c>
      <c r="AC1802" s="2">
        <v>0</v>
      </c>
      <c r="AD1802">
        <v>0</v>
      </c>
      <c r="AE1802">
        <v>0</v>
      </c>
      <c r="AF1802">
        <v>1</v>
      </c>
      <c r="AG1802">
        <v>0</v>
      </c>
      <c r="AH1802">
        <v>41.18</v>
      </c>
      <c r="AI1802" t="s">
        <v>391</v>
      </c>
      <c r="AJ1802" t="s">
        <v>392</v>
      </c>
      <c r="AK1802" t="s">
        <v>697</v>
      </c>
      <c r="AL1802">
        <v>0</v>
      </c>
      <c r="AM1802">
        <v>0</v>
      </c>
      <c r="AN1802" t="s">
        <v>194</v>
      </c>
      <c r="AO1802" t="s">
        <v>697</v>
      </c>
      <c r="AP1802" t="s">
        <v>697</v>
      </c>
      <c r="AQ1802" t="s">
        <v>3886</v>
      </c>
      <c r="AR1802" t="s">
        <v>3887</v>
      </c>
      <c r="AS1802" t="s">
        <v>697</v>
      </c>
      <c r="AT1802" t="s">
        <v>697</v>
      </c>
      <c r="AU1802" t="s">
        <v>213</v>
      </c>
      <c r="AV1802" t="s">
        <v>236</v>
      </c>
      <c r="AW1802" t="s">
        <v>196</v>
      </c>
      <c r="AX1802" t="s">
        <v>697</v>
      </c>
      <c r="AY1802" t="s">
        <v>697</v>
      </c>
      <c r="AZ1802" t="s">
        <v>697</v>
      </c>
      <c r="BA1802" t="s">
        <v>3581</v>
      </c>
      <c r="BB1802" t="s">
        <v>3888</v>
      </c>
      <c r="BC1802">
        <v>0</v>
      </c>
      <c r="BD1802" t="s">
        <v>697</v>
      </c>
      <c r="BE1802">
        <v>0</v>
      </c>
      <c r="BF1802">
        <v>0</v>
      </c>
      <c r="BG1802">
        <v>0</v>
      </c>
      <c r="BH1802">
        <v>1.6</v>
      </c>
      <c r="BI1802" t="s">
        <v>197</v>
      </c>
      <c r="BJ1802" t="s">
        <v>192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 t="s">
        <v>3889</v>
      </c>
      <c r="BQ1802">
        <v>0</v>
      </c>
      <c r="BR1802">
        <v>0</v>
      </c>
      <c r="BS1802">
        <v>0</v>
      </c>
      <c r="BT1802" t="s">
        <v>880</v>
      </c>
      <c r="BU1802">
        <v>0</v>
      </c>
      <c r="BV1802">
        <v>0</v>
      </c>
      <c r="BW1802" t="s">
        <v>697</v>
      </c>
      <c r="BX1802">
        <v>0</v>
      </c>
    </row>
    <row r="1803" spans="1:76" x14ac:dyDescent="0.25">
      <c r="A1803" t="s">
        <v>815</v>
      </c>
      <c r="B1803" t="s">
        <v>191</v>
      </c>
      <c r="C1803" t="s">
        <v>816</v>
      </c>
      <c r="D1803" t="s">
        <v>274</v>
      </c>
      <c r="E1803" t="s">
        <v>192</v>
      </c>
      <c r="F1803" t="s">
        <v>680</v>
      </c>
      <c r="G1803" t="s">
        <v>198</v>
      </c>
      <c r="H1803" t="s">
        <v>198</v>
      </c>
      <c r="I1803" t="s">
        <v>2633</v>
      </c>
      <c r="J1803" t="s">
        <v>3781</v>
      </c>
      <c r="K1803">
        <v>1</v>
      </c>
      <c r="L1803">
        <v>811</v>
      </c>
      <c r="M1803">
        <v>489</v>
      </c>
      <c r="N1803">
        <v>0</v>
      </c>
      <c r="O1803">
        <v>0</v>
      </c>
      <c r="P1803">
        <v>0</v>
      </c>
      <c r="Q1803">
        <v>811</v>
      </c>
      <c r="R1803">
        <v>0</v>
      </c>
      <c r="S1803">
        <v>0</v>
      </c>
      <c r="T1803">
        <v>39.700000000000003</v>
      </c>
      <c r="U1803">
        <v>27.5</v>
      </c>
      <c r="V1803">
        <v>22.54</v>
      </c>
      <c r="W1803">
        <v>-17.16</v>
      </c>
      <c r="X1803">
        <v>-81.13</v>
      </c>
      <c r="Y1803">
        <v>16.140999999999998</v>
      </c>
      <c r="Z1803">
        <v>15.89</v>
      </c>
      <c r="AA1803">
        <v>3.25</v>
      </c>
      <c r="AB1803" t="s">
        <v>199</v>
      </c>
      <c r="AC1803" s="2">
        <v>-94.361475409836061</v>
      </c>
      <c r="AD1803">
        <v>-20.76</v>
      </c>
      <c r="AE1803">
        <v>572.09</v>
      </c>
      <c r="AF1803">
        <v>0</v>
      </c>
      <c r="AG1803">
        <v>0</v>
      </c>
      <c r="AH1803">
        <v>0</v>
      </c>
      <c r="AI1803" t="s">
        <v>697</v>
      </c>
      <c r="AJ1803" t="s">
        <v>697</v>
      </c>
      <c r="AK1803" t="s">
        <v>697</v>
      </c>
      <c r="AL1803">
        <v>0</v>
      </c>
      <c r="AM1803">
        <v>0</v>
      </c>
      <c r="AN1803" t="s">
        <v>697</v>
      </c>
      <c r="AO1803" t="s">
        <v>697</v>
      </c>
      <c r="AP1803" t="s">
        <v>215</v>
      </c>
      <c r="AQ1803" t="s">
        <v>3886</v>
      </c>
      <c r="AR1803" t="s">
        <v>3887</v>
      </c>
      <c r="AS1803" t="s">
        <v>697</v>
      </c>
      <c r="AT1803" t="s">
        <v>697</v>
      </c>
      <c r="AU1803" t="s">
        <v>213</v>
      </c>
      <c r="AV1803" t="s">
        <v>236</v>
      </c>
      <c r="AW1803" t="s">
        <v>196</v>
      </c>
      <c r="AX1803" t="s">
        <v>697</v>
      </c>
      <c r="AY1803" t="s">
        <v>697</v>
      </c>
      <c r="AZ1803" t="s">
        <v>697</v>
      </c>
      <c r="BA1803" t="s">
        <v>3581</v>
      </c>
      <c r="BB1803" t="s">
        <v>3888</v>
      </c>
      <c r="BC1803">
        <v>0</v>
      </c>
      <c r="BD1803" t="s">
        <v>697</v>
      </c>
      <c r="BE1803">
        <v>0</v>
      </c>
      <c r="BF1803">
        <v>0</v>
      </c>
      <c r="BG1803">
        <v>0</v>
      </c>
      <c r="BH1803">
        <v>0</v>
      </c>
      <c r="BI1803" t="s">
        <v>197</v>
      </c>
      <c r="BJ1803" t="s">
        <v>697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 t="s">
        <v>3889</v>
      </c>
      <c r="BQ1803">
        <v>0</v>
      </c>
      <c r="BR1803">
        <v>0</v>
      </c>
      <c r="BS1803">
        <v>0</v>
      </c>
      <c r="BT1803" t="s">
        <v>697</v>
      </c>
      <c r="BU1803">
        <v>0</v>
      </c>
      <c r="BV1803">
        <v>0</v>
      </c>
      <c r="BW1803" t="s">
        <v>697</v>
      </c>
      <c r="BX1803">
        <v>0</v>
      </c>
    </row>
    <row r="1804" spans="1:76" x14ac:dyDescent="0.25">
      <c r="A1804" t="s">
        <v>728</v>
      </c>
      <c r="B1804" t="s">
        <v>191</v>
      </c>
      <c r="C1804" t="s">
        <v>211</v>
      </c>
      <c r="D1804" t="s">
        <v>671</v>
      </c>
      <c r="E1804" t="s">
        <v>192</v>
      </c>
      <c r="F1804" t="s">
        <v>212</v>
      </c>
      <c r="G1804" t="s">
        <v>697</v>
      </c>
      <c r="H1804" t="s">
        <v>89</v>
      </c>
      <c r="I1804" t="s">
        <v>3339</v>
      </c>
      <c r="J1804" t="s">
        <v>3781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697</v>
      </c>
      <c r="AC1804" s="2">
        <v>0</v>
      </c>
      <c r="AD1804">
        <v>0</v>
      </c>
      <c r="AE1804">
        <v>0</v>
      </c>
      <c r="AF1804">
        <v>1</v>
      </c>
      <c r="AG1804">
        <v>0</v>
      </c>
      <c r="AH1804">
        <v>47.52</v>
      </c>
      <c r="AI1804" t="s">
        <v>614</v>
      </c>
      <c r="AJ1804" t="s">
        <v>682</v>
      </c>
      <c r="AK1804" t="s">
        <v>697</v>
      </c>
      <c r="AL1804">
        <v>0</v>
      </c>
      <c r="AM1804">
        <v>0</v>
      </c>
      <c r="AN1804" t="s">
        <v>194</v>
      </c>
      <c r="AO1804" t="s">
        <v>697</v>
      </c>
      <c r="AP1804" t="s">
        <v>697</v>
      </c>
      <c r="AQ1804" t="s">
        <v>3890</v>
      </c>
      <c r="AR1804" t="s">
        <v>3891</v>
      </c>
      <c r="AS1804" t="s">
        <v>697</v>
      </c>
      <c r="AT1804" t="s">
        <v>697</v>
      </c>
      <c r="AU1804" t="s">
        <v>213</v>
      </c>
      <c r="AV1804" t="s">
        <v>236</v>
      </c>
      <c r="AW1804" t="s">
        <v>196</v>
      </c>
      <c r="AX1804" t="s">
        <v>697</v>
      </c>
      <c r="AY1804" t="s">
        <v>697</v>
      </c>
      <c r="AZ1804" t="s">
        <v>697</v>
      </c>
      <c r="BA1804" t="s">
        <v>3892</v>
      </c>
      <c r="BB1804" t="s">
        <v>3893</v>
      </c>
      <c r="BC1804">
        <v>0</v>
      </c>
      <c r="BD1804" t="s">
        <v>697</v>
      </c>
      <c r="BE1804">
        <v>0</v>
      </c>
      <c r="BF1804">
        <v>0</v>
      </c>
      <c r="BG1804">
        <v>0</v>
      </c>
      <c r="BH1804">
        <v>1.6</v>
      </c>
      <c r="BI1804" t="s">
        <v>197</v>
      </c>
      <c r="BJ1804" t="s">
        <v>192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 t="s">
        <v>3894</v>
      </c>
      <c r="BQ1804">
        <v>0</v>
      </c>
      <c r="BR1804">
        <v>0</v>
      </c>
      <c r="BS1804">
        <v>0</v>
      </c>
      <c r="BT1804" t="s">
        <v>880</v>
      </c>
      <c r="BU1804">
        <v>0</v>
      </c>
      <c r="BV1804">
        <v>0</v>
      </c>
      <c r="BW1804" t="s">
        <v>697</v>
      </c>
      <c r="BX1804">
        <v>0</v>
      </c>
    </row>
    <row r="1805" spans="1:76" x14ac:dyDescent="0.25">
      <c r="A1805" t="s">
        <v>728</v>
      </c>
      <c r="B1805" t="s">
        <v>191</v>
      </c>
      <c r="C1805" t="s">
        <v>211</v>
      </c>
      <c r="D1805" t="s">
        <v>671</v>
      </c>
      <c r="E1805" t="s">
        <v>192</v>
      </c>
      <c r="F1805" t="s">
        <v>212</v>
      </c>
      <c r="G1805" t="s">
        <v>198</v>
      </c>
      <c r="H1805" t="s">
        <v>198</v>
      </c>
      <c r="I1805" t="s">
        <v>3339</v>
      </c>
      <c r="J1805" t="s">
        <v>3781</v>
      </c>
      <c r="K1805">
        <v>1</v>
      </c>
      <c r="L1805">
        <v>929</v>
      </c>
      <c r="M1805">
        <v>679</v>
      </c>
      <c r="N1805">
        <v>0</v>
      </c>
      <c r="O1805">
        <v>0</v>
      </c>
      <c r="P1805">
        <v>0</v>
      </c>
      <c r="Q1805">
        <v>929</v>
      </c>
      <c r="R1805">
        <v>0</v>
      </c>
      <c r="S1805">
        <v>0</v>
      </c>
      <c r="T1805">
        <v>26.91</v>
      </c>
      <c r="U1805">
        <v>32.5</v>
      </c>
      <c r="V1805">
        <v>26.64</v>
      </c>
      <c r="W1805">
        <v>-0.27</v>
      </c>
      <c r="X1805">
        <v>42.56</v>
      </c>
      <c r="Y1805">
        <v>19.989000000000001</v>
      </c>
      <c r="Z1805">
        <v>26.93</v>
      </c>
      <c r="AA1805">
        <v>3.97</v>
      </c>
      <c r="AB1805" t="s">
        <v>199</v>
      </c>
      <c r="AC1805" s="2">
        <v>26.172950819672131</v>
      </c>
      <c r="AD1805">
        <v>5.76</v>
      </c>
      <c r="AE1805">
        <v>600.15</v>
      </c>
      <c r="AF1805">
        <v>0</v>
      </c>
      <c r="AG1805">
        <v>0</v>
      </c>
      <c r="AH1805">
        <v>0</v>
      </c>
      <c r="AI1805" t="s">
        <v>697</v>
      </c>
      <c r="AJ1805" t="s">
        <v>697</v>
      </c>
      <c r="AK1805" t="s">
        <v>697</v>
      </c>
      <c r="AL1805">
        <v>0</v>
      </c>
      <c r="AM1805">
        <v>0</v>
      </c>
      <c r="AN1805" t="s">
        <v>697</v>
      </c>
      <c r="AO1805" t="s">
        <v>697</v>
      </c>
      <c r="AP1805" t="s">
        <v>415</v>
      </c>
      <c r="AQ1805" t="s">
        <v>3890</v>
      </c>
      <c r="AR1805" t="s">
        <v>3891</v>
      </c>
      <c r="AS1805" t="s">
        <v>697</v>
      </c>
      <c r="AT1805" t="s">
        <v>697</v>
      </c>
      <c r="AU1805" t="s">
        <v>213</v>
      </c>
      <c r="AV1805" t="s">
        <v>236</v>
      </c>
      <c r="AW1805" t="s">
        <v>196</v>
      </c>
      <c r="AX1805" t="s">
        <v>697</v>
      </c>
      <c r="AY1805" t="s">
        <v>697</v>
      </c>
      <c r="AZ1805" t="s">
        <v>697</v>
      </c>
      <c r="BA1805" t="s">
        <v>3892</v>
      </c>
      <c r="BB1805" t="s">
        <v>3893</v>
      </c>
      <c r="BC1805">
        <v>0</v>
      </c>
      <c r="BD1805" t="s">
        <v>697</v>
      </c>
      <c r="BE1805">
        <v>0</v>
      </c>
      <c r="BF1805">
        <v>0</v>
      </c>
      <c r="BG1805">
        <v>0</v>
      </c>
      <c r="BH1805">
        <v>0</v>
      </c>
      <c r="BI1805" t="s">
        <v>197</v>
      </c>
      <c r="BJ1805" t="s">
        <v>697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 t="s">
        <v>3894</v>
      </c>
      <c r="BQ1805">
        <v>0</v>
      </c>
      <c r="BR1805">
        <v>0</v>
      </c>
      <c r="BS1805">
        <v>0</v>
      </c>
      <c r="BT1805" t="s">
        <v>697</v>
      </c>
      <c r="BU1805">
        <v>0</v>
      </c>
      <c r="BV1805">
        <v>0</v>
      </c>
      <c r="BW1805" t="s">
        <v>697</v>
      </c>
      <c r="BX1805">
        <v>0</v>
      </c>
    </row>
    <row r="1806" spans="1:76" x14ac:dyDescent="0.25">
      <c r="A1806" t="s">
        <v>741</v>
      </c>
      <c r="B1806" t="s">
        <v>201</v>
      </c>
      <c r="C1806" t="s">
        <v>696</v>
      </c>
      <c r="D1806" t="s">
        <v>247</v>
      </c>
      <c r="E1806" t="s">
        <v>192</v>
      </c>
      <c r="F1806" t="s">
        <v>683</v>
      </c>
      <c r="G1806" t="s">
        <v>697</v>
      </c>
      <c r="H1806" t="s">
        <v>89</v>
      </c>
      <c r="I1806" t="s">
        <v>1004</v>
      </c>
      <c r="J1806" t="s">
        <v>3781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697</v>
      </c>
      <c r="AC1806" s="2">
        <v>0</v>
      </c>
      <c r="AD1806">
        <v>0</v>
      </c>
      <c r="AE1806">
        <v>0</v>
      </c>
      <c r="AF1806">
        <v>1</v>
      </c>
      <c r="AG1806">
        <v>0</v>
      </c>
      <c r="AH1806">
        <v>50.68</v>
      </c>
      <c r="AI1806" t="s">
        <v>614</v>
      </c>
      <c r="AJ1806" t="s">
        <v>682</v>
      </c>
      <c r="AK1806" t="s">
        <v>697</v>
      </c>
      <c r="AL1806">
        <v>0</v>
      </c>
      <c r="AM1806">
        <v>0</v>
      </c>
      <c r="AN1806" t="s">
        <v>194</v>
      </c>
      <c r="AO1806" t="s">
        <v>697</v>
      </c>
      <c r="AP1806" t="s">
        <v>697</v>
      </c>
      <c r="AQ1806" t="s">
        <v>3895</v>
      </c>
      <c r="AR1806" t="s">
        <v>3896</v>
      </c>
      <c r="AS1806" t="s">
        <v>697</v>
      </c>
      <c r="AT1806" t="s">
        <v>697</v>
      </c>
      <c r="AU1806" t="s">
        <v>213</v>
      </c>
      <c r="AV1806" t="s">
        <v>236</v>
      </c>
      <c r="AW1806" t="s">
        <v>196</v>
      </c>
      <c r="AX1806" t="s">
        <v>697</v>
      </c>
      <c r="AY1806" t="s">
        <v>697</v>
      </c>
      <c r="AZ1806" t="s">
        <v>697</v>
      </c>
      <c r="BA1806" t="s">
        <v>1081</v>
      </c>
      <c r="BB1806" t="s">
        <v>2481</v>
      </c>
      <c r="BC1806">
        <v>0</v>
      </c>
      <c r="BD1806" t="s">
        <v>697</v>
      </c>
      <c r="BE1806">
        <v>0</v>
      </c>
      <c r="BF1806">
        <v>0</v>
      </c>
      <c r="BG1806">
        <v>0</v>
      </c>
      <c r="BH1806">
        <v>1.6</v>
      </c>
      <c r="BI1806" t="s">
        <v>197</v>
      </c>
      <c r="BJ1806" t="s">
        <v>192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 t="s">
        <v>3897</v>
      </c>
      <c r="BQ1806">
        <v>0</v>
      </c>
      <c r="BR1806">
        <v>0</v>
      </c>
      <c r="BS1806">
        <v>0</v>
      </c>
      <c r="BT1806" t="s">
        <v>880</v>
      </c>
      <c r="BU1806">
        <v>0</v>
      </c>
      <c r="BV1806">
        <v>0</v>
      </c>
      <c r="BW1806" t="s">
        <v>697</v>
      </c>
      <c r="BX1806">
        <v>0</v>
      </c>
    </row>
    <row r="1807" spans="1:76" x14ac:dyDescent="0.25">
      <c r="A1807" t="s">
        <v>741</v>
      </c>
      <c r="B1807" t="s">
        <v>201</v>
      </c>
      <c r="C1807" t="s">
        <v>696</v>
      </c>
      <c r="D1807" t="s">
        <v>247</v>
      </c>
      <c r="E1807" t="s">
        <v>192</v>
      </c>
      <c r="F1807" t="s">
        <v>683</v>
      </c>
      <c r="G1807" t="s">
        <v>198</v>
      </c>
      <c r="H1807" t="s">
        <v>198</v>
      </c>
      <c r="I1807" t="s">
        <v>1004</v>
      </c>
      <c r="J1807" t="s">
        <v>3781</v>
      </c>
      <c r="K1807">
        <v>1</v>
      </c>
      <c r="L1807">
        <v>853</v>
      </c>
      <c r="M1807">
        <v>575</v>
      </c>
      <c r="N1807">
        <v>0</v>
      </c>
      <c r="O1807">
        <v>0</v>
      </c>
      <c r="P1807">
        <v>0</v>
      </c>
      <c r="Q1807">
        <v>853</v>
      </c>
      <c r="R1807">
        <v>0</v>
      </c>
      <c r="S1807">
        <v>0</v>
      </c>
      <c r="T1807">
        <v>32.590000000000003</v>
      </c>
      <c r="U1807">
        <v>29.5</v>
      </c>
      <c r="V1807">
        <v>24.18</v>
      </c>
      <c r="W1807">
        <v>-8.41</v>
      </c>
      <c r="X1807">
        <v>-21.61</v>
      </c>
      <c r="Y1807">
        <v>18.683</v>
      </c>
      <c r="Z1807">
        <v>21.05</v>
      </c>
      <c r="AA1807">
        <v>3.66</v>
      </c>
      <c r="AB1807" t="s">
        <v>199</v>
      </c>
      <c r="AC1807" s="2">
        <v>-36.928688524590164</v>
      </c>
      <c r="AD1807">
        <v>-8.1199999999999992</v>
      </c>
      <c r="AE1807">
        <v>580.32000000000005</v>
      </c>
      <c r="AF1807">
        <v>0</v>
      </c>
      <c r="AG1807">
        <v>0</v>
      </c>
      <c r="AH1807">
        <v>0</v>
      </c>
      <c r="AI1807" t="s">
        <v>697</v>
      </c>
      <c r="AJ1807" t="s">
        <v>697</v>
      </c>
      <c r="AK1807" t="s">
        <v>697</v>
      </c>
      <c r="AL1807">
        <v>0</v>
      </c>
      <c r="AM1807">
        <v>0</v>
      </c>
      <c r="AN1807" t="s">
        <v>697</v>
      </c>
      <c r="AO1807" t="s">
        <v>697</v>
      </c>
      <c r="AP1807" t="s">
        <v>415</v>
      </c>
      <c r="AQ1807" t="s">
        <v>3895</v>
      </c>
      <c r="AR1807" t="s">
        <v>3896</v>
      </c>
      <c r="AS1807" t="s">
        <v>697</v>
      </c>
      <c r="AT1807" t="s">
        <v>697</v>
      </c>
      <c r="AU1807" t="s">
        <v>213</v>
      </c>
      <c r="AV1807" t="s">
        <v>236</v>
      </c>
      <c r="AW1807" t="s">
        <v>196</v>
      </c>
      <c r="AX1807" t="s">
        <v>697</v>
      </c>
      <c r="AY1807" t="s">
        <v>697</v>
      </c>
      <c r="AZ1807" t="s">
        <v>697</v>
      </c>
      <c r="BA1807" t="s">
        <v>1081</v>
      </c>
      <c r="BB1807" t="s">
        <v>2481</v>
      </c>
      <c r="BC1807">
        <v>0</v>
      </c>
      <c r="BD1807" t="s">
        <v>697</v>
      </c>
      <c r="BE1807">
        <v>0</v>
      </c>
      <c r="BF1807">
        <v>0</v>
      </c>
      <c r="BG1807">
        <v>0</v>
      </c>
      <c r="BH1807">
        <v>0</v>
      </c>
      <c r="BI1807" t="s">
        <v>197</v>
      </c>
      <c r="BJ1807" t="s">
        <v>697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 t="s">
        <v>3897</v>
      </c>
      <c r="BQ1807">
        <v>0</v>
      </c>
      <c r="BR1807">
        <v>0</v>
      </c>
      <c r="BS1807">
        <v>0</v>
      </c>
      <c r="BT1807" t="s">
        <v>697</v>
      </c>
      <c r="BU1807">
        <v>0</v>
      </c>
      <c r="BV1807">
        <v>0</v>
      </c>
      <c r="BW1807" t="s">
        <v>697</v>
      </c>
      <c r="BX1807">
        <v>0</v>
      </c>
    </row>
    <row r="1808" spans="1:76" x14ac:dyDescent="0.25">
      <c r="A1808" t="s">
        <v>736</v>
      </c>
      <c r="B1808" t="s">
        <v>231</v>
      </c>
      <c r="C1808" t="s">
        <v>256</v>
      </c>
      <c r="D1808" t="s">
        <v>255</v>
      </c>
      <c r="E1808" t="s">
        <v>192</v>
      </c>
      <c r="F1808" t="s">
        <v>257</v>
      </c>
      <c r="G1808" t="s">
        <v>697</v>
      </c>
      <c r="H1808" t="s">
        <v>89</v>
      </c>
      <c r="I1808" t="s">
        <v>3088</v>
      </c>
      <c r="J1808" t="s">
        <v>3781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697</v>
      </c>
      <c r="AC1808" s="2">
        <v>0</v>
      </c>
      <c r="AD1808">
        <v>0</v>
      </c>
      <c r="AE1808">
        <v>0</v>
      </c>
      <c r="AF1808">
        <v>1</v>
      </c>
      <c r="AG1808">
        <v>0</v>
      </c>
      <c r="AH1808">
        <v>51.97</v>
      </c>
      <c r="AI1808" t="s">
        <v>894</v>
      </c>
      <c r="AJ1808" t="s">
        <v>1011</v>
      </c>
      <c r="AK1808" t="s">
        <v>697</v>
      </c>
      <c r="AL1808">
        <v>0</v>
      </c>
      <c r="AM1808">
        <v>0</v>
      </c>
      <c r="AN1808" t="s">
        <v>194</v>
      </c>
      <c r="AO1808" t="s">
        <v>697</v>
      </c>
      <c r="AP1808" t="s">
        <v>697</v>
      </c>
      <c r="AQ1808" t="s">
        <v>3898</v>
      </c>
      <c r="AR1808" t="s">
        <v>3899</v>
      </c>
      <c r="AS1808" t="s">
        <v>697</v>
      </c>
      <c r="AT1808" t="s">
        <v>697</v>
      </c>
      <c r="AU1808" t="s">
        <v>213</v>
      </c>
      <c r="AV1808" t="s">
        <v>236</v>
      </c>
      <c r="AW1808" t="s">
        <v>196</v>
      </c>
      <c r="AX1808" t="s">
        <v>697</v>
      </c>
      <c r="AY1808" t="s">
        <v>697</v>
      </c>
      <c r="AZ1808" t="s">
        <v>697</v>
      </c>
      <c r="BA1808" t="s">
        <v>3759</v>
      </c>
      <c r="BB1808" t="s">
        <v>3900</v>
      </c>
      <c r="BC1808">
        <v>0</v>
      </c>
      <c r="BD1808" t="s">
        <v>697</v>
      </c>
      <c r="BE1808">
        <v>0</v>
      </c>
      <c r="BF1808">
        <v>0</v>
      </c>
      <c r="BG1808">
        <v>0</v>
      </c>
      <c r="BH1808">
        <v>1.75</v>
      </c>
      <c r="BI1808" t="s">
        <v>197</v>
      </c>
      <c r="BJ1808" t="s">
        <v>192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 t="s">
        <v>3901</v>
      </c>
      <c r="BQ1808">
        <v>0</v>
      </c>
      <c r="BR1808">
        <v>0</v>
      </c>
      <c r="BS1808">
        <v>0</v>
      </c>
      <c r="BT1808" t="s">
        <v>880</v>
      </c>
      <c r="BU1808">
        <v>0</v>
      </c>
      <c r="BV1808">
        <v>0</v>
      </c>
      <c r="BW1808" t="s">
        <v>697</v>
      </c>
      <c r="BX1808">
        <v>0</v>
      </c>
    </row>
    <row r="1809" spans="1:76" x14ac:dyDescent="0.25">
      <c r="A1809" t="s">
        <v>736</v>
      </c>
      <c r="B1809" t="s">
        <v>231</v>
      </c>
      <c r="C1809" t="s">
        <v>256</v>
      </c>
      <c r="D1809" t="s">
        <v>255</v>
      </c>
      <c r="E1809" t="s">
        <v>192</v>
      </c>
      <c r="F1809" t="s">
        <v>257</v>
      </c>
      <c r="G1809" t="s">
        <v>198</v>
      </c>
      <c r="H1809" t="s">
        <v>198</v>
      </c>
      <c r="I1809" t="s">
        <v>3088</v>
      </c>
      <c r="J1809" t="s">
        <v>3781</v>
      </c>
      <c r="K1809">
        <v>1</v>
      </c>
      <c r="L1809">
        <v>706</v>
      </c>
      <c r="M1809">
        <v>520</v>
      </c>
      <c r="N1809">
        <v>0</v>
      </c>
      <c r="O1809">
        <v>0</v>
      </c>
      <c r="P1809">
        <v>0</v>
      </c>
      <c r="Q1809">
        <v>706</v>
      </c>
      <c r="R1809">
        <v>0</v>
      </c>
      <c r="S1809">
        <v>0</v>
      </c>
      <c r="T1809">
        <v>26.35</v>
      </c>
      <c r="U1809">
        <v>21.5</v>
      </c>
      <c r="V1809">
        <v>17.62</v>
      </c>
      <c r="W1809">
        <v>-8.73</v>
      </c>
      <c r="X1809">
        <v>-28.04</v>
      </c>
      <c r="Y1809">
        <v>20.68</v>
      </c>
      <c r="Z1809">
        <v>16.899999999999999</v>
      </c>
      <c r="AA1809">
        <v>3.25</v>
      </c>
      <c r="AB1809" t="s">
        <v>199</v>
      </c>
      <c r="AC1809" s="2">
        <v>-44.991803278688522</v>
      </c>
      <c r="AD1809">
        <v>-9.9</v>
      </c>
      <c r="AE1809">
        <v>537.30999999999995</v>
      </c>
      <c r="AF1809">
        <v>0</v>
      </c>
      <c r="AG1809">
        <v>0</v>
      </c>
      <c r="AH1809">
        <v>0</v>
      </c>
      <c r="AI1809" t="s">
        <v>697</v>
      </c>
      <c r="AJ1809" t="s">
        <v>697</v>
      </c>
      <c r="AK1809" t="s">
        <v>697</v>
      </c>
      <c r="AL1809">
        <v>0</v>
      </c>
      <c r="AM1809">
        <v>0</v>
      </c>
      <c r="AN1809" t="s">
        <v>697</v>
      </c>
      <c r="AO1809" t="s">
        <v>697</v>
      </c>
      <c r="AP1809" t="s">
        <v>215</v>
      </c>
      <c r="AQ1809" t="s">
        <v>3898</v>
      </c>
      <c r="AR1809" t="s">
        <v>3899</v>
      </c>
      <c r="AS1809" t="s">
        <v>697</v>
      </c>
      <c r="AT1809" t="s">
        <v>697</v>
      </c>
      <c r="AU1809" t="s">
        <v>213</v>
      </c>
      <c r="AV1809" t="s">
        <v>236</v>
      </c>
      <c r="AW1809" t="s">
        <v>196</v>
      </c>
      <c r="AX1809" t="s">
        <v>697</v>
      </c>
      <c r="AY1809" t="s">
        <v>697</v>
      </c>
      <c r="AZ1809" t="s">
        <v>697</v>
      </c>
      <c r="BA1809" t="s">
        <v>3759</v>
      </c>
      <c r="BB1809" t="s">
        <v>3900</v>
      </c>
      <c r="BC1809">
        <v>0</v>
      </c>
      <c r="BD1809" t="s">
        <v>697</v>
      </c>
      <c r="BE1809">
        <v>0</v>
      </c>
      <c r="BF1809">
        <v>0</v>
      </c>
      <c r="BG1809">
        <v>0</v>
      </c>
      <c r="BH1809">
        <v>0</v>
      </c>
      <c r="BI1809" t="s">
        <v>197</v>
      </c>
      <c r="BJ1809" t="s">
        <v>697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 t="s">
        <v>3901</v>
      </c>
      <c r="BQ1809">
        <v>0</v>
      </c>
      <c r="BR1809">
        <v>0</v>
      </c>
      <c r="BS1809">
        <v>0</v>
      </c>
      <c r="BT1809" t="s">
        <v>697</v>
      </c>
      <c r="BU1809">
        <v>0</v>
      </c>
      <c r="BV1809">
        <v>0</v>
      </c>
      <c r="BW1809" t="s">
        <v>697</v>
      </c>
      <c r="BX1809">
        <v>0</v>
      </c>
    </row>
    <row r="1810" spans="1:76" x14ac:dyDescent="0.25">
      <c r="A1810" t="s">
        <v>744</v>
      </c>
      <c r="B1810" t="s">
        <v>201</v>
      </c>
      <c r="C1810" t="s">
        <v>241</v>
      </c>
      <c r="D1810" t="s">
        <v>242</v>
      </c>
      <c r="E1810" t="s">
        <v>192</v>
      </c>
      <c r="F1810" t="s">
        <v>243</v>
      </c>
      <c r="G1810" t="s">
        <v>697</v>
      </c>
      <c r="H1810" t="s">
        <v>89</v>
      </c>
      <c r="I1810" t="s">
        <v>1110</v>
      </c>
      <c r="J1810" t="s">
        <v>3781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697</v>
      </c>
      <c r="AC1810" s="2">
        <v>0</v>
      </c>
      <c r="AD1810">
        <v>0</v>
      </c>
      <c r="AE1810">
        <v>0</v>
      </c>
      <c r="AF1810">
        <v>1</v>
      </c>
      <c r="AG1810">
        <v>0</v>
      </c>
      <c r="AH1810">
        <v>50.68</v>
      </c>
      <c r="AI1810" t="s">
        <v>614</v>
      </c>
      <c r="AJ1810" t="s">
        <v>682</v>
      </c>
      <c r="AK1810" t="s">
        <v>697</v>
      </c>
      <c r="AL1810">
        <v>0</v>
      </c>
      <c r="AM1810">
        <v>0</v>
      </c>
      <c r="AN1810" t="s">
        <v>235</v>
      </c>
      <c r="AO1810" t="s">
        <v>697</v>
      </c>
      <c r="AP1810" t="s">
        <v>697</v>
      </c>
      <c r="AQ1810" t="s">
        <v>3902</v>
      </c>
      <c r="AR1810" t="s">
        <v>3903</v>
      </c>
      <c r="AS1810" t="s">
        <v>697</v>
      </c>
      <c r="AT1810" t="s">
        <v>697</v>
      </c>
      <c r="AU1810" t="s">
        <v>213</v>
      </c>
      <c r="AV1810" t="s">
        <v>236</v>
      </c>
      <c r="AW1810" t="s">
        <v>196</v>
      </c>
      <c r="AX1810" t="s">
        <v>697</v>
      </c>
      <c r="AY1810" t="s">
        <v>697</v>
      </c>
      <c r="AZ1810" t="s">
        <v>697</v>
      </c>
      <c r="BA1810" t="s">
        <v>1169</v>
      </c>
      <c r="BB1810" t="s">
        <v>1234</v>
      </c>
      <c r="BC1810">
        <v>0</v>
      </c>
      <c r="BD1810" t="s">
        <v>697</v>
      </c>
      <c r="BE1810">
        <v>0</v>
      </c>
      <c r="BF1810">
        <v>0</v>
      </c>
      <c r="BG1810">
        <v>0</v>
      </c>
      <c r="BH1810">
        <v>1.6</v>
      </c>
      <c r="BI1810" t="s">
        <v>197</v>
      </c>
      <c r="BJ1810" t="s">
        <v>192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 t="s">
        <v>3904</v>
      </c>
      <c r="BQ1810">
        <v>0</v>
      </c>
      <c r="BR1810">
        <v>0</v>
      </c>
      <c r="BS1810">
        <v>0</v>
      </c>
      <c r="BT1810" t="s">
        <v>880</v>
      </c>
      <c r="BU1810">
        <v>0</v>
      </c>
      <c r="BV1810">
        <v>0</v>
      </c>
      <c r="BW1810" t="s">
        <v>697</v>
      </c>
      <c r="BX1810">
        <v>0</v>
      </c>
    </row>
    <row r="1811" spans="1:76" x14ac:dyDescent="0.25">
      <c r="A1811" t="s">
        <v>744</v>
      </c>
      <c r="B1811" t="s">
        <v>201</v>
      </c>
      <c r="C1811" t="s">
        <v>241</v>
      </c>
      <c r="D1811" t="s">
        <v>242</v>
      </c>
      <c r="E1811" t="s">
        <v>192</v>
      </c>
      <c r="F1811" t="s">
        <v>243</v>
      </c>
      <c r="G1811" t="s">
        <v>697</v>
      </c>
      <c r="H1811" t="s">
        <v>89</v>
      </c>
      <c r="I1811" t="s">
        <v>1110</v>
      </c>
      <c r="J1811" t="s">
        <v>3781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697</v>
      </c>
      <c r="AC1811" s="2">
        <v>0</v>
      </c>
      <c r="AD1811">
        <v>0</v>
      </c>
      <c r="AE1811">
        <v>0</v>
      </c>
      <c r="AF1811">
        <v>0</v>
      </c>
      <c r="AG1811">
        <v>1</v>
      </c>
      <c r="AH1811">
        <v>50</v>
      </c>
      <c r="AI1811" t="s">
        <v>614</v>
      </c>
      <c r="AJ1811" t="s">
        <v>682</v>
      </c>
      <c r="AK1811" t="s">
        <v>697</v>
      </c>
      <c r="AL1811">
        <v>0</v>
      </c>
      <c r="AM1811">
        <v>0</v>
      </c>
      <c r="AN1811" t="s">
        <v>237</v>
      </c>
      <c r="AO1811" t="s">
        <v>697</v>
      </c>
      <c r="AP1811" t="s">
        <v>697</v>
      </c>
      <c r="AQ1811" t="s">
        <v>3902</v>
      </c>
      <c r="AR1811" t="s">
        <v>3903</v>
      </c>
      <c r="AS1811" t="s">
        <v>697</v>
      </c>
      <c r="AT1811" t="s">
        <v>697</v>
      </c>
      <c r="AU1811" t="s">
        <v>213</v>
      </c>
      <c r="AV1811" t="s">
        <v>236</v>
      </c>
      <c r="AW1811" t="s">
        <v>196</v>
      </c>
      <c r="AX1811" t="s">
        <v>697</v>
      </c>
      <c r="AY1811" t="s">
        <v>697</v>
      </c>
      <c r="AZ1811" t="s">
        <v>697</v>
      </c>
      <c r="BA1811" t="s">
        <v>1169</v>
      </c>
      <c r="BB1811" t="s">
        <v>1234</v>
      </c>
      <c r="BC1811">
        <v>0</v>
      </c>
      <c r="BD1811" t="s">
        <v>697</v>
      </c>
      <c r="BE1811">
        <v>0</v>
      </c>
      <c r="BF1811">
        <v>0</v>
      </c>
      <c r="BG1811">
        <v>0</v>
      </c>
      <c r="BH1811">
        <v>1.6</v>
      </c>
      <c r="BI1811" t="s">
        <v>197</v>
      </c>
      <c r="BJ1811" t="s">
        <v>192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 t="s">
        <v>3904</v>
      </c>
      <c r="BQ1811">
        <v>0</v>
      </c>
      <c r="BR1811">
        <v>0</v>
      </c>
      <c r="BS1811">
        <v>0</v>
      </c>
      <c r="BT1811" t="s">
        <v>880</v>
      </c>
      <c r="BU1811">
        <v>0</v>
      </c>
      <c r="BV1811">
        <v>0</v>
      </c>
      <c r="BW1811" t="s">
        <v>697</v>
      </c>
      <c r="BX1811">
        <v>0</v>
      </c>
    </row>
    <row r="1812" spans="1:76" x14ac:dyDescent="0.25">
      <c r="A1812" t="s">
        <v>720</v>
      </c>
      <c r="B1812" t="s">
        <v>191</v>
      </c>
      <c r="C1812" t="s">
        <v>541</v>
      </c>
      <c r="D1812" t="s">
        <v>536</v>
      </c>
      <c r="E1812" t="s">
        <v>192</v>
      </c>
      <c r="F1812" t="s">
        <v>222</v>
      </c>
      <c r="G1812" t="s">
        <v>697</v>
      </c>
      <c r="H1812" t="s">
        <v>89</v>
      </c>
      <c r="I1812" t="s">
        <v>2264</v>
      </c>
      <c r="J1812" t="s">
        <v>3781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697</v>
      </c>
      <c r="AC1812" s="2">
        <v>0</v>
      </c>
      <c r="AD1812">
        <v>0</v>
      </c>
      <c r="AE1812">
        <v>0</v>
      </c>
      <c r="AF1812">
        <v>1</v>
      </c>
      <c r="AG1812">
        <v>0</v>
      </c>
      <c r="AH1812">
        <v>56.62</v>
      </c>
      <c r="AI1812" t="s">
        <v>850</v>
      </c>
      <c r="AJ1812" t="s">
        <v>855</v>
      </c>
      <c r="AK1812" t="s">
        <v>697</v>
      </c>
      <c r="AL1812">
        <v>0</v>
      </c>
      <c r="AM1812">
        <v>0</v>
      </c>
      <c r="AN1812" t="s">
        <v>194</v>
      </c>
      <c r="AO1812" t="s">
        <v>697</v>
      </c>
      <c r="AP1812" t="s">
        <v>697</v>
      </c>
      <c r="AQ1812" t="s">
        <v>3905</v>
      </c>
      <c r="AR1812" t="s">
        <v>3906</v>
      </c>
      <c r="AS1812" t="s">
        <v>697</v>
      </c>
      <c r="AT1812" t="s">
        <v>697</v>
      </c>
      <c r="AU1812" t="s">
        <v>856</v>
      </c>
      <c r="AV1812" t="s">
        <v>236</v>
      </c>
      <c r="AW1812" t="s">
        <v>196</v>
      </c>
      <c r="AX1812" t="s">
        <v>697</v>
      </c>
      <c r="AY1812" t="s">
        <v>697</v>
      </c>
      <c r="AZ1812" t="s">
        <v>697</v>
      </c>
      <c r="BA1812" t="s">
        <v>2967</v>
      </c>
      <c r="BB1812" t="s">
        <v>3907</v>
      </c>
      <c r="BC1812">
        <v>0</v>
      </c>
      <c r="BD1812" t="s">
        <v>697</v>
      </c>
      <c r="BE1812">
        <v>0</v>
      </c>
      <c r="BF1812">
        <v>0</v>
      </c>
      <c r="BG1812">
        <v>0</v>
      </c>
      <c r="BH1812">
        <v>2.2000000000000002</v>
      </c>
      <c r="BI1812" t="s">
        <v>197</v>
      </c>
      <c r="BJ1812" t="s">
        <v>192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 t="s">
        <v>3908</v>
      </c>
      <c r="BQ1812">
        <v>0</v>
      </c>
      <c r="BR1812">
        <v>0</v>
      </c>
      <c r="BS1812">
        <v>0</v>
      </c>
      <c r="BT1812" t="s">
        <v>880</v>
      </c>
      <c r="BU1812">
        <v>0</v>
      </c>
      <c r="BV1812">
        <v>0</v>
      </c>
      <c r="BW1812" t="s">
        <v>697</v>
      </c>
      <c r="BX1812">
        <v>0</v>
      </c>
    </row>
    <row r="1813" spans="1:76" x14ac:dyDescent="0.25">
      <c r="A1813" t="s">
        <v>720</v>
      </c>
      <c r="B1813" t="s">
        <v>191</v>
      </c>
      <c r="C1813" t="s">
        <v>541</v>
      </c>
      <c r="D1813" t="s">
        <v>536</v>
      </c>
      <c r="E1813" t="s">
        <v>192</v>
      </c>
      <c r="F1813" t="s">
        <v>222</v>
      </c>
      <c r="G1813" t="s">
        <v>198</v>
      </c>
      <c r="H1813" t="s">
        <v>198</v>
      </c>
      <c r="I1813" t="s">
        <v>2264</v>
      </c>
      <c r="J1813" t="s">
        <v>3781</v>
      </c>
      <c r="K1813">
        <v>1</v>
      </c>
      <c r="L1813">
        <v>698</v>
      </c>
      <c r="M1813">
        <v>460</v>
      </c>
      <c r="N1813">
        <v>0</v>
      </c>
      <c r="O1813">
        <v>0</v>
      </c>
      <c r="P1813">
        <v>0</v>
      </c>
      <c r="Q1813">
        <v>698</v>
      </c>
      <c r="R1813">
        <v>0</v>
      </c>
      <c r="S1813">
        <v>0</v>
      </c>
      <c r="T1813">
        <v>34.1</v>
      </c>
      <c r="U1813">
        <v>31.5</v>
      </c>
      <c r="V1813">
        <v>25.82</v>
      </c>
      <c r="W1813">
        <v>-8.2799999999999994</v>
      </c>
      <c r="X1813">
        <v>-14.86</v>
      </c>
      <c r="Y1813">
        <v>19.22</v>
      </c>
      <c r="Z1813">
        <v>14.95</v>
      </c>
      <c r="AA1813">
        <v>3.25</v>
      </c>
      <c r="AB1813" t="s">
        <v>199</v>
      </c>
      <c r="AC1813" s="2">
        <v>-30.614754098360656</v>
      </c>
      <c r="AD1813">
        <v>-6.74</v>
      </c>
      <c r="AE1813">
        <v>463.18</v>
      </c>
      <c r="AF1813">
        <v>0</v>
      </c>
      <c r="AG1813">
        <v>0</v>
      </c>
      <c r="AH1813">
        <v>0</v>
      </c>
      <c r="AI1813" t="s">
        <v>697</v>
      </c>
      <c r="AJ1813" t="s">
        <v>697</v>
      </c>
      <c r="AK1813" t="s">
        <v>697</v>
      </c>
      <c r="AL1813">
        <v>0</v>
      </c>
      <c r="AM1813">
        <v>0</v>
      </c>
      <c r="AN1813" t="s">
        <v>697</v>
      </c>
      <c r="AO1813" t="s">
        <v>697</v>
      </c>
      <c r="AP1813" t="s">
        <v>215</v>
      </c>
      <c r="AQ1813" t="s">
        <v>3905</v>
      </c>
      <c r="AR1813" t="s">
        <v>3906</v>
      </c>
      <c r="AS1813" t="s">
        <v>697</v>
      </c>
      <c r="AT1813" t="s">
        <v>697</v>
      </c>
      <c r="AU1813" t="s">
        <v>856</v>
      </c>
      <c r="AV1813" t="s">
        <v>236</v>
      </c>
      <c r="AW1813" t="s">
        <v>196</v>
      </c>
      <c r="AX1813" t="s">
        <v>697</v>
      </c>
      <c r="AY1813" t="s">
        <v>697</v>
      </c>
      <c r="AZ1813" t="s">
        <v>697</v>
      </c>
      <c r="BA1813" t="s">
        <v>2967</v>
      </c>
      <c r="BB1813" t="s">
        <v>3907</v>
      </c>
      <c r="BC1813">
        <v>0</v>
      </c>
      <c r="BD1813" t="s">
        <v>697</v>
      </c>
      <c r="BE1813">
        <v>0</v>
      </c>
      <c r="BF1813">
        <v>0</v>
      </c>
      <c r="BG1813">
        <v>0</v>
      </c>
      <c r="BH1813">
        <v>0</v>
      </c>
      <c r="BI1813" t="s">
        <v>197</v>
      </c>
      <c r="BJ1813" t="s">
        <v>697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 t="s">
        <v>3908</v>
      </c>
      <c r="BQ1813">
        <v>0</v>
      </c>
      <c r="BR1813">
        <v>0</v>
      </c>
      <c r="BS1813">
        <v>0</v>
      </c>
      <c r="BT1813" t="s">
        <v>697</v>
      </c>
      <c r="BU1813">
        <v>0</v>
      </c>
      <c r="BV1813">
        <v>0</v>
      </c>
      <c r="BW1813" t="s">
        <v>697</v>
      </c>
      <c r="BX1813">
        <v>0</v>
      </c>
    </row>
    <row r="1814" spans="1:76" x14ac:dyDescent="0.25">
      <c r="A1814" t="s">
        <v>726</v>
      </c>
      <c r="B1814" t="s">
        <v>191</v>
      </c>
      <c r="C1814" t="s">
        <v>539</v>
      </c>
      <c r="D1814" t="s">
        <v>540</v>
      </c>
      <c r="E1814" t="s">
        <v>192</v>
      </c>
      <c r="F1814" t="s">
        <v>457</v>
      </c>
      <c r="G1814" t="s">
        <v>697</v>
      </c>
      <c r="H1814" t="s">
        <v>89</v>
      </c>
      <c r="I1814" t="s">
        <v>3339</v>
      </c>
      <c r="J1814" t="s">
        <v>3781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697</v>
      </c>
      <c r="AC1814" s="2">
        <v>0</v>
      </c>
      <c r="AD1814">
        <v>0</v>
      </c>
      <c r="AE1814">
        <v>0</v>
      </c>
      <c r="AF1814">
        <v>1</v>
      </c>
      <c r="AG1814">
        <v>0</v>
      </c>
      <c r="AH1814">
        <v>91.82</v>
      </c>
      <c r="AI1814" t="s">
        <v>894</v>
      </c>
      <c r="AJ1814" t="s">
        <v>1011</v>
      </c>
      <c r="AK1814" t="s">
        <v>697</v>
      </c>
      <c r="AL1814">
        <v>0</v>
      </c>
      <c r="AM1814">
        <v>0</v>
      </c>
      <c r="AN1814" t="s">
        <v>194</v>
      </c>
      <c r="AO1814" t="s">
        <v>697</v>
      </c>
      <c r="AP1814" t="s">
        <v>697</v>
      </c>
      <c r="AQ1814" t="s">
        <v>3909</v>
      </c>
      <c r="AR1814" t="s">
        <v>3910</v>
      </c>
      <c r="AS1814" t="s">
        <v>697</v>
      </c>
      <c r="AT1814" t="s">
        <v>697</v>
      </c>
      <c r="AU1814" t="s">
        <v>213</v>
      </c>
      <c r="AV1814" t="s">
        <v>236</v>
      </c>
      <c r="AW1814" t="s">
        <v>196</v>
      </c>
      <c r="AX1814" t="s">
        <v>697</v>
      </c>
      <c r="AY1814" t="s">
        <v>697</v>
      </c>
      <c r="AZ1814" t="s">
        <v>697</v>
      </c>
      <c r="BA1814" t="s">
        <v>3911</v>
      </c>
      <c r="BB1814" t="s">
        <v>3912</v>
      </c>
      <c r="BC1814">
        <v>0</v>
      </c>
      <c r="BD1814" t="s">
        <v>697</v>
      </c>
      <c r="BE1814">
        <v>0</v>
      </c>
      <c r="BF1814">
        <v>0</v>
      </c>
      <c r="BG1814">
        <v>0</v>
      </c>
      <c r="BH1814">
        <v>1.75</v>
      </c>
      <c r="BI1814" t="s">
        <v>197</v>
      </c>
      <c r="BJ1814" t="s">
        <v>192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 t="s">
        <v>3913</v>
      </c>
      <c r="BQ1814">
        <v>0</v>
      </c>
      <c r="BR1814">
        <v>0</v>
      </c>
      <c r="BS1814">
        <v>0</v>
      </c>
      <c r="BT1814" t="s">
        <v>880</v>
      </c>
      <c r="BU1814">
        <v>0</v>
      </c>
      <c r="BV1814">
        <v>0</v>
      </c>
      <c r="BW1814" t="s">
        <v>697</v>
      </c>
      <c r="BX1814">
        <v>0</v>
      </c>
    </row>
    <row r="1815" spans="1:76" x14ac:dyDescent="0.25">
      <c r="A1815" t="s">
        <v>726</v>
      </c>
      <c r="B1815" t="s">
        <v>191</v>
      </c>
      <c r="C1815" t="s">
        <v>539</v>
      </c>
      <c r="D1815" t="s">
        <v>540</v>
      </c>
      <c r="E1815" t="s">
        <v>192</v>
      </c>
      <c r="F1815" t="s">
        <v>457</v>
      </c>
      <c r="G1815" t="s">
        <v>198</v>
      </c>
      <c r="H1815" t="s">
        <v>198</v>
      </c>
      <c r="I1815" t="s">
        <v>3339</v>
      </c>
      <c r="J1815" t="s">
        <v>3781</v>
      </c>
      <c r="K1815">
        <v>1</v>
      </c>
      <c r="L1815">
        <v>733</v>
      </c>
      <c r="M1815">
        <v>535</v>
      </c>
      <c r="N1815">
        <v>0</v>
      </c>
      <c r="O1815">
        <v>0</v>
      </c>
      <c r="P1815">
        <v>0</v>
      </c>
      <c r="Q1815">
        <v>733</v>
      </c>
      <c r="R1815">
        <v>0</v>
      </c>
      <c r="S1815">
        <v>0</v>
      </c>
      <c r="T1815">
        <v>27.01</v>
      </c>
      <c r="U1815">
        <v>27.5</v>
      </c>
      <c r="V1815">
        <v>22.54</v>
      </c>
      <c r="W1815">
        <v>-4.47</v>
      </c>
      <c r="X1815">
        <v>2.93</v>
      </c>
      <c r="Y1815">
        <v>20.707000000000001</v>
      </c>
      <c r="Z1815">
        <v>21.22</v>
      </c>
      <c r="AA1815">
        <v>3.97</v>
      </c>
      <c r="AB1815" t="s">
        <v>199</v>
      </c>
      <c r="AC1815" s="2">
        <v>-14.046721311475411</v>
      </c>
      <c r="AD1815">
        <v>-3.09</v>
      </c>
      <c r="AE1815">
        <v>510.21</v>
      </c>
      <c r="AF1815">
        <v>0</v>
      </c>
      <c r="AG1815">
        <v>0</v>
      </c>
      <c r="AH1815">
        <v>0</v>
      </c>
      <c r="AI1815" t="s">
        <v>697</v>
      </c>
      <c r="AJ1815" t="s">
        <v>697</v>
      </c>
      <c r="AK1815" t="s">
        <v>697</v>
      </c>
      <c r="AL1815">
        <v>0</v>
      </c>
      <c r="AM1815">
        <v>0</v>
      </c>
      <c r="AN1815" t="s">
        <v>697</v>
      </c>
      <c r="AO1815" t="s">
        <v>697</v>
      </c>
      <c r="AP1815" t="s">
        <v>697</v>
      </c>
      <c r="AQ1815" t="s">
        <v>3909</v>
      </c>
      <c r="AR1815" t="s">
        <v>3910</v>
      </c>
      <c r="AS1815" t="s">
        <v>697</v>
      </c>
      <c r="AT1815" t="s">
        <v>697</v>
      </c>
      <c r="AU1815" t="s">
        <v>213</v>
      </c>
      <c r="AV1815" t="s">
        <v>236</v>
      </c>
      <c r="AW1815" t="s">
        <v>196</v>
      </c>
      <c r="AX1815" t="s">
        <v>697</v>
      </c>
      <c r="AY1815" t="s">
        <v>697</v>
      </c>
      <c r="AZ1815" t="s">
        <v>697</v>
      </c>
      <c r="BA1815" t="s">
        <v>3911</v>
      </c>
      <c r="BB1815" t="s">
        <v>3912</v>
      </c>
      <c r="BC1815">
        <v>0</v>
      </c>
      <c r="BD1815" t="s">
        <v>697</v>
      </c>
      <c r="BE1815">
        <v>0</v>
      </c>
      <c r="BF1815">
        <v>0</v>
      </c>
      <c r="BG1815">
        <v>0</v>
      </c>
      <c r="BH1815">
        <v>0</v>
      </c>
      <c r="BI1815" t="s">
        <v>197</v>
      </c>
      <c r="BJ1815" t="s">
        <v>697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 t="s">
        <v>3913</v>
      </c>
      <c r="BQ1815">
        <v>0</v>
      </c>
      <c r="BR1815">
        <v>0</v>
      </c>
      <c r="BS1815">
        <v>0</v>
      </c>
      <c r="BT1815" t="s">
        <v>697</v>
      </c>
      <c r="BU1815">
        <v>0</v>
      </c>
      <c r="BV1815">
        <v>0</v>
      </c>
      <c r="BW1815" t="s">
        <v>697</v>
      </c>
      <c r="BX1815">
        <v>0</v>
      </c>
    </row>
    <row r="1816" spans="1:76" x14ac:dyDescent="0.25">
      <c r="A1816" t="s">
        <v>804</v>
      </c>
      <c r="B1816" t="s">
        <v>191</v>
      </c>
      <c r="C1816" t="s">
        <v>805</v>
      </c>
      <c r="D1816" t="s">
        <v>674</v>
      </c>
      <c r="E1816" t="s">
        <v>192</v>
      </c>
      <c r="F1816" t="s">
        <v>632</v>
      </c>
      <c r="G1816" t="s">
        <v>697</v>
      </c>
      <c r="H1816" t="s">
        <v>89</v>
      </c>
      <c r="I1816" t="s">
        <v>3339</v>
      </c>
      <c r="J1816" t="s">
        <v>3781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697</v>
      </c>
      <c r="AC1816" s="2">
        <v>0</v>
      </c>
      <c r="AD1816">
        <v>0</v>
      </c>
      <c r="AE1816">
        <v>0</v>
      </c>
      <c r="AF1816">
        <v>1</v>
      </c>
      <c r="AG1816">
        <v>0</v>
      </c>
      <c r="AH1816">
        <v>55.44</v>
      </c>
      <c r="AI1816" t="s">
        <v>894</v>
      </c>
      <c r="AJ1816" t="s">
        <v>1011</v>
      </c>
      <c r="AK1816" t="s">
        <v>697</v>
      </c>
      <c r="AL1816">
        <v>0</v>
      </c>
      <c r="AM1816">
        <v>0</v>
      </c>
      <c r="AN1816" t="s">
        <v>194</v>
      </c>
      <c r="AO1816" t="s">
        <v>697</v>
      </c>
      <c r="AP1816" t="s">
        <v>697</v>
      </c>
      <c r="AQ1816" t="s">
        <v>3914</v>
      </c>
      <c r="AR1816" t="s">
        <v>3915</v>
      </c>
      <c r="AS1816" t="s">
        <v>697</v>
      </c>
      <c r="AT1816" t="s">
        <v>697</v>
      </c>
      <c r="AU1816" t="s">
        <v>213</v>
      </c>
      <c r="AV1816" t="s">
        <v>236</v>
      </c>
      <c r="AW1816" t="s">
        <v>196</v>
      </c>
      <c r="AX1816" t="s">
        <v>697</v>
      </c>
      <c r="AY1816" t="s">
        <v>697</v>
      </c>
      <c r="AZ1816" t="s">
        <v>697</v>
      </c>
      <c r="BA1816" t="s">
        <v>3916</v>
      </c>
      <c r="BB1816" t="s">
        <v>3917</v>
      </c>
      <c r="BC1816">
        <v>0</v>
      </c>
      <c r="BD1816" t="s">
        <v>697</v>
      </c>
      <c r="BE1816">
        <v>0</v>
      </c>
      <c r="BF1816">
        <v>0</v>
      </c>
      <c r="BG1816">
        <v>0</v>
      </c>
      <c r="BH1816">
        <v>1.75</v>
      </c>
      <c r="BI1816" t="s">
        <v>197</v>
      </c>
      <c r="BJ1816" t="s">
        <v>192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 t="s">
        <v>3918</v>
      </c>
      <c r="BQ1816">
        <v>0</v>
      </c>
      <c r="BR1816">
        <v>0</v>
      </c>
      <c r="BS1816">
        <v>0</v>
      </c>
      <c r="BT1816" t="s">
        <v>880</v>
      </c>
      <c r="BU1816">
        <v>0</v>
      </c>
      <c r="BV1816">
        <v>0</v>
      </c>
      <c r="BW1816" t="s">
        <v>697</v>
      </c>
      <c r="BX1816">
        <v>0</v>
      </c>
    </row>
    <row r="1817" spans="1:76" x14ac:dyDescent="0.25">
      <c r="A1817" t="s">
        <v>804</v>
      </c>
      <c r="B1817" t="s">
        <v>191</v>
      </c>
      <c r="C1817" t="s">
        <v>805</v>
      </c>
      <c r="D1817" t="s">
        <v>674</v>
      </c>
      <c r="E1817" t="s">
        <v>192</v>
      </c>
      <c r="F1817" t="s">
        <v>632</v>
      </c>
      <c r="G1817" t="s">
        <v>198</v>
      </c>
      <c r="H1817" t="s">
        <v>198</v>
      </c>
      <c r="I1817" t="s">
        <v>3339</v>
      </c>
      <c r="J1817" t="s">
        <v>3781</v>
      </c>
      <c r="K1817">
        <v>1</v>
      </c>
      <c r="L1817">
        <v>706</v>
      </c>
      <c r="M1817">
        <v>501</v>
      </c>
      <c r="N1817">
        <v>0</v>
      </c>
      <c r="O1817">
        <v>0</v>
      </c>
      <c r="P1817">
        <v>0</v>
      </c>
      <c r="Q1817">
        <v>706</v>
      </c>
      <c r="R1817">
        <v>0</v>
      </c>
      <c r="S1817">
        <v>0</v>
      </c>
      <c r="T1817">
        <v>29.04</v>
      </c>
      <c r="U1817">
        <v>31.5</v>
      </c>
      <c r="V1817">
        <v>25.82</v>
      </c>
      <c r="W1817">
        <v>-3.22</v>
      </c>
      <c r="X1817">
        <v>14.25</v>
      </c>
      <c r="Y1817">
        <v>4.5999999999999996</v>
      </c>
      <c r="Z1817">
        <v>16.28</v>
      </c>
      <c r="AA1817">
        <v>3.25</v>
      </c>
      <c r="AB1817" t="s">
        <v>199</v>
      </c>
      <c r="AC1817" s="2">
        <v>10.483606557377049</v>
      </c>
      <c r="AD1817">
        <v>2.31</v>
      </c>
      <c r="AE1817">
        <v>467.33</v>
      </c>
      <c r="AF1817">
        <v>0</v>
      </c>
      <c r="AG1817">
        <v>0</v>
      </c>
      <c r="AH1817">
        <v>0</v>
      </c>
      <c r="AI1817" t="s">
        <v>697</v>
      </c>
      <c r="AJ1817" t="s">
        <v>697</v>
      </c>
      <c r="AK1817" t="s">
        <v>697</v>
      </c>
      <c r="AL1817">
        <v>0</v>
      </c>
      <c r="AM1817">
        <v>0</v>
      </c>
      <c r="AN1817" t="s">
        <v>697</v>
      </c>
      <c r="AO1817" t="s">
        <v>697</v>
      </c>
      <c r="AP1817" t="s">
        <v>3919</v>
      </c>
      <c r="AQ1817" t="s">
        <v>3914</v>
      </c>
      <c r="AR1817" t="s">
        <v>3915</v>
      </c>
      <c r="AS1817" t="s">
        <v>697</v>
      </c>
      <c r="AT1817" t="s">
        <v>697</v>
      </c>
      <c r="AU1817" t="s">
        <v>213</v>
      </c>
      <c r="AV1817" t="s">
        <v>236</v>
      </c>
      <c r="AW1817" t="s">
        <v>196</v>
      </c>
      <c r="AX1817" t="s">
        <v>697</v>
      </c>
      <c r="AY1817" t="s">
        <v>697</v>
      </c>
      <c r="AZ1817" t="s">
        <v>697</v>
      </c>
      <c r="BA1817" t="s">
        <v>3916</v>
      </c>
      <c r="BB1817" t="s">
        <v>3917</v>
      </c>
      <c r="BC1817">
        <v>0</v>
      </c>
      <c r="BD1817" t="s">
        <v>697</v>
      </c>
      <c r="BE1817">
        <v>0</v>
      </c>
      <c r="BF1817">
        <v>0</v>
      </c>
      <c r="BG1817">
        <v>0</v>
      </c>
      <c r="BH1817">
        <v>0</v>
      </c>
      <c r="BI1817" t="s">
        <v>197</v>
      </c>
      <c r="BJ1817" t="s">
        <v>697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 t="s">
        <v>3918</v>
      </c>
      <c r="BQ1817">
        <v>0</v>
      </c>
      <c r="BR1817">
        <v>0</v>
      </c>
      <c r="BS1817">
        <v>0</v>
      </c>
      <c r="BT1817" t="s">
        <v>697</v>
      </c>
      <c r="BU1817">
        <v>0</v>
      </c>
      <c r="BV1817">
        <v>0</v>
      </c>
      <c r="BW1817" t="s">
        <v>697</v>
      </c>
      <c r="BX1817">
        <v>0</v>
      </c>
    </row>
    <row r="1818" spans="1:76" x14ac:dyDescent="0.25">
      <c r="A1818" t="s">
        <v>741</v>
      </c>
      <c r="B1818" t="s">
        <v>201</v>
      </c>
      <c r="C1818" t="s">
        <v>696</v>
      </c>
      <c r="D1818" t="s">
        <v>247</v>
      </c>
      <c r="E1818" t="s">
        <v>192</v>
      </c>
      <c r="F1818" t="s">
        <v>683</v>
      </c>
      <c r="G1818" t="s">
        <v>697</v>
      </c>
      <c r="H1818" t="s">
        <v>89</v>
      </c>
      <c r="I1818" t="s">
        <v>2264</v>
      </c>
      <c r="J1818" t="s">
        <v>3781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697</v>
      </c>
      <c r="AC1818" s="2">
        <v>0</v>
      </c>
      <c r="AD1818">
        <v>0</v>
      </c>
      <c r="AE1818">
        <v>0</v>
      </c>
      <c r="AF1818">
        <v>1</v>
      </c>
      <c r="AG1818">
        <v>0</v>
      </c>
      <c r="AH1818">
        <v>61.77</v>
      </c>
      <c r="AI1818" t="s">
        <v>700</v>
      </c>
      <c r="AJ1818" t="s">
        <v>704</v>
      </c>
      <c r="AK1818" t="s">
        <v>697</v>
      </c>
      <c r="AL1818">
        <v>0</v>
      </c>
      <c r="AM1818">
        <v>0</v>
      </c>
      <c r="AN1818" t="s">
        <v>194</v>
      </c>
      <c r="AO1818" t="s">
        <v>697</v>
      </c>
      <c r="AP1818" t="s">
        <v>697</v>
      </c>
      <c r="AQ1818" t="s">
        <v>3920</v>
      </c>
      <c r="AR1818" t="s">
        <v>3921</v>
      </c>
      <c r="AS1818" t="s">
        <v>697</v>
      </c>
      <c r="AT1818" t="s">
        <v>697</v>
      </c>
      <c r="AU1818" t="s">
        <v>223</v>
      </c>
      <c r="AV1818" t="s">
        <v>236</v>
      </c>
      <c r="AW1818" t="s">
        <v>196</v>
      </c>
      <c r="AX1818" t="s">
        <v>697</v>
      </c>
      <c r="AY1818" t="s">
        <v>697</v>
      </c>
      <c r="AZ1818" t="s">
        <v>697</v>
      </c>
      <c r="BA1818" t="s">
        <v>3037</v>
      </c>
      <c r="BB1818" t="s">
        <v>3565</v>
      </c>
      <c r="BC1818">
        <v>0</v>
      </c>
      <c r="BD1818" t="s">
        <v>697</v>
      </c>
      <c r="BE1818">
        <v>0</v>
      </c>
      <c r="BF1818">
        <v>0</v>
      </c>
      <c r="BG1818">
        <v>0</v>
      </c>
      <c r="BH1818">
        <v>1.95</v>
      </c>
      <c r="BI1818" t="s">
        <v>197</v>
      </c>
      <c r="BJ1818" t="s">
        <v>192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 t="s">
        <v>3922</v>
      </c>
      <c r="BQ1818">
        <v>0</v>
      </c>
      <c r="BR1818">
        <v>0</v>
      </c>
      <c r="BS1818">
        <v>0</v>
      </c>
      <c r="BT1818" t="s">
        <v>880</v>
      </c>
      <c r="BU1818">
        <v>0</v>
      </c>
      <c r="BV1818">
        <v>0</v>
      </c>
      <c r="BW1818" t="s">
        <v>697</v>
      </c>
      <c r="BX1818">
        <v>0</v>
      </c>
    </row>
    <row r="1819" spans="1:76" x14ac:dyDescent="0.25">
      <c r="A1819" t="s">
        <v>741</v>
      </c>
      <c r="B1819" t="s">
        <v>201</v>
      </c>
      <c r="C1819" t="s">
        <v>696</v>
      </c>
      <c r="D1819" t="s">
        <v>247</v>
      </c>
      <c r="E1819" t="s">
        <v>192</v>
      </c>
      <c r="F1819" t="s">
        <v>683</v>
      </c>
      <c r="G1819" t="s">
        <v>198</v>
      </c>
      <c r="H1819" t="s">
        <v>198</v>
      </c>
      <c r="I1819" t="s">
        <v>2264</v>
      </c>
      <c r="J1819" t="s">
        <v>3781</v>
      </c>
      <c r="K1819">
        <v>1</v>
      </c>
      <c r="L1819">
        <v>796</v>
      </c>
      <c r="M1819">
        <v>488</v>
      </c>
      <c r="N1819">
        <v>0</v>
      </c>
      <c r="O1819">
        <v>0</v>
      </c>
      <c r="P1819">
        <v>0</v>
      </c>
      <c r="Q1819">
        <v>796</v>
      </c>
      <c r="R1819">
        <v>0</v>
      </c>
      <c r="S1819">
        <v>0</v>
      </c>
      <c r="T1819">
        <v>38.69</v>
      </c>
      <c r="U1819">
        <v>29.5</v>
      </c>
      <c r="V1819">
        <v>24.18</v>
      </c>
      <c r="W1819">
        <v>-14.51</v>
      </c>
      <c r="X1819">
        <v>-59.98</v>
      </c>
      <c r="Y1819">
        <v>22.13</v>
      </c>
      <c r="Z1819">
        <v>15.86</v>
      </c>
      <c r="AA1819">
        <v>3.25</v>
      </c>
      <c r="AB1819" t="s">
        <v>199</v>
      </c>
      <c r="AC1819" s="2">
        <v>-78.122950819672127</v>
      </c>
      <c r="AD1819">
        <v>-17.190000000000001</v>
      </c>
      <c r="AE1819">
        <v>545.32000000000005</v>
      </c>
      <c r="AF1819">
        <v>0</v>
      </c>
      <c r="AG1819">
        <v>0</v>
      </c>
      <c r="AH1819">
        <v>0</v>
      </c>
      <c r="AI1819" t="s">
        <v>697</v>
      </c>
      <c r="AJ1819" t="s">
        <v>697</v>
      </c>
      <c r="AK1819" t="s">
        <v>697</v>
      </c>
      <c r="AL1819">
        <v>0</v>
      </c>
      <c r="AM1819">
        <v>0</v>
      </c>
      <c r="AN1819" t="s">
        <v>697</v>
      </c>
      <c r="AO1819" t="s">
        <v>697</v>
      </c>
      <c r="AP1819" t="s">
        <v>1140</v>
      </c>
      <c r="AQ1819" t="s">
        <v>3920</v>
      </c>
      <c r="AR1819" t="s">
        <v>3921</v>
      </c>
      <c r="AS1819" t="s">
        <v>697</v>
      </c>
      <c r="AT1819" t="s">
        <v>697</v>
      </c>
      <c r="AU1819" t="s">
        <v>223</v>
      </c>
      <c r="AV1819" t="s">
        <v>236</v>
      </c>
      <c r="AW1819" t="s">
        <v>196</v>
      </c>
      <c r="AX1819" t="s">
        <v>697</v>
      </c>
      <c r="AY1819" t="s">
        <v>697</v>
      </c>
      <c r="AZ1819" t="s">
        <v>697</v>
      </c>
      <c r="BA1819" t="s">
        <v>3037</v>
      </c>
      <c r="BB1819" t="s">
        <v>3565</v>
      </c>
      <c r="BC1819">
        <v>0</v>
      </c>
      <c r="BD1819" t="s">
        <v>697</v>
      </c>
      <c r="BE1819">
        <v>0</v>
      </c>
      <c r="BF1819">
        <v>0</v>
      </c>
      <c r="BG1819">
        <v>0</v>
      </c>
      <c r="BH1819">
        <v>0</v>
      </c>
      <c r="BI1819" t="s">
        <v>197</v>
      </c>
      <c r="BJ1819" t="s">
        <v>697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 t="s">
        <v>3922</v>
      </c>
      <c r="BQ1819">
        <v>0</v>
      </c>
      <c r="BR1819">
        <v>0</v>
      </c>
      <c r="BS1819">
        <v>0</v>
      </c>
      <c r="BT1819" t="s">
        <v>697</v>
      </c>
      <c r="BU1819">
        <v>0</v>
      </c>
      <c r="BV1819">
        <v>0</v>
      </c>
      <c r="BW1819" t="s">
        <v>697</v>
      </c>
      <c r="BX1819">
        <v>0</v>
      </c>
    </row>
    <row r="1820" spans="1:76" x14ac:dyDescent="0.25">
      <c r="A1820" t="s">
        <v>731</v>
      </c>
      <c r="B1820" t="s">
        <v>201</v>
      </c>
      <c r="C1820" t="s">
        <v>216</v>
      </c>
      <c r="D1820" t="s">
        <v>217</v>
      </c>
      <c r="E1820" t="s">
        <v>192</v>
      </c>
      <c r="F1820" t="s">
        <v>218</v>
      </c>
      <c r="G1820" t="s">
        <v>697</v>
      </c>
      <c r="H1820" t="s">
        <v>89</v>
      </c>
      <c r="I1820" t="s">
        <v>1184</v>
      </c>
      <c r="J1820" t="s">
        <v>3781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697</v>
      </c>
      <c r="AC1820" s="2">
        <v>0</v>
      </c>
      <c r="AD1820">
        <v>0</v>
      </c>
      <c r="AE1820">
        <v>0</v>
      </c>
      <c r="AF1820">
        <v>1</v>
      </c>
      <c r="AG1820">
        <v>0</v>
      </c>
      <c r="AH1820">
        <v>61.77</v>
      </c>
      <c r="AI1820" t="s">
        <v>700</v>
      </c>
      <c r="AJ1820" t="s">
        <v>704</v>
      </c>
      <c r="AK1820" t="s">
        <v>697</v>
      </c>
      <c r="AL1820">
        <v>0</v>
      </c>
      <c r="AM1820">
        <v>0</v>
      </c>
      <c r="AN1820" t="s">
        <v>194</v>
      </c>
      <c r="AO1820" t="s">
        <v>697</v>
      </c>
      <c r="AP1820" t="s">
        <v>697</v>
      </c>
      <c r="AQ1820" t="s">
        <v>3923</v>
      </c>
      <c r="AR1820" t="s">
        <v>3924</v>
      </c>
      <c r="AS1820" t="s">
        <v>697</v>
      </c>
      <c r="AT1820" t="s">
        <v>697</v>
      </c>
      <c r="AU1820" t="s">
        <v>223</v>
      </c>
      <c r="AV1820" t="s">
        <v>236</v>
      </c>
      <c r="AW1820" t="s">
        <v>196</v>
      </c>
      <c r="AX1820" t="s">
        <v>697</v>
      </c>
      <c r="AY1820" t="s">
        <v>697</v>
      </c>
      <c r="AZ1820" t="s">
        <v>697</v>
      </c>
      <c r="BA1820" t="s">
        <v>1375</v>
      </c>
      <c r="BB1820" t="s">
        <v>1376</v>
      </c>
      <c r="BC1820">
        <v>0</v>
      </c>
      <c r="BD1820" t="s">
        <v>697</v>
      </c>
      <c r="BE1820">
        <v>0</v>
      </c>
      <c r="BF1820">
        <v>0</v>
      </c>
      <c r="BG1820">
        <v>0</v>
      </c>
      <c r="BH1820">
        <v>1.95</v>
      </c>
      <c r="BI1820" t="s">
        <v>197</v>
      </c>
      <c r="BJ1820" t="s">
        <v>192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 t="s">
        <v>3925</v>
      </c>
      <c r="BQ1820">
        <v>0</v>
      </c>
      <c r="BR1820">
        <v>0</v>
      </c>
      <c r="BS1820">
        <v>0</v>
      </c>
      <c r="BT1820" t="s">
        <v>880</v>
      </c>
      <c r="BU1820">
        <v>0</v>
      </c>
      <c r="BV1820">
        <v>0</v>
      </c>
      <c r="BW1820" t="s">
        <v>697</v>
      </c>
      <c r="BX1820">
        <v>0</v>
      </c>
    </row>
    <row r="1821" spans="1:76" x14ac:dyDescent="0.25">
      <c r="A1821" t="s">
        <v>731</v>
      </c>
      <c r="B1821" t="s">
        <v>201</v>
      </c>
      <c r="C1821" t="s">
        <v>216</v>
      </c>
      <c r="D1821" t="s">
        <v>217</v>
      </c>
      <c r="E1821" t="s">
        <v>192</v>
      </c>
      <c r="F1821" t="s">
        <v>218</v>
      </c>
      <c r="G1821" t="s">
        <v>198</v>
      </c>
      <c r="H1821" t="s">
        <v>198</v>
      </c>
      <c r="I1821" t="s">
        <v>1184</v>
      </c>
      <c r="J1821" t="s">
        <v>3781</v>
      </c>
      <c r="K1821">
        <v>1</v>
      </c>
      <c r="L1821">
        <v>600</v>
      </c>
      <c r="M1821">
        <v>358</v>
      </c>
      <c r="N1821">
        <v>0</v>
      </c>
      <c r="O1821">
        <v>0</v>
      </c>
      <c r="P1821">
        <v>0</v>
      </c>
      <c r="Q1821">
        <v>600</v>
      </c>
      <c r="R1821">
        <v>0</v>
      </c>
      <c r="S1821">
        <v>0</v>
      </c>
      <c r="T1821">
        <v>40.33</v>
      </c>
      <c r="U1821">
        <v>29.5</v>
      </c>
      <c r="V1821">
        <v>24.18</v>
      </c>
      <c r="W1821">
        <v>-16.149999999999999</v>
      </c>
      <c r="X1821">
        <v>-53.28</v>
      </c>
      <c r="Y1821">
        <v>21.937999999999999</v>
      </c>
      <c r="Z1821">
        <v>11.64</v>
      </c>
      <c r="AA1821">
        <v>3.25</v>
      </c>
      <c r="AB1821" t="s">
        <v>199</v>
      </c>
      <c r="AC1821" s="2">
        <v>-71.260655737704923</v>
      </c>
      <c r="AD1821">
        <v>-15.68</v>
      </c>
      <c r="AE1821">
        <v>411.36</v>
      </c>
      <c r="AF1821">
        <v>0</v>
      </c>
      <c r="AG1821">
        <v>0</v>
      </c>
      <c r="AH1821">
        <v>0</v>
      </c>
      <c r="AI1821" t="s">
        <v>697</v>
      </c>
      <c r="AJ1821" t="s">
        <v>697</v>
      </c>
      <c r="AK1821" t="s">
        <v>697</v>
      </c>
      <c r="AL1821">
        <v>0</v>
      </c>
      <c r="AM1821">
        <v>0</v>
      </c>
      <c r="AN1821" t="s">
        <v>697</v>
      </c>
      <c r="AO1821" t="s">
        <v>697</v>
      </c>
      <c r="AP1821" t="s">
        <v>215</v>
      </c>
      <c r="AQ1821" t="s">
        <v>3923</v>
      </c>
      <c r="AR1821" t="s">
        <v>3924</v>
      </c>
      <c r="AS1821" t="s">
        <v>697</v>
      </c>
      <c r="AT1821" t="s">
        <v>697</v>
      </c>
      <c r="AU1821" t="s">
        <v>223</v>
      </c>
      <c r="AV1821" t="s">
        <v>236</v>
      </c>
      <c r="AW1821" t="s">
        <v>196</v>
      </c>
      <c r="AX1821" t="s">
        <v>697</v>
      </c>
      <c r="AY1821" t="s">
        <v>697</v>
      </c>
      <c r="AZ1821" t="s">
        <v>697</v>
      </c>
      <c r="BA1821" t="s">
        <v>1375</v>
      </c>
      <c r="BB1821" t="s">
        <v>1376</v>
      </c>
      <c r="BC1821">
        <v>0</v>
      </c>
      <c r="BD1821" t="s">
        <v>697</v>
      </c>
      <c r="BE1821">
        <v>0</v>
      </c>
      <c r="BF1821">
        <v>0</v>
      </c>
      <c r="BG1821">
        <v>0</v>
      </c>
      <c r="BH1821">
        <v>0</v>
      </c>
      <c r="BI1821" t="s">
        <v>197</v>
      </c>
      <c r="BJ1821" t="s">
        <v>697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 t="s">
        <v>3925</v>
      </c>
      <c r="BQ1821">
        <v>0</v>
      </c>
      <c r="BR1821">
        <v>0</v>
      </c>
      <c r="BS1821">
        <v>0</v>
      </c>
      <c r="BT1821" t="s">
        <v>697</v>
      </c>
      <c r="BU1821">
        <v>0</v>
      </c>
      <c r="BV1821">
        <v>0</v>
      </c>
      <c r="BW1821" t="s">
        <v>697</v>
      </c>
      <c r="BX1821">
        <v>0</v>
      </c>
    </row>
    <row r="1822" spans="1:76" x14ac:dyDescent="0.25">
      <c r="A1822" t="s">
        <v>758</v>
      </c>
      <c r="B1822" t="s">
        <v>191</v>
      </c>
      <c r="C1822" t="s">
        <v>759</v>
      </c>
      <c r="D1822" t="s">
        <v>239</v>
      </c>
      <c r="E1822" t="s">
        <v>192</v>
      </c>
      <c r="F1822" t="s">
        <v>240</v>
      </c>
      <c r="G1822" t="s">
        <v>697</v>
      </c>
      <c r="H1822" t="s">
        <v>89</v>
      </c>
      <c r="I1822" t="s">
        <v>2633</v>
      </c>
      <c r="J1822" t="s">
        <v>3781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697</v>
      </c>
      <c r="AC1822" s="2">
        <v>0</v>
      </c>
      <c r="AD1822">
        <v>0</v>
      </c>
      <c r="AE1822">
        <v>0</v>
      </c>
      <c r="AF1822">
        <v>1</v>
      </c>
      <c r="AG1822">
        <v>0</v>
      </c>
      <c r="AH1822">
        <v>50.19</v>
      </c>
      <c r="AI1822" t="s">
        <v>467</v>
      </c>
      <c r="AJ1822" t="s">
        <v>468</v>
      </c>
      <c r="AK1822" t="s">
        <v>697</v>
      </c>
      <c r="AL1822">
        <v>0</v>
      </c>
      <c r="AM1822">
        <v>0</v>
      </c>
      <c r="AN1822" t="s">
        <v>194</v>
      </c>
      <c r="AO1822" t="s">
        <v>697</v>
      </c>
      <c r="AP1822" t="s">
        <v>697</v>
      </c>
      <c r="AQ1822" t="s">
        <v>3926</v>
      </c>
      <c r="AR1822" t="s">
        <v>3927</v>
      </c>
      <c r="AS1822" t="s">
        <v>697</v>
      </c>
      <c r="AT1822" t="s">
        <v>697</v>
      </c>
      <c r="AU1822" t="s">
        <v>223</v>
      </c>
      <c r="AV1822" t="s">
        <v>236</v>
      </c>
      <c r="AW1822" t="s">
        <v>196</v>
      </c>
      <c r="AX1822" t="s">
        <v>697</v>
      </c>
      <c r="AY1822" t="s">
        <v>697</v>
      </c>
      <c r="AZ1822" t="s">
        <v>697</v>
      </c>
      <c r="BA1822" t="s">
        <v>3618</v>
      </c>
      <c r="BB1822" t="s">
        <v>3928</v>
      </c>
      <c r="BC1822">
        <v>0</v>
      </c>
      <c r="BD1822" t="s">
        <v>697</v>
      </c>
      <c r="BE1822">
        <v>0</v>
      </c>
      <c r="BF1822">
        <v>0</v>
      </c>
      <c r="BG1822">
        <v>0</v>
      </c>
      <c r="BH1822">
        <v>1.95</v>
      </c>
      <c r="BI1822" t="s">
        <v>197</v>
      </c>
      <c r="BJ1822" t="s">
        <v>192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 t="s">
        <v>3929</v>
      </c>
      <c r="BQ1822">
        <v>0</v>
      </c>
      <c r="BR1822">
        <v>0</v>
      </c>
      <c r="BS1822">
        <v>0</v>
      </c>
      <c r="BT1822" t="s">
        <v>880</v>
      </c>
      <c r="BU1822">
        <v>0</v>
      </c>
      <c r="BV1822">
        <v>0</v>
      </c>
      <c r="BW1822" t="s">
        <v>697</v>
      </c>
      <c r="BX1822">
        <v>0</v>
      </c>
    </row>
    <row r="1823" spans="1:76" x14ac:dyDescent="0.25">
      <c r="A1823" t="s">
        <v>758</v>
      </c>
      <c r="B1823" t="s">
        <v>191</v>
      </c>
      <c r="C1823" t="s">
        <v>759</v>
      </c>
      <c r="D1823" t="s">
        <v>239</v>
      </c>
      <c r="E1823" t="s">
        <v>192</v>
      </c>
      <c r="F1823" t="s">
        <v>240</v>
      </c>
      <c r="G1823" t="s">
        <v>198</v>
      </c>
      <c r="H1823" t="s">
        <v>198</v>
      </c>
      <c r="I1823" t="s">
        <v>2633</v>
      </c>
      <c r="J1823" t="s">
        <v>3781</v>
      </c>
      <c r="K1823">
        <v>1</v>
      </c>
      <c r="L1823">
        <v>422.92</v>
      </c>
      <c r="M1823">
        <v>270</v>
      </c>
      <c r="N1823">
        <v>0</v>
      </c>
      <c r="O1823">
        <v>0</v>
      </c>
      <c r="P1823">
        <v>0</v>
      </c>
      <c r="Q1823">
        <v>422.92</v>
      </c>
      <c r="R1823">
        <v>0</v>
      </c>
      <c r="S1823">
        <v>0</v>
      </c>
      <c r="T1823">
        <v>36.159999999999997</v>
      </c>
      <c r="U1823">
        <v>31.5</v>
      </c>
      <c r="V1823">
        <v>25.82</v>
      </c>
      <c r="W1823">
        <v>-10.34</v>
      </c>
      <c r="X1823">
        <v>-16.16</v>
      </c>
      <c r="Y1823">
        <v>14.493</v>
      </c>
      <c r="Z1823">
        <v>8.7799999999999994</v>
      </c>
      <c r="AA1823">
        <v>3.25</v>
      </c>
      <c r="AB1823" t="s">
        <v>199</v>
      </c>
      <c r="AC1823" s="2">
        <v>-28.035245901639346</v>
      </c>
      <c r="AD1823">
        <v>-6.17</v>
      </c>
      <c r="AE1823">
        <v>280.93</v>
      </c>
      <c r="AF1823">
        <v>0</v>
      </c>
      <c r="AG1823">
        <v>0</v>
      </c>
      <c r="AH1823">
        <v>0</v>
      </c>
      <c r="AI1823" t="s">
        <v>697</v>
      </c>
      <c r="AJ1823" t="s">
        <v>697</v>
      </c>
      <c r="AK1823" t="s">
        <v>697</v>
      </c>
      <c r="AL1823">
        <v>0</v>
      </c>
      <c r="AM1823">
        <v>0</v>
      </c>
      <c r="AN1823" t="s">
        <v>697</v>
      </c>
      <c r="AO1823" t="s">
        <v>697</v>
      </c>
      <c r="AP1823" t="s">
        <v>215</v>
      </c>
      <c r="AQ1823" t="s">
        <v>3926</v>
      </c>
      <c r="AR1823" t="s">
        <v>3927</v>
      </c>
      <c r="AS1823" t="s">
        <v>697</v>
      </c>
      <c r="AT1823" t="s">
        <v>697</v>
      </c>
      <c r="AU1823" t="s">
        <v>223</v>
      </c>
      <c r="AV1823" t="s">
        <v>236</v>
      </c>
      <c r="AW1823" t="s">
        <v>196</v>
      </c>
      <c r="AX1823" t="s">
        <v>697</v>
      </c>
      <c r="AY1823" t="s">
        <v>697</v>
      </c>
      <c r="AZ1823" t="s">
        <v>697</v>
      </c>
      <c r="BA1823" t="s">
        <v>3618</v>
      </c>
      <c r="BB1823" t="s">
        <v>3928</v>
      </c>
      <c r="BC1823">
        <v>0</v>
      </c>
      <c r="BD1823" t="s">
        <v>697</v>
      </c>
      <c r="BE1823">
        <v>0</v>
      </c>
      <c r="BF1823">
        <v>0</v>
      </c>
      <c r="BG1823">
        <v>0</v>
      </c>
      <c r="BH1823">
        <v>0</v>
      </c>
      <c r="BI1823" t="s">
        <v>197</v>
      </c>
      <c r="BJ1823" t="s">
        <v>697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 t="s">
        <v>3929</v>
      </c>
      <c r="BQ1823">
        <v>0</v>
      </c>
      <c r="BR1823">
        <v>0</v>
      </c>
      <c r="BS1823">
        <v>0</v>
      </c>
      <c r="BT1823" t="s">
        <v>697</v>
      </c>
      <c r="BU1823">
        <v>0</v>
      </c>
      <c r="BV1823">
        <v>0</v>
      </c>
      <c r="BW1823" t="s">
        <v>697</v>
      </c>
      <c r="BX1823">
        <v>0</v>
      </c>
    </row>
    <row r="1824" spans="1:76" x14ac:dyDescent="0.25">
      <c r="A1824" t="s">
        <v>734</v>
      </c>
      <c r="B1824" t="s">
        <v>201</v>
      </c>
      <c r="C1824" t="s">
        <v>227</v>
      </c>
      <c r="D1824" t="s">
        <v>228</v>
      </c>
      <c r="E1824" t="s">
        <v>192</v>
      </c>
      <c r="F1824" t="s">
        <v>229</v>
      </c>
      <c r="G1824" t="s">
        <v>697</v>
      </c>
      <c r="H1824" t="s">
        <v>89</v>
      </c>
      <c r="I1824" t="s">
        <v>1203</v>
      </c>
      <c r="J1824" t="s">
        <v>3781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697</v>
      </c>
      <c r="AC1824" s="2">
        <v>0</v>
      </c>
      <c r="AD1824">
        <v>0</v>
      </c>
      <c r="AE1824">
        <v>0</v>
      </c>
      <c r="AF1824">
        <v>1</v>
      </c>
      <c r="AG1824">
        <v>0</v>
      </c>
      <c r="AH1824">
        <v>50.68</v>
      </c>
      <c r="AI1824" t="s">
        <v>391</v>
      </c>
      <c r="AJ1824" t="s">
        <v>392</v>
      </c>
      <c r="AK1824" t="s">
        <v>697</v>
      </c>
      <c r="AL1824">
        <v>0</v>
      </c>
      <c r="AM1824">
        <v>0</v>
      </c>
      <c r="AN1824" t="s">
        <v>194</v>
      </c>
      <c r="AO1824" t="s">
        <v>697</v>
      </c>
      <c r="AP1824" t="s">
        <v>697</v>
      </c>
      <c r="AQ1824" t="s">
        <v>3930</v>
      </c>
      <c r="AR1824" t="s">
        <v>3931</v>
      </c>
      <c r="AS1824" t="s">
        <v>697</v>
      </c>
      <c r="AT1824" t="s">
        <v>697</v>
      </c>
      <c r="AU1824" t="s">
        <v>213</v>
      </c>
      <c r="AV1824" t="s">
        <v>236</v>
      </c>
      <c r="AW1824" t="s">
        <v>196</v>
      </c>
      <c r="AX1824" t="s">
        <v>697</v>
      </c>
      <c r="AY1824" t="s">
        <v>697</v>
      </c>
      <c r="AZ1824" t="s">
        <v>697</v>
      </c>
      <c r="BA1824" t="s">
        <v>1384</v>
      </c>
      <c r="BB1824" t="s">
        <v>1500</v>
      </c>
      <c r="BC1824">
        <v>0</v>
      </c>
      <c r="BD1824" t="s">
        <v>697</v>
      </c>
      <c r="BE1824">
        <v>0</v>
      </c>
      <c r="BF1824">
        <v>0</v>
      </c>
      <c r="BG1824">
        <v>0</v>
      </c>
      <c r="BH1824">
        <v>1.6</v>
      </c>
      <c r="BI1824" t="s">
        <v>197</v>
      </c>
      <c r="BJ1824" t="s">
        <v>192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 t="s">
        <v>3932</v>
      </c>
      <c r="BQ1824">
        <v>0</v>
      </c>
      <c r="BR1824">
        <v>0</v>
      </c>
      <c r="BS1824">
        <v>0</v>
      </c>
      <c r="BT1824" t="s">
        <v>880</v>
      </c>
      <c r="BU1824">
        <v>0</v>
      </c>
      <c r="BV1824">
        <v>0</v>
      </c>
      <c r="BW1824" t="s">
        <v>697</v>
      </c>
      <c r="BX1824">
        <v>0</v>
      </c>
    </row>
    <row r="1825" spans="1:76" x14ac:dyDescent="0.25">
      <c r="A1825" t="s">
        <v>734</v>
      </c>
      <c r="B1825" t="s">
        <v>201</v>
      </c>
      <c r="C1825" t="s">
        <v>227</v>
      </c>
      <c r="D1825" t="s">
        <v>228</v>
      </c>
      <c r="E1825" t="s">
        <v>192</v>
      </c>
      <c r="F1825" t="s">
        <v>229</v>
      </c>
      <c r="G1825" t="s">
        <v>198</v>
      </c>
      <c r="H1825" t="s">
        <v>198</v>
      </c>
      <c r="I1825" t="s">
        <v>1203</v>
      </c>
      <c r="J1825" t="s">
        <v>3781</v>
      </c>
      <c r="K1825">
        <v>1</v>
      </c>
      <c r="L1825">
        <v>455</v>
      </c>
      <c r="M1825">
        <v>281</v>
      </c>
      <c r="N1825">
        <v>0</v>
      </c>
      <c r="O1825">
        <v>0</v>
      </c>
      <c r="P1825">
        <v>0</v>
      </c>
      <c r="Q1825">
        <v>455</v>
      </c>
      <c r="R1825">
        <v>0</v>
      </c>
      <c r="S1825">
        <v>0</v>
      </c>
      <c r="T1825">
        <v>38.24</v>
      </c>
      <c r="U1825">
        <v>29.5</v>
      </c>
      <c r="V1825">
        <v>24.18</v>
      </c>
      <c r="W1825">
        <v>-14.06</v>
      </c>
      <c r="X1825">
        <v>-32.61</v>
      </c>
      <c r="Y1825">
        <v>4.5999999999999996</v>
      </c>
      <c r="Z1825">
        <v>11.14</v>
      </c>
      <c r="AA1825">
        <v>3.96</v>
      </c>
      <c r="AB1825" t="s">
        <v>199</v>
      </c>
      <c r="AC1825" s="2">
        <v>-36.377049180327866</v>
      </c>
      <c r="AD1825">
        <v>-8</v>
      </c>
      <c r="AE1825">
        <v>309.64</v>
      </c>
      <c r="AF1825">
        <v>0</v>
      </c>
      <c r="AG1825">
        <v>0</v>
      </c>
      <c r="AH1825">
        <v>0</v>
      </c>
      <c r="AI1825" t="s">
        <v>697</v>
      </c>
      <c r="AJ1825" t="s">
        <v>697</v>
      </c>
      <c r="AK1825" t="s">
        <v>697</v>
      </c>
      <c r="AL1825">
        <v>0</v>
      </c>
      <c r="AM1825">
        <v>0</v>
      </c>
      <c r="AN1825" t="s">
        <v>697</v>
      </c>
      <c r="AO1825" t="s">
        <v>697</v>
      </c>
      <c r="AP1825" t="s">
        <v>215</v>
      </c>
      <c r="AQ1825" t="s">
        <v>3930</v>
      </c>
      <c r="AR1825" t="s">
        <v>3931</v>
      </c>
      <c r="AS1825" t="s">
        <v>697</v>
      </c>
      <c r="AT1825" t="s">
        <v>697</v>
      </c>
      <c r="AU1825" t="s">
        <v>213</v>
      </c>
      <c r="AV1825" t="s">
        <v>236</v>
      </c>
      <c r="AW1825" t="s">
        <v>196</v>
      </c>
      <c r="AX1825" t="s">
        <v>697</v>
      </c>
      <c r="AY1825" t="s">
        <v>697</v>
      </c>
      <c r="AZ1825" t="s">
        <v>697</v>
      </c>
      <c r="BA1825" t="s">
        <v>1384</v>
      </c>
      <c r="BB1825" t="s">
        <v>1500</v>
      </c>
      <c r="BC1825">
        <v>0</v>
      </c>
      <c r="BD1825" t="s">
        <v>697</v>
      </c>
      <c r="BE1825">
        <v>0</v>
      </c>
      <c r="BF1825">
        <v>0</v>
      </c>
      <c r="BG1825">
        <v>0</v>
      </c>
      <c r="BH1825">
        <v>0</v>
      </c>
      <c r="BI1825" t="s">
        <v>197</v>
      </c>
      <c r="BJ1825" t="s">
        <v>697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 t="s">
        <v>3932</v>
      </c>
      <c r="BQ1825">
        <v>0</v>
      </c>
      <c r="BR1825">
        <v>0</v>
      </c>
      <c r="BS1825">
        <v>0</v>
      </c>
      <c r="BT1825" t="s">
        <v>697</v>
      </c>
      <c r="BU1825">
        <v>0</v>
      </c>
      <c r="BV1825">
        <v>0</v>
      </c>
      <c r="BW1825" t="s">
        <v>697</v>
      </c>
      <c r="BX1825">
        <v>0</v>
      </c>
    </row>
    <row r="1826" spans="1:76" x14ac:dyDescent="0.25">
      <c r="A1826" t="s">
        <v>741</v>
      </c>
      <c r="B1826" t="s">
        <v>201</v>
      </c>
      <c r="C1826" t="s">
        <v>696</v>
      </c>
      <c r="D1826" t="s">
        <v>247</v>
      </c>
      <c r="E1826" t="s">
        <v>192</v>
      </c>
      <c r="F1826" t="s">
        <v>683</v>
      </c>
      <c r="G1826" t="s">
        <v>697</v>
      </c>
      <c r="H1826" t="s">
        <v>89</v>
      </c>
      <c r="I1826" t="s">
        <v>2633</v>
      </c>
      <c r="J1826" t="s">
        <v>3781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697</v>
      </c>
      <c r="AC1826" s="2">
        <v>0</v>
      </c>
      <c r="AD1826">
        <v>0</v>
      </c>
      <c r="AE1826">
        <v>0</v>
      </c>
      <c r="AF1826">
        <v>1</v>
      </c>
      <c r="AG1826">
        <v>0</v>
      </c>
      <c r="AH1826">
        <v>50.68</v>
      </c>
      <c r="AI1826" t="s">
        <v>614</v>
      </c>
      <c r="AJ1826" t="s">
        <v>682</v>
      </c>
      <c r="AK1826" t="s">
        <v>697</v>
      </c>
      <c r="AL1826">
        <v>0</v>
      </c>
      <c r="AM1826">
        <v>0</v>
      </c>
      <c r="AN1826" t="s">
        <v>194</v>
      </c>
      <c r="AO1826" t="s">
        <v>697</v>
      </c>
      <c r="AP1826" t="s">
        <v>697</v>
      </c>
      <c r="AQ1826" t="s">
        <v>3933</v>
      </c>
      <c r="AR1826" t="s">
        <v>3934</v>
      </c>
      <c r="AS1826" t="s">
        <v>697</v>
      </c>
      <c r="AT1826" t="s">
        <v>697</v>
      </c>
      <c r="AU1826" t="s">
        <v>213</v>
      </c>
      <c r="AV1826" t="s">
        <v>236</v>
      </c>
      <c r="AW1826" t="s">
        <v>196</v>
      </c>
      <c r="AX1826" t="s">
        <v>697</v>
      </c>
      <c r="AY1826" t="s">
        <v>697</v>
      </c>
      <c r="AZ1826" t="s">
        <v>697</v>
      </c>
      <c r="BA1826" t="s">
        <v>3664</v>
      </c>
      <c r="BB1826" t="s">
        <v>3935</v>
      </c>
      <c r="BC1826">
        <v>0</v>
      </c>
      <c r="BD1826" t="s">
        <v>697</v>
      </c>
      <c r="BE1826">
        <v>0</v>
      </c>
      <c r="BF1826">
        <v>0</v>
      </c>
      <c r="BG1826">
        <v>0</v>
      </c>
      <c r="BH1826">
        <v>1.6</v>
      </c>
      <c r="BI1826" t="s">
        <v>197</v>
      </c>
      <c r="BJ1826" t="s">
        <v>192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 t="s">
        <v>3936</v>
      </c>
      <c r="BQ1826">
        <v>0</v>
      </c>
      <c r="BR1826">
        <v>0</v>
      </c>
      <c r="BS1826">
        <v>0</v>
      </c>
      <c r="BT1826" t="s">
        <v>880</v>
      </c>
      <c r="BU1826">
        <v>0</v>
      </c>
      <c r="BV1826">
        <v>0</v>
      </c>
      <c r="BW1826" t="s">
        <v>697</v>
      </c>
      <c r="BX1826">
        <v>0</v>
      </c>
    </row>
    <row r="1827" spans="1:76" x14ac:dyDescent="0.25">
      <c r="A1827" t="s">
        <v>741</v>
      </c>
      <c r="B1827" t="s">
        <v>201</v>
      </c>
      <c r="C1827" t="s">
        <v>696</v>
      </c>
      <c r="D1827" t="s">
        <v>247</v>
      </c>
      <c r="E1827" t="s">
        <v>192</v>
      </c>
      <c r="F1827" t="s">
        <v>683</v>
      </c>
      <c r="G1827" t="s">
        <v>198</v>
      </c>
      <c r="H1827" t="s">
        <v>198</v>
      </c>
      <c r="I1827" t="s">
        <v>2633</v>
      </c>
      <c r="J1827" t="s">
        <v>3781</v>
      </c>
      <c r="K1827">
        <v>1</v>
      </c>
      <c r="L1827">
        <v>939</v>
      </c>
      <c r="M1827">
        <v>575</v>
      </c>
      <c r="N1827">
        <v>0</v>
      </c>
      <c r="O1827">
        <v>0</v>
      </c>
      <c r="P1827">
        <v>0</v>
      </c>
      <c r="Q1827">
        <v>939</v>
      </c>
      <c r="R1827">
        <v>0</v>
      </c>
      <c r="S1827">
        <v>0</v>
      </c>
      <c r="T1827">
        <v>38.76</v>
      </c>
      <c r="U1827">
        <v>29.5</v>
      </c>
      <c r="V1827">
        <v>24.18</v>
      </c>
      <c r="W1827">
        <v>-14.58</v>
      </c>
      <c r="X1827">
        <v>-71.31</v>
      </c>
      <c r="Y1827">
        <v>21.879000000000001</v>
      </c>
      <c r="Z1827">
        <v>3.65</v>
      </c>
      <c r="AA1827">
        <v>0.63</v>
      </c>
      <c r="AB1827" t="s">
        <v>199</v>
      </c>
      <c r="AC1827" s="2">
        <v>-89.24508196721311</v>
      </c>
      <c r="AD1827">
        <v>-19.63</v>
      </c>
      <c r="AE1827">
        <v>658.35</v>
      </c>
      <c r="AF1827">
        <v>0</v>
      </c>
      <c r="AG1827">
        <v>0</v>
      </c>
      <c r="AH1827">
        <v>0</v>
      </c>
      <c r="AI1827" t="s">
        <v>697</v>
      </c>
      <c r="AJ1827" t="s">
        <v>697</v>
      </c>
      <c r="AK1827" t="s">
        <v>697</v>
      </c>
      <c r="AL1827">
        <v>0</v>
      </c>
      <c r="AM1827">
        <v>0</v>
      </c>
      <c r="AN1827" t="s">
        <v>697</v>
      </c>
      <c r="AO1827" t="s">
        <v>697</v>
      </c>
      <c r="AP1827" t="s">
        <v>248</v>
      </c>
      <c r="AQ1827" t="s">
        <v>3933</v>
      </c>
      <c r="AR1827" t="s">
        <v>3934</v>
      </c>
      <c r="AS1827" t="s">
        <v>697</v>
      </c>
      <c r="AT1827" t="s">
        <v>697</v>
      </c>
      <c r="AU1827" t="s">
        <v>213</v>
      </c>
      <c r="AV1827" t="s">
        <v>236</v>
      </c>
      <c r="AW1827" t="s">
        <v>196</v>
      </c>
      <c r="AX1827" t="s">
        <v>697</v>
      </c>
      <c r="AY1827" t="s">
        <v>697</v>
      </c>
      <c r="AZ1827" t="s">
        <v>697</v>
      </c>
      <c r="BA1827" t="s">
        <v>3664</v>
      </c>
      <c r="BB1827" t="s">
        <v>3935</v>
      </c>
      <c r="BC1827">
        <v>0</v>
      </c>
      <c r="BD1827" t="s">
        <v>697</v>
      </c>
      <c r="BE1827">
        <v>0</v>
      </c>
      <c r="BF1827">
        <v>0</v>
      </c>
      <c r="BG1827">
        <v>0</v>
      </c>
      <c r="BH1827">
        <v>0</v>
      </c>
      <c r="BI1827" t="s">
        <v>197</v>
      </c>
      <c r="BJ1827" t="s">
        <v>697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 t="s">
        <v>3936</v>
      </c>
      <c r="BQ1827">
        <v>0</v>
      </c>
      <c r="BR1827">
        <v>0</v>
      </c>
      <c r="BS1827">
        <v>0</v>
      </c>
      <c r="BT1827" t="s">
        <v>697</v>
      </c>
      <c r="BU1827">
        <v>0</v>
      </c>
      <c r="BV1827">
        <v>0</v>
      </c>
      <c r="BW1827" t="s">
        <v>697</v>
      </c>
      <c r="BX1827">
        <v>0</v>
      </c>
    </row>
    <row r="1828" spans="1:76" x14ac:dyDescent="0.25">
      <c r="A1828" t="s">
        <v>735</v>
      </c>
      <c r="B1828" t="s">
        <v>231</v>
      </c>
      <c r="C1828" t="s">
        <v>232</v>
      </c>
      <c r="D1828" t="s">
        <v>233</v>
      </c>
      <c r="E1828" t="s">
        <v>192</v>
      </c>
      <c r="F1828" t="s">
        <v>234</v>
      </c>
      <c r="G1828" t="s">
        <v>697</v>
      </c>
      <c r="H1828" t="s">
        <v>89</v>
      </c>
      <c r="I1828" t="s">
        <v>3339</v>
      </c>
      <c r="J1828" t="s">
        <v>3781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697</v>
      </c>
      <c r="AC1828" s="2">
        <v>0</v>
      </c>
      <c r="AD1828">
        <v>0</v>
      </c>
      <c r="AE1828">
        <v>0</v>
      </c>
      <c r="AF1828">
        <v>1</v>
      </c>
      <c r="AG1828">
        <v>0</v>
      </c>
      <c r="AH1828">
        <v>69.69</v>
      </c>
      <c r="AI1828" t="s">
        <v>452</v>
      </c>
      <c r="AJ1828" t="s">
        <v>453</v>
      </c>
      <c r="AK1828" t="s">
        <v>697</v>
      </c>
      <c r="AL1828">
        <v>0</v>
      </c>
      <c r="AM1828">
        <v>0</v>
      </c>
      <c r="AN1828" t="s">
        <v>194</v>
      </c>
      <c r="AO1828" t="s">
        <v>697</v>
      </c>
      <c r="AP1828" t="s">
        <v>697</v>
      </c>
      <c r="AQ1828" t="s">
        <v>3937</v>
      </c>
      <c r="AR1828" t="s">
        <v>3938</v>
      </c>
      <c r="AS1828" t="s">
        <v>697</v>
      </c>
      <c r="AT1828" t="s">
        <v>697</v>
      </c>
      <c r="AU1828" t="s">
        <v>195</v>
      </c>
      <c r="AV1828" t="s">
        <v>236</v>
      </c>
      <c r="AW1828" t="s">
        <v>196</v>
      </c>
      <c r="AX1828" t="s">
        <v>697</v>
      </c>
      <c r="AY1828" t="s">
        <v>697</v>
      </c>
      <c r="AZ1828" t="s">
        <v>697</v>
      </c>
      <c r="BA1828" t="s">
        <v>3939</v>
      </c>
      <c r="BB1828" t="s">
        <v>3940</v>
      </c>
      <c r="BC1828">
        <v>0</v>
      </c>
      <c r="BD1828" t="s">
        <v>697</v>
      </c>
      <c r="BE1828">
        <v>0</v>
      </c>
      <c r="BF1828">
        <v>0</v>
      </c>
      <c r="BG1828">
        <v>0</v>
      </c>
      <c r="BH1828">
        <v>2.2000000000000002</v>
      </c>
      <c r="BI1828" t="s">
        <v>197</v>
      </c>
      <c r="BJ1828" t="s">
        <v>192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 t="s">
        <v>3941</v>
      </c>
      <c r="BQ1828">
        <v>0</v>
      </c>
      <c r="BR1828">
        <v>0</v>
      </c>
      <c r="BS1828">
        <v>0</v>
      </c>
      <c r="BT1828" t="s">
        <v>880</v>
      </c>
      <c r="BU1828">
        <v>0</v>
      </c>
      <c r="BV1828">
        <v>0</v>
      </c>
      <c r="BW1828" t="s">
        <v>697</v>
      </c>
      <c r="BX1828">
        <v>0</v>
      </c>
    </row>
    <row r="1829" spans="1:76" x14ac:dyDescent="0.25">
      <c r="A1829" t="s">
        <v>735</v>
      </c>
      <c r="B1829" t="s">
        <v>231</v>
      </c>
      <c r="C1829" t="s">
        <v>232</v>
      </c>
      <c r="D1829" t="s">
        <v>233</v>
      </c>
      <c r="E1829" t="s">
        <v>192</v>
      </c>
      <c r="F1829" t="s">
        <v>234</v>
      </c>
      <c r="G1829" t="s">
        <v>198</v>
      </c>
      <c r="H1829" t="s">
        <v>198</v>
      </c>
      <c r="I1829" t="s">
        <v>3339</v>
      </c>
      <c r="J1829" t="s">
        <v>3781</v>
      </c>
      <c r="K1829">
        <v>1</v>
      </c>
      <c r="L1829">
        <v>454</v>
      </c>
      <c r="M1829">
        <v>338</v>
      </c>
      <c r="N1829">
        <v>0</v>
      </c>
      <c r="O1829">
        <v>0</v>
      </c>
      <c r="P1829">
        <v>0</v>
      </c>
      <c r="Q1829">
        <v>454</v>
      </c>
      <c r="R1829">
        <v>0</v>
      </c>
      <c r="S1829">
        <v>0</v>
      </c>
      <c r="T1829">
        <v>25.55</v>
      </c>
      <c r="U1829">
        <v>21.5</v>
      </c>
      <c r="V1829">
        <v>17.62</v>
      </c>
      <c r="W1829">
        <v>-7.93</v>
      </c>
      <c r="X1829">
        <v>-15.07</v>
      </c>
      <c r="Y1829">
        <v>8.0449999999999999</v>
      </c>
      <c r="Z1829">
        <v>10.98</v>
      </c>
      <c r="AA1829">
        <v>3.25</v>
      </c>
      <c r="AB1829" t="s">
        <v>199</v>
      </c>
      <c r="AC1829" s="2">
        <v>-21.668032786885245</v>
      </c>
      <c r="AD1829">
        <v>-4.7699999999999996</v>
      </c>
      <c r="AE1829">
        <v>345.41</v>
      </c>
      <c r="AF1829">
        <v>0</v>
      </c>
      <c r="AG1829">
        <v>0</v>
      </c>
      <c r="AH1829">
        <v>0</v>
      </c>
      <c r="AI1829" t="s">
        <v>697</v>
      </c>
      <c r="AJ1829" t="s">
        <v>697</v>
      </c>
      <c r="AK1829" t="s">
        <v>697</v>
      </c>
      <c r="AL1829">
        <v>0</v>
      </c>
      <c r="AM1829">
        <v>0</v>
      </c>
      <c r="AN1829" t="s">
        <v>697</v>
      </c>
      <c r="AO1829" t="s">
        <v>697</v>
      </c>
      <c r="AP1829" t="s">
        <v>215</v>
      </c>
      <c r="AQ1829" t="s">
        <v>3937</v>
      </c>
      <c r="AR1829" t="s">
        <v>3938</v>
      </c>
      <c r="AS1829" t="s">
        <v>697</v>
      </c>
      <c r="AT1829" t="s">
        <v>697</v>
      </c>
      <c r="AU1829" t="s">
        <v>195</v>
      </c>
      <c r="AV1829" t="s">
        <v>236</v>
      </c>
      <c r="AW1829" t="s">
        <v>196</v>
      </c>
      <c r="AX1829" t="s">
        <v>697</v>
      </c>
      <c r="AY1829" t="s">
        <v>697</v>
      </c>
      <c r="AZ1829" t="s">
        <v>697</v>
      </c>
      <c r="BA1829" t="s">
        <v>3939</v>
      </c>
      <c r="BB1829" t="s">
        <v>3940</v>
      </c>
      <c r="BC1829">
        <v>0</v>
      </c>
      <c r="BD1829" t="s">
        <v>697</v>
      </c>
      <c r="BE1829">
        <v>0</v>
      </c>
      <c r="BF1829">
        <v>0</v>
      </c>
      <c r="BG1829">
        <v>0</v>
      </c>
      <c r="BH1829">
        <v>0</v>
      </c>
      <c r="BI1829" t="s">
        <v>197</v>
      </c>
      <c r="BJ1829" t="s">
        <v>697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 t="s">
        <v>3941</v>
      </c>
      <c r="BQ1829">
        <v>0</v>
      </c>
      <c r="BR1829">
        <v>0</v>
      </c>
      <c r="BS1829">
        <v>0</v>
      </c>
      <c r="BT1829" t="s">
        <v>697</v>
      </c>
      <c r="BU1829">
        <v>0</v>
      </c>
      <c r="BV1829">
        <v>0</v>
      </c>
      <c r="BW1829" t="s">
        <v>697</v>
      </c>
      <c r="BX1829">
        <v>0</v>
      </c>
    </row>
    <row r="1830" spans="1:76" x14ac:dyDescent="0.25">
      <c r="A1830" t="s">
        <v>734</v>
      </c>
      <c r="B1830" t="s">
        <v>201</v>
      </c>
      <c r="C1830" t="s">
        <v>227</v>
      </c>
      <c r="D1830" t="s">
        <v>228</v>
      </c>
      <c r="E1830" t="s">
        <v>192</v>
      </c>
      <c r="F1830" t="s">
        <v>229</v>
      </c>
      <c r="G1830" t="s">
        <v>697</v>
      </c>
      <c r="H1830" t="s">
        <v>89</v>
      </c>
      <c r="I1830" t="s">
        <v>3088</v>
      </c>
      <c r="J1830" t="s">
        <v>3781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697</v>
      </c>
      <c r="AC1830" s="2">
        <v>0</v>
      </c>
      <c r="AD1830">
        <v>0</v>
      </c>
      <c r="AE1830">
        <v>0</v>
      </c>
      <c r="AF1830">
        <v>1</v>
      </c>
      <c r="AG1830">
        <v>0</v>
      </c>
      <c r="AH1830">
        <v>47.52</v>
      </c>
      <c r="AI1830" t="s">
        <v>400</v>
      </c>
      <c r="AJ1830" t="s">
        <v>402</v>
      </c>
      <c r="AK1830" t="s">
        <v>697</v>
      </c>
      <c r="AL1830">
        <v>0</v>
      </c>
      <c r="AM1830">
        <v>0</v>
      </c>
      <c r="AN1830" t="s">
        <v>194</v>
      </c>
      <c r="AO1830" t="s">
        <v>697</v>
      </c>
      <c r="AP1830" t="s">
        <v>697</v>
      </c>
      <c r="AQ1830" t="s">
        <v>3942</v>
      </c>
      <c r="AR1830" t="s">
        <v>3943</v>
      </c>
      <c r="AS1830" t="s">
        <v>697</v>
      </c>
      <c r="AT1830" t="s">
        <v>697</v>
      </c>
      <c r="AU1830" t="s">
        <v>207</v>
      </c>
      <c r="AV1830" t="s">
        <v>236</v>
      </c>
      <c r="AW1830" t="s">
        <v>196</v>
      </c>
      <c r="AX1830" t="s">
        <v>697</v>
      </c>
      <c r="AY1830" t="s">
        <v>697</v>
      </c>
      <c r="AZ1830" t="s">
        <v>697</v>
      </c>
      <c r="BA1830" t="s">
        <v>3944</v>
      </c>
      <c r="BB1830" t="s">
        <v>3945</v>
      </c>
      <c r="BC1830">
        <v>0</v>
      </c>
      <c r="BD1830" t="s">
        <v>697</v>
      </c>
      <c r="BE1830">
        <v>0</v>
      </c>
      <c r="BF1830">
        <v>0</v>
      </c>
      <c r="BG1830">
        <v>0</v>
      </c>
      <c r="BH1830">
        <v>1.5</v>
      </c>
      <c r="BI1830" t="s">
        <v>197</v>
      </c>
      <c r="BJ1830" t="s">
        <v>192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 t="s">
        <v>3946</v>
      </c>
      <c r="BQ1830">
        <v>0</v>
      </c>
      <c r="BR1830">
        <v>0</v>
      </c>
      <c r="BS1830">
        <v>0</v>
      </c>
      <c r="BT1830" t="s">
        <v>880</v>
      </c>
      <c r="BU1830">
        <v>0</v>
      </c>
      <c r="BV1830">
        <v>0</v>
      </c>
      <c r="BW1830" t="s">
        <v>697</v>
      </c>
      <c r="BX1830">
        <v>0</v>
      </c>
    </row>
    <row r="1831" spans="1:76" x14ac:dyDescent="0.25">
      <c r="A1831" t="s">
        <v>734</v>
      </c>
      <c r="B1831" t="s">
        <v>201</v>
      </c>
      <c r="C1831" t="s">
        <v>227</v>
      </c>
      <c r="D1831" t="s">
        <v>228</v>
      </c>
      <c r="E1831" t="s">
        <v>192</v>
      </c>
      <c r="F1831" t="s">
        <v>229</v>
      </c>
      <c r="G1831" t="s">
        <v>198</v>
      </c>
      <c r="H1831" t="s">
        <v>198</v>
      </c>
      <c r="I1831" t="s">
        <v>3088</v>
      </c>
      <c r="J1831" t="s">
        <v>3781</v>
      </c>
      <c r="K1831">
        <v>1</v>
      </c>
      <c r="L1831">
        <v>455</v>
      </c>
      <c r="M1831">
        <v>268</v>
      </c>
      <c r="N1831">
        <v>0</v>
      </c>
      <c r="O1831">
        <v>0</v>
      </c>
      <c r="P1831">
        <v>0</v>
      </c>
      <c r="Q1831">
        <v>455</v>
      </c>
      <c r="R1831">
        <v>0</v>
      </c>
      <c r="S1831">
        <v>0</v>
      </c>
      <c r="T1831">
        <v>41.1</v>
      </c>
      <c r="U1831">
        <v>29.5</v>
      </c>
      <c r="V1831">
        <v>24.18</v>
      </c>
      <c r="W1831">
        <v>-16.920000000000002</v>
      </c>
      <c r="X1831">
        <v>-43.26</v>
      </c>
      <c r="Y1831">
        <v>7.9370000000000003</v>
      </c>
      <c r="Z1831">
        <v>8.7100000000000009</v>
      </c>
      <c r="AA1831">
        <v>3.25</v>
      </c>
      <c r="AB1831" t="s">
        <v>199</v>
      </c>
      <c r="AC1831" s="2">
        <v>-49.768032786885243</v>
      </c>
      <c r="AD1831">
        <v>-10.95</v>
      </c>
      <c r="AE1831">
        <v>312.07</v>
      </c>
      <c r="AF1831">
        <v>0</v>
      </c>
      <c r="AG1831">
        <v>0</v>
      </c>
      <c r="AH1831">
        <v>0</v>
      </c>
      <c r="AI1831" t="s">
        <v>697</v>
      </c>
      <c r="AJ1831" t="s">
        <v>697</v>
      </c>
      <c r="AK1831" t="s">
        <v>697</v>
      </c>
      <c r="AL1831">
        <v>0</v>
      </c>
      <c r="AM1831">
        <v>0</v>
      </c>
      <c r="AN1831" t="s">
        <v>697</v>
      </c>
      <c r="AO1831" t="s">
        <v>697</v>
      </c>
      <c r="AP1831" t="s">
        <v>215</v>
      </c>
      <c r="AQ1831" t="s">
        <v>3942</v>
      </c>
      <c r="AR1831" t="s">
        <v>3943</v>
      </c>
      <c r="AS1831" t="s">
        <v>697</v>
      </c>
      <c r="AT1831" t="s">
        <v>697</v>
      </c>
      <c r="AU1831" t="s">
        <v>207</v>
      </c>
      <c r="AV1831" t="s">
        <v>236</v>
      </c>
      <c r="AW1831" t="s">
        <v>196</v>
      </c>
      <c r="AX1831" t="s">
        <v>697</v>
      </c>
      <c r="AY1831" t="s">
        <v>697</v>
      </c>
      <c r="AZ1831" t="s">
        <v>697</v>
      </c>
      <c r="BA1831" t="s">
        <v>3944</v>
      </c>
      <c r="BB1831" t="s">
        <v>3945</v>
      </c>
      <c r="BC1831">
        <v>0</v>
      </c>
      <c r="BD1831" t="s">
        <v>697</v>
      </c>
      <c r="BE1831">
        <v>0</v>
      </c>
      <c r="BF1831">
        <v>0</v>
      </c>
      <c r="BG1831">
        <v>0</v>
      </c>
      <c r="BH1831">
        <v>0</v>
      </c>
      <c r="BI1831" t="s">
        <v>197</v>
      </c>
      <c r="BJ1831" t="s">
        <v>697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 t="s">
        <v>3946</v>
      </c>
      <c r="BQ1831">
        <v>0</v>
      </c>
      <c r="BR1831">
        <v>0</v>
      </c>
      <c r="BS1831">
        <v>0</v>
      </c>
      <c r="BT1831" t="s">
        <v>697</v>
      </c>
      <c r="BU1831">
        <v>0</v>
      </c>
      <c r="BV1831">
        <v>0</v>
      </c>
      <c r="BW1831" t="s">
        <v>697</v>
      </c>
      <c r="BX1831">
        <v>0</v>
      </c>
    </row>
    <row r="1832" spans="1:76" x14ac:dyDescent="0.25">
      <c r="A1832" t="s">
        <v>724</v>
      </c>
      <c r="B1832" t="s">
        <v>201</v>
      </c>
      <c r="C1832" t="s">
        <v>725</v>
      </c>
      <c r="D1832" t="s">
        <v>670</v>
      </c>
      <c r="E1832" t="s">
        <v>192</v>
      </c>
      <c r="F1832" t="s">
        <v>644</v>
      </c>
      <c r="G1832" t="s">
        <v>697</v>
      </c>
      <c r="H1832" t="s">
        <v>89</v>
      </c>
      <c r="I1832" t="s">
        <v>3339</v>
      </c>
      <c r="J1832" t="s">
        <v>3781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697</v>
      </c>
      <c r="AC1832" s="2">
        <v>0</v>
      </c>
      <c r="AD1832">
        <v>0</v>
      </c>
      <c r="AE1832">
        <v>0</v>
      </c>
      <c r="AF1832">
        <v>1</v>
      </c>
      <c r="AG1832">
        <v>0</v>
      </c>
      <c r="AH1832">
        <v>38.61</v>
      </c>
      <c r="AI1832" t="s">
        <v>451</v>
      </c>
      <c r="AJ1832" t="s">
        <v>454</v>
      </c>
      <c r="AK1832" t="s">
        <v>697</v>
      </c>
      <c r="AL1832">
        <v>0</v>
      </c>
      <c r="AM1832">
        <v>0</v>
      </c>
      <c r="AN1832" t="s">
        <v>194</v>
      </c>
      <c r="AO1832" t="s">
        <v>697</v>
      </c>
      <c r="AP1832" t="s">
        <v>697</v>
      </c>
      <c r="AQ1832" t="s">
        <v>1285</v>
      </c>
      <c r="AR1832" t="s">
        <v>1286</v>
      </c>
      <c r="AS1832" t="s">
        <v>697</v>
      </c>
      <c r="AT1832" t="s">
        <v>697</v>
      </c>
      <c r="AU1832" t="s">
        <v>207</v>
      </c>
      <c r="AV1832" t="s">
        <v>236</v>
      </c>
      <c r="AW1832" t="s">
        <v>196</v>
      </c>
      <c r="AX1832" t="s">
        <v>697</v>
      </c>
      <c r="AY1832" t="s">
        <v>697</v>
      </c>
      <c r="AZ1832" t="s">
        <v>697</v>
      </c>
      <c r="BA1832" t="s">
        <v>3947</v>
      </c>
      <c r="BB1832" t="s">
        <v>3948</v>
      </c>
      <c r="BC1832">
        <v>0</v>
      </c>
      <c r="BD1832" t="s">
        <v>697</v>
      </c>
      <c r="BE1832">
        <v>0</v>
      </c>
      <c r="BF1832">
        <v>0</v>
      </c>
      <c r="BG1832">
        <v>0</v>
      </c>
      <c r="BH1832">
        <v>1.5</v>
      </c>
      <c r="BI1832" t="s">
        <v>197</v>
      </c>
      <c r="BJ1832" t="s">
        <v>192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 t="s">
        <v>3949</v>
      </c>
      <c r="BQ1832">
        <v>0</v>
      </c>
      <c r="BR1832">
        <v>0</v>
      </c>
      <c r="BS1832">
        <v>0</v>
      </c>
      <c r="BT1832" t="s">
        <v>880</v>
      </c>
      <c r="BU1832">
        <v>0</v>
      </c>
      <c r="BV1832">
        <v>0</v>
      </c>
      <c r="BW1832" t="s">
        <v>697</v>
      </c>
      <c r="BX1832">
        <v>0</v>
      </c>
    </row>
    <row r="1833" spans="1:76" x14ac:dyDescent="0.25">
      <c r="A1833" t="s">
        <v>724</v>
      </c>
      <c r="B1833" t="s">
        <v>201</v>
      </c>
      <c r="C1833" t="s">
        <v>725</v>
      </c>
      <c r="D1833" t="s">
        <v>670</v>
      </c>
      <c r="E1833" t="s">
        <v>192</v>
      </c>
      <c r="F1833" t="s">
        <v>644</v>
      </c>
      <c r="G1833" t="s">
        <v>198</v>
      </c>
      <c r="H1833" t="s">
        <v>198</v>
      </c>
      <c r="I1833" t="s">
        <v>3339</v>
      </c>
      <c r="J1833" t="s">
        <v>3781</v>
      </c>
      <c r="K1833">
        <v>1</v>
      </c>
      <c r="L1833">
        <v>533.5</v>
      </c>
      <c r="M1833">
        <v>331</v>
      </c>
      <c r="N1833">
        <v>0</v>
      </c>
      <c r="O1833">
        <v>0</v>
      </c>
      <c r="P1833">
        <v>0</v>
      </c>
      <c r="Q1833">
        <v>533.5</v>
      </c>
      <c r="R1833">
        <v>0</v>
      </c>
      <c r="S1833">
        <v>0</v>
      </c>
      <c r="T1833">
        <v>37.96</v>
      </c>
      <c r="U1833">
        <v>29.5</v>
      </c>
      <c r="V1833">
        <v>24.18</v>
      </c>
      <c r="W1833">
        <v>-13.78</v>
      </c>
      <c r="X1833">
        <v>-36.979999999999997</v>
      </c>
      <c r="Y1833">
        <v>14.257</v>
      </c>
      <c r="Z1833">
        <v>13.13</v>
      </c>
      <c r="AA1833">
        <v>3.97</v>
      </c>
      <c r="AB1833" t="s">
        <v>199</v>
      </c>
      <c r="AC1833" s="2">
        <v>-48.669672131147543</v>
      </c>
      <c r="AD1833">
        <v>-10.71</v>
      </c>
      <c r="AE1833">
        <v>362.99</v>
      </c>
      <c r="AF1833">
        <v>0</v>
      </c>
      <c r="AG1833">
        <v>0</v>
      </c>
      <c r="AH1833">
        <v>0</v>
      </c>
      <c r="AI1833" t="s">
        <v>697</v>
      </c>
      <c r="AJ1833" t="s">
        <v>697</v>
      </c>
      <c r="AK1833" t="s">
        <v>697</v>
      </c>
      <c r="AL1833">
        <v>0</v>
      </c>
      <c r="AM1833">
        <v>0</v>
      </c>
      <c r="AN1833" t="s">
        <v>697</v>
      </c>
      <c r="AO1833" t="s">
        <v>697</v>
      </c>
      <c r="AP1833" t="s">
        <v>697</v>
      </c>
      <c r="AQ1833" t="s">
        <v>1285</v>
      </c>
      <c r="AR1833" t="s">
        <v>1286</v>
      </c>
      <c r="AS1833" t="s">
        <v>697</v>
      </c>
      <c r="AT1833" t="s">
        <v>697</v>
      </c>
      <c r="AU1833" t="s">
        <v>207</v>
      </c>
      <c r="AV1833" t="s">
        <v>236</v>
      </c>
      <c r="AW1833" t="s">
        <v>196</v>
      </c>
      <c r="AX1833" t="s">
        <v>697</v>
      </c>
      <c r="AY1833" t="s">
        <v>697</v>
      </c>
      <c r="AZ1833" t="s">
        <v>697</v>
      </c>
      <c r="BA1833" t="s">
        <v>3947</v>
      </c>
      <c r="BB1833" t="s">
        <v>3948</v>
      </c>
      <c r="BC1833">
        <v>0</v>
      </c>
      <c r="BD1833" t="s">
        <v>697</v>
      </c>
      <c r="BE1833">
        <v>0</v>
      </c>
      <c r="BF1833">
        <v>0</v>
      </c>
      <c r="BG1833">
        <v>0</v>
      </c>
      <c r="BH1833">
        <v>0</v>
      </c>
      <c r="BI1833" t="s">
        <v>197</v>
      </c>
      <c r="BJ1833" t="s">
        <v>697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 t="s">
        <v>3949</v>
      </c>
      <c r="BQ1833">
        <v>0</v>
      </c>
      <c r="BR1833">
        <v>0</v>
      </c>
      <c r="BS1833">
        <v>0</v>
      </c>
      <c r="BT1833" t="s">
        <v>697</v>
      </c>
      <c r="BU1833">
        <v>0</v>
      </c>
      <c r="BV1833">
        <v>0</v>
      </c>
      <c r="BW1833" t="s">
        <v>697</v>
      </c>
      <c r="BX1833">
        <v>0</v>
      </c>
    </row>
    <row r="1834" spans="1:76" x14ac:dyDescent="0.25">
      <c r="A1834" t="s">
        <v>806</v>
      </c>
      <c r="B1834" t="s">
        <v>201</v>
      </c>
      <c r="C1834" t="s">
        <v>807</v>
      </c>
      <c r="D1834" t="s">
        <v>670</v>
      </c>
      <c r="E1834" t="s">
        <v>192</v>
      </c>
      <c r="F1834" t="s">
        <v>679</v>
      </c>
      <c r="G1834" t="s">
        <v>697</v>
      </c>
      <c r="H1834" t="s">
        <v>89</v>
      </c>
      <c r="I1834" t="s">
        <v>1318</v>
      </c>
      <c r="J1834" t="s">
        <v>3781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697</v>
      </c>
      <c r="AC1834" s="2">
        <v>0</v>
      </c>
      <c r="AD1834">
        <v>0</v>
      </c>
      <c r="AE1834">
        <v>0</v>
      </c>
      <c r="AF1834">
        <v>1</v>
      </c>
      <c r="AG1834">
        <v>0</v>
      </c>
      <c r="AH1834">
        <v>56.62</v>
      </c>
      <c r="AI1834" t="s">
        <v>850</v>
      </c>
      <c r="AJ1834" t="s">
        <v>855</v>
      </c>
      <c r="AK1834" t="s">
        <v>697</v>
      </c>
      <c r="AL1834">
        <v>0</v>
      </c>
      <c r="AM1834">
        <v>0</v>
      </c>
      <c r="AN1834" t="s">
        <v>194</v>
      </c>
      <c r="AO1834" t="s">
        <v>697</v>
      </c>
      <c r="AP1834" t="s">
        <v>697</v>
      </c>
      <c r="AQ1834" t="s">
        <v>3950</v>
      </c>
      <c r="AR1834" t="s">
        <v>3951</v>
      </c>
      <c r="AS1834" t="s">
        <v>697</v>
      </c>
      <c r="AT1834" t="s">
        <v>697</v>
      </c>
      <c r="AU1834" t="s">
        <v>856</v>
      </c>
      <c r="AV1834" t="s">
        <v>236</v>
      </c>
      <c r="AW1834" t="s">
        <v>196</v>
      </c>
      <c r="AX1834" t="s">
        <v>697</v>
      </c>
      <c r="AY1834" t="s">
        <v>697</v>
      </c>
      <c r="AZ1834" t="s">
        <v>697</v>
      </c>
      <c r="BA1834" t="s">
        <v>1867</v>
      </c>
      <c r="BB1834" t="s">
        <v>3952</v>
      </c>
      <c r="BC1834">
        <v>0</v>
      </c>
      <c r="BD1834" t="s">
        <v>697</v>
      </c>
      <c r="BE1834">
        <v>0</v>
      </c>
      <c r="BF1834">
        <v>0</v>
      </c>
      <c r="BG1834">
        <v>0</v>
      </c>
      <c r="BH1834">
        <v>2.2000000000000002</v>
      </c>
      <c r="BI1834" t="s">
        <v>197</v>
      </c>
      <c r="BJ1834" t="s">
        <v>192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 t="s">
        <v>3953</v>
      </c>
      <c r="BQ1834">
        <v>0</v>
      </c>
      <c r="BR1834">
        <v>0</v>
      </c>
      <c r="BS1834">
        <v>0</v>
      </c>
      <c r="BT1834" t="s">
        <v>880</v>
      </c>
      <c r="BU1834">
        <v>0</v>
      </c>
      <c r="BV1834">
        <v>0</v>
      </c>
      <c r="BW1834" t="s">
        <v>697</v>
      </c>
      <c r="BX1834">
        <v>0</v>
      </c>
    </row>
    <row r="1835" spans="1:76" x14ac:dyDescent="0.25">
      <c r="A1835" t="s">
        <v>806</v>
      </c>
      <c r="B1835" t="s">
        <v>201</v>
      </c>
      <c r="C1835" t="s">
        <v>807</v>
      </c>
      <c r="D1835" t="s">
        <v>670</v>
      </c>
      <c r="E1835" t="s">
        <v>192</v>
      </c>
      <c r="F1835" t="s">
        <v>679</v>
      </c>
      <c r="G1835" t="s">
        <v>198</v>
      </c>
      <c r="H1835" t="s">
        <v>198</v>
      </c>
      <c r="I1835" t="s">
        <v>1318</v>
      </c>
      <c r="J1835" t="s">
        <v>3781</v>
      </c>
      <c r="K1835">
        <v>1</v>
      </c>
      <c r="L1835">
        <v>549</v>
      </c>
      <c r="M1835">
        <v>340</v>
      </c>
      <c r="N1835">
        <v>0</v>
      </c>
      <c r="O1835">
        <v>0</v>
      </c>
      <c r="P1835">
        <v>0</v>
      </c>
      <c r="Q1835">
        <v>549</v>
      </c>
      <c r="R1835">
        <v>0</v>
      </c>
      <c r="S1835">
        <v>0</v>
      </c>
      <c r="T1835">
        <v>38.07</v>
      </c>
      <c r="U1835">
        <v>29.5</v>
      </c>
      <c r="V1835">
        <v>24.18</v>
      </c>
      <c r="W1835">
        <v>-13.89</v>
      </c>
      <c r="X1835">
        <v>-38.57</v>
      </c>
      <c r="Y1835">
        <v>9.5790000000000006</v>
      </c>
      <c r="Z1835">
        <v>11.05</v>
      </c>
      <c r="AA1835">
        <v>3.25</v>
      </c>
      <c r="AB1835" t="s">
        <v>199</v>
      </c>
      <c r="AC1835" s="2">
        <v>-46.417213114754098</v>
      </c>
      <c r="AD1835">
        <v>-10.210000000000001</v>
      </c>
      <c r="AE1835">
        <v>376</v>
      </c>
      <c r="AF1835">
        <v>0</v>
      </c>
      <c r="AG1835">
        <v>0</v>
      </c>
      <c r="AH1835">
        <v>0</v>
      </c>
      <c r="AI1835" t="s">
        <v>697</v>
      </c>
      <c r="AJ1835" t="s">
        <v>697</v>
      </c>
      <c r="AK1835" t="s">
        <v>697</v>
      </c>
      <c r="AL1835">
        <v>0</v>
      </c>
      <c r="AM1835">
        <v>0</v>
      </c>
      <c r="AN1835" t="s">
        <v>697</v>
      </c>
      <c r="AO1835" t="s">
        <v>697</v>
      </c>
      <c r="AP1835" t="s">
        <v>215</v>
      </c>
      <c r="AQ1835" t="s">
        <v>3950</v>
      </c>
      <c r="AR1835" t="s">
        <v>3951</v>
      </c>
      <c r="AS1835" t="s">
        <v>697</v>
      </c>
      <c r="AT1835" t="s">
        <v>697</v>
      </c>
      <c r="AU1835" t="s">
        <v>856</v>
      </c>
      <c r="AV1835" t="s">
        <v>236</v>
      </c>
      <c r="AW1835" t="s">
        <v>196</v>
      </c>
      <c r="AX1835" t="s">
        <v>697</v>
      </c>
      <c r="AY1835" t="s">
        <v>697</v>
      </c>
      <c r="AZ1835" t="s">
        <v>697</v>
      </c>
      <c r="BA1835" t="s">
        <v>1867</v>
      </c>
      <c r="BB1835" t="s">
        <v>3952</v>
      </c>
      <c r="BC1835">
        <v>0</v>
      </c>
      <c r="BD1835" t="s">
        <v>697</v>
      </c>
      <c r="BE1835">
        <v>0</v>
      </c>
      <c r="BF1835">
        <v>0</v>
      </c>
      <c r="BG1835">
        <v>0</v>
      </c>
      <c r="BH1835">
        <v>0</v>
      </c>
      <c r="BI1835" t="s">
        <v>197</v>
      </c>
      <c r="BJ1835" t="s">
        <v>697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 t="s">
        <v>3953</v>
      </c>
      <c r="BQ1835">
        <v>0</v>
      </c>
      <c r="BR1835">
        <v>0</v>
      </c>
      <c r="BS1835">
        <v>0</v>
      </c>
      <c r="BT1835" t="s">
        <v>697</v>
      </c>
      <c r="BU1835">
        <v>0</v>
      </c>
      <c r="BV1835">
        <v>0</v>
      </c>
      <c r="BW1835" t="s">
        <v>697</v>
      </c>
      <c r="BX1835">
        <v>0</v>
      </c>
    </row>
    <row r="1836" spans="1:76" x14ac:dyDescent="0.25">
      <c r="A1836" t="s">
        <v>737</v>
      </c>
      <c r="B1836" t="s">
        <v>201</v>
      </c>
      <c r="C1836" t="s">
        <v>641</v>
      </c>
      <c r="D1836" t="s">
        <v>670</v>
      </c>
      <c r="E1836" t="s">
        <v>192</v>
      </c>
      <c r="F1836" t="s">
        <v>640</v>
      </c>
      <c r="G1836" t="s">
        <v>697</v>
      </c>
      <c r="H1836" t="s">
        <v>89</v>
      </c>
      <c r="I1836" t="s">
        <v>3088</v>
      </c>
      <c r="J1836" t="s">
        <v>3781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697</v>
      </c>
      <c r="AC1836" s="2">
        <v>0</v>
      </c>
      <c r="AD1836">
        <v>0</v>
      </c>
      <c r="AE1836">
        <v>0</v>
      </c>
      <c r="AF1836">
        <v>1</v>
      </c>
      <c r="AG1836">
        <v>0</v>
      </c>
      <c r="AH1836">
        <v>37.32</v>
      </c>
      <c r="AI1836" t="s">
        <v>1112</v>
      </c>
      <c r="AJ1836" t="s">
        <v>1113</v>
      </c>
      <c r="AK1836" t="s">
        <v>697</v>
      </c>
      <c r="AL1836">
        <v>0</v>
      </c>
      <c r="AM1836">
        <v>0</v>
      </c>
      <c r="AN1836" t="s">
        <v>194</v>
      </c>
      <c r="AO1836" t="s">
        <v>697</v>
      </c>
      <c r="AP1836" t="s">
        <v>697</v>
      </c>
      <c r="AQ1836" t="s">
        <v>3954</v>
      </c>
      <c r="AR1836" t="s">
        <v>3955</v>
      </c>
      <c r="AS1836" t="s">
        <v>697</v>
      </c>
      <c r="AT1836" t="s">
        <v>697</v>
      </c>
      <c r="AU1836" t="s">
        <v>395</v>
      </c>
      <c r="AV1836" t="s">
        <v>236</v>
      </c>
      <c r="AW1836" t="s">
        <v>196</v>
      </c>
      <c r="AX1836" t="s">
        <v>697</v>
      </c>
      <c r="AY1836" t="s">
        <v>697</v>
      </c>
      <c r="AZ1836" t="s">
        <v>697</v>
      </c>
      <c r="BA1836" t="s">
        <v>3622</v>
      </c>
      <c r="BB1836" t="s">
        <v>3956</v>
      </c>
      <c r="BC1836">
        <v>0</v>
      </c>
      <c r="BD1836" t="s">
        <v>697</v>
      </c>
      <c r="BE1836">
        <v>0</v>
      </c>
      <c r="BF1836">
        <v>0</v>
      </c>
      <c r="BG1836">
        <v>0</v>
      </c>
      <c r="BH1836">
        <v>1.3</v>
      </c>
      <c r="BI1836" t="s">
        <v>197</v>
      </c>
      <c r="BJ1836" t="s">
        <v>192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 t="s">
        <v>3957</v>
      </c>
      <c r="BQ1836">
        <v>0</v>
      </c>
      <c r="BR1836">
        <v>0</v>
      </c>
      <c r="BS1836">
        <v>0</v>
      </c>
      <c r="BT1836" t="s">
        <v>880</v>
      </c>
      <c r="BU1836">
        <v>0</v>
      </c>
      <c r="BV1836">
        <v>0</v>
      </c>
      <c r="BW1836" t="s">
        <v>697</v>
      </c>
      <c r="BX1836">
        <v>0</v>
      </c>
    </row>
    <row r="1837" spans="1:76" x14ac:dyDescent="0.25">
      <c r="A1837" t="s">
        <v>737</v>
      </c>
      <c r="B1837" t="s">
        <v>201</v>
      </c>
      <c r="C1837" t="s">
        <v>641</v>
      </c>
      <c r="D1837" t="s">
        <v>670</v>
      </c>
      <c r="E1837" t="s">
        <v>192</v>
      </c>
      <c r="F1837" t="s">
        <v>640</v>
      </c>
      <c r="G1837" t="s">
        <v>198</v>
      </c>
      <c r="H1837" t="s">
        <v>198</v>
      </c>
      <c r="I1837" t="s">
        <v>3088</v>
      </c>
      <c r="J1837" t="s">
        <v>3781</v>
      </c>
      <c r="K1837">
        <v>1</v>
      </c>
      <c r="L1837">
        <v>550</v>
      </c>
      <c r="M1837">
        <v>335</v>
      </c>
      <c r="N1837">
        <v>0</v>
      </c>
      <c r="O1837">
        <v>0</v>
      </c>
      <c r="P1837">
        <v>0</v>
      </c>
      <c r="Q1837">
        <v>550</v>
      </c>
      <c r="R1837">
        <v>0</v>
      </c>
      <c r="S1837">
        <v>0</v>
      </c>
      <c r="T1837">
        <v>39.090000000000003</v>
      </c>
      <c r="U1837">
        <v>29.5</v>
      </c>
      <c r="V1837">
        <v>24.18</v>
      </c>
      <c r="W1837">
        <v>-14.91</v>
      </c>
      <c r="X1837">
        <v>-43.24</v>
      </c>
      <c r="Y1837">
        <v>10.178000000000001</v>
      </c>
      <c r="Z1837">
        <v>10.89</v>
      </c>
      <c r="AA1837">
        <v>3.25</v>
      </c>
      <c r="AB1837" t="s">
        <v>199</v>
      </c>
      <c r="AC1837" s="2">
        <v>-51.580327868852457</v>
      </c>
      <c r="AD1837">
        <v>-11.35</v>
      </c>
      <c r="AE1837">
        <v>376.86</v>
      </c>
      <c r="AF1837">
        <v>0</v>
      </c>
      <c r="AG1837">
        <v>0</v>
      </c>
      <c r="AH1837">
        <v>0</v>
      </c>
      <c r="AI1837" t="s">
        <v>697</v>
      </c>
      <c r="AJ1837" t="s">
        <v>697</v>
      </c>
      <c r="AK1837" t="s">
        <v>697</v>
      </c>
      <c r="AL1837">
        <v>0</v>
      </c>
      <c r="AM1837">
        <v>0</v>
      </c>
      <c r="AN1837" t="s">
        <v>697</v>
      </c>
      <c r="AO1837" t="s">
        <v>697</v>
      </c>
      <c r="AP1837" t="s">
        <v>215</v>
      </c>
      <c r="AQ1837" t="s">
        <v>3954</v>
      </c>
      <c r="AR1837" t="s">
        <v>3955</v>
      </c>
      <c r="AS1837" t="s">
        <v>697</v>
      </c>
      <c r="AT1837" t="s">
        <v>697</v>
      </c>
      <c r="AU1837" t="s">
        <v>395</v>
      </c>
      <c r="AV1837" t="s">
        <v>236</v>
      </c>
      <c r="AW1837" t="s">
        <v>196</v>
      </c>
      <c r="AX1837" t="s">
        <v>697</v>
      </c>
      <c r="AY1837" t="s">
        <v>697</v>
      </c>
      <c r="AZ1837" t="s">
        <v>697</v>
      </c>
      <c r="BA1837" t="s">
        <v>3622</v>
      </c>
      <c r="BB1837" t="s">
        <v>3956</v>
      </c>
      <c r="BC1837">
        <v>0</v>
      </c>
      <c r="BD1837" t="s">
        <v>697</v>
      </c>
      <c r="BE1837">
        <v>0</v>
      </c>
      <c r="BF1837">
        <v>0</v>
      </c>
      <c r="BG1837">
        <v>0</v>
      </c>
      <c r="BH1837">
        <v>0</v>
      </c>
      <c r="BI1837" t="s">
        <v>197</v>
      </c>
      <c r="BJ1837" t="s">
        <v>697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 t="s">
        <v>3957</v>
      </c>
      <c r="BQ1837">
        <v>0</v>
      </c>
      <c r="BR1837">
        <v>0</v>
      </c>
      <c r="BS1837">
        <v>0</v>
      </c>
      <c r="BT1837" t="s">
        <v>697</v>
      </c>
      <c r="BU1837">
        <v>0</v>
      </c>
      <c r="BV1837">
        <v>0</v>
      </c>
      <c r="BW1837" t="s">
        <v>697</v>
      </c>
      <c r="BX1837">
        <v>0</v>
      </c>
    </row>
    <row r="1838" spans="1:76" x14ac:dyDescent="0.25">
      <c r="A1838" t="s">
        <v>735</v>
      </c>
      <c r="B1838" t="s">
        <v>231</v>
      </c>
      <c r="C1838" t="s">
        <v>232</v>
      </c>
      <c r="D1838" t="s">
        <v>233</v>
      </c>
      <c r="E1838" t="s">
        <v>192</v>
      </c>
      <c r="F1838" t="s">
        <v>234</v>
      </c>
      <c r="G1838" t="s">
        <v>697</v>
      </c>
      <c r="H1838" t="s">
        <v>89</v>
      </c>
      <c r="I1838" t="s">
        <v>3339</v>
      </c>
      <c r="J1838" t="s">
        <v>3781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697</v>
      </c>
      <c r="AC1838" s="2">
        <v>0</v>
      </c>
      <c r="AD1838">
        <v>0</v>
      </c>
      <c r="AE1838">
        <v>0</v>
      </c>
      <c r="AF1838">
        <v>1</v>
      </c>
      <c r="AG1838">
        <v>0</v>
      </c>
      <c r="AH1838">
        <v>63.36</v>
      </c>
      <c r="AI1838" t="s">
        <v>604</v>
      </c>
      <c r="AJ1838" t="s">
        <v>614</v>
      </c>
      <c r="AK1838" t="s">
        <v>697</v>
      </c>
      <c r="AL1838">
        <v>0</v>
      </c>
      <c r="AM1838">
        <v>0</v>
      </c>
      <c r="AN1838" t="s">
        <v>194</v>
      </c>
      <c r="AO1838" t="s">
        <v>697</v>
      </c>
      <c r="AP1838" t="s">
        <v>697</v>
      </c>
      <c r="AQ1838" t="s">
        <v>3958</v>
      </c>
      <c r="AR1838" t="s">
        <v>3959</v>
      </c>
      <c r="AS1838" t="s">
        <v>697</v>
      </c>
      <c r="AT1838" t="s">
        <v>697</v>
      </c>
      <c r="AU1838" t="s">
        <v>602</v>
      </c>
      <c r="AV1838" t="s">
        <v>236</v>
      </c>
      <c r="AW1838" t="s">
        <v>196</v>
      </c>
      <c r="AX1838" t="s">
        <v>697</v>
      </c>
      <c r="AY1838" t="s">
        <v>697</v>
      </c>
      <c r="AZ1838" t="s">
        <v>697</v>
      </c>
      <c r="BA1838" t="s">
        <v>3960</v>
      </c>
      <c r="BB1838" t="s">
        <v>3961</v>
      </c>
      <c r="BC1838">
        <v>0</v>
      </c>
      <c r="BD1838" t="s">
        <v>697</v>
      </c>
      <c r="BE1838">
        <v>0</v>
      </c>
      <c r="BF1838">
        <v>0</v>
      </c>
      <c r="BG1838">
        <v>0</v>
      </c>
      <c r="BH1838">
        <v>2</v>
      </c>
      <c r="BI1838" t="s">
        <v>197</v>
      </c>
      <c r="BJ1838" t="s">
        <v>192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 t="s">
        <v>3962</v>
      </c>
      <c r="BQ1838">
        <v>0</v>
      </c>
      <c r="BR1838">
        <v>0</v>
      </c>
      <c r="BS1838">
        <v>0</v>
      </c>
      <c r="BT1838" t="s">
        <v>880</v>
      </c>
      <c r="BU1838">
        <v>0</v>
      </c>
      <c r="BV1838">
        <v>0</v>
      </c>
      <c r="BW1838" t="s">
        <v>697</v>
      </c>
      <c r="BX1838">
        <v>0</v>
      </c>
    </row>
    <row r="1839" spans="1:76" x14ac:dyDescent="0.25">
      <c r="A1839" t="s">
        <v>735</v>
      </c>
      <c r="B1839" t="s">
        <v>231</v>
      </c>
      <c r="C1839" t="s">
        <v>232</v>
      </c>
      <c r="D1839" t="s">
        <v>233</v>
      </c>
      <c r="E1839" t="s">
        <v>192</v>
      </c>
      <c r="F1839" t="s">
        <v>234</v>
      </c>
      <c r="G1839" t="s">
        <v>198</v>
      </c>
      <c r="H1839" t="s">
        <v>198</v>
      </c>
      <c r="I1839" t="s">
        <v>3339</v>
      </c>
      <c r="J1839" t="s">
        <v>3781</v>
      </c>
      <c r="K1839">
        <v>1</v>
      </c>
      <c r="L1839">
        <v>454</v>
      </c>
      <c r="M1839">
        <v>342</v>
      </c>
      <c r="N1839">
        <v>0</v>
      </c>
      <c r="O1839">
        <v>0</v>
      </c>
      <c r="P1839">
        <v>0</v>
      </c>
      <c r="Q1839">
        <v>454</v>
      </c>
      <c r="R1839">
        <v>0</v>
      </c>
      <c r="S1839">
        <v>0</v>
      </c>
      <c r="T1839">
        <v>24.67</v>
      </c>
      <c r="U1839">
        <v>21.5</v>
      </c>
      <c r="V1839">
        <v>17.62</v>
      </c>
      <c r="W1839">
        <v>-7.05</v>
      </c>
      <c r="X1839">
        <v>-11.8</v>
      </c>
      <c r="Y1839">
        <v>10.557</v>
      </c>
      <c r="Z1839">
        <v>11.12</v>
      </c>
      <c r="AA1839">
        <v>3.25</v>
      </c>
      <c r="AB1839" t="s">
        <v>199</v>
      </c>
      <c r="AC1839" s="2">
        <v>-20.448360655737705</v>
      </c>
      <c r="AD1839">
        <v>-4.5</v>
      </c>
      <c r="AE1839">
        <v>345.27</v>
      </c>
      <c r="AF1839">
        <v>0</v>
      </c>
      <c r="AG1839">
        <v>0</v>
      </c>
      <c r="AH1839">
        <v>0</v>
      </c>
      <c r="AI1839" t="s">
        <v>697</v>
      </c>
      <c r="AJ1839" t="s">
        <v>697</v>
      </c>
      <c r="AK1839" t="s">
        <v>697</v>
      </c>
      <c r="AL1839">
        <v>0</v>
      </c>
      <c r="AM1839">
        <v>0</v>
      </c>
      <c r="AN1839" t="s">
        <v>697</v>
      </c>
      <c r="AO1839" t="s">
        <v>697</v>
      </c>
      <c r="AP1839" t="s">
        <v>215</v>
      </c>
      <c r="AQ1839" t="s">
        <v>3958</v>
      </c>
      <c r="AR1839" t="s">
        <v>3959</v>
      </c>
      <c r="AS1839" t="s">
        <v>697</v>
      </c>
      <c r="AT1839" t="s">
        <v>697</v>
      </c>
      <c r="AU1839" t="s">
        <v>602</v>
      </c>
      <c r="AV1839" t="s">
        <v>236</v>
      </c>
      <c r="AW1839" t="s">
        <v>196</v>
      </c>
      <c r="AX1839" t="s">
        <v>697</v>
      </c>
      <c r="AY1839" t="s">
        <v>697</v>
      </c>
      <c r="AZ1839" t="s">
        <v>697</v>
      </c>
      <c r="BA1839" t="s">
        <v>3960</v>
      </c>
      <c r="BB1839" t="s">
        <v>3961</v>
      </c>
      <c r="BC1839">
        <v>0</v>
      </c>
      <c r="BD1839" t="s">
        <v>697</v>
      </c>
      <c r="BE1839">
        <v>0</v>
      </c>
      <c r="BF1839">
        <v>0</v>
      </c>
      <c r="BG1839">
        <v>0</v>
      </c>
      <c r="BH1839">
        <v>0</v>
      </c>
      <c r="BI1839" t="s">
        <v>197</v>
      </c>
      <c r="BJ1839" t="s">
        <v>697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 t="s">
        <v>3962</v>
      </c>
      <c r="BQ1839">
        <v>0</v>
      </c>
      <c r="BR1839">
        <v>0</v>
      </c>
      <c r="BS1839">
        <v>0</v>
      </c>
      <c r="BT1839" t="s">
        <v>697</v>
      </c>
      <c r="BU1839">
        <v>0</v>
      </c>
      <c r="BV1839">
        <v>0</v>
      </c>
      <c r="BW1839" t="s">
        <v>697</v>
      </c>
      <c r="BX1839">
        <v>0</v>
      </c>
    </row>
    <row r="1840" spans="1:76" x14ac:dyDescent="0.25">
      <c r="A1840" t="s">
        <v>1272</v>
      </c>
      <c r="B1840" t="s">
        <v>191</v>
      </c>
      <c r="C1840" t="s">
        <v>1273</v>
      </c>
      <c r="D1840" t="s">
        <v>870</v>
      </c>
      <c r="E1840" t="s">
        <v>192</v>
      </c>
      <c r="F1840" t="s">
        <v>1274</v>
      </c>
      <c r="G1840" t="s">
        <v>697</v>
      </c>
      <c r="H1840" t="s">
        <v>89</v>
      </c>
      <c r="I1840" t="s">
        <v>1318</v>
      </c>
      <c r="J1840" t="s">
        <v>3781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697</v>
      </c>
      <c r="AC1840" s="2">
        <v>0</v>
      </c>
      <c r="AD1840">
        <v>0</v>
      </c>
      <c r="AE1840">
        <v>0</v>
      </c>
      <c r="AF1840">
        <v>1</v>
      </c>
      <c r="AG1840">
        <v>0</v>
      </c>
      <c r="AH1840">
        <v>99.66</v>
      </c>
      <c r="AI1840" t="s">
        <v>894</v>
      </c>
      <c r="AJ1840" t="s">
        <v>1011</v>
      </c>
      <c r="AK1840" t="s">
        <v>697</v>
      </c>
      <c r="AL1840">
        <v>0</v>
      </c>
      <c r="AM1840">
        <v>0</v>
      </c>
      <c r="AN1840" t="s">
        <v>235</v>
      </c>
      <c r="AO1840" t="s">
        <v>697</v>
      </c>
      <c r="AP1840" t="s">
        <v>697</v>
      </c>
      <c r="AQ1840" t="s">
        <v>1335</v>
      </c>
      <c r="AR1840" t="s">
        <v>1336</v>
      </c>
      <c r="AS1840" t="s">
        <v>697</v>
      </c>
      <c r="AT1840" t="s">
        <v>697</v>
      </c>
      <c r="AU1840" t="s">
        <v>213</v>
      </c>
      <c r="AV1840" t="s">
        <v>236</v>
      </c>
      <c r="AW1840" t="s">
        <v>196</v>
      </c>
      <c r="AX1840" t="s">
        <v>697</v>
      </c>
      <c r="AY1840" t="s">
        <v>697</v>
      </c>
      <c r="AZ1840" t="s">
        <v>697</v>
      </c>
      <c r="BA1840" t="s">
        <v>1546</v>
      </c>
      <c r="BB1840" t="s">
        <v>2479</v>
      </c>
      <c r="BC1840">
        <v>0</v>
      </c>
      <c r="BD1840" t="s">
        <v>697</v>
      </c>
      <c r="BE1840">
        <v>0</v>
      </c>
      <c r="BF1840">
        <v>0</v>
      </c>
      <c r="BG1840">
        <v>0</v>
      </c>
      <c r="BH1840">
        <v>1.75</v>
      </c>
      <c r="BI1840" t="s">
        <v>197</v>
      </c>
      <c r="BJ1840" t="s">
        <v>192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 t="s">
        <v>3963</v>
      </c>
      <c r="BQ1840">
        <v>0</v>
      </c>
      <c r="BR1840">
        <v>0</v>
      </c>
      <c r="BS1840">
        <v>0</v>
      </c>
      <c r="BT1840" t="s">
        <v>880</v>
      </c>
      <c r="BU1840">
        <v>0</v>
      </c>
      <c r="BV1840">
        <v>0</v>
      </c>
      <c r="BW1840" t="s">
        <v>697</v>
      </c>
      <c r="BX1840">
        <v>0</v>
      </c>
    </row>
    <row r="1841" spans="1:76" x14ac:dyDescent="0.25">
      <c r="A1841" t="s">
        <v>1272</v>
      </c>
      <c r="B1841" t="s">
        <v>191</v>
      </c>
      <c r="C1841" t="s">
        <v>1273</v>
      </c>
      <c r="D1841" t="s">
        <v>870</v>
      </c>
      <c r="E1841" t="s">
        <v>192</v>
      </c>
      <c r="F1841" t="s">
        <v>1274</v>
      </c>
      <c r="G1841" t="s">
        <v>697</v>
      </c>
      <c r="H1841" t="s">
        <v>89</v>
      </c>
      <c r="I1841" t="s">
        <v>1318</v>
      </c>
      <c r="J1841" t="s">
        <v>3781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697</v>
      </c>
      <c r="AC1841" s="2">
        <v>0</v>
      </c>
      <c r="AD1841">
        <v>0</v>
      </c>
      <c r="AE1841">
        <v>0</v>
      </c>
      <c r="AF1841">
        <v>0</v>
      </c>
      <c r="AG1841">
        <v>1</v>
      </c>
      <c r="AH1841">
        <v>50</v>
      </c>
      <c r="AI1841" t="s">
        <v>894</v>
      </c>
      <c r="AJ1841" t="s">
        <v>1011</v>
      </c>
      <c r="AK1841" t="s">
        <v>697</v>
      </c>
      <c r="AL1841">
        <v>0</v>
      </c>
      <c r="AM1841">
        <v>0</v>
      </c>
      <c r="AN1841" t="s">
        <v>237</v>
      </c>
      <c r="AO1841" t="s">
        <v>697</v>
      </c>
      <c r="AP1841" t="s">
        <v>697</v>
      </c>
      <c r="AQ1841" t="s">
        <v>1335</v>
      </c>
      <c r="AR1841" t="s">
        <v>1336</v>
      </c>
      <c r="AS1841" t="s">
        <v>697</v>
      </c>
      <c r="AT1841" t="s">
        <v>697</v>
      </c>
      <c r="AU1841" t="s">
        <v>213</v>
      </c>
      <c r="AV1841" t="s">
        <v>236</v>
      </c>
      <c r="AW1841" t="s">
        <v>196</v>
      </c>
      <c r="AX1841" t="s">
        <v>697</v>
      </c>
      <c r="AY1841" t="s">
        <v>697</v>
      </c>
      <c r="AZ1841" t="s">
        <v>697</v>
      </c>
      <c r="BA1841" t="s">
        <v>1546</v>
      </c>
      <c r="BB1841" t="s">
        <v>2479</v>
      </c>
      <c r="BC1841">
        <v>0</v>
      </c>
      <c r="BD1841" t="s">
        <v>697</v>
      </c>
      <c r="BE1841">
        <v>0</v>
      </c>
      <c r="BF1841">
        <v>0</v>
      </c>
      <c r="BG1841">
        <v>0</v>
      </c>
      <c r="BH1841">
        <v>1.75</v>
      </c>
      <c r="BI1841" t="s">
        <v>197</v>
      </c>
      <c r="BJ1841" t="s">
        <v>192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 t="s">
        <v>3963</v>
      </c>
      <c r="BQ1841">
        <v>0</v>
      </c>
      <c r="BR1841">
        <v>0</v>
      </c>
      <c r="BS1841">
        <v>0</v>
      </c>
      <c r="BT1841" t="s">
        <v>880</v>
      </c>
      <c r="BU1841">
        <v>0</v>
      </c>
      <c r="BV1841">
        <v>0</v>
      </c>
      <c r="BW1841" t="s">
        <v>697</v>
      </c>
      <c r="BX1841">
        <v>0</v>
      </c>
    </row>
    <row r="1842" spans="1:76" x14ac:dyDescent="0.25">
      <c r="A1842" t="s">
        <v>723</v>
      </c>
      <c r="B1842" t="s">
        <v>191</v>
      </c>
      <c r="C1842" t="s">
        <v>544</v>
      </c>
      <c r="D1842" t="s">
        <v>538</v>
      </c>
      <c r="E1842" t="s">
        <v>192</v>
      </c>
      <c r="F1842" t="s">
        <v>462</v>
      </c>
      <c r="G1842" t="s">
        <v>697</v>
      </c>
      <c r="H1842" t="s">
        <v>89</v>
      </c>
      <c r="I1842" t="s">
        <v>3088</v>
      </c>
      <c r="J1842" t="s">
        <v>3781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t="s">
        <v>697</v>
      </c>
      <c r="AC1842" s="2">
        <v>0</v>
      </c>
      <c r="AD1842">
        <v>0</v>
      </c>
      <c r="AE1842">
        <v>0</v>
      </c>
      <c r="AF1842">
        <v>1</v>
      </c>
      <c r="AG1842">
        <v>0</v>
      </c>
      <c r="AH1842">
        <v>100.36</v>
      </c>
      <c r="AI1842" t="s">
        <v>700</v>
      </c>
      <c r="AJ1842" t="s">
        <v>704</v>
      </c>
      <c r="AK1842" t="s">
        <v>697</v>
      </c>
      <c r="AL1842">
        <v>0</v>
      </c>
      <c r="AM1842">
        <v>0</v>
      </c>
      <c r="AN1842" t="s">
        <v>235</v>
      </c>
      <c r="AO1842" t="s">
        <v>697</v>
      </c>
      <c r="AP1842" t="s">
        <v>697</v>
      </c>
      <c r="AQ1842" t="s">
        <v>3964</v>
      </c>
      <c r="AR1842" t="s">
        <v>3965</v>
      </c>
      <c r="AS1842" t="s">
        <v>697</v>
      </c>
      <c r="AT1842" t="s">
        <v>697</v>
      </c>
      <c r="AU1842" t="s">
        <v>223</v>
      </c>
      <c r="AV1842" t="s">
        <v>236</v>
      </c>
      <c r="AW1842" t="s">
        <v>196</v>
      </c>
      <c r="AX1842" t="s">
        <v>697</v>
      </c>
      <c r="AY1842" t="s">
        <v>697</v>
      </c>
      <c r="AZ1842" t="s">
        <v>697</v>
      </c>
      <c r="BA1842" t="s">
        <v>3699</v>
      </c>
      <c r="BB1842" t="s">
        <v>3966</v>
      </c>
      <c r="BC1842">
        <v>0</v>
      </c>
      <c r="BD1842" t="s">
        <v>697</v>
      </c>
      <c r="BE1842">
        <v>0</v>
      </c>
      <c r="BF1842">
        <v>0</v>
      </c>
      <c r="BG1842">
        <v>0</v>
      </c>
      <c r="BH1842">
        <v>1.95</v>
      </c>
      <c r="BI1842" t="s">
        <v>197</v>
      </c>
      <c r="BJ1842" t="s">
        <v>192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 t="s">
        <v>3967</v>
      </c>
      <c r="BQ1842">
        <v>0</v>
      </c>
      <c r="BR1842">
        <v>0</v>
      </c>
      <c r="BS1842">
        <v>0</v>
      </c>
      <c r="BT1842" t="s">
        <v>880</v>
      </c>
      <c r="BU1842">
        <v>0</v>
      </c>
      <c r="BV1842">
        <v>0</v>
      </c>
      <c r="BW1842" t="s">
        <v>697</v>
      </c>
      <c r="BX1842">
        <v>0</v>
      </c>
    </row>
    <row r="1843" spans="1:76" x14ac:dyDescent="0.25">
      <c r="A1843" t="s">
        <v>723</v>
      </c>
      <c r="B1843" t="s">
        <v>191</v>
      </c>
      <c r="C1843" t="s">
        <v>544</v>
      </c>
      <c r="D1843" t="s">
        <v>538</v>
      </c>
      <c r="E1843" t="s">
        <v>192</v>
      </c>
      <c r="F1843" t="s">
        <v>462</v>
      </c>
      <c r="G1843" t="s">
        <v>697</v>
      </c>
      <c r="H1843" t="s">
        <v>89</v>
      </c>
      <c r="I1843" t="s">
        <v>3088</v>
      </c>
      <c r="J1843" t="s">
        <v>3781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697</v>
      </c>
      <c r="AC1843" s="2">
        <v>0</v>
      </c>
      <c r="AD1843">
        <v>0</v>
      </c>
      <c r="AE1843">
        <v>0</v>
      </c>
      <c r="AF1843">
        <v>0</v>
      </c>
      <c r="AG1843">
        <v>1</v>
      </c>
      <c r="AH1843">
        <v>50</v>
      </c>
      <c r="AI1843" t="s">
        <v>700</v>
      </c>
      <c r="AJ1843" t="s">
        <v>704</v>
      </c>
      <c r="AK1843" t="s">
        <v>697</v>
      </c>
      <c r="AL1843">
        <v>0</v>
      </c>
      <c r="AM1843">
        <v>0</v>
      </c>
      <c r="AN1843" t="s">
        <v>237</v>
      </c>
      <c r="AO1843" t="s">
        <v>697</v>
      </c>
      <c r="AP1843" t="s">
        <v>697</v>
      </c>
      <c r="AQ1843" t="s">
        <v>3964</v>
      </c>
      <c r="AR1843" t="s">
        <v>3965</v>
      </c>
      <c r="AS1843" t="s">
        <v>697</v>
      </c>
      <c r="AT1843" t="s">
        <v>697</v>
      </c>
      <c r="AU1843" t="s">
        <v>223</v>
      </c>
      <c r="AV1843" t="s">
        <v>236</v>
      </c>
      <c r="AW1843" t="s">
        <v>196</v>
      </c>
      <c r="AX1843" t="s">
        <v>697</v>
      </c>
      <c r="AY1843" t="s">
        <v>697</v>
      </c>
      <c r="AZ1843" t="s">
        <v>697</v>
      </c>
      <c r="BA1843" t="s">
        <v>3699</v>
      </c>
      <c r="BB1843" t="s">
        <v>3966</v>
      </c>
      <c r="BC1843">
        <v>0</v>
      </c>
      <c r="BD1843" t="s">
        <v>697</v>
      </c>
      <c r="BE1843">
        <v>0</v>
      </c>
      <c r="BF1843">
        <v>0</v>
      </c>
      <c r="BG1843">
        <v>0</v>
      </c>
      <c r="BH1843">
        <v>1.95</v>
      </c>
      <c r="BI1843" t="s">
        <v>197</v>
      </c>
      <c r="BJ1843" t="s">
        <v>192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 t="s">
        <v>3967</v>
      </c>
      <c r="BQ1843">
        <v>0</v>
      </c>
      <c r="BR1843">
        <v>0</v>
      </c>
      <c r="BS1843">
        <v>0</v>
      </c>
      <c r="BT1843" t="s">
        <v>880</v>
      </c>
      <c r="BU1843">
        <v>0</v>
      </c>
      <c r="BV1843">
        <v>0</v>
      </c>
      <c r="BW1843" t="s">
        <v>697</v>
      </c>
      <c r="BX1843">
        <v>0</v>
      </c>
    </row>
    <row r="1844" spans="1:76" x14ac:dyDescent="0.25">
      <c r="A1844" t="s">
        <v>720</v>
      </c>
      <c r="B1844" t="s">
        <v>191</v>
      </c>
      <c r="C1844" t="s">
        <v>541</v>
      </c>
      <c r="D1844" t="s">
        <v>536</v>
      </c>
      <c r="E1844" t="s">
        <v>192</v>
      </c>
      <c r="F1844" t="s">
        <v>222</v>
      </c>
      <c r="G1844" t="s">
        <v>697</v>
      </c>
      <c r="H1844" t="s">
        <v>89</v>
      </c>
      <c r="I1844" t="s">
        <v>1570</v>
      </c>
      <c r="J1844" t="s">
        <v>3781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697</v>
      </c>
      <c r="AC1844" s="2">
        <v>0</v>
      </c>
      <c r="AD1844">
        <v>0</v>
      </c>
      <c r="AE1844">
        <v>0</v>
      </c>
      <c r="AF1844">
        <v>1</v>
      </c>
      <c r="AG1844">
        <v>0</v>
      </c>
      <c r="AH1844">
        <v>45.04</v>
      </c>
      <c r="AI1844" t="s">
        <v>894</v>
      </c>
      <c r="AJ1844" t="s">
        <v>1011</v>
      </c>
      <c r="AK1844" t="s">
        <v>697</v>
      </c>
      <c r="AL1844">
        <v>0</v>
      </c>
      <c r="AM1844">
        <v>0</v>
      </c>
      <c r="AN1844" t="s">
        <v>235</v>
      </c>
      <c r="AO1844" t="s">
        <v>697</v>
      </c>
      <c r="AP1844" t="s">
        <v>697</v>
      </c>
      <c r="AQ1844" t="s">
        <v>3968</v>
      </c>
      <c r="AR1844" t="s">
        <v>3969</v>
      </c>
      <c r="AS1844" t="s">
        <v>697</v>
      </c>
      <c r="AT1844" t="s">
        <v>697</v>
      </c>
      <c r="AU1844" t="s">
        <v>213</v>
      </c>
      <c r="AV1844" t="s">
        <v>236</v>
      </c>
      <c r="AW1844" t="s">
        <v>196</v>
      </c>
      <c r="AX1844" t="s">
        <v>697</v>
      </c>
      <c r="AY1844" t="s">
        <v>697</v>
      </c>
      <c r="AZ1844" t="s">
        <v>697</v>
      </c>
      <c r="BA1844" t="s">
        <v>2609</v>
      </c>
      <c r="BB1844" t="s">
        <v>3556</v>
      </c>
      <c r="BC1844">
        <v>0</v>
      </c>
      <c r="BD1844" t="s">
        <v>697</v>
      </c>
      <c r="BE1844">
        <v>0</v>
      </c>
      <c r="BF1844">
        <v>0</v>
      </c>
      <c r="BG1844">
        <v>0</v>
      </c>
      <c r="BH1844">
        <v>1.75</v>
      </c>
      <c r="BI1844" t="s">
        <v>197</v>
      </c>
      <c r="BJ1844" t="s">
        <v>192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 t="s">
        <v>3970</v>
      </c>
      <c r="BQ1844">
        <v>0</v>
      </c>
      <c r="BR1844">
        <v>0</v>
      </c>
      <c r="BS1844">
        <v>0</v>
      </c>
      <c r="BT1844" t="s">
        <v>880</v>
      </c>
      <c r="BU1844">
        <v>0</v>
      </c>
      <c r="BV1844">
        <v>0</v>
      </c>
      <c r="BW1844" t="s">
        <v>697</v>
      </c>
      <c r="BX1844">
        <v>0</v>
      </c>
    </row>
    <row r="1845" spans="1:76" x14ac:dyDescent="0.25">
      <c r="A1845" t="s">
        <v>720</v>
      </c>
      <c r="B1845" t="s">
        <v>191</v>
      </c>
      <c r="C1845" t="s">
        <v>541</v>
      </c>
      <c r="D1845" t="s">
        <v>536</v>
      </c>
      <c r="E1845" t="s">
        <v>192</v>
      </c>
      <c r="F1845" t="s">
        <v>222</v>
      </c>
      <c r="G1845" t="s">
        <v>697</v>
      </c>
      <c r="H1845" t="s">
        <v>89</v>
      </c>
      <c r="I1845" t="s">
        <v>1570</v>
      </c>
      <c r="J1845" t="s">
        <v>3781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697</v>
      </c>
      <c r="AC1845" s="2">
        <v>0</v>
      </c>
      <c r="AD1845">
        <v>0</v>
      </c>
      <c r="AE1845">
        <v>0</v>
      </c>
      <c r="AF1845">
        <v>0</v>
      </c>
      <c r="AG1845">
        <v>1</v>
      </c>
      <c r="AH1845">
        <v>50</v>
      </c>
      <c r="AI1845" t="s">
        <v>894</v>
      </c>
      <c r="AJ1845" t="s">
        <v>1011</v>
      </c>
      <c r="AK1845" t="s">
        <v>697</v>
      </c>
      <c r="AL1845">
        <v>0</v>
      </c>
      <c r="AM1845">
        <v>0</v>
      </c>
      <c r="AN1845" t="s">
        <v>237</v>
      </c>
      <c r="AO1845" t="s">
        <v>697</v>
      </c>
      <c r="AP1845" t="s">
        <v>697</v>
      </c>
      <c r="AQ1845" t="s">
        <v>3968</v>
      </c>
      <c r="AR1845" t="s">
        <v>3969</v>
      </c>
      <c r="AS1845" t="s">
        <v>697</v>
      </c>
      <c r="AT1845" t="s">
        <v>697</v>
      </c>
      <c r="AU1845" t="s">
        <v>213</v>
      </c>
      <c r="AV1845" t="s">
        <v>236</v>
      </c>
      <c r="AW1845" t="s">
        <v>196</v>
      </c>
      <c r="AX1845" t="s">
        <v>697</v>
      </c>
      <c r="AY1845" t="s">
        <v>697</v>
      </c>
      <c r="AZ1845" t="s">
        <v>697</v>
      </c>
      <c r="BA1845" t="s">
        <v>2609</v>
      </c>
      <c r="BB1845" t="s">
        <v>3556</v>
      </c>
      <c r="BC1845">
        <v>0</v>
      </c>
      <c r="BD1845" t="s">
        <v>697</v>
      </c>
      <c r="BE1845">
        <v>0</v>
      </c>
      <c r="BF1845">
        <v>0</v>
      </c>
      <c r="BG1845">
        <v>0</v>
      </c>
      <c r="BH1845">
        <v>1.75</v>
      </c>
      <c r="BI1845" t="s">
        <v>197</v>
      </c>
      <c r="BJ1845" t="s">
        <v>192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 t="s">
        <v>3970</v>
      </c>
      <c r="BQ1845">
        <v>0</v>
      </c>
      <c r="BR1845">
        <v>0</v>
      </c>
      <c r="BS1845">
        <v>0</v>
      </c>
      <c r="BT1845" t="s">
        <v>880</v>
      </c>
      <c r="BU1845">
        <v>0</v>
      </c>
      <c r="BV1845">
        <v>0</v>
      </c>
      <c r="BW1845" t="s">
        <v>697</v>
      </c>
      <c r="BX1845">
        <v>0</v>
      </c>
    </row>
    <row r="1846" spans="1:76" x14ac:dyDescent="0.25">
      <c r="A1846" t="s">
        <v>722</v>
      </c>
      <c r="B1846" t="s">
        <v>191</v>
      </c>
      <c r="C1846" t="s">
        <v>615</v>
      </c>
      <c r="D1846" t="s">
        <v>798</v>
      </c>
      <c r="E1846" t="s">
        <v>192</v>
      </c>
      <c r="F1846" t="s">
        <v>616</v>
      </c>
      <c r="G1846" t="s">
        <v>697</v>
      </c>
      <c r="H1846" t="s">
        <v>89</v>
      </c>
      <c r="I1846" t="s">
        <v>3088</v>
      </c>
      <c r="J1846" t="s">
        <v>3781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697</v>
      </c>
      <c r="AC1846" s="2">
        <v>0</v>
      </c>
      <c r="AD1846">
        <v>0</v>
      </c>
      <c r="AE1846">
        <v>0</v>
      </c>
      <c r="AF1846">
        <v>1</v>
      </c>
      <c r="AG1846">
        <v>0</v>
      </c>
      <c r="AH1846">
        <v>61.77</v>
      </c>
      <c r="AI1846" t="s">
        <v>700</v>
      </c>
      <c r="AJ1846" t="s">
        <v>704</v>
      </c>
      <c r="AK1846" t="s">
        <v>697</v>
      </c>
      <c r="AL1846">
        <v>0</v>
      </c>
      <c r="AM1846">
        <v>0</v>
      </c>
      <c r="AN1846" t="s">
        <v>194</v>
      </c>
      <c r="AO1846" t="s">
        <v>697</v>
      </c>
      <c r="AP1846" t="s">
        <v>697</v>
      </c>
      <c r="AQ1846" t="s">
        <v>3964</v>
      </c>
      <c r="AR1846" t="s">
        <v>3965</v>
      </c>
      <c r="AS1846" t="s">
        <v>697</v>
      </c>
      <c r="AT1846" t="s">
        <v>697</v>
      </c>
      <c r="AU1846" t="s">
        <v>223</v>
      </c>
      <c r="AV1846" t="s">
        <v>236</v>
      </c>
      <c r="AW1846" t="s">
        <v>196</v>
      </c>
      <c r="AX1846" t="s">
        <v>697</v>
      </c>
      <c r="AY1846" t="s">
        <v>697</v>
      </c>
      <c r="AZ1846" t="s">
        <v>697</v>
      </c>
      <c r="BA1846" t="s">
        <v>3693</v>
      </c>
      <c r="BB1846" t="s">
        <v>3971</v>
      </c>
      <c r="BC1846">
        <v>0</v>
      </c>
      <c r="BD1846" t="s">
        <v>697</v>
      </c>
      <c r="BE1846">
        <v>0</v>
      </c>
      <c r="BF1846">
        <v>0</v>
      </c>
      <c r="BG1846">
        <v>0</v>
      </c>
      <c r="BH1846">
        <v>1.95</v>
      </c>
      <c r="BI1846" t="s">
        <v>197</v>
      </c>
      <c r="BJ1846" t="s">
        <v>192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 t="s">
        <v>3967</v>
      </c>
      <c r="BQ1846">
        <v>0</v>
      </c>
      <c r="BR1846">
        <v>0</v>
      </c>
      <c r="BS1846">
        <v>0</v>
      </c>
      <c r="BT1846" t="s">
        <v>880</v>
      </c>
      <c r="BU1846">
        <v>0</v>
      </c>
      <c r="BV1846">
        <v>0</v>
      </c>
      <c r="BW1846" t="s">
        <v>697</v>
      </c>
      <c r="BX1846">
        <v>0</v>
      </c>
    </row>
    <row r="1847" spans="1:76" x14ac:dyDescent="0.25">
      <c r="A1847" t="s">
        <v>722</v>
      </c>
      <c r="B1847" t="s">
        <v>191</v>
      </c>
      <c r="C1847" t="s">
        <v>615</v>
      </c>
      <c r="D1847" t="s">
        <v>798</v>
      </c>
      <c r="E1847" t="s">
        <v>192</v>
      </c>
      <c r="F1847" t="s">
        <v>616</v>
      </c>
      <c r="G1847" t="s">
        <v>198</v>
      </c>
      <c r="H1847" t="s">
        <v>198</v>
      </c>
      <c r="I1847" t="s">
        <v>3088</v>
      </c>
      <c r="J1847" t="s">
        <v>3781</v>
      </c>
      <c r="K1847">
        <v>1</v>
      </c>
      <c r="L1847">
        <v>706</v>
      </c>
      <c r="M1847">
        <v>485</v>
      </c>
      <c r="N1847">
        <v>0</v>
      </c>
      <c r="O1847">
        <v>0</v>
      </c>
      <c r="P1847">
        <v>0</v>
      </c>
      <c r="Q1847">
        <v>706</v>
      </c>
      <c r="R1847">
        <v>0</v>
      </c>
      <c r="S1847">
        <v>0</v>
      </c>
      <c r="T1847">
        <v>31.3</v>
      </c>
      <c r="U1847">
        <v>27.5</v>
      </c>
      <c r="V1847">
        <v>22.54</v>
      </c>
      <c r="W1847">
        <v>-8.76</v>
      </c>
      <c r="X1847">
        <v>-22.01</v>
      </c>
      <c r="Y1847">
        <v>20.280999999999999</v>
      </c>
      <c r="Z1847">
        <v>3.08</v>
      </c>
      <c r="AA1847">
        <v>0.64</v>
      </c>
      <c r="AB1847" t="s">
        <v>199</v>
      </c>
      <c r="AC1847" s="2">
        <v>-38.631967213114756</v>
      </c>
      <c r="AD1847">
        <v>-8.5</v>
      </c>
      <c r="AE1847">
        <v>508.77</v>
      </c>
      <c r="AF1847">
        <v>0</v>
      </c>
      <c r="AG1847">
        <v>0</v>
      </c>
      <c r="AH1847">
        <v>0</v>
      </c>
      <c r="AI1847" t="s">
        <v>697</v>
      </c>
      <c r="AJ1847" t="s">
        <v>697</v>
      </c>
      <c r="AK1847" t="s">
        <v>697</v>
      </c>
      <c r="AL1847">
        <v>0</v>
      </c>
      <c r="AM1847">
        <v>0</v>
      </c>
      <c r="AN1847" t="s">
        <v>697</v>
      </c>
      <c r="AO1847" t="s">
        <v>697</v>
      </c>
      <c r="AP1847" t="s">
        <v>248</v>
      </c>
      <c r="AQ1847" t="s">
        <v>3964</v>
      </c>
      <c r="AR1847" t="s">
        <v>3965</v>
      </c>
      <c r="AS1847" t="s">
        <v>697</v>
      </c>
      <c r="AT1847" t="s">
        <v>697</v>
      </c>
      <c r="AU1847" t="s">
        <v>223</v>
      </c>
      <c r="AV1847" t="s">
        <v>236</v>
      </c>
      <c r="AW1847" t="s">
        <v>196</v>
      </c>
      <c r="AX1847" t="s">
        <v>697</v>
      </c>
      <c r="AY1847" t="s">
        <v>697</v>
      </c>
      <c r="AZ1847" t="s">
        <v>697</v>
      </c>
      <c r="BA1847" t="s">
        <v>3693</v>
      </c>
      <c r="BB1847" t="s">
        <v>3971</v>
      </c>
      <c r="BC1847">
        <v>0</v>
      </c>
      <c r="BD1847" t="s">
        <v>697</v>
      </c>
      <c r="BE1847">
        <v>0</v>
      </c>
      <c r="BF1847">
        <v>0</v>
      </c>
      <c r="BG1847">
        <v>0</v>
      </c>
      <c r="BH1847">
        <v>0</v>
      </c>
      <c r="BI1847" t="s">
        <v>197</v>
      </c>
      <c r="BJ1847" t="s">
        <v>697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 t="s">
        <v>3967</v>
      </c>
      <c r="BQ1847">
        <v>0</v>
      </c>
      <c r="BR1847">
        <v>0</v>
      </c>
      <c r="BS1847">
        <v>0</v>
      </c>
      <c r="BT1847" t="s">
        <v>697</v>
      </c>
      <c r="BU1847">
        <v>0</v>
      </c>
      <c r="BV1847">
        <v>0</v>
      </c>
      <c r="BW1847" t="s">
        <v>697</v>
      </c>
      <c r="BX1847">
        <v>0</v>
      </c>
    </row>
    <row r="1848" spans="1:76" x14ac:dyDescent="0.25">
      <c r="A1848" t="s">
        <v>733</v>
      </c>
      <c r="B1848" t="s">
        <v>191</v>
      </c>
      <c r="C1848" t="s">
        <v>205</v>
      </c>
      <c r="D1848" t="s">
        <v>673</v>
      </c>
      <c r="E1848" t="s">
        <v>192</v>
      </c>
      <c r="F1848" t="s">
        <v>206</v>
      </c>
      <c r="G1848" t="s">
        <v>697</v>
      </c>
      <c r="H1848" t="s">
        <v>89</v>
      </c>
      <c r="I1848" t="s">
        <v>1435</v>
      </c>
      <c r="J1848" t="s">
        <v>3781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697</v>
      </c>
      <c r="AC1848" s="2">
        <v>0</v>
      </c>
      <c r="AD1848">
        <v>0</v>
      </c>
      <c r="AE1848">
        <v>0</v>
      </c>
      <c r="AF1848">
        <v>1</v>
      </c>
      <c r="AG1848">
        <v>0</v>
      </c>
      <c r="AH1848">
        <v>50.19</v>
      </c>
      <c r="AI1848" t="s">
        <v>700</v>
      </c>
      <c r="AJ1848" t="s">
        <v>704</v>
      </c>
      <c r="AK1848" t="s">
        <v>697</v>
      </c>
      <c r="AL1848">
        <v>0</v>
      </c>
      <c r="AM1848">
        <v>0</v>
      </c>
      <c r="AN1848" t="s">
        <v>235</v>
      </c>
      <c r="AO1848" t="s">
        <v>697</v>
      </c>
      <c r="AP1848" t="s">
        <v>697</v>
      </c>
      <c r="AQ1848" t="s">
        <v>3972</v>
      </c>
      <c r="AR1848" t="s">
        <v>3973</v>
      </c>
      <c r="AS1848" t="s">
        <v>697</v>
      </c>
      <c r="AT1848" t="s">
        <v>697</v>
      </c>
      <c r="AU1848" t="s">
        <v>223</v>
      </c>
      <c r="AV1848" t="s">
        <v>236</v>
      </c>
      <c r="AW1848" t="s">
        <v>196</v>
      </c>
      <c r="AX1848" t="s">
        <v>697</v>
      </c>
      <c r="AY1848" t="s">
        <v>697</v>
      </c>
      <c r="AZ1848" t="s">
        <v>697</v>
      </c>
      <c r="BA1848" t="s">
        <v>2095</v>
      </c>
      <c r="BB1848" t="s">
        <v>2943</v>
      </c>
      <c r="BC1848">
        <v>0</v>
      </c>
      <c r="BD1848" t="s">
        <v>697</v>
      </c>
      <c r="BE1848">
        <v>0</v>
      </c>
      <c r="BF1848">
        <v>0</v>
      </c>
      <c r="BG1848">
        <v>0</v>
      </c>
      <c r="BH1848">
        <v>1.95</v>
      </c>
      <c r="BI1848" t="s">
        <v>197</v>
      </c>
      <c r="BJ1848" t="s">
        <v>192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 t="s">
        <v>3974</v>
      </c>
      <c r="BQ1848">
        <v>0</v>
      </c>
      <c r="BR1848">
        <v>0</v>
      </c>
      <c r="BS1848">
        <v>0</v>
      </c>
      <c r="BT1848" t="s">
        <v>880</v>
      </c>
      <c r="BU1848">
        <v>0</v>
      </c>
      <c r="BV1848">
        <v>0</v>
      </c>
      <c r="BW1848" t="s">
        <v>697</v>
      </c>
      <c r="BX1848">
        <v>0</v>
      </c>
    </row>
    <row r="1849" spans="1:76" x14ac:dyDescent="0.25">
      <c r="A1849" t="s">
        <v>733</v>
      </c>
      <c r="B1849" t="s">
        <v>191</v>
      </c>
      <c r="C1849" t="s">
        <v>205</v>
      </c>
      <c r="D1849" t="s">
        <v>673</v>
      </c>
      <c r="E1849" t="s">
        <v>192</v>
      </c>
      <c r="F1849" t="s">
        <v>206</v>
      </c>
      <c r="G1849" t="s">
        <v>697</v>
      </c>
      <c r="H1849" t="s">
        <v>89</v>
      </c>
      <c r="I1849" t="s">
        <v>1435</v>
      </c>
      <c r="J1849" t="s">
        <v>3781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697</v>
      </c>
      <c r="AC1849" s="2">
        <v>0</v>
      </c>
      <c r="AD1849">
        <v>0</v>
      </c>
      <c r="AE1849">
        <v>0</v>
      </c>
      <c r="AF1849">
        <v>0</v>
      </c>
      <c r="AG1849">
        <v>1</v>
      </c>
      <c r="AH1849">
        <v>50</v>
      </c>
      <c r="AI1849" t="s">
        <v>700</v>
      </c>
      <c r="AJ1849" t="s">
        <v>704</v>
      </c>
      <c r="AK1849" t="s">
        <v>697</v>
      </c>
      <c r="AL1849">
        <v>0</v>
      </c>
      <c r="AM1849">
        <v>0</v>
      </c>
      <c r="AN1849" t="s">
        <v>237</v>
      </c>
      <c r="AO1849" t="s">
        <v>697</v>
      </c>
      <c r="AP1849" t="s">
        <v>697</v>
      </c>
      <c r="AQ1849" t="s">
        <v>3972</v>
      </c>
      <c r="AR1849" t="s">
        <v>3973</v>
      </c>
      <c r="AS1849" t="s">
        <v>697</v>
      </c>
      <c r="AT1849" t="s">
        <v>697</v>
      </c>
      <c r="AU1849" t="s">
        <v>223</v>
      </c>
      <c r="AV1849" t="s">
        <v>236</v>
      </c>
      <c r="AW1849" t="s">
        <v>196</v>
      </c>
      <c r="AX1849" t="s">
        <v>697</v>
      </c>
      <c r="AY1849" t="s">
        <v>697</v>
      </c>
      <c r="AZ1849" t="s">
        <v>697</v>
      </c>
      <c r="BA1849" t="s">
        <v>2095</v>
      </c>
      <c r="BB1849" t="s">
        <v>2943</v>
      </c>
      <c r="BC1849">
        <v>0</v>
      </c>
      <c r="BD1849" t="s">
        <v>697</v>
      </c>
      <c r="BE1849">
        <v>0</v>
      </c>
      <c r="BF1849">
        <v>0</v>
      </c>
      <c r="BG1849">
        <v>0</v>
      </c>
      <c r="BH1849">
        <v>1.95</v>
      </c>
      <c r="BI1849" t="s">
        <v>197</v>
      </c>
      <c r="BJ1849" t="s">
        <v>192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 t="s">
        <v>3974</v>
      </c>
      <c r="BQ1849">
        <v>0</v>
      </c>
      <c r="BR1849">
        <v>0</v>
      </c>
      <c r="BS1849">
        <v>0</v>
      </c>
      <c r="BT1849" t="s">
        <v>880</v>
      </c>
      <c r="BU1849">
        <v>0</v>
      </c>
      <c r="BV1849">
        <v>0</v>
      </c>
      <c r="BW1849" t="s">
        <v>697</v>
      </c>
      <c r="BX1849">
        <v>0</v>
      </c>
    </row>
    <row r="1850" spans="1:76" x14ac:dyDescent="0.25">
      <c r="A1850" t="s">
        <v>1056</v>
      </c>
      <c r="B1850" t="s">
        <v>201</v>
      </c>
      <c r="C1850" t="s">
        <v>1057</v>
      </c>
      <c r="D1850" t="s">
        <v>254</v>
      </c>
      <c r="E1850" t="s">
        <v>192</v>
      </c>
      <c r="F1850" t="s">
        <v>635</v>
      </c>
      <c r="G1850" t="s">
        <v>697</v>
      </c>
      <c r="H1850" t="s">
        <v>89</v>
      </c>
      <c r="I1850" t="s">
        <v>3088</v>
      </c>
      <c r="J1850" t="s">
        <v>3781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">
        <v>697</v>
      </c>
      <c r="AC1850" s="2">
        <v>0</v>
      </c>
      <c r="AD1850">
        <v>0</v>
      </c>
      <c r="AE1850">
        <v>0</v>
      </c>
      <c r="AF1850">
        <v>1</v>
      </c>
      <c r="AG1850">
        <v>0</v>
      </c>
      <c r="AH1850">
        <v>91.17</v>
      </c>
      <c r="AI1850" t="s">
        <v>3975</v>
      </c>
      <c r="AJ1850" t="s">
        <v>3976</v>
      </c>
      <c r="AK1850" t="s">
        <v>697</v>
      </c>
      <c r="AL1850">
        <v>0</v>
      </c>
      <c r="AM1850">
        <v>0</v>
      </c>
      <c r="AN1850" t="s">
        <v>194</v>
      </c>
      <c r="AO1850" t="s">
        <v>697</v>
      </c>
      <c r="AP1850" t="s">
        <v>697</v>
      </c>
      <c r="AQ1850" t="s">
        <v>3977</v>
      </c>
      <c r="AR1850" t="s">
        <v>3978</v>
      </c>
      <c r="AS1850" t="s">
        <v>697</v>
      </c>
      <c r="AT1850" t="s">
        <v>697</v>
      </c>
      <c r="AU1850" t="s">
        <v>207</v>
      </c>
      <c r="AV1850" t="s">
        <v>236</v>
      </c>
      <c r="AW1850" t="s">
        <v>196</v>
      </c>
      <c r="AX1850" t="s">
        <v>697</v>
      </c>
      <c r="AY1850" t="s">
        <v>697</v>
      </c>
      <c r="AZ1850" t="s">
        <v>697</v>
      </c>
      <c r="BA1850" t="s">
        <v>3979</v>
      </c>
      <c r="BB1850" t="s">
        <v>3980</v>
      </c>
      <c r="BC1850">
        <v>0</v>
      </c>
      <c r="BD1850" t="s">
        <v>697</v>
      </c>
      <c r="BE1850">
        <v>0</v>
      </c>
      <c r="BF1850">
        <v>0</v>
      </c>
      <c r="BG1850">
        <v>0</v>
      </c>
      <c r="BH1850">
        <v>1.5</v>
      </c>
      <c r="BI1850" t="s">
        <v>197</v>
      </c>
      <c r="BJ1850" t="s">
        <v>192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 t="s">
        <v>3981</v>
      </c>
      <c r="BQ1850">
        <v>0</v>
      </c>
      <c r="BR1850">
        <v>0</v>
      </c>
      <c r="BS1850">
        <v>0</v>
      </c>
      <c r="BT1850" t="s">
        <v>880</v>
      </c>
      <c r="BU1850">
        <v>0</v>
      </c>
      <c r="BV1850">
        <v>0</v>
      </c>
      <c r="BW1850" t="s">
        <v>697</v>
      </c>
      <c r="BX1850">
        <v>0</v>
      </c>
    </row>
    <row r="1851" spans="1:76" x14ac:dyDescent="0.25">
      <c r="A1851" t="s">
        <v>1056</v>
      </c>
      <c r="B1851" t="s">
        <v>201</v>
      </c>
      <c r="C1851" t="s">
        <v>1057</v>
      </c>
      <c r="D1851" t="s">
        <v>254</v>
      </c>
      <c r="E1851" t="s">
        <v>192</v>
      </c>
      <c r="F1851" t="s">
        <v>635</v>
      </c>
      <c r="G1851" t="s">
        <v>198</v>
      </c>
      <c r="H1851" t="s">
        <v>198</v>
      </c>
      <c r="I1851" t="s">
        <v>3088</v>
      </c>
      <c r="J1851" t="s">
        <v>3781</v>
      </c>
      <c r="K1851">
        <v>1</v>
      </c>
      <c r="L1851">
        <v>706</v>
      </c>
      <c r="M1851">
        <v>439</v>
      </c>
      <c r="N1851">
        <v>0</v>
      </c>
      <c r="O1851">
        <v>0</v>
      </c>
      <c r="P1851">
        <v>0</v>
      </c>
      <c r="Q1851">
        <v>706</v>
      </c>
      <c r="R1851">
        <v>0</v>
      </c>
      <c r="S1851">
        <v>0</v>
      </c>
      <c r="T1851">
        <v>37.82</v>
      </c>
      <c r="U1851">
        <v>29.5</v>
      </c>
      <c r="V1851">
        <v>24.18</v>
      </c>
      <c r="W1851">
        <v>-13.64</v>
      </c>
      <c r="X1851">
        <v>-48.14</v>
      </c>
      <c r="Y1851">
        <v>20.13</v>
      </c>
      <c r="Z1851">
        <v>14.27</v>
      </c>
      <c r="AA1851">
        <v>3.25</v>
      </c>
      <c r="AB1851" t="s">
        <v>199</v>
      </c>
      <c r="AC1851" s="2">
        <v>-64.639344262295083</v>
      </c>
      <c r="AD1851">
        <v>-14.22</v>
      </c>
      <c r="AE1851">
        <v>483.46</v>
      </c>
      <c r="AF1851">
        <v>0</v>
      </c>
      <c r="AG1851">
        <v>0</v>
      </c>
      <c r="AH1851">
        <v>0</v>
      </c>
      <c r="AI1851" t="s">
        <v>697</v>
      </c>
      <c r="AJ1851" t="s">
        <v>697</v>
      </c>
      <c r="AK1851" t="s">
        <v>697</v>
      </c>
      <c r="AL1851">
        <v>0</v>
      </c>
      <c r="AM1851">
        <v>0</v>
      </c>
      <c r="AN1851" t="s">
        <v>697</v>
      </c>
      <c r="AO1851" t="s">
        <v>697</v>
      </c>
      <c r="AP1851" t="s">
        <v>215</v>
      </c>
      <c r="AQ1851" t="s">
        <v>3977</v>
      </c>
      <c r="AR1851" t="s">
        <v>3978</v>
      </c>
      <c r="AS1851" t="s">
        <v>697</v>
      </c>
      <c r="AT1851" t="s">
        <v>697</v>
      </c>
      <c r="AU1851" t="s">
        <v>207</v>
      </c>
      <c r="AV1851" t="s">
        <v>236</v>
      </c>
      <c r="AW1851" t="s">
        <v>196</v>
      </c>
      <c r="AX1851" t="s">
        <v>697</v>
      </c>
      <c r="AY1851" t="s">
        <v>697</v>
      </c>
      <c r="AZ1851" t="s">
        <v>697</v>
      </c>
      <c r="BA1851" t="s">
        <v>3979</v>
      </c>
      <c r="BB1851" t="s">
        <v>3980</v>
      </c>
      <c r="BC1851">
        <v>0</v>
      </c>
      <c r="BD1851" t="s">
        <v>697</v>
      </c>
      <c r="BE1851">
        <v>0</v>
      </c>
      <c r="BF1851">
        <v>0</v>
      </c>
      <c r="BG1851">
        <v>0</v>
      </c>
      <c r="BH1851">
        <v>0</v>
      </c>
      <c r="BI1851" t="s">
        <v>197</v>
      </c>
      <c r="BJ1851" t="s">
        <v>697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 t="s">
        <v>3981</v>
      </c>
      <c r="BQ1851">
        <v>0</v>
      </c>
      <c r="BR1851">
        <v>0</v>
      </c>
      <c r="BS1851">
        <v>0</v>
      </c>
      <c r="BT1851" t="s">
        <v>697</v>
      </c>
      <c r="BU1851">
        <v>0</v>
      </c>
      <c r="BV1851">
        <v>0</v>
      </c>
      <c r="BW1851" t="s">
        <v>697</v>
      </c>
      <c r="BX1851">
        <v>0</v>
      </c>
    </row>
    <row r="1852" spans="1:76" x14ac:dyDescent="0.25">
      <c r="A1852" t="s">
        <v>1056</v>
      </c>
      <c r="B1852" t="s">
        <v>201</v>
      </c>
      <c r="C1852" t="s">
        <v>1057</v>
      </c>
      <c r="D1852" t="s">
        <v>254</v>
      </c>
      <c r="E1852" t="s">
        <v>192</v>
      </c>
      <c r="F1852" t="s">
        <v>635</v>
      </c>
      <c r="G1852" t="s">
        <v>697</v>
      </c>
      <c r="H1852" t="s">
        <v>89</v>
      </c>
      <c r="I1852" t="s">
        <v>3088</v>
      </c>
      <c r="J1852" t="s">
        <v>3781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697</v>
      </c>
      <c r="AC1852" s="2">
        <v>0</v>
      </c>
      <c r="AD1852">
        <v>0</v>
      </c>
      <c r="AE1852">
        <v>0</v>
      </c>
      <c r="AF1852">
        <v>1</v>
      </c>
      <c r="AG1852">
        <v>0</v>
      </c>
      <c r="AH1852">
        <v>91.17</v>
      </c>
      <c r="AI1852" t="s">
        <v>3975</v>
      </c>
      <c r="AJ1852" t="s">
        <v>3976</v>
      </c>
      <c r="AK1852" t="s">
        <v>697</v>
      </c>
      <c r="AL1852">
        <v>0</v>
      </c>
      <c r="AM1852">
        <v>0</v>
      </c>
      <c r="AN1852" t="s">
        <v>194</v>
      </c>
      <c r="AO1852" t="s">
        <v>697</v>
      </c>
      <c r="AP1852" t="s">
        <v>697</v>
      </c>
      <c r="AQ1852" t="s">
        <v>3977</v>
      </c>
      <c r="AR1852" t="s">
        <v>3978</v>
      </c>
      <c r="AS1852" t="s">
        <v>697</v>
      </c>
      <c r="AT1852" t="s">
        <v>697</v>
      </c>
      <c r="AU1852" t="s">
        <v>207</v>
      </c>
      <c r="AV1852" t="s">
        <v>236</v>
      </c>
      <c r="AW1852" t="s">
        <v>196</v>
      </c>
      <c r="AX1852" t="s">
        <v>697</v>
      </c>
      <c r="AY1852" t="s">
        <v>697</v>
      </c>
      <c r="AZ1852" t="s">
        <v>697</v>
      </c>
      <c r="BA1852" t="s">
        <v>3982</v>
      </c>
      <c r="BB1852" t="s">
        <v>3983</v>
      </c>
      <c r="BC1852">
        <v>0</v>
      </c>
      <c r="BD1852" t="s">
        <v>697</v>
      </c>
      <c r="BE1852">
        <v>0</v>
      </c>
      <c r="BF1852">
        <v>0</v>
      </c>
      <c r="BG1852">
        <v>0</v>
      </c>
      <c r="BH1852">
        <v>1.5</v>
      </c>
      <c r="BI1852" t="s">
        <v>197</v>
      </c>
      <c r="BJ1852" t="s">
        <v>192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 t="s">
        <v>3981</v>
      </c>
      <c r="BQ1852">
        <v>0</v>
      </c>
      <c r="BR1852">
        <v>0</v>
      </c>
      <c r="BS1852">
        <v>0</v>
      </c>
      <c r="BT1852" t="s">
        <v>880</v>
      </c>
      <c r="BU1852">
        <v>0</v>
      </c>
      <c r="BV1852">
        <v>0</v>
      </c>
      <c r="BW1852" t="s">
        <v>697</v>
      </c>
      <c r="BX1852">
        <v>0</v>
      </c>
    </row>
    <row r="1853" spans="1:76" x14ac:dyDescent="0.25">
      <c r="A1853" t="s">
        <v>1056</v>
      </c>
      <c r="B1853" t="s">
        <v>201</v>
      </c>
      <c r="C1853" t="s">
        <v>1057</v>
      </c>
      <c r="D1853" t="s">
        <v>254</v>
      </c>
      <c r="E1853" t="s">
        <v>192</v>
      </c>
      <c r="F1853" t="s">
        <v>635</v>
      </c>
      <c r="G1853" t="s">
        <v>198</v>
      </c>
      <c r="H1853" t="s">
        <v>198</v>
      </c>
      <c r="I1853" t="s">
        <v>3088</v>
      </c>
      <c r="J1853" t="s">
        <v>3781</v>
      </c>
      <c r="K1853">
        <v>1</v>
      </c>
      <c r="L1853">
        <v>706</v>
      </c>
      <c r="M1853">
        <v>439</v>
      </c>
      <c r="N1853">
        <v>0</v>
      </c>
      <c r="O1853">
        <v>0</v>
      </c>
      <c r="P1853">
        <v>0</v>
      </c>
      <c r="Q1853">
        <v>706</v>
      </c>
      <c r="R1853">
        <v>0</v>
      </c>
      <c r="S1853">
        <v>0</v>
      </c>
      <c r="T1853">
        <v>37.82</v>
      </c>
      <c r="U1853">
        <v>29.5</v>
      </c>
      <c r="V1853">
        <v>24.18</v>
      </c>
      <c r="W1853">
        <v>-13.64</v>
      </c>
      <c r="X1853">
        <v>-48.14</v>
      </c>
      <c r="Y1853">
        <v>20.13</v>
      </c>
      <c r="Z1853">
        <v>14.27</v>
      </c>
      <c r="AA1853">
        <v>3.25</v>
      </c>
      <c r="AB1853" t="s">
        <v>199</v>
      </c>
      <c r="AC1853" s="2">
        <v>-64.639344262295083</v>
      </c>
      <c r="AD1853">
        <v>-14.22</v>
      </c>
      <c r="AE1853">
        <v>483.46</v>
      </c>
      <c r="AF1853">
        <v>0</v>
      </c>
      <c r="AG1853">
        <v>0</v>
      </c>
      <c r="AH1853">
        <v>0</v>
      </c>
      <c r="AI1853" t="s">
        <v>697</v>
      </c>
      <c r="AJ1853" t="s">
        <v>697</v>
      </c>
      <c r="AK1853" t="s">
        <v>697</v>
      </c>
      <c r="AL1853">
        <v>0</v>
      </c>
      <c r="AM1853">
        <v>0</v>
      </c>
      <c r="AN1853" t="s">
        <v>697</v>
      </c>
      <c r="AO1853" t="s">
        <v>697</v>
      </c>
      <c r="AP1853" t="s">
        <v>215</v>
      </c>
      <c r="AQ1853" t="s">
        <v>3977</v>
      </c>
      <c r="AR1853" t="s">
        <v>3978</v>
      </c>
      <c r="AS1853" t="s">
        <v>697</v>
      </c>
      <c r="AT1853" t="s">
        <v>697</v>
      </c>
      <c r="AU1853" t="s">
        <v>207</v>
      </c>
      <c r="AV1853" t="s">
        <v>236</v>
      </c>
      <c r="AW1853" t="s">
        <v>196</v>
      </c>
      <c r="AX1853" t="s">
        <v>697</v>
      </c>
      <c r="AY1853" t="s">
        <v>697</v>
      </c>
      <c r="AZ1853" t="s">
        <v>697</v>
      </c>
      <c r="BA1853" t="s">
        <v>3982</v>
      </c>
      <c r="BB1853" t="s">
        <v>3983</v>
      </c>
      <c r="BC1853">
        <v>0</v>
      </c>
      <c r="BD1853" t="s">
        <v>697</v>
      </c>
      <c r="BE1853">
        <v>0</v>
      </c>
      <c r="BF1853">
        <v>0</v>
      </c>
      <c r="BG1853">
        <v>0</v>
      </c>
      <c r="BH1853">
        <v>0</v>
      </c>
      <c r="BI1853" t="s">
        <v>197</v>
      </c>
      <c r="BJ1853" t="s">
        <v>697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 t="s">
        <v>3981</v>
      </c>
      <c r="BQ1853">
        <v>0</v>
      </c>
      <c r="BR1853">
        <v>0</v>
      </c>
      <c r="BS1853">
        <v>0</v>
      </c>
      <c r="BT1853" t="s">
        <v>697</v>
      </c>
      <c r="BU1853">
        <v>0</v>
      </c>
      <c r="BV1853">
        <v>0</v>
      </c>
      <c r="BW1853" t="s">
        <v>697</v>
      </c>
      <c r="BX1853">
        <v>0</v>
      </c>
    </row>
    <row r="1854" spans="1:76" x14ac:dyDescent="0.25">
      <c r="A1854" t="s">
        <v>192</v>
      </c>
      <c r="B1854" t="s">
        <v>697</v>
      </c>
      <c r="C1854" t="s">
        <v>697</v>
      </c>
      <c r="D1854" t="s">
        <v>697</v>
      </c>
      <c r="E1854" t="s">
        <v>697</v>
      </c>
      <c r="F1854" t="s">
        <v>693</v>
      </c>
      <c r="G1854" t="s">
        <v>697</v>
      </c>
      <c r="H1854" t="s">
        <v>184</v>
      </c>
      <c r="I1854" t="s">
        <v>3781</v>
      </c>
      <c r="J1854" t="s">
        <v>3781</v>
      </c>
      <c r="K1854">
        <v>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697</v>
      </c>
      <c r="AC1854" s="2">
        <v>-0.96721311475409844</v>
      </c>
      <c r="AD1854">
        <v>-0.21</v>
      </c>
      <c r="AE1854">
        <v>0</v>
      </c>
      <c r="AF1854">
        <v>0</v>
      </c>
      <c r="AG1854">
        <v>0</v>
      </c>
      <c r="AH1854">
        <v>0</v>
      </c>
      <c r="AI1854" t="s">
        <v>697</v>
      </c>
      <c r="AJ1854" t="s">
        <v>697</v>
      </c>
      <c r="AK1854" t="s">
        <v>697</v>
      </c>
      <c r="AL1854">
        <v>0</v>
      </c>
      <c r="AM1854">
        <v>0</v>
      </c>
      <c r="AN1854" t="s">
        <v>697</v>
      </c>
      <c r="AO1854" t="s">
        <v>697</v>
      </c>
      <c r="AP1854" t="s">
        <v>697</v>
      </c>
      <c r="AQ1854" t="s">
        <v>697</v>
      </c>
      <c r="AR1854" t="s">
        <v>697</v>
      </c>
      <c r="AS1854" t="s">
        <v>697</v>
      </c>
      <c r="AT1854" t="s">
        <v>697</v>
      </c>
      <c r="AU1854" t="s">
        <v>697</v>
      </c>
      <c r="AV1854" t="s">
        <v>697</v>
      </c>
      <c r="AW1854" t="s">
        <v>697</v>
      </c>
      <c r="AX1854" t="s">
        <v>697</v>
      </c>
      <c r="AY1854" t="s">
        <v>697</v>
      </c>
      <c r="AZ1854" t="s">
        <v>697</v>
      </c>
      <c r="BA1854" t="s">
        <v>2498</v>
      </c>
      <c r="BB1854" t="s">
        <v>2895</v>
      </c>
      <c r="BC1854">
        <v>1.18</v>
      </c>
      <c r="BD1854" t="s">
        <v>697</v>
      </c>
      <c r="BE1854">
        <v>0</v>
      </c>
      <c r="BF1854">
        <v>0</v>
      </c>
      <c r="BG1854">
        <v>0</v>
      </c>
      <c r="BH1854">
        <v>0</v>
      </c>
      <c r="BI1854" t="s">
        <v>197</v>
      </c>
      <c r="BJ1854" t="s">
        <v>697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 t="s">
        <v>697</v>
      </c>
      <c r="BQ1854">
        <v>0</v>
      </c>
      <c r="BR1854">
        <v>0</v>
      </c>
      <c r="BS1854">
        <v>0</v>
      </c>
      <c r="BT1854" t="s">
        <v>697</v>
      </c>
      <c r="BU1854">
        <v>0</v>
      </c>
      <c r="BV1854">
        <v>0</v>
      </c>
      <c r="BW1854" t="s">
        <v>697</v>
      </c>
      <c r="BX1854">
        <v>0</v>
      </c>
    </row>
    <row r="1855" spans="1:76" x14ac:dyDescent="0.25">
      <c r="A1855" t="s">
        <v>192</v>
      </c>
      <c r="B1855" t="s">
        <v>697</v>
      </c>
      <c r="C1855" t="s">
        <v>697</v>
      </c>
      <c r="D1855" t="s">
        <v>697</v>
      </c>
      <c r="E1855" t="s">
        <v>697</v>
      </c>
      <c r="F1855" t="s">
        <v>234</v>
      </c>
      <c r="G1855" t="s">
        <v>697</v>
      </c>
      <c r="H1855" t="s">
        <v>184</v>
      </c>
      <c r="I1855" t="s">
        <v>3781</v>
      </c>
      <c r="J1855" t="s">
        <v>3781</v>
      </c>
      <c r="K1855">
        <v>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697</v>
      </c>
      <c r="AC1855" s="2">
        <v>-0.41803278688524592</v>
      </c>
      <c r="AD1855">
        <v>-0.09</v>
      </c>
      <c r="AE1855">
        <v>0</v>
      </c>
      <c r="AF1855">
        <v>0</v>
      </c>
      <c r="AG1855">
        <v>0</v>
      </c>
      <c r="AH1855">
        <v>0</v>
      </c>
      <c r="AI1855" t="s">
        <v>697</v>
      </c>
      <c r="AJ1855" t="s">
        <v>697</v>
      </c>
      <c r="AK1855" t="s">
        <v>697</v>
      </c>
      <c r="AL1855">
        <v>0</v>
      </c>
      <c r="AM1855">
        <v>0</v>
      </c>
      <c r="AN1855" t="s">
        <v>697</v>
      </c>
      <c r="AO1855" t="s">
        <v>697</v>
      </c>
      <c r="AP1855" t="s">
        <v>697</v>
      </c>
      <c r="AQ1855" t="s">
        <v>697</v>
      </c>
      <c r="AR1855" t="s">
        <v>697</v>
      </c>
      <c r="AS1855" t="s">
        <v>697</v>
      </c>
      <c r="AT1855" t="s">
        <v>697</v>
      </c>
      <c r="AU1855" t="s">
        <v>697</v>
      </c>
      <c r="AV1855" t="s">
        <v>697</v>
      </c>
      <c r="AW1855" t="s">
        <v>697</v>
      </c>
      <c r="AX1855" t="s">
        <v>697</v>
      </c>
      <c r="AY1855" t="s">
        <v>697</v>
      </c>
      <c r="AZ1855" t="s">
        <v>697</v>
      </c>
      <c r="BA1855" t="s">
        <v>1504</v>
      </c>
      <c r="BB1855" t="s">
        <v>2310</v>
      </c>
      <c r="BC1855">
        <v>0.51</v>
      </c>
      <c r="BD1855" t="s">
        <v>362</v>
      </c>
      <c r="BE1855">
        <v>0</v>
      </c>
      <c r="BF1855">
        <v>0</v>
      </c>
      <c r="BG1855">
        <v>0</v>
      </c>
      <c r="BH1855">
        <v>0</v>
      </c>
      <c r="BI1855" t="s">
        <v>197</v>
      </c>
      <c r="BJ1855" t="s">
        <v>697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 t="s">
        <v>697</v>
      </c>
      <c r="BQ1855">
        <v>0</v>
      </c>
      <c r="BR1855">
        <v>0</v>
      </c>
      <c r="BS1855">
        <v>0</v>
      </c>
      <c r="BT1855" t="s">
        <v>697</v>
      </c>
      <c r="BU1855">
        <v>0</v>
      </c>
      <c r="BV1855">
        <v>0</v>
      </c>
      <c r="BW1855" t="s">
        <v>697</v>
      </c>
      <c r="BX1855">
        <v>0</v>
      </c>
    </row>
    <row r="1856" spans="1:76" x14ac:dyDescent="0.25">
      <c r="A1856" t="s">
        <v>192</v>
      </c>
      <c r="B1856" t="s">
        <v>697</v>
      </c>
      <c r="C1856" t="s">
        <v>697</v>
      </c>
      <c r="D1856" t="s">
        <v>697</v>
      </c>
      <c r="E1856" t="s">
        <v>697</v>
      </c>
      <c r="F1856" t="s">
        <v>456</v>
      </c>
      <c r="G1856" t="s">
        <v>697</v>
      </c>
      <c r="H1856" t="s">
        <v>184</v>
      </c>
      <c r="I1856" t="s">
        <v>3781</v>
      </c>
      <c r="J1856" t="s">
        <v>3781</v>
      </c>
      <c r="K1856">
        <v>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697</v>
      </c>
      <c r="AC1856" s="2">
        <v>-0.50819672131147542</v>
      </c>
      <c r="AD1856">
        <v>-0.11</v>
      </c>
      <c r="AE1856">
        <v>0</v>
      </c>
      <c r="AF1856">
        <v>0</v>
      </c>
      <c r="AG1856">
        <v>0</v>
      </c>
      <c r="AH1856">
        <v>0</v>
      </c>
      <c r="AI1856" t="s">
        <v>697</v>
      </c>
      <c r="AJ1856" t="s">
        <v>697</v>
      </c>
      <c r="AK1856" t="s">
        <v>697</v>
      </c>
      <c r="AL1856">
        <v>0</v>
      </c>
      <c r="AM1856">
        <v>0</v>
      </c>
      <c r="AN1856" t="s">
        <v>697</v>
      </c>
      <c r="AO1856" t="s">
        <v>697</v>
      </c>
      <c r="AP1856" t="s">
        <v>697</v>
      </c>
      <c r="AQ1856" t="s">
        <v>697</v>
      </c>
      <c r="AR1856" t="s">
        <v>697</v>
      </c>
      <c r="AS1856" t="s">
        <v>697</v>
      </c>
      <c r="AT1856" t="s">
        <v>697</v>
      </c>
      <c r="AU1856" t="s">
        <v>697</v>
      </c>
      <c r="AV1856" t="s">
        <v>697</v>
      </c>
      <c r="AW1856" t="s">
        <v>697</v>
      </c>
      <c r="AX1856" t="s">
        <v>697</v>
      </c>
      <c r="AY1856" t="s">
        <v>697</v>
      </c>
      <c r="AZ1856" t="s">
        <v>697</v>
      </c>
      <c r="BA1856" t="s">
        <v>1529</v>
      </c>
      <c r="BB1856" t="s">
        <v>2312</v>
      </c>
      <c r="BC1856">
        <v>0.62</v>
      </c>
      <c r="BD1856" t="s">
        <v>362</v>
      </c>
      <c r="BE1856">
        <v>0</v>
      </c>
      <c r="BF1856">
        <v>0</v>
      </c>
      <c r="BG1856">
        <v>0</v>
      </c>
      <c r="BH1856">
        <v>0</v>
      </c>
      <c r="BI1856" t="s">
        <v>197</v>
      </c>
      <c r="BJ1856" t="s">
        <v>697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 t="s">
        <v>697</v>
      </c>
      <c r="BQ1856">
        <v>0</v>
      </c>
      <c r="BR1856">
        <v>0</v>
      </c>
      <c r="BS1856">
        <v>0</v>
      </c>
      <c r="BT1856" t="s">
        <v>697</v>
      </c>
      <c r="BU1856">
        <v>0</v>
      </c>
      <c r="BV1856">
        <v>0</v>
      </c>
      <c r="BW1856" t="s">
        <v>697</v>
      </c>
      <c r="BX1856">
        <v>0</v>
      </c>
    </row>
    <row r="1857" spans="1:76" x14ac:dyDescent="0.25">
      <c r="A1857" t="s">
        <v>192</v>
      </c>
      <c r="B1857" t="s">
        <v>697</v>
      </c>
      <c r="C1857" t="s">
        <v>697</v>
      </c>
      <c r="D1857" t="s">
        <v>697</v>
      </c>
      <c r="E1857" t="s">
        <v>697</v>
      </c>
      <c r="F1857" t="s">
        <v>691</v>
      </c>
      <c r="G1857" t="s">
        <v>697</v>
      </c>
      <c r="H1857" t="s">
        <v>184</v>
      </c>
      <c r="I1857" t="s">
        <v>3781</v>
      </c>
      <c r="J1857" t="s">
        <v>3781</v>
      </c>
      <c r="K1857">
        <v>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697</v>
      </c>
      <c r="AC1857" s="2">
        <v>-2.5491803278688523</v>
      </c>
      <c r="AD1857">
        <v>-0.56000000000000005</v>
      </c>
      <c r="AE1857">
        <v>0</v>
      </c>
      <c r="AF1857">
        <v>0</v>
      </c>
      <c r="AG1857">
        <v>0</v>
      </c>
      <c r="AH1857">
        <v>0</v>
      </c>
      <c r="AI1857" t="s">
        <v>697</v>
      </c>
      <c r="AJ1857" t="s">
        <v>697</v>
      </c>
      <c r="AK1857" t="s">
        <v>697</v>
      </c>
      <c r="AL1857">
        <v>0</v>
      </c>
      <c r="AM1857">
        <v>0</v>
      </c>
      <c r="AN1857" t="s">
        <v>697</v>
      </c>
      <c r="AO1857" t="s">
        <v>697</v>
      </c>
      <c r="AP1857" t="s">
        <v>697</v>
      </c>
      <c r="AQ1857" t="s">
        <v>697</v>
      </c>
      <c r="AR1857" t="s">
        <v>697</v>
      </c>
      <c r="AS1857" t="s">
        <v>697</v>
      </c>
      <c r="AT1857" t="s">
        <v>697</v>
      </c>
      <c r="AU1857" t="s">
        <v>697</v>
      </c>
      <c r="AV1857" t="s">
        <v>697</v>
      </c>
      <c r="AW1857" t="s">
        <v>697</v>
      </c>
      <c r="AX1857" t="s">
        <v>697</v>
      </c>
      <c r="AY1857" t="s">
        <v>697</v>
      </c>
      <c r="AZ1857" t="s">
        <v>697</v>
      </c>
      <c r="BA1857" t="s">
        <v>2092</v>
      </c>
      <c r="BB1857" t="s">
        <v>3493</v>
      </c>
      <c r="BC1857">
        <v>3.11</v>
      </c>
      <c r="BD1857" t="s">
        <v>1232</v>
      </c>
      <c r="BE1857">
        <v>0</v>
      </c>
      <c r="BF1857">
        <v>0</v>
      </c>
      <c r="BG1857">
        <v>0</v>
      </c>
      <c r="BH1857">
        <v>0</v>
      </c>
      <c r="BI1857" t="s">
        <v>197</v>
      </c>
      <c r="BJ1857" t="s">
        <v>697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 t="s">
        <v>697</v>
      </c>
      <c r="BQ1857">
        <v>0</v>
      </c>
      <c r="BR1857">
        <v>0</v>
      </c>
      <c r="BS1857">
        <v>0</v>
      </c>
      <c r="BT1857" t="s">
        <v>697</v>
      </c>
      <c r="BU1857">
        <v>0</v>
      </c>
      <c r="BV1857">
        <v>0</v>
      </c>
      <c r="BW1857" t="s">
        <v>697</v>
      </c>
      <c r="BX1857">
        <v>0</v>
      </c>
    </row>
    <row r="1858" spans="1:76" x14ac:dyDescent="0.25">
      <c r="A1858" t="s">
        <v>192</v>
      </c>
      <c r="B1858" t="s">
        <v>697</v>
      </c>
      <c r="C1858" t="s">
        <v>697</v>
      </c>
      <c r="D1858" t="s">
        <v>697</v>
      </c>
      <c r="E1858" t="s">
        <v>697</v>
      </c>
      <c r="F1858" t="s">
        <v>469</v>
      </c>
      <c r="G1858" t="s">
        <v>697</v>
      </c>
      <c r="H1858" t="s">
        <v>184</v>
      </c>
      <c r="I1858" t="s">
        <v>3781</v>
      </c>
      <c r="J1858" t="s">
        <v>3781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697</v>
      </c>
      <c r="AC1858" s="2">
        <v>-0.58196721311475408</v>
      </c>
      <c r="AD1858">
        <v>-0.13</v>
      </c>
      <c r="AE1858">
        <v>0</v>
      </c>
      <c r="AF1858">
        <v>0</v>
      </c>
      <c r="AG1858">
        <v>0</v>
      </c>
      <c r="AH1858">
        <v>0</v>
      </c>
      <c r="AI1858" t="s">
        <v>697</v>
      </c>
      <c r="AJ1858" t="s">
        <v>697</v>
      </c>
      <c r="AK1858" t="s">
        <v>697</v>
      </c>
      <c r="AL1858">
        <v>0</v>
      </c>
      <c r="AM1858">
        <v>0</v>
      </c>
      <c r="AN1858" t="s">
        <v>697</v>
      </c>
      <c r="AO1858" t="s">
        <v>697</v>
      </c>
      <c r="AP1858" t="s">
        <v>697</v>
      </c>
      <c r="AQ1858" t="s">
        <v>697</v>
      </c>
      <c r="AR1858" t="s">
        <v>697</v>
      </c>
      <c r="AS1858" t="s">
        <v>697</v>
      </c>
      <c r="AT1858" t="s">
        <v>697</v>
      </c>
      <c r="AU1858" t="s">
        <v>697</v>
      </c>
      <c r="AV1858" t="s">
        <v>697</v>
      </c>
      <c r="AW1858" t="s">
        <v>697</v>
      </c>
      <c r="AX1858" t="s">
        <v>697</v>
      </c>
      <c r="AY1858" t="s">
        <v>697</v>
      </c>
      <c r="AZ1858" t="s">
        <v>697</v>
      </c>
      <c r="BA1858" t="s">
        <v>2541</v>
      </c>
      <c r="BB1858" t="s">
        <v>2734</v>
      </c>
      <c r="BC1858">
        <v>0.71</v>
      </c>
      <c r="BD1858" t="s">
        <v>697</v>
      </c>
      <c r="BE1858">
        <v>0</v>
      </c>
      <c r="BF1858">
        <v>0</v>
      </c>
      <c r="BG1858">
        <v>0</v>
      </c>
      <c r="BH1858">
        <v>0</v>
      </c>
      <c r="BI1858" t="s">
        <v>197</v>
      </c>
      <c r="BJ1858" t="s">
        <v>697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 t="s">
        <v>697</v>
      </c>
      <c r="BQ1858">
        <v>0</v>
      </c>
      <c r="BR1858">
        <v>0</v>
      </c>
      <c r="BS1858">
        <v>0</v>
      </c>
      <c r="BT1858" t="s">
        <v>697</v>
      </c>
      <c r="BU1858">
        <v>0</v>
      </c>
      <c r="BV1858">
        <v>0</v>
      </c>
      <c r="BW1858" t="s">
        <v>697</v>
      </c>
      <c r="BX1858">
        <v>0</v>
      </c>
    </row>
    <row r="1859" spans="1:76" x14ac:dyDescent="0.25">
      <c r="A1859" t="s">
        <v>192</v>
      </c>
      <c r="B1859" t="s">
        <v>697</v>
      </c>
      <c r="C1859" t="s">
        <v>697</v>
      </c>
      <c r="D1859" t="s">
        <v>697</v>
      </c>
      <c r="E1859" t="s">
        <v>697</v>
      </c>
      <c r="F1859" t="s">
        <v>251</v>
      </c>
      <c r="G1859" t="s">
        <v>697</v>
      </c>
      <c r="H1859" t="s">
        <v>184</v>
      </c>
      <c r="I1859" t="s">
        <v>3781</v>
      </c>
      <c r="J1859" t="s">
        <v>3781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697</v>
      </c>
      <c r="AC1859" s="2">
        <v>-23.557377049180328</v>
      </c>
      <c r="AD1859">
        <v>-5.18</v>
      </c>
      <c r="AE1859">
        <v>0</v>
      </c>
      <c r="AF1859">
        <v>0</v>
      </c>
      <c r="AG1859">
        <v>0</v>
      </c>
      <c r="AH1859">
        <v>0</v>
      </c>
      <c r="AI1859" t="s">
        <v>697</v>
      </c>
      <c r="AJ1859" t="s">
        <v>697</v>
      </c>
      <c r="AK1859" t="s">
        <v>697</v>
      </c>
      <c r="AL1859">
        <v>0</v>
      </c>
      <c r="AM1859">
        <v>0</v>
      </c>
      <c r="AN1859" t="s">
        <v>697</v>
      </c>
      <c r="AO1859" t="s">
        <v>697</v>
      </c>
      <c r="AP1859" t="s">
        <v>697</v>
      </c>
      <c r="AQ1859" t="s">
        <v>697</v>
      </c>
      <c r="AR1859" t="s">
        <v>697</v>
      </c>
      <c r="AS1859" t="s">
        <v>697</v>
      </c>
      <c r="AT1859" t="s">
        <v>697</v>
      </c>
      <c r="AU1859" t="s">
        <v>697</v>
      </c>
      <c r="AV1859" t="s">
        <v>697</v>
      </c>
      <c r="AW1859" t="s">
        <v>697</v>
      </c>
      <c r="AX1859" t="s">
        <v>697</v>
      </c>
      <c r="AY1859" t="s">
        <v>697</v>
      </c>
      <c r="AZ1859" t="s">
        <v>697</v>
      </c>
      <c r="BA1859" t="s">
        <v>2548</v>
      </c>
      <c r="BB1859" t="s">
        <v>3305</v>
      </c>
      <c r="BC1859">
        <v>28.74</v>
      </c>
      <c r="BD1859" t="s">
        <v>826</v>
      </c>
      <c r="BE1859">
        <v>0</v>
      </c>
      <c r="BF1859">
        <v>0</v>
      </c>
      <c r="BG1859">
        <v>0</v>
      </c>
      <c r="BH1859">
        <v>0</v>
      </c>
      <c r="BI1859" t="s">
        <v>197</v>
      </c>
      <c r="BJ1859" t="s">
        <v>697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 t="s">
        <v>697</v>
      </c>
      <c r="BQ1859">
        <v>0</v>
      </c>
      <c r="BR1859">
        <v>0</v>
      </c>
      <c r="BS1859">
        <v>0</v>
      </c>
      <c r="BT1859" t="s">
        <v>697</v>
      </c>
      <c r="BU1859">
        <v>0</v>
      </c>
      <c r="BV1859">
        <v>0</v>
      </c>
      <c r="BW1859" t="s">
        <v>697</v>
      </c>
      <c r="BX1859">
        <v>0</v>
      </c>
    </row>
    <row r="1860" spans="1:76" x14ac:dyDescent="0.25">
      <c r="A1860" t="s">
        <v>192</v>
      </c>
      <c r="B1860" t="s">
        <v>697</v>
      </c>
      <c r="C1860" t="s">
        <v>697</v>
      </c>
      <c r="D1860" t="s">
        <v>697</v>
      </c>
      <c r="E1860" t="s">
        <v>697</v>
      </c>
      <c r="F1860" t="s">
        <v>469</v>
      </c>
      <c r="G1860" t="s">
        <v>697</v>
      </c>
      <c r="H1860" t="s">
        <v>184</v>
      </c>
      <c r="I1860" t="s">
        <v>3781</v>
      </c>
      <c r="J1860" t="s">
        <v>3781</v>
      </c>
      <c r="K1860">
        <v>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697</v>
      </c>
      <c r="AC1860" s="2">
        <v>-0.45901639344262302</v>
      </c>
      <c r="AD1860">
        <v>-0.1</v>
      </c>
      <c r="AE1860">
        <v>0</v>
      </c>
      <c r="AF1860">
        <v>0</v>
      </c>
      <c r="AG1860">
        <v>0</v>
      </c>
      <c r="AH1860">
        <v>0</v>
      </c>
      <c r="AI1860" t="s">
        <v>697</v>
      </c>
      <c r="AJ1860" t="s">
        <v>697</v>
      </c>
      <c r="AK1860" t="s">
        <v>697</v>
      </c>
      <c r="AL1860">
        <v>0</v>
      </c>
      <c r="AM1860">
        <v>0</v>
      </c>
      <c r="AN1860" t="s">
        <v>697</v>
      </c>
      <c r="AO1860" t="s">
        <v>697</v>
      </c>
      <c r="AP1860" t="s">
        <v>697</v>
      </c>
      <c r="AQ1860" t="s">
        <v>697</v>
      </c>
      <c r="AR1860" t="s">
        <v>697</v>
      </c>
      <c r="AS1860" t="s">
        <v>697</v>
      </c>
      <c r="AT1860" t="s">
        <v>697</v>
      </c>
      <c r="AU1860" t="s">
        <v>697</v>
      </c>
      <c r="AV1860" t="s">
        <v>697</v>
      </c>
      <c r="AW1860" t="s">
        <v>697</v>
      </c>
      <c r="AX1860" t="s">
        <v>697</v>
      </c>
      <c r="AY1860" t="s">
        <v>697</v>
      </c>
      <c r="AZ1860" t="s">
        <v>697</v>
      </c>
      <c r="BA1860" t="s">
        <v>860</v>
      </c>
      <c r="BB1860" t="s">
        <v>2756</v>
      </c>
      <c r="BC1860">
        <v>0.56000000000000005</v>
      </c>
      <c r="BD1860" t="s">
        <v>697</v>
      </c>
      <c r="BE1860">
        <v>0</v>
      </c>
      <c r="BF1860">
        <v>0</v>
      </c>
      <c r="BG1860">
        <v>0</v>
      </c>
      <c r="BH1860">
        <v>0</v>
      </c>
      <c r="BI1860" t="s">
        <v>197</v>
      </c>
      <c r="BJ1860" t="s">
        <v>697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 t="s">
        <v>697</v>
      </c>
      <c r="BQ1860">
        <v>0</v>
      </c>
      <c r="BR1860">
        <v>0</v>
      </c>
      <c r="BS1860">
        <v>0</v>
      </c>
      <c r="BT1860" t="s">
        <v>697</v>
      </c>
      <c r="BU1860">
        <v>0</v>
      </c>
      <c r="BV1860">
        <v>0</v>
      </c>
      <c r="BW1860" t="s">
        <v>697</v>
      </c>
      <c r="BX1860">
        <v>0</v>
      </c>
    </row>
    <row r="1861" spans="1:76" x14ac:dyDescent="0.25">
      <c r="A1861" t="s">
        <v>192</v>
      </c>
      <c r="B1861" t="s">
        <v>697</v>
      </c>
      <c r="C1861" t="s">
        <v>697</v>
      </c>
      <c r="D1861" t="s">
        <v>697</v>
      </c>
      <c r="E1861" t="s">
        <v>697</v>
      </c>
      <c r="F1861" t="s">
        <v>456</v>
      </c>
      <c r="G1861" t="s">
        <v>697</v>
      </c>
      <c r="H1861" t="s">
        <v>184</v>
      </c>
      <c r="I1861" t="s">
        <v>3781</v>
      </c>
      <c r="J1861" t="s">
        <v>3781</v>
      </c>
      <c r="K1861">
        <v>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697</v>
      </c>
      <c r="AC1861" s="2">
        <v>-1.2131147540983607</v>
      </c>
      <c r="AD1861">
        <v>-0.27</v>
      </c>
      <c r="AE1861">
        <v>0</v>
      </c>
      <c r="AF1861">
        <v>0</v>
      </c>
      <c r="AG1861">
        <v>0</v>
      </c>
      <c r="AH1861">
        <v>0</v>
      </c>
      <c r="AI1861" t="s">
        <v>697</v>
      </c>
      <c r="AJ1861" t="s">
        <v>697</v>
      </c>
      <c r="AK1861" t="s">
        <v>697</v>
      </c>
      <c r="AL1861">
        <v>0</v>
      </c>
      <c r="AM1861">
        <v>0</v>
      </c>
      <c r="AN1861" t="s">
        <v>697</v>
      </c>
      <c r="AO1861" t="s">
        <v>697</v>
      </c>
      <c r="AP1861" t="s">
        <v>697</v>
      </c>
      <c r="AQ1861" t="s">
        <v>697</v>
      </c>
      <c r="AR1861" t="s">
        <v>697</v>
      </c>
      <c r="AS1861" t="s">
        <v>697</v>
      </c>
      <c r="AT1861" t="s">
        <v>697</v>
      </c>
      <c r="AU1861" t="s">
        <v>697</v>
      </c>
      <c r="AV1861" t="s">
        <v>697</v>
      </c>
      <c r="AW1861" t="s">
        <v>697</v>
      </c>
      <c r="AX1861" t="s">
        <v>697</v>
      </c>
      <c r="AY1861" t="s">
        <v>697</v>
      </c>
      <c r="AZ1861" t="s">
        <v>697</v>
      </c>
      <c r="BA1861" t="s">
        <v>2664</v>
      </c>
      <c r="BB1861" t="s">
        <v>2665</v>
      </c>
      <c r="BC1861">
        <v>1.48</v>
      </c>
      <c r="BD1861" t="s">
        <v>697</v>
      </c>
      <c r="BE1861">
        <v>0</v>
      </c>
      <c r="BF1861">
        <v>0</v>
      </c>
      <c r="BG1861">
        <v>0</v>
      </c>
      <c r="BH1861">
        <v>0</v>
      </c>
      <c r="BI1861" t="s">
        <v>197</v>
      </c>
      <c r="BJ1861" t="s">
        <v>697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 t="s">
        <v>697</v>
      </c>
      <c r="BQ1861">
        <v>0</v>
      </c>
      <c r="BR1861">
        <v>0</v>
      </c>
      <c r="BS1861">
        <v>0</v>
      </c>
      <c r="BT1861" t="s">
        <v>697</v>
      </c>
      <c r="BU1861">
        <v>0</v>
      </c>
      <c r="BV1861">
        <v>0</v>
      </c>
      <c r="BW1861" t="s">
        <v>697</v>
      </c>
      <c r="BX1861">
        <v>0</v>
      </c>
    </row>
    <row r="1862" spans="1:76" x14ac:dyDescent="0.25">
      <c r="A1862" t="s">
        <v>192</v>
      </c>
      <c r="B1862" t="s">
        <v>697</v>
      </c>
      <c r="C1862" t="s">
        <v>697</v>
      </c>
      <c r="D1862" t="s">
        <v>697</v>
      </c>
      <c r="E1862" t="s">
        <v>697</v>
      </c>
      <c r="F1862" t="s">
        <v>222</v>
      </c>
      <c r="G1862" t="s">
        <v>697</v>
      </c>
      <c r="H1862" t="s">
        <v>184</v>
      </c>
      <c r="I1862" t="s">
        <v>3781</v>
      </c>
      <c r="J1862" t="s">
        <v>3781</v>
      </c>
      <c r="K1862">
        <v>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697</v>
      </c>
      <c r="AC1862" s="2">
        <v>-0.64754098360655743</v>
      </c>
      <c r="AD1862">
        <v>-0.14000000000000001</v>
      </c>
      <c r="AE1862">
        <v>0</v>
      </c>
      <c r="AF1862">
        <v>0</v>
      </c>
      <c r="AG1862">
        <v>0</v>
      </c>
      <c r="AH1862">
        <v>0</v>
      </c>
      <c r="AI1862" t="s">
        <v>697</v>
      </c>
      <c r="AJ1862" t="s">
        <v>697</v>
      </c>
      <c r="AK1862" t="s">
        <v>697</v>
      </c>
      <c r="AL1862">
        <v>0</v>
      </c>
      <c r="AM1862">
        <v>0</v>
      </c>
      <c r="AN1862" t="s">
        <v>697</v>
      </c>
      <c r="AO1862" t="s">
        <v>697</v>
      </c>
      <c r="AP1862" t="s">
        <v>697</v>
      </c>
      <c r="AQ1862" t="s">
        <v>697</v>
      </c>
      <c r="AR1862" t="s">
        <v>697</v>
      </c>
      <c r="AS1862" t="s">
        <v>697</v>
      </c>
      <c r="AT1862" t="s">
        <v>697</v>
      </c>
      <c r="AU1862" t="s">
        <v>697</v>
      </c>
      <c r="AV1862" t="s">
        <v>697</v>
      </c>
      <c r="AW1862" t="s">
        <v>697</v>
      </c>
      <c r="AX1862" t="s">
        <v>697</v>
      </c>
      <c r="AY1862" t="s">
        <v>697</v>
      </c>
      <c r="AZ1862" t="s">
        <v>697</v>
      </c>
      <c r="BA1862" t="s">
        <v>2925</v>
      </c>
      <c r="BB1862" t="s">
        <v>2926</v>
      </c>
      <c r="BC1862">
        <v>0.79</v>
      </c>
      <c r="BD1862" t="s">
        <v>697</v>
      </c>
      <c r="BE1862">
        <v>0</v>
      </c>
      <c r="BF1862">
        <v>0</v>
      </c>
      <c r="BG1862">
        <v>0</v>
      </c>
      <c r="BH1862">
        <v>0</v>
      </c>
      <c r="BI1862" t="s">
        <v>197</v>
      </c>
      <c r="BJ1862" t="s">
        <v>697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 t="s">
        <v>697</v>
      </c>
      <c r="BQ1862">
        <v>0</v>
      </c>
      <c r="BR1862">
        <v>0</v>
      </c>
      <c r="BS1862">
        <v>0</v>
      </c>
      <c r="BT1862" t="s">
        <v>697</v>
      </c>
      <c r="BU1862">
        <v>0</v>
      </c>
      <c r="BV1862">
        <v>0</v>
      </c>
      <c r="BW1862" t="s">
        <v>697</v>
      </c>
      <c r="BX1862">
        <v>0</v>
      </c>
    </row>
    <row r="1863" spans="1:76" x14ac:dyDescent="0.25">
      <c r="A1863" t="s">
        <v>192</v>
      </c>
      <c r="B1863" t="s">
        <v>697</v>
      </c>
      <c r="C1863" t="s">
        <v>697</v>
      </c>
      <c r="D1863" t="s">
        <v>697</v>
      </c>
      <c r="E1863" t="s">
        <v>697</v>
      </c>
      <c r="F1863" t="s">
        <v>692</v>
      </c>
      <c r="G1863" t="s">
        <v>697</v>
      </c>
      <c r="H1863" t="s">
        <v>184</v>
      </c>
      <c r="I1863" t="s">
        <v>3781</v>
      </c>
      <c r="J1863" t="s">
        <v>3781</v>
      </c>
      <c r="K1863">
        <v>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697</v>
      </c>
      <c r="AC1863" s="2">
        <v>-2.2295081967213113</v>
      </c>
      <c r="AD1863">
        <v>-0.49</v>
      </c>
      <c r="AE1863">
        <v>0</v>
      </c>
      <c r="AF1863">
        <v>0</v>
      </c>
      <c r="AG1863">
        <v>0</v>
      </c>
      <c r="AH1863">
        <v>0</v>
      </c>
      <c r="AI1863" t="s">
        <v>697</v>
      </c>
      <c r="AJ1863" t="s">
        <v>697</v>
      </c>
      <c r="AK1863" t="s">
        <v>697</v>
      </c>
      <c r="AL1863">
        <v>0</v>
      </c>
      <c r="AM1863">
        <v>0</v>
      </c>
      <c r="AN1863" t="s">
        <v>697</v>
      </c>
      <c r="AO1863" t="s">
        <v>697</v>
      </c>
      <c r="AP1863" t="s">
        <v>697</v>
      </c>
      <c r="AQ1863" t="s">
        <v>697</v>
      </c>
      <c r="AR1863" t="s">
        <v>697</v>
      </c>
      <c r="AS1863" t="s">
        <v>697</v>
      </c>
      <c r="AT1863" t="s">
        <v>697</v>
      </c>
      <c r="AU1863" t="s">
        <v>697</v>
      </c>
      <c r="AV1863" t="s">
        <v>697</v>
      </c>
      <c r="AW1863" t="s">
        <v>697</v>
      </c>
      <c r="AX1863" t="s">
        <v>697</v>
      </c>
      <c r="AY1863" t="s">
        <v>697</v>
      </c>
      <c r="AZ1863" t="s">
        <v>697</v>
      </c>
      <c r="BA1863" t="s">
        <v>897</v>
      </c>
      <c r="BB1863" t="s">
        <v>2930</v>
      </c>
      <c r="BC1863">
        <v>2.72</v>
      </c>
      <c r="BD1863" t="s">
        <v>697</v>
      </c>
      <c r="BE1863">
        <v>0</v>
      </c>
      <c r="BF1863">
        <v>0</v>
      </c>
      <c r="BG1863">
        <v>0</v>
      </c>
      <c r="BH1863">
        <v>0</v>
      </c>
      <c r="BI1863" t="s">
        <v>197</v>
      </c>
      <c r="BJ1863" t="s">
        <v>697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 t="s">
        <v>697</v>
      </c>
      <c r="BQ1863">
        <v>0</v>
      </c>
      <c r="BR1863">
        <v>0</v>
      </c>
      <c r="BS1863">
        <v>0</v>
      </c>
      <c r="BT1863" t="s">
        <v>697</v>
      </c>
      <c r="BU1863">
        <v>0</v>
      </c>
      <c r="BV1863">
        <v>0</v>
      </c>
      <c r="BW1863" t="s">
        <v>697</v>
      </c>
      <c r="BX1863">
        <v>0</v>
      </c>
    </row>
    <row r="1864" spans="1:76" x14ac:dyDescent="0.25">
      <c r="A1864" t="s">
        <v>192</v>
      </c>
      <c r="B1864" t="s">
        <v>697</v>
      </c>
      <c r="C1864" t="s">
        <v>697</v>
      </c>
      <c r="D1864" t="s">
        <v>697</v>
      </c>
      <c r="E1864" t="s">
        <v>697</v>
      </c>
      <c r="F1864" t="s">
        <v>238</v>
      </c>
      <c r="G1864" t="s">
        <v>697</v>
      </c>
      <c r="H1864" t="s">
        <v>184</v>
      </c>
      <c r="I1864" t="s">
        <v>3781</v>
      </c>
      <c r="J1864" t="s">
        <v>3781</v>
      </c>
      <c r="K1864">
        <v>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697</v>
      </c>
      <c r="AC1864" s="2">
        <v>-0.50819672131147542</v>
      </c>
      <c r="AD1864">
        <v>-0.11</v>
      </c>
      <c r="AE1864">
        <v>0</v>
      </c>
      <c r="AF1864">
        <v>0</v>
      </c>
      <c r="AG1864">
        <v>0</v>
      </c>
      <c r="AH1864">
        <v>0</v>
      </c>
      <c r="AI1864" t="s">
        <v>697</v>
      </c>
      <c r="AJ1864" t="s">
        <v>697</v>
      </c>
      <c r="AK1864" t="s">
        <v>697</v>
      </c>
      <c r="AL1864">
        <v>0</v>
      </c>
      <c r="AM1864">
        <v>0</v>
      </c>
      <c r="AN1864" t="s">
        <v>697</v>
      </c>
      <c r="AO1864" t="s">
        <v>697</v>
      </c>
      <c r="AP1864" t="s">
        <v>697</v>
      </c>
      <c r="AQ1864" t="s">
        <v>697</v>
      </c>
      <c r="AR1864" t="s">
        <v>697</v>
      </c>
      <c r="AS1864" t="s">
        <v>697</v>
      </c>
      <c r="AT1864" t="s">
        <v>697</v>
      </c>
      <c r="AU1864" t="s">
        <v>697</v>
      </c>
      <c r="AV1864" t="s">
        <v>697</v>
      </c>
      <c r="AW1864" t="s">
        <v>697</v>
      </c>
      <c r="AX1864" t="s">
        <v>697</v>
      </c>
      <c r="AY1864" t="s">
        <v>697</v>
      </c>
      <c r="AZ1864" t="s">
        <v>697</v>
      </c>
      <c r="BA1864" t="s">
        <v>2528</v>
      </c>
      <c r="BB1864" t="s">
        <v>3300</v>
      </c>
      <c r="BC1864">
        <v>0.62</v>
      </c>
      <c r="BD1864" t="s">
        <v>697</v>
      </c>
      <c r="BE1864">
        <v>0</v>
      </c>
      <c r="BF1864">
        <v>0</v>
      </c>
      <c r="BG1864">
        <v>0</v>
      </c>
      <c r="BH1864">
        <v>0</v>
      </c>
      <c r="BI1864" t="s">
        <v>197</v>
      </c>
      <c r="BJ1864" t="s">
        <v>697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 t="s">
        <v>697</v>
      </c>
      <c r="BQ1864">
        <v>0</v>
      </c>
      <c r="BR1864">
        <v>0</v>
      </c>
      <c r="BS1864">
        <v>0</v>
      </c>
      <c r="BT1864" t="s">
        <v>697</v>
      </c>
      <c r="BU1864">
        <v>0</v>
      </c>
      <c r="BV1864">
        <v>0</v>
      </c>
      <c r="BW1864" t="s">
        <v>697</v>
      </c>
      <c r="BX1864">
        <v>0</v>
      </c>
    </row>
    <row r="1865" spans="1:76" x14ac:dyDescent="0.25">
      <c r="A1865" t="s">
        <v>192</v>
      </c>
      <c r="B1865" t="s">
        <v>697</v>
      </c>
      <c r="C1865" t="s">
        <v>697</v>
      </c>
      <c r="D1865" t="s">
        <v>697</v>
      </c>
      <c r="E1865" t="s">
        <v>697</v>
      </c>
      <c r="F1865" t="s">
        <v>457</v>
      </c>
      <c r="G1865" t="s">
        <v>697</v>
      </c>
      <c r="H1865" t="s">
        <v>184</v>
      </c>
      <c r="I1865" t="s">
        <v>3781</v>
      </c>
      <c r="J1865" t="s">
        <v>3781</v>
      </c>
      <c r="K1865">
        <v>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697</v>
      </c>
      <c r="AC1865" s="2">
        <v>-2.598360655737705</v>
      </c>
      <c r="AD1865">
        <v>-0.56999999999999995</v>
      </c>
      <c r="AE1865">
        <v>0</v>
      </c>
      <c r="AF1865">
        <v>0</v>
      </c>
      <c r="AG1865">
        <v>0</v>
      </c>
      <c r="AH1865">
        <v>0</v>
      </c>
      <c r="AI1865" t="s">
        <v>697</v>
      </c>
      <c r="AJ1865" t="s">
        <v>697</v>
      </c>
      <c r="AK1865" t="s">
        <v>697</v>
      </c>
      <c r="AL1865">
        <v>0</v>
      </c>
      <c r="AM1865">
        <v>0</v>
      </c>
      <c r="AN1865" t="s">
        <v>697</v>
      </c>
      <c r="AO1865" t="s">
        <v>697</v>
      </c>
      <c r="AP1865" t="s">
        <v>697</v>
      </c>
      <c r="AQ1865" t="s">
        <v>697</v>
      </c>
      <c r="AR1865" t="s">
        <v>697</v>
      </c>
      <c r="AS1865" t="s">
        <v>697</v>
      </c>
      <c r="AT1865" t="s">
        <v>697</v>
      </c>
      <c r="AU1865" t="s">
        <v>697</v>
      </c>
      <c r="AV1865" t="s">
        <v>697</v>
      </c>
      <c r="AW1865" t="s">
        <v>697</v>
      </c>
      <c r="AX1865" t="s">
        <v>697</v>
      </c>
      <c r="AY1865" t="s">
        <v>697</v>
      </c>
      <c r="AZ1865" t="s">
        <v>697</v>
      </c>
      <c r="BA1865" t="s">
        <v>2886</v>
      </c>
      <c r="BB1865" t="s">
        <v>2887</v>
      </c>
      <c r="BC1865">
        <v>3.17</v>
      </c>
      <c r="BD1865" t="s">
        <v>956</v>
      </c>
      <c r="BE1865">
        <v>0</v>
      </c>
      <c r="BF1865">
        <v>0</v>
      </c>
      <c r="BG1865">
        <v>0</v>
      </c>
      <c r="BH1865">
        <v>0</v>
      </c>
      <c r="BI1865" t="s">
        <v>197</v>
      </c>
      <c r="BJ1865" t="s">
        <v>697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 t="s">
        <v>697</v>
      </c>
      <c r="BQ1865">
        <v>0</v>
      </c>
      <c r="BR1865">
        <v>0</v>
      </c>
      <c r="BS1865">
        <v>0</v>
      </c>
      <c r="BT1865" t="s">
        <v>697</v>
      </c>
      <c r="BU1865">
        <v>0</v>
      </c>
      <c r="BV1865">
        <v>0</v>
      </c>
      <c r="BW1865" t="s">
        <v>697</v>
      </c>
      <c r="BX1865">
        <v>0</v>
      </c>
    </row>
    <row r="1866" spans="1:76" x14ac:dyDescent="0.25">
      <c r="A1866" t="s">
        <v>192</v>
      </c>
      <c r="B1866" t="s">
        <v>697</v>
      </c>
      <c r="C1866" t="s">
        <v>697</v>
      </c>
      <c r="D1866" t="s">
        <v>697</v>
      </c>
      <c r="E1866" t="s">
        <v>697</v>
      </c>
      <c r="F1866" t="s">
        <v>234</v>
      </c>
      <c r="G1866" t="s">
        <v>697</v>
      </c>
      <c r="H1866" t="s">
        <v>184</v>
      </c>
      <c r="I1866" t="s">
        <v>3781</v>
      </c>
      <c r="J1866" t="s">
        <v>3781</v>
      </c>
      <c r="K1866">
        <v>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697</v>
      </c>
      <c r="AC1866" s="2">
        <v>-1.3770491803278688</v>
      </c>
      <c r="AD1866">
        <v>-0.3</v>
      </c>
      <c r="AE1866">
        <v>0</v>
      </c>
      <c r="AF1866">
        <v>0</v>
      </c>
      <c r="AG1866">
        <v>0</v>
      </c>
      <c r="AH1866">
        <v>0</v>
      </c>
      <c r="AI1866" t="s">
        <v>697</v>
      </c>
      <c r="AJ1866" t="s">
        <v>697</v>
      </c>
      <c r="AK1866" t="s">
        <v>697</v>
      </c>
      <c r="AL1866">
        <v>0</v>
      </c>
      <c r="AM1866">
        <v>0</v>
      </c>
      <c r="AN1866" t="s">
        <v>697</v>
      </c>
      <c r="AO1866" t="s">
        <v>697</v>
      </c>
      <c r="AP1866" t="s">
        <v>697</v>
      </c>
      <c r="AQ1866" t="s">
        <v>697</v>
      </c>
      <c r="AR1866" t="s">
        <v>697</v>
      </c>
      <c r="AS1866" t="s">
        <v>697</v>
      </c>
      <c r="AT1866" t="s">
        <v>697</v>
      </c>
      <c r="AU1866" t="s">
        <v>697</v>
      </c>
      <c r="AV1866" t="s">
        <v>697</v>
      </c>
      <c r="AW1866" t="s">
        <v>697</v>
      </c>
      <c r="AX1866" t="s">
        <v>697</v>
      </c>
      <c r="AY1866" t="s">
        <v>697</v>
      </c>
      <c r="AZ1866" t="s">
        <v>697</v>
      </c>
      <c r="BA1866" t="s">
        <v>2962</v>
      </c>
      <c r="BB1866" t="s">
        <v>3984</v>
      </c>
      <c r="BC1866">
        <v>1.68</v>
      </c>
      <c r="BD1866" t="s">
        <v>836</v>
      </c>
      <c r="BE1866">
        <v>0</v>
      </c>
      <c r="BF1866">
        <v>0</v>
      </c>
      <c r="BG1866">
        <v>0</v>
      </c>
      <c r="BH1866">
        <v>0</v>
      </c>
      <c r="BI1866" t="s">
        <v>197</v>
      </c>
      <c r="BJ1866" t="s">
        <v>697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 t="s">
        <v>697</v>
      </c>
      <c r="BQ1866">
        <v>0</v>
      </c>
      <c r="BR1866">
        <v>0</v>
      </c>
      <c r="BS1866">
        <v>0</v>
      </c>
      <c r="BT1866" t="s">
        <v>697</v>
      </c>
      <c r="BU1866">
        <v>0</v>
      </c>
      <c r="BV1866">
        <v>0</v>
      </c>
      <c r="BW1866" t="s">
        <v>697</v>
      </c>
      <c r="BX1866">
        <v>0</v>
      </c>
    </row>
    <row r="1867" spans="1:76" x14ac:dyDescent="0.25">
      <c r="A1867" t="s">
        <v>192</v>
      </c>
      <c r="B1867" t="s">
        <v>697</v>
      </c>
      <c r="C1867" t="s">
        <v>697</v>
      </c>
      <c r="D1867" t="s">
        <v>697</v>
      </c>
      <c r="E1867" t="s">
        <v>697</v>
      </c>
      <c r="F1867" t="s">
        <v>222</v>
      </c>
      <c r="G1867" t="s">
        <v>697</v>
      </c>
      <c r="H1867" t="s">
        <v>184</v>
      </c>
      <c r="I1867" t="s">
        <v>3781</v>
      </c>
      <c r="J1867" t="s">
        <v>3781</v>
      </c>
      <c r="K1867">
        <v>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697</v>
      </c>
      <c r="AC1867" s="2">
        <v>-0.57377049180327866</v>
      </c>
      <c r="AD1867">
        <v>-0.13</v>
      </c>
      <c r="AE1867">
        <v>0</v>
      </c>
      <c r="AF1867">
        <v>0</v>
      </c>
      <c r="AG1867">
        <v>0</v>
      </c>
      <c r="AH1867">
        <v>0</v>
      </c>
      <c r="AI1867" t="s">
        <v>697</v>
      </c>
      <c r="AJ1867" t="s">
        <v>697</v>
      </c>
      <c r="AK1867" t="s">
        <v>697</v>
      </c>
      <c r="AL1867">
        <v>0</v>
      </c>
      <c r="AM1867">
        <v>0</v>
      </c>
      <c r="AN1867" t="s">
        <v>697</v>
      </c>
      <c r="AO1867" t="s">
        <v>697</v>
      </c>
      <c r="AP1867" t="s">
        <v>697</v>
      </c>
      <c r="AQ1867" t="s">
        <v>697</v>
      </c>
      <c r="AR1867" t="s">
        <v>697</v>
      </c>
      <c r="AS1867" t="s">
        <v>697</v>
      </c>
      <c r="AT1867" t="s">
        <v>697</v>
      </c>
      <c r="AU1867" t="s">
        <v>697</v>
      </c>
      <c r="AV1867" t="s">
        <v>697</v>
      </c>
      <c r="AW1867" t="s">
        <v>697</v>
      </c>
      <c r="AX1867" t="s">
        <v>697</v>
      </c>
      <c r="AY1867" t="s">
        <v>697</v>
      </c>
      <c r="AZ1867" t="s">
        <v>697</v>
      </c>
      <c r="BA1867" t="s">
        <v>2967</v>
      </c>
      <c r="BB1867" t="s">
        <v>3907</v>
      </c>
      <c r="BC1867">
        <v>0.7</v>
      </c>
      <c r="BD1867" t="s">
        <v>697</v>
      </c>
      <c r="BE1867">
        <v>0</v>
      </c>
      <c r="BF1867">
        <v>0</v>
      </c>
      <c r="BG1867">
        <v>0</v>
      </c>
      <c r="BH1867">
        <v>0</v>
      </c>
      <c r="BI1867" t="s">
        <v>197</v>
      </c>
      <c r="BJ1867" t="s">
        <v>697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 t="s">
        <v>697</v>
      </c>
      <c r="BQ1867">
        <v>0</v>
      </c>
      <c r="BR1867">
        <v>0</v>
      </c>
      <c r="BS1867">
        <v>0</v>
      </c>
      <c r="BT1867" t="s">
        <v>697</v>
      </c>
      <c r="BU1867">
        <v>0</v>
      </c>
      <c r="BV1867">
        <v>0</v>
      </c>
      <c r="BW1867" t="s">
        <v>697</v>
      </c>
      <c r="BX1867">
        <v>0</v>
      </c>
    </row>
    <row r="1868" spans="1:76" x14ac:dyDescent="0.25">
      <c r="A1868" t="s">
        <v>192</v>
      </c>
      <c r="B1868" t="s">
        <v>697</v>
      </c>
      <c r="C1868" t="s">
        <v>697</v>
      </c>
      <c r="D1868" t="s">
        <v>697</v>
      </c>
      <c r="E1868" t="s">
        <v>697</v>
      </c>
      <c r="F1868" t="s">
        <v>624</v>
      </c>
      <c r="G1868" t="s">
        <v>697</v>
      </c>
      <c r="H1868" t="s">
        <v>184</v>
      </c>
      <c r="I1868" t="s">
        <v>3781</v>
      </c>
      <c r="J1868" t="s">
        <v>3781</v>
      </c>
      <c r="K1868">
        <v>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697</v>
      </c>
      <c r="AC1868" s="2">
        <v>-0.88524590163934425</v>
      </c>
      <c r="AD1868">
        <v>-0.19</v>
      </c>
      <c r="AE1868">
        <v>0</v>
      </c>
      <c r="AF1868">
        <v>0</v>
      </c>
      <c r="AG1868">
        <v>0</v>
      </c>
      <c r="AH1868">
        <v>0</v>
      </c>
      <c r="AI1868" t="s">
        <v>697</v>
      </c>
      <c r="AJ1868" t="s">
        <v>697</v>
      </c>
      <c r="AK1868" t="s">
        <v>697</v>
      </c>
      <c r="AL1868">
        <v>0</v>
      </c>
      <c r="AM1868">
        <v>0</v>
      </c>
      <c r="AN1868" t="s">
        <v>697</v>
      </c>
      <c r="AO1868" t="s">
        <v>697</v>
      </c>
      <c r="AP1868" t="s">
        <v>697</v>
      </c>
      <c r="AQ1868" t="s">
        <v>697</v>
      </c>
      <c r="AR1868" t="s">
        <v>697</v>
      </c>
      <c r="AS1868" t="s">
        <v>697</v>
      </c>
      <c r="AT1868" t="s">
        <v>697</v>
      </c>
      <c r="AU1868" t="s">
        <v>697</v>
      </c>
      <c r="AV1868" t="s">
        <v>697</v>
      </c>
      <c r="AW1868" t="s">
        <v>697</v>
      </c>
      <c r="AX1868" t="s">
        <v>697</v>
      </c>
      <c r="AY1868" t="s">
        <v>697</v>
      </c>
      <c r="AZ1868" t="s">
        <v>697</v>
      </c>
      <c r="BA1868" t="s">
        <v>3085</v>
      </c>
      <c r="BB1868" t="s">
        <v>3212</v>
      </c>
      <c r="BC1868">
        <v>1.08</v>
      </c>
      <c r="BD1868" t="s">
        <v>697</v>
      </c>
      <c r="BE1868">
        <v>0</v>
      </c>
      <c r="BF1868">
        <v>0</v>
      </c>
      <c r="BG1868">
        <v>0</v>
      </c>
      <c r="BH1868">
        <v>0</v>
      </c>
      <c r="BI1868" t="s">
        <v>197</v>
      </c>
      <c r="BJ1868" t="s">
        <v>697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 t="s">
        <v>697</v>
      </c>
      <c r="BQ1868">
        <v>0</v>
      </c>
      <c r="BR1868">
        <v>0</v>
      </c>
      <c r="BS1868">
        <v>0</v>
      </c>
      <c r="BT1868" t="s">
        <v>697</v>
      </c>
      <c r="BU1868">
        <v>0</v>
      </c>
      <c r="BV1868">
        <v>0</v>
      </c>
      <c r="BW1868" t="s">
        <v>697</v>
      </c>
      <c r="BX1868">
        <v>0</v>
      </c>
    </row>
    <row r="1869" spans="1:76" x14ac:dyDescent="0.25">
      <c r="A1869" t="s">
        <v>192</v>
      </c>
      <c r="B1869" t="s">
        <v>697</v>
      </c>
      <c r="C1869" t="s">
        <v>697</v>
      </c>
      <c r="D1869" t="s">
        <v>697</v>
      </c>
      <c r="E1869" t="s">
        <v>697</v>
      </c>
      <c r="F1869" t="s">
        <v>210</v>
      </c>
      <c r="G1869" t="s">
        <v>697</v>
      </c>
      <c r="H1869" t="s">
        <v>184</v>
      </c>
      <c r="I1869" t="s">
        <v>3781</v>
      </c>
      <c r="J1869" t="s">
        <v>3781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697</v>
      </c>
      <c r="AC1869" s="2">
        <v>-1.9098360655737705</v>
      </c>
      <c r="AD1869">
        <v>-0.42</v>
      </c>
      <c r="AE1869">
        <v>0</v>
      </c>
      <c r="AF1869">
        <v>0</v>
      </c>
      <c r="AG1869">
        <v>0</v>
      </c>
      <c r="AH1869">
        <v>0</v>
      </c>
      <c r="AI1869" t="s">
        <v>697</v>
      </c>
      <c r="AJ1869" t="s">
        <v>697</v>
      </c>
      <c r="AK1869" t="s">
        <v>697</v>
      </c>
      <c r="AL1869">
        <v>0</v>
      </c>
      <c r="AM1869">
        <v>0</v>
      </c>
      <c r="AN1869" t="s">
        <v>697</v>
      </c>
      <c r="AO1869" t="s">
        <v>697</v>
      </c>
      <c r="AP1869" t="s">
        <v>697</v>
      </c>
      <c r="AQ1869" t="s">
        <v>697</v>
      </c>
      <c r="AR1869" t="s">
        <v>697</v>
      </c>
      <c r="AS1869" t="s">
        <v>697</v>
      </c>
      <c r="AT1869" t="s">
        <v>697</v>
      </c>
      <c r="AU1869" t="s">
        <v>697</v>
      </c>
      <c r="AV1869" t="s">
        <v>697</v>
      </c>
      <c r="AW1869" t="s">
        <v>697</v>
      </c>
      <c r="AX1869" t="s">
        <v>697</v>
      </c>
      <c r="AY1869" t="s">
        <v>697</v>
      </c>
      <c r="AZ1869" t="s">
        <v>697</v>
      </c>
      <c r="BA1869" t="s">
        <v>3033</v>
      </c>
      <c r="BB1869" t="s">
        <v>3497</v>
      </c>
      <c r="BC1869">
        <v>2.33</v>
      </c>
      <c r="BD1869" t="s">
        <v>697</v>
      </c>
      <c r="BE1869">
        <v>0</v>
      </c>
      <c r="BF1869">
        <v>0</v>
      </c>
      <c r="BG1869">
        <v>0</v>
      </c>
      <c r="BH1869">
        <v>0</v>
      </c>
      <c r="BI1869" t="s">
        <v>197</v>
      </c>
      <c r="BJ1869" t="s">
        <v>697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 t="s">
        <v>697</v>
      </c>
      <c r="BQ1869">
        <v>0</v>
      </c>
      <c r="BR1869">
        <v>0</v>
      </c>
      <c r="BS1869">
        <v>0</v>
      </c>
      <c r="BT1869" t="s">
        <v>697</v>
      </c>
      <c r="BU1869">
        <v>0</v>
      </c>
      <c r="BV1869">
        <v>0</v>
      </c>
      <c r="BW1869" t="s">
        <v>697</v>
      </c>
      <c r="BX1869">
        <v>0</v>
      </c>
    </row>
    <row r="1870" spans="1:76" x14ac:dyDescent="0.25">
      <c r="A1870" t="s">
        <v>192</v>
      </c>
      <c r="B1870" t="s">
        <v>697</v>
      </c>
      <c r="C1870" t="s">
        <v>697</v>
      </c>
      <c r="D1870" t="s">
        <v>697</v>
      </c>
      <c r="E1870" t="s">
        <v>697</v>
      </c>
      <c r="F1870" t="s">
        <v>257</v>
      </c>
      <c r="G1870" t="s">
        <v>697</v>
      </c>
      <c r="H1870" t="s">
        <v>184</v>
      </c>
      <c r="I1870" t="s">
        <v>3781</v>
      </c>
      <c r="J1870" t="s">
        <v>3781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t="s">
        <v>697</v>
      </c>
      <c r="AC1870" s="2">
        <v>-1.1229508196721312</v>
      </c>
      <c r="AD1870">
        <v>-0.25</v>
      </c>
      <c r="AE1870">
        <v>0</v>
      </c>
      <c r="AF1870">
        <v>0</v>
      </c>
      <c r="AG1870">
        <v>0</v>
      </c>
      <c r="AH1870">
        <v>0</v>
      </c>
      <c r="AI1870" t="s">
        <v>697</v>
      </c>
      <c r="AJ1870" t="s">
        <v>697</v>
      </c>
      <c r="AK1870" t="s">
        <v>697</v>
      </c>
      <c r="AL1870">
        <v>0</v>
      </c>
      <c r="AM1870">
        <v>0</v>
      </c>
      <c r="AN1870" t="s">
        <v>697</v>
      </c>
      <c r="AO1870" t="s">
        <v>697</v>
      </c>
      <c r="AP1870" t="s">
        <v>697</v>
      </c>
      <c r="AQ1870" t="s">
        <v>697</v>
      </c>
      <c r="AR1870" t="s">
        <v>697</v>
      </c>
      <c r="AS1870" t="s">
        <v>697</v>
      </c>
      <c r="AT1870" t="s">
        <v>697</v>
      </c>
      <c r="AU1870" t="s">
        <v>697</v>
      </c>
      <c r="AV1870" t="s">
        <v>697</v>
      </c>
      <c r="AW1870" t="s">
        <v>697</v>
      </c>
      <c r="AX1870" t="s">
        <v>697</v>
      </c>
      <c r="AY1870" t="s">
        <v>697</v>
      </c>
      <c r="AZ1870" t="s">
        <v>697</v>
      </c>
      <c r="BA1870" t="s">
        <v>3591</v>
      </c>
      <c r="BB1870" t="s">
        <v>3985</v>
      </c>
      <c r="BC1870">
        <v>1.37</v>
      </c>
      <c r="BD1870" t="s">
        <v>697</v>
      </c>
      <c r="BE1870">
        <v>0</v>
      </c>
      <c r="BF1870">
        <v>0</v>
      </c>
      <c r="BG1870">
        <v>0</v>
      </c>
      <c r="BH1870">
        <v>0</v>
      </c>
      <c r="BI1870" t="s">
        <v>197</v>
      </c>
      <c r="BJ1870" t="s">
        <v>697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 t="s">
        <v>697</v>
      </c>
      <c r="BQ1870">
        <v>0</v>
      </c>
      <c r="BR1870">
        <v>0</v>
      </c>
      <c r="BS1870">
        <v>0</v>
      </c>
      <c r="BT1870" t="s">
        <v>697</v>
      </c>
      <c r="BU1870">
        <v>0</v>
      </c>
      <c r="BV1870">
        <v>0</v>
      </c>
      <c r="BW1870" t="s">
        <v>697</v>
      </c>
      <c r="BX1870">
        <v>0</v>
      </c>
    </row>
    <row r="1871" spans="1:76" x14ac:dyDescent="0.25">
      <c r="A1871" t="s">
        <v>192</v>
      </c>
      <c r="B1871" t="s">
        <v>697</v>
      </c>
      <c r="C1871" t="s">
        <v>697</v>
      </c>
      <c r="D1871" t="s">
        <v>697</v>
      </c>
      <c r="E1871" t="s">
        <v>697</v>
      </c>
      <c r="F1871" t="s">
        <v>210</v>
      </c>
      <c r="G1871" t="s">
        <v>697</v>
      </c>
      <c r="H1871" t="s">
        <v>184</v>
      </c>
      <c r="I1871" t="s">
        <v>3781</v>
      </c>
      <c r="J1871" t="s">
        <v>3781</v>
      </c>
      <c r="K1871">
        <v>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697</v>
      </c>
      <c r="AC1871" s="2">
        <v>-0.71311475409836067</v>
      </c>
      <c r="AD1871">
        <v>-0.16</v>
      </c>
      <c r="AE1871">
        <v>0</v>
      </c>
      <c r="AF1871">
        <v>0</v>
      </c>
      <c r="AG1871">
        <v>0</v>
      </c>
      <c r="AH1871">
        <v>0</v>
      </c>
      <c r="AI1871" t="s">
        <v>697</v>
      </c>
      <c r="AJ1871" t="s">
        <v>697</v>
      </c>
      <c r="AK1871" t="s">
        <v>697</v>
      </c>
      <c r="AL1871">
        <v>0</v>
      </c>
      <c r="AM1871">
        <v>0</v>
      </c>
      <c r="AN1871" t="s">
        <v>697</v>
      </c>
      <c r="AO1871" t="s">
        <v>697</v>
      </c>
      <c r="AP1871" t="s">
        <v>697</v>
      </c>
      <c r="AQ1871" t="s">
        <v>697</v>
      </c>
      <c r="AR1871" t="s">
        <v>697</v>
      </c>
      <c r="AS1871" t="s">
        <v>697</v>
      </c>
      <c r="AT1871" t="s">
        <v>697</v>
      </c>
      <c r="AU1871" t="s">
        <v>697</v>
      </c>
      <c r="AV1871" t="s">
        <v>697</v>
      </c>
      <c r="AW1871" t="s">
        <v>697</v>
      </c>
      <c r="AX1871" t="s">
        <v>697</v>
      </c>
      <c r="AY1871" t="s">
        <v>697</v>
      </c>
      <c r="AZ1871" t="s">
        <v>697</v>
      </c>
      <c r="BA1871" t="s">
        <v>2583</v>
      </c>
      <c r="BB1871" t="s">
        <v>2738</v>
      </c>
      <c r="BC1871">
        <v>0.87</v>
      </c>
      <c r="BD1871" t="s">
        <v>697</v>
      </c>
      <c r="BE1871">
        <v>0</v>
      </c>
      <c r="BF1871">
        <v>0</v>
      </c>
      <c r="BG1871">
        <v>0</v>
      </c>
      <c r="BH1871">
        <v>0</v>
      </c>
      <c r="BI1871" t="s">
        <v>197</v>
      </c>
      <c r="BJ1871" t="s">
        <v>697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 t="s">
        <v>697</v>
      </c>
      <c r="BQ1871">
        <v>0</v>
      </c>
      <c r="BR1871">
        <v>0</v>
      </c>
      <c r="BS1871">
        <v>0</v>
      </c>
      <c r="BT1871" t="s">
        <v>697</v>
      </c>
      <c r="BU1871">
        <v>0</v>
      </c>
      <c r="BV1871">
        <v>0</v>
      </c>
      <c r="BW1871" t="s">
        <v>697</v>
      </c>
      <c r="BX1871">
        <v>0</v>
      </c>
    </row>
    <row r="1872" spans="1:76" x14ac:dyDescent="0.25">
      <c r="A1872" t="s">
        <v>192</v>
      </c>
      <c r="B1872" t="s">
        <v>697</v>
      </c>
      <c r="C1872" t="s">
        <v>697</v>
      </c>
      <c r="D1872" t="s">
        <v>697</v>
      </c>
      <c r="E1872" t="s">
        <v>697</v>
      </c>
      <c r="F1872" t="s">
        <v>680</v>
      </c>
      <c r="G1872" t="s">
        <v>697</v>
      </c>
      <c r="H1872" t="s">
        <v>184</v>
      </c>
      <c r="I1872" t="s">
        <v>3781</v>
      </c>
      <c r="J1872" t="s">
        <v>3781</v>
      </c>
      <c r="K1872">
        <v>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697</v>
      </c>
      <c r="AC1872" s="2">
        <v>-0.57377049180327866</v>
      </c>
      <c r="AD1872">
        <v>-0.13</v>
      </c>
      <c r="AE1872">
        <v>0</v>
      </c>
      <c r="AF1872">
        <v>0</v>
      </c>
      <c r="AG1872">
        <v>0</v>
      </c>
      <c r="AH1872">
        <v>0</v>
      </c>
      <c r="AI1872" t="s">
        <v>697</v>
      </c>
      <c r="AJ1872" t="s">
        <v>697</v>
      </c>
      <c r="AK1872" t="s">
        <v>697</v>
      </c>
      <c r="AL1872">
        <v>0</v>
      </c>
      <c r="AM1872">
        <v>0</v>
      </c>
      <c r="AN1872" t="s">
        <v>697</v>
      </c>
      <c r="AO1872" t="s">
        <v>697</v>
      </c>
      <c r="AP1872" t="s">
        <v>697</v>
      </c>
      <c r="AQ1872" t="s">
        <v>697</v>
      </c>
      <c r="AR1872" t="s">
        <v>697</v>
      </c>
      <c r="AS1872" t="s">
        <v>697</v>
      </c>
      <c r="AT1872" t="s">
        <v>697</v>
      </c>
      <c r="AU1872" t="s">
        <v>697</v>
      </c>
      <c r="AV1872" t="s">
        <v>697</v>
      </c>
      <c r="AW1872" t="s">
        <v>697</v>
      </c>
      <c r="AX1872" t="s">
        <v>697</v>
      </c>
      <c r="AY1872" t="s">
        <v>697</v>
      </c>
      <c r="AZ1872" t="s">
        <v>697</v>
      </c>
      <c r="BA1872" t="s">
        <v>2167</v>
      </c>
      <c r="BB1872" t="s">
        <v>3986</v>
      </c>
      <c r="BC1872">
        <v>0.7</v>
      </c>
      <c r="BD1872" t="s">
        <v>3987</v>
      </c>
      <c r="BE1872">
        <v>0</v>
      </c>
      <c r="BF1872">
        <v>0</v>
      </c>
      <c r="BG1872">
        <v>0</v>
      </c>
      <c r="BH1872">
        <v>0</v>
      </c>
      <c r="BI1872" t="s">
        <v>197</v>
      </c>
      <c r="BJ1872" t="s">
        <v>697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 t="s">
        <v>697</v>
      </c>
      <c r="BQ1872">
        <v>0</v>
      </c>
      <c r="BR1872">
        <v>0</v>
      </c>
      <c r="BS1872">
        <v>0</v>
      </c>
      <c r="BT1872" t="s">
        <v>697</v>
      </c>
      <c r="BU1872">
        <v>0</v>
      </c>
      <c r="BV1872">
        <v>0</v>
      </c>
      <c r="BW1872" t="s">
        <v>697</v>
      </c>
      <c r="BX1872">
        <v>0</v>
      </c>
    </row>
    <row r="1873" spans="1:76" x14ac:dyDescent="0.25">
      <c r="A1873" t="s">
        <v>192</v>
      </c>
      <c r="B1873" t="s">
        <v>697</v>
      </c>
      <c r="C1873" t="s">
        <v>697</v>
      </c>
      <c r="D1873" t="s">
        <v>697</v>
      </c>
      <c r="E1873" t="s">
        <v>697</v>
      </c>
      <c r="F1873" t="s">
        <v>226</v>
      </c>
      <c r="G1873" t="s">
        <v>697</v>
      </c>
      <c r="H1873" t="s">
        <v>184</v>
      </c>
      <c r="I1873" t="s">
        <v>3781</v>
      </c>
      <c r="J1873" t="s">
        <v>3781</v>
      </c>
      <c r="K1873">
        <v>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697</v>
      </c>
      <c r="AC1873" s="2">
        <v>-1.3524590163934427</v>
      </c>
      <c r="AD1873">
        <v>-0.3</v>
      </c>
      <c r="AE1873">
        <v>0</v>
      </c>
      <c r="AF1873">
        <v>0</v>
      </c>
      <c r="AG1873">
        <v>0</v>
      </c>
      <c r="AH1873">
        <v>0</v>
      </c>
      <c r="AI1873" t="s">
        <v>697</v>
      </c>
      <c r="AJ1873" t="s">
        <v>697</v>
      </c>
      <c r="AK1873" t="s">
        <v>697</v>
      </c>
      <c r="AL1873">
        <v>0</v>
      </c>
      <c r="AM1873">
        <v>0</v>
      </c>
      <c r="AN1873" t="s">
        <v>697</v>
      </c>
      <c r="AO1873" t="s">
        <v>697</v>
      </c>
      <c r="AP1873" t="s">
        <v>697</v>
      </c>
      <c r="AQ1873" t="s">
        <v>697</v>
      </c>
      <c r="AR1873" t="s">
        <v>697</v>
      </c>
      <c r="AS1873" t="s">
        <v>697</v>
      </c>
      <c r="AT1873" t="s">
        <v>697</v>
      </c>
      <c r="AU1873" t="s">
        <v>697</v>
      </c>
      <c r="AV1873" t="s">
        <v>697</v>
      </c>
      <c r="AW1873" t="s">
        <v>697</v>
      </c>
      <c r="AX1873" t="s">
        <v>697</v>
      </c>
      <c r="AY1873" t="s">
        <v>697</v>
      </c>
      <c r="AZ1873" t="s">
        <v>697</v>
      </c>
      <c r="BA1873" t="s">
        <v>2020</v>
      </c>
      <c r="BB1873" t="s">
        <v>2865</v>
      </c>
      <c r="BC1873">
        <v>1.65</v>
      </c>
      <c r="BD1873" t="s">
        <v>697</v>
      </c>
      <c r="BE1873">
        <v>0</v>
      </c>
      <c r="BF1873">
        <v>0</v>
      </c>
      <c r="BG1873">
        <v>0</v>
      </c>
      <c r="BH1873">
        <v>0</v>
      </c>
      <c r="BI1873" t="s">
        <v>197</v>
      </c>
      <c r="BJ1873" t="s">
        <v>697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 t="s">
        <v>697</v>
      </c>
      <c r="BQ1873">
        <v>0</v>
      </c>
      <c r="BR1873">
        <v>0</v>
      </c>
      <c r="BS1873">
        <v>0</v>
      </c>
      <c r="BT1873" t="s">
        <v>697</v>
      </c>
      <c r="BU1873">
        <v>0</v>
      </c>
      <c r="BV1873">
        <v>0</v>
      </c>
      <c r="BW1873" t="s">
        <v>697</v>
      </c>
      <c r="BX1873">
        <v>0</v>
      </c>
    </row>
    <row r="1874" spans="1:76" x14ac:dyDescent="0.25">
      <c r="A1874" t="s">
        <v>192</v>
      </c>
      <c r="B1874" t="s">
        <v>697</v>
      </c>
      <c r="C1874" t="s">
        <v>697</v>
      </c>
      <c r="D1874" t="s">
        <v>697</v>
      </c>
      <c r="E1874" t="s">
        <v>697</v>
      </c>
      <c r="F1874" t="s">
        <v>597</v>
      </c>
      <c r="G1874" t="s">
        <v>697</v>
      </c>
      <c r="H1874" t="s">
        <v>184</v>
      </c>
      <c r="I1874" t="s">
        <v>3781</v>
      </c>
      <c r="J1874" t="s">
        <v>3781</v>
      </c>
      <c r="K1874">
        <v>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697</v>
      </c>
      <c r="AC1874" s="2">
        <v>-2</v>
      </c>
      <c r="AD1874">
        <v>-0.44</v>
      </c>
      <c r="AE1874">
        <v>0</v>
      </c>
      <c r="AF1874">
        <v>0</v>
      </c>
      <c r="AG1874">
        <v>0</v>
      </c>
      <c r="AH1874">
        <v>0</v>
      </c>
      <c r="AI1874" t="s">
        <v>697</v>
      </c>
      <c r="AJ1874" t="s">
        <v>697</v>
      </c>
      <c r="AK1874" t="s">
        <v>697</v>
      </c>
      <c r="AL1874">
        <v>0</v>
      </c>
      <c r="AM1874">
        <v>0</v>
      </c>
      <c r="AN1874" t="s">
        <v>697</v>
      </c>
      <c r="AO1874" t="s">
        <v>697</v>
      </c>
      <c r="AP1874" t="s">
        <v>697</v>
      </c>
      <c r="AQ1874" t="s">
        <v>697</v>
      </c>
      <c r="AR1874" t="s">
        <v>697</v>
      </c>
      <c r="AS1874" t="s">
        <v>697</v>
      </c>
      <c r="AT1874" t="s">
        <v>697</v>
      </c>
      <c r="AU1874" t="s">
        <v>697</v>
      </c>
      <c r="AV1874" t="s">
        <v>697</v>
      </c>
      <c r="AW1874" t="s">
        <v>697</v>
      </c>
      <c r="AX1874" t="s">
        <v>697</v>
      </c>
      <c r="AY1874" t="s">
        <v>697</v>
      </c>
      <c r="AZ1874" t="s">
        <v>697</v>
      </c>
      <c r="BA1874" t="s">
        <v>3598</v>
      </c>
      <c r="BB1874" t="s">
        <v>697</v>
      </c>
      <c r="BC1874">
        <v>2.44</v>
      </c>
      <c r="BD1874" t="s">
        <v>697</v>
      </c>
      <c r="BE1874">
        <v>0</v>
      </c>
      <c r="BF1874">
        <v>0</v>
      </c>
      <c r="BG1874">
        <v>0</v>
      </c>
      <c r="BH1874">
        <v>0</v>
      </c>
      <c r="BI1874" t="s">
        <v>197</v>
      </c>
      <c r="BJ1874" t="s">
        <v>697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 t="s">
        <v>697</v>
      </c>
      <c r="BQ1874">
        <v>0</v>
      </c>
      <c r="BR1874">
        <v>0</v>
      </c>
      <c r="BS1874">
        <v>0</v>
      </c>
      <c r="BT1874" t="s">
        <v>697</v>
      </c>
      <c r="BU1874">
        <v>0</v>
      </c>
      <c r="BV1874">
        <v>0</v>
      </c>
      <c r="BW1874" t="s">
        <v>697</v>
      </c>
      <c r="BX1874">
        <v>0</v>
      </c>
    </row>
    <row r="1875" spans="1:76" x14ac:dyDescent="0.25">
      <c r="A1875" t="s">
        <v>192</v>
      </c>
      <c r="B1875" t="s">
        <v>697</v>
      </c>
      <c r="C1875" t="s">
        <v>697</v>
      </c>
      <c r="D1875" t="s">
        <v>697</v>
      </c>
      <c r="E1875" t="s">
        <v>697</v>
      </c>
      <c r="F1875" t="s">
        <v>222</v>
      </c>
      <c r="G1875" t="s">
        <v>697</v>
      </c>
      <c r="H1875" t="s">
        <v>184</v>
      </c>
      <c r="I1875" t="s">
        <v>3781</v>
      </c>
      <c r="J1875" t="s">
        <v>3781</v>
      </c>
      <c r="K1875">
        <v>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697</v>
      </c>
      <c r="AC1875" s="2">
        <v>-0.83606557377049184</v>
      </c>
      <c r="AD1875">
        <v>-0.18</v>
      </c>
      <c r="AE1875">
        <v>0</v>
      </c>
      <c r="AF1875">
        <v>0</v>
      </c>
      <c r="AG1875">
        <v>0</v>
      </c>
      <c r="AH1875">
        <v>0</v>
      </c>
      <c r="AI1875" t="s">
        <v>697</v>
      </c>
      <c r="AJ1875" t="s">
        <v>697</v>
      </c>
      <c r="AK1875" t="s">
        <v>697</v>
      </c>
      <c r="AL1875">
        <v>0</v>
      </c>
      <c r="AM1875">
        <v>0</v>
      </c>
      <c r="AN1875" t="s">
        <v>697</v>
      </c>
      <c r="AO1875" t="s">
        <v>697</v>
      </c>
      <c r="AP1875" t="s">
        <v>697</v>
      </c>
      <c r="AQ1875" t="s">
        <v>697</v>
      </c>
      <c r="AR1875" t="s">
        <v>697</v>
      </c>
      <c r="AS1875" t="s">
        <v>697</v>
      </c>
      <c r="AT1875" t="s">
        <v>697</v>
      </c>
      <c r="AU1875" t="s">
        <v>697</v>
      </c>
      <c r="AV1875" t="s">
        <v>697</v>
      </c>
      <c r="AW1875" t="s">
        <v>697</v>
      </c>
      <c r="AX1875" t="s">
        <v>697</v>
      </c>
      <c r="AY1875" t="s">
        <v>697</v>
      </c>
      <c r="AZ1875" t="s">
        <v>697</v>
      </c>
      <c r="BA1875" t="s">
        <v>3551</v>
      </c>
      <c r="BB1875" t="s">
        <v>697</v>
      </c>
      <c r="BC1875">
        <v>1.02</v>
      </c>
      <c r="BD1875" t="s">
        <v>697</v>
      </c>
      <c r="BE1875">
        <v>0</v>
      </c>
      <c r="BF1875">
        <v>0</v>
      </c>
      <c r="BG1875">
        <v>0</v>
      </c>
      <c r="BH1875">
        <v>0</v>
      </c>
      <c r="BI1875" t="s">
        <v>197</v>
      </c>
      <c r="BJ1875" t="s">
        <v>697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 t="s">
        <v>697</v>
      </c>
      <c r="BQ1875">
        <v>0</v>
      </c>
      <c r="BR1875">
        <v>0</v>
      </c>
      <c r="BS1875">
        <v>0</v>
      </c>
      <c r="BT1875" t="s">
        <v>697</v>
      </c>
      <c r="BU1875">
        <v>0</v>
      </c>
      <c r="BV1875">
        <v>0</v>
      </c>
      <c r="BW1875" t="s">
        <v>697</v>
      </c>
      <c r="BX1875">
        <v>0</v>
      </c>
    </row>
    <row r="1876" spans="1:76" x14ac:dyDescent="0.25">
      <c r="A1876" t="s">
        <v>192</v>
      </c>
      <c r="B1876" t="s">
        <v>697</v>
      </c>
      <c r="C1876" t="s">
        <v>697</v>
      </c>
      <c r="D1876" t="s">
        <v>697</v>
      </c>
      <c r="E1876" t="s">
        <v>697</v>
      </c>
      <c r="F1876" t="s">
        <v>469</v>
      </c>
      <c r="G1876" t="s">
        <v>697</v>
      </c>
      <c r="H1876" t="s">
        <v>184</v>
      </c>
      <c r="I1876" t="s">
        <v>3781</v>
      </c>
      <c r="J1876" t="s">
        <v>3781</v>
      </c>
      <c r="K1876">
        <v>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697</v>
      </c>
      <c r="AC1876" s="2">
        <v>-0.13934426229508201</v>
      </c>
      <c r="AD1876">
        <v>-0.03</v>
      </c>
      <c r="AE1876">
        <v>0</v>
      </c>
      <c r="AF1876">
        <v>0</v>
      </c>
      <c r="AG1876">
        <v>0</v>
      </c>
      <c r="AH1876">
        <v>0</v>
      </c>
      <c r="AI1876" t="s">
        <v>697</v>
      </c>
      <c r="AJ1876" t="s">
        <v>697</v>
      </c>
      <c r="AK1876" t="s">
        <v>697</v>
      </c>
      <c r="AL1876">
        <v>0</v>
      </c>
      <c r="AM1876">
        <v>0</v>
      </c>
      <c r="AN1876" t="s">
        <v>697</v>
      </c>
      <c r="AO1876" t="s">
        <v>697</v>
      </c>
      <c r="AP1876" t="s">
        <v>697</v>
      </c>
      <c r="AQ1876" t="s">
        <v>697</v>
      </c>
      <c r="AR1876" t="s">
        <v>697</v>
      </c>
      <c r="AS1876" t="s">
        <v>697</v>
      </c>
      <c r="AT1876" t="s">
        <v>697</v>
      </c>
      <c r="AU1876" t="s">
        <v>697</v>
      </c>
      <c r="AV1876" t="s">
        <v>697</v>
      </c>
      <c r="AW1876" t="s">
        <v>697</v>
      </c>
      <c r="AX1876" t="s">
        <v>697</v>
      </c>
      <c r="AY1876" t="s">
        <v>697</v>
      </c>
      <c r="AZ1876" t="s">
        <v>697</v>
      </c>
      <c r="BA1876" t="s">
        <v>2560</v>
      </c>
      <c r="BB1876" t="s">
        <v>2822</v>
      </c>
      <c r="BC1876">
        <v>0.17</v>
      </c>
      <c r="BD1876" t="s">
        <v>697</v>
      </c>
      <c r="BE1876">
        <v>0</v>
      </c>
      <c r="BF1876">
        <v>0</v>
      </c>
      <c r="BG1876">
        <v>0</v>
      </c>
      <c r="BH1876">
        <v>0</v>
      </c>
      <c r="BI1876" t="s">
        <v>197</v>
      </c>
      <c r="BJ1876" t="s">
        <v>697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 t="s">
        <v>697</v>
      </c>
      <c r="BQ1876">
        <v>0</v>
      </c>
      <c r="BR1876">
        <v>0</v>
      </c>
      <c r="BS1876">
        <v>0</v>
      </c>
      <c r="BT1876" t="s">
        <v>697</v>
      </c>
      <c r="BU1876">
        <v>0</v>
      </c>
      <c r="BV1876">
        <v>0</v>
      </c>
      <c r="BW1876" t="s">
        <v>697</v>
      </c>
      <c r="BX1876">
        <v>0</v>
      </c>
    </row>
    <row r="1877" spans="1:76" x14ac:dyDescent="0.25">
      <c r="A1877" t="s">
        <v>192</v>
      </c>
      <c r="B1877" t="s">
        <v>697</v>
      </c>
      <c r="C1877" t="s">
        <v>697</v>
      </c>
      <c r="D1877" t="s">
        <v>697</v>
      </c>
      <c r="E1877" t="s">
        <v>697</v>
      </c>
      <c r="F1877" t="s">
        <v>469</v>
      </c>
      <c r="G1877" t="s">
        <v>697</v>
      </c>
      <c r="H1877" t="s">
        <v>184</v>
      </c>
      <c r="I1877" t="s">
        <v>3781</v>
      </c>
      <c r="J1877" t="s">
        <v>3781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t="s">
        <v>697</v>
      </c>
      <c r="AC1877" s="2">
        <v>-8.1967213114754106E-2</v>
      </c>
      <c r="AD1877">
        <v>-0.02</v>
      </c>
      <c r="AE1877">
        <v>0</v>
      </c>
      <c r="AF1877">
        <v>0</v>
      </c>
      <c r="AG1877">
        <v>0</v>
      </c>
      <c r="AH1877">
        <v>0</v>
      </c>
      <c r="AI1877" t="s">
        <v>697</v>
      </c>
      <c r="AJ1877" t="s">
        <v>697</v>
      </c>
      <c r="AK1877" t="s">
        <v>697</v>
      </c>
      <c r="AL1877">
        <v>0</v>
      </c>
      <c r="AM1877">
        <v>0</v>
      </c>
      <c r="AN1877" t="s">
        <v>697</v>
      </c>
      <c r="AO1877" t="s">
        <v>697</v>
      </c>
      <c r="AP1877" t="s">
        <v>697</v>
      </c>
      <c r="AQ1877" t="s">
        <v>697</v>
      </c>
      <c r="AR1877" t="s">
        <v>697</v>
      </c>
      <c r="AS1877" t="s">
        <v>697</v>
      </c>
      <c r="AT1877" t="s">
        <v>697</v>
      </c>
      <c r="AU1877" t="s">
        <v>697</v>
      </c>
      <c r="AV1877" t="s">
        <v>697</v>
      </c>
      <c r="AW1877" t="s">
        <v>697</v>
      </c>
      <c r="AX1877" t="s">
        <v>697</v>
      </c>
      <c r="AY1877" t="s">
        <v>697</v>
      </c>
      <c r="AZ1877" t="s">
        <v>697</v>
      </c>
      <c r="BA1877" t="s">
        <v>2770</v>
      </c>
      <c r="BB1877" t="s">
        <v>2771</v>
      </c>
      <c r="BC1877">
        <v>0.1</v>
      </c>
      <c r="BD1877" t="s">
        <v>697</v>
      </c>
      <c r="BE1877">
        <v>0</v>
      </c>
      <c r="BF1877">
        <v>0</v>
      </c>
      <c r="BG1877">
        <v>0</v>
      </c>
      <c r="BH1877">
        <v>0</v>
      </c>
      <c r="BI1877" t="s">
        <v>197</v>
      </c>
      <c r="BJ1877" t="s">
        <v>697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 t="s">
        <v>697</v>
      </c>
      <c r="BQ1877">
        <v>0</v>
      </c>
      <c r="BR1877">
        <v>0</v>
      </c>
      <c r="BS1877">
        <v>0</v>
      </c>
      <c r="BT1877" t="s">
        <v>697</v>
      </c>
      <c r="BU1877">
        <v>0</v>
      </c>
      <c r="BV1877">
        <v>0</v>
      </c>
      <c r="BW1877" t="s">
        <v>697</v>
      </c>
      <c r="BX1877">
        <v>0</v>
      </c>
    </row>
    <row r="1878" spans="1:76" x14ac:dyDescent="0.25">
      <c r="A1878" t="s">
        <v>192</v>
      </c>
      <c r="B1878" t="s">
        <v>697</v>
      </c>
      <c r="C1878" t="s">
        <v>697</v>
      </c>
      <c r="D1878" t="s">
        <v>697</v>
      </c>
      <c r="E1878" t="s">
        <v>697</v>
      </c>
      <c r="F1878" t="s">
        <v>225</v>
      </c>
      <c r="G1878" t="s">
        <v>697</v>
      </c>
      <c r="H1878" t="s">
        <v>184</v>
      </c>
      <c r="I1878" t="s">
        <v>3781</v>
      </c>
      <c r="J1878" t="s">
        <v>3781</v>
      </c>
      <c r="K1878">
        <v>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697</v>
      </c>
      <c r="AC1878" s="2">
        <v>-3.1475409836065573</v>
      </c>
      <c r="AD1878">
        <v>-0.69</v>
      </c>
      <c r="AE1878">
        <v>0</v>
      </c>
      <c r="AF1878">
        <v>0</v>
      </c>
      <c r="AG1878">
        <v>0</v>
      </c>
      <c r="AH1878">
        <v>0</v>
      </c>
      <c r="AI1878" t="s">
        <v>697</v>
      </c>
      <c r="AJ1878" t="s">
        <v>697</v>
      </c>
      <c r="AK1878" t="s">
        <v>697</v>
      </c>
      <c r="AL1878">
        <v>0</v>
      </c>
      <c r="AM1878">
        <v>0</v>
      </c>
      <c r="AN1878" t="s">
        <v>697</v>
      </c>
      <c r="AO1878" t="s">
        <v>697</v>
      </c>
      <c r="AP1878" t="s">
        <v>697</v>
      </c>
      <c r="AQ1878" t="s">
        <v>697</v>
      </c>
      <c r="AR1878" t="s">
        <v>697</v>
      </c>
      <c r="AS1878" t="s">
        <v>697</v>
      </c>
      <c r="AT1878" t="s">
        <v>697</v>
      </c>
      <c r="AU1878" t="s">
        <v>697</v>
      </c>
      <c r="AV1878" t="s">
        <v>697</v>
      </c>
      <c r="AW1878" t="s">
        <v>697</v>
      </c>
      <c r="AX1878" t="s">
        <v>697</v>
      </c>
      <c r="AY1878" t="s">
        <v>697</v>
      </c>
      <c r="AZ1878" t="s">
        <v>697</v>
      </c>
      <c r="BA1878" t="s">
        <v>3281</v>
      </c>
      <c r="BB1878" t="s">
        <v>3282</v>
      </c>
      <c r="BC1878">
        <v>3.84</v>
      </c>
      <c r="BD1878" t="s">
        <v>697</v>
      </c>
      <c r="BE1878">
        <v>0</v>
      </c>
      <c r="BF1878">
        <v>0</v>
      </c>
      <c r="BG1878">
        <v>0</v>
      </c>
      <c r="BH1878">
        <v>0</v>
      </c>
      <c r="BI1878" t="s">
        <v>197</v>
      </c>
      <c r="BJ1878" t="s">
        <v>697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 t="s">
        <v>697</v>
      </c>
      <c r="BQ1878">
        <v>0</v>
      </c>
      <c r="BR1878">
        <v>0</v>
      </c>
      <c r="BS1878">
        <v>0</v>
      </c>
      <c r="BT1878" t="s">
        <v>697</v>
      </c>
      <c r="BU1878">
        <v>0</v>
      </c>
      <c r="BV1878">
        <v>0</v>
      </c>
      <c r="BW1878" t="s">
        <v>697</v>
      </c>
      <c r="BX1878">
        <v>0</v>
      </c>
    </row>
    <row r="1879" spans="1:76" x14ac:dyDescent="0.25">
      <c r="A1879" t="s">
        <v>192</v>
      </c>
      <c r="B1879" t="s">
        <v>697</v>
      </c>
      <c r="C1879" t="s">
        <v>697</v>
      </c>
      <c r="D1879" t="s">
        <v>697</v>
      </c>
      <c r="E1879" t="s">
        <v>697</v>
      </c>
      <c r="F1879" t="s">
        <v>597</v>
      </c>
      <c r="G1879" t="s">
        <v>697</v>
      </c>
      <c r="H1879" t="s">
        <v>184</v>
      </c>
      <c r="I1879" t="s">
        <v>3781</v>
      </c>
      <c r="J1879" t="s">
        <v>3781</v>
      </c>
      <c r="K1879">
        <v>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697</v>
      </c>
      <c r="AC1879" s="2">
        <v>-1.2950819672131149</v>
      </c>
      <c r="AD1879">
        <v>-0.28000000000000003</v>
      </c>
      <c r="AE1879">
        <v>0</v>
      </c>
      <c r="AF1879">
        <v>0</v>
      </c>
      <c r="AG1879">
        <v>0</v>
      </c>
      <c r="AH1879">
        <v>0</v>
      </c>
      <c r="AI1879" t="s">
        <v>697</v>
      </c>
      <c r="AJ1879" t="s">
        <v>697</v>
      </c>
      <c r="AK1879" t="s">
        <v>697</v>
      </c>
      <c r="AL1879">
        <v>0</v>
      </c>
      <c r="AM1879">
        <v>0</v>
      </c>
      <c r="AN1879" t="s">
        <v>697</v>
      </c>
      <c r="AO1879" t="s">
        <v>697</v>
      </c>
      <c r="AP1879" t="s">
        <v>697</v>
      </c>
      <c r="AQ1879" t="s">
        <v>697</v>
      </c>
      <c r="AR1879" t="s">
        <v>697</v>
      </c>
      <c r="AS1879" t="s">
        <v>697</v>
      </c>
      <c r="AT1879" t="s">
        <v>697</v>
      </c>
      <c r="AU1879" t="s">
        <v>697</v>
      </c>
      <c r="AV1879" t="s">
        <v>697</v>
      </c>
      <c r="AW1879" t="s">
        <v>697</v>
      </c>
      <c r="AX1879" t="s">
        <v>697</v>
      </c>
      <c r="AY1879" t="s">
        <v>697</v>
      </c>
      <c r="AZ1879" t="s">
        <v>697</v>
      </c>
      <c r="BA1879" t="s">
        <v>2161</v>
      </c>
      <c r="BB1879" t="s">
        <v>3117</v>
      </c>
      <c r="BC1879">
        <v>1.58</v>
      </c>
      <c r="BD1879" t="s">
        <v>1368</v>
      </c>
      <c r="BE1879">
        <v>0</v>
      </c>
      <c r="BF1879">
        <v>0</v>
      </c>
      <c r="BG1879">
        <v>0</v>
      </c>
      <c r="BH1879">
        <v>0</v>
      </c>
      <c r="BI1879" t="s">
        <v>197</v>
      </c>
      <c r="BJ1879" t="s">
        <v>697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 t="s">
        <v>697</v>
      </c>
      <c r="BQ1879">
        <v>0</v>
      </c>
      <c r="BR1879">
        <v>0</v>
      </c>
      <c r="BS1879">
        <v>0</v>
      </c>
      <c r="BT1879" t="s">
        <v>697</v>
      </c>
      <c r="BU1879">
        <v>0</v>
      </c>
      <c r="BV1879">
        <v>0</v>
      </c>
      <c r="BW1879" t="s">
        <v>697</v>
      </c>
      <c r="BX1879">
        <v>0</v>
      </c>
    </row>
    <row r="1880" spans="1:76" x14ac:dyDescent="0.25">
      <c r="A1880" t="s">
        <v>192</v>
      </c>
      <c r="B1880" t="s">
        <v>697</v>
      </c>
      <c r="C1880" t="s">
        <v>697</v>
      </c>
      <c r="D1880" t="s">
        <v>697</v>
      </c>
      <c r="E1880" t="s">
        <v>697</v>
      </c>
      <c r="F1880" t="s">
        <v>251</v>
      </c>
      <c r="G1880" t="s">
        <v>697</v>
      </c>
      <c r="H1880" t="s">
        <v>184</v>
      </c>
      <c r="I1880" t="s">
        <v>3781</v>
      </c>
      <c r="J1880" t="s">
        <v>3781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697</v>
      </c>
      <c r="AC1880" s="2">
        <v>-3.5081967213114753</v>
      </c>
      <c r="AD1880">
        <v>-0.77</v>
      </c>
      <c r="AE1880">
        <v>0</v>
      </c>
      <c r="AF1880">
        <v>0</v>
      </c>
      <c r="AG1880">
        <v>0</v>
      </c>
      <c r="AH1880">
        <v>0</v>
      </c>
      <c r="AI1880" t="s">
        <v>697</v>
      </c>
      <c r="AJ1880" t="s">
        <v>697</v>
      </c>
      <c r="AK1880" t="s">
        <v>697</v>
      </c>
      <c r="AL1880">
        <v>0</v>
      </c>
      <c r="AM1880">
        <v>0</v>
      </c>
      <c r="AN1880" t="s">
        <v>697</v>
      </c>
      <c r="AO1880" t="s">
        <v>697</v>
      </c>
      <c r="AP1880" t="s">
        <v>697</v>
      </c>
      <c r="AQ1880" t="s">
        <v>697</v>
      </c>
      <c r="AR1880" t="s">
        <v>697</v>
      </c>
      <c r="AS1880" t="s">
        <v>697</v>
      </c>
      <c r="AT1880" t="s">
        <v>697</v>
      </c>
      <c r="AU1880" t="s">
        <v>697</v>
      </c>
      <c r="AV1880" t="s">
        <v>697</v>
      </c>
      <c r="AW1880" t="s">
        <v>697</v>
      </c>
      <c r="AX1880" t="s">
        <v>697</v>
      </c>
      <c r="AY1880" t="s">
        <v>697</v>
      </c>
      <c r="AZ1880" t="s">
        <v>697</v>
      </c>
      <c r="BA1880" t="s">
        <v>3657</v>
      </c>
      <c r="BB1880" t="s">
        <v>3988</v>
      </c>
      <c r="BC1880">
        <v>4.28</v>
      </c>
      <c r="BD1880" t="s">
        <v>977</v>
      </c>
      <c r="BE1880">
        <v>0</v>
      </c>
      <c r="BF1880">
        <v>0</v>
      </c>
      <c r="BG1880">
        <v>0</v>
      </c>
      <c r="BH1880">
        <v>0</v>
      </c>
      <c r="BI1880" t="s">
        <v>197</v>
      </c>
      <c r="BJ1880" t="s">
        <v>697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 t="s">
        <v>697</v>
      </c>
      <c r="BQ1880">
        <v>0</v>
      </c>
      <c r="BR1880">
        <v>0</v>
      </c>
      <c r="BS1880">
        <v>0</v>
      </c>
      <c r="BT1880" t="s">
        <v>697</v>
      </c>
      <c r="BU1880">
        <v>0</v>
      </c>
      <c r="BV1880">
        <v>0</v>
      </c>
      <c r="BW1880" t="s">
        <v>697</v>
      </c>
      <c r="BX1880">
        <v>0</v>
      </c>
    </row>
    <row r="1881" spans="1:76" x14ac:dyDescent="0.25">
      <c r="A1881" t="s">
        <v>192</v>
      </c>
      <c r="B1881" t="s">
        <v>697</v>
      </c>
      <c r="C1881" t="s">
        <v>697</v>
      </c>
      <c r="D1881" t="s">
        <v>697</v>
      </c>
      <c r="E1881" t="s">
        <v>697</v>
      </c>
      <c r="F1881" t="s">
        <v>234</v>
      </c>
      <c r="G1881" t="s">
        <v>697</v>
      </c>
      <c r="H1881" t="s">
        <v>184</v>
      </c>
      <c r="I1881" t="s">
        <v>3781</v>
      </c>
      <c r="J1881" t="s">
        <v>3781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697</v>
      </c>
      <c r="AC1881" s="2">
        <v>-0.81147540983606559</v>
      </c>
      <c r="AD1881">
        <v>-0.18</v>
      </c>
      <c r="AE1881">
        <v>0</v>
      </c>
      <c r="AF1881">
        <v>0</v>
      </c>
      <c r="AG1881">
        <v>0</v>
      </c>
      <c r="AH1881">
        <v>0</v>
      </c>
      <c r="AI1881" t="s">
        <v>697</v>
      </c>
      <c r="AJ1881" t="s">
        <v>697</v>
      </c>
      <c r="AK1881" t="s">
        <v>697</v>
      </c>
      <c r="AL1881">
        <v>0</v>
      </c>
      <c r="AM1881">
        <v>0</v>
      </c>
      <c r="AN1881" t="s">
        <v>697</v>
      </c>
      <c r="AO1881" t="s">
        <v>697</v>
      </c>
      <c r="AP1881" t="s">
        <v>697</v>
      </c>
      <c r="AQ1881" t="s">
        <v>697</v>
      </c>
      <c r="AR1881" t="s">
        <v>697</v>
      </c>
      <c r="AS1881" t="s">
        <v>697</v>
      </c>
      <c r="AT1881" t="s">
        <v>697</v>
      </c>
      <c r="AU1881" t="s">
        <v>697</v>
      </c>
      <c r="AV1881" t="s">
        <v>697</v>
      </c>
      <c r="AW1881" t="s">
        <v>697</v>
      </c>
      <c r="AX1881" t="s">
        <v>697</v>
      </c>
      <c r="AY1881" t="s">
        <v>697</v>
      </c>
      <c r="AZ1881" t="s">
        <v>697</v>
      </c>
      <c r="BA1881" t="s">
        <v>3079</v>
      </c>
      <c r="BB1881" t="s">
        <v>3164</v>
      </c>
      <c r="BC1881">
        <v>0.99</v>
      </c>
      <c r="BD1881" t="s">
        <v>697</v>
      </c>
      <c r="BE1881">
        <v>0</v>
      </c>
      <c r="BF1881">
        <v>0</v>
      </c>
      <c r="BG1881">
        <v>0</v>
      </c>
      <c r="BH1881">
        <v>0</v>
      </c>
      <c r="BI1881" t="s">
        <v>197</v>
      </c>
      <c r="BJ1881" t="s">
        <v>697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 t="s">
        <v>697</v>
      </c>
      <c r="BQ1881">
        <v>0</v>
      </c>
      <c r="BR1881">
        <v>0</v>
      </c>
      <c r="BS1881">
        <v>0</v>
      </c>
      <c r="BT1881" t="s">
        <v>697</v>
      </c>
      <c r="BU1881">
        <v>0</v>
      </c>
      <c r="BV1881">
        <v>0</v>
      </c>
      <c r="BW1881" t="s">
        <v>697</v>
      </c>
      <c r="BX1881">
        <v>0</v>
      </c>
    </row>
    <row r="1882" spans="1:76" x14ac:dyDescent="0.25">
      <c r="A1882" t="s">
        <v>192</v>
      </c>
      <c r="B1882" t="s">
        <v>697</v>
      </c>
      <c r="C1882" t="s">
        <v>697</v>
      </c>
      <c r="D1882" t="s">
        <v>697</v>
      </c>
      <c r="E1882" t="s">
        <v>697</v>
      </c>
      <c r="F1882" t="s">
        <v>456</v>
      </c>
      <c r="G1882" t="s">
        <v>697</v>
      </c>
      <c r="H1882" t="s">
        <v>184</v>
      </c>
      <c r="I1882" t="s">
        <v>3781</v>
      </c>
      <c r="J1882" t="s">
        <v>3781</v>
      </c>
      <c r="K1882">
        <v>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697</v>
      </c>
      <c r="AC1882" s="2">
        <v>-1.139344262295082</v>
      </c>
      <c r="AD1882">
        <v>-0.25</v>
      </c>
      <c r="AE1882">
        <v>0</v>
      </c>
      <c r="AF1882">
        <v>0</v>
      </c>
      <c r="AG1882">
        <v>0</v>
      </c>
      <c r="AH1882">
        <v>0</v>
      </c>
      <c r="AI1882" t="s">
        <v>697</v>
      </c>
      <c r="AJ1882" t="s">
        <v>697</v>
      </c>
      <c r="AK1882" t="s">
        <v>697</v>
      </c>
      <c r="AL1882">
        <v>0</v>
      </c>
      <c r="AM1882">
        <v>0</v>
      </c>
      <c r="AN1882" t="s">
        <v>697</v>
      </c>
      <c r="AO1882" t="s">
        <v>697</v>
      </c>
      <c r="AP1882" t="s">
        <v>697</v>
      </c>
      <c r="AQ1882" t="s">
        <v>697</v>
      </c>
      <c r="AR1882" t="s">
        <v>697</v>
      </c>
      <c r="AS1882" t="s">
        <v>697</v>
      </c>
      <c r="AT1882" t="s">
        <v>697</v>
      </c>
      <c r="AU1882" t="s">
        <v>697</v>
      </c>
      <c r="AV1882" t="s">
        <v>697</v>
      </c>
      <c r="AW1882" t="s">
        <v>697</v>
      </c>
      <c r="AX1882" t="s">
        <v>697</v>
      </c>
      <c r="AY1882" t="s">
        <v>697</v>
      </c>
      <c r="AZ1882" t="s">
        <v>697</v>
      </c>
      <c r="BA1882" t="s">
        <v>1429</v>
      </c>
      <c r="BB1882" t="s">
        <v>3272</v>
      </c>
      <c r="BC1882">
        <v>1.39</v>
      </c>
      <c r="BD1882" t="s">
        <v>697</v>
      </c>
      <c r="BE1882">
        <v>0</v>
      </c>
      <c r="BF1882">
        <v>0</v>
      </c>
      <c r="BG1882">
        <v>0</v>
      </c>
      <c r="BH1882">
        <v>0</v>
      </c>
      <c r="BI1882" t="s">
        <v>197</v>
      </c>
      <c r="BJ1882" t="s">
        <v>697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 t="s">
        <v>697</v>
      </c>
      <c r="BQ1882">
        <v>0</v>
      </c>
      <c r="BR1882">
        <v>0</v>
      </c>
      <c r="BS1882">
        <v>0</v>
      </c>
      <c r="BT1882" t="s">
        <v>697</v>
      </c>
      <c r="BU1882">
        <v>0</v>
      </c>
      <c r="BV1882">
        <v>0</v>
      </c>
      <c r="BW1882" t="s">
        <v>697</v>
      </c>
      <c r="BX1882">
        <v>0</v>
      </c>
    </row>
    <row r="1883" spans="1:76" x14ac:dyDescent="0.25">
      <c r="A1883" t="s">
        <v>192</v>
      </c>
      <c r="B1883" t="s">
        <v>697</v>
      </c>
      <c r="C1883" t="s">
        <v>697</v>
      </c>
      <c r="D1883" t="s">
        <v>697</v>
      </c>
      <c r="E1883" t="s">
        <v>697</v>
      </c>
      <c r="F1883" t="s">
        <v>253</v>
      </c>
      <c r="G1883" t="s">
        <v>697</v>
      </c>
      <c r="H1883" t="s">
        <v>184</v>
      </c>
      <c r="I1883" t="s">
        <v>3781</v>
      </c>
      <c r="J1883" t="s">
        <v>3781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697</v>
      </c>
      <c r="AC1883" s="2">
        <v>-0.39344262295081972</v>
      </c>
      <c r="AD1883">
        <v>-0.09</v>
      </c>
      <c r="AE1883">
        <v>0</v>
      </c>
      <c r="AF1883">
        <v>0</v>
      </c>
      <c r="AG1883">
        <v>0</v>
      </c>
      <c r="AH1883">
        <v>0</v>
      </c>
      <c r="AI1883" t="s">
        <v>697</v>
      </c>
      <c r="AJ1883" t="s">
        <v>697</v>
      </c>
      <c r="AK1883" t="s">
        <v>697</v>
      </c>
      <c r="AL1883">
        <v>0</v>
      </c>
      <c r="AM1883">
        <v>0</v>
      </c>
      <c r="AN1883" t="s">
        <v>697</v>
      </c>
      <c r="AO1883" t="s">
        <v>697</v>
      </c>
      <c r="AP1883" t="s">
        <v>697</v>
      </c>
      <c r="AQ1883" t="s">
        <v>697</v>
      </c>
      <c r="AR1883" t="s">
        <v>697</v>
      </c>
      <c r="AS1883" t="s">
        <v>697</v>
      </c>
      <c r="AT1883" t="s">
        <v>697</v>
      </c>
      <c r="AU1883" t="s">
        <v>697</v>
      </c>
      <c r="AV1883" t="s">
        <v>697</v>
      </c>
      <c r="AW1883" t="s">
        <v>697</v>
      </c>
      <c r="AX1883" t="s">
        <v>697</v>
      </c>
      <c r="AY1883" t="s">
        <v>697</v>
      </c>
      <c r="AZ1883" t="s">
        <v>697</v>
      </c>
      <c r="BA1883" t="s">
        <v>2985</v>
      </c>
      <c r="BB1883" t="s">
        <v>3989</v>
      </c>
      <c r="BC1883">
        <v>0.48</v>
      </c>
      <c r="BD1883" t="s">
        <v>697</v>
      </c>
      <c r="BE1883">
        <v>0</v>
      </c>
      <c r="BF1883">
        <v>0</v>
      </c>
      <c r="BG1883">
        <v>0</v>
      </c>
      <c r="BH1883">
        <v>0</v>
      </c>
      <c r="BI1883" t="s">
        <v>197</v>
      </c>
      <c r="BJ1883" t="s">
        <v>697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 t="s">
        <v>697</v>
      </c>
      <c r="BQ1883">
        <v>0</v>
      </c>
      <c r="BR1883">
        <v>0</v>
      </c>
      <c r="BS1883">
        <v>0</v>
      </c>
      <c r="BT1883" t="s">
        <v>697</v>
      </c>
      <c r="BU1883">
        <v>0</v>
      </c>
      <c r="BV1883">
        <v>0</v>
      </c>
      <c r="BW1883" t="s">
        <v>697</v>
      </c>
      <c r="BX1883">
        <v>0</v>
      </c>
    </row>
    <row r="1884" spans="1:76" x14ac:dyDescent="0.25">
      <c r="A1884" t="s">
        <v>192</v>
      </c>
      <c r="B1884" t="s">
        <v>697</v>
      </c>
      <c r="C1884" t="s">
        <v>697</v>
      </c>
      <c r="D1884" t="s">
        <v>697</v>
      </c>
      <c r="E1884" t="s">
        <v>697</v>
      </c>
      <c r="F1884" t="s">
        <v>234</v>
      </c>
      <c r="G1884" t="s">
        <v>697</v>
      </c>
      <c r="H1884" t="s">
        <v>184</v>
      </c>
      <c r="I1884" t="s">
        <v>3781</v>
      </c>
      <c r="J1884" t="s">
        <v>3781</v>
      </c>
      <c r="K1884">
        <v>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697</v>
      </c>
      <c r="AC1884" s="2">
        <v>-0.65573770491803285</v>
      </c>
      <c r="AD1884">
        <v>-0.14000000000000001</v>
      </c>
      <c r="AE1884">
        <v>0</v>
      </c>
      <c r="AF1884">
        <v>0</v>
      </c>
      <c r="AG1884">
        <v>0</v>
      </c>
      <c r="AH1884">
        <v>0</v>
      </c>
      <c r="AI1884" t="s">
        <v>697</v>
      </c>
      <c r="AJ1884" t="s">
        <v>697</v>
      </c>
      <c r="AK1884" t="s">
        <v>697</v>
      </c>
      <c r="AL1884">
        <v>0</v>
      </c>
      <c r="AM1884">
        <v>0</v>
      </c>
      <c r="AN1884" t="s">
        <v>697</v>
      </c>
      <c r="AO1884" t="s">
        <v>697</v>
      </c>
      <c r="AP1884" t="s">
        <v>697</v>
      </c>
      <c r="AQ1884" t="s">
        <v>697</v>
      </c>
      <c r="AR1884" t="s">
        <v>697</v>
      </c>
      <c r="AS1884" t="s">
        <v>697</v>
      </c>
      <c r="AT1884" t="s">
        <v>697</v>
      </c>
      <c r="AU1884" t="s">
        <v>697</v>
      </c>
      <c r="AV1884" t="s">
        <v>697</v>
      </c>
      <c r="AW1884" t="s">
        <v>697</v>
      </c>
      <c r="AX1884" t="s">
        <v>697</v>
      </c>
      <c r="AY1884" t="s">
        <v>697</v>
      </c>
      <c r="AZ1884" t="s">
        <v>697</v>
      </c>
      <c r="BA1884" t="s">
        <v>1501</v>
      </c>
      <c r="BB1884" t="s">
        <v>3846</v>
      </c>
      <c r="BC1884">
        <v>0.8</v>
      </c>
      <c r="BD1884" t="s">
        <v>980</v>
      </c>
      <c r="BE1884">
        <v>0</v>
      </c>
      <c r="BF1884">
        <v>0</v>
      </c>
      <c r="BG1884">
        <v>0</v>
      </c>
      <c r="BH1884">
        <v>0</v>
      </c>
      <c r="BI1884" t="s">
        <v>197</v>
      </c>
      <c r="BJ1884" t="s">
        <v>697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 t="s">
        <v>697</v>
      </c>
      <c r="BQ1884">
        <v>0</v>
      </c>
      <c r="BR1884">
        <v>0</v>
      </c>
      <c r="BS1884">
        <v>0</v>
      </c>
      <c r="BT1884" t="s">
        <v>697</v>
      </c>
      <c r="BU1884">
        <v>0</v>
      </c>
      <c r="BV1884">
        <v>0</v>
      </c>
      <c r="BW1884" t="s">
        <v>697</v>
      </c>
      <c r="BX1884">
        <v>0</v>
      </c>
    </row>
    <row r="1885" spans="1:76" x14ac:dyDescent="0.25">
      <c r="A1885" t="s">
        <v>192</v>
      </c>
      <c r="B1885" t="s">
        <v>697</v>
      </c>
      <c r="C1885" t="s">
        <v>697</v>
      </c>
      <c r="D1885" t="s">
        <v>697</v>
      </c>
      <c r="E1885" t="s">
        <v>697</v>
      </c>
      <c r="F1885" t="s">
        <v>640</v>
      </c>
      <c r="G1885" t="s">
        <v>697</v>
      </c>
      <c r="H1885" t="s">
        <v>184</v>
      </c>
      <c r="I1885" t="s">
        <v>3781</v>
      </c>
      <c r="J1885" t="s">
        <v>3781</v>
      </c>
      <c r="K1885">
        <v>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697</v>
      </c>
      <c r="AC1885" s="2">
        <v>-1.2622950819672132</v>
      </c>
      <c r="AD1885">
        <v>-0.28000000000000003</v>
      </c>
      <c r="AE1885">
        <v>0</v>
      </c>
      <c r="AF1885">
        <v>0</v>
      </c>
      <c r="AG1885">
        <v>0</v>
      </c>
      <c r="AH1885">
        <v>0</v>
      </c>
      <c r="AI1885" t="s">
        <v>697</v>
      </c>
      <c r="AJ1885" t="s">
        <v>697</v>
      </c>
      <c r="AK1885" t="s">
        <v>697</v>
      </c>
      <c r="AL1885">
        <v>0</v>
      </c>
      <c r="AM1885">
        <v>0</v>
      </c>
      <c r="AN1885" t="s">
        <v>697</v>
      </c>
      <c r="AO1885" t="s">
        <v>697</v>
      </c>
      <c r="AP1885" t="s">
        <v>697</v>
      </c>
      <c r="AQ1885" t="s">
        <v>697</v>
      </c>
      <c r="AR1885" t="s">
        <v>697</v>
      </c>
      <c r="AS1885" t="s">
        <v>697</v>
      </c>
      <c r="AT1885" t="s">
        <v>697</v>
      </c>
      <c r="AU1885" t="s">
        <v>697</v>
      </c>
      <c r="AV1885" t="s">
        <v>697</v>
      </c>
      <c r="AW1885" t="s">
        <v>697</v>
      </c>
      <c r="AX1885" t="s">
        <v>697</v>
      </c>
      <c r="AY1885" t="s">
        <v>697</v>
      </c>
      <c r="AZ1885" t="s">
        <v>697</v>
      </c>
      <c r="BA1885" t="s">
        <v>3133</v>
      </c>
      <c r="BB1885" t="s">
        <v>3134</v>
      </c>
      <c r="BC1885">
        <v>1.54</v>
      </c>
      <c r="BD1885" t="s">
        <v>977</v>
      </c>
      <c r="BE1885">
        <v>0</v>
      </c>
      <c r="BF1885">
        <v>0</v>
      </c>
      <c r="BG1885">
        <v>0</v>
      </c>
      <c r="BH1885">
        <v>0</v>
      </c>
      <c r="BI1885" t="s">
        <v>197</v>
      </c>
      <c r="BJ1885" t="s">
        <v>697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 t="s">
        <v>697</v>
      </c>
      <c r="BQ1885">
        <v>0</v>
      </c>
      <c r="BR1885">
        <v>0</v>
      </c>
      <c r="BS1885">
        <v>0</v>
      </c>
      <c r="BT1885" t="s">
        <v>697</v>
      </c>
      <c r="BU1885">
        <v>0</v>
      </c>
      <c r="BV1885">
        <v>0</v>
      </c>
      <c r="BW1885" t="s">
        <v>697</v>
      </c>
      <c r="BX1885">
        <v>0</v>
      </c>
    </row>
    <row r="1886" spans="1:76" x14ac:dyDescent="0.25">
      <c r="A1886" t="s">
        <v>192</v>
      </c>
      <c r="B1886" t="s">
        <v>697</v>
      </c>
      <c r="C1886" t="s">
        <v>697</v>
      </c>
      <c r="D1886" t="s">
        <v>697</v>
      </c>
      <c r="E1886" t="s">
        <v>697</v>
      </c>
      <c r="F1886" t="s">
        <v>251</v>
      </c>
      <c r="G1886" t="s">
        <v>697</v>
      </c>
      <c r="H1886" t="s">
        <v>184</v>
      </c>
      <c r="I1886" t="s">
        <v>3781</v>
      </c>
      <c r="J1886" t="s">
        <v>3781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697</v>
      </c>
      <c r="AC1886" s="2">
        <v>-4.4262295081967213</v>
      </c>
      <c r="AD1886">
        <v>-0.97</v>
      </c>
      <c r="AE1886">
        <v>0</v>
      </c>
      <c r="AF1886">
        <v>0</v>
      </c>
      <c r="AG1886">
        <v>0</v>
      </c>
      <c r="AH1886">
        <v>0</v>
      </c>
      <c r="AI1886" t="s">
        <v>697</v>
      </c>
      <c r="AJ1886" t="s">
        <v>697</v>
      </c>
      <c r="AK1886" t="s">
        <v>697</v>
      </c>
      <c r="AL1886">
        <v>0</v>
      </c>
      <c r="AM1886">
        <v>0</v>
      </c>
      <c r="AN1886" t="s">
        <v>697</v>
      </c>
      <c r="AO1886" t="s">
        <v>697</v>
      </c>
      <c r="AP1886" t="s">
        <v>697</v>
      </c>
      <c r="AQ1886" t="s">
        <v>697</v>
      </c>
      <c r="AR1886" t="s">
        <v>697</v>
      </c>
      <c r="AS1886" t="s">
        <v>697</v>
      </c>
      <c r="AT1886" t="s">
        <v>697</v>
      </c>
      <c r="AU1886" t="s">
        <v>697</v>
      </c>
      <c r="AV1886" t="s">
        <v>697</v>
      </c>
      <c r="AW1886" t="s">
        <v>697</v>
      </c>
      <c r="AX1886" t="s">
        <v>697</v>
      </c>
      <c r="AY1886" t="s">
        <v>697</v>
      </c>
      <c r="AZ1886" t="s">
        <v>697</v>
      </c>
      <c r="BA1886" t="s">
        <v>3000</v>
      </c>
      <c r="BB1886" t="s">
        <v>3415</v>
      </c>
      <c r="BC1886">
        <v>5.4</v>
      </c>
      <c r="BD1886" t="s">
        <v>808</v>
      </c>
      <c r="BE1886">
        <v>0</v>
      </c>
      <c r="BF1886">
        <v>0</v>
      </c>
      <c r="BG1886">
        <v>0</v>
      </c>
      <c r="BH1886">
        <v>0</v>
      </c>
      <c r="BI1886" t="s">
        <v>197</v>
      </c>
      <c r="BJ1886" t="s">
        <v>697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 t="s">
        <v>697</v>
      </c>
      <c r="BQ1886">
        <v>0</v>
      </c>
      <c r="BR1886">
        <v>0</v>
      </c>
      <c r="BS1886">
        <v>0</v>
      </c>
      <c r="BT1886" t="s">
        <v>697</v>
      </c>
      <c r="BU1886">
        <v>0</v>
      </c>
      <c r="BV1886">
        <v>0</v>
      </c>
      <c r="BW1886" t="s">
        <v>697</v>
      </c>
      <c r="BX1886">
        <v>0</v>
      </c>
    </row>
    <row r="1887" spans="1:76" x14ac:dyDescent="0.25">
      <c r="A1887" t="s">
        <v>192</v>
      </c>
      <c r="B1887" t="s">
        <v>697</v>
      </c>
      <c r="C1887" t="s">
        <v>697</v>
      </c>
      <c r="D1887" t="s">
        <v>697</v>
      </c>
      <c r="E1887" t="s">
        <v>697</v>
      </c>
      <c r="F1887" t="s">
        <v>251</v>
      </c>
      <c r="G1887" t="s">
        <v>697</v>
      </c>
      <c r="H1887" t="s">
        <v>184</v>
      </c>
      <c r="I1887" t="s">
        <v>3781</v>
      </c>
      <c r="J1887" t="s">
        <v>3781</v>
      </c>
      <c r="K1887">
        <v>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697</v>
      </c>
      <c r="AC1887" s="2">
        <v>-4.1065573770491799</v>
      </c>
      <c r="AD1887">
        <v>-0.9</v>
      </c>
      <c r="AE1887">
        <v>0</v>
      </c>
      <c r="AF1887">
        <v>0</v>
      </c>
      <c r="AG1887">
        <v>0</v>
      </c>
      <c r="AH1887">
        <v>0</v>
      </c>
      <c r="AI1887" t="s">
        <v>697</v>
      </c>
      <c r="AJ1887" t="s">
        <v>697</v>
      </c>
      <c r="AK1887" t="s">
        <v>697</v>
      </c>
      <c r="AL1887">
        <v>0</v>
      </c>
      <c r="AM1887">
        <v>0</v>
      </c>
      <c r="AN1887" t="s">
        <v>697</v>
      </c>
      <c r="AO1887" t="s">
        <v>697</v>
      </c>
      <c r="AP1887" t="s">
        <v>697</v>
      </c>
      <c r="AQ1887" t="s">
        <v>697</v>
      </c>
      <c r="AR1887" t="s">
        <v>697</v>
      </c>
      <c r="AS1887" t="s">
        <v>697</v>
      </c>
      <c r="AT1887" t="s">
        <v>697</v>
      </c>
      <c r="AU1887" t="s">
        <v>697</v>
      </c>
      <c r="AV1887" t="s">
        <v>697</v>
      </c>
      <c r="AW1887" t="s">
        <v>697</v>
      </c>
      <c r="AX1887" t="s">
        <v>697</v>
      </c>
      <c r="AY1887" t="s">
        <v>697</v>
      </c>
      <c r="AZ1887" t="s">
        <v>697</v>
      </c>
      <c r="BA1887" t="s">
        <v>1164</v>
      </c>
      <c r="BB1887" t="s">
        <v>3383</v>
      </c>
      <c r="BC1887">
        <v>5.01</v>
      </c>
      <c r="BD1887" t="s">
        <v>697</v>
      </c>
      <c r="BE1887">
        <v>0</v>
      </c>
      <c r="BF1887">
        <v>0</v>
      </c>
      <c r="BG1887">
        <v>0</v>
      </c>
      <c r="BH1887">
        <v>0</v>
      </c>
      <c r="BI1887" t="s">
        <v>197</v>
      </c>
      <c r="BJ1887" t="s">
        <v>697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 t="s">
        <v>697</v>
      </c>
      <c r="BQ1887">
        <v>0</v>
      </c>
      <c r="BR1887">
        <v>0</v>
      </c>
      <c r="BS1887">
        <v>0</v>
      </c>
      <c r="BT1887" t="s">
        <v>697</v>
      </c>
      <c r="BU1887">
        <v>0</v>
      </c>
      <c r="BV1887">
        <v>0</v>
      </c>
      <c r="BW1887" t="s">
        <v>697</v>
      </c>
      <c r="BX1887">
        <v>0</v>
      </c>
    </row>
    <row r="1888" spans="1:76" x14ac:dyDescent="0.25">
      <c r="A1888" t="s">
        <v>192</v>
      </c>
      <c r="B1888" t="s">
        <v>697</v>
      </c>
      <c r="C1888" t="s">
        <v>697</v>
      </c>
      <c r="D1888" t="s">
        <v>697</v>
      </c>
      <c r="E1888" t="s">
        <v>697</v>
      </c>
      <c r="F1888" t="s">
        <v>251</v>
      </c>
      <c r="G1888" t="s">
        <v>697</v>
      </c>
      <c r="H1888" t="s">
        <v>184</v>
      </c>
      <c r="I1888" t="s">
        <v>3781</v>
      </c>
      <c r="J1888" t="s">
        <v>3781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697</v>
      </c>
      <c r="AC1888" s="2">
        <v>-4.1065573770491799</v>
      </c>
      <c r="AD1888">
        <v>-0.9</v>
      </c>
      <c r="AE1888">
        <v>0</v>
      </c>
      <c r="AF1888">
        <v>0</v>
      </c>
      <c r="AG1888">
        <v>0</v>
      </c>
      <c r="AH1888">
        <v>0</v>
      </c>
      <c r="AI1888" t="s">
        <v>697</v>
      </c>
      <c r="AJ1888" t="s">
        <v>697</v>
      </c>
      <c r="AK1888" t="s">
        <v>697</v>
      </c>
      <c r="AL1888">
        <v>0</v>
      </c>
      <c r="AM1888">
        <v>0</v>
      </c>
      <c r="AN1888" t="s">
        <v>697</v>
      </c>
      <c r="AO1888" t="s">
        <v>697</v>
      </c>
      <c r="AP1888" t="s">
        <v>697</v>
      </c>
      <c r="AQ1888" t="s">
        <v>697</v>
      </c>
      <c r="AR1888" t="s">
        <v>697</v>
      </c>
      <c r="AS1888" t="s">
        <v>697</v>
      </c>
      <c r="AT1888" t="s">
        <v>697</v>
      </c>
      <c r="AU1888" t="s">
        <v>697</v>
      </c>
      <c r="AV1888" t="s">
        <v>697</v>
      </c>
      <c r="AW1888" t="s">
        <v>697</v>
      </c>
      <c r="AX1888" t="s">
        <v>697</v>
      </c>
      <c r="AY1888" t="s">
        <v>697</v>
      </c>
      <c r="AZ1888" t="s">
        <v>697</v>
      </c>
      <c r="BA1888" t="s">
        <v>3380</v>
      </c>
      <c r="BB1888" t="s">
        <v>3381</v>
      </c>
      <c r="BC1888">
        <v>5.01</v>
      </c>
      <c r="BD1888" t="s">
        <v>697</v>
      </c>
      <c r="BE1888">
        <v>0</v>
      </c>
      <c r="BF1888">
        <v>0</v>
      </c>
      <c r="BG1888">
        <v>0</v>
      </c>
      <c r="BH1888">
        <v>0</v>
      </c>
      <c r="BI1888" t="s">
        <v>197</v>
      </c>
      <c r="BJ1888" t="s">
        <v>697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 t="s">
        <v>697</v>
      </c>
      <c r="BQ1888">
        <v>0</v>
      </c>
      <c r="BR1888">
        <v>0</v>
      </c>
      <c r="BS1888">
        <v>0</v>
      </c>
      <c r="BT1888" t="s">
        <v>697</v>
      </c>
      <c r="BU1888">
        <v>0</v>
      </c>
      <c r="BV1888">
        <v>0</v>
      </c>
      <c r="BW1888" t="s">
        <v>697</v>
      </c>
      <c r="BX1888">
        <v>0</v>
      </c>
    </row>
    <row r="1889" spans="1:76" x14ac:dyDescent="0.25">
      <c r="A1889" t="s">
        <v>192</v>
      </c>
      <c r="B1889" t="s">
        <v>697</v>
      </c>
      <c r="C1889" t="s">
        <v>697</v>
      </c>
      <c r="D1889" t="s">
        <v>697</v>
      </c>
      <c r="E1889" t="s">
        <v>697</v>
      </c>
      <c r="F1889" t="s">
        <v>457</v>
      </c>
      <c r="G1889" t="s">
        <v>697</v>
      </c>
      <c r="H1889" t="s">
        <v>184</v>
      </c>
      <c r="I1889" t="s">
        <v>3781</v>
      </c>
      <c r="J1889" t="s">
        <v>3781</v>
      </c>
      <c r="K1889">
        <v>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697</v>
      </c>
      <c r="AC1889" s="2">
        <v>-1.7868852459016393</v>
      </c>
      <c r="AD1889">
        <v>-0.39</v>
      </c>
      <c r="AE1889">
        <v>0</v>
      </c>
      <c r="AF1889">
        <v>0</v>
      </c>
      <c r="AG1889">
        <v>0</v>
      </c>
      <c r="AH1889">
        <v>0</v>
      </c>
      <c r="AI1889" t="s">
        <v>697</v>
      </c>
      <c r="AJ1889" t="s">
        <v>697</v>
      </c>
      <c r="AK1889" t="s">
        <v>697</v>
      </c>
      <c r="AL1889">
        <v>0</v>
      </c>
      <c r="AM1889">
        <v>0</v>
      </c>
      <c r="AN1889" t="s">
        <v>697</v>
      </c>
      <c r="AO1889" t="s">
        <v>697</v>
      </c>
      <c r="AP1889" t="s">
        <v>697</v>
      </c>
      <c r="AQ1889" t="s">
        <v>697</v>
      </c>
      <c r="AR1889" t="s">
        <v>697</v>
      </c>
      <c r="AS1889" t="s">
        <v>697</v>
      </c>
      <c r="AT1889" t="s">
        <v>697</v>
      </c>
      <c r="AU1889" t="s">
        <v>697</v>
      </c>
      <c r="AV1889" t="s">
        <v>697</v>
      </c>
      <c r="AW1889" t="s">
        <v>697</v>
      </c>
      <c r="AX1889" t="s">
        <v>697</v>
      </c>
      <c r="AY1889" t="s">
        <v>697</v>
      </c>
      <c r="AZ1889" t="s">
        <v>697</v>
      </c>
      <c r="BA1889" t="s">
        <v>3069</v>
      </c>
      <c r="BB1889" t="s">
        <v>3524</v>
      </c>
      <c r="BC1889">
        <v>2.1800000000000002</v>
      </c>
      <c r="BD1889" t="s">
        <v>977</v>
      </c>
      <c r="BE1889">
        <v>0</v>
      </c>
      <c r="BF1889">
        <v>0</v>
      </c>
      <c r="BG1889">
        <v>0</v>
      </c>
      <c r="BH1889">
        <v>0</v>
      </c>
      <c r="BI1889" t="s">
        <v>197</v>
      </c>
      <c r="BJ1889" t="s">
        <v>697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 t="s">
        <v>697</v>
      </c>
      <c r="BQ1889">
        <v>0</v>
      </c>
      <c r="BR1889">
        <v>0</v>
      </c>
      <c r="BS1889">
        <v>0</v>
      </c>
      <c r="BT1889" t="s">
        <v>697</v>
      </c>
      <c r="BU1889">
        <v>0</v>
      </c>
      <c r="BV1889">
        <v>0</v>
      </c>
      <c r="BW1889" t="s">
        <v>697</v>
      </c>
      <c r="BX1889">
        <v>0</v>
      </c>
    </row>
    <row r="1890" spans="1:76" x14ac:dyDescent="0.25">
      <c r="A1890" t="s">
        <v>192</v>
      </c>
      <c r="B1890" t="s">
        <v>697</v>
      </c>
      <c r="C1890" t="s">
        <v>697</v>
      </c>
      <c r="D1890" t="s">
        <v>697</v>
      </c>
      <c r="E1890" t="s">
        <v>697</v>
      </c>
      <c r="F1890" t="s">
        <v>225</v>
      </c>
      <c r="G1890" t="s">
        <v>697</v>
      </c>
      <c r="H1890" t="s">
        <v>184</v>
      </c>
      <c r="I1890" t="s">
        <v>3781</v>
      </c>
      <c r="J1890" t="s">
        <v>3781</v>
      </c>
      <c r="K1890">
        <v>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697</v>
      </c>
      <c r="AC1890" s="2">
        <v>-4.3114754098360653</v>
      </c>
      <c r="AD1890">
        <v>-0.95</v>
      </c>
      <c r="AE1890">
        <v>0</v>
      </c>
      <c r="AF1890">
        <v>0</v>
      </c>
      <c r="AG1890">
        <v>0</v>
      </c>
      <c r="AH1890">
        <v>0</v>
      </c>
      <c r="AI1890" t="s">
        <v>697</v>
      </c>
      <c r="AJ1890" t="s">
        <v>697</v>
      </c>
      <c r="AK1890" t="s">
        <v>697</v>
      </c>
      <c r="AL1890">
        <v>0</v>
      </c>
      <c r="AM1890">
        <v>0</v>
      </c>
      <c r="AN1890" t="s">
        <v>697</v>
      </c>
      <c r="AO1890" t="s">
        <v>697</v>
      </c>
      <c r="AP1890" t="s">
        <v>697</v>
      </c>
      <c r="AQ1890" t="s">
        <v>697</v>
      </c>
      <c r="AR1890" t="s">
        <v>697</v>
      </c>
      <c r="AS1890" t="s">
        <v>697</v>
      </c>
      <c r="AT1890" t="s">
        <v>697</v>
      </c>
      <c r="AU1890" t="s">
        <v>697</v>
      </c>
      <c r="AV1890" t="s">
        <v>697</v>
      </c>
      <c r="AW1890" t="s">
        <v>697</v>
      </c>
      <c r="AX1890" t="s">
        <v>697</v>
      </c>
      <c r="AY1890" t="s">
        <v>697</v>
      </c>
      <c r="AZ1890" t="s">
        <v>697</v>
      </c>
      <c r="BA1890" t="s">
        <v>3615</v>
      </c>
      <c r="BB1890" t="s">
        <v>3854</v>
      </c>
      <c r="BC1890">
        <v>5.26</v>
      </c>
      <c r="BD1890" t="s">
        <v>697</v>
      </c>
      <c r="BE1890">
        <v>0</v>
      </c>
      <c r="BF1890">
        <v>0</v>
      </c>
      <c r="BG1890">
        <v>0</v>
      </c>
      <c r="BH1890">
        <v>0</v>
      </c>
      <c r="BI1890" t="s">
        <v>197</v>
      </c>
      <c r="BJ1890" t="s">
        <v>697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 t="s">
        <v>697</v>
      </c>
      <c r="BQ1890">
        <v>0</v>
      </c>
      <c r="BR1890">
        <v>0</v>
      </c>
      <c r="BS1890">
        <v>0</v>
      </c>
      <c r="BT1890" t="s">
        <v>697</v>
      </c>
      <c r="BU1890">
        <v>0</v>
      </c>
      <c r="BV1890">
        <v>0</v>
      </c>
      <c r="BW1890" t="s">
        <v>697</v>
      </c>
      <c r="BX1890">
        <v>0</v>
      </c>
    </row>
    <row r="1891" spans="1:76" x14ac:dyDescent="0.25">
      <c r="A1891" t="s">
        <v>192</v>
      </c>
      <c r="B1891" t="s">
        <v>697</v>
      </c>
      <c r="C1891" t="s">
        <v>697</v>
      </c>
      <c r="D1891" t="s">
        <v>697</v>
      </c>
      <c r="E1891" t="s">
        <v>697</v>
      </c>
      <c r="F1891" t="s">
        <v>644</v>
      </c>
      <c r="G1891" t="s">
        <v>697</v>
      </c>
      <c r="H1891" t="s">
        <v>184</v>
      </c>
      <c r="I1891" t="s">
        <v>3781</v>
      </c>
      <c r="J1891" t="s">
        <v>3781</v>
      </c>
      <c r="K1891">
        <v>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697</v>
      </c>
      <c r="AC1891" s="2">
        <v>-0.36065573770491799</v>
      </c>
      <c r="AD1891">
        <v>-0.08</v>
      </c>
      <c r="AE1891">
        <v>0</v>
      </c>
      <c r="AF1891">
        <v>0</v>
      </c>
      <c r="AG1891">
        <v>0</v>
      </c>
      <c r="AH1891">
        <v>0</v>
      </c>
      <c r="AI1891" t="s">
        <v>697</v>
      </c>
      <c r="AJ1891" t="s">
        <v>697</v>
      </c>
      <c r="AK1891" t="s">
        <v>697</v>
      </c>
      <c r="AL1891">
        <v>0</v>
      </c>
      <c r="AM1891">
        <v>0</v>
      </c>
      <c r="AN1891" t="s">
        <v>697</v>
      </c>
      <c r="AO1891" t="s">
        <v>697</v>
      </c>
      <c r="AP1891" t="s">
        <v>697</v>
      </c>
      <c r="AQ1891" t="s">
        <v>697</v>
      </c>
      <c r="AR1891" t="s">
        <v>697</v>
      </c>
      <c r="AS1891" t="s">
        <v>697</v>
      </c>
      <c r="AT1891" t="s">
        <v>697</v>
      </c>
      <c r="AU1891" t="s">
        <v>697</v>
      </c>
      <c r="AV1891" t="s">
        <v>697</v>
      </c>
      <c r="AW1891" t="s">
        <v>697</v>
      </c>
      <c r="AX1891" t="s">
        <v>697</v>
      </c>
      <c r="AY1891" t="s">
        <v>697</v>
      </c>
      <c r="AZ1891" t="s">
        <v>697</v>
      </c>
      <c r="BA1891" t="s">
        <v>1387</v>
      </c>
      <c r="BB1891" t="s">
        <v>3884</v>
      </c>
      <c r="BC1891">
        <v>0.44</v>
      </c>
      <c r="BD1891" t="s">
        <v>697</v>
      </c>
      <c r="BE1891">
        <v>0</v>
      </c>
      <c r="BF1891">
        <v>0</v>
      </c>
      <c r="BG1891">
        <v>0</v>
      </c>
      <c r="BH1891">
        <v>0</v>
      </c>
      <c r="BI1891" t="s">
        <v>197</v>
      </c>
      <c r="BJ1891" t="s">
        <v>697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 t="s">
        <v>697</v>
      </c>
      <c r="BQ1891">
        <v>0</v>
      </c>
      <c r="BR1891">
        <v>0</v>
      </c>
      <c r="BS1891">
        <v>0</v>
      </c>
      <c r="BT1891" t="s">
        <v>697</v>
      </c>
      <c r="BU1891">
        <v>0</v>
      </c>
      <c r="BV1891">
        <v>0</v>
      </c>
      <c r="BW1891" t="s">
        <v>697</v>
      </c>
      <c r="BX1891">
        <v>0</v>
      </c>
    </row>
    <row r="1892" spans="1:76" x14ac:dyDescent="0.25">
      <c r="A1892" t="s">
        <v>192</v>
      </c>
      <c r="B1892" t="s">
        <v>697</v>
      </c>
      <c r="C1892" t="s">
        <v>697</v>
      </c>
      <c r="D1892" t="s">
        <v>697</v>
      </c>
      <c r="E1892" t="s">
        <v>697</v>
      </c>
      <c r="F1892" t="s">
        <v>684</v>
      </c>
      <c r="G1892" t="s">
        <v>697</v>
      </c>
      <c r="H1892" t="s">
        <v>184</v>
      </c>
      <c r="I1892" t="s">
        <v>3781</v>
      </c>
      <c r="J1892" t="s">
        <v>3781</v>
      </c>
      <c r="K1892">
        <v>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697</v>
      </c>
      <c r="AC1892" s="2">
        <v>-1.0163934426229508</v>
      </c>
      <c r="AD1892">
        <v>-0.22</v>
      </c>
      <c r="AE1892">
        <v>0</v>
      </c>
      <c r="AF1892">
        <v>0</v>
      </c>
      <c r="AG1892">
        <v>0</v>
      </c>
      <c r="AH1892">
        <v>0</v>
      </c>
      <c r="AI1892" t="s">
        <v>697</v>
      </c>
      <c r="AJ1892" t="s">
        <v>697</v>
      </c>
      <c r="AK1892" t="s">
        <v>697</v>
      </c>
      <c r="AL1892">
        <v>0</v>
      </c>
      <c r="AM1892">
        <v>0</v>
      </c>
      <c r="AN1892" t="s">
        <v>697</v>
      </c>
      <c r="AO1892" t="s">
        <v>697</v>
      </c>
      <c r="AP1892" t="s">
        <v>697</v>
      </c>
      <c r="AQ1892" t="s">
        <v>697</v>
      </c>
      <c r="AR1892" t="s">
        <v>697</v>
      </c>
      <c r="AS1892" t="s">
        <v>697</v>
      </c>
      <c r="AT1892" t="s">
        <v>697</v>
      </c>
      <c r="AU1892" t="s">
        <v>697</v>
      </c>
      <c r="AV1892" t="s">
        <v>697</v>
      </c>
      <c r="AW1892" t="s">
        <v>697</v>
      </c>
      <c r="AX1892" t="s">
        <v>697</v>
      </c>
      <c r="AY1892" t="s">
        <v>697</v>
      </c>
      <c r="AZ1892" t="s">
        <v>697</v>
      </c>
      <c r="BA1892" t="s">
        <v>3442</v>
      </c>
      <c r="BB1892" t="s">
        <v>3443</v>
      </c>
      <c r="BC1892">
        <v>1.24</v>
      </c>
      <c r="BD1892" t="s">
        <v>3990</v>
      </c>
      <c r="BE1892">
        <v>0</v>
      </c>
      <c r="BF1892">
        <v>0</v>
      </c>
      <c r="BG1892">
        <v>0</v>
      </c>
      <c r="BH1892">
        <v>0</v>
      </c>
      <c r="BI1892" t="s">
        <v>197</v>
      </c>
      <c r="BJ1892" t="s">
        <v>697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 t="s">
        <v>697</v>
      </c>
      <c r="BQ1892">
        <v>0</v>
      </c>
      <c r="BR1892">
        <v>0</v>
      </c>
      <c r="BS1892">
        <v>0</v>
      </c>
      <c r="BT1892" t="s">
        <v>697</v>
      </c>
      <c r="BU1892">
        <v>0</v>
      </c>
      <c r="BV1892">
        <v>0</v>
      </c>
      <c r="BW1892" t="s">
        <v>697</v>
      </c>
      <c r="BX1892">
        <v>0</v>
      </c>
    </row>
    <row r="1893" spans="1:76" x14ac:dyDescent="0.25">
      <c r="A1893" t="s">
        <v>192</v>
      </c>
      <c r="B1893" t="s">
        <v>697</v>
      </c>
      <c r="C1893" t="s">
        <v>697</v>
      </c>
      <c r="D1893" t="s">
        <v>697</v>
      </c>
      <c r="E1893" t="s">
        <v>697</v>
      </c>
      <c r="F1893" t="s">
        <v>253</v>
      </c>
      <c r="G1893" t="s">
        <v>697</v>
      </c>
      <c r="H1893" t="s">
        <v>184</v>
      </c>
      <c r="I1893" t="s">
        <v>3781</v>
      </c>
      <c r="J1893" t="s">
        <v>3781</v>
      </c>
      <c r="K1893">
        <v>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697</v>
      </c>
      <c r="AC1893" s="2">
        <v>-0.70491803278688525</v>
      </c>
      <c r="AD1893">
        <v>-0.16</v>
      </c>
      <c r="AE1893">
        <v>0</v>
      </c>
      <c r="AF1893">
        <v>0</v>
      </c>
      <c r="AG1893">
        <v>0</v>
      </c>
      <c r="AH1893">
        <v>0</v>
      </c>
      <c r="AI1893" t="s">
        <v>697</v>
      </c>
      <c r="AJ1893" t="s">
        <v>697</v>
      </c>
      <c r="AK1893" t="s">
        <v>697</v>
      </c>
      <c r="AL1893">
        <v>0</v>
      </c>
      <c r="AM1893">
        <v>0</v>
      </c>
      <c r="AN1893" t="s">
        <v>697</v>
      </c>
      <c r="AO1893" t="s">
        <v>697</v>
      </c>
      <c r="AP1893" t="s">
        <v>697</v>
      </c>
      <c r="AQ1893" t="s">
        <v>697</v>
      </c>
      <c r="AR1893" t="s">
        <v>697</v>
      </c>
      <c r="AS1893" t="s">
        <v>697</v>
      </c>
      <c r="AT1893" t="s">
        <v>697</v>
      </c>
      <c r="AU1893" t="s">
        <v>697</v>
      </c>
      <c r="AV1893" t="s">
        <v>697</v>
      </c>
      <c r="AW1893" t="s">
        <v>697</v>
      </c>
      <c r="AX1893" t="s">
        <v>697</v>
      </c>
      <c r="AY1893" t="s">
        <v>697</v>
      </c>
      <c r="AZ1893" t="s">
        <v>697</v>
      </c>
      <c r="BA1893" t="s">
        <v>3539</v>
      </c>
      <c r="BB1893" t="s">
        <v>3540</v>
      </c>
      <c r="BC1893">
        <v>0.86</v>
      </c>
      <c r="BD1893" t="s">
        <v>697</v>
      </c>
      <c r="BE1893">
        <v>0</v>
      </c>
      <c r="BF1893">
        <v>0</v>
      </c>
      <c r="BG1893">
        <v>0</v>
      </c>
      <c r="BH1893">
        <v>0</v>
      </c>
      <c r="BI1893" t="s">
        <v>197</v>
      </c>
      <c r="BJ1893" t="s">
        <v>697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 t="s">
        <v>697</v>
      </c>
      <c r="BQ1893">
        <v>0</v>
      </c>
      <c r="BR1893">
        <v>0</v>
      </c>
      <c r="BS1893">
        <v>0</v>
      </c>
      <c r="BT1893" t="s">
        <v>697</v>
      </c>
      <c r="BU1893">
        <v>0</v>
      </c>
      <c r="BV1893">
        <v>0</v>
      </c>
      <c r="BW1893" t="s">
        <v>697</v>
      </c>
      <c r="BX1893">
        <v>0</v>
      </c>
    </row>
    <row r="1894" spans="1:76" x14ac:dyDescent="0.25">
      <c r="A1894" t="s">
        <v>192</v>
      </c>
      <c r="B1894" t="s">
        <v>697</v>
      </c>
      <c r="C1894" t="s">
        <v>697</v>
      </c>
      <c r="D1894" t="s">
        <v>697</v>
      </c>
      <c r="E1894" t="s">
        <v>697</v>
      </c>
      <c r="F1894" t="s">
        <v>225</v>
      </c>
      <c r="G1894" t="s">
        <v>697</v>
      </c>
      <c r="H1894" t="s">
        <v>184</v>
      </c>
      <c r="I1894" t="s">
        <v>3781</v>
      </c>
      <c r="J1894" t="s">
        <v>3781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697</v>
      </c>
      <c r="AC1894" s="2">
        <v>-5.9016393442622954</v>
      </c>
      <c r="AD1894">
        <v>-1.3</v>
      </c>
      <c r="AE1894">
        <v>0</v>
      </c>
      <c r="AF1894">
        <v>0</v>
      </c>
      <c r="AG1894">
        <v>0</v>
      </c>
      <c r="AH1894">
        <v>0</v>
      </c>
      <c r="AI1894" t="s">
        <v>697</v>
      </c>
      <c r="AJ1894" t="s">
        <v>697</v>
      </c>
      <c r="AK1894" t="s">
        <v>697</v>
      </c>
      <c r="AL1894">
        <v>0</v>
      </c>
      <c r="AM1894">
        <v>0</v>
      </c>
      <c r="AN1894" t="s">
        <v>697</v>
      </c>
      <c r="AO1894" t="s">
        <v>697</v>
      </c>
      <c r="AP1894" t="s">
        <v>697</v>
      </c>
      <c r="AQ1894" t="s">
        <v>697</v>
      </c>
      <c r="AR1894" t="s">
        <v>697</v>
      </c>
      <c r="AS1894" t="s">
        <v>697</v>
      </c>
      <c r="AT1894" t="s">
        <v>697</v>
      </c>
      <c r="AU1894" t="s">
        <v>697</v>
      </c>
      <c r="AV1894" t="s">
        <v>697</v>
      </c>
      <c r="AW1894" t="s">
        <v>697</v>
      </c>
      <c r="AX1894" t="s">
        <v>697</v>
      </c>
      <c r="AY1894" t="s">
        <v>697</v>
      </c>
      <c r="AZ1894" t="s">
        <v>697</v>
      </c>
      <c r="BA1894" t="s">
        <v>1900</v>
      </c>
      <c r="BB1894" t="s">
        <v>3991</v>
      </c>
      <c r="BC1894">
        <v>7.2</v>
      </c>
      <c r="BD1894" t="s">
        <v>697</v>
      </c>
      <c r="BE1894">
        <v>0</v>
      </c>
      <c r="BF1894">
        <v>0</v>
      </c>
      <c r="BG1894">
        <v>0</v>
      </c>
      <c r="BH1894">
        <v>0</v>
      </c>
      <c r="BI1894" t="s">
        <v>197</v>
      </c>
      <c r="BJ1894" t="s">
        <v>697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 t="s">
        <v>697</v>
      </c>
      <c r="BQ1894">
        <v>0</v>
      </c>
      <c r="BR1894">
        <v>0</v>
      </c>
      <c r="BS1894">
        <v>0</v>
      </c>
      <c r="BT1894" t="s">
        <v>697</v>
      </c>
      <c r="BU1894">
        <v>0</v>
      </c>
      <c r="BV1894">
        <v>0</v>
      </c>
      <c r="BW1894" t="s">
        <v>697</v>
      </c>
      <c r="BX1894">
        <v>0</v>
      </c>
    </row>
    <row r="1895" spans="1:76" x14ac:dyDescent="0.25">
      <c r="A1895" t="s">
        <v>192</v>
      </c>
      <c r="B1895" t="s">
        <v>697</v>
      </c>
      <c r="C1895" t="s">
        <v>697</v>
      </c>
      <c r="D1895" t="s">
        <v>697</v>
      </c>
      <c r="E1895" t="s">
        <v>697</v>
      </c>
      <c r="F1895" t="s">
        <v>457</v>
      </c>
      <c r="G1895" t="s">
        <v>697</v>
      </c>
      <c r="H1895" t="s">
        <v>184</v>
      </c>
      <c r="I1895" t="s">
        <v>3781</v>
      </c>
      <c r="J1895" t="s">
        <v>3781</v>
      </c>
      <c r="K1895">
        <v>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697</v>
      </c>
      <c r="AC1895" s="2">
        <v>-3.3524590163934427</v>
      </c>
      <c r="AD1895">
        <v>-0.74</v>
      </c>
      <c r="AE1895">
        <v>0</v>
      </c>
      <c r="AF1895">
        <v>0</v>
      </c>
      <c r="AG1895">
        <v>0</v>
      </c>
      <c r="AH1895">
        <v>0</v>
      </c>
      <c r="AI1895" t="s">
        <v>697</v>
      </c>
      <c r="AJ1895" t="s">
        <v>697</v>
      </c>
      <c r="AK1895" t="s">
        <v>697</v>
      </c>
      <c r="AL1895">
        <v>0</v>
      </c>
      <c r="AM1895">
        <v>0</v>
      </c>
      <c r="AN1895" t="s">
        <v>697</v>
      </c>
      <c r="AO1895" t="s">
        <v>697</v>
      </c>
      <c r="AP1895" t="s">
        <v>697</v>
      </c>
      <c r="AQ1895" t="s">
        <v>697</v>
      </c>
      <c r="AR1895" t="s">
        <v>697</v>
      </c>
      <c r="AS1895" t="s">
        <v>697</v>
      </c>
      <c r="AT1895" t="s">
        <v>697</v>
      </c>
      <c r="AU1895" t="s">
        <v>697</v>
      </c>
      <c r="AV1895" t="s">
        <v>697</v>
      </c>
      <c r="AW1895" t="s">
        <v>697</v>
      </c>
      <c r="AX1895" t="s">
        <v>697</v>
      </c>
      <c r="AY1895" t="s">
        <v>697</v>
      </c>
      <c r="AZ1895" t="s">
        <v>697</v>
      </c>
      <c r="BA1895" t="s">
        <v>3176</v>
      </c>
      <c r="BB1895" t="s">
        <v>3177</v>
      </c>
      <c r="BC1895">
        <v>4.09</v>
      </c>
      <c r="BD1895" t="s">
        <v>697</v>
      </c>
      <c r="BE1895">
        <v>0</v>
      </c>
      <c r="BF1895">
        <v>0</v>
      </c>
      <c r="BG1895">
        <v>0</v>
      </c>
      <c r="BH1895">
        <v>0</v>
      </c>
      <c r="BI1895" t="s">
        <v>197</v>
      </c>
      <c r="BJ1895" t="s">
        <v>697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 t="s">
        <v>697</v>
      </c>
      <c r="BQ1895">
        <v>0</v>
      </c>
      <c r="BR1895">
        <v>0</v>
      </c>
      <c r="BS1895">
        <v>0</v>
      </c>
      <c r="BT1895" t="s">
        <v>697</v>
      </c>
      <c r="BU1895">
        <v>0</v>
      </c>
      <c r="BV1895">
        <v>0</v>
      </c>
      <c r="BW1895" t="s">
        <v>697</v>
      </c>
      <c r="BX1895">
        <v>0</v>
      </c>
    </row>
    <row r="1896" spans="1:76" x14ac:dyDescent="0.25">
      <c r="A1896" t="s">
        <v>192</v>
      </c>
      <c r="B1896" t="s">
        <v>697</v>
      </c>
      <c r="C1896" t="s">
        <v>697</v>
      </c>
      <c r="D1896" t="s">
        <v>697</v>
      </c>
      <c r="E1896" t="s">
        <v>697</v>
      </c>
      <c r="F1896" t="s">
        <v>680</v>
      </c>
      <c r="G1896" t="s">
        <v>697</v>
      </c>
      <c r="H1896" t="s">
        <v>184</v>
      </c>
      <c r="I1896" t="s">
        <v>3781</v>
      </c>
      <c r="J1896" t="s">
        <v>3781</v>
      </c>
      <c r="K1896">
        <v>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">
        <v>697</v>
      </c>
      <c r="AC1896" s="2">
        <v>-1.1885245901639343</v>
      </c>
      <c r="AD1896">
        <v>-0.26</v>
      </c>
      <c r="AE1896">
        <v>0</v>
      </c>
      <c r="AF1896">
        <v>0</v>
      </c>
      <c r="AG1896">
        <v>0</v>
      </c>
      <c r="AH1896">
        <v>0</v>
      </c>
      <c r="AI1896" t="s">
        <v>697</v>
      </c>
      <c r="AJ1896" t="s">
        <v>697</v>
      </c>
      <c r="AK1896" t="s">
        <v>697</v>
      </c>
      <c r="AL1896">
        <v>0</v>
      </c>
      <c r="AM1896">
        <v>0</v>
      </c>
      <c r="AN1896" t="s">
        <v>697</v>
      </c>
      <c r="AO1896" t="s">
        <v>697</v>
      </c>
      <c r="AP1896" t="s">
        <v>697</v>
      </c>
      <c r="AQ1896" t="s">
        <v>697</v>
      </c>
      <c r="AR1896" t="s">
        <v>697</v>
      </c>
      <c r="AS1896" t="s">
        <v>697</v>
      </c>
      <c r="AT1896" t="s">
        <v>697</v>
      </c>
      <c r="AU1896" t="s">
        <v>697</v>
      </c>
      <c r="AV1896" t="s">
        <v>697</v>
      </c>
      <c r="AW1896" t="s">
        <v>697</v>
      </c>
      <c r="AX1896" t="s">
        <v>697</v>
      </c>
      <c r="AY1896" t="s">
        <v>697</v>
      </c>
      <c r="AZ1896" t="s">
        <v>697</v>
      </c>
      <c r="BA1896" t="s">
        <v>3581</v>
      </c>
      <c r="BB1896" t="s">
        <v>3888</v>
      </c>
      <c r="BC1896">
        <v>1.45</v>
      </c>
      <c r="BD1896" t="s">
        <v>3992</v>
      </c>
      <c r="BE1896">
        <v>0</v>
      </c>
      <c r="BF1896">
        <v>0</v>
      </c>
      <c r="BG1896">
        <v>0</v>
      </c>
      <c r="BH1896">
        <v>0</v>
      </c>
      <c r="BI1896" t="s">
        <v>197</v>
      </c>
      <c r="BJ1896" t="s">
        <v>697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 t="s">
        <v>697</v>
      </c>
      <c r="BQ1896">
        <v>0</v>
      </c>
      <c r="BR1896">
        <v>0</v>
      </c>
      <c r="BS1896">
        <v>0</v>
      </c>
      <c r="BT1896" t="s">
        <v>697</v>
      </c>
      <c r="BU1896">
        <v>0</v>
      </c>
      <c r="BV1896">
        <v>0</v>
      </c>
      <c r="BW1896" t="s">
        <v>697</v>
      </c>
      <c r="BX1896">
        <v>0</v>
      </c>
    </row>
    <row r="1897" spans="1:76" x14ac:dyDescent="0.25">
      <c r="A1897" t="s">
        <v>192</v>
      </c>
      <c r="B1897" t="s">
        <v>697</v>
      </c>
      <c r="C1897" t="s">
        <v>697</v>
      </c>
      <c r="D1897" t="s">
        <v>697</v>
      </c>
      <c r="E1897" t="s">
        <v>697</v>
      </c>
      <c r="F1897" t="s">
        <v>624</v>
      </c>
      <c r="G1897" t="s">
        <v>697</v>
      </c>
      <c r="H1897" t="s">
        <v>184</v>
      </c>
      <c r="I1897" t="s">
        <v>3781</v>
      </c>
      <c r="J1897" t="s">
        <v>3781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697</v>
      </c>
      <c r="AC1897" s="2">
        <v>-0.76229508196721307</v>
      </c>
      <c r="AD1897">
        <v>-0.17</v>
      </c>
      <c r="AE1897">
        <v>0</v>
      </c>
      <c r="AF1897">
        <v>0</v>
      </c>
      <c r="AG1897">
        <v>0</v>
      </c>
      <c r="AH1897">
        <v>0</v>
      </c>
      <c r="AI1897" t="s">
        <v>697</v>
      </c>
      <c r="AJ1897" t="s">
        <v>697</v>
      </c>
      <c r="AK1897" t="s">
        <v>697</v>
      </c>
      <c r="AL1897">
        <v>0</v>
      </c>
      <c r="AM1897">
        <v>0</v>
      </c>
      <c r="AN1897" t="s">
        <v>697</v>
      </c>
      <c r="AO1897" t="s">
        <v>697</v>
      </c>
      <c r="AP1897" t="s">
        <v>697</v>
      </c>
      <c r="AQ1897" t="s">
        <v>697</v>
      </c>
      <c r="AR1897" t="s">
        <v>697</v>
      </c>
      <c r="AS1897" t="s">
        <v>697</v>
      </c>
      <c r="AT1897" t="s">
        <v>697</v>
      </c>
      <c r="AU1897" t="s">
        <v>697</v>
      </c>
      <c r="AV1897" t="s">
        <v>697</v>
      </c>
      <c r="AW1897" t="s">
        <v>697</v>
      </c>
      <c r="AX1897" t="s">
        <v>697</v>
      </c>
      <c r="AY1897" t="s">
        <v>697</v>
      </c>
      <c r="AZ1897" t="s">
        <v>697</v>
      </c>
      <c r="BA1897" t="s">
        <v>889</v>
      </c>
      <c r="BB1897" t="s">
        <v>3993</v>
      </c>
      <c r="BC1897">
        <v>0.93</v>
      </c>
      <c r="BD1897" t="s">
        <v>697</v>
      </c>
      <c r="BE1897">
        <v>0</v>
      </c>
      <c r="BF1897">
        <v>0</v>
      </c>
      <c r="BG1897">
        <v>0</v>
      </c>
      <c r="BH1897">
        <v>0</v>
      </c>
      <c r="BI1897" t="s">
        <v>197</v>
      </c>
      <c r="BJ1897" t="s">
        <v>697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 t="s">
        <v>697</v>
      </c>
      <c r="BQ1897">
        <v>0</v>
      </c>
      <c r="BR1897">
        <v>0</v>
      </c>
      <c r="BS1897">
        <v>0</v>
      </c>
      <c r="BT1897" t="s">
        <v>697</v>
      </c>
      <c r="BU1897">
        <v>0</v>
      </c>
      <c r="BV1897">
        <v>0</v>
      </c>
      <c r="BW1897" t="s">
        <v>697</v>
      </c>
      <c r="BX1897">
        <v>0</v>
      </c>
    </row>
    <row r="1898" spans="1:76" x14ac:dyDescent="0.25">
      <c r="A1898" t="s">
        <v>192</v>
      </c>
      <c r="B1898" t="s">
        <v>697</v>
      </c>
      <c r="C1898" t="s">
        <v>697</v>
      </c>
      <c r="D1898" t="s">
        <v>697</v>
      </c>
      <c r="E1898" t="s">
        <v>697</v>
      </c>
      <c r="F1898" t="s">
        <v>225</v>
      </c>
      <c r="G1898" t="s">
        <v>697</v>
      </c>
      <c r="H1898" t="s">
        <v>184</v>
      </c>
      <c r="I1898" t="s">
        <v>3781</v>
      </c>
      <c r="J1898" t="s">
        <v>3781</v>
      </c>
      <c r="K1898">
        <v>2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697</v>
      </c>
      <c r="AC1898" s="2">
        <v>-5.6885245901639347</v>
      </c>
      <c r="AD1898">
        <v>-1.25</v>
      </c>
      <c r="AE1898">
        <v>0</v>
      </c>
      <c r="AF1898">
        <v>0</v>
      </c>
      <c r="AG1898">
        <v>0</v>
      </c>
      <c r="AH1898">
        <v>0</v>
      </c>
      <c r="AI1898" t="s">
        <v>697</v>
      </c>
      <c r="AJ1898" t="s">
        <v>697</v>
      </c>
      <c r="AK1898" t="s">
        <v>697</v>
      </c>
      <c r="AL1898">
        <v>0</v>
      </c>
      <c r="AM1898">
        <v>0</v>
      </c>
      <c r="AN1898" t="s">
        <v>697</v>
      </c>
      <c r="AO1898" t="s">
        <v>697</v>
      </c>
      <c r="AP1898" t="s">
        <v>697</v>
      </c>
      <c r="AQ1898" t="s">
        <v>697</v>
      </c>
      <c r="AR1898" t="s">
        <v>697</v>
      </c>
      <c r="AS1898" t="s">
        <v>697</v>
      </c>
      <c r="AT1898" t="s">
        <v>697</v>
      </c>
      <c r="AU1898" t="s">
        <v>697</v>
      </c>
      <c r="AV1898" t="s">
        <v>697</v>
      </c>
      <c r="AW1898" t="s">
        <v>697</v>
      </c>
      <c r="AX1898" t="s">
        <v>697</v>
      </c>
      <c r="AY1898" t="s">
        <v>697</v>
      </c>
      <c r="AZ1898" t="s">
        <v>697</v>
      </c>
      <c r="BA1898" t="s">
        <v>3686</v>
      </c>
      <c r="BB1898" t="s">
        <v>3994</v>
      </c>
      <c r="BC1898">
        <v>6.94</v>
      </c>
      <c r="BD1898" t="s">
        <v>697</v>
      </c>
      <c r="BE1898">
        <v>0</v>
      </c>
      <c r="BF1898">
        <v>0</v>
      </c>
      <c r="BG1898">
        <v>0</v>
      </c>
      <c r="BH1898">
        <v>0</v>
      </c>
      <c r="BI1898" t="s">
        <v>197</v>
      </c>
      <c r="BJ1898" t="s">
        <v>697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 t="s">
        <v>697</v>
      </c>
      <c r="BQ1898">
        <v>0</v>
      </c>
      <c r="BR1898">
        <v>0</v>
      </c>
      <c r="BS1898">
        <v>0</v>
      </c>
      <c r="BT1898" t="s">
        <v>697</v>
      </c>
      <c r="BU1898">
        <v>0</v>
      </c>
      <c r="BV1898">
        <v>0</v>
      </c>
      <c r="BW1898" t="s">
        <v>697</v>
      </c>
      <c r="BX1898">
        <v>0</v>
      </c>
    </row>
    <row r="1899" spans="1:76" x14ac:dyDescent="0.25">
      <c r="A1899" t="s">
        <v>192</v>
      </c>
      <c r="B1899" t="s">
        <v>697</v>
      </c>
      <c r="C1899" t="s">
        <v>697</v>
      </c>
      <c r="D1899" t="s">
        <v>697</v>
      </c>
      <c r="E1899" t="s">
        <v>697</v>
      </c>
      <c r="F1899" t="s">
        <v>666</v>
      </c>
      <c r="G1899" t="s">
        <v>697</v>
      </c>
      <c r="H1899" t="s">
        <v>184</v>
      </c>
      <c r="I1899" t="s">
        <v>3781</v>
      </c>
      <c r="J1899" t="s">
        <v>3781</v>
      </c>
      <c r="K1899">
        <v>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697</v>
      </c>
      <c r="AC1899" s="2">
        <v>-0.73770491803278693</v>
      </c>
      <c r="AD1899">
        <v>-0.16</v>
      </c>
      <c r="AE1899">
        <v>0</v>
      </c>
      <c r="AF1899">
        <v>0</v>
      </c>
      <c r="AG1899">
        <v>0</v>
      </c>
      <c r="AH1899">
        <v>0</v>
      </c>
      <c r="AI1899" t="s">
        <v>697</v>
      </c>
      <c r="AJ1899" t="s">
        <v>697</v>
      </c>
      <c r="AK1899" t="s">
        <v>697</v>
      </c>
      <c r="AL1899">
        <v>0</v>
      </c>
      <c r="AM1899">
        <v>0</v>
      </c>
      <c r="AN1899" t="s">
        <v>697</v>
      </c>
      <c r="AO1899" t="s">
        <v>697</v>
      </c>
      <c r="AP1899" t="s">
        <v>697</v>
      </c>
      <c r="AQ1899" t="s">
        <v>697</v>
      </c>
      <c r="AR1899" t="s">
        <v>697</v>
      </c>
      <c r="AS1899" t="s">
        <v>697</v>
      </c>
      <c r="AT1899" t="s">
        <v>697</v>
      </c>
      <c r="AU1899" t="s">
        <v>697</v>
      </c>
      <c r="AV1899" t="s">
        <v>697</v>
      </c>
      <c r="AW1899" t="s">
        <v>697</v>
      </c>
      <c r="AX1899" t="s">
        <v>697</v>
      </c>
      <c r="AY1899" t="s">
        <v>697</v>
      </c>
      <c r="AZ1899" t="s">
        <v>697</v>
      </c>
      <c r="BA1899" t="s">
        <v>3138</v>
      </c>
      <c r="BB1899" t="s">
        <v>3139</v>
      </c>
      <c r="BC1899">
        <v>0.9</v>
      </c>
      <c r="BD1899" t="s">
        <v>697</v>
      </c>
      <c r="BE1899">
        <v>0</v>
      </c>
      <c r="BF1899">
        <v>0</v>
      </c>
      <c r="BG1899">
        <v>0</v>
      </c>
      <c r="BH1899">
        <v>0</v>
      </c>
      <c r="BI1899" t="s">
        <v>197</v>
      </c>
      <c r="BJ1899" t="s">
        <v>697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 t="s">
        <v>697</v>
      </c>
      <c r="BQ1899">
        <v>0</v>
      </c>
      <c r="BR1899">
        <v>0</v>
      </c>
      <c r="BS1899">
        <v>0</v>
      </c>
      <c r="BT1899" t="s">
        <v>697</v>
      </c>
      <c r="BU1899">
        <v>0</v>
      </c>
      <c r="BV1899">
        <v>0</v>
      </c>
      <c r="BW1899" t="s">
        <v>697</v>
      </c>
      <c r="BX1899">
        <v>0</v>
      </c>
    </row>
    <row r="1900" spans="1:76" x14ac:dyDescent="0.25">
      <c r="A1900" t="s">
        <v>192</v>
      </c>
      <c r="B1900" t="s">
        <v>697</v>
      </c>
      <c r="C1900" t="s">
        <v>697</v>
      </c>
      <c r="D1900" t="s">
        <v>697</v>
      </c>
      <c r="E1900" t="s">
        <v>697</v>
      </c>
      <c r="F1900" t="s">
        <v>251</v>
      </c>
      <c r="G1900" t="s">
        <v>697</v>
      </c>
      <c r="H1900" t="s">
        <v>184</v>
      </c>
      <c r="I1900" t="s">
        <v>3781</v>
      </c>
      <c r="J1900" t="s">
        <v>3781</v>
      </c>
      <c r="K1900">
        <v>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697</v>
      </c>
      <c r="AC1900" s="2">
        <v>-2.860655737704918</v>
      </c>
      <c r="AD1900">
        <v>-0.63</v>
      </c>
      <c r="AE1900">
        <v>0</v>
      </c>
      <c r="AF1900">
        <v>0</v>
      </c>
      <c r="AG1900">
        <v>0</v>
      </c>
      <c r="AH1900">
        <v>0</v>
      </c>
      <c r="AI1900" t="s">
        <v>697</v>
      </c>
      <c r="AJ1900" t="s">
        <v>697</v>
      </c>
      <c r="AK1900" t="s">
        <v>697</v>
      </c>
      <c r="AL1900">
        <v>0</v>
      </c>
      <c r="AM1900">
        <v>0</v>
      </c>
      <c r="AN1900" t="s">
        <v>697</v>
      </c>
      <c r="AO1900" t="s">
        <v>697</v>
      </c>
      <c r="AP1900" t="s">
        <v>697</v>
      </c>
      <c r="AQ1900" t="s">
        <v>697</v>
      </c>
      <c r="AR1900" t="s">
        <v>697</v>
      </c>
      <c r="AS1900" t="s">
        <v>697</v>
      </c>
      <c r="AT1900" t="s">
        <v>697</v>
      </c>
      <c r="AU1900" t="s">
        <v>697</v>
      </c>
      <c r="AV1900" t="s">
        <v>697</v>
      </c>
      <c r="AW1900" t="s">
        <v>697</v>
      </c>
      <c r="AX1900" t="s">
        <v>697</v>
      </c>
      <c r="AY1900" t="s">
        <v>697</v>
      </c>
      <c r="AZ1900" t="s">
        <v>697</v>
      </c>
      <c r="BA1900" t="s">
        <v>3124</v>
      </c>
      <c r="BB1900" t="s">
        <v>3125</v>
      </c>
      <c r="BC1900">
        <v>3.49</v>
      </c>
      <c r="BD1900" t="s">
        <v>697</v>
      </c>
      <c r="BE1900">
        <v>0</v>
      </c>
      <c r="BF1900">
        <v>0</v>
      </c>
      <c r="BG1900">
        <v>0</v>
      </c>
      <c r="BH1900">
        <v>0</v>
      </c>
      <c r="BI1900" t="s">
        <v>197</v>
      </c>
      <c r="BJ1900" t="s">
        <v>697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 t="s">
        <v>697</v>
      </c>
      <c r="BQ1900">
        <v>0</v>
      </c>
      <c r="BR1900">
        <v>0</v>
      </c>
      <c r="BS1900">
        <v>0</v>
      </c>
      <c r="BT1900" t="s">
        <v>697</v>
      </c>
      <c r="BU1900">
        <v>0</v>
      </c>
      <c r="BV1900">
        <v>0</v>
      </c>
      <c r="BW1900" t="s">
        <v>697</v>
      </c>
      <c r="BX1900">
        <v>0</v>
      </c>
    </row>
    <row r="1901" spans="1:76" x14ac:dyDescent="0.25">
      <c r="A1901" t="s">
        <v>192</v>
      </c>
      <c r="B1901" t="s">
        <v>697</v>
      </c>
      <c r="C1901" t="s">
        <v>697</v>
      </c>
      <c r="D1901" t="s">
        <v>697</v>
      </c>
      <c r="E1901" t="s">
        <v>697</v>
      </c>
      <c r="F1901" t="s">
        <v>683</v>
      </c>
      <c r="G1901" t="s">
        <v>697</v>
      </c>
      <c r="H1901" t="s">
        <v>184</v>
      </c>
      <c r="I1901" t="s">
        <v>3781</v>
      </c>
      <c r="J1901" t="s">
        <v>3781</v>
      </c>
      <c r="K1901">
        <v>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697</v>
      </c>
      <c r="AC1901" s="2">
        <v>-2.6475409836065573</v>
      </c>
      <c r="AD1901">
        <v>-0.57999999999999996</v>
      </c>
      <c r="AE1901">
        <v>0</v>
      </c>
      <c r="AF1901">
        <v>0</v>
      </c>
      <c r="AG1901">
        <v>0</v>
      </c>
      <c r="AH1901">
        <v>0</v>
      </c>
      <c r="AI1901" t="s">
        <v>697</v>
      </c>
      <c r="AJ1901" t="s">
        <v>697</v>
      </c>
      <c r="AK1901" t="s">
        <v>697</v>
      </c>
      <c r="AL1901">
        <v>0</v>
      </c>
      <c r="AM1901">
        <v>0</v>
      </c>
      <c r="AN1901" t="s">
        <v>697</v>
      </c>
      <c r="AO1901" t="s">
        <v>697</v>
      </c>
      <c r="AP1901" t="s">
        <v>697</v>
      </c>
      <c r="AQ1901" t="s">
        <v>697</v>
      </c>
      <c r="AR1901" t="s">
        <v>697</v>
      </c>
      <c r="AS1901" t="s">
        <v>697</v>
      </c>
      <c r="AT1901" t="s">
        <v>697</v>
      </c>
      <c r="AU1901" t="s">
        <v>697</v>
      </c>
      <c r="AV1901" t="s">
        <v>697</v>
      </c>
      <c r="AW1901" t="s">
        <v>697</v>
      </c>
      <c r="AX1901" t="s">
        <v>697</v>
      </c>
      <c r="AY1901" t="s">
        <v>697</v>
      </c>
      <c r="AZ1901" t="s">
        <v>697</v>
      </c>
      <c r="BA1901" t="s">
        <v>3715</v>
      </c>
      <c r="BB1901" t="s">
        <v>3995</v>
      </c>
      <c r="BC1901">
        <v>3.23</v>
      </c>
      <c r="BD1901" t="s">
        <v>697</v>
      </c>
      <c r="BE1901">
        <v>0</v>
      </c>
      <c r="BF1901">
        <v>0</v>
      </c>
      <c r="BG1901">
        <v>0</v>
      </c>
      <c r="BH1901">
        <v>0</v>
      </c>
      <c r="BI1901" t="s">
        <v>197</v>
      </c>
      <c r="BJ1901" t="s">
        <v>697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 t="s">
        <v>697</v>
      </c>
      <c r="BQ1901">
        <v>0</v>
      </c>
      <c r="BR1901">
        <v>0</v>
      </c>
      <c r="BS1901">
        <v>0</v>
      </c>
      <c r="BT1901" t="s">
        <v>697</v>
      </c>
      <c r="BU1901">
        <v>0</v>
      </c>
      <c r="BV1901">
        <v>0</v>
      </c>
      <c r="BW1901" t="s">
        <v>697</v>
      </c>
      <c r="BX1901">
        <v>0</v>
      </c>
    </row>
    <row r="1902" spans="1:76" x14ac:dyDescent="0.25">
      <c r="A1902" t="s">
        <v>192</v>
      </c>
      <c r="B1902" t="s">
        <v>697</v>
      </c>
      <c r="C1902" t="s">
        <v>697</v>
      </c>
      <c r="D1902" t="s">
        <v>697</v>
      </c>
      <c r="E1902" t="s">
        <v>697</v>
      </c>
      <c r="F1902" t="s">
        <v>683</v>
      </c>
      <c r="G1902" t="s">
        <v>697</v>
      </c>
      <c r="H1902" t="s">
        <v>184</v>
      </c>
      <c r="I1902" t="s">
        <v>3781</v>
      </c>
      <c r="J1902" t="s">
        <v>3781</v>
      </c>
      <c r="K1902">
        <v>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">
        <v>697</v>
      </c>
      <c r="AC1902" s="2">
        <v>-3.5327868852459017</v>
      </c>
      <c r="AD1902">
        <v>-0.78</v>
      </c>
      <c r="AE1902">
        <v>0</v>
      </c>
      <c r="AF1902">
        <v>0</v>
      </c>
      <c r="AG1902">
        <v>0</v>
      </c>
      <c r="AH1902">
        <v>0</v>
      </c>
      <c r="AI1902" t="s">
        <v>697</v>
      </c>
      <c r="AJ1902" t="s">
        <v>697</v>
      </c>
      <c r="AK1902" t="s">
        <v>697</v>
      </c>
      <c r="AL1902">
        <v>0</v>
      </c>
      <c r="AM1902">
        <v>0</v>
      </c>
      <c r="AN1902" t="s">
        <v>697</v>
      </c>
      <c r="AO1902" t="s">
        <v>697</v>
      </c>
      <c r="AP1902" t="s">
        <v>697</v>
      </c>
      <c r="AQ1902" t="s">
        <v>697</v>
      </c>
      <c r="AR1902" t="s">
        <v>697</v>
      </c>
      <c r="AS1902" t="s">
        <v>697</v>
      </c>
      <c r="AT1902" t="s">
        <v>697</v>
      </c>
      <c r="AU1902" t="s">
        <v>697</v>
      </c>
      <c r="AV1902" t="s">
        <v>697</v>
      </c>
      <c r="AW1902" t="s">
        <v>697</v>
      </c>
      <c r="AX1902" t="s">
        <v>697</v>
      </c>
      <c r="AY1902" t="s">
        <v>697</v>
      </c>
      <c r="AZ1902" t="s">
        <v>697</v>
      </c>
      <c r="BA1902" t="s">
        <v>3667</v>
      </c>
      <c r="BB1902" t="s">
        <v>3842</v>
      </c>
      <c r="BC1902">
        <v>4.3099999999999996</v>
      </c>
      <c r="BD1902" t="s">
        <v>697</v>
      </c>
      <c r="BE1902">
        <v>0</v>
      </c>
      <c r="BF1902">
        <v>0</v>
      </c>
      <c r="BG1902">
        <v>0</v>
      </c>
      <c r="BH1902">
        <v>0</v>
      </c>
      <c r="BI1902" t="s">
        <v>197</v>
      </c>
      <c r="BJ1902" t="s">
        <v>697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 t="s">
        <v>697</v>
      </c>
      <c r="BQ1902">
        <v>0</v>
      </c>
      <c r="BR1902">
        <v>0</v>
      </c>
      <c r="BS1902">
        <v>0</v>
      </c>
      <c r="BT1902" t="s">
        <v>697</v>
      </c>
      <c r="BU1902">
        <v>0</v>
      </c>
      <c r="BV1902">
        <v>0</v>
      </c>
      <c r="BW1902" t="s">
        <v>697</v>
      </c>
      <c r="BX1902">
        <v>0</v>
      </c>
    </row>
    <row r="1903" spans="1:76" x14ac:dyDescent="0.25">
      <c r="A1903" t="s">
        <v>192</v>
      </c>
      <c r="B1903" t="s">
        <v>697</v>
      </c>
      <c r="C1903" t="s">
        <v>697</v>
      </c>
      <c r="D1903" t="s">
        <v>697</v>
      </c>
      <c r="E1903" t="s">
        <v>697</v>
      </c>
      <c r="F1903" t="s">
        <v>251</v>
      </c>
      <c r="G1903" t="s">
        <v>697</v>
      </c>
      <c r="H1903" t="s">
        <v>184</v>
      </c>
      <c r="I1903" t="s">
        <v>3781</v>
      </c>
      <c r="J1903" t="s">
        <v>3781</v>
      </c>
      <c r="K1903">
        <v>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697</v>
      </c>
      <c r="AC1903" s="2">
        <v>-4.942622950819672</v>
      </c>
      <c r="AD1903">
        <v>-1.0900000000000001</v>
      </c>
      <c r="AE1903">
        <v>0</v>
      </c>
      <c r="AF1903">
        <v>0</v>
      </c>
      <c r="AG1903">
        <v>0</v>
      </c>
      <c r="AH1903">
        <v>0</v>
      </c>
      <c r="AI1903" t="s">
        <v>697</v>
      </c>
      <c r="AJ1903" t="s">
        <v>697</v>
      </c>
      <c r="AK1903" t="s">
        <v>697</v>
      </c>
      <c r="AL1903">
        <v>0</v>
      </c>
      <c r="AM1903">
        <v>0</v>
      </c>
      <c r="AN1903" t="s">
        <v>697</v>
      </c>
      <c r="AO1903" t="s">
        <v>697</v>
      </c>
      <c r="AP1903" t="s">
        <v>697</v>
      </c>
      <c r="AQ1903" t="s">
        <v>697</v>
      </c>
      <c r="AR1903" t="s">
        <v>697</v>
      </c>
      <c r="AS1903" t="s">
        <v>697</v>
      </c>
      <c r="AT1903" t="s">
        <v>697</v>
      </c>
      <c r="AU1903" t="s">
        <v>697</v>
      </c>
      <c r="AV1903" t="s">
        <v>697</v>
      </c>
      <c r="AW1903" t="s">
        <v>697</v>
      </c>
      <c r="AX1903" t="s">
        <v>697</v>
      </c>
      <c r="AY1903" t="s">
        <v>697</v>
      </c>
      <c r="AZ1903" t="s">
        <v>697</v>
      </c>
      <c r="BA1903" t="s">
        <v>906</v>
      </c>
      <c r="BB1903" t="s">
        <v>3996</v>
      </c>
      <c r="BC1903">
        <v>6.03</v>
      </c>
      <c r="BD1903" t="s">
        <v>697</v>
      </c>
      <c r="BE1903">
        <v>0</v>
      </c>
      <c r="BF1903">
        <v>0</v>
      </c>
      <c r="BG1903">
        <v>0</v>
      </c>
      <c r="BH1903">
        <v>0</v>
      </c>
      <c r="BI1903" t="s">
        <v>197</v>
      </c>
      <c r="BJ1903" t="s">
        <v>697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 t="s">
        <v>697</v>
      </c>
      <c r="BQ1903">
        <v>0</v>
      </c>
      <c r="BR1903">
        <v>0</v>
      </c>
      <c r="BS1903">
        <v>0</v>
      </c>
      <c r="BT1903" t="s">
        <v>697</v>
      </c>
      <c r="BU1903">
        <v>0</v>
      </c>
      <c r="BV1903">
        <v>0</v>
      </c>
      <c r="BW1903" t="s">
        <v>697</v>
      </c>
      <c r="BX1903">
        <v>0</v>
      </c>
    </row>
    <row r="1904" spans="1:76" x14ac:dyDescent="0.25">
      <c r="A1904" t="s">
        <v>192</v>
      </c>
      <c r="B1904" t="s">
        <v>697</v>
      </c>
      <c r="C1904" t="s">
        <v>697</v>
      </c>
      <c r="D1904" t="s">
        <v>697</v>
      </c>
      <c r="E1904" t="s">
        <v>697</v>
      </c>
      <c r="F1904" t="s">
        <v>210</v>
      </c>
      <c r="G1904" t="s">
        <v>697</v>
      </c>
      <c r="H1904" t="s">
        <v>184</v>
      </c>
      <c r="I1904" t="s">
        <v>3781</v>
      </c>
      <c r="J1904" t="s">
        <v>3781</v>
      </c>
      <c r="K1904">
        <v>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697</v>
      </c>
      <c r="AC1904" s="2">
        <v>-1.4754098360655739</v>
      </c>
      <c r="AD1904">
        <v>-0.32</v>
      </c>
      <c r="AE1904">
        <v>0</v>
      </c>
      <c r="AF1904">
        <v>0</v>
      </c>
      <c r="AG1904">
        <v>0</v>
      </c>
      <c r="AH1904">
        <v>0</v>
      </c>
      <c r="AI1904" t="s">
        <v>697</v>
      </c>
      <c r="AJ1904" t="s">
        <v>697</v>
      </c>
      <c r="AK1904" t="s">
        <v>697</v>
      </c>
      <c r="AL1904">
        <v>0</v>
      </c>
      <c r="AM1904">
        <v>0</v>
      </c>
      <c r="AN1904" t="s">
        <v>697</v>
      </c>
      <c r="AO1904" t="s">
        <v>697</v>
      </c>
      <c r="AP1904" t="s">
        <v>697</v>
      </c>
      <c r="AQ1904" t="s">
        <v>697</v>
      </c>
      <c r="AR1904" t="s">
        <v>697</v>
      </c>
      <c r="AS1904" t="s">
        <v>697</v>
      </c>
      <c r="AT1904" t="s">
        <v>697</v>
      </c>
      <c r="AU1904" t="s">
        <v>697</v>
      </c>
      <c r="AV1904" t="s">
        <v>697</v>
      </c>
      <c r="AW1904" t="s">
        <v>697</v>
      </c>
      <c r="AX1904" t="s">
        <v>697</v>
      </c>
      <c r="AY1904" t="s">
        <v>697</v>
      </c>
      <c r="AZ1904" t="s">
        <v>697</v>
      </c>
      <c r="BA1904" t="s">
        <v>3064</v>
      </c>
      <c r="BB1904" t="s">
        <v>3530</v>
      </c>
      <c r="BC1904">
        <v>1.8</v>
      </c>
      <c r="BD1904" t="s">
        <v>977</v>
      </c>
      <c r="BE1904">
        <v>0</v>
      </c>
      <c r="BF1904">
        <v>0</v>
      </c>
      <c r="BG1904">
        <v>0</v>
      </c>
      <c r="BH1904">
        <v>0</v>
      </c>
      <c r="BI1904" t="s">
        <v>197</v>
      </c>
      <c r="BJ1904" t="s">
        <v>697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 t="s">
        <v>697</v>
      </c>
      <c r="BQ1904">
        <v>0</v>
      </c>
      <c r="BR1904">
        <v>0</v>
      </c>
      <c r="BS1904">
        <v>0</v>
      </c>
      <c r="BT1904" t="s">
        <v>697</v>
      </c>
      <c r="BU1904">
        <v>0</v>
      </c>
      <c r="BV1904">
        <v>0</v>
      </c>
      <c r="BW1904" t="s">
        <v>697</v>
      </c>
      <c r="BX1904">
        <v>0</v>
      </c>
    </row>
    <row r="1905" spans="1:76" x14ac:dyDescent="0.25">
      <c r="A1905" t="s">
        <v>192</v>
      </c>
      <c r="B1905" t="s">
        <v>697</v>
      </c>
      <c r="C1905" t="s">
        <v>697</v>
      </c>
      <c r="D1905" t="s">
        <v>697</v>
      </c>
      <c r="E1905" t="s">
        <v>697</v>
      </c>
      <c r="F1905" t="s">
        <v>210</v>
      </c>
      <c r="G1905" t="s">
        <v>697</v>
      </c>
      <c r="H1905" t="s">
        <v>184</v>
      </c>
      <c r="I1905" t="s">
        <v>3781</v>
      </c>
      <c r="J1905" t="s">
        <v>3781</v>
      </c>
      <c r="K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697</v>
      </c>
      <c r="AC1905" s="2">
        <v>-1.5081967213114753</v>
      </c>
      <c r="AD1905">
        <v>-0.33</v>
      </c>
      <c r="AE1905">
        <v>0</v>
      </c>
      <c r="AF1905">
        <v>0</v>
      </c>
      <c r="AG1905">
        <v>0</v>
      </c>
      <c r="AH1905">
        <v>0</v>
      </c>
      <c r="AI1905" t="s">
        <v>697</v>
      </c>
      <c r="AJ1905" t="s">
        <v>697</v>
      </c>
      <c r="AK1905" t="s">
        <v>697</v>
      </c>
      <c r="AL1905">
        <v>0</v>
      </c>
      <c r="AM1905">
        <v>0</v>
      </c>
      <c r="AN1905" t="s">
        <v>697</v>
      </c>
      <c r="AO1905" t="s">
        <v>697</v>
      </c>
      <c r="AP1905" t="s">
        <v>697</v>
      </c>
      <c r="AQ1905" t="s">
        <v>697</v>
      </c>
      <c r="AR1905" t="s">
        <v>697</v>
      </c>
      <c r="AS1905" t="s">
        <v>697</v>
      </c>
      <c r="AT1905" t="s">
        <v>697</v>
      </c>
      <c r="AU1905" t="s">
        <v>697</v>
      </c>
      <c r="AV1905" t="s">
        <v>697</v>
      </c>
      <c r="AW1905" t="s">
        <v>697</v>
      </c>
      <c r="AX1905" t="s">
        <v>697</v>
      </c>
      <c r="AY1905" t="s">
        <v>697</v>
      </c>
      <c r="AZ1905" t="s">
        <v>697</v>
      </c>
      <c r="BA1905" t="s">
        <v>3066</v>
      </c>
      <c r="BB1905" t="s">
        <v>3196</v>
      </c>
      <c r="BC1905">
        <v>1.84</v>
      </c>
      <c r="BD1905" t="s">
        <v>977</v>
      </c>
      <c r="BE1905">
        <v>0</v>
      </c>
      <c r="BF1905">
        <v>0</v>
      </c>
      <c r="BG1905">
        <v>0</v>
      </c>
      <c r="BH1905">
        <v>0</v>
      </c>
      <c r="BI1905" t="s">
        <v>197</v>
      </c>
      <c r="BJ1905" t="s">
        <v>697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 t="s">
        <v>697</v>
      </c>
      <c r="BQ1905">
        <v>0</v>
      </c>
      <c r="BR1905">
        <v>0</v>
      </c>
      <c r="BS1905">
        <v>0</v>
      </c>
      <c r="BT1905" t="s">
        <v>697</v>
      </c>
      <c r="BU1905">
        <v>0</v>
      </c>
      <c r="BV1905">
        <v>0</v>
      </c>
      <c r="BW1905" t="s">
        <v>697</v>
      </c>
      <c r="BX1905">
        <v>0</v>
      </c>
    </row>
    <row r="1906" spans="1:76" x14ac:dyDescent="0.25">
      <c r="A1906" t="s">
        <v>192</v>
      </c>
      <c r="B1906" t="s">
        <v>697</v>
      </c>
      <c r="C1906" t="s">
        <v>697</v>
      </c>
      <c r="D1906" t="s">
        <v>697</v>
      </c>
      <c r="E1906" t="s">
        <v>697</v>
      </c>
      <c r="F1906" t="s">
        <v>683</v>
      </c>
      <c r="G1906" t="s">
        <v>697</v>
      </c>
      <c r="H1906" t="s">
        <v>184</v>
      </c>
      <c r="I1906" t="s">
        <v>3781</v>
      </c>
      <c r="J1906" t="s">
        <v>3781</v>
      </c>
      <c r="K1906">
        <v>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697</v>
      </c>
      <c r="AC1906" s="2">
        <v>-3.680327868852459</v>
      </c>
      <c r="AD1906">
        <v>-0.81</v>
      </c>
      <c r="AE1906">
        <v>0</v>
      </c>
      <c r="AF1906">
        <v>0</v>
      </c>
      <c r="AG1906">
        <v>0</v>
      </c>
      <c r="AH1906">
        <v>0</v>
      </c>
      <c r="AI1906" t="s">
        <v>697</v>
      </c>
      <c r="AJ1906" t="s">
        <v>697</v>
      </c>
      <c r="AK1906" t="s">
        <v>697</v>
      </c>
      <c r="AL1906">
        <v>0</v>
      </c>
      <c r="AM1906">
        <v>0</v>
      </c>
      <c r="AN1906" t="s">
        <v>697</v>
      </c>
      <c r="AO1906" t="s">
        <v>697</v>
      </c>
      <c r="AP1906" t="s">
        <v>697</v>
      </c>
      <c r="AQ1906" t="s">
        <v>697</v>
      </c>
      <c r="AR1906" t="s">
        <v>697</v>
      </c>
      <c r="AS1906" t="s">
        <v>697</v>
      </c>
      <c r="AT1906" t="s">
        <v>697</v>
      </c>
      <c r="AU1906" t="s">
        <v>697</v>
      </c>
      <c r="AV1906" t="s">
        <v>697</v>
      </c>
      <c r="AW1906" t="s">
        <v>697</v>
      </c>
      <c r="AX1906" t="s">
        <v>697</v>
      </c>
      <c r="AY1906" t="s">
        <v>697</v>
      </c>
      <c r="AZ1906" t="s">
        <v>697</v>
      </c>
      <c r="BA1906" t="s">
        <v>3471</v>
      </c>
      <c r="BB1906" t="s">
        <v>3472</v>
      </c>
      <c r="BC1906">
        <v>4.49</v>
      </c>
      <c r="BD1906" t="s">
        <v>697</v>
      </c>
      <c r="BE1906">
        <v>0</v>
      </c>
      <c r="BF1906">
        <v>0</v>
      </c>
      <c r="BG1906">
        <v>0</v>
      </c>
      <c r="BH1906">
        <v>0</v>
      </c>
      <c r="BI1906" t="s">
        <v>197</v>
      </c>
      <c r="BJ1906" t="s">
        <v>697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 t="s">
        <v>697</v>
      </c>
      <c r="BQ1906">
        <v>0</v>
      </c>
      <c r="BR1906">
        <v>0</v>
      </c>
      <c r="BS1906">
        <v>0</v>
      </c>
      <c r="BT1906" t="s">
        <v>697</v>
      </c>
      <c r="BU1906">
        <v>0</v>
      </c>
      <c r="BV1906">
        <v>0</v>
      </c>
      <c r="BW1906" t="s">
        <v>697</v>
      </c>
      <c r="BX1906">
        <v>0</v>
      </c>
    </row>
    <row r="1907" spans="1:76" x14ac:dyDescent="0.25">
      <c r="A1907" t="s">
        <v>192</v>
      </c>
      <c r="B1907" t="s">
        <v>697</v>
      </c>
      <c r="C1907" t="s">
        <v>697</v>
      </c>
      <c r="D1907" t="s">
        <v>697</v>
      </c>
      <c r="E1907" t="s">
        <v>697</v>
      </c>
      <c r="F1907" t="s">
        <v>456</v>
      </c>
      <c r="G1907" t="s">
        <v>697</v>
      </c>
      <c r="H1907" t="s">
        <v>184</v>
      </c>
      <c r="I1907" t="s">
        <v>3781</v>
      </c>
      <c r="J1907" t="s">
        <v>3781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697</v>
      </c>
      <c r="AC1907" s="2">
        <v>-1.9672131147540983</v>
      </c>
      <c r="AD1907">
        <v>-0.43</v>
      </c>
      <c r="AE1907">
        <v>0</v>
      </c>
      <c r="AF1907">
        <v>0</v>
      </c>
      <c r="AG1907">
        <v>0</v>
      </c>
      <c r="AH1907">
        <v>0</v>
      </c>
      <c r="AI1907" t="s">
        <v>697</v>
      </c>
      <c r="AJ1907" t="s">
        <v>697</v>
      </c>
      <c r="AK1907" t="s">
        <v>697</v>
      </c>
      <c r="AL1907">
        <v>0</v>
      </c>
      <c r="AM1907">
        <v>0</v>
      </c>
      <c r="AN1907" t="s">
        <v>697</v>
      </c>
      <c r="AO1907" t="s">
        <v>697</v>
      </c>
      <c r="AP1907" t="s">
        <v>697</v>
      </c>
      <c r="AQ1907" t="s">
        <v>697</v>
      </c>
      <c r="AR1907" t="s">
        <v>697</v>
      </c>
      <c r="AS1907" t="s">
        <v>697</v>
      </c>
      <c r="AT1907" t="s">
        <v>697</v>
      </c>
      <c r="AU1907" t="s">
        <v>697</v>
      </c>
      <c r="AV1907" t="s">
        <v>697</v>
      </c>
      <c r="AW1907" t="s">
        <v>697</v>
      </c>
      <c r="AX1907" t="s">
        <v>697</v>
      </c>
      <c r="AY1907" t="s">
        <v>697</v>
      </c>
      <c r="AZ1907" t="s">
        <v>697</v>
      </c>
      <c r="BA1907" t="s">
        <v>3276</v>
      </c>
      <c r="BB1907" t="s">
        <v>3277</v>
      </c>
      <c r="BC1907">
        <v>2.4</v>
      </c>
      <c r="BD1907" t="s">
        <v>697</v>
      </c>
      <c r="BE1907">
        <v>0</v>
      </c>
      <c r="BF1907">
        <v>0</v>
      </c>
      <c r="BG1907">
        <v>0</v>
      </c>
      <c r="BH1907">
        <v>0</v>
      </c>
      <c r="BI1907" t="s">
        <v>197</v>
      </c>
      <c r="BJ1907" t="s">
        <v>697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 t="s">
        <v>697</v>
      </c>
      <c r="BQ1907">
        <v>0</v>
      </c>
      <c r="BR1907">
        <v>0</v>
      </c>
      <c r="BS1907">
        <v>0</v>
      </c>
      <c r="BT1907" t="s">
        <v>697</v>
      </c>
      <c r="BU1907">
        <v>0</v>
      </c>
      <c r="BV1907">
        <v>0</v>
      </c>
      <c r="BW1907" t="s">
        <v>697</v>
      </c>
      <c r="BX1907">
        <v>0</v>
      </c>
    </row>
    <row r="1908" spans="1:76" x14ac:dyDescent="0.25">
      <c r="A1908" t="s">
        <v>192</v>
      </c>
      <c r="B1908" t="s">
        <v>697</v>
      </c>
      <c r="C1908" t="s">
        <v>697</v>
      </c>
      <c r="D1908" t="s">
        <v>697</v>
      </c>
      <c r="E1908" t="s">
        <v>697</v>
      </c>
      <c r="F1908" t="s">
        <v>257</v>
      </c>
      <c r="G1908" t="s">
        <v>697</v>
      </c>
      <c r="H1908" t="s">
        <v>184</v>
      </c>
      <c r="I1908" t="s">
        <v>3781</v>
      </c>
      <c r="J1908" t="s">
        <v>3781</v>
      </c>
      <c r="K1908">
        <v>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697</v>
      </c>
      <c r="AC1908" s="2">
        <v>-1.860655737704918</v>
      </c>
      <c r="AD1908">
        <v>-0.41</v>
      </c>
      <c r="AE1908">
        <v>0</v>
      </c>
      <c r="AF1908">
        <v>0</v>
      </c>
      <c r="AG1908">
        <v>0</v>
      </c>
      <c r="AH1908">
        <v>0</v>
      </c>
      <c r="AI1908" t="s">
        <v>697</v>
      </c>
      <c r="AJ1908" t="s">
        <v>697</v>
      </c>
      <c r="AK1908" t="s">
        <v>697</v>
      </c>
      <c r="AL1908">
        <v>0</v>
      </c>
      <c r="AM1908">
        <v>0</v>
      </c>
      <c r="AN1908" t="s">
        <v>697</v>
      </c>
      <c r="AO1908" t="s">
        <v>697</v>
      </c>
      <c r="AP1908" t="s">
        <v>697</v>
      </c>
      <c r="AQ1908" t="s">
        <v>697</v>
      </c>
      <c r="AR1908" t="s">
        <v>697</v>
      </c>
      <c r="AS1908" t="s">
        <v>697</v>
      </c>
      <c r="AT1908" t="s">
        <v>697</v>
      </c>
      <c r="AU1908" t="s">
        <v>697</v>
      </c>
      <c r="AV1908" t="s">
        <v>697</v>
      </c>
      <c r="AW1908" t="s">
        <v>697</v>
      </c>
      <c r="AX1908" t="s">
        <v>697</v>
      </c>
      <c r="AY1908" t="s">
        <v>697</v>
      </c>
      <c r="AZ1908" t="s">
        <v>697</v>
      </c>
      <c r="BA1908" t="s">
        <v>3766</v>
      </c>
      <c r="BB1908" t="s">
        <v>3810</v>
      </c>
      <c r="BC1908">
        <v>2.27</v>
      </c>
      <c r="BD1908" t="s">
        <v>697</v>
      </c>
      <c r="BE1908">
        <v>0</v>
      </c>
      <c r="BF1908">
        <v>0</v>
      </c>
      <c r="BG1908">
        <v>0</v>
      </c>
      <c r="BH1908">
        <v>0</v>
      </c>
      <c r="BI1908" t="s">
        <v>197</v>
      </c>
      <c r="BJ1908" t="s">
        <v>697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 t="s">
        <v>697</v>
      </c>
      <c r="BQ1908">
        <v>0</v>
      </c>
      <c r="BR1908">
        <v>0</v>
      </c>
      <c r="BS1908">
        <v>0</v>
      </c>
      <c r="BT1908" t="s">
        <v>697</v>
      </c>
      <c r="BU1908">
        <v>0</v>
      </c>
      <c r="BV1908">
        <v>0</v>
      </c>
      <c r="BW1908" t="s">
        <v>697</v>
      </c>
      <c r="BX1908">
        <v>0</v>
      </c>
    </row>
    <row r="1909" spans="1:76" x14ac:dyDescent="0.25">
      <c r="A1909" t="s">
        <v>192</v>
      </c>
      <c r="B1909" t="s">
        <v>697</v>
      </c>
      <c r="C1909" t="s">
        <v>697</v>
      </c>
      <c r="D1909" t="s">
        <v>697</v>
      </c>
      <c r="E1909" t="s">
        <v>697</v>
      </c>
      <c r="F1909" t="s">
        <v>697</v>
      </c>
      <c r="G1909" t="s">
        <v>198</v>
      </c>
      <c r="H1909" t="s">
        <v>156</v>
      </c>
      <c r="I1909" t="s">
        <v>3781</v>
      </c>
      <c r="J1909" t="s">
        <v>3781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3.7145000000000001</v>
      </c>
      <c r="Z1909">
        <v>0</v>
      </c>
      <c r="AA1909">
        <v>0</v>
      </c>
      <c r="AB1909" t="s">
        <v>697</v>
      </c>
      <c r="AC1909" s="2">
        <v>-3.0446721311475411</v>
      </c>
      <c r="AD1909">
        <v>-0.67</v>
      </c>
      <c r="AE1909">
        <v>0</v>
      </c>
      <c r="AF1909">
        <v>0</v>
      </c>
      <c r="AG1909">
        <v>0</v>
      </c>
      <c r="AH1909">
        <v>0</v>
      </c>
      <c r="AI1909" t="s">
        <v>697</v>
      </c>
      <c r="AJ1909" t="s">
        <v>697</v>
      </c>
      <c r="AK1909" t="s">
        <v>697</v>
      </c>
      <c r="AL1909">
        <v>0</v>
      </c>
      <c r="AM1909">
        <v>0</v>
      </c>
      <c r="AN1909" t="s">
        <v>697</v>
      </c>
      <c r="AO1909" t="s">
        <v>697</v>
      </c>
      <c r="AP1909" t="s">
        <v>697</v>
      </c>
      <c r="AQ1909" t="s">
        <v>3430</v>
      </c>
      <c r="AR1909" t="s">
        <v>697</v>
      </c>
      <c r="AS1909" t="s">
        <v>697</v>
      </c>
      <c r="AT1909" t="s">
        <v>697</v>
      </c>
      <c r="AU1909" t="s">
        <v>697</v>
      </c>
      <c r="AV1909" t="s">
        <v>697</v>
      </c>
      <c r="AW1909" t="s">
        <v>697</v>
      </c>
      <c r="AX1909" t="s">
        <v>697</v>
      </c>
      <c r="AY1909" t="s">
        <v>697</v>
      </c>
      <c r="AZ1909" t="s">
        <v>697</v>
      </c>
      <c r="BA1909" t="s">
        <v>3432</v>
      </c>
      <c r="BB1909" t="s">
        <v>3433</v>
      </c>
      <c r="BC1909">
        <v>0</v>
      </c>
      <c r="BD1909" t="s">
        <v>697</v>
      </c>
      <c r="BE1909">
        <v>0</v>
      </c>
      <c r="BF1909">
        <v>0</v>
      </c>
      <c r="BG1909">
        <v>0</v>
      </c>
      <c r="BH1909">
        <v>0</v>
      </c>
      <c r="BI1909" t="s">
        <v>197</v>
      </c>
      <c r="BJ1909" t="s">
        <v>697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 t="s">
        <v>697</v>
      </c>
      <c r="BQ1909">
        <v>0</v>
      </c>
      <c r="BR1909">
        <v>0</v>
      </c>
      <c r="BS1909">
        <v>0</v>
      </c>
      <c r="BT1909" t="s">
        <v>697</v>
      </c>
      <c r="BU1909">
        <v>0</v>
      </c>
      <c r="BV1909">
        <v>0</v>
      </c>
      <c r="BW1909" t="s">
        <v>697</v>
      </c>
      <c r="BX1909">
        <v>0</v>
      </c>
    </row>
    <row r="1910" spans="1:76" x14ac:dyDescent="0.25">
      <c r="A1910" t="s">
        <v>192</v>
      </c>
      <c r="B1910" t="s">
        <v>697</v>
      </c>
      <c r="C1910" t="s">
        <v>697</v>
      </c>
      <c r="D1910" t="s">
        <v>697</v>
      </c>
      <c r="E1910" t="s">
        <v>697</v>
      </c>
      <c r="F1910" t="s">
        <v>697</v>
      </c>
      <c r="G1910" t="s">
        <v>198</v>
      </c>
      <c r="H1910" t="s">
        <v>156</v>
      </c>
      <c r="I1910" t="s">
        <v>3781</v>
      </c>
      <c r="J1910" t="s">
        <v>3781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3.3809999999999998</v>
      </c>
      <c r="Z1910">
        <v>0</v>
      </c>
      <c r="AA1910">
        <v>0</v>
      </c>
      <c r="AB1910" t="s">
        <v>697</v>
      </c>
      <c r="AC1910" s="2">
        <v>-2.7713114754098362</v>
      </c>
      <c r="AD1910">
        <v>-0.61</v>
      </c>
      <c r="AE1910">
        <v>0</v>
      </c>
      <c r="AF1910">
        <v>0</v>
      </c>
      <c r="AG1910">
        <v>0</v>
      </c>
      <c r="AH1910">
        <v>0</v>
      </c>
      <c r="AI1910" t="s">
        <v>697</v>
      </c>
      <c r="AJ1910" t="s">
        <v>697</v>
      </c>
      <c r="AK1910" t="s">
        <v>697</v>
      </c>
      <c r="AL1910">
        <v>0</v>
      </c>
      <c r="AM1910">
        <v>0</v>
      </c>
      <c r="AN1910" t="s">
        <v>697</v>
      </c>
      <c r="AO1910" t="s">
        <v>697</v>
      </c>
      <c r="AP1910" t="s">
        <v>697</v>
      </c>
      <c r="AQ1910" t="s">
        <v>3545</v>
      </c>
      <c r="AR1910" t="s">
        <v>697</v>
      </c>
      <c r="AS1910" t="s">
        <v>697</v>
      </c>
      <c r="AT1910" t="s">
        <v>697</v>
      </c>
      <c r="AU1910" t="s">
        <v>697</v>
      </c>
      <c r="AV1910" t="s">
        <v>697</v>
      </c>
      <c r="AW1910" t="s">
        <v>697</v>
      </c>
      <c r="AX1910" t="s">
        <v>697</v>
      </c>
      <c r="AY1910" t="s">
        <v>697</v>
      </c>
      <c r="AZ1910" t="s">
        <v>697</v>
      </c>
      <c r="BA1910" t="s">
        <v>1211</v>
      </c>
      <c r="BB1910" t="s">
        <v>2946</v>
      </c>
      <c r="BC1910">
        <v>0</v>
      </c>
      <c r="BD1910" t="s">
        <v>697</v>
      </c>
      <c r="BE1910">
        <v>0</v>
      </c>
      <c r="BF1910">
        <v>0</v>
      </c>
      <c r="BG1910">
        <v>0</v>
      </c>
      <c r="BH1910">
        <v>0</v>
      </c>
      <c r="BI1910" t="s">
        <v>197</v>
      </c>
      <c r="BJ1910" t="s">
        <v>697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 t="s">
        <v>697</v>
      </c>
      <c r="BQ1910">
        <v>0</v>
      </c>
      <c r="BR1910">
        <v>0</v>
      </c>
      <c r="BS1910">
        <v>0</v>
      </c>
      <c r="BT1910" t="s">
        <v>697</v>
      </c>
      <c r="BU1910">
        <v>0</v>
      </c>
      <c r="BV1910">
        <v>0</v>
      </c>
      <c r="BW1910" t="s">
        <v>697</v>
      </c>
      <c r="BX1910">
        <v>0</v>
      </c>
    </row>
    <row r="1911" spans="1:76" x14ac:dyDescent="0.25">
      <c r="A1911" t="s">
        <v>192</v>
      </c>
      <c r="B1911" t="s">
        <v>697</v>
      </c>
      <c r="C1911" t="s">
        <v>697</v>
      </c>
      <c r="D1911" t="s">
        <v>697</v>
      </c>
      <c r="E1911" t="s">
        <v>697</v>
      </c>
      <c r="F1911" t="s">
        <v>697</v>
      </c>
      <c r="G1911" t="s">
        <v>198</v>
      </c>
      <c r="H1911" t="s">
        <v>156</v>
      </c>
      <c r="I1911" t="s">
        <v>3781</v>
      </c>
      <c r="J1911" t="s">
        <v>3781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3.51</v>
      </c>
      <c r="Z1911">
        <v>0</v>
      </c>
      <c r="AA1911">
        <v>0</v>
      </c>
      <c r="AB1911" t="s">
        <v>697</v>
      </c>
      <c r="AC1911" s="2">
        <v>-2.877049180327869</v>
      </c>
      <c r="AD1911">
        <v>-0.63</v>
      </c>
      <c r="AE1911">
        <v>0</v>
      </c>
      <c r="AF1911">
        <v>0</v>
      </c>
      <c r="AG1911">
        <v>0</v>
      </c>
      <c r="AH1911">
        <v>0</v>
      </c>
      <c r="AI1911" t="s">
        <v>697</v>
      </c>
      <c r="AJ1911" t="s">
        <v>697</v>
      </c>
      <c r="AK1911" t="s">
        <v>697</v>
      </c>
      <c r="AL1911">
        <v>0</v>
      </c>
      <c r="AM1911">
        <v>0</v>
      </c>
      <c r="AN1911" t="s">
        <v>697</v>
      </c>
      <c r="AO1911" t="s">
        <v>697</v>
      </c>
      <c r="AP1911" t="s">
        <v>697</v>
      </c>
      <c r="AQ1911" t="s">
        <v>2809</v>
      </c>
      <c r="AR1911" t="s">
        <v>697</v>
      </c>
      <c r="AS1911" t="s">
        <v>697</v>
      </c>
      <c r="AT1911" t="s">
        <v>697</v>
      </c>
      <c r="AU1911" t="s">
        <v>697</v>
      </c>
      <c r="AV1911" t="s">
        <v>697</v>
      </c>
      <c r="AW1911" t="s">
        <v>697</v>
      </c>
      <c r="AX1911" t="s">
        <v>697</v>
      </c>
      <c r="AY1911" t="s">
        <v>697</v>
      </c>
      <c r="AZ1911" t="s">
        <v>697</v>
      </c>
      <c r="BA1911" t="s">
        <v>2623</v>
      </c>
      <c r="BB1911" t="s">
        <v>3499</v>
      </c>
      <c r="BC1911">
        <v>0</v>
      </c>
      <c r="BD1911" t="s">
        <v>697</v>
      </c>
      <c r="BE1911">
        <v>0</v>
      </c>
      <c r="BF1911">
        <v>0</v>
      </c>
      <c r="BG1911">
        <v>0</v>
      </c>
      <c r="BH1911">
        <v>0</v>
      </c>
      <c r="BI1911" t="s">
        <v>197</v>
      </c>
      <c r="BJ1911" t="s">
        <v>697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 t="s">
        <v>697</v>
      </c>
      <c r="BQ1911">
        <v>0</v>
      </c>
      <c r="BR1911">
        <v>0</v>
      </c>
      <c r="BS1911">
        <v>0</v>
      </c>
      <c r="BT1911" t="s">
        <v>697</v>
      </c>
      <c r="BU1911">
        <v>0</v>
      </c>
      <c r="BV1911">
        <v>0</v>
      </c>
      <c r="BW1911" t="s">
        <v>697</v>
      </c>
      <c r="BX1911">
        <v>0</v>
      </c>
    </row>
    <row r="1912" spans="1:76" x14ac:dyDescent="0.25">
      <c r="A1912" t="s">
        <v>192</v>
      </c>
      <c r="B1912" t="s">
        <v>697</v>
      </c>
      <c r="C1912" t="s">
        <v>697</v>
      </c>
      <c r="D1912" t="s">
        <v>697</v>
      </c>
      <c r="E1912" t="s">
        <v>697</v>
      </c>
      <c r="F1912" t="s">
        <v>697</v>
      </c>
      <c r="G1912" t="s">
        <v>198</v>
      </c>
      <c r="H1912" t="s">
        <v>156</v>
      </c>
      <c r="I1912" t="s">
        <v>3781</v>
      </c>
      <c r="J1912" t="s">
        <v>3781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3.3</v>
      </c>
      <c r="Z1912">
        <v>0</v>
      </c>
      <c r="AA1912">
        <v>0</v>
      </c>
      <c r="AB1912" t="s">
        <v>697</v>
      </c>
      <c r="AC1912" s="2">
        <v>-2.7049180327868854</v>
      </c>
      <c r="AD1912">
        <v>-0.6</v>
      </c>
      <c r="AE1912">
        <v>0</v>
      </c>
      <c r="AF1912">
        <v>0</v>
      </c>
      <c r="AG1912">
        <v>0</v>
      </c>
      <c r="AH1912">
        <v>0</v>
      </c>
      <c r="AI1912" t="s">
        <v>697</v>
      </c>
      <c r="AJ1912" t="s">
        <v>697</v>
      </c>
      <c r="AK1912" t="s">
        <v>697</v>
      </c>
      <c r="AL1912">
        <v>0</v>
      </c>
      <c r="AM1912">
        <v>0</v>
      </c>
      <c r="AN1912" t="s">
        <v>697</v>
      </c>
      <c r="AO1912" t="s">
        <v>697</v>
      </c>
      <c r="AP1912" t="s">
        <v>697</v>
      </c>
      <c r="AQ1912" t="s">
        <v>3407</v>
      </c>
      <c r="AR1912" t="s">
        <v>697</v>
      </c>
      <c r="AS1912" t="s">
        <v>697</v>
      </c>
      <c r="AT1912" t="s">
        <v>697</v>
      </c>
      <c r="AU1912" t="s">
        <v>697</v>
      </c>
      <c r="AV1912" t="s">
        <v>697</v>
      </c>
      <c r="AW1912" t="s">
        <v>697</v>
      </c>
      <c r="AX1912" t="s">
        <v>697</v>
      </c>
      <c r="AY1912" t="s">
        <v>697</v>
      </c>
      <c r="AZ1912" t="s">
        <v>697</v>
      </c>
      <c r="BA1912" t="s">
        <v>3409</v>
      </c>
      <c r="BB1912" t="s">
        <v>3410</v>
      </c>
      <c r="BC1912">
        <v>0</v>
      </c>
      <c r="BD1912" t="s">
        <v>697</v>
      </c>
      <c r="BE1912">
        <v>0</v>
      </c>
      <c r="BF1912">
        <v>0</v>
      </c>
      <c r="BG1912">
        <v>0</v>
      </c>
      <c r="BH1912">
        <v>0</v>
      </c>
      <c r="BI1912" t="s">
        <v>197</v>
      </c>
      <c r="BJ1912" t="s">
        <v>697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 t="s">
        <v>697</v>
      </c>
      <c r="BQ1912">
        <v>0</v>
      </c>
      <c r="BR1912">
        <v>0</v>
      </c>
      <c r="BS1912">
        <v>0</v>
      </c>
      <c r="BT1912" t="s">
        <v>697</v>
      </c>
      <c r="BU1912">
        <v>0</v>
      </c>
      <c r="BV1912">
        <v>0</v>
      </c>
      <c r="BW1912" t="s">
        <v>697</v>
      </c>
      <c r="BX1912">
        <v>0</v>
      </c>
    </row>
    <row r="1913" spans="1:76" x14ac:dyDescent="0.25">
      <c r="A1913" t="s">
        <v>192</v>
      </c>
      <c r="B1913" t="s">
        <v>697</v>
      </c>
      <c r="C1913" t="s">
        <v>697</v>
      </c>
      <c r="D1913" t="s">
        <v>697</v>
      </c>
      <c r="E1913" t="s">
        <v>697</v>
      </c>
      <c r="F1913" t="s">
        <v>697</v>
      </c>
      <c r="G1913" t="s">
        <v>697</v>
      </c>
      <c r="H1913" t="s">
        <v>186</v>
      </c>
      <c r="I1913" t="s">
        <v>3781</v>
      </c>
      <c r="J1913" t="s">
        <v>3781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697</v>
      </c>
      <c r="AC1913" s="2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697</v>
      </c>
      <c r="AJ1913" t="s">
        <v>697</v>
      </c>
      <c r="AK1913" t="s">
        <v>697</v>
      </c>
      <c r="AL1913">
        <v>0</v>
      </c>
      <c r="AM1913">
        <v>0</v>
      </c>
      <c r="AN1913" t="s">
        <v>697</v>
      </c>
      <c r="AO1913" t="s">
        <v>697</v>
      </c>
      <c r="AP1913" t="s">
        <v>697</v>
      </c>
      <c r="AQ1913" t="s">
        <v>697</v>
      </c>
      <c r="AR1913" t="s">
        <v>697</v>
      </c>
      <c r="AS1913" t="s">
        <v>697</v>
      </c>
      <c r="AT1913" t="s">
        <v>697</v>
      </c>
      <c r="AU1913" t="s">
        <v>697</v>
      </c>
      <c r="AV1913" t="s">
        <v>697</v>
      </c>
      <c r="AW1913" t="s">
        <v>697</v>
      </c>
      <c r="AX1913" t="s">
        <v>697</v>
      </c>
      <c r="AY1913" t="s">
        <v>697</v>
      </c>
      <c r="AZ1913" t="s">
        <v>697</v>
      </c>
      <c r="BA1913" t="s">
        <v>697</v>
      </c>
      <c r="BB1913" t="s">
        <v>3997</v>
      </c>
      <c r="BC1913">
        <v>0</v>
      </c>
      <c r="BD1913" t="s">
        <v>697</v>
      </c>
      <c r="BE1913">
        <v>715.63</v>
      </c>
      <c r="BF1913">
        <v>0</v>
      </c>
      <c r="BG1913">
        <v>0</v>
      </c>
      <c r="BH1913">
        <v>0</v>
      </c>
      <c r="BI1913" t="s">
        <v>197</v>
      </c>
      <c r="BJ1913" t="s">
        <v>697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 t="s">
        <v>697</v>
      </c>
      <c r="BQ1913">
        <v>0</v>
      </c>
      <c r="BR1913">
        <v>0</v>
      </c>
      <c r="BS1913">
        <v>0</v>
      </c>
      <c r="BT1913" t="s">
        <v>697</v>
      </c>
      <c r="BU1913">
        <v>0</v>
      </c>
      <c r="BV1913">
        <v>0</v>
      </c>
      <c r="BW1913" t="s">
        <v>697</v>
      </c>
      <c r="BX1913">
        <v>0</v>
      </c>
    </row>
    <row r="1914" spans="1:76" x14ac:dyDescent="0.25">
      <c r="A1914" t="s">
        <v>736</v>
      </c>
      <c r="B1914" t="s">
        <v>231</v>
      </c>
      <c r="C1914" t="s">
        <v>256</v>
      </c>
      <c r="D1914" t="s">
        <v>255</v>
      </c>
      <c r="E1914" t="s">
        <v>192</v>
      </c>
      <c r="F1914" t="s">
        <v>257</v>
      </c>
      <c r="G1914" t="s">
        <v>697</v>
      </c>
      <c r="H1914" t="s">
        <v>89</v>
      </c>
      <c r="I1914" t="s">
        <v>3088</v>
      </c>
      <c r="J1914" t="s">
        <v>3998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697</v>
      </c>
      <c r="AC1914" s="2">
        <v>0</v>
      </c>
      <c r="AD1914">
        <v>0</v>
      </c>
      <c r="AE1914">
        <v>0</v>
      </c>
      <c r="AF1914">
        <v>1</v>
      </c>
      <c r="AG1914">
        <v>0</v>
      </c>
      <c r="AH1914">
        <v>65.34</v>
      </c>
      <c r="AI1914" t="s">
        <v>452</v>
      </c>
      <c r="AJ1914" t="s">
        <v>453</v>
      </c>
      <c r="AK1914" t="s">
        <v>697</v>
      </c>
      <c r="AL1914">
        <v>0</v>
      </c>
      <c r="AM1914">
        <v>0</v>
      </c>
      <c r="AN1914" t="s">
        <v>194</v>
      </c>
      <c r="AO1914" t="s">
        <v>697</v>
      </c>
      <c r="AP1914" t="s">
        <v>697</v>
      </c>
      <c r="AQ1914" t="s">
        <v>3999</v>
      </c>
      <c r="AR1914" t="s">
        <v>4000</v>
      </c>
      <c r="AS1914" t="s">
        <v>697</v>
      </c>
      <c r="AT1914" t="s">
        <v>697</v>
      </c>
      <c r="AU1914" t="s">
        <v>195</v>
      </c>
      <c r="AV1914" t="s">
        <v>236</v>
      </c>
      <c r="AW1914" t="s">
        <v>196</v>
      </c>
      <c r="AX1914" t="s">
        <v>697</v>
      </c>
      <c r="AY1914" t="s">
        <v>697</v>
      </c>
      <c r="AZ1914" t="s">
        <v>697</v>
      </c>
      <c r="BA1914" t="s">
        <v>4001</v>
      </c>
      <c r="BB1914" t="s">
        <v>4002</v>
      </c>
      <c r="BC1914">
        <v>0</v>
      </c>
      <c r="BD1914" t="s">
        <v>697</v>
      </c>
      <c r="BE1914">
        <v>0</v>
      </c>
      <c r="BF1914">
        <v>0</v>
      </c>
      <c r="BG1914">
        <v>0</v>
      </c>
      <c r="BH1914">
        <v>2.2000000000000002</v>
      </c>
      <c r="BI1914" t="s">
        <v>197</v>
      </c>
      <c r="BJ1914" t="s">
        <v>192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 t="s">
        <v>4003</v>
      </c>
      <c r="BQ1914">
        <v>0</v>
      </c>
      <c r="BR1914">
        <v>0</v>
      </c>
      <c r="BS1914">
        <v>0</v>
      </c>
      <c r="BT1914" t="s">
        <v>880</v>
      </c>
      <c r="BU1914">
        <v>0</v>
      </c>
      <c r="BV1914">
        <v>0</v>
      </c>
      <c r="BW1914" t="s">
        <v>697</v>
      </c>
      <c r="BX1914">
        <v>0</v>
      </c>
    </row>
    <row r="1915" spans="1:76" x14ac:dyDescent="0.25">
      <c r="A1915" t="s">
        <v>736</v>
      </c>
      <c r="B1915" t="s">
        <v>231</v>
      </c>
      <c r="C1915" t="s">
        <v>256</v>
      </c>
      <c r="D1915" t="s">
        <v>255</v>
      </c>
      <c r="E1915" t="s">
        <v>192</v>
      </c>
      <c r="F1915" t="s">
        <v>257</v>
      </c>
      <c r="G1915" t="s">
        <v>198</v>
      </c>
      <c r="H1915" t="s">
        <v>198</v>
      </c>
      <c r="I1915" t="s">
        <v>3088</v>
      </c>
      <c r="J1915" t="s">
        <v>3998</v>
      </c>
      <c r="K1915">
        <v>1</v>
      </c>
      <c r="L1915">
        <v>706</v>
      </c>
      <c r="M1915">
        <v>546</v>
      </c>
      <c r="N1915">
        <v>0</v>
      </c>
      <c r="O1915">
        <v>0</v>
      </c>
      <c r="P1915">
        <v>0</v>
      </c>
      <c r="Q1915">
        <v>706</v>
      </c>
      <c r="R1915">
        <v>0</v>
      </c>
      <c r="S1915">
        <v>0</v>
      </c>
      <c r="T1915">
        <v>22.66</v>
      </c>
      <c r="U1915">
        <v>21.5</v>
      </c>
      <c r="V1915">
        <v>17.62</v>
      </c>
      <c r="W1915">
        <v>-5.04</v>
      </c>
      <c r="X1915">
        <v>-6.73</v>
      </c>
      <c r="Y1915">
        <v>19.513999999999999</v>
      </c>
      <c r="Z1915">
        <v>17.739999999999998</v>
      </c>
      <c r="AA1915">
        <v>3.25</v>
      </c>
      <c r="AB1915" t="s">
        <v>199</v>
      </c>
      <c r="AC1915" s="2">
        <v>-22.724590163934426</v>
      </c>
      <c r="AD1915">
        <v>-5</v>
      </c>
      <c r="AE1915">
        <v>536.47</v>
      </c>
      <c r="AF1915">
        <v>0</v>
      </c>
      <c r="AG1915">
        <v>0</v>
      </c>
      <c r="AH1915">
        <v>0</v>
      </c>
      <c r="AI1915" t="s">
        <v>697</v>
      </c>
      <c r="AJ1915" t="s">
        <v>697</v>
      </c>
      <c r="AK1915" t="s">
        <v>697</v>
      </c>
      <c r="AL1915">
        <v>0</v>
      </c>
      <c r="AM1915">
        <v>0</v>
      </c>
      <c r="AN1915" t="s">
        <v>697</v>
      </c>
      <c r="AO1915" t="s">
        <v>697</v>
      </c>
      <c r="AP1915" t="s">
        <v>215</v>
      </c>
      <c r="AQ1915" t="s">
        <v>3999</v>
      </c>
      <c r="AR1915" t="s">
        <v>4000</v>
      </c>
      <c r="AS1915" t="s">
        <v>697</v>
      </c>
      <c r="AT1915" t="s">
        <v>697</v>
      </c>
      <c r="AU1915" t="s">
        <v>195</v>
      </c>
      <c r="AV1915" t="s">
        <v>236</v>
      </c>
      <c r="AW1915" t="s">
        <v>196</v>
      </c>
      <c r="AX1915" t="s">
        <v>697</v>
      </c>
      <c r="AY1915" t="s">
        <v>697</v>
      </c>
      <c r="AZ1915" t="s">
        <v>697</v>
      </c>
      <c r="BA1915" t="s">
        <v>4001</v>
      </c>
      <c r="BB1915" t="s">
        <v>4002</v>
      </c>
      <c r="BC1915">
        <v>0</v>
      </c>
      <c r="BD1915" t="s">
        <v>697</v>
      </c>
      <c r="BE1915">
        <v>0</v>
      </c>
      <c r="BF1915">
        <v>0</v>
      </c>
      <c r="BG1915">
        <v>0</v>
      </c>
      <c r="BH1915">
        <v>0</v>
      </c>
      <c r="BI1915" t="s">
        <v>197</v>
      </c>
      <c r="BJ1915" t="s">
        <v>697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 t="s">
        <v>4003</v>
      </c>
      <c r="BQ1915">
        <v>0</v>
      </c>
      <c r="BR1915">
        <v>0</v>
      </c>
      <c r="BS1915">
        <v>0</v>
      </c>
      <c r="BT1915" t="s">
        <v>697</v>
      </c>
      <c r="BU1915">
        <v>0</v>
      </c>
      <c r="BV1915">
        <v>0</v>
      </c>
      <c r="BW1915" t="s">
        <v>697</v>
      </c>
      <c r="BX1915">
        <v>0</v>
      </c>
    </row>
    <row r="1916" spans="1:76" x14ac:dyDescent="0.25">
      <c r="A1916" t="s">
        <v>722</v>
      </c>
      <c r="B1916" t="s">
        <v>191</v>
      </c>
      <c r="C1916" t="s">
        <v>615</v>
      </c>
      <c r="D1916" t="s">
        <v>798</v>
      </c>
      <c r="E1916" t="s">
        <v>192</v>
      </c>
      <c r="F1916" t="s">
        <v>616</v>
      </c>
      <c r="G1916" t="s">
        <v>697</v>
      </c>
      <c r="H1916" t="s">
        <v>89</v>
      </c>
      <c r="I1916" t="s">
        <v>3088</v>
      </c>
      <c r="J1916" t="s">
        <v>3998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697</v>
      </c>
      <c r="AC1916" s="2">
        <v>0</v>
      </c>
      <c r="AD1916">
        <v>0</v>
      </c>
      <c r="AE1916">
        <v>0</v>
      </c>
      <c r="AF1916">
        <v>1</v>
      </c>
      <c r="AG1916">
        <v>0</v>
      </c>
      <c r="AH1916">
        <v>50.68</v>
      </c>
      <c r="AI1916" t="s">
        <v>614</v>
      </c>
      <c r="AJ1916" t="s">
        <v>682</v>
      </c>
      <c r="AK1916" t="s">
        <v>697</v>
      </c>
      <c r="AL1916">
        <v>0</v>
      </c>
      <c r="AM1916">
        <v>0</v>
      </c>
      <c r="AN1916" t="s">
        <v>194</v>
      </c>
      <c r="AO1916" t="s">
        <v>697</v>
      </c>
      <c r="AP1916" t="s">
        <v>697</v>
      </c>
      <c r="AQ1916" t="s">
        <v>4004</v>
      </c>
      <c r="AR1916" t="s">
        <v>4005</v>
      </c>
      <c r="AS1916" t="s">
        <v>697</v>
      </c>
      <c r="AT1916" t="s">
        <v>697</v>
      </c>
      <c r="AU1916" t="s">
        <v>213</v>
      </c>
      <c r="AV1916" t="s">
        <v>236</v>
      </c>
      <c r="AW1916" t="s">
        <v>196</v>
      </c>
      <c r="AX1916" t="s">
        <v>697</v>
      </c>
      <c r="AY1916" t="s">
        <v>697</v>
      </c>
      <c r="AZ1916" t="s">
        <v>697</v>
      </c>
      <c r="BA1916" t="s">
        <v>4006</v>
      </c>
      <c r="BB1916" t="s">
        <v>4007</v>
      </c>
      <c r="BC1916">
        <v>0</v>
      </c>
      <c r="BD1916" t="s">
        <v>697</v>
      </c>
      <c r="BE1916">
        <v>0</v>
      </c>
      <c r="BF1916">
        <v>0</v>
      </c>
      <c r="BG1916">
        <v>0</v>
      </c>
      <c r="BH1916">
        <v>1.6</v>
      </c>
      <c r="BI1916" t="s">
        <v>197</v>
      </c>
      <c r="BJ1916" t="s">
        <v>192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 t="s">
        <v>4008</v>
      </c>
      <c r="BQ1916">
        <v>0</v>
      </c>
      <c r="BR1916">
        <v>0</v>
      </c>
      <c r="BS1916">
        <v>0</v>
      </c>
      <c r="BT1916" t="s">
        <v>880</v>
      </c>
      <c r="BU1916">
        <v>0</v>
      </c>
      <c r="BV1916">
        <v>0</v>
      </c>
      <c r="BW1916" t="s">
        <v>697</v>
      </c>
      <c r="BX1916">
        <v>0</v>
      </c>
    </row>
    <row r="1917" spans="1:76" x14ac:dyDescent="0.25">
      <c r="A1917" t="s">
        <v>722</v>
      </c>
      <c r="B1917" t="s">
        <v>191</v>
      </c>
      <c r="C1917" t="s">
        <v>615</v>
      </c>
      <c r="D1917" t="s">
        <v>798</v>
      </c>
      <c r="E1917" t="s">
        <v>192</v>
      </c>
      <c r="F1917" t="s">
        <v>616</v>
      </c>
      <c r="G1917" t="s">
        <v>198</v>
      </c>
      <c r="H1917" t="s">
        <v>198</v>
      </c>
      <c r="I1917" t="s">
        <v>3088</v>
      </c>
      <c r="J1917" t="s">
        <v>3998</v>
      </c>
      <c r="K1917">
        <v>1</v>
      </c>
      <c r="L1917">
        <v>706</v>
      </c>
      <c r="M1917">
        <v>515</v>
      </c>
      <c r="N1917">
        <v>0</v>
      </c>
      <c r="O1917">
        <v>0</v>
      </c>
      <c r="P1917">
        <v>0</v>
      </c>
      <c r="Q1917">
        <v>706</v>
      </c>
      <c r="R1917">
        <v>0</v>
      </c>
      <c r="S1917">
        <v>0</v>
      </c>
      <c r="T1917">
        <v>27.05</v>
      </c>
      <c r="U1917">
        <v>27.5</v>
      </c>
      <c r="V1917">
        <v>22.54</v>
      </c>
      <c r="W1917">
        <v>-4.51</v>
      </c>
      <c r="X1917">
        <v>2.58</v>
      </c>
      <c r="Y1917">
        <v>4.1859999999999999</v>
      </c>
      <c r="Z1917">
        <v>20.420000000000002</v>
      </c>
      <c r="AA1917">
        <v>3.97</v>
      </c>
      <c r="AB1917" t="s">
        <v>199</v>
      </c>
      <c r="AC1917" s="2">
        <v>-0.84918032786885245</v>
      </c>
      <c r="AD1917">
        <v>-0.19</v>
      </c>
      <c r="AE1917">
        <v>491.43</v>
      </c>
      <c r="AF1917">
        <v>0</v>
      </c>
      <c r="AG1917">
        <v>0</v>
      </c>
      <c r="AH1917">
        <v>0</v>
      </c>
      <c r="AI1917" t="s">
        <v>697</v>
      </c>
      <c r="AJ1917" t="s">
        <v>697</v>
      </c>
      <c r="AK1917" t="s">
        <v>697</v>
      </c>
      <c r="AL1917">
        <v>0</v>
      </c>
      <c r="AM1917">
        <v>0</v>
      </c>
      <c r="AN1917" t="s">
        <v>697</v>
      </c>
      <c r="AO1917" t="s">
        <v>697</v>
      </c>
      <c r="AP1917" t="s">
        <v>415</v>
      </c>
      <c r="AQ1917" t="s">
        <v>4004</v>
      </c>
      <c r="AR1917" t="s">
        <v>4005</v>
      </c>
      <c r="AS1917" t="s">
        <v>697</v>
      </c>
      <c r="AT1917" t="s">
        <v>697</v>
      </c>
      <c r="AU1917" t="s">
        <v>213</v>
      </c>
      <c r="AV1917" t="s">
        <v>236</v>
      </c>
      <c r="AW1917" t="s">
        <v>196</v>
      </c>
      <c r="AX1917" t="s">
        <v>697</v>
      </c>
      <c r="AY1917" t="s">
        <v>697</v>
      </c>
      <c r="AZ1917" t="s">
        <v>697</v>
      </c>
      <c r="BA1917" t="s">
        <v>4006</v>
      </c>
      <c r="BB1917" t="s">
        <v>4007</v>
      </c>
      <c r="BC1917">
        <v>0</v>
      </c>
      <c r="BD1917" t="s">
        <v>697</v>
      </c>
      <c r="BE1917">
        <v>0</v>
      </c>
      <c r="BF1917">
        <v>0</v>
      </c>
      <c r="BG1917">
        <v>0</v>
      </c>
      <c r="BH1917">
        <v>0</v>
      </c>
      <c r="BI1917" t="s">
        <v>197</v>
      </c>
      <c r="BJ1917" t="s">
        <v>697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 t="s">
        <v>4008</v>
      </c>
      <c r="BQ1917">
        <v>0</v>
      </c>
      <c r="BR1917">
        <v>0</v>
      </c>
      <c r="BS1917">
        <v>0</v>
      </c>
      <c r="BT1917" t="s">
        <v>697</v>
      </c>
      <c r="BU1917">
        <v>0</v>
      </c>
      <c r="BV1917">
        <v>0</v>
      </c>
      <c r="BW1917" t="s">
        <v>697</v>
      </c>
      <c r="BX1917">
        <v>0</v>
      </c>
    </row>
    <row r="1918" spans="1:76" x14ac:dyDescent="0.25">
      <c r="A1918" t="s">
        <v>742</v>
      </c>
      <c r="B1918" t="s">
        <v>201</v>
      </c>
      <c r="C1918" t="s">
        <v>244</v>
      </c>
      <c r="D1918" t="s">
        <v>245</v>
      </c>
      <c r="E1918" t="s">
        <v>192</v>
      </c>
      <c r="F1918" t="s">
        <v>246</v>
      </c>
      <c r="G1918" t="s">
        <v>697</v>
      </c>
      <c r="H1918" t="s">
        <v>89</v>
      </c>
      <c r="I1918" t="s">
        <v>1318</v>
      </c>
      <c r="J1918" t="s">
        <v>3998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697</v>
      </c>
      <c r="AC1918" s="2">
        <v>0</v>
      </c>
      <c r="AD1918">
        <v>0</v>
      </c>
      <c r="AE1918">
        <v>0</v>
      </c>
      <c r="AF1918">
        <v>1</v>
      </c>
      <c r="AG1918">
        <v>0</v>
      </c>
      <c r="AH1918">
        <v>189.15</v>
      </c>
      <c r="AI1918" t="s">
        <v>698</v>
      </c>
      <c r="AJ1918" t="s">
        <v>705</v>
      </c>
      <c r="AK1918" t="s">
        <v>697</v>
      </c>
      <c r="AL1918">
        <v>0</v>
      </c>
      <c r="AM1918">
        <v>0</v>
      </c>
      <c r="AN1918" t="s">
        <v>235</v>
      </c>
      <c r="AO1918" t="s">
        <v>697</v>
      </c>
      <c r="AP1918" t="s">
        <v>697</v>
      </c>
      <c r="AQ1918" t="s">
        <v>4009</v>
      </c>
      <c r="AR1918" t="s">
        <v>4010</v>
      </c>
      <c r="AS1918" t="s">
        <v>697</v>
      </c>
      <c r="AT1918" t="s">
        <v>697</v>
      </c>
      <c r="AU1918" t="s">
        <v>706</v>
      </c>
      <c r="AV1918" t="s">
        <v>236</v>
      </c>
      <c r="AW1918" t="s">
        <v>196</v>
      </c>
      <c r="AX1918" t="s">
        <v>697</v>
      </c>
      <c r="AY1918" t="s">
        <v>697</v>
      </c>
      <c r="AZ1918" t="s">
        <v>697</v>
      </c>
      <c r="BA1918" t="s">
        <v>2165</v>
      </c>
      <c r="BB1918" t="s">
        <v>3327</v>
      </c>
      <c r="BC1918">
        <v>0</v>
      </c>
      <c r="BD1918" t="s">
        <v>697</v>
      </c>
      <c r="BE1918">
        <v>0</v>
      </c>
      <c r="BF1918">
        <v>0</v>
      </c>
      <c r="BG1918">
        <v>0</v>
      </c>
      <c r="BH1918">
        <v>2.25</v>
      </c>
      <c r="BI1918" t="s">
        <v>197</v>
      </c>
      <c r="BJ1918" t="s">
        <v>192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 t="s">
        <v>4011</v>
      </c>
      <c r="BQ1918">
        <v>0</v>
      </c>
      <c r="BR1918">
        <v>0</v>
      </c>
      <c r="BS1918">
        <v>0</v>
      </c>
      <c r="BT1918" t="s">
        <v>880</v>
      </c>
      <c r="BU1918">
        <v>0</v>
      </c>
      <c r="BV1918">
        <v>0</v>
      </c>
      <c r="BW1918" t="s">
        <v>697</v>
      </c>
      <c r="BX1918">
        <v>0</v>
      </c>
    </row>
    <row r="1919" spans="1:76" x14ac:dyDescent="0.25">
      <c r="A1919" t="s">
        <v>742</v>
      </c>
      <c r="B1919" t="s">
        <v>201</v>
      </c>
      <c r="C1919" t="s">
        <v>244</v>
      </c>
      <c r="D1919" t="s">
        <v>245</v>
      </c>
      <c r="E1919" t="s">
        <v>192</v>
      </c>
      <c r="F1919" t="s">
        <v>246</v>
      </c>
      <c r="G1919" t="s">
        <v>697</v>
      </c>
      <c r="H1919" t="s">
        <v>89</v>
      </c>
      <c r="I1919" t="s">
        <v>1318</v>
      </c>
      <c r="J1919" t="s">
        <v>3998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697</v>
      </c>
      <c r="AC1919" s="2">
        <v>0</v>
      </c>
      <c r="AD1919">
        <v>0</v>
      </c>
      <c r="AE1919">
        <v>0</v>
      </c>
      <c r="AF1919">
        <v>0</v>
      </c>
      <c r="AG1919">
        <v>1</v>
      </c>
      <c r="AH1919">
        <v>50</v>
      </c>
      <c r="AI1919" t="s">
        <v>698</v>
      </c>
      <c r="AJ1919" t="s">
        <v>705</v>
      </c>
      <c r="AK1919" t="s">
        <v>697</v>
      </c>
      <c r="AL1919">
        <v>0</v>
      </c>
      <c r="AM1919">
        <v>0</v>
      </c>
      <c r="AN1919" t="s">
        <v>237</v>
      </c>
      <c r="AO1919" t="s">
        <v>697</v>
      </c>
      <c r="AP1919" t="s">
        <v>697</v>
      </c>
      <c r="AQ1919" t="s">
        <v>4009</v>
      </c>
      <c r="AR1919" t="s">
        <v>4010</v>
      </c>
      <c r="AS1919" t="s">
        <v>697</v>
      </c>
      <c r="AT1919" t="s">
        <v>697</v>
      </c>
      <c r="AU1919" t="s">
        <v>706</v>
      </c>
      <c r="AV1919" t="s">
        <v>236</v>
      </c>
      <c r="AW1919" t="s">
        <v>196</v>
      </c>
      <c r="AX1919" t="s">
        <v>697</v>
      </c>
      <c r="AY1919" t="s">
        <v>697</v>
      </c>
      <c r="AZ1919" t="s">
        <v>697</v>
      </c>
      <c r="BA1919" t="s">
        <v>2165</v>
      </c>
      <c r="BB1919" t="s">
        <v>3327</v>
      </c>
      <c r="BC1919">
        <v>0</v>
      </c>
      <c r="BD1919" t="s">
        <v>697</v>
      </c>
      <c r="BE1919">
        <v>0</v>
      </c>
      <c r="BF1919">
        <v>0</v>
      </c>
      <c r="BG1919">
        <v>0</v>
      </c>
      <c r="BH1919">
        <v>2.25</v>
      </c>
      <c r="BI1919" t="s">
        <v>197</v>
      </c>
      <c r="BJ1919" t="s">
        <v>192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 t="s">
        <v>4011</v>
      </c>
      <c r="BQ1919">
        <v>0</v>
      </c>
      <c r="BR1919">
        <v>0</v>
      </c>
      <c r="BS1919">
        <v>0</v>
      </c>
      <c r="BT1919" t="s">
        <v>880</v>
      </c>
      <c r="BU1919">
        <v>0</v>
      </c>
      <c r="BV1919">
        <v>0</v>
      </c>
      <c r="BW1919" t="s">
        <v>697</v>
      </c>
      <c r="BX1919">
        <v>0</v>
      </c>
    </row>
    <row r="1920" spans="1:76" x14ac:dyDescent="0.25">
      <c r="A1920" t="s">
        <v>733</v>
      </c>
      <c r="B1920" t="s">
        <v>191</v>
      </c>
      <c r="C1920" t="s">
        <v>205</v>
      </c>
      <c r="D1920" t="s">
        <v>673</v>
      </c>
      <c r="E1920" t="s">
        <v>192</v>
      </c>
      <c r="F1920" t="s">
        <v>206</v>
      </c>
      <c r="G1920" t="s">
        <v>697</v>
      </c>
      <c r="H1920" t="s">
        <v>89</v>
      </c>
      <c r="I1920" t="s">
        <v>3088</v>
      </c>
      <c r="J1920" t="s">
        <v>3998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697</v>
      </c>
      <c r="AC1920" s="2">
        <v>0</v>
      </c>
      <c r="AD1920">
        <v>0</v>
      </c>
      <c r="AE1920">
        <v>0</v>
      </c>
      <c r="AF1920">
        <v>1</v>
      </c>
      <c r="AG1920">
        <v>0</v>
      </c>
      <c r="AH1920">
        <v>56.62</v>
      </c>
      <c r="AI1920" t="s">
        <v>452</v>
      </c>
      <c r="AJ1920" t="s">
        <v>453</v>
      </c>
      <c r="AK1920" t="s">
        <v>697</v>
      </c>
      <c r="AL1920">
        <v>0</v>
      </c>
      <c r="AM1920">
        <v>0</v>
      </c>
      <c r="AN1920" t="s">
        <v>194</v>
      </c>
      <c r="AO1920" t="s">
        <v>697</v>
      </c>
      <c r="AP1920" t="s">
        <v>697</v>
      </c>
      <c r="AQ1920" t="s">
        <v>4012</v>
      </c>
      <c r="AR1920" t="s">
        <v>4013</v>
      </c>
      <c r="AS1920" t="s">
        <v>697</v>
      </c>
      <c r="AT1920" t="s">
        <v>697</v>
      </c>
      <c r="AU1920" t="s">
        <v>195</v>
      </c>
      <c r="AV1920" t="s">
        <v>236</v>
      </c>
      <c r="AW1920" t="s">
        <v>196</v>
      </c>
      <c r="AX1920" t="s">
        <v>697</v>
      </c>
      <c r="AY1920" t="s">
        <v>697</v>
      </c>
      <c r="AZ1920" t="s">
        <v>697</v>
      </c>
      <c r="BA1920" t="s">
        <v>959</v>
      </c>
      <c r="BB1920" t="s">
        <v>4014</v>
      </c>
      <c r="BC1920">
        <v>0</v>
      </c>
      <c r="BD1920" t="s">
        <v>697</v>
      </c>
      <c r="BE1920">
        <v>0</v>
      </c>
      <c r="BF1920">
        <v>0</v>
      </c>
      <c r="BG1920">
        <v>0</v>
      </c>
      <c r="BH1920">
        <v>2.2000000000000002</v>
      </c>
      <c r="BI1920" t="s">
        <v>197</v>
      </c>
      <c r="BJ1920" t="s">
        <v>192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 t="s">
        <v>4015</v>
      </c>
      <c r="BQ1920">
        <v>0</v>
      </c>
      <c r="BR1920">
        <v>0</v>
      </c>
      <c r="BS1920">
        <v>0</v>
      </c>
      <c r="BT1920" t="s">
        <v>880</v>
      </c>
      <c r="BU1920">
        <v>0</v>
      </c>
      <c r="BV1920">
        <v>0</v>
      </c>
      <c r="BW1920" t="s">
        <v>697</v>
      </c>
      <c r="BX1920">
        <v>0</v>
      </c>
    </row>
    <row r="1921" spans="1:76" x14ac:dyDescent="0.25">
      <c r="A1921" t="s">
        <v>733</v>
      </c>
      <c r="B1921" t="s">
        <v>191</v>
      </c>
      <c r="C1921" t="s">
        <v>205</v>
      </c>
      <c r="D1921" t="s">
        <v>673</v>
      </c>
      <c r="E1921" t="s">
        <v>192</v>
      </c>
      <c r="F1921" t="s">
        <v>206</v>
      </c>
      <c r="G1921" t="s">
        <v>198</v>
      </c>
      <c r="H1921" t="s">
        <v>198</v>
      </c>
      <c r="I1921" t="s">
        <v>3088</v>
      </c>
      <c r="J1921" t="s">
        <v>3998</v>
      </c>
      <c r="K1921">
        <v>1</v>
      </c>
      <c r="L1921">
        <v>580.05999999999995</v>
      </c>
      <c r="M1921">
        <v>416</v>
      </c>
      <c r="N1921">
        <v>0</v>
      </c>
      <c r="O1921">
        <v>0</v>
      </c>
      <c r="P1921">
        <v>0</v>
      </c>
      <c r="Q1921">
        <v>580.05999999999995</v>
      </c>
      <c r="R1921">
        <v>0</v>
      </c>
      <c r="S1921">
        <v>0</v>
      </c>
      <c r="T1921">
        <v>28.28</v>
      </c>
      <c r="U1921">
        <v>32.5</v>
      </c>
      <c r="V1921">
        <v>26.64</v>
      </c>
      <c r="W1921">
        <v>-1.64</v>
      </c>
      <c r="X1921">
        <v>20.04</v>
      </c>
      <c r="Y1921">
        <v>0</v>
      </c>
      <c r="Z1921">
        <v>1.66</v>
      </c>
      <c r="AA1921">
        <v>0.4</v>
      </c>
      <c r="AB1921" t="s">
        <v>199</v>
      </c>
      <c r="AC1921" s="2">
        <v>20.040983606557376</v>
      </c>
      <c r="AD1921">
        <v>4.41</v>
      </c>
      <c r="AE1921">
        <v>389.89</v>
      </c>
      <c r="AF1921">
        <v>0</v>
      </c>
      <c r="AG1921">
        <v>0</v>
      </c>
      <c r="AH1921">
        <v>0</v>
      </c>
      <c r="AI1921" t="s">
        <v>697</v>
      </c>
      <c r="AJ1921" t="s">
        <v>697</v>
      </c>
      <c r="AK1921" t="s">
        <v>697</v>
      </c>
      <c r="AL1921">
        <v>0</v>
      </c>
      <c r="AM1921">
        <v>0</v>
      </c>
      <c r="AN1921" t="s">
        <v>697</v>
      </c>
      <c r="AO1921" t="s">
        <v>697</v>
      </c>
      <c r="AP1921" t="s">
        <v>215</v>
      </c>
      <c r="AQ1921" t="s">
        <v>4012</v>
      </c>
      <c r="AR1921" t="s">
        <v>4013</v>
      </c>
      <c r="AS1921" t="s">
        <v>697</v>
      </c>
      <c r="AT1921" t="s">
        <v>697</v>
      </c>
      <c r="AU1921" t="s">
        <v>195</v>
      </c>
      <c r="AV1921" t="s">
        <v>236</v>
      </c>
      <c r="AW1921" t="s">
        <v>196</v>
      </c>
      <c r="AX1921" t="s">
        <v>697</v>
      </c>
      <c r="AY1921" t="s">
        <v>697</v>
      </c>
      <c r="AZ1921" t="s">
        <v>697</v>
      </c>
      <c r="BA1921" t="s">
        <v>959</v>
      </c>
      <c r="BB1921" t="s">
        <v>4014</v>
      </c>
      <c r="BC1921">
        <v>0</v>
      </c>
      <c r="BD1921" t="s">
        <v>697</v>
      </c>
      <c r="BE1921">
        <v>0</v>
      </c>
      <c r="BF1921">
        <v>0</v>
      </c>
      <c r="BG1921">
        <v>0</v>
      </c>
      <c r="BH1921">
        <v>0</v>
      </c>
      <c r="BI1921" t="s">
        <v>197</v>
      </c>
      <c r="BJ1921" t="s">
        <v>697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 t="s">
        <v>4015</v>
      </c>
      <c r="BQ1921">
        <v>0</v>
      </c>
      <c r="BR1921">
        <v>0</v>
      </c>
      <c r="BS1921">
        <v>0</v>
      </c>
      <c r="BT1921" t="s">
        <v>697</v>
      </c>
      <c r="BU1921">
        <v>0</v>
      </c>
      <c r="BV1921">
        <v>0</v>
      </c>
      <c r="BW1921" t="s">
        <v>697</v>
      </c>
      <c r="BX1921">
        <v>0</v>
      </c>
    </row>
    <row r="1922" spans="1:76" x14ac:dyDescent="0.25">
      <c r="A1922" t="s">
        <v>732</v>
      </c>
      <c r="B1922" t="s">
        <v>231</v>
      </c>
      <c r="C1922" t="s">
        <v>455</v>
      </c>
      <c r="D1922" t="s">
        <v>255</v>
      </c>
      <c r="E1922" t="s">
        <v>192</v>
      </c>
      <c r="F1922" t="s">
        <v>456</v>
      </c>
      <c r="G1922" t="s">
        <v>697</v>
      </c>
      <c r="H1922" t="s">
        <v>89</v>
      </c>
      <c r="I1922" t="s">
        <v>1435</v>
      </c>
      <c r="J1922" t="s">
        <v>3998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">
        <v>697</v>
      </c>
      <c r="AC1922" s="2">
        <v>0</v>
      </c>
      <c r="AD1922">
        <v>0</v>
      </c>
      <c r="AE1922">
        <v>0</v>
      </c>
      <c r="AF1922">
        <v>1</v>
      </c>
      <c r="AG1922">
        <v>0</v>
      </c>
      <c r="AH1922">
        <v>51.97</v>
      </c>
      <c r="AI1922" t="s">
        <v>894</v>
      </c>
      <c r="AJ1922" t="s">
        <v>1011</v>
      </c>
      <c r="AK1922" t="s">
        <v>697</v>
      </c>
      <c r="AL1922">
        <v>0</v>
      </c>
      <c r="AM1922">
        <v>0</v>
      </c>
      <c r="AN1922" t="s">
        <v>235</v>
      </c>
      <c r="AO1922" t="s">
        <v>697</v>
      </c>
      <c r="AP1922" t="s">
        <v>697</v>
      </c>
      <c r="AQ1922" t="s">
        <v>4016</v>
      </c>
      <c r="AR1922" t="s">
        <v>4017</v>
      </c>
      <c r="AS1922" t="s">
        <v>697</v>
      </c>
      <c r="AT1922" t="s">
        <v>697</v>
      </c>
      <c r="AU1922" t="s">
        <v>213</v>
      </c>
      <c r="AV1922" t="s">
        <v>236</v>
      </c>
      <c r="AW1922" t="s">
        <v>196</v>
      </c>
      <c r="AX1922" t="s">
        <v>697</v>
      </c>
      <c r="AY1922" t="s">
        <v>697</v>
      </c>
      <c r="AZ1922" t="s">
        <v>697</v>
      </c>
      <c r="BA1922" t="s">
        <v>2216</v>
      </c>
      <c r="BB1922" t="s">
        <v>3315</v>
      </c>
      <c r="BC1922">
        <v>0</v>
      </c>
      <c r="BD1922" t="s">
        <v>697</v>
      </c>
      <c r="BE1922">
        <v>0</v>
      </c>
      <c r="BF1922">
        <v>0</v>
      </c>
      <c r="BG1922">
        <v>0</v>
      </c>
      <c r="BH1922">
        <v>1.75</v>
      </c>
      <c r="BI1922" t="s">
        <v>197</v>
      </c>
      <c r="BJ1922" t="s">
        <v>192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 t="s">
        <v>4018</v>
      </c>
      <c r="BQ1922">
        <v>0</v>
      </c>
      <c r="BR1922">
        <v>0</v>
      </c>
      <c r="BS1922">
        <v>0</v>
      </c>
      <c r="BT1922" t="s">
        <v>880</v>
      </c>
      <c r="BU1922">
        <v>0</v>
      </c>
      <c r="BV1922">
        <v>0</v>
      </c>
      <c r="BW1922" t="s">
        <v>697</v>
      </c>
      <c r="BX1922">
        <v>0</v>
      </c>
    </row>
    <row r="1923" spans="1:76" x14ac:dyDescent="0.25">
      <c r="A1923" t="s">
        <v>732</v>
      </c>
      <c r="B1923" t="s">
        <v>231</v>
      </c>
      <c r="C1923" t="s">
        <v>455</v>
      </c>
      <c r="D1923" t="s">
        <v>255</v>
      </c>
      <c r="E1923" t="s">
        <v>192</v>
      </c>
      <c r="F1923" t="s">
        <v>456</v>
      </c>
      <c r="G1923" t="s">
        <v>697</v>
      </c>
      <c r="H1923" t="s">
        <v>89</v>
      </c>
      <c r="I1923" t="s">
        <v>1435</v>
      </c>
      <c r="J1923" t="s">
        <v>3998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697</v>
      </c>
      <c r="AC1923" s="2">
        <v>0</v>
      </c>
      <c r="AD1923">
        <v>0</v>
      </c>
      <c r="AE1923">
        <v>0</v>
      </c>
      <c r="AF1923">
        <v>0</v>
      </c>
      <c r="AG1923">
        <v>1</v>
      </c>
      <c r="AH1923">
        <v>50</v>
      </c>
      <c r="AI1923" t="s">
        <v>894</v>
      </c>
      <c r="AJ1923" t="s">
        <v>1011</v>
      </c>
      <c r="AK1923" t="s">
        <v>697</v>
      </c>
      <c r="AL1923">
        <v>0</v>
      </c>
      <c r="AM1923">
        <v>0</v>
      </c>
      <c r="AN1923" t="s">
        <v>237</v>
      </c>
      <c r="AO1923" t="s">
        <v>697</v>
      </c>
      <c r="AP1923" t="s">
        <v>697</v>
      </c>
      <c r="AQ1923" t="s">
        <v>4016</v>
      </c>
      <c r="AR1923" t="s">
        <v>4017</v>
      </c>
      <c r="AS1923" t="s">
        <v>697</v>
      </c>
      <c r="AT1923" t="s">
        <v>697</v>
      </c>
      <c r="AU1923" t="s">
        <v>213</v>
      </c>
      <c r="AV1923" t="s">
        <v>236</v>
      </c>
      <c r="AW1923" t="s">
        <v>196</v>
      </c>
      <c r="AX1923" t="s">
        <v>697</v>
      </c>
      <c r="AY1923" t="s">
        <v>697</v>
      </c>
      <c r="AZ1923" t="s">
        <v>697</v>
      </c>
      <c r="BA1923" t="s">
        <v>2216</v>
      </c>
      <c r="BB1923" t="s">
        <v>3315</v>
      </c>
      <c r="BC1923">
        <v>0</v>
      </c>
      <c r="BD1923" t="s">
        <v>697</v>
      </c>
      <c r="BE1923">
        <v>0</v>
      </c>
      <c r="BF1923">
        <v>0</v>
      </c>
      <c r="BG1923">
        <v>0</v>
      </c>
      <c r="BH1923">
        <v>1.75</v>
      </c>
      <c r="BI1923" t="s">
        <v>197</v>
      </c>
      <c r="BJ1923" t="s">
        <v>192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 t="s">
        <v>4018</v>
      </c>
      <c r="BQ1923">
        <v>0</v>
      </c>
      <c r="BR1923">
        <v>0</v>
      </c>
      <c r="BS1923">
        <v>0</v>
      </c>
      <c r="BT1923" t="s">
        <v>880</v>
      </c>
      <c r="BU1923">
        <v>0</v>
      </c>
      <c r="BV1923">
        <v>0</v>
      </c>
      <c r="BW1923" t="s">
        <v>697</v>
      </c>
      <c r="BX1923">
        <v>0</v>
      </c>
    </row>
    <row r="1924" spans="1:76" x14ac:dyDescent="0.25">
      <c r="A1924" t="s">
        <v>736</v>
      </c>
      <c r="B1924" t="s">
        <v>231</v>
      </c>
      <c r="C1924" t="s">
        <v>256</v>
      </c>
      <c r="D1924" t="s">
        <v>255</v>
      </c>
      <c r="E1924" t="s">
        <v>192</v>
      </c>
      <c r="F1924" t="s">
        <v>257</v>
      </c>
      <c r="G1924" t="s">
        <v>697</v>
      </c>
      <c r="H1924" t="s">
        <v>89</v>
      </c>
      <c r="I1924" t="s">
        <v>3088</v>
      </c>
      <c r="J1924" t="s">
        <v>3998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697</v>
      </c>
      <c r="AC1924" s="2">
        <v>0</v>
      </c>
      <c r="AD1924">
        <v>0</v>
      </c>
      <c r="AE1924">
        <v>0</v>
      </c>
      <c r="AF1924">
        <v>1</v>
      </c>
      <c r="AG1924">
        <v>0</v>
      </c>
      <c r="AH1924">
        <v>51.97</v>
      </c>
      <c r="AI1924" t="s">
        <v>894</v>
      </c>
      <c r="AJ1924" t="s">
        <v>1011</v>
      </c>
      <c r="AK1924" t="s">
        <v>697</v>
      </c>
      <c r="AL1924">
        <v>0</v>
      </c>
      <c r="AM1924">
        <v>0</v>
      </c>
      <c r="AN1924" t="s">
        <v>194</v>
      </c>
      <c r="AO1924" t="s">
        <v>697</v>
      </c>
      <c r="AP1924" t="s">
        <v>697</v>
      </c>
      <c r="AQ1924" t="s">
        <v>4019</v>
      </c>
      <c r="AR1924" t="s">
        <v>4020</v>
      </c>
      <c r="AS1924" t="s">
        <v>697</v>
      </c>
      <c r="AT1924" t="s">
        <v>697</v>
      </c>
      <c r="AU1924" t="s">
        <v>213</v>
      </c>
      <c r="AV1924" t="s">
        <v>236</v>
      </c>
      <c r="AW1924" t="s">
        <v>196</v>
      </c>
      <c r="AX1924" t="s">
        <v>697</v>
      </c>
      <c r="AY1924" t="s">
        <v>697</v>
      </c>
      <c r="AZ1924" t="s">
        <v>697</v>
      </c>
      <c r="BA1924" t="s">
        <v>3761</v>
      </c>
      <c r="BB1924" t="s">
        <v>4021</v>
      </c>
      <c r="BC1924">
        <v>0</v>
      </c>
      <c r="BD1924" t="s">
        <v>697</v>
      </c>
      <c r="BE1924">
        <v>0</v>
      </c>
      <c r="BF1924">
        <v>0</v>
      </c>
      <c r="BG1924">
        <v>0</v>
      </c>
      <c r="BH1924">
        <v>1.75</v>
      </c>
      <c r="BI1924" t="s">
        <v>197</v>
      </c>
      <c r="BJ1924" t="s">
        <v>192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 t="s">
        <v>4022</v>
      </c>
      <c r="BQ1924">
        <v>0</v>
      </c>
      <c r="BR1924">
        <v>0</v>
      </c>
      <c r="BS1924">
        <v>0</v>
      </c>
      <c r="BT1924" t="s">
        <v>880</v>
      </c>
      <c r="BU1924">
        <v>0</v>
      </c>
      <c r="BV1924">
        <v>0</v>
      </c>
      <c r="BW1924" t="s">
        <v>697</v>
      </c>
      <c r="BX1924">
        <v>0</v>
      </c>
    </row>
    <row r="1925" spans="1:76" x14ac:dyDescent="0.25">
      <c r="A1925" t="s">
        <v>736</v>
      </c>
      <c r="B1925" t="s">
        <v>231</v>
      </c>
      <c r="C1925" t="s">
        <v>256</v>
      </c>
      <c r="D1925" t="s">
        <v>255</v>
      </c>
      <c r="E1925" t="s">
        <v>192</v>
      </c>
      <c r="F1925" t="s">
        <v>257</v>
      </c>
      <c r="G1925" t="s">
        <v>198</v>
      </c>
      <c r="H1925" t="s">
        <v>198</v>
      </c>
      <c r="I1925" t="s">
        <v>3088</v>
      </c>
      <c r="J1925" t="s">
        <v>3998</v>
      </c>
      <c r="K1925">
        <v>1</v>
      </c>
      <c r="L1925">
        <v>689</v>
      </c>
      <c r="M1925">
        <v>534</v>
      </c>
      <c r="N1925">
        <v>0</v>
      </c>
      <c r="O1925">
        <v>0</v>
      </c>
      <c r="P1925">
        <v>0</v>
      </c>
      <c r="Q1925">
        <v>689</v>
      </c>
      <c r="R1925">
        <v>0</v>
      </c>
      <c r="S1925">
        <v>0</v>
      </c>
      <c r="T1925">
        <v>22.5</v>
      </c>
      <c r="U1925">
        <v>21.5</v>
      </c>
      <c r="V1925">
        <v>17.62</v>
      </c>
      <c r="W1925">
        <v>-4.88</v>
      </c>
      <c r="X1925">
        <v>-5.63</v>
      </c>
      <c r="Y1925">
        <v>19.661999999999999</v>
      </c>
      <c r="Z1925">
        <v>21.18</v>
      </c>
      <c r="AA1925">
        <v>3.97</v>
      </c>
      <c r="AB1925" t="s">
        <v>199</v>
      </c>
      <c r="AC1925" s="2">
        <v>-21.747540983606559</v>
      </c>
      <c r="AD1925">
        <v>-4.78</v>
      </c>
      <c r="AE1925">
        <v>519.69000000000005</v>
      </c>
      <c r="AF1925">
        <v>0</v>
      </c>
      <c r="AG1925">
        <v>0</v>
      </c>
      <c r="AH1925">
        <v>0</v>
      </c>
      <c r="AI1925" t="s">
        <v>697</v>
      </c>
      <c r="AJ1925" t="s">
        <v>697</v>
      </c>
      <c r="AK1925" t="s">
        <v>697</v>
      </c>
      <c r="AL1925">
        <v>0</v>
      </c>
      <c r="AM1925">
        <v>0</v>
      </c>
      <c r="AN1925" t="s">
        <v>697</v>
      </c>
      <c r="AO1925" t="s">
        <v>697</v>
      </c>
      <c r="AP1925" t="s">
        <v>415</v>
      </c>
      <c r="AQ1925" t="s">
        <v>4019</v>
      </c>
      <c r="AR1925" t="s">
        <v>4020</v>
      </c>
      <c r="AS1925" t="s">
        <v>697</v>
      </c>
      <c r="AT1925" t="s">
        <v>697</v>
      </c>
      <c r="AU1925" t="s">
        <v>213</v>
      </c>
      <c r="AV1925" t="s">
        <v>236</v>
      </c>
      <c r="AW1925" t="s">
        <v>196</v>
      </c>
      <c r="AX1925" t="s">
        <v>697</v>
      </c>
      <c r="AY1925" t="s">
        <v>697</v>
      </c>
      <c r="AZ1925" t="s">
        <v>697</v>
      </c>
      <c r="BA1925" t="s">
        <v>3761</v>
      </c>
      <c r="BB1925" t="s">
        <v>4021</v>
      </c>
      <c r="BC1925">
        <v>0</v>
      </c>
      <c r="BD1925" t="s">
        <v>697</v>
      </c>
      <c r="BE1925">
        <v>0</v>
      </c>
      <c r="BF1925">
        <v>0</v>
      </c>
      <c r="BG1925">
        <v>0</v>
      </c>
      <c r="BH1925">
        <v>0</v>
      </c>
      <c r="BI1925" t="s">
        <v>197</v>
      </c>
      <c r="BJ1925" t="s">
        <v>697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 t="s">
        <v>4022</v>
      </c>
      <c r="BQ1925">
        <v>0</v>
      </c>
      <c r="BR1925">
        <v>0</v>
      </c>
      <c r="BS1925">
        <v>0</v>
      </c>
      <c r="BT1925" t="s">
        <v>697</v>
      </c>
      <c r="BU1925">
        <v>0</v>
      </c>
      <c r="BV1925">
        <v>0</v>
      </c>
      <c r="BW1925" t="s">
        <v>697</v>
      </c>
      <c r="BX1925">
        <v>0</v>
      </c>
    </row>
    <row r="1926" spans="1:76" x14ac:dyDescent="0.25">
      <c r="A1926" t="s">
        <v>726</v>
      </c>
      <c r="B1926" t="s">
        <v>191</v>
      </c>
      <c r="C1926" t="s">
        <v>539</v>
      </c>
      <c r="D1926" t="s">
        <v>540</v>
      </c>
      <c r="E1926" t="s">
        <v>192</v>
      </c>
      <c r="F1926" t="s">
        <v>457</v>
      </c>
      <c r="G1926" t="s">
        <v>697</v>
      </c>
      <c r="H1926" t="s">
        <v>89</v>
      </c>
      <c r="I1926" t="s">
        <v>2633</v>
      </c>
      <c r="J1926" t="s">
        <v>3998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697</v>
      </c>
      <c r="AC1926" s="2">
        <v>0</v>
      </c>
      <c r="AD1926">
        <v>0</v>
      </c>
      <c r="AE1926">
        <v>0</v>
      </c>
      <c r="AF1926">
        <v>1</v>
      </c>
      <c r="AG1926">
        <v>0</v>
      </c>
      <c r="AH1926">
        <v>91.82</v>
      </c>
      <c r="AI1926" t="s">
        <v>894</v>
      </c>
      <c r="AJ1926" t="s">
        <v>1011</v>
      </c>
      <c r="AK1926" t="s">
        <v>697</v>
      </c>
      <c r="AL1926">
        <v>0</v>
      </c>
      <c r="AM1926">
        <v>0</v>
      </c>
      <c r="AN1926" t="s">
        <v>194</v>
      </c>
      <c r="AO1926" t="s">
        <v>697</v>
      </c>
      <c r="AP1926" t="s">
        <v>697</v>
      </c>
      <c r="AQ1926" t="s">
        <v>4023</v>
      </c>
      <c r="AR1926" t="s">
        <v>4024</v>
      </c>
      <c r="AS1926" t="s">
        <v>697</v>
      </c>
      <c r="AT1926" t="s">
        <v>697</v>
      </c>
      <c r="AU1926" t="s">
        <v>213</v>
      </c>
      <c r="AV1926" t="s">
        <v>236</v>
      </c>
      <c r="AW1926" t="s">
        <v>196</v>
      </c>
      <c r="AX1926" t="s">
        <v>697</v>
      </c>
      <c r="AY1926" t="s">
        <v>697</v>
      </c>
      <c r="AZ1926" t="s">
        <v>697</v>
      </c>
      <c r="BA1926" t="s">
        <v>3749</v>
      </c>
      <c r="BB1926" t="s">
        <v>4025</v>
      </c>
      <c r="BC1926">
        <v>0</v>
      </c>
      <c r="BD1926" t="s">
        <v>697</v>
      </c>
      <c r="BE1926">
        <v>0</v>
      </c>
      <c r="BF1926">
        <v>0</v>
      </c>
      <c r="BG1926">
        <v>0</v>
      </c>
      <c r="BH1926">
        <v>1.75</v>
      </c>
      <c r="BI1926" t="s">
        <v>197</v>
      </c>
      <c r="BJ1926" t="s">
        <v>192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 t="s">
        <v>4026</v>
      </c>
      <c r="BQ1926">
        <v>0</v>
      </c>
      <c r="BR1926">
        <v>0</v>
      </c>
      <c r="BS1926">
        <v>0</v>
      </c>
      <c r="BT1926" t="s">
        <v>880</v>
      </c>
      <c r="BU1926">
        <v>0</v>
      </c>
      <c r="BV1926">
        <v>0</v>
      </c>
      <c r="BW1926" t="s">
        <v>697</v>
      </c>
      <c r="BX1926">
        <v>0</v>
      </c>
    </row>
    <row r="1927" spans="1:76" x14ac:dyDescent="0.25">
      <c r="A1927" t="s">
        <v>726</v>
      </c>
      <c r="B1927" t="s">
        <v>191</v>
      </c>
      <c r="C1927" t="s">
        <v>539</v>
      </c>
      <c r="D1927" t="s">
        <v>540</v>
      </c>
      <c r="E1927" t="s">
        <v>192</v>
      </c>
      <c r="F1927" t="s">
        <v>457</v>
      </c>
      <c r="G1927" t="s">
        <v>198</v>
      </c>
      <c r="H1927" t="s">
        <v>198</v>
      </c>
      <c r="I1927" t="s">
        <v>2633</v>
      </c>
      <c r="J1927" t="s">
        <v>3998</v>
      </c>
      <c r="K1927">
        <v>1</v>
      </c>
      <c r="L1927">
        <v>744</v>
      </c>
      <c r="M1927">
        <v>514</v>
      </c>
      <c r="N1927">
        <v>0</v>
      </c>
      <c r="O1927">
        <v>0</v>
      </c>
      <c r="P1927">
        <v>0</v>
      </c>
      <c r="Q1927">
        <v>744</v>
      </c>
      <c r="R1927">
        <v>0</v>
      </c>
      <c r="S1927">
        <v>0</v>
      </c>
      <c r="T1927">
        <v>30.91</v>
      </c>
      <c r="U1927">
        <v>27.5</v>
      </c>
      <c r="V1927">
        <v>22.54</v>
      </c>
      <c r="W1927">
        <v>-8.3699999999999992</v>
      </c>
      <c r="X1927">
        <v>-20.82</v>
      </c>
      <c r="Y1927">
        <v>19.451000000000001</v>
      </c>
      <c r="Z1927">
        <v>20.37</v>
      </c>
      <c r="AA1927">
        <v>3.96</v>
      </c>
      <c r="AB1927" t="s">
        <v>199</v>
      </c>
      <c r="AC1927" s="2">
        <v>-36.76311475409836</v>
      </c>
      <c r="AD1927">
        <v>-8.09</v>
      </c>
      <c r="AE1927">
        <v>519.03</v>
      </c>
      <c r="AF1927">
        <v>0</v>
      </c>
      <c r="AG1927">
        <v>0</v>
      </c>
      <c r="AH1927">
        <v>0</v>
      </c>
      <c r="AI1927" t="s">
        <v>697</v>
      </c>
      <c r="AJ1927" t="s">
        <v>697</v>
      </c>
      <c r="AK1927" t="s">
        <v>697</v>
      </c>
      <c r="AL1927">
        <v>0</v>
      </c>
      <c r="AM1927">
        <v>0</v>
      </c>
      <c r="AN1927" t="s">
        <v>697</v>
      </c>
      <c r="AO1927" t="s">
        <v>697</v>
      </c>
      <c r="AP1927" t="s">
        <v>697</v>
      </c>
      <c r="AQ1927" t="s">
        <v>4023</v>
      </c>
      <c r="AR1927" t="s">
        <v>4024</v>
      </c>
      <c r="AS1927" t="s">
        <v>697</v>
      </c>
      <c r="AT1927" t="s">
        <v>697</v>
      </c>
      <c r="AU1927" t="s">
        <v>213</v>
      </c>
      <c r="AV1927" t="s">
        <v>236</v>
      </c>
      <c r="AW1927" t="s">
        <v>196</v>
      </c>
      <c r="AX1927" t="s">
        <v>697</v>
      </c>
      <c r="AY1927" t="s">
        <v>697</v>
      </c>
      <c r="AZ1927" t="s">
        <v>697</v>
      </c>
      <c r="BA1927" t="s">
        <v>3749</v>
      </c>
      <c r="BB1927" t="s">
        <v>4025</v>
      </c>
      <c r="BC1927">
        <v>0</v>
      </c>
      <c r="BD1927" t="s">
        <v>697</v>
      </c>
      <c r="BE1927">
        <v>0</v>
      </c>
      <c r="BF1927">
        <v>0</v>
      </c>
      <c r="BG1927">
        <v>0</v>
      </c>
      <c r="BH1927">
        <v>0</v>
      </c>
      <c r="BI1927" t="s">
        <v>197</v>
      </c>
      <c r="BJ1927" t="s">
        <v>697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 t="s">
        <v>4026</v>
      </c>
      <c r="BQ1927">
        <v>0</v>
      </c>
      <c r="BR1927">
        <v>0</v>
      </c>
      <c r="BS1927">
        <v>0</v>
      </c>
      <c r="BT1927" t="s">
        <v>697</v>
      </c>
      <c r="BU1927">
        <v>0</v>
      </c>
      <c r="BV1927">
        <v>0</v>
      </c>
      <c r="BW1927" t="s">
        <v>697</v>
      </c>
      <c r="BX1927">
        <v>0</v>
      </c>
    </row>
    <row r="1928" spans="1:76" x14ac:dyDescent="0.25">
      <c r="A1928" t="s">
        <v>726</v>
      </c>
      <c r="B1928" t="s">
        <v>191</v>
      </c>
      <c r="C1928" t="s">
        <v>539</v>
      </c>
      <c r="D1928" t="s">
        <v>540</v>
      </c>
      <c r="E1928" t="s">
        <v>192</v>
      </c>
      <c r="F1928" t="s">
        <v>457</v>
      </c>
      <c r="G1928" t="s">
        <v>697</v>
      </c>
      <c r="H1928" t="s">
        <v>89</v>
      </c>
      <c r="I1928" t="s">
        <v>2633</v>
      </c>
      <c r="J1928" t="s">
        <v>3998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697</v>
      </c>
      <c r="AC1928" s="2">
        <v>0</v>
      </c>
      <c r="AD1928">
        <v>0</v>
      </c>
      <c r="AE1928">
        <v>0</v>
      </c>
      <c r="AF1928">
        <v>1</v>
      </c>
      <c r="AG1928">
        <v>0</v>
      </c>
      <c r="AH1928">
        <v>91.82</v>
      </c>
      <c r="AI1928" t="s">
        <v>894</v>
      </c>
      <c r="AJ1928" t="s">
        <v>1011</v>
      </c>
      <c r="AK1928" t="s">
        <v>697</v>
      </c>
      <c r="AL1928">
        <v>0</v>
      </c>
      <c r="AM1928">
        <v>0</v>
      </c>
      <c r="AN1928" t="s">
        <v>194</v>
      </c>
      <c r="AO1928" t="s">
        <v>697</v>
      </c>
      <c r="AP1928" t="s">
        <v>697</v>
      </c>
      <c r="AQ1928" t="s">
        <v>4023</v>
      </c>
      <c r="AR1928" t="s">
        <v>4024</v>
      </c>
      <c r="AS1928" t="s">
        <v>697</v>
      </c>
      <c r="AT1928" t="s">
        <v>697</v>
      </c>
      <c r="AU1928" t="s">
        <v>213</v>
      </c>
      <c r="AV1928" t="s">
        <v>236</v>
      </c>
      <c r="AW1928" t="s">
        <v>196</v>
      </c>
      <c r="AX1928" t="s">
        <v>697</v>
      </c>
      <c r="AY1928" t="s">
        <v>697</v>
      </c>
      <c r="AZ1928" t="s">
        <v>697</v>
      </c>
      <c r="BA1928" t="s">
        <v>3751</v>
      </c>
      <c r="BB1928" t="s">
        <v>4027</v>
      </c>
      <c r="BC1928">
        <v>0</v>
      </c>
      <c r="BD1928" t="s">
        <v>697</v>
      </c>
      <c r="BE1928">
        <v>0</v>
      </c>
      <c r="BF1928">
        <v>0</v>
      </c>
      <c r="BG1928">
        <v>0</v>
      </c>
      <c r="BH1928">
        <v>1.75</v>
      </c>
      <c r="BI1928" t="s">
        <v>197</v>
      </c>
      <c r="BJ1928" t="s">
        <v>192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 t="s">
        <v>4026</v>
      </c>
      <c r="BQ1928">
        <v>0</v>
      </c>
      <c r="BR1928">
        <v>0</v>
      </c>
      <c r="BS1928">
        <v>0</v>
      </c>
      <c r="BT1928" t="s">
        <v>880</v>
      </c>
      <c r="BU1928">
        <v>0</v>
      </c>
      <c r="BV1928">
        <v>0</v>
      </c>
      <c r="BW1928" t="s">
        <v>697</v>
      </c>
      <c r="BX1928">
        <v>0</v>
      </c>
    </row>
    <row r="1929" spans="1:76" x14ac:dyDescent="0.25">
      <c r="A1929" t="s">
        <v>726</v>
      </c>
      <c r="B1929" t="s">
        <v>191</v>
      </c>
      <c r="C1929" t="s">
        <v>539</v>
      </c>
      <c r="D1929" t="s">
        <v>540</v>
      </c>
      <c r="E1929" t="s">
        <v>192</v>
      </c>
      <c r="F1929" t="s">
        <v>457</v>
      </c>
      <c r="G1929" t="s">
        <v>198</v>
      </c>
      <c r="H1929" t="s">
        <v>198</v>
      </c>
      <c r="I1929" t="s">
        <v>2633</v>
      </c>
      <c r="J1929" t="s">
        <v>3998</v>
      </c>
      <c r="K1929">
        <v>1</v>
      </c>
      <c r="L1929">
        <v>744</v>
      </c>
      <c r="M1929">
        <v>514</v>
      </c>
      <c r="N1929">
        <v>0</v>
      </c>
      <c r="O1929">
        <v>0</v>
      </c>
      <c r="P1929">
        <v>0</v>
      </c>
      <c r="Q1929">
        <v>744</v>
      </c>
      <c r="R1929">
        <v>0</v>
      </c>
      <c r="S1929">
        <v>0</v>
      </c>
      <c r="T1929">
        <v>30.91</v>
      </c>
      <c r="U1929">
        <v>27.5</v>
      </c>
      <c r="V1929">
        <v>22.54</v>
      </c>
      <c r="W1929">
        <v>-8.3699999999999992</v>
      </c>
      <c r="X1929">
        <v>-20.82</v>
      </c>
      <c r="Y1929">
        <v>19.451000000000001</v>
      </c>
      <c r="Z1929">
        <v>20.37</v>
      </c>
      <c r="AA1929">
        <v>3.96</v>
      </c>
      <c r="AB1929" t="s">
        <v>199</v>
      </c>
      <c r="AC1929" s="2">
        <v>-36.76311475409836</v>
      </c>
      <c r="AD1929">
        <v>-8.09</v>
      </c>
      <c r="AE1929">
        <v>519.03</v>
      </c>
      <c r="AF1929">
        <v>0</v>
      </c>
      <c r="AG1929">
        <v>0</v>
      </c>
      <c r="AH1929">
        <v>0</v>
      </c>
      <c r="AI1929" t="s">
        <v>697</v>
      </c>
      <c r="AJ1929" t="s">
        <v>697</v>
      </c>
      <c r="AK1929" t="s">
        <v>697</v>
      </c>
      <c r="AL1929">
        <v>0</v>
      </c>
      <c r="AM1929">
        <v>0</v>
      </c>
      <c r="AN1929" t="s">
        <v>697</v>
      </c>
      <c r="AO1929" t="s">
        <v>697</v>
      </c>
      <c r="AP1929" t="s">
        <v>697</v>
      </c>
      <c r="AQ1929" t="s">
        <v>4023</v>
      </c>
      <c r="AR1929" t="s">
        <v>4024</v>
      </c>
      <c r="AS1929" t="s">
        <v>697</v>
      </c>
      <c r="AT1929" t="s">
        <v>697</v>
      </c>
      <c r="AU1929" t="s">
        <v>213</v>
      </c>
      <c r="AV1929" t="s">
        <v>236</v>
      </c>
      <c r="AW1929" t="s">
        <v>196</v>
      </c>
      <c r="AX1929" t="s">
        <v>697</v>
      </c>
      <c r="AY1929" t="s">
        <v>697</v>
      </c>
      <c r="AZ1929" t="s">
        <v>697</v>
      </c>
      <c r="BA1929" t="s">
        <v>3751</v>
      </c>
      <c r="BB1929" t="s">
        <v>4027</v>
      </c>
      <c r="BC1929">
        <v>0</v>
      </c>
      <c r="BD1929" t="s">
        <v>697</v>
      </c>
      <c r="BE1929">
        <v>0</v>
      </c>
      <c r="BF1929">
        <v>0</v>
      </c>
      <c r="BG1929">
        <v>0</v>
      </c>
      <c r="BH1929">
        <v>0</v>
      </c>
      <c r="BI1929" t="s">
        <v>197</v>
      </c>
      <c r="BJ1929" t="s">
        <v>697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 t="s">
        <v>4026</v>
      </c>
      <c r="BQ1929">
        <v>0</v>
      </c>
      <c r="BR1929">
        <v>0</v>
      </c>
      <c r="BS1929">
        <v>0</v>
      </c>
      <c r="BT1929" t="s">
        <v>697</v>
      </c>
      <c r="BU1929">
        <v>0</v>
      </c>
      <c r="BV1929">
        <v>0</v>
      </c>
      <c r="BW1929" t="s">
        <v>697</v>
      </c>
      <c r="BX1929">
        <v>0</v>
      </c>
    </row>
    <row r="1930" spans="1:76" x14ac:dyDescent="0.25">
      <c r="A1930" t="s">
        <v>746</v>
      </c>
      <c r="B1930" t="s">
        <v>201</v>
      </c>
      <c r="C1930" t="s">
        <v>249</v>
      </c>
      <c r="D1930" t="s">
        <v>250</v>
      </c>
      <c r="E1930" t="s">
        <v>192</v>
      </c>
      <c r="F1930" t="s">
        <v>251</v>
      </c>
      <c r="G1930" t="s">
        <v>697</v>
      </c>
      <c r="H1930" t="s">
        <v>89</v>
      </c>
      <c r="I1930" t="s">
        <v>1570</v>
      </c>
      <c r="J1930" t="s">
        <v>3998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697</v>
      </c>
      <c r="AC1930" s="2">
        <v>0</v>
      </c>
      <c r="AD1930">
        <v>0</v>
      </c>
      <c r="AE1930">
        <v>0</v>
      </c>
      <c r="AF1930">
        <v>1</v>
      </c>
      <c r="AG1930">
        <v>0</v>
      </c>
      <c r="AH1930">
        <v>65.34</v>
      </c>
      <c r="AI1930" t="s">
        <v>614</v>
      </c>
      <c r="AJ1930" t="s">
        <v>682</v>
      </c>
      <c r="AK1930" t="s">
        <v>697</v>
      </c>
      <c r="AL1930">
        <v>0</v>
      </c>
      <c r="AM1930">
        <v>0</v>
      </c>
      <c r="AN1930" t="s">
        <v>194</v>
      </c>
      <c r="AO1930" t="s">
        <v>697</v>
      </c>
      <c r="AP1930" t="s">
        <v>697</v>
      </c>
      <c r="AQ1930" t="s">
        <v>4028</v>
      </c>
      <c r="AR1930" t="s">
        <v>4029</v>
      </c>
      <c r="AS1930" t="s">
        <v>697</v>
      </c>
      <c r="AT1930" t="s">
        <v>697</v>
      </c>
      <c r="AU1930" t="s">
        <v>195</v>
      </c>
      <c r="AV1930" t="s">
        <v>236</v>
      </c>
      <c r="AW1930" t="s">
        <v>196</v>
      </c>
      <c r="AX1930" t="s">
        <v>697</v>
      </c>
      <c r="AY1930" t="s">
        <v>697</v>
      </c>
      <c r="AZ1930" t="s">
        <v>697</v>
      </c>
      <c r="BA1930" t="s">
        <v>1251</v>
      </c>
      <c r="BB1930" t="s">
        <v>4030</v>
      </c>
      <c r="BC1930">
        <v>0</v>
      </c>
      <c r="BD1930" t="s">
        <v>697</v>
      </c>
      <c r="BE1930">
        <v>0</v>
      </c>
      <c r="BF1930">
        <v>0</v>
      </c>
      <c r="BG1930">
        <v>0</v>
      </c>
      <c r="BH1930">
        <v>2.2000000000000002</v>
      </c>
      <c r="BI1930" t="s">
        <v>197</v>
      </c>
      <c r="BJ1930" t="s">
        <v>192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 t="s">
        <v>4031</v>
      </c>
      <c r="BQ1930">
        <v>0</v>
      </c>
      <c r="BR1930">
        <v>0</v>
      </c>
      <c r="BS1930">
        <v>0</v>
      </c>
      <c r="BT1930" t="s">
        <v>880</v>
      </c>
      <c r="BU1930">
        <v>0</v>
      </c>
      <c r="BV1930">
        <v>0</v>
      </c>
      <c r="BW1930" t="s">
        <v>697</v>
      </c>
      <c r="BX1930">
        <v>0</v>
      </c>
    </row>
    <row r="1931" spans="1:76" x14ac:dyDescent="0.25">
      <c r="A1931" t="s">
        <v>746</v>
      </c>
      <c r="B1931" t="s">
        <v>201</v>
      </c>
      <c r="C1931" t="s">
        <v>249</v>
      </c>
      <c r="D1931" t="s">
        <v>250</v>
      </c>
      <c r="E1931" t="s">
        <v>192</v>
      </c>
      <c r="F1931" t="s">
        <v>251</v>
      </c>
      <c r="G1931" t="s">
        <v>198</v>
      </c>
      <c r="H1931" t="s">
        <v>198</v>
      </c>
      <c r="I1931" t="s">
        <v>1570</v>
      </c>
      <c r="J1931" t="s">
        <v>3998</v>
      </c>
      <c r="K1931">
        <v>1</v>
      </c>
      <c r="L1931">
        <v>578</v>
      </c>
      <c r="M1931">
        <v>343</v>
      </c>
      <c r="N1931">
        <v>0</v>
      </c>
      <c r="O1931">
        <v>0</v>
      </c>
      <c r="P1931">
        <v>0</v>
      </c>
      <c r="Q1931">
        <v>578</v>
      </c>
      <c r="R1931">
        <v>0</v>
      </c>
      <c r="S1931">
        <v>0</v>
      </c>
      <c r="T1931">
        <v>40.659999999999997</v>
      </c>
      <c r="U1931">
        <v>29.5</v>
      </c>
      <c r="V1931">
        <v>24.18</v>
      </c>
      <c r="W1931">
        <v>-16.48</v>
      </c>
      <c r="X1931">
        <v>-52.86</v>
      </c>
      <c r="Y1931">
        <v>9.0630000000000006</v>
      </c>
      <c r="Z1931">
        <v>11.15</v>
      </c>
      <c r="AA1931">
        <v>3.25</v>
      </c>
      <c r="AB1931" t="s">
        <v>199</v>
      </c>
      <c r="AC1931" s="2">
        <v>-60.289344262295081</v>
      </c>
      <c r="AD1931">
        <v>-13.26</v>
      </c>
      <c r="AE1931">
        <v>396.34</v>
      </c>
      <c r="AF1931">
        <v>0</v>
      </c>
      <c r="AG1931">
        <v>0</v>
      </c>
      <c r="AH1931">
        <v>0</v>
      </c>
      <c r="AI1931" t="s">
        <v>697</v>
      </c>
      <c r="AJ1931" t="s">
        <v>697</v>
      </c>
      <c r="AK1931" t="s">
        <v>697</v>
      </c>
      <c r="AL1931">
        <v>0</v>
      </c>
      <c r="AM1931">
        <v>0</v>
      </c>
      <c r="AN1931" t="s">
        <v>697</v>
      </c>
      <c r="AO1931" t="s">
        <v>697</v>
      </c>
      <c r="AP1931" t="s">
        <v>215</v>
      </c>
      <c r="AQ1931" t="s">
        <v>4028</v>
      </c>
      <c r="AR1931" t="s">
        <v>4029</v>
      </c>
      <c r="AS1931" t="s">
        <v>697</v>
      </c>
      <c r="AT1931" t="s">
        <v>697</v>
      </c>
      <c r="AU1931" t="s">
        <v>195</v>
      </c>
      <c r="AV1931" t="s">
        <v>236</v>
      </c>
      <c r="AW1931" t="s">
        <v>196</v>
      </c>
      <c r="AX1931" t="s">
        <v>697</v>
      </c>
      <c r="AY1931" t="s">
        <v>697</v>
      </c>
      <c r="AZ1931" t="s">
        <v>697</v>
      </c>
      <c r="BA1931" t="s">
        <v>1251</v>
      </c>
      <c r="BB1931" t="s">
        <v>4030</v>
      </c>
      <c r="BC1931">
        <v>0</v>
      </c>
      <c r="BD1931" t="s">
        <v>697</v>
      </c>
      <c r="BE1931">
        <v>0</v>
      </c>
      <c r="BF1931">
        <v>0</v>
      </c>
      <c r="BG1931">
        <v>0</v>
      </c>
      <c r="BH1931">
        <v>0</v>
      </c>
      <c r="BI1931" t="s">
        <v>197</v>
      </c>
      <c r="BJ1931" t="s">
        <v>697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 t="s">
        <v>4031</v>
      </c>
      <c r="BQ1931">
        <v>0</v>
      </c>
      <c r="BR1931">
        <v>0</v>
      </c>
      <c r="BS1931">
        <v>0</v>
      </c>
      <c r="BT1931" t="s">
        <v>697</v>
      </c>
      <c r="BU1931">
        <v>0</v>
      </c>
      <c r="BV1931">
        <v>0</v>
      </c>
      <c r="BW1931" t="s">
        <v>697</v>
      </c>
      <c r="BX1931">
        <v>0</v>
      </c>
    </row>
    <row r="1932" spans="1:76" x14ac:dyDescent="0.25">
      <c r="A1932" t="s">
        <v>1072</v>
      </c>
      <c r="B1932" t="s">
        <v>191</v>
      </c>
      <c r="C1932" t="s">
        <v>1073</v>
      </c>
      <c r="D1932" t="s">
        <v>466</v>
      </c>
      <c r="E1932" t="s">
        <v>192</v>
      </c>
      <c r="F1932" t="s">
        <v>677</v>
      </c>
      <c r="G1932" t="s">
        <v>697</v>
      </c>
      <c r="H1932" t="s">
        <v>89</v>
      </c>
      <c r="I1932" t="s">
        <v>3088</v>
      </c>
      <c r="J1932" t="s">
        <v>3998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t="s">
        <v>697</v>
      </c>
      <c r="AC1932" s="2">
        <v>0</v>
      </c>
      <c r="AD1932">
        <v>0</v>
      </c>
      <c r="AE1932">
        <v>0</v>
      </c>
      <c r="AF1932">
        <v>1</v>
      </c>
      <c r="AG1932">
        <v>0</v>
      </c>
      <c r="AH1932">
        <v>34.450000000000003</v>
      </c>
      <c r="AI1932" t="s">
        <v>611</v>
      </c>
      <c r="AJ1932" t="s">
        <v>623</v>
      </c>
      <c r="AK1932" t="s">
        <v>697</v>
      </c>
      <c r="AL1932">
        <v>0</v>
      </c>
      <c r="AM1932">
        <v>0</v>
      </c>
      <c r="AN1932" t="s">
        <v>194</v>
      </c>
      <c r="AO1932" t="s">
        <v>697</v>
      </c>
      <c r="AP1932" t="s">
        <v>697</v>
      </c>
      <c r="AQ1932" t="s">
        <v>4032</v>
      </c>
      <c r="AR1932" t="s">
        <v>4033</v>
      </c>
      <c r="AS1932" t="s">
        <v>697</v>
      </c>
      <c r="AT1932" t="s">
        <v>697</v>
      </c>
      <c r="AU1932" t="s">
        <v>612</v>
      </c>
      <c r="AV1932" t="s">
        <v>236</v>
      </c>
      <c r="AW1932" t="s">
        <v>196</v>
      </c>
      <c r="AX1932" t="s">
        <v>697</v>
      </c>
      <c r="AY1932" t="s">
        <v>697</v>
      </c>
      <c r="AZ1932" t="s">
        <v>697</v>
      </c>
      <c r="BA1932" t="s">
        <v>3572</v>
      </c>
      <c r="BB1932" t="s">
        <v>4034</v>
      </c>
      <c r="BC1932">
        <v>0</v>
      </c>
      <c r="BD1932" t="s">
        <v>697</v>
      </c>
      <c r="BE1932">
        <v>0</v>
      </c>
      <c r="BF1932">
        <v>0</v>
      </c>
      <c r="BG1932">
        <v>0</v>
      </c>
      <c r="BH1932">
        <v>1.2</v>
      </c>
      <c r="BI1932" t="s">
        <v>197</v>
      </c>
      <c r="BJ1932" t="s">
        <v>192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 t="s">
        <v>4035</v>
      </c>
      <c r="BQ1932">
        <v>0</v>
      </c>
      <c r="BR1932">
        <v>0</v>
      </c>
      <c r="BS1932">
        <v>0</v>
      </c>
      <c r="BT1932" t="s">
        <v>880</v>
      </c>
      <c r="BU1932">
        <v>0</v>
      </c>
      <c r="BV1932">
        <v>0</v>
      </c>
      <c r="BW1932" t="s">
        <v>697</v>
      </c>
      <c r="BX1932">
        <v>0</v>
      </c>
    </row>
    <row r="1933" spans="1:76" x14ac:dyDescent="0.25">
      <c r="A1933" t="s">
        <v>1072</v>
      </c>
      <c r="B1933" t="s">
        <v>191</v>
      </c>
      <c r="C1933" t="s">
        <v>1073</v>
      </c>
      <c r="D1933" t="s">
        <v>466</v>
      </c>
      <c r="E1933" t="s">
        <v>192</v>
      </c>
      <c r="F1933" t="s">
        <v>677</v>
      </c>
      <c r="G1933" t="s">
        <v>198</v>
      </c>
      <c r="H1933" t="s">
        <v>198</v>
      </c>
      <c r="I1933" t="s">
        <v>3088</v>
      </c>
      <c r="J1933" t="s">
        <v>3998</v>
      </c>
      <c r="K1933">
        <v>1</v>
      </c>
      <c r="L1933">
        <v>371</v>
      </c>
      <c r="M1933">
        <v>240</v>
      </c>
      <c r="N1933">
        <v>0</v>
      </c>
      <c r="O1933">
        <v>0</v>
      </c>
      <c r="P1933">
        <v>0</v>
      </c>
      <c r="Q1933">
        <v>371</v>
      </c>
      <c r="R1933">
        <v>0</v>
      </c>
      <c r="S1933">
        <v>0</v>
      </c>
      <c r="T1933">
        <v>35.31</v>
      </c>
      <c r="U1933">
        <v>31.5</v>
      </c>
      <c r="V1933">
        <v>25.82</v>
      </c>
      <c r="W1933">
        <v>-9.49</v>
      </c>
      <c r="X1933">
        <v>-11.59</v>
      </c>
      <c r="Y1933">
        <v>7.4660000000000002</v>
      </c>
      <c r="Z1933">
        <v>7.8</v>
      </c>
      <c r="AA1933">
        <v>3.25</v>
      </c>
      <c r="AB1933" t="s">
        <v>199</v>
      </c>
      <c r="AC1933" s="2">
        <v>-17.709836065573771</v>
      </c>
      <c r="AD1933">
        <v>-3.9</v>
      </c>
      <c r="AE1933">
        <v>246.34</v>
      </c>
      <c r="AF1933">
        <v>0</v>
      </c>
      <c r="AG1933">
        <v>0</v>
      </c>
      <c r="AH1933">
        <v>0</v>
      </c>
      <c r="AI1933" t="s">
        <v>697</v>
      </c>
      <c r="AJ1933" t="s">
        <v>697</v>
      </c>
      <c r="AK1933" t="s">
        <v>697</v>
      </c>
      <c r="AL1933">
        <v>0</v>
      </c>
      <c r="AM1933">
        <v>0</v>
      </c>
      <c r="AN1933" t="s">
        <v>697</v>
      </c>
      <c r="AO1933" t="s">
        <v>697</v>
      </c>
      <c r="AP1933" t="s">
        <v>215</v>
      </c>
      <c r="AQ1933" t="s">
        <v>4032</v>
      </c>
      <c r="AR1933" t="s">
        <v>4033</v>
      </c>
      <c r="AS1933" t="s">
        <v>697</v>
      </c>
      <c r="AT1933" t="s">
        <v>697</v>
      </c>
      <c r="AU1933" t="s">
        <v>612</v>
      </c>
      <c r="AV1933" t="s">
        <v>236</v>
      </c>
      <c r="AW1933" t="s">
        <v>196</v>
      </c>
      <c r="AX1933" t="s">
        <v>697</v>
      </c>
      <c r="AY1933" t="s">
        <v>697</v>
      </c>
      <c r="AZ1933" t="s">
        <v>697</v>
      </c>
      <c r="BA1933" t="s">
        <v>3572</v>
      </c>
      <c r="BB1933" t="s">
        <v>4034</v>
      </c>
      <c r="BC1933">
        <v>0</v>
      </c>
      <c r="BD1933" t="s">
        <v>697</v>
      </c>
      <c r="BE1933">
        <v>0</v>
      </c>
      <c r="BF1933">
        <v>0</v>
      </c>
      <c r="BG1933">
        <v>0</v>
      </c>
      <c r="BH1933">
        <v>0</v>
      </c>
      <c r="BI1933" t="s">
        <v>197</v>
      </c>
      <c r="BJ1933" t="s">
        <v>697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 t="s">
        <v>4035</v>
      </c>
      <c r="BQ1933">
        <v>0</v>
      </c>
      <c r="BR1933">
        <v>0</v>
      </c>
      <c r="BS1933">
        <v>0</v>
      </c>
      <c r="BT1933" t="s">
        <v>697</v>
      </c>
      <c r="BU1933">
        <v>0</v>
      </c>
      <c r="BV1933">
        <v>0</v>
      </c>
      <c r="BW1933" t="s">
        <v>697</v>
      </c>
      <c r="BX1933">
        <v>0</v>
      </c>
    </row>
    <row r="1934" spans="1:76" x14ac:dyDescent="0.25">
      <c r="A1934" t="s">
        <v>738</v>
      </c>
      <c r="B1934" t="s">
        <v>201</v>
      </c>
      <c r="C1934" t="s">
        <v>634</v>
      </c>
      <c r="D1934" t="s">
        <v>224</v>
      </c>
      <c r="E1934" t="s">
        <v>192</v>
      </c>
      <c r="F1934" t="s">
        <v>225</v>
      </c>
      <c r="G1934" t="s">
        <v>697</v>
      </c>
      <c r="H1934" t="s">
        <v>89</v>
      </c>
      <c r="I1934" t="s">
        <v>2633</v>
      </c>
      <c r="J1934" t="s">
        <v>3998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697</v>
      </c>
      <c r="AC1934" s="2">
        <v>0</v>
      </c>
      <c r="AD1934">
        <v>0</v>
      </c>
      <c r="AE1934">
        <v>0</v>
      </c>
      <c r="AF1934">
        <v>1</v>
      </c>
      <c r="AG1934">
        <v>0</v>
      </c>
      <c r="AH1934">
        <v>47.52</v>
      </c>
      <c r="AI1934" t="s">
        <v>701</v>
      </c>
      <c r="AJ1934" t="s">
        <v>743</v>
      </c>
      <c r="AK1934" t="s">
        <v>697</v>
      </c>
      <c r="AL1934">
        <v>0</v>
      </c>
      <c r="AM1934">
        <v>0</v>
      </c>
      <c r="AN1934" t="s">
        <v>194</v>
      </c>
      <c r="AO1934" t="s">
        <v>697</v>
      </c>
      <c r="AP1934" t="s">
        <v>697</v>
      </c>
      <c r="AQ1934" t="s">
        <v>4036</v>
      </c>
      <c r="AR1934" t="s">
        <v>4037</v>
      </c>
      <c r="AS1934" t="s">
        <v>697</v>
      </c>
      <c r="AT1934" t="s">
        <v>697</v>
      </c>
      <c r="AU1934" t="s">
        <v>219</v>
      </c>
      <c r="AV1934" t="s">
        <v>236</v>
      </c>
      <c r="AW1934" t="s">
        <v>196</v>
      </c>
      <c r="AX1934" t="s">
        <v>697</v>
      </c>
      <c r="AY1934" t="s">
        <v>697</v>
      </c>
      <c r="AZ1934" t="s">
        <v>697</v>
      </c>
      <c r="BA1934" t="s">
        <v>3686</v>
      </c>
      <c r="BB1934" t="s">
        <v>3994</v>
      </c>
      <c r="BC1934">
        <v>0</v>
      </c>
      <c r="BD1934" t="s">
        <v>697</v>
      </c>
      <c r="BE1934">
        <v>0</v>
      </c>
      <c r="BF1934">
        <v>0</v>
      </c>
      <c r="BG1934">
        <v>0</v>
      </c>
      <c r="BH1934">
        <v>1.6</v>
      </c>
      <c r="BI1934" t="s">
        <v>197</v>
      </c>
      <c r="BJ1934" t="s">
        <v>192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 t="s">
        <v>4038</v>
      </c>
      <c r="BQ1934">
        <v>0</v>
      </c>
      <c r="BR1934">
        <v>0</v>
      </c>
      <c r="BS1934">
        <v>0</v>
      </c>
      <c r="BT1934" t="s">
        <v>880</v>
      </c>
      <c r="BU1934">
        <v>0</v>
      </c>
      <c r="BV1934">
        <v>0</v>
      </c>
      <c r="BW1934" t="s">
        <v>697</v>
      </c>
      <c r="BX1934">
        <v>0</v>
      </c>
    </row>
    <row r="1935" spans="1:76" x14ac:dyDescent="0.25">
      <c r="A1935" t="s">
        <v>738</v>
      </c>
      <c r="B1935" t="s">
        <v>201</v>
      </c>
      <c r="C1935" t="s">
        <v>634</v>
      </c>
      <c r="D1935" t="s">
        <v>224</v>
      </c>
      <c r="E1935" t="s">
        <v>192</v>
      </c>
      <c r="F1935" t="s">
        <v>225</v>
      </c>
      <c r="G1935" t="s">
        <v>198</v>
      </c>
      <c r="H1935" t="s">
        <v>198</v>
      </c>
      <c r="I1935" t="s">
        <v>2633</v>
      </c>
      <c r="J1935" t="s">
        <v>3998</v>
      </c>
      <c r="K1935">
        <v>1</v>
      </c>
      <c r="L1935">
        <v>654</v>
      </c>
      <c r="M1935">
        <v>392</v>
      </c>
      <c r="N1935">
        <v>0</v>
      </c>
      <c r="O1935">
        <v>0</v>
      </c>
      <c r="P1935">
        <v>0</v>
      </c>
      <c r="Q1935">
        <v>654</v>
      </c>
      <c r="R1935">
        <v>0</v>
      </c>
      <c r="S1935">
        <v>0</v>
      </c>
      <c r="T1935">
        <v>40.06</v>
      </c>
      <c r="U1935">
        <v>29.5</v>
      </c>
      <c r="V1935">
        <v>24.18</v>
      </c>
      <c r="W1935">
        <v>-15.88</v>
      </c>
      <c r="X1935">
        <v>-56.61</v>
      </c>
      <c r="Y1935">
        <v>10.515000000000001</v>
      </c>
      <c r="Z1935">
        <v>12.74</v>
      </c>
      <c r="AA1935">
        <v>3.25</v>
      </c>
      <c r="AB1935" t="s">
        <v>199</v>
      </c>
      <c r="AC1935" s="2">
        <v>-65.233606557377044</v>
      </c>
      <c r="AD1935">
        <v>-14.35</v>
      </c>
      <c r="AE1935">
        <v>448.33</v>
      </c>
      <c r="AF1935">
        <v>0</v>
      </c>
      <c r="AG1935">
        <v>0</v>
      </c>
      <c r="AH1935">
        <v>0</v>
      </c>
      <c r="AI1935" t="s">
        <v>697</v>
      </c>
      <c r="AJ1935" t="s">
        <v>697</v>
      </c>
      <c r="AK1935" t="s">
        <v>697</v>
      </c>
      <c r="AL1935">
        <v>0</v>
      </c>
      <c r="AM1935">
        <v>0</v>
      </c>
      <c r="AN1935" t="s">
        <v>697</v>
      </c>
      <c r="AO1935" t="s">
        <v>697</v>
      </c>
      <c r="AP1935" t="s">
        <v>215</v>
      </c>
      <c r="AQ1935" t="s">
        <v>4036</v>
      </c>
      <c r="AR1935" t="s">
        <v>4037</v>
      </c>
      <c r="AS1935" t="s">
        <v>697</v>
      </c>
      <c r="AT1935" t="s">
        <v>697</v>
      </c>
      <c r="AU1935" t="s">
        <v>219</v>
      </c>
      <c r="AV1935" t="s">
        <v>236</v>
      </c>
      <c r="AW1935" t="s">
        <v>196</v>
      </c>
      <c r="AX1935" t="s">
        <v>697</v>
      </c>
      <c r="AY1935" t="s">
        <v>697</v>
      </c>
      <c r="AZ1935" t="s">
        <v>697</v>
      </c>
      <c r="BA1935" t="s">
        <v>3686</v>
      </c>
      <c r="BB1935" t="s">
        <v>3994</v>
      </c>
      <c r="BC1935">
        <v>0</v>
      </c>
      <c r="BD1935" t="s">
        <v>697</v>
      </c>
      <c r="BE1935">
        <v>0</v>
      </c>
      <c r="BF1935">
        <v>0</v>
      </c>
      <c r="BG1935">
        <v>0</v>
      </c>
      <c r="BH1935">
        <v>0</v>
      </c>
      <c r="BI1935" t="s">
        <v>197</v>
      </c>
      <c r="BJ1935" t="s">
        <v>697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 t="s">
        <v>4038</v>
      </c>
      <c r="BQ1935">
        <v>0</v>
      </c>
      <c r="BR1935">
        <v>0</v>
      </c>
      <c r="BS1935">
        <v>0</v>
      </c>
      <c r="BT1935" t="s">
        <v>697</v>
      </c>
      <c r="BU1935">
        <v>0</v>
      </c>
      <c r="BV1935">
        <v>0</v>
      </c>
      <c r="BW1935" t="s">
        <v>697</v>
      </c>
      <c r="BX1935">
        <v>0</v>
      </c>
    </row>
    <row r="1936" spans="1:76" x14ac:dyDescent="0.25">
      <c r="A1936" t="s">
        <v>736</v>
      </c>
      <c r="B1936" t="s">
        <v>231</v>
      </c>
      <c r="C1936" t="s">
        <v>256</v>
      </c>
      <c r="D1936" t="s">
        <v>255</v>
      </c>
      <c r="E1936" t="s">
        <v>192</v>
      </c>
      <c r="F1936" t="s">
        <v>257</v>
      </c>
      <c r="G1936" t="s">
        <v>697</v>
      </c>
      <c r="H1936" t="s">
        <v>89</v>
      </c>
      <c r="I1936" t="s">
        <v>3339</v>
      </c>
      <c r="J1936" t="s">
        <v>3998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697</v>
      </c>
      <c r="AC1936" s="2">
        <v>0</v>
      </c>
      <c r="AD1936">
        <v>0</v>
      </c>
      <c r="AE1936">
        <v>0</v>
      </c>
      <c r="AF1936">
        <v>1</v>
      </c>
      <c r="AG1936">
        <v>0</v>
      </c>
      <c r="AH1936">
        <v>65.34</v>
      </c>
      <c r="AI1936" t="s">
        <v>452</v>
      </c>
      <c r="AJ1936" t="s">
        <v>453</v>
      </c>
      <c r="AK1936" t="s">
        <v>697</v>
      </c>
      <c r="AL1936">
        <v>0</v>
      </c>
      <c r="AM1936">
        <v>0</v>
      </c>
      <c r="AN1936" t="s">
        <v>235</v>
      </c>
      <c r="AO1936" t="s">
        <v>697</v>
      </c>
      <c r="AP1936" t="s">
        <v>697</v>
      </c>
      <c r="AQ1936" t="s">
        <v>4039</v>
      </c>
      <c r="AR1936" t="s">
        <v>4040</v>
      </c>
      <c r="AS1936" t="s">
        <v>697</v>
      </c>
      <c r="AT1936" t="s">
        <v>697</v>
      </c>
      <c r="AU1936" t="s">
        <v>195</v>
      </c>
      <c r="AV1936" t="s">
        <v>236</v>
      </c>
      <c r="AW1936" t="s">
        <v>196</v>
      </c>
      <c r="AX1936" t="s">
        <v>697</v>
      </c>
      <c r="AY1936" t="s">
        <v>697</v>
      </c>
      <c r="AZ1936" t="s">
        <v>697</v>
      </c>
      <c r="BA1936" t="s">
        <v>4041</v>
      </c>
      <c r="BB1936" t="s">
        <v>4042</v>
      </c>
      <c r="BC1936">
        <v>0</v>
      </c>
      <c r="BD1936" t="s">
        <v>697</v>
      </c>
      <c r="BE1936">
        <v>0</v>
      </c>
      <c r="BF1936">
        <v>0</v>
      </c>
      <c r="BG1936">
        <v>0</v>
      </c>
      <c r="BH1936">
        <v>2.2000000000000002</v>
      </c>
      <c r="BI1936" t="s">
        <v>197</v>
      </c>
      <c r="BJ1936" t="s">
        <v>192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 t="s">
        <v>4043</v>
      </c>
      <c r="BQ1936">
        <v>0</v>
      </c>
      <c r="BR1936">
        <v>0</v>
      </c>
      <c r="BS1936">
        <v>0</v>
      </c>
      <c r="BT1936" t="s">
        <v>880</v>
      </c>
      <c r="BU1936">
        <v>0</v>
      </c>
      <c r="BV1936">
        <v>0</v>
      </c>
      <c r="BW1936" t="s">
        <v>697</v>
      </c>
      <c r="BX1936">
        <v>0</v>
      </c>
    </row>
    <row r="1937" spans="1:76" x14ac:dyDescent="0.25">
      <c r="A1937" t="s">
        <v>736</v>
      </c>
      <c r="B1937" t="s">
        <v>231</v>
      </c>
      <c r="C1937" t="s">
        <v>256</v>
      </c>
      <c r="D1937" t="s">
        <v>255</v>
      </c>
      <c r="E1937" t="s">
        <v>192</v>
      </c>
      <c r="F1937" t="s">
        <v>257</v>
      </c>
      <c r="G1937" t="s">
        <v>697</v>
      </c>
      <c r="H1937" t="s">
        <v>89</v>
      </c>
      <c r="I1937" t="s">
        <v>3339</v>
      </c>
      <c r="J1937" t="s">
        <v>3998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697</v>
      </c>
      <c r="AC1937" s="2">
        <v>0</v>
      </c>
      <c r="AD1937">
        <v>0</v>
      </c>
      <c r="AE1937">
        <v>0</v>
      </c>
      <c r="AF1937">
        <v>0</v>
      </c>
      <c r="AG1937">
        <v>1</v>
      </c>
      <c r="AH1937">
        <v>50</v>
      </c>
      <c r="AI1937" t="s">
        <v>452</v>
      </c>
      <c r="AJ1937" t="s">
        <v>453</v>
      </c>
      <c r="AK1937" t="s">
        <v>697</v>
      </c>
      <c r="AL1937">
        <v>0</v>
      </c>
      <c r="AM1937">
        <v>0</v>
      </c>
      <c r="AN1937" t="s">
        <v>237</v>
      </c>
      <c r="AO1937" t="s">
        <v>697</v>
      </c>
      <c r="AP1937" t="s">
        <v>697</v>
      </c>
      <c r="AQ1937" t="s">
        <v>4039</v>
      </c>
      <c r="AR1937" t="s">
        <v>4040</v>
      </c>
      <c r="AS1937" t="s">
        <v>697</v>
      </c>
      <c r="AT1937" t="s">
        <v>697</v>
      </c>
      <c r="AU1937" t="s">
        <v>195</v>
      </c>
      <c r="AV1937" t="s">
        <v>236</v>
      </c>
      <c r="AW1937" t="s">
        <v>196</v>
      </c>
      <c r="AX1937" t="s">
        <v>697</v>
      </c>
      <c r="AY1937" t="s">
        <v>697</v>
      </c>
      <c r="AZ1937" t="s">
        <v>697</v>
      </c>
      <c r="BA1937" t="s">
        <v>4041</v>
      </c>
      <c r="BB1937" t="s">
        <v>4042</v>
      </c>
      <c r="BC1937">
        <v>0</v>
      </c>
      <c r="BD1937" t="s">
        <v>697</v>
      </c>
      <c r="BE1937">
        <v>0</v>
      </c>
      <c r="BF1937">
        <v>0</v>
      </c>
      <c r="BG1937">
        <v>0</v>
      </c>
      <c r="BH1937">
        <v>2.2000000000000002</v>
      </c>
      <c r="BI1937" t="s">
        <v>197</v>
      </c>
      <c r="BJ1937" t="s">
        <v>192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 t="s">
        <v>4043</v>
      </c>
      <c r="BQ1937">
        <v>0</v>
      </c>
      <c r="BR1937">
        <v>0</v>
      </c>
      <c r="BS1937">
        <v>0</v>
      </c>
      <c r="BT1937" t="s">
        <v>880</v>
      </c>
      <c r="BU1937">
        <v>0</v>
      </c>
      <c r="BV1937">
        <v>0</v>
      </c>
      <c r="BW1937" t="s">
        <v>697</v>
      </c>
      <c r="BX1937">
        <v>0</v>
      </c>
    </row>
    <row r="1938" spans="1:76" x14ac:dyDescent="0.25">
      <c r="A1938" t="s">
        <v>744</v>
      </c>
      <c r="B1938" t="s">
        <v>201</v>
      </c>
      <c r="C1938" t="s">
        <v>241</v>
      </c>
      <c r="D1938" t="s">
        <v>242</v>
      </c>
      <c r="E1938" t="s">
        <v>192</v>
      </c>
      <c r="F1938" t="s">
        <v>243</v>
      </c>
      <c r="G1938" t="s">
        <v>697</v>
      </c>
      <c r="H1938" t="s">
        <v>89</v>
      </c>
      <c r="I1938" t="s">
        <v>3088</v>
      </c>
      <c r="J1938" t="s">
        <v>3998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697</v>
      </c>
      <c r="AC1938" s="2">
        <v>0</v>
      </c>
      <c r="AD1938">
        <v>0</v>
      </c>
      <c r="AE1938">
        <v>0</v>
      </c>
      <c r="AF1938">
        <v>1</v>
      </c>
      <c r="AG1938">
        <v>0</v>
      </c>
      <c r="AH1938">
        <v>71.28</v>
      </c>
      <c r="AI1938" t="s">
        <v>698</v>
      </c>
      <c r="AJ1938" t="s">
        <v>705</v>
      </c>
      <c r="AK1938" t="s">
        <v>697</v>
      </c>
      <c r="AL1938">
        <v>0</v>
      </c>
      <c r="AM1938">
        <v>0</v>
      </c>
      <c r="AN1938" t="s">
        <v>194</v>
      </c>
      <c r="AO1938" t="s">
        <v>697</v>
      </c>
      <c r="AP1938" t="s">
        <v>697</v>
      </c>
      <c r="AQ1938" t="s">
        <v>4044</v>
      </c>
      <c r="AR1938" t="s">
        <v>4045</v>
      </c>
      <c r="AS1938" t="s">
        <v>697</v>
      </c>
      <c r="AT1938" t="s">
        <v>697</v>
      </c>
      <c r="AU1938" t="s">
        <v>3814</v>
      </c>
      <c r="AV1938" t="s">
        <v>236</v>
      </c>
      <c r="AW1938" t="s">
        <v>196</v>
      </c>
      <c r="AX1938" t="s">
        <v>697</v>
      </c>
      <c r="AY1938" t="s">
        <v>697</v>
      </c>
      <c r="AZ1938" t="s">
        <v>697</v>
      </c>
      <c r="BA1938" t="s">
        <v>3728</v>
      </c>
      <c r="BB1938" t="s">
        <v>4046</v>
      </c>
      <c r="BC1938">
        <v>0</v>
      </c>
      <c r="BD1938" t="s">
        <v>697</v>
      </c>
      <c r="BE1938">
        <v>0</v>
      </c>
      <c r="BF1938">
        <v>0</v>
      </c>
      <c r="BG1938">
        <v>0</v>
      </c>
      <c r="BH1938">
        <v>2.25</v>
      </c>
      <c r="BI1938" t="s">
        <v>197</v>
      </c>
      <c r="BJ1938" t="s">
        <v>192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 t="s">
        <v>4047</v>
      </c>
      <c r="BQ1938">
        <v>0</v>
      </c>
      <c r="BR1938">
        <v>0</v>
      </c>
      <c r="BS1938">
        <v>0</v>
      </c>
      <c r="BT1938" t="s">
        <v>880</v>
      </c>
      <c r="BU1938">
        <v>0</v>
      </c>
      <c r="BV1938">
        <v>0</v>
      </c>
      <c r="BW1938" t="s">
        <v>697</v>
      </c>
      <c r="BX1938">
        <v>0</v>
      </c>
    </row>
    <row r="1939" spans="1:76" x14ac:dyDescent="0.25">
      <c r="A1939" t="s">
        <v>744</v>
      </c>
      <c r="B1939" t="s">
        <v>201</v>
      </c>
      <c r="C1939" t="s">
        <v>241</v>
      </c>
      <c r="D1939" t="s">
        <v>242</v>
      </c>
      <c r="E1939" t="s">
        <v>192</v>
      </c>
      <c r="F1939" t="s">
        <v>243</v>
      </c>
      <c r="G1939" t="s">
        <v>198</v>
      </c>
      <c r="H1939" t="s">
        <v>198</v>
      </c>
      <c r="I1939" t="s">
        <v>3088</v>
      </c>
      <c r="J1939" t="s">
        <v>3998</v>
      </c>
      <c r="K1939">
        <v>1</v>
      </c>
      <c r="L1939">
        <v>732</v>
      </c>
      <c r="M1939">
        <v>470</v>
      </c>
      <c r="N1939">
        <v>0</v>
      </c>
      <c r="O1939">
        <v>0</v>
      </c>
      <c r="P1939">
        <v>0</v>
      </c>
      <c r="Q1939">
        <v>732</v>
      </c>
      <c r="R1939">
        <v>0</v>
      </c>
      <c r="S1939">
        <v>0</v>
      </c>
      <c r="T1939">
        <v>35.79</v>
      </c>
      <c r="U1939">
        <v>29.5</v>
      </c>
      <c r="V1939">
        <v>24.18</v>
      </c>
      <c r="W1939">
        <v>-11.61</v>
      </c>
      <c r="X1939">
        <v>-37.75</v>
      </c>
      <c r="Y1939">
        <v>15.143000000000001</v>
      </c>
      <c r="Z1939">
        <v>18.64</v>
      </c>
      <c r="AA1939">
        <v>3.97</v>
      </c>
      <c r="AB1939" t="s">
        <v>199</v>
      </c>
      <c r="AC1939" s="2">
        <v>-50.166393442622947</v>
      </c>
      <c r="AD1939">
        <v>-11.04</v>
      </c>
      <c r="AE1939">
        <v>497.42</v>
      </c>
      <c r="AF1939">
        <v>0</v>
      </c>
      <c r="AG1939">
        <v>0</v>
      </c>
      <c r="AH1939">
        <v>0</v>
      </c>
      <c r="AI1939" t="s">
        <v>697</v>
      </c>
      <c r="AJ1939" t="s">
        <v>697</v>
      </c>
      <c r="AK1939" t="s">
        <v>697</v>
      </c>
      <c r="AL1939">
        <v>0</v>
      </c>
      <c r="AM1939">
        <v>0</v>
      </c>
      <c r="AN1939" t="s">
        <v>697</v>
      </c>
      <c r="AO1939" t="s">
        <v>697</v>
      </c>
      <c r="AP1939" t="s">
        <v>415</v>
      </c>
      <c r="AQ1939" t="s">
        <v>4044</v>
      </c>
      <c r="AR1939" t="s">
        <v>4045</v>
      </c>
      <c r="AS1939" t="s">
        <v>697</v>
      </c>
      <c r="AT1939" t="s">
        <v>697</v>
      </c>
      <c r="AU1939" t="s">
        <v>3814</v>
      </c>
      <c r="AV1939" t="s">
        <v>236</v>
      </c>
      <c r="AW1939" t="s">
        <v>196</v>
      </c>
      <c r="AX1939" t="s">
        <v>697</v>
      </c>
      <c r="AY1939" t="s">
        <v>697</v>
      </c>
      <c r="AZ1939" t="s">
        <v>697</v>
      </c>
      <c r="BA1939" t="s">
        <v>3728</v>
      </c>
      <c r="BB1939" t="s">
        <v>4046</v>
      </c>
      <c r="BC1939">
        <v>0</v>
      </c>
      <c r="BD1939" t="s">
        <v>697</v>
      </c>
      <c r="BE1939">
        <v>0</v>
      </c>
      <c r="BF1939">
        <v>0</v>
      </c>
      <c r="BG1939">
        <v>0</v>
      </c>
      <c r="BH1939">
        <v>0</v>
      </c>
      <c r="BI1939" t="s">
        <v>197</v>
      </c>
      <c r="BJ1939" t="s">
        <v>697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 t="s">
        <v>4047</v>
      </c>
      <c r="BQ1939">
        <v>0</v>
      </c>
      <c r="BR1939">
        <v>0</v>
      </c>
      <c r="BS1939">
        <v>0</v>
      </c>
      <c r="BT1939" t="s">
        <v>697</v>
      </c>
      <c r="BU1939">
        <v>0</v>
      </c>
      <c r="BV1939">
        <v>0</v>
      </c>
      <c r="BW1939" t="s">
        <v>697</v>
      </c>
      <c r="BX1939">
        <v>0</v>
      </c>
    </row>
    <row r="1940" spans="1:76" x14ac:dyDescent="0.25">
      <c r="A1940" t="s">
        <v>1015</v>
      </c>
      <c r="B1940" t="s">
        <v>201</v>
      </c>
      <c r="C1940" t="s">
        <v>1016</v>
      </c>
      <c r="D1940" t="s">
        <v>202</v>
      </c>
      <c r="E1940" t="s">
        <v>192</v>
      </c>
      <c r="F1940" t="s">
        <v>203</v>
      </c>
      <c r="G1940" t="s">
        <v>697</v>
      </c>
      <c r="H1940" t="s">
        <v>89</v>
      </c>
      <c r="I1940" t="s">
        <v>3781</v>
      </c>
      <c r="J1940" t="s">
        <v>3998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697</v>
      </c>
      <c r="AC1940" s="2">
        <v>0</v>
      </c>
      <c r="AD1940">
        <v>0</v>
      </c>
      <c r="AE1940">
        <v>0</v>
      </c>
      <c r="AF1940">
        <v>1</v>
      </c>
      <c r="AG1940">
        <v>0</v>
      </c>
      <c r="AH1940">
        <v>107.72</v>
      </c>
      <c r="AI1940" t="s">
        <v>700</v>
      </c>
      <c r="AJ1940" t="s">
        <v>704</v>
      </c>
      <c r="AK1940" t="s">
        <v>697</v>
      </c>
      <c r="AL1940">
        <v>0</v>
      </c>
      <c r="AM1940">
        <v>0</v>
      </c>
      <c r="AN1940" t="s">
        <v>194</v>
      </c>
      <c r="AO1940" t="s">
        <v>697</v>
      </c>
      <c r="AP1940" t="s">
        <v>697</v>
      </c>
      <c r="AQ1940" t="s">
        <v>4048</v>
      </c>
      <c r="AR1940" t="s">
        <v>4049</v>
      </c>
      <c r="AS1940" t="s">
        <v>697</v>
      </c>
      <c r="AT1940" t="s">
        <v>697</v>
      </c>
      <c r="AU1940" t="s">
        <v>223</v>
      </c>
      <c r="AV1940" t="s">
        <v>236</v>
      </c>
      <c r="AW1940" t="s">
        <v>196</v>
      </c>
      <c r="AX1940" t="s">
        <v>697</v>
      </c>
      <c r="AY1940" t="s">
        <v>697</v>
      </c>
      <c r="AZ1940" t="s">
        <v>697</v>
      </c>
      <c r="BA1940" t="s">
        <v>4050</v>
      </c>
      <c r="BB1940" t="s">
        <v>4051</v>
      </c>
      <c r="BC1940">
        <v>0</v>
      </c>
      <c r="BD1940" t="s">
        <v>697</v>
      </c>
      <c r="BE1940">
        <v>0</v>
      </c>
      <c r="BF1940">
        <v>0</v>
      </c>
      <c r="BG1940">
        <v>0</v>
      </c>
      <c r="BH1940">
        <v>1.95</v>
      </c>
      <c r="BI1940" t="s">
        <v>197</v>
      </c>
      <c r="BJ1940" t="s">
        <v>192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 t="s">
        <v>4052</v>
      </c>
      <c r="BQ1940">
        <v>0</v>
      </c>
      <c r="BR1940">
        <v>0</v>
      </c>
      <c r="BS1940">
        <v>0</v>
      </c>
      <c r="BT1940" t="s">
        <v>880</v>
      </c>
      <c r="BU1940">
        <v>0</v>
      </c>
      <c r="BV1940">
        <v>0</v>
      </c>
      <c r="BW1940" t="s">
        <v>697</v>
      </c>
      <c r="BX1940">
        <v>0</v>
      </c>
    </row>
    <row r="1941" spans="1:76" x14ac:dyDescent="0.25">
      <c r="A1941" t="s">
        <v>1015</v>
      </c>
      <c r="B1941" t="s">
        <v>201</v>
      </c>
      <c r="C1941" t="s">
        <v>1016</v>
      </c>
      <c r="D1941" t="s">
        <v>202</v>
      </c>
      <c r="E1941" t="s">
        <v>192</v>
      </c>
      <c r="F1941" t="s">
        <v>203</v>
      </c>
      <c r="G1941" t="s">
        <v>198</v>
      </c>
      <c r="H1941" t="s">
        <v>198</v>
      </c>
      <c r="I1941" t="s">
        <v>3781</v>
      </c>
      <c r="J1941" t="s">
        <v>3998</v>
      </c>
      <c r="K1941">
        <v>1</v>
      </c>
      <c r="L1941">
        <v>876.88</v>
      </c>
      <c r="M1941">
        <v>512</v>
      </c>
      <c r="N1941">
        <v>0</v>
      </c>
      <c r="O1941">
        <v>0</v>
      </c>
      <c r="P1941">
        <v>0</v>
      </c>
      <c r="Q1941">
        <v>876.88</v>
      </c>
      <c r="R1941">
        <v>0</v>
      </c>
      <c r="S1941">
        <v>0</v>
      </c>
      <c r="T1941">
        <v>41.61</v>
      </c>
      <c r="U1941">
        <v>29.5</v>
      </c>
      <c r="V1941">
        <v>24.18</v>
      </c>
      <c r="W1941">
        <v>-17.43</v>
      </c>
      <c r="X1941">
        <v>-87.06</v>
      </c>
      <c r="Y1941">
        <v>0</v>
      </c>
      <c r="Z1941">
        <v>16.64</v>
      </c>
      <c r="AA1941">
        <v>3.25</v>
      </c>
      <c r="AB1941" t="s">
        <v>199</v>
      </c>
      <c r="AC1941" s="2">
        <v>-87.057377049180332</v>
      </c>
      <c r="AD1941">
        <v>-19.149999999999999</v>
      </c>
      <c r="AE1941">
        <v>601.57000000000005</v>
      </c>
      <c r="AF1941">
        <v>0</v>
      </c>
      <c r="AG1941">
        <v>0</v>
      </c>
      <c r="AH1941">
        <v>0</v>
      </c>
      <c r="AI1941" t="s">
        <v>697</v>
      </c>
      <c r="AJ1941" t="s">
        <v>697</v>
      </c>
      <c r="AK1941" t="s">
        <v>697</v>
      </c>
      <c r="AL1941">
        <v>0</v>
      </c>
      <c r="AM1941">
        <v>0</v>
      </c>
      <c r="AN1941" t="s">
        <v>697</v>
      </c>
      <c r="AO1941" t="s">
        <v>697</v>
      </c>
      <c r="AP1941" t="s">
        <v>215</v>
      </c>
      <c r="AQ1941" t="s">
        <v>4048</v>
      </c>
      <c r="AR1941" t="s">
        <v>4049</v>
      </c>
      <c r="AS1941" t="s">
        <v>697</v>
      </c>
      <c r="AT1941" t="s">
        <v>697</v>
      </c>
      <c r="AU1941" t="s">
        <v>223</v>
      </c>
      <c r="AV1941" t="s">
        <v>236</v>
      </c>
      <c r="AW1941" t="s">
        <v>196</v>
      </c>
      <c r="AX1941" t="s">
        <v>697</v>
      </c>
      <c r="AY1941" t="s">
        <v>697</v>
      </c>
      <c r="AZ1941" t="s">
        <v>697</v>
      </c>
      <c r="BA1941" t="s">
        <v>4050</v>
      </c>
      <c r="BB1941" t="s">
        <v>4051</v>
      </c>
      <c r="BC1941">
        <v>0</v>
      </c>
      <c r="BD1941" t="s">
        <v>697</v>
      </c>
      <c r="BE1941">
        <v>0</v>
      </c>
      <c r="BF1941">
        <v>0</v>
      </c>
      <c r="BG1941">
        <v>0</v>
      </c>
      <c r="BH1941">
        <v>0</v>
      </c>
      <c r="BI1941" t="s">
        <v>197</v>
      </c>
      <c r="BJ1941" t="s">
        <v>697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 t="s">
        <v>4052</v>
      </c>
      <c r="BQ1941">
        <v>0</v>
      </c>
      <c r="BR1941">
        <v>0</v>
      </c>
      <c r="BS1941">
        <v>0</v>
      </c>
      <c r="BT1941" t="s">
        <v>697</v>
      </c>
      <c r="BU1941">
        <v>0</v>
      </c>
      <c r="BV1941">
        <v>0</v>
      </c>
      <c r="BW1941" t="s">
        <v>697</v>
      </c>
      <c r="BX1941">
        <v>0</v>
      </c>
    </row>
    <row r="1942" spans="1:76" x14ac:dyDescent="0.25">
      <c r="A1942" t="s">
        <v>745</v>
      </c>
      <c r="B1942" t="s">
        <v>191</v>
      </c>
      <c r="C1942" t="s">
        <v>537</v>
      </c>
      <c r="D1942" t="s">
        <v>668</v>
      </c>
      <c r="E1942" t="s">
        <v>192</v>
      </c>
      <c r="F1942" t="s">
        <v>469</v>
      </c>
      <c r="G1942" t="s">
        <v>697</v>
      </c>
      <c r="H1942" t="s">
        <v>89</v>
      </c>
      <c r="I1942" t="s">
        <v>3088</v>
      </c>
      <c r="J1942" t="s">
        <v>3998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697</v>
      </c>
      <c r="AC1942" s="2">
        <v>0</v>
      </c>
      <c r="AD1942">
        <v>0</v>
      </c>
      <c r="AE1942">
        <v>0</v>
      </c>
      <c r="AF1942">
        <v>1</v>
      </c>
      <c r="AG1942">
        <v>0</v>
      </c>
      <c r="AH1942">
        <v>55.98</v>
      </c>
      <c r="AI1942" t="s">
        <v>610</v>
      </c>
      <c r="AJ1942" t="s">
        <v>613</v>
      </c>
      <c r="AK1942" t="s">
        <v>697</v>
      </c>
      <c r="AL1942">
        <v>0</v>
      </c>
      <c r="AM1942">
        <v>0</v>
      </c>
      <c r="AN1942" t="s">
        <v>194</v>
      </c>
      <c r="AO1942" t="s">
        <v>697</v>
      </c>
      <c r="AP1942" t="s">
        <v>697</v>
      </c>
      <c r="AQ1942" t="s">
        <v>4053</v>
      </c>
      <c r="AR1942" t="s">
        <v>4054</v>
      </c>
      <c r="AS1942" t="s">
        <v>697</v>
      </c>
      <c r="AT1942" t="s">
        <v>697</v>
      </c>
      <c r="AU1942" t="s">
        <v>223</v>
      </c>
      <c r="AV1942" t="s">
        <v>236</v>
      </c>
      <c r="AW1942" t="s">
        <v>196</v>
      </c>
      <c r="AX1942" t="s">
        <v>697</v>
      </c>
      <c r="AY1942" t="s">
        <v>697</v>
      </c>
      <c r="AZ1942" t="s">
        <v>697</v>
      </c>
      <c r="BA1942" t="s">
        <v>2399</v>
      </c>
      <c r="BB1942" t="s">
        <v>4055</v>
      </c>
      <c r="BC1942">
        <v>0</v>
      </c>
      <c r="BD1942" t="s">
        <v>697</v>
      </c>
      <c r="BE1942">
        <v>0</v>
      </c>
      <c r="BF1942">
        <v>0</v>
      </c>
      <c r="BG1942">
        <v>0</v>
      </c>
      <c r="BH1942">
        <v>1.95</v>
      </c>
      <c r="BI1942" t="s">
        <v>197</v>
      </c>
      <c r="BJ1942" t="s">
        <v>192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 t="s">
        <v>4056</v>
      </c>
      <c r="BQ1942">
        <v>0</v>
      </c>
      <c r="BR1942">
        <v>0</v>
      </c>
      <c r="BS1942">
        <v>0</v>
      </c>
      <c r="BT1942" t="s">
        <v>880</v>
      </c>
      <c r="BU1942">
        <v>0</v>
      </c>
      <c r="BV1942">
        <v>0</v>
      </c>
      <c r="BW1942" t="s">
        <v>697</v>
      </c>
      <c r="BX1942">
        <v>0</v>
      </c>
    </row>
    <row r="1943" spans="1:76" x14ac:dyDescent="0.25">
      <c r="A1943" t="s">
        <v>745</v>
      </c>
      <c r="B1943" t="s">
        <v>191</v>
      </c>
      <c r="C1943" t="s">
        <v>537</v>
      </c>
      <c r="D1943" t="s">
        <v>668</v>
      </c>
      <c r="E1943" t="s">
        <v>192</v>
      </c>
      <c r="F1943" t="s">
        <v>469</v>
      </c>
      <c r="G1943" t="s">
        <v>198</v>
      </c>
      <c r="H1943" t="s">
        <v>198</v>
      </c>
      <c r="I1943" t="s">
        <v>3088</v>
      </c>
      <c r="J1943" t="s">
        <v>3998</v>
      </c>
      <c r="K1943">
        <v>1</v>
      </c>
      <c r="L1943">
        <v>490</v>
      </c>
      <c r="M1943">
        <v>337</v>
      </c>
      <c r="N1943">
        <v>0</v>
      </c>
      <c r="O1943">
        <v>0</v>
      </c>
      <c r="P1943">
        <v>0</v>
      </c>
      <c r="Q1943">
        <v>490</v>
      </c>
      <c r="R1943">
        <v>0</v>
      </c>
      <c r="S1943">
        <v>0</v>
      </c>
      <c r="T1943">
        <v>31.22</v>
      </c>
      <c r="U1943">
        <v>31.5</v>
      </c>
      <c r="V1943">
        <v>25.82</v>
      </c>
      <c r="W1943">
        <v>-5.4</v>
      </c>
      <c r="X1943">
        <v>1.1100000000000001</v>
      </c>
      <c r="Y1943">
        <v>16.780999999999999</v>
      </c>
      <c r="Z1943">
        <v>10.95</v>
      </c>
      <c r="AA1943">
        <v>3.25</v>
      </c>
      <c r="AB1943" t="s">
        <v>199</v>
      </c>
      <c r="AC1943" s="2">
        <v>-12.648360655737704</v>
      </c>
      <c r="AD1943">
        <v>-2.78</v>
      </c>
      <c r="AE1943">
        <v>324.7</v>
      </c>
      <c r="AF1943">
        <v>0</v>
      </c>
      <c r="AG1943">
        <v>0</v>
      </c>
      <c r="AH1943">
        <v>0</v>
      </c>
      <c r="AI1943" t="s">
        <v>697</v>
      </c>
      <c r="AJ1943" t="s">
        <v>697</v>
      </c>
      <c r="AK1943" t="s">
        <v>697</v>
      </c>
      <c r="AL1943">
        <v>0</v>
      </c>
      <c r="AM1943">
        <v>0</v>
      </c>
      <c r="AN1943" t="s">
        <v>697</v>
      </c>
      <c r="AO1943" t="s">
        <v>697</v>
      </c>
      <c r="AP1943" t="s">
        <v>215</v>
      </c>
      <c r="AQ1943" t="s">
        <v>4053</v>
      </c>
      <c r="AR1943" t="s">
        <v>4054</v>
      </c>
      <c r="AS1943" t="s">
        <v>697</v>
      </c>
      <c r="AT1943" t="s">
        <v>697</v>
      </c>
      <c r="AU1943" t="s">
        <v>223</v>
      </c>
      <c r="AV1943" t="s">
        <v>236</v>
      </c>
      <c r="AW1943" t="s">
        <v>196</v>
      </c>
      <c r="AX1943" t="s">
        <v>697</v>
      </c>
      <c r="AY1943" t="s">
        <v>697</v>
      </c>
      <c r="AZ1943" t="s">
        <v>697</v>
      </c>
      <c r="BA1943" t="s">
        <v>2399</v>
      </c>
      <c r="BB1943" t="s">
        <v>4055</v>
      </c>
      <c r="BC1943">
        <v>0</v>
      </c>
      <c r="BD1943" t="s">
        <v>697</v>
      </c>
      <c r="BE1943">
        <v>0</v>
      </c>
      <c r="BF1943">
        <v>0</v>
      </c>
      <c r="BG1943">
        <v>0</v>
      </c>
      <c r="BH1943">
        <v>0</v>
      </c>
      <c r="BI1943" t="s">
        <v>197</v>
      </c>
      <c r="BJ1943" t="s">
        <v>697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 t="s">
        <v>4056</v>
      </c>
      <c r="BQ1943">
        <v>0</v>
      </c>
      <c r="BR1943">
        <v>0</v>
      </c>
      <c r="BS1943">
        <v>0</v>
      </c>
      <c r="BT1943" t="s">
        <v>697</v>
      </c>
      <c r="BU1943">
        <v>0</v>
      </c>
      <c r="BV1943">
        <v>0</v>
      </c>
      <c r="BW1943" t="s">
        <v>697</v>
      </c>
      <c r="BX1943">
        <v>0</v>
      </c>
    </row>
    <row r="1944" spans="1:76" x14ac:dyDescent="0.25">
      <c r="A1944" t="s">
        <v>726</v>
      </c>
      <c r="B1944" t="s">
        <v>191</v>
      </c>
      <c r="C1944" t="s">
        <v>539</v>
      </c>
      <c r="D1944" t="s">
        <v>540</v>
      </c>
      <c r="E1944" t="s">
        <v>192</v>
      </c>
      <c r="F1944" t="s">
        <v>457</v>
      </c>
      <c r="G1944" t="s">
        <v>697</v>
      </c>
      <c r="H1944" t="s">
        <v>89</v>
      </c>
      <c r="I1944" t="s">
        <v>3339</v>
      </c>
      <c r="J1944" t="s">
        <v>3998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697</v>
      </c>
      <c r="AC1944" s="2">
        <v>0</v>
      </c>
      <c r="AD1944">
        <v>0</v>
      </c>
      <c r="AE1944">
        <v>0</v>
      </c>
      <c r="AF1944">
        <v>1</v>
      </c>
      <c r="AG1944">
        <v>0</v>
      </c>
      <c r="AH1944">
        <v>102.31</v>
      </c>
      <c r="AI1944" t="s">
        <v>700</v>
      </c>
      <c r="AJ1944" t="s">
        <v>704</v>
      </c>
      <c r="AK1944" t="s">
        <v>697</v>
      </c>
      <c r="AL1944">
        <v>0</v>
      </c>
      <c r="AM1944">
        <v>0</v>
      </c>
      <c r="AN1944" t="s">
        <v>194</v>
      </c>
      <c r="AO1944" t="s">
        <v>697</v>
      </c>
      <c r="AP1944" t="s">
        <v>697</v>
      </c>
      <c r="AQ1944" t="s">
        <v>4057</v>
      </c>
      <c r="AR1944" t="s">
        <v>4058</v>
      </c>
      <c r="AS1944" t="s">
        <v>697</v>
      </c>
      <c r="AT1944" t="s">
        <v>697</v>
      </c>
      <c r="AU1944" t="s">
        <v>223</v>
      </c>
      <c r="AV1944" t="s">
        <v>236</v>
      </c>
      <c r="AW1944" t="s">
        <v>196</v>
      </c>
      <c r="AX1944" t="s">
        <v>697</v>
      </c>
      <c r="AY1944" t="s">
        <v>697</v>
      </c>
      <c r="AZ1944" t="s">
        <v>697</v>
      </c>
      <c r="BA1944" t="s">
        <v>4059</v>
      </c>
      <c r="BB1944" t="s">
        <v>4060</v>
      </c>
      <c r="BC1944">
        <v>0</v>
      </c>
      <c r="BD1944" t="s">
        <v>697</v>
      </c>
      <c r="BE1944">
        <v>0</v>
      </c>
      <c r="BF1944">
        <v>0</v>
      </c>
      <c r="BG1944">
        <v>0</v>
      </c>
      <c r="BH1944">
        <v>1.95</v>
      </c>
      <c r="BI1944" t="s">
        <v>197</v>
      </c>
      <c r="BJ1944" t="s">
        <v>192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 t="s">
        <v>4061</v>
      </c>
      <c r="BQ1944">
        <v>0</v>
      </c>
      <c r="BR1944">
        <v>0</v>
      </c>
      <c r="BS1944">
        <v>0</v>
      </c>
      <c r="BT1944" t="s">
        <v>880</v>
      </c>
      <c r="BU1944">
        <v>0</v>
      </c>
      <c r="BV1944">
        <v>0</v>
      </c>
      <c r="BW1944" t="s">
        <v>697</v>
      </c>
      <c r="BX1944">
        <v>0</v>
      </c>
    </row>
    <row r="1945" spans="1:76" x14ac:dyDescent="0.25">
      <c r="A1945" t="s">
        <v>726</v>
      </c>
      <c r="B1945" t="s">
        <v>191</v>
      </c>
      <c r="C1945" t="s">
        <v>539</v>
      </c>
      <c r="D1945" t="s">
        <v>540</v>
      </c>
      <c r="E1945" t="s">
        <v>192</v>
      </c>
      <c r="F1945" t="s">
        <v>457</v>
      </c>
      <c r="G1945" t="s">
        <v>198</v>
      </c>
      <c r="H1945" t="s">
        <v>198</v>
      </c>
      <c r="I1945" t="s">
        <v>3339</v>
      </c>
      <c r="J1945" t="s">
        <v>3998</v>
      </c>
      <c r="K1945">
        <v>1</v>
      </c>
      <c r="L1945">
        <v>733</v>
      </c>
      <c r="M1945">
        <v>497</v>
      </c>
      <c r="N1945">
        <v>0</v>
      </c>
      <c r="O1945">
        <v>0</v>
      </c>
      <c r="P1945">
        <v>0</v>
      </c>
      <c r="Q1945">
        <v>733</v>
      </c>
      <c r="R1945">
        <v>0</v>
      </c>
      <c r="S1945">
        <v>0</v>
      </c>
      <c r="T1945">
        <v>32.200000000000003</v>
      </c>
      <c r="U1945">
        <v>27.5</v>
      </c>
      <c r="V1945">
        <v>22.54</v>
      </c>
      <c r="W1945">
        <v>-9.66</v>
      </c>
      <c r="X1945">
        <v>-28.22</v>
      </c>
      <c r="Y1945">
        <v>13.057</v>
      </c>
      <c r="Z1945">
        <v>16.149999999999999</v>
      </c>
      <c r="AA1945">
        <v>3.25</v>
      </c>
      <c r="AB1945" t="s">
        <v>199</v>
      </c>
      <c r="AC1945" s="2">
        <v>-38.923770491803282</v>
      </c>
      <c r="AD1945">
        <v>-8.56</v>
      </c>
      <c r="AE1945">
        <v>515.28</v>
      </c>
      <c r="AF1945">
        <v>0</v>
      </c>
      <c r="AG1945">
        <v>0</v>
      </c>
      <c r="AH1945">
        <v>0</v>
      </c>
      <c r="AI1945" t="s">
        <v>697</v>
      </c>
      <c r="AJ1945" t="s">
        <v>697</v>
      </c>
      <c r="AK1945" t="s">
        <v>697</v>
      </c>
      <c r="AL1945">
        <v>0</v>
      </c>
      <c r="AM1945">
        <v>0</v>
      </c>
      <c r="AN1945" t="s">
        <v>697</v>
      </c>
      <c r="AO1945" t="s">
        <v>697</v>
      </c>
      <c r="AP1945" t="s">
        <v>415</v>
      </c>
      <c r="AQ1945" t="s">
        <v>4057</v>
      </c>
      <c r="AR1945" t="s">
        <v>4058</v>
      </c>
      <c r="AS1945" t="s">
        <v>697</v>
      </c>
      <c r="AT1945" t="s">
        <v>697</v>
      </c>
      <c r="AU1945" t="s">
        <v>223</v>
      </c>
      <c r="AV1945" t="s">
        <v>236</v>
      </c>
      <c r="AW1945" t="s">
        <v>196</v>
      </c>
      <c r="AX1945" t="s">
        <v>697</v>
      </c>
      <c r="AY1945" t="s">
        <v>697</v>
      </c>
      <c r="AZ1945" t="s">
        <v>697</v>
      </c>
      <c r="BA1945" t="s">
        <v>4059</v>
      </c>
      <c r="BB1945" t="s">
        <v>4060</v>
      </c>
      <c r="BC1945">
        <v>0</v>
      </c>
      <c r="BD1945" t="s">
        <v>697</v>
      </c>
      <c r="BE1945">
        <v>0</v>
      </c>
      <c r="BF1945">
        <v>0</v>
      </c>
      <c r="BG1945">
        <v>0</v>
      </c>
      <c r="BH1945">
        <v>0</v>
      </c>
      <c r="BI1945" t="s">
        <v>197</v>
      </c>
      <c r="BJ1945" t="s">
        <v>697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 t="s">
        <v>4061</v>
      </c>
      <c r="BQ1945">
        <v>0</v>
      </c>
      <c r="BR1945">
        <v>0</v>
      </c>
      <c r="BS1945">
        <v>0</v>
      </c>
      <c r="BT1945" t="s">
        <v>697</v>
      </c>
      <c r="BU1945">
        <v>0</v>
      </c>
      <c r="BV1945">
        <v>0</v>
      </c>
      <c r="BW1945" t="s">
        <v>697</v>
      </c>
      <c r="BX1945">
        <v>0</v>
      </c>
    </row>
    <row r="1946" spans="1:76" x14ac:dyDescent="0.25">
      <c r="A1946" t="s">
        <v>736</v>
      </c>
      <c r="B1946" t="s">
        <v>231</v>
      </c>
      <c r="C1946" t="s">
        <v>256</v>
      </c>
      <c r="D1946" t="s">
        <v>255</v>
      </c>
      <c r="E1946" t="s">
        <v>192</v>
      </c>
      <c r="F1946" t="s">
        <v>257</v>
      </c>
      <c r="G1946" t="s">
        <v>697</v>
      </c>
      <c r="H1946" t="s">
        <v>89</v>
      </c>
      <c r="I1946" t="s">
        <v>2264</v>
      </c>
      <c r="J1946" t="s">
        <v>3998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697</v>
      </c>
      <c r="AC1946" s="2">
        <v>0</v>
      </c>
      <c r="AD1946">
        <v>0</v>
      </c>
      <c r="AE1946">
        <v>0</v>
      </c>
      <c r="AF1946">
        <v>1</v>
      </c>
      <c r="AG1946">
        <v>0</v>
      </c>
      <c r="AH1946">
        <v>51.97</v>
      </c>
      <c r="AI1946" t="s">
        <v>894</v>
      </c>
      <c r="AJ1946" t="s">
        <v>1011</v>
      </c>
      <c r="AK1946" t="s">
        <v>697</v>
      </c>
      <c r="AL1946">
        <v>0</v>
      </c>
      <c r="AM1946">
        <v>0</v>
      </c>
      <c r="AN1946" t="s">
        <v>194</v>
      </c>
      <c r="AO1946" t="s">
        <v>697</v>
      </c>
      <c r="AP1946" t="s">
        <v>697</v>
      </c>
      <c r="AQ1946" t="s">
        <v>4062</v>
      </c>
      <c r="AR1946" t="s">
        <v>4063</v>
      </c>
      <c r="AS1946" t="s">
        <v>697</v>
      </c>
      <c r="AT1946" t="s">
        <v>697</v>
      </c>
      <c r="AU1946" t="s">
        <v>213</v>
      </c>
      <c r="AV1946" t="s">
        <v>236</v>
      </c>
      <c r="AW1946" t="s">
        <v>196</v>
      </c>
      <c r="AX1946" t="s">
        <v>697</v>
      </c>
      <c r="AY1946" t="s">
        <v>697</v>
      </c>
      <c r="AZ1946" t="s">
        <v>697</v>
      </c>
      <c r="BA1946" t="s">
        <v>3072</v>
      </c>
      <c r="BB1946" t="s">
        <v>3567</v>
      </c>
      <c r="BC1946">
        <v>0</v>
      </c>
      <c r="BD1946" t="s">
        <v>697</v>
      </c>
      <c r="BE1946">
        <v>0</v>
      </c>
      <c r="BF1946">
        <v>0</v>
      </c>
      <c r="BG1946">
        <v>0</v>
      </c>
      <c r="BH1946">
        <v>1.75</v>
      </c>
      <c r="BI1946" t="s">
        <v>197</v>
      </c>
      <c r="BJ1946" t="s">
        <v>192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 t="s">
        <v>4064</v>
      </c>
      <c r="BQ1946">
        <v>0</v>
      </c>
      <c r="BR1946">
        <v>0</v>
      </c>
      <c r="BS1946">
        <v>0</v>
      </c>
      <c r="BT1946" t="s">
        <v>880</v>
      </c>
      <c r="BU1946">
        <v>0</v>
      </c>
      <c r="BV1946">
        <v>0</v>
      </c>
      <c r="BW1946" t="s">
        <v>697</v>
      </c>
      <c r="BX1946">
        <v>0</v>
      </c>
    </row>
    <row r="1947" spans="1:76" x14ac:dyDescent="0.25">
      <c r="A1947" t="s">
        <v>736</v>
      </c>
      <c r="B1947" t="s">
        <v>231</v>
      </c>
      <c r="C1947" t="s">
        <v>256</v>
      </c>
      <c r="D1947" t="s">
        <v>255</v>
      </c>
      <c r="E1947" t="s">
        <v>192</v>
      </c>
      <c r="F1947" t="s">
        <v>257</v>
      </c>
      <c r="G1947" t="s">
        <v>198</v>
      </c>
      <c r="H1947" t="s">
        <v>198</v>
      </c>
      <c r="I1947" t="s">
        <v>2264</v>
      </c>
      <c r="J1947" t="s">
        <v>3998</v>
      </c>
      <c r="K1947">
        <v>1</v>
      </c>
      <c r="L1947">
        <v>706</v>
      </c>
      <c r="M1947">
        <v>519</v>
      </c>
      <c r="N1947">
        <v>0</v>
      </c>
      <c r="O1947">
        <v>0</v>
      </c>
      <c r="P1947">
        <v>0</v>
      </c>
      <c r="Q1947">
        <v>706</v>
      </c>
      <c r="R1947">
        <v>0</v>
      </c>
      <c r="S1947">
        <v>0</v>
      </c>
      <c r="T1947">
        <v>26.49</v>
      </c>
      <c r="U1947">
        <v>21.5</v>
      </c>
      <c r="V1947">
        <v>17.62</v>
      </c>
      <c r="W1947">
        <v>-8.8699999999999992</v>
      </c>
      <c r="X1947">
        <v>-28.86</v>
      </c>
      <c r="Y1947">
        <v>3.7145000000000001</v>
      </c>
      <c r="Z1947">
        <v>16.87</v>
      </c>
      <c r="AA1947">
        <v>3.25</v>
      </c>
      <c r="AB1947" t="s">
        <v>199</v>
      </c>
      <c r="AC1947" s="2">
        <v>-31.90532786885246</v>
      </c>
      <c r="AD1947">
        <v>-7.02</v>
      </c>
      <c r="AE1947">
        <v>537.34</v>
      </c>
      <c r="AF1947">
        <v>0</v>
      </c>
      <c r="AG1947">
        <v>0</v>
      </c>
      <c r="AH1947">
        <v>0</v>
      </c>
      <c r="AI1947" t="s">
        <v>697</v>
      </c>
      <c r="AJ1947" t="s">
        <v>697</v>
      </c>
      <c r="AK1947" t="s">
        <v>697</v>
      </c>
      <c r="AL1947">
        <v>0</v>
      </c>
      <c r="AM1947">
        <v>0</v>
      </c>
      <c r="AN1947" t="s">
        <v>697</v>
      </c>
      <c r="AO1947" t="s">
        <v>697</v>
      </c>
      <c r="AP1947" t="s">
        <v>215</v>
      </c>
      <c r="AQ1947" t="s">
        <v>4062</v>
      </c>
      <c r="AR1947" t="s">
        <v>4063</v>
      </c>
      <c r="AS1947" t="s">
        <v>697</v>
      </c>
      <c r="AT1947" t="s">
        <v>697</v>
      </c>
      <c r="AU1947" t="s">
        <v>213</v>
      </c>
      <c r="AV1947" t="s">
        <v>236</v>
      </c>
      <c r="AW1947" t="s">
        <v>196</v>
      </c>
      <c r="AX1947" t="s">
        <v>697</v>
      </c>
      <c r="AY1947" t="s">
        <v>697</v>
      </c>
      <c r="AZ1947" t="s">
        <v>697</v>
      </c>
      <c r="BA1947" t="s">
        <v>3072</v>
      </c>
      <c r="BB1947" t="s">
        <v>3567</v>
      </c>
      <c r="BC1947">
        <v>0</v>
      </c>
      <c r="BD1947" t="s">
        <v>697</v>
      </c>
      <c r="BE1947">
        <v>0</v>
      </c>
      <c r="BF1947">
        <v>0</v>
      </c>
      <c r="BG1947">
        <v>0</v>
      </c>
      <c r="BH1947">
        <v>0</v>
      </c>
      <c r="BI1947" t="s">
        <v>197</v>
      </c>
      <c r="BJ1947" t="s">
        <v>697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 t="s">
        <v>4064</v>
      </c>
      <c r="BQ1947">
        <v>0</v>
      </c>
      <c r="BR1947">
        <v>0</v>
      </c>
      <c r="BS1947">
        <v>0</v>
      </c>
      <c r="BT1947" t="s">
        <v>697</v>
      </c>
      <c r="BU1947">
        <v>0</v>
      </c>
      <c r="BV1947">
        <v>0</v>
      </c>
      <c r="BW1947" t="s">
        <v>697</v>
      </c>
      <c r="BX1947">
        <v>0</v>
      </c>
    </row>
    <row r="1948" spans="1:76" x14ac:dyDescent="0.25">
      <c r="A1948" t="s">
        <v>3642</v>
      </c>
      <c r="B1948" t="s">
        <v>191</v>
      </c>
      <c r="C1948" t="s">
        <v>3643</v>
      </c>
      <c r="D1948" t="s">
        <v>675</v>
      </c>
      <c r="E1948" t="s">
        <v>192</v>
      </c>
      <c r="F1948" t="s">
        <v>685</v>
      </c>
      <c r="G1948" t="s">
        <v>697</v>
      </c>
      <c r="H1948" t="s">
        <v>89</v>
      </c>
      <c r="I1948" t="s">
        <v>2633</v>
      </c>
      <c r="J1948" t="s">
        <v>3998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697</v>
      </c>
      <c r="AC1948" s="2">
        <v>0</v>
      </c>
      <c r="AD1948">
        <v>0</v>
      </c>
      <c r="AE1948">
        <v>0</v>
      </c>
      <c r="AF1948">
        <v>1</v>
      </c>
      <c r="AG1948">
        <v>0</v>
      </c>
      <c r="AH1948">
        <v>55.98</v>
      </c>
      <c r="AI1948" t="s">
        <v>610</v>
      </c>
      <c r="AJ1948" t="s">
        <v>613</v>
      </c>
      <c r="AK1948" t="s">
        <v>697</v>
      </c>
      <c r="AL1948">
        <v>0</v>
      </c>
      <c r="AM1948">
        <v>0</v>
      </c>
      <c r="AN1948" t="s">
        <v>194</v>
      </c>
      <c r="AO1948" t="s">
        <v>697</v>
      </c>
      <c r="AP1948" t="s">
        <v>697</v>
      </c>
      <c r="AQ1948" t="s">
        <v>4065</v>
      </c>
      <c r="AR1948" t="s">
        <v>4066</v>
      </c>
      <c r="AS1948" t="s">
        <v>697</v>
      </c>
      <c r="AT1948" t="s">
        <v>697</v>
      </c>
      <c r="AU1948" t="s">
        <v>223</v>
      </c>
      <c r="AV1948" t="s">
        <v>236</v>
      </c>
      <c r="AW1948" t="s">
        <v>196</v>
      </c>
      <c r="AX1948" t="s">
        <v>697</v>
      </c>
      <c r="AY1948" t="s">
        <v>697</v>
      </c>
      <c r="AZ1948" t="s">
        <v>697</v>
      </c>
      <c r="BA1948" t="s">
        <v>3644</v>
      </c>
      <c r="BB1948" t="s">
        <v>4067</v>
      </c>
      <c r="BC1948">
        <v>0</v>
      </c>
      <c r="BD1948" t="s">
        <v>697</v>
      </c>
      <c r="BE1948">
        <v>0</v>
      </c>
      <c r="BF1948">
        <v>0</v>
      </c>
      <c r="BG1948">
        <v>0</v>
      </c>
      <c r="BH1948">
        <v>1.95</v>
      </c>
      <c r="BI1948" t="s">
        <v>197</v>
      </c>
      <c r="BJ1948" t="s">
        <v>192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 t="s">
        <v>4068</v>
      </c>
      <c r="BQ1948">
        <v>0</v>
      </c>
      <c r="BR1948">
        <v>0</v>
      </c>
      <c r="BS1948">
        <v>0</v>
      </c>
      <c r="BT1948" t="s">
        <v>880</v>
      </c>
      <c r="BU1948">
        <v>0</v>
      </c>
      <c r="BV1948">
        <v>0</v>
      </c>
      <c r="BW1948" t="s">
        <v>697</v>
      </c>
      <c r="BX1948">
        <v>0</v>
      </c>
    </row>
    <row r="1949" spans="1:76" x14ac:dyDescent="0.25">
      <c r="A1949" t="s">
        <v>3642</v>
      </c>
      <c r="B1949" t="s">
        <v>191</v>
      </c>
      <c r="C1949" t="s">
        <v>3643</v>
      </c>
      <c r="D1949" t="s">
        <v>675</v>
      </c>
      <c r="E1949" t="s">
        <v>192</v>
      </c>
      <c r="F1949" t="s">
        <v>685</v>
      </c>
      <c r="G1949" t="s">
        <v>198</v>
      </c>
      <c r="H1949" t="s">
        <v>198</v>
      </c>
      <c r="I1949" t="s">
        <v>2633</v>
      </c>
      <c r="J1949" t="s">
        <v>3998</v>
      </c>
      <c r="K1949">
        <v>1</v>
      </c>
      <c r="L1949">
        <v>525</v>
      </c>
      <c r="M1949">
        <v>361</v>
      </c>
      <c r="N1949">
        <v>0</v>
      </c>
      <c r="O1949">
        <v>0</v>
      </c>
      <c r="P1949">
        <v>0</v>
      </c>
      <c r="Q1949">
        <v>525</v>
      </c>
      <c r="R1949">
        <v>0</v>
      </c>
      <c r="S1949">
        <v>0</v>
      </c>
      <c r="T1949">
        <v>31.24</v>
      </c>
      <c r="U1949">
        <v>31.5</v>
      </c>
      <c r="V1949">
        <v>25.82</v>
      </c>
      <c r="W1949">
        <v>-5.42</v>
      </c>
      <c r="X1949">
        <v>1.1200000000000001</v>
      </c>
      <c r="Y1949">
        <v>8.9930000000000003</v>
      </c>
      <c r="Z1949">
        <v>11.73</v>
      </c>
      <c r="AA1949">
        <v>3.25</v>
      </c>
      <c r="AB1949" t="s">
        <v>199</v>
      </c>
      <c r="AC1949" s="2">
        <v>-6.2483606557377049</v>
      </c>
      <c r="AD1949">
        <v>-1.37</v>
      </c>
      <c r="AE1949">
        <v>347.9</v>
      </c>
      <c r="AF1949">
        <v>0</v>
      </c>
      <c r="AG1949">
        <v>0</v>
      </c>
      <c r="AH1949">
        <v>0</v>
      </c>
      <c r="AI1949" t="s">
        <v>697</v>
      </c>
      <c r="AJ1949" t="s">
        <v>697</v>
      </c>
      <c r="AK1949" t="s">
        <v>697</v>
      </c>
      <c r="AL1949">
        <v>0</v>
      </c>
      <c r="AM1949">
        <v>0</v>
      </c>
      <c r="AN1949" t="s">
        <v>697</v>
      </c>
      <c r="AO1949" t="s">
        <v>697</v>
      </c>
      <c r="AP1949" t="s">
        <v>215</v>
      </c>
      <c r="AQ1949" t="s">
        <v>4065</v>
      </c>
      <c r="AR1949" t="s">
        <v>4066</v>
      </c>
      <c r="AS1949" t="s">
        <v>697</v>
      </c>
      <c r="AT1949" t="s">
        <v>697</v>
      </c>
      <c r="AU1949" t="s">
        <v>223</v>
      </c>
      <c r="AV1949" t="s">
        <v>236</v>
      </c>
      <c r="AW1949" t="s">
        <v>196</v>
      </c>
      <c r="AX1949" t="s">
        <v>697</v>
      </c>
      <c r="AY1949" t="s">
        <v>697</v>
      </c>
      <c r="AZ1949" t="s">
        <v>697</v>
      </c>
      <c r="BA1949" t="s">
        <v>3644</v>
      </c>
      <c r="BB1949" t="s">
        <v>4067</v>
      </c>
      <c r="BC1949">
        <v>0</v>
      </c>
      <c r="BD1949" t="s">
        <v>697</v>
      </c>
      <c r="BE1949">
        <v>0</v>
      </c>
      <c r="BF1949">
        <v>0</v>
      </c>
      <c r="BG1949">
        <v>0</v>
      </c>
      <c r="BH1949">
        <v>0</v>
      </c>
      <c r="BI1949" t="s">
        <v>197</v>
      </c>
      <c r="BJ1949" t="s">
        <v>697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 t="s">
        <v>4068</v>
      </c>
      <c r="BQ1949">
        <v>0</v>
      </c>
      <c r="BR1949">
        <v>0</v>
      </c>
      <c r="BS1949">
        <v>0</v>
      </c>
      <c r="BT1949" t="s">
        <v>697</v>
      </c>
      <c r="BU1949">
        <v>0</v>
      </c>
      <c r="BV1949">
        <v>0</v>
      </c>
      <c r="BW1949" t="s">
        <v>697</v>
      </c>
      <c r="BX1949">
        <v>0</v>
      </c>
    </row>
    <row r="1950" spans="1:76" x14ac:dyDescent="0.25">
      <c r="A1950" t="s">
        <v>722</v>
      </c>
      <c r="B1950" t="s">
        <v>191</v>
      </c>
      <c r="C1950" t="s">
        <v>615</v>
      </c>
      <c r="D1950" t="s">
        <v>798</v>
      </c>
      <c r="E1950" t="s">
        <v>192</v>
      </c>
      <c r="F1950" t="s">
        <v>616</v>
      </c>
      <c r="G1950" t="s">
        <v>697</v>
      </c>
      <c r="H1950" t="s">
        <v>89</v>
      </c>
      <c r="I1950" t="s">
        <v>3339</v>
      </c>
      <c r="J1950" t="s">
        <v>3998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697</v>
      </c>
      <c r="AC1950" s="2">
        <v>0</v>
      </c>
      <c r="AD1950">
        <v>0</v>
      </c>
      <c r="AE1950">
        <v>0</v>
      </c>
      <c r="AF1950">
        <v>1</v>
      </c>
      <c r="AG1950">
        <v>0</v>
      </c>
      <c r="AH1950">
        <v>50.68</v>
      </c>
      <c r="AI1950" t="s">
        <v>614</v>
      </c>
      <c r="AJ1950" t="s">
        <v>682</v>
      </c>
      <c r="AK1950" t="s">
        <v>697</v>
      </c>
      <c r="AL1950">
        <v>0</v>
      </c>
      <c r="AM1950">
        <v>0</v>
      </c>
      <c r="AN1950" t="s">
        <v>194</v>
      </c>
      <c r="AO1950" t="s">
        <v>697</v>
      </c>
      <c r="AP1950" t="s">
        <v>697</v>
      </c>
      <c r="AQ1950" t="s">
        <v>4069</v>
      </c>
      <c r="AR1950" t="s">
        <v>4070</v>
      </c>
      <c r="AS1950" t="s">
        <v>697</v>
      </c>
      <c r="AT1950" t="s">
        <v>697</v>
      </c>
      <c r="AU1950" t="s">
        <v>213</v>
      </c>
      <c r="AV1950" t="s">
        <v>236</v>
      </c>
      <c r="AW1950" t="s">
        <v>196</v>
      </c>
      <c r="AX1950" t="s">
        <v>697</v>
      </c>
      <c r="AY1950" t="s">
        <v>697</v>
      </c>
      <c r="AZ1950" t="s">
        <v>697</v>
      </c>
      <c r="BA1950" t="s">
        <v>4071</v>
      </c>
      <c r="BB1950" t="s">
        <v>4072</v>
      </c>
      <c r="BC1950">
        <v>0</v>
      </c>
      <c r="BD1950" t="s">
        <v>697</v>
      </c>
      <c r="BE1950">
        <v>0</v>
      </c>
      <c r="BF1950">
        <v>0</v>
      </c>
      <c r="BG1950">
        <v>0</v>
      </c>
      <c r="BH1950">
        <v>1.6</v>
      </c>
      <c r="BI1950" t="s">
        <v>197</v>
      </c>
      <c r="BJ1950" t="s">
        <v>192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 t="s">
        <v>4073</v>
      </c>
      <c r="BQ1950">
        <v>0</v>
      </c>
      <c r="BR1950">
        <v>0</v>
      </c>
      <c r="BS1950">
        <v>0</v>
      </c>
      <c r="BT1950" t="s">
        <v>880</v>
      </c>
      <c r="BU1950">
        <v>0</v>
      </c>
      <c r="BV1950">
        <v>0</v>
      </c>
      <c r="BW1950" t="s">
        <v>697</v>
      </c>
      <c r="BX1950">
        <v>0</v>
      </c>
    </row>
    <row r="1951" spans="1:76" x14ac:dyDescent="0.25">
      <c r="A1951" t="s">
        <v>722</v>
      </c>
      <c r="B1951" t="s">
        <v>191</v>
      </c>
      <c r="C1951" t="s">
        <v>615</v>
      </c>
      <c r="D1951" t="s">
        <v>798</v>
      </c>
      <c r="E1951" t="s">
        <v>192</v>
      </c>
      <c r="F1951" t="s">
        <v>616</v>
      </c>
      <c r="G1951" t="s">
        <v>198</v>
      </c>
      <c r="H1951" t="s">
        <v>198</v>
      </c>
      <c r="I1951" t="s">
        <v>3339</v>
      </c>
      <c r="J1951" t="s">
        <v>3998</v>
      </c>
      <c r="K1951">
        <v>1</v>
      </c>
      <c r="L1951">
        <v>684.82</v>
      </c>
      <c r="M1951">
        <v>455</v>
      </c>
      <c r="N1951">
        <v>0</v>
      </c>
      <c r="O1951">
        <v>0</v>
      </c>
      <c r="P1951">
        <v>0</v>
      </c>
      <c r="Q1951">
        <v>684.82</v>
      </c>
      <c r="R1951">
        <v>0</v>
      </c>
      <c r="S1951">
        <v>0</v>
      </c>
      <c r="T1951">
        <v>33.56</v>
      </c>
      <c r="U1951">
        <v>27.5</v>
      </c>
      <c r="V1951">
        <v>22.54</v>
      </c>
      <c r="W1951">
        <v>-11.02</v>
      </c>
      <c r="X1951">
        <v>-34.020000000000003</v>
      </c>
      <c r="Y1951">
        <v>20.515999999999998</v>
      </c>
      <c r="Z1951">
        <v>14.79</v>
      </c>
      <c r="AA1951">
        <v>3.25</v>
      </c>
      <c r="AB1951" t="s">
        <v>199</v>
      </c>
      <c r="AC1951" s="2">
        <v>-50.832786885245902</v>
      </c>
      <c r="AD1951">
        <v>-11.18</v>
      </c>
      <c r="AE1951">
        <v>481.71</v>
      </c>
      <c r="AF1951">
        <v>0</v>
      </c>
      <c r="AG1951">
        <v>0</v>
      </c>
      <c r="AH1951">
        <v>0</v>
      </c>
      <c r="AI1951" t="s">
        <v>697</v>
      </c>
      <c r="AJ1951" t="s">
        <v>697</v>
      </c>
      <c r="AK1951" t="s">
        <v>697</v>
      </c>
      <c r="AL1951">
        <v>0</v>
      </c>
      <c r="AM1951">
        <v>0</v>
      </c>
      <c r="AN1951" t="s">
        <v>697</v>
      </c>
      <c r="AO1951" t="s">
        <v>697</v>
      </c>
      <c r="AP1951" t="s">
        <v>215</v>
      </c>
      <c r="AQ1951" t="s">
        <v>4069</v>
      </c>
      <c r="AR1951" t="s">
        <v>4070</v>
      </c>
      <c r="AS1951" t="s">
        <v>697</v>
      </c>
      <c r="AT1951" t="s">
        <v>697</v>
      </c>
      <c r="AU1951" t="s">
        <v>213</v>
      </c>
      <c r="AV1951" t="s">
        <v>236</v>
      </c>
      <c r="AW1951" t="s">
        <v>196</v>
      </c>
      <c r="AX1951" t="s">
        <v>697</v>
      </c>
      <c r="AY1951" t="s">
        <v>697</v>
      </c>
      <c r="AZ1951" t="s">
        <v>697</v>
      </c>
      <c r="BA1951" t="s">
        <v>4071</v>
      </c>
      <c r="BB1951" t="s">
        <v>4072</v>
      </c>
      <c r="BC1951">
        <v>0</v>
      </c>
      <c r="BD1951" t="s">
        <v>697</v>
      </c>
      <c r="BE1951">
        <v>0</v>
      </c>
      <c r="BF1951">
        <v>0</v>
      </c>
      <c r="BG1951">
        <v>0</v>
      </c>
      <c r="BH1951">
        <v>0</v>
      </c>
      <c r="BI1951" t="s">
        <v>197</v>
      </c>
      <c r="BJ1951" t="s">
        <v>697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 t="s">
        <v>4073</v>
      </c>
      <c r="BQ1951">
        <v>0</v>
      </c>
      <c r="BR1951">
        <v>0</v>
      </c>
      <c r="BS1951">
        <v>0</v>
      </c>
      <c r="BT1951" t="s">
        <v>697</v>
      </c>
      <c r="BU1951">
        <v>0</v>
      </c>
      <c r="BV1951">
        <v>0</v>
      </c>
      <c r="BW1951" t="s">
        <v>697</v>
      </c>
      <c r="BX1951">
        <v>0</v>
      </c>
    </row>
    <row r="1952" spans="1:76" x14ac:dyDescent="0.25">
      <c r="A1952" t="s">
        <v>739</v>
      </c>
      <c r="B1952" t="s">
        <v>191</v>
      </c>
      <c r="C1952" t="s">
        <v>535</v>
      </c>
      <c r="D1952" t="s">
        <v>536</v>
      </c>
      <c r="E1952" t="s">
        <v>192</v>
      </c>
      <c r="F1952" t="s">
        <v>253</v>
      </c>
      <c r="G1952" t="s">
        <v>697</v>
      </c>
      <c r="H1952" t="s">
        <v>89</v>
      </c>
      <c r="I1952" t="s">
        <v>3088</v>
      </c>
      <c r="J1952" t="s">
        <v>3998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697</v>
      </c>
      <c r="AC1952" s="2">
        <v>0</v>
      </c>
      <c r="AD1952">
        <v>0</v>
      </c>
      <c r="AE1952">
        <v>0</v>
      </c>
      <c r="AF1952">
        <v>1</v>
      </c>
      <c r="AG1952">
        <v>0</v>
      </c>
      <c r="AH1952">
        <v>57.42</v>
      </c>
      <c r="AI1952" t="s">
        <v>604</v>
      </c>
      <c r="AJ1952" t="s">
        <v>614</v>
      </c>
      <c r="AK1952" t="s">
        <v>697</v>
      </c>
      <c r="AL1952">
        <v>0</v>
      </c>
      <c r="AM1952">
        <v>0</v>
      </c>
      <c r="AN1952" t="s">
        <v>194</v>
      </c>
      <c r="AO1952" t="s">
        <v>697</v>
      </c>
      <c r="AP1952" t="s">
        <v>697</v>
      </c>
      <c r="AQ1952" t="s">
        <v>1452</v>
      </c>
      <c r="AR1952" t="s">
        <v>1453</v>
      </c>
      <c r="AS1952" t="s">
        <v>697</v>
      </c>
      <c r="AT1952" t="s">
        <v>697</v>
      </c>
      <c r="AU1952" t="s">
        <v>602</v>
      </c>
      <c r="AV1952" t="s">
        <v>236</v>
      </c>
      <c r="AW1952" t="s">
        <v>196</v>
      </c>
      <c r="AX1952" t="s">
        <v>697</v>
      </c>
      <c r="AY1952" t="s">
        <v>697</v>
      </c>
      <c r="AZ1952" t="s">
        <v>697</v>
      </c>
      <c r="BA1952" t="s">
        <v>3629</v>
      </c>
      <c r="BB1952" t="s">
        <v>4074</v>
      </c>
      <c r="BC1952">
        <v>0</v>
      </c>
      <c r="BD1952" t="s">
        <v>697</v>
      </c>
      <c r="BE1952">
        <v>0</v>
      </c>
      <c r="BF1952">
        <v>0</v>
      </c>
      <c r="BG1952">
        <v>0</v>
      </c>
      <c r="BH1952">
        <v>2</v>
      </c>
      <c r="BI1952" t="s">
        <v>197</v>
      </c>
      <c r="BJ1952" t="s">
        <v>192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 t="s">
        <v>4075</v>
      </c>
      <c r="BQ1952">
        <v>0</v>
      </c>
      <c r="BR1952">
        <v>0</v>
      </c>
      <c r="BS1952">
        <v>0</v>
      </c>
      <c r="BT1952" t="s">
        <v>880</v>
      </c>
      <c r="BU1952">
        <v>0</v>
      </c>
      <c r="BV1952">
        <v>0</v>
      </c>
      <c r="BW1952" t="s">
        <v>697</v>
      </c>
      <c r="BX1952">
        <v>0</v>
      </c>
    </row>
    <row r="1953" spans="1:76" x14ac:dyDescent="0.25">
      <c r="A1953" t="s">
        <v>739</v>
      </c>
      <c r="B1953" t="s">
        <v>191</v>
      </c>
      <c r="C1953" t="s">
        <v>535</v>
      </c>
      <c r="D1953" t="s">
        <v>536</v>
      </c>
      <c r="E1953" t="s">
        <v>192</v>
      </c>
      <c r="F1953" t="s">
        <v>253</v>
      </c>
      <c r="G1953" t="s">
        <v>198</v>
      </c>
      <c r="H1953" t="s">
        <v>198</v>
      </c>
      <c r="I1953" t="s">
        <v>3088</v>
      </c>
      <c r="J1953" t="s">
        <v>3998</v>
      </c>
      <c r="K1953">
        <v>1</v>
      </c>
      <c r="L1953">
        <v>549</v>
      </c>
      <c r="M1953">
        <v>377</v>
      </c>
      <c r="N1953">
        <v>0</v>
      </c>
      <c r="O1953">
        <v>0</v>
      </c>
      <c r="P1953">
        <v>0</v>
      </c>
      <c r="Q1953">
        <v>549</v>
      </c>
      <c r="R1953">
        <v>0</v>
      </c>
      <c r="S1953">
        <v>0</v>
      </c>
      <c r="T1953">
        <v>31.33</v>
      </c>
      <c r="U1953">
        <v>31.5</v>
      </c>
      <c r="V1953">
        <v>25.82</v>
      </c>
      <c r="W1953">
        <v>-5.51</v>
      </c>
      <c r="X1953">
        <v>0.76</v>
      </c>
      <c r="Y1953">
        <v>11.298</v>
      </c>
      <c r="Z1953">
        <v>12.25</v>
      </c>
      <c r="AA1953">
        <v>3.25</v>
      </c>
      <c r="AB1953" t="s">
        <v>199</v>
      </c>
      <c r="AC1953" s="2">
        <v>-8.4983606557377041</v>
      </c>
      <c r="AD1953">
        <v>-1.87</v>
      </c>
      <c r="AE1953">
        <v>363.82</v>
      </c>
      <c r="AF1953">
        <v>0</v>
      </c>
      <c r="AG1953">
        <v>0</v>
      </c>
      <c r="AH1953">
        <v>0</v>
      </c>
      <c r="AI1953" t="s">
        <v>697</v>
      </c>
      <c r="AJ1953" t="s">
        <v>697</v>
      </c>
      <c r="AK1953" t="s">
        <v>697</v>
      </c>
      <c r="AL1953">
        <v>0</v>
      </c>
      <c r="AM1953">
        <v>0</v>
      </c>
      <c r="AN1953" t="s">
        <v>697</v>
      </c>
      <c r="AO1953" t="s">
        <v>697</v>
      </c>
      <c r="AP1953" t="s">
        <v>215</v>
      </c>
      <c r="AQ1953" t="s">
        <v>1452</v>
      </c>
      <c r="AR1953" t="s">
        <v>1453</v>
      </c>
      <c r="AS1953" t="s">
        <v>697</v>
      </c>
      <c r="AT1953" t="s">
        <v>697</v>
      </c>
      <c r="AU1953" t="s">
        <v>602</v>
      </c>
      <c r="AV1953" t="s">
        <v>236</v>
      </c>
      <c r="AW1953" t="s">
        <v>196</v>
      </c>
      <c r="AX1953" t="s">
        <v>697</v>
      </c>
      <c r="AY1953" t="s">
        <v>697</v>
      </c>
      <c r="AZ1953" t="s">
        <v>697</v>
      </c>
      <c r="BA1953" t="s">
        <v>3629</v>
      </c>
      <c r="BB1953" t="s">
        <v>4074</v>
      </c>
      <c r="BC1953">
        <v>0</v>
      </c>
      <c r="BD1953" t="s">
        <v>697</v>
      </c>
      <c r="BE1953">
        <v>0</v>
      </c>
      <c r="BF1953">
        <v>0</v>
      </c>
      <c r="BG1953">
        <v>0</v>
      </c>
      <c r="BH1953">
        <v>0</v>
      </c>
      <c r="BI1953" t="s">
        <v>197</v>
      </c>
      <c r="BJ1953" t="s">
        <v>697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 t="s">
        <v>4075</v>
      </c>
      <c r="BQ1953">
        <v>0</v>
      </c>
      <c r="BR1953">
        <v>0</v>
      </c>
      <c r="BS1953">
        <v>0</v>
      </c>
      <c r="BT1953" t="s">
        <v>697</v>
      </c>
      <c r="BU1953">
        <v>0</v>
      </c>
      <c r="BV1953">
        <v>0</v>
      </c>
      <c r="BW1953" t="s">
        <v>697</v>
      </c>
      <c r="BX1953">
        <v>0</v>
      </c>
    </row>
    <row r="1954" spans="1:76" x14ac:dyDescent="0.25">
      <c r="A1954" t="s">
        <v>745</v>
      </c>
      <c r="B1954" t="s">
        <v>191</v>
      </c>
      <c r="C1954" t="s">
        <v>537</v>
      </c>
      <c r="D1954" t="s">
        <v>668</v>
      </c>
      <c r="E1954" t="s">
        <v>192</v>
      </c>
      <c r="F1954" t="s">
        <v>469</v>
      </c>
      <c r="G1954" t="s">
        <v>697</v>
      </c>
      <c r="H1954" t="s">
        <v>89</v>
      </c>
      <c r="I1954" t="s">
        <v>1203</v>
      </c>
      <c r="J1954" t="s">
        <v>3998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697</v>
      </c>
      <c r="AC1954" s="2">
        <v>0</v>
      </c>
      <c r="AD1954">
        <v>0</v>
      </c>
      <c r="AE1954">
        <v>0</v>
      </c>
      <c r="AF1954">
        <v>1</v>
      </c>
      <c r="AG1954">
        <v>0</v>
      </c>
      <c r="AH1954">
        <v>50.24</v>
      </c>
      <c r="AI1954" t="s">
        <v>894</v>
      </c>
      <c r="AJ1954" t="s">
        <v>1011</v>
      </c>
      <c r="AK1954" t="s">
        <v>697</v>
      </c>
      <c r="AL1954">
        <v>0</v>
      </c>
      <c r="AM1954">
        <v>0</v>
      </c>
      <c r="AN1954" t="s">
        <v>194</v>
      </c>
      <c r="AO1954" t="s">
        <v>697</v>
      </c>
      <c r="AP1954" t="s">
        <v>697</v>
      </c>
      <c r="AQ1954" t="s">
        <v>4076</v>
      </c>
      <c r="AR1954" t="s">
        <v>4077</v>
      </c>
      <c r="AS1954" t="s">
        <v>697</v>
      </c>
      <c r="AT1954" t="s">
        <v>697</v>
      </c>
      <c r="AU1954" t="s">
        <v>213</v>
      </c>
      <c r="AV1954" t="s">
        <v>236</v>
      </c>
      <c r="AW1954" t="s">
        <v>196</v>
      </c>
      <c r="AX1954" t="s">
        <v>697</v>
      </c>
      <c r="AY1954" t="s">
        <v>697</v>
      </c>
      <c r="AZ1954" t="s">
        <v>697</v>
      </c>
      <c r="BA1954" t="s">
        <v>1494</v>
      </c>
      <c r="BB1954" t="s">
        <v>1495</v>
      </c>
      <c r="BC1954">
        <v>0</v>
      </c>
      <c r="BD1954" t="s">
        <v>697</v>
      </c>
      <c r="BE1954">
        <v>0</v>
      </c>
      <c r="BF1954">
        <v>0</v>
      </c>
      <c r="BG1954">
        <v>0</v>
      </c>
      <c r="BH1954">
        <v>1.75</v>
      </c>
      <c r="BI1954" t="s">
        <v>197</v>
      </c>
      <c r="BJ1954" t="s">
        <v>192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 t="s">
        <v>4078</v>
      </c>
      <c r="BQ1954">
        <v>0</v>
      </c>
      <c r="BR1954">
        <v>0</v>
      </c>
      <c r="BS1954">
        <v>0</v>
      </c>
      <c r="BT1954" t="s">
        <v>880</v>
      </c>
      <c r="BU1954">
        <v>0</v>
      </c>
      <c r="BV1954">
        <v>0</v>
      </c>
      <c r="BW1954" t="s">
        <v>697</v>
      </c>
      <c r="BX1954">
        <v>0</v>
      </c>
    </row>
    <row r="1955" spans="1:76" x14ac:dyDescent="0.25">
      <c r="A1955" t="s">
        <v>745</v>
      </c>
      <c r="B1955" t="s">
        <v>191</v>
      </c>
      <c r="C1955" t="s">
        <v>537</v>
      </c>
      <c r="D1955" t="s">
        <v>668</v>
      </c>
      <c r="E1955" t="s">
        <v>192</v>
      </c>
      <c r="F1955" t="s">
        <v>469</v>
      </c>
      <c r="G1955" t="s">
        <v>198</v>
      </c>
      <c r="H1955" t="s">
        <v>198</v>
      </c>
      <c r="I1955" t="s">
        <v>1203</v>
      </c>
      <c r="J1955" t="s">
        <v>3998</v>
      </c>
      <c r="K1955">
        <v>1</v>
      </c>
      <c r="L1955">
        <v>489</v>
      </c>
      <c r="M1955">
        <v>340</v>
      </c>
      <c r="N1955">
        <v>0</v>
      </c>
      <c r="O1955">
        <v>0</v>
      </c>
      <c r="P1955">
        <v>0</v>
      </c>
      <c r="Q1955">
        <v>489</v>
      </c>
      <c r="R1955">
        <v>0</v>
      </c>
      <c r="S1955">
        <v>0</v>
      </c>
      <c r="T1955">
        <v>30.47</v>
      </c>
      <c r="U1955">
        <v>31.5</v>
      </c>
      <c r="V1955">
        <v>25.82</v>
      </c>
      <c r="W1955">
        <v>-4.6500000000000004</v>
      </c>
      <c r="X1955">
        <v>4.12</v>
      </c>
      <c r="Y1955">
        <v>3.59</v>
      </c>
      <c r="Z1955">
        <v>11.05</v>
      </c>
      <c r="AA1955">
        <v>3.25</v>
      </c>
      <c r="AB1955" t="s">
        <v>199</v>
      </c>
      <c r="AC1955" s="2">
        <v>1.180327868852459</v>
      </c>
      <c r="AD1955">
        <v>0.26</v>
      </c>
      <c r="AE1955">
        <v>323.92</v>
      </c>
      <c r="AF1955">
        <v>0</v>
      </c>
      <c r="AG1955">
        <v>0</v>
      </c>
      <c r="AH1955">
        <v>0</v>
      </c>
      <c r="AI1955" t="s">
        <v>697</v>
      </c>
      <c r="AJ1955" t="s">
        <v>697</v>
      </c>
      <c r="AK1955" t="s">
        <v>697</v>
      </c>
      <c r="AL1955">
        <v>0</v>
      </c>
      <c r="AM1955">
        <v>0</v>
      </c>
      <c r="AN1955" t="s">
        <v>697</v>
      </c>
      <c r="AO1955" t="s">
        <v>697</v>
      </c>
      <c r="AP1955" t="s">
        <v>215</v>
      </c>
      <c r="AQ1955" t="s">
        <v>4076</v>
      </c>
      <c r="AR1955" t="s">
        <v>4077</v>
      </c>
      <c r="AS1955" t="s">
        <v>697</v>
      </c>
      <c r="AT1955" t="s">
        <v>697</v>
      </c>
      <c r="AU1955" t="s">
        <v>213</v>
      </c>
      <c r="AV1955" t="s">
        <v>236</v>
      </c>
      <c r="AW1955" t="s">
        <v>196</v>
      </c>
      <c r="AX1955" t="s">
        <v>697</v>
      </c>
      <c r="AY1955" t="s">
        <v>697</v>
      </c>
      <c r="AZ1955" t="s">
        <v>697</v>
      </c>
      <c r="BA1955" t="s">
        <v>1494</v>
      </c>
      <c r="BB1955" t="s">
        <v>1495</v>
      </c>
      <c r="BC1955">
        <v>0</v>
      </c>
      <c r="BD1955" t="s">
        <v>697</v>
      </c>
      <c r="BE1955">
        <v>0</v>
      </c>
      <c r="BF1955">
        <v>0</v>
      </c>
      <c r="BG1955">
        <v>0</v>
      </c>
      <c r="BH1955">
        <v>0</v>
      </c>
      <c r="BI1955" t="s">
        <v>197</v>
      </c>
      <c r="BJ1955" t="s">
        <v>697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 t="s">
        <v>4078</v>
      </c>
      <c r="BQ1955">
        <v>0</v>
      </c>
      <c r="BR1955">
        <v>0</v>
      </c>
      <c r="BS1955">
        <v>0</v>
      </c>
      <c r="BT1955" t="s">
        <v>697</v>
      </c>
      <c r="BU1955">
        <v>0</v>
      </c>
      <c r="BV1955">
        <v>0</v>
      </c>
      <c r="BW1955" t="s">
        <v>697</v>
      </c>
      <c r="BX1955">
        <v>0</v>
      </c>
    </row>
    <row r="1956" spans="1:76" x14ac:dyDescent="0.25">
      <c r="A1956" t="s">
        <v>791</v>
      </c>
      <c r="B1956" t="s">
        <v>191</v>
      </c>
      <c r="C1956" t="s">
        <v>792</v>
      </c>
      <c r="D1956" t="s">
        <v>675</v>
      </c>
      <c r="E1956" t="s">
        <v>192</v>
      </c>
      <c r="F1956" t="s">
        <v>624</v>
      </c>
      <c r="G1956" t="s">
        <v>697</v>
      </c>
      <c r="H1956" t="s">
        <v>89</v>
      </c>
      <c r="I1956" t="s">
        <v>2633</v>
      </c>
      <c r="J1956" t="s">
        <v>3998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697</v>
      </c>
      <c r="AC1956" s="2">
        <v>0</v>
      </c>
      <c r="AD1956">
        <v>0</v>
      </c>
      <c r="AE1956">
        <v>0</v>
      </c>
      <c r="AF1956">
        <v>1</v>
      </c>
      <c r="AG1956">
        <v>0</v>
      </c>
      <c r="AH1956">
        <v>30.14</v>
      </c>
      <c r="AI1956" t="s">
        <v>894</v>
      </c>
      <c r="AJ1956" t="s">
        <v>1011</v>
      </c>
      <c r="AK1956" t="s">
        <v>697</v>
      </c>
      <c r="AL1956">
        <v>0</v>
      </c>
      <c r="AM1956">
        <v>0</v>
      </c>
      <c r="AN1956" t="s">
        <v>194</v>
      </c>
      <c r="AO1956" t="s">
        <v>697</v>
      </c>
      <c r="AP1956" t="s">
        <v>697</v>
      </c>
      <c r="AQ1956" t="s">
        <v>4079</v>
      </c>
      <c r="AR1956" t="s">
        <v>4080</v>
      </c>
      <c r="AS1956" t="s">
        <v>697</v>
      </c>
      <c r="AT1956" t="s">
        <v>697</v>
      </c>
      <c r="AU1956" t="s">
        <v>395</v>
      </c>
      <c r="AV1956" t="s">
        <v>236</v>
      </c>
      <c r="AW1956" t="s">
        <v>196</v>
      </c>
      <c r="AX1956" t="s">
        <v>697</v>
      </c>
      <c r="AY1956" t="s">
        <v>697</v>
      </c>
      <c r="AZ1956" t="s">
        <v>697</v>
      </c>
      <c r="BA1956" t="s">
        <v>3776</v>
      </c>
      <c r="BB1956" t="s">
        <v>4081</v>
      </c>
      <c r="BC1956">
        <v>0</v>
      </c>
      <c r="BD1956" t="s">
        <v>697</v>
      </c>
      <c r="BE1956">
        <v>0</v>
      </c>
      <c r="BF1956">
        <v>0</v>
      </c>
      <c r="BG1956">
        <v>0</v>
      </c>
      <c r="BH1956">
        <v>1.05</v>
      </c>
      <c r="BI1956" t="s">
        <v>197</v>
      </c>
      <c r="BJ1956" t="s">
        <v>192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 t="s">
        <v>4082</v>
      </c>
      <c r="BQ1956">
        <v>0</v>
      </c>
      <c r="BR1956">
        <v>0</v>
      </c>
      <c r="BS1956">
        <v>0</v>
      </c>
      <c r="BT1956" t="s">
        <v>880</v>
      </c>
      <c r="BU1956">
        <v>0</v>
      </c>
      <c r="BV1956">
        <v>0</v>
      </c>
      <c r="BW1956" t="s">
        <v>697</v>
      </c>
      <c r="BX1956">
        <v>0</v>
      </c>
    </row>
    <row r="1957" spans="1:76" x14ac:dyDescent="0.25">
      <c r="A1957" t="s">
        <v>791</v>
      </c>
      <c r="B1957" t="s">
        <v>191</v>
      </c>
      <c r="C1957" t="s">
        <v>792</v>
      </c>
      <c r="D1957" t="s">
        <v>675</v>
      </c>
      <c r="E1957" t="s">
        <v>192</v>
      </c>
      <c r="F1957" t="s">
        <v>624</v>
      </c>
      <c r="G1957" t="s">
        <v>198</v>
      </c>
      <c r="H1957" t="s">
        <v>198</v>
      </c>
      <c r="I1957" t="s">
        <v>2633</v>
      </c>
      <c r="J1957" t="s">
        <v>3998</v>
      </c>
      <c r="K1957">
        <v>1</v>
      </c>
      <c r="L1957">
        <v>737</v>
      </c>
      <c r="M1957">
        <v>484</v>
      </c>
      <c r="N1957">
        <v>0</v>
      </c>
      <c r="O1957">
        <v>0</v>
      </c>
      <c r="P1957">
        <v>0</v>
      </c>
      <c r="Q1957">
        <v>737</v>
      </c>
      <c r="R1957">
        <v>0</v>
      </c>
      <c r="S1957">
        <v>0</v>
      </c>
      <c r="T1957">
        <v>34.33</v>
      </c>
      <c r="U1957">
        <v>31.5</v>
      </c>
      <c r="V1957">
        <v>25.82</v>
      </c>
      <c r="W1957">
        <v>-8.51</v>
      </c>
      <c r="X1957">
        <v>-8.0299999999999994</v>
      </c>
      <c r="Y1957">
        <v>13.891999999999999</v>
      </c>
      <c r="Z1957">
        <v>11.05</v>
      </c>
      <c r="AA1957">
        <v>1.5</v>
      </c>
      <c r="AB1957" t="s">
        <v>398</v>
      </c>
      <c r="AC1957" s="2">
        <v>-19.419672131147539</v>
      </c>
      <c r="AD1957">
        <v>-4.2699999999999996</v>
      </c>
      <c r="AE1957">
        <v>493.8</v>
      </c>
      <c r="AF1957">
        <v>0</v>
      </c>
      <c r="AG1957">
        <v>0</v>
      </c>
      <c r="AH1957">
        <v>0</v>
      </c>
      <c r="AI1957" t="s">
        <v>697</v>
      </c>
      <c r="AJ1957" t="s">
        <v>697</v>
      </c>
      <c r="AK1957" t="s">
        <v>697</v>
      </c>
      <c r="AL1957">
        <v>0</v>
      </c>
      <c r="AM1957">
        <v>0</v>
      </c>
      <c r="AN1957" t="s">
        <v>697</v>
      </c>
      <c r="AO1957" t="s">
        <v>697</v>
      </c>
      <c r="AP1957" t="s">
        <v>697</v>
      </c>
      <c r="AQ1957" t="s">
        <v>4079</v>
      </c>
      <c r="AR1957" t="s">
        <v>4080</v>
      </c>
      <c r="AS1957" t="s">
        <v>697</v>
      </c>
      <c r="AT1957" t="s">
        <v>697</v>
      </c>
      <c r="AU1957" t="s">
        <v>395</v>
      </c>
      <c r="AV1957" t="s">
        <v>236</v>
      </c>
      <c r="AW1957" t="s">
        <v>196</v>
      </c>
      <c r="AX1957" t="s">
        <v>697</v>
      </c>
      <c r="AY1957" t="s">
        <v>697</v>
      </c>
      <c r="AZ1957" t="s">
        <v>697</v>
      </c>
      <c r="BA1957" t="s">
        <v>3776</v>
      </c>
      <c r="BB1957" t="s">
        <v>4081</v>
      </c>
      <c r="BC1957">
        <v>0</v>
      </c>
      <c r="BD1957" t="s">
        <v>697</v>
      </c>
      <c r="BE1957">
        <v>0</v>
      </c>
      <c r="BF1957">
        <v>0</v>
      </c>
      <c r="BG1957">
        <v>0</v>
      </c>
      <c r="BH1957">
        <v>0</v>
      </c>
      <c r="BI1957" t="s">
        <v>197</v>
      </c>
      <c r="BJ1957" t="s">
        <v>697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 t="s">
        <v>4082</v>
      </c>
      <c r="BQ1957">
        <v>0</v>
      </c>
      <c r="BR1957">
        <v>0</v>
      </c>
      <c r="BS1957">
        <v>0</v>
      </c>
      <c r="BT1957" t="s">
        <v>697</v>
      </c>
      <c r="BU1957">
        <v>0</v>
      </c>
      <c r="BV1957">
        <v>0</v>
      </c>
      <c r="BW1957" t="s">
        <v>697</v>
      </c>
      <c r="BX1957">
        <v>0</v>
      </c>
    </row>
    <row r="1958" spans="1:76" x14ac:dyDescent="0.25">
      <c r="A1958" t="s">
        <v>739</v>
      </c>
      <c r="B1958" t="s">
        <v>191</v>
      </c>
      <c r="C1958" t="s">
        <v>535</v>
      </c>
      <c r="D1958" t="s">
        <v>536</v>
      </c>
      <c r="E1958" t="s">
        <v>192</v>
      </c>
      <c r="F1958" t="s">
        <v>253</v>
      </c>
      <c r="G1958" t="s">
        <v>697</v>
      </c>
      <c r="H1958" t="s">
        <v>89</v>
      </c>
      <c r="I1958" t="s">
        <v>3088</v>
      </c>
      <c r="J1958" t="s">
        <v>3998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697</v>
      </c>
      <c r="AC1958" s="2">
        <v>0</v>
      </c>
      <c r="AD1958">
        <v>0</v>
      </c>
      <c r="AE1958">
        <v>0</v>
      </c>
      <c r="AF1958">
        <v>1</v>
      </c>
      <c r="AG1958">
        <v>0</v>
      </c>
      <c r="AH1958">
        <v>50.24</v>
      </c>
      <c r="AI1958" t="s">
        <v>894</v>
      </c>
      <c r="AJ1958" t="s">
        <v>1011</v>
      </c>
      <c r="AK1958" t="s">
        <v>697</v>
      </c>
      <c r="AL1958">
        <v>0</v>
      </c>
      <c r="AM1958">
        <v>0</v>
      </c>
      <c r="AN1958" t="s">
        <v>194</v>
      </c>
      <c r="AO1958" t="s">
        <v>697</v>
      </c>
      <c r="AP1958" t="s">
        <v>697</v>
      </c>
      <c r="AQ1958" t="s">
        <v>4083</v>
      </c>
      <c r="AR1958" t="s">
        <v>4084</v>
      </c>
      <c r="AS1958" t="s">
        <v>697</v>
      </c>
      <c r="AT1958" t="s">
        <v>697</v>
      </c>
      <c r="AU1958" t="s">
        <v>213</v>
      </c>
      <c r="AV1958" t="s">
        <v>236</v>
      </c>
      <c r="AW1958" t="s">
        <v>196</v>
      </c>
      <c r="AX1958" t="s">
        <v>697</v>
      </c>
      <c r="AY1958" t="s">
        <v>697</v>
      </c>
      <c r="AZ1958" t="s">
        <v>697</v>
      </c>
      <c r="BA1958" t="s">
        <v>3740</v>
      </c>
      <c r="BB1958" t="s">
        <v>4085</v>
      </c>
      <c r="BC1958">
        <v>0</v>
      </c>
      <c r="BD1958" t="s">
        <v>697</v>
      </c>
      <c r="BE1958">
        <v>0</v>
      </c>
      <c r="BF1958">
        <v>0</v>
      </c>
      <c r="BG1958">
        <v>0</v>
      </c>
      <c r="BH1958">
        <v>1.75</v>
      </c>
      <c r="BI1958" t="s">
        <v>197</v>
      </c>
      <c r="BJ1958" t="s">
        <v>192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 t="s">
        <v>4086</v>
      </c>
      <c r="BQ1958">
        <v>0</v>
      </c>
      <c r="BR1958">
        <v>0</v>
      </c>
      <c r="BS1958">
        <v>0</v>
      </c>
      <c r="BT1958" t="s">
        <v>880</v>
      </c>
      <c r="BU1958">
        <v>0</v>
      </c>
      <c r="BV1958">
        <v>0</v>
      </c>
      <c r="BW1958" t="s">
        <v>697</v>
      </c>
      <c r="BX1958">
        <v>0</v>
      </c>
    </row>
    <row r="1959" spans="1:76" x14ac:dyDescent="0.25">
      <c r="A1959" t="s">
        <v>739</v>
      </c>
      <c r="B1959" t="s">
        <v>191</v>
      </c>
      <c r="C1959" t="s">
        <v>535</v>
      </c>
      <c r="D1959" t="s">
        <v>536</v>
      </c>
      <c r="E1959" t="s">
        <v>192</v>
      </c>
      <c r="F1959" t="s">
        <v>253</v>
      </c>
      <c r="G1959" t="s">
        <v>198</v>
      </c>
      <c r="H1959" t="s">
        <v>198</v>
      </c>
      <c r="I1959" t="s">
        <v>3088</v>
      </c>
      <c r="J1959" t="s">
        <v>3998</v>
      </c>
      <c r="K1959">
        <v>1</v>
      </c>
      <c r="L1959">
        <v>549</v>
      </c>
      <c r="M1959">
        <v>373</v>
      </c>
      <c r="N1959">
        <v>0</v>
      </c>
      <c r="O1959">
        <v>0</v>
      </c>
      <c r="P1959">
        <v>0</v>
      </c>
      <c r="Q1959">
        <v>549</v>
      </c>
      <c r="R1959">
        <v>0</v>
      </c>
      <c r="S1959">
        <v>0</v>
      </c>
      <c r="T1959">
        <v>32.06</v>
      </c>
      <c r="U1959">
        <v>31.5</v>
      </c>
      <c r="V1959">
        <v>25.82</v>
      </c>
      <c r="W1959">
        <v>-6.24</v>
      </c>
      <c r="X1959">
        <v>-2.52</v>
      </c>
      <c r="Y1959">
        <v>19.617000000000001</v>
      </c>
      <c r="Z1959">
        <v>12.12</v>
      </c>
      <c r="AA1959">
        <v>3.25</v>
      </c>
      <c r="AB1959" t="s">
        <v>199</v>
      </c>
      <c r="AC1959" s="2">
        <v>-18.595901639344262</v>
      </c>
      <c r="AD1959">
        <v>-4.09</v>
      </c>
      <c r="AE1959">
        <v>363.95</v>
      </c>
      <c r="AF1959">
        <v>0</v>
      </c>
      <c r="AG1959">
        <v>0</v>
      </c>
      <c r="AH1959">
        <v>0</v>
      </c>
      <c r="AI1959" t="s">
        <v>697</v>
      </c>
      <c r="AJ1959" t="s">
        <v>697</v>
      </c>
      <c r="AK1959" t="s">
        <v>697</v>
      </c>
      <c r="AL1959">
        <v>0</v>
      </c>
      <c r="AM1959">
        <v>0</v>
      </c>
      <c r="AN1959" t="s">
        <v>697</v>
      </c>
      <c r="AO1959" t="s">
        <v>697</v>
      </c>
      <c r="AP1959" t="s">
        <v>215</v>
      </c>
      <c r="AQ1959" t="s">
        <v>4083</v>
      </c>
      <c r="AR1959" t="s">
        <v>4084</v>
      </c>
      <c r="AS1959" t="s">
        <v>697</v>
      </c>
      <c r="AT1959" t="s">
        <v>697</v>
      </c>
      <c r="AU1959" t="s">
        <v>213</v>
      </c>
      <c r="AV1959" t="s">
        <v>236</v>
      </c>
      <c r="AW1959" t="s">
        <v>196</v>
      </c>
      <c r="AX1959" t="s">
        <v>697</v>
      </c>
      <c r="AY1959" t="s">
        <v>697</v>
      </c>
      <c r="AZ1959" t="s">
        <v>697</v>
      </c>
      <c r="BA1959" t="s">
        <v>3740</v>
      </c>
      <c r="BB1959" t="s">
        <v>4085</v>
      </c>
      <c r="BC1959">
        <v>0</v>
      </c>
      <c r="BD1959" t="s">
        <v>697</v>
      </c>
      <c r="BE1959">
        <v>0</v>
      </c>
      <c r="BF1959">
        <v>0</v>
      </c>
      <c r="BG1959">
        <v>0</v>
      </c>
      <c r="BH1959">
        <v>0</v>
      </c>
      <c r="BI1959" t="s">
        <v>197</v>
      </c>
      <c r="BJ1959" t="s">
        <v>697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 t="s">
        <v>4086</v>
      </c>
      <c r="BQ1959">
        <v>0</v>
      </c>
      <c r="BR1959">
        <v>0</v>
      </c>
      <c r="BS1959">
        <v>0</v>
      </c>
      <c r="BT1959" t="s">
        <v>697</v>
      </c>
      <c r="BU1959">
        <v>0</v>
      </c>
      <c r="BV1959">
        <v>0</v>
      </c>
      <c r="BW1959" t="s">
        <v>697</v>
      </c>
      <c r="BX1959">
        <v>0</v>
      </c>
    </row>
    <row r="1960" spans="1:76" x14ac:dyDescent="0.25">
      <c r="A1960" t="s">
        <v>721</v>
      </c>
      <c r="B1960" t="s">
        <v>191</v>
      </c>
      <c r="C1960" t="s">
        <v>209</v>
      </c>
      <c r="D1960" t="s">
        <v>796</v>
      </c>
      <c r="E1960" t="s">
        <v>192</v>
      </c>
      <c r="F1960" t="s">
        <v>210</v>
      </c>
      <c r="G1960" t="s">
        <v>697</v>
      </c>
      <c r="H1960" t="s">
        <v>89</v>
      </c>
      <c r="I1960" t="s">
        <v>3088</v>
      </c>
      <c r="J1960" t="s">
        <v>3998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697</v>
      </c>
      <c r="AC1960" s="2">
        <v>0</v>
      </c>
      <c r="AD1960">
        <v>0</v>
      </c>
      <c r="AE1960">
        <v>0</v>
      </c>
      <c r="AF1960">
        <v>0</v>
      </c>
      <c r="AG1960">
        <v>1</v>
      </c>
      <c r="AH1960">
        <v>50</v>
      </c>
      <c r="AI1960" t="s">
        <v>894</v>
      </c>
      <c r="AJ1960" t="s">
        <v>1011</v>
      </c>
      <c r="AK1960" t="s">
        <v>697</v>
      </c>
      <c r="AL1960">
        <v>0</v>
      </c>
      <c r="AM1960">
        <v>0</v>
      </c>
      <c r="AN1960" t="s">
        <v>1022</v>
      </c>
      <c r="AO1960" t="s">
        <v>697</v>
      </c>
      <c r="AP1960" t="s">
        <v>697</v>
      </c>
      <c r="AQ1960" t="s">
        <v>3461</v>
      </c>
      <c r="AR1960" t="s">
        <v>3462</v>
      </c>
      <c r="AS1960" t="s">
        <v>697</v>
      </c>
      <c r="AT1960" t="s">
        <v>697</v>
      </c>
      <c r="AU1960" t="s">
        <v>213</v>
      </c>
      <c r="AV1960" t="s">
        <v>236</v>
      </c>
      <c r="AW1960" t="s">
        <v>196</v>
      </c>
      <c r="AX1960" t="s">
        <v>697</v>
      </c>
      <c r="AY1960" t="s">
        <v>697</v>
      </c>
      <c r="AZ1960" t="s">
        <v>697</v>
      </c>
      <c r="BA1960" t="s">
        <v>3463</v>
      </c>
      <c r="BB1960" t="s">
        <v>3464</v>
      </c>
      <c r="BC1960">
        <v>0</v>
      </c>
      <c r="BD1960" t="s">
        <v>697</v>
      </c>
      <c r="BE1960">
        <v>0</v>
      </c>
      <c r="BF1960">
        <v>0</v>
      </c>
      <c r="BG1960">
        <v>0</v>
      </c>
      <c r="BH1960">
        <v>1.75</v>
      </c>
      <c r="BI1960" t="s">
        <v>197</v>
      </c>
      <c r="BJ1960" t="s">
        <v>192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 t="s">
        <v>3465</v>
      </c>
      <c r="BQ1960">
        <v>0</v>
      </c>
      <c r="BR1960">
        <v>0</v>
      </c>
      <c r="BS1960">
        <v>0</v>
      </c>
      <c r="BT1960" t="s">
        <v>880</v>
      </c>
      <c r="BU1960">
        <v>0</v>
      </c>
      <c r="BV1960">
        <v>0</v>
      </c>
      <c r="BW1960" t="s">
        <v>697</v>
      </c>
      <c r="BX1960">
        <v>0</v>
      </c>
    </row>
    <row r="1961" spans="1:76" x14ac:dyDescent="0.25">
      <c r="A1961" t="s">
        <v>721</v>
      </c>
      <c r="B1961" t="s">
        <v>191</v>
      </c>
      <c r="C1961" t="s">
        <v>209</v>
      </c>
      <c r="D1961" t="s">
        <v>796</v>
      </c>
      <c r="E1961" t="s">
        <v>192</v>
      </c>
      <c r="F1961" t="s">
        <v>210</v>
      </c>
      <c r="G1961" t="s">
        <v>1024</v>
      </c>
      <c r="H1961" t="s">
        <v>1024</v>
      </c>
      <c r="I1961" t="s">
        <v>3088</v>
      </c>
      <c r="J1961" t="s">
        <v>3998</v>
      </c>
      <c r="K1961">
        <v>1</v>
      </c>
      <c r="L1961">
        <v>848</v>
      </c>
      <c r="M1961">
        <v>592</v>
      </c>
      <c r="N1961">
        <v>0</v>
      </c>
      <c r="O1961">
        <v>0</v>
      </c>
      <c r="P1961">
        <v>0</v>
      </c>
      <c r="Q1961">
        <v>848</v>
      </c>
      <c r="R1961">
        <v>0</v>
      </c>
      <c r="S1961">
        <v>0</v>
      </c>
      <c r="T1961">
        <v>30.19</v>
      </c>
      <c r="U1961">
        <v>27.5</v>
      </c>
      <c r="V1961">
        <v>22.54</v>
      </c>
      <c r="W1961">
        <v>-7.65</v>
      </c>
      <c r="X1961">
        <v>-18.690000000000001</v>
      </c>
      <c r="Y1961">
        <v>21.448</v>
      </c>
      <c r="Z1961">
        <v>19.239999999999998</v>
      </c>
      <c r="AA1961">
        <v>3.25</v>
      </c>
      <c r="AB1961" t="s">
        <v>199</v>
      </c>
      <c r="AC1961" s="2">
        <v>-36.268852459016394</v>
      </c>
      <c r="AD1961">
        <v>-7.98</v>
      </c>
      <c r="AE1961">
        <v>595.55999999999995</v>
      </c>
      <c r="AF1961">
        <v>0</v>
      </c>
      <c r="AG1961">
        <v>0</v>
      </c>
      <c r="AH1961">
        <v>0</v>
      </c>
      <c r="AI1961" t="s">
        <v>697</v>
      </c>
      <c r="AJ1961" t="s">
        <v>697</v>
      </c>
      <c r="AK1961" t="s">
        <v>697</v>
      </c>
      <c r="AL1961">
        <v>0</v>
      </c>
      <c r="AM1961">
        <v>0</v>
      </c>
      <c r="AN1961" t="s">
        <v>697</v>
      </c>
      <c r="AO1961" t="s">
        <v>697</v>
      </c>
      <c r="AP1961" t="s">
        <v>215</v>
      </c>
      <c r="AQ1961" t="s">
        <v>3461</v>
      </c>
      <c r="AR1961" t="s">
        <v>3462</v>
      </c>
      <c r="AS1961" t="s">
        <v>697</v>
      </c>
      <c r="AT1961" t="s">
        <v>697</v>
      </c>
      <c r="AU1961" t="s">
        <v>213</v>
      </c>
      <c r="AV1961" t="s">
        <v>236</v>
      </c>
      <c r="AW1961" t="s">
        <v>196</v>
      </c>
      <c r="AX1961" t="s">
        <v>697</v>
      </c>
      <c r="AY1961" t="s">
        <v>697</v>
      </c>
      <c r="AZ1961" t="s">
        <v>697</v>
      </c>
      <c r="BA1961" t="s">
        <v>3463</v>
      </c>
      <c r="BB1961" t="s">
        <v>3464</v>
      </c>
      <c r="BC1961">
        <v>0</v>
      </c>
      <c r="BD1961" t="s">
        <v>697</v>
      </c>
      <c r="BE1961">
        <v>0</v>
      </c>
      <c r="BF1961">
        <v>0</v>
      </c>
      <c r="BG1961">
        <v>0</v>
      </c>
      <c r="BH1961">
        <v>0</v>
      </c>
      <c r="BI1961" t="s">
        <v>197</v>
      </c>
      <c r="BJ1961" t="s">
        <v>697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 t="s">
        <v>3465</v>
      </c>
      <c r="BQ1961">
        <v>0</v>
      </c>
      <c r="BR1961">
        <v>0</v>
      </c>
      <c r="BS1961">
        <v>0</v>
      </c>
      <c r="BT1961" t="s">
        <v>697</v>
      </c>
      <c r="BU1961">
        <v>0</v>
      </c>
      <c r="BV1961">
        <v>0</v>
      </c>
      <c r="BW1961" t="s">
        <v>697</v>
      </c>
      <c r="BX1961">
        <v>0</v>
      </c>
    </row>
    <row r="1962" spans="1:76" x14ac:dyDescent="0.25">
      <c r="A1962" t="s">
        <v>732</v>
      </c>
      <c r="B1962" t="s">
        <v>231</v>
      </c>
      <c r="C1962" t="s">
        <v>455</v>
      </c>
      <c r="D1962" t="s">
        <v>255</v>
      </c>
      <c r="E1962" t="s">
        <v>192</v>
      </c>
      <c r="F1962" t="s">
        <v>456</v>
      </c>
      <c r="G1962" t="s">
        <v>697</v>
      </c>
      <c r="H1962" t="s">
        <v>89</v>
      </c>
      <c r="I1962" t="s">
        <v>3339</v>
      </c>
      <c r="J1962" t="s">
        <v>3998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697</v>
      </c>
      <c r="AC1962" s="2">
        <v>0</v>
      </c>
      <c r="AD1962">
        <v>0</v>
      </c>
      <c r="AE1962">
        <v>0</v>
      </c>
      <c r="AF1962">
        <v>1</v>
      </c>
      <c r="AG1962">
        <v>0</v>
      </c>
      <c r="AH1962">
        <v>47.52</v>
      </c>
      <c r="AI1962" t="s">
        <v>701</v>
      </c>
      <c r="AJ1962" t="s">
        <v>743</v>
      </c>
      <c r="AK1962" t="s">
        <v>697</v>
      </c>
      <c r="AL1962">
        <v>0</v>
      </c>
      <c r="AM1962">
        <v>0</v>
      </c>
      <c r="AN1962" t="s">
        <v>194</v>
      </c>
      <c r="AO1962" t="s">
        <v>697</v>
      </c>
      <c r="AP1962" t="s">
        <v>697</v>
      </c>
      <c r="AQ1962" t="s">
        <v>4087</v>
      </c>
      <c r="AR1962" t="s">
        <v>4088</v>
      </c>
      <c r="AS1962" t="s">
        <v>697</v>
      </c>
      <c r="AT1962" t="s">
        <v>697</v>
      </c>
      <c r="AU1962" t="s">
        <v>219</v>
      </c>
      <c r="AV1962" t="s">
        <v>236</v>
      </c>
      <c r="AW1962" t="s">
        <v>196</v>
      </c>
      <c r="AX1962" t="s">
        <v>697</v>
      </c>
      <c r="AY1962" t="s">
        <v>697</v>
      </c>
      <c r="AZ1962" t="s">
        <v>697</v>
      </c>
      <c r="BA1962" t="s">
        <v>1529</v>
      </c>
      <c r="BB1962" t="s">
        <v>4089</v>
      </c>
      <c r="BC1962">
        <v>0</v>
      </c>
      <c r="BD1962" t="s">
        <v>697</v>
      </c>
      <c r="BE1962">
        <v>0</v>
      </c>
      <c r="BF1962">
        <v>0</v>
      </c>
      <c r="BG1962">
        <v>0</v>
      </c>
      <c r="BH1962">
        <v>1.6</v>
      </c>
      <c r="BI1962" t="s">
        <v>197</v>
      </c>
      <c r="BJ1962" t="s">
        <v>192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 t="s">
        <v>4090</v>
      </c>
      <c r="BQ1962">
        <v>0</v>
      </c>
      <c r="BR1962">
        <v>0</v>
      </c>
      <c r="BS1962">
        <v>0</v>
      </c>
      <c r="BT1962" t="s">
        <v>880</v>
      </c>
      <c r="BU1962">
        <v>0</v>
      </c>
      <c r="BV1962">
        <v>0</v>
      </c>
      <c r="BW1962" t="s">
        <v>697</v>
      </c>
      <c r="BX1962">
        <v>0</v>
      </c>
    </row>
    <row r="1963" spans="1:76" x14ac:dyDescent="0.25">
      <c r="A1963" t="s">
        <v>732</v>
      </c>
      <c r="B1963" t="s">
        <v>231</v>
      </c>
      <c r="C1963" t="s">
        <v>455</v>
      </c>
      <c r="D1963" t="s">
        <v>255</v>
      </c>
      <c r="E1963" t="s">
        <v>192</v>
      </c>
      <c r="F1963" t="s">
        <v>456</v>
      </c>
      <c r="G1963" t="s">
        <v>198</v>
      </c>
      <c r="H1963" t="s">
        <v>198</v>
      </c>
      <c r="I1963" t="s">
        <v>3339</v>
      </c>
      <c r="J1963" t="s">
        <v>3998</v>
      </c>
      <c r="K1963">
        <v>1</v>
      </c>
      <c r="L1963">
        <v>778</v>
      </c>
      <c r="M1963">
        <v>594</v>
      </c>
      <c r="N1963">
        <v>0</v>
      </c>
      <c r="O1963">
        <v>0</v>
      </c>
      <c r="P1963">
        <v>0</v>
      </c>
      <c r="Q1963">
        <v>778</v>
      </c>
      <c r="R1963">
        <v>0</v>
      </c>
      <c r="S1963">
        <v>0</v>
      </c>
      <c r="T1963">
        <v>23.65</v>
      </c>
      <c r="U1963">
        <v>21.5</v>
      </c>
      <c r="V1963">
        <v>17.62</v>
      </c>
      <c r="W1963">
        <v>-6.03</v>
      </c>
      <c r="X1963">
        <v>-13.71</v>
      </c>
      <c r="Y1963">
        <v>3.94</v>
      </c>
      <c r="Z1963">
        <v>19.3</v>
      </c>
      <c r="AA1963">
        <v>3.25</v>
      </c>
      <c r="AB1963" t="s">
        <v>199</v>
      </c>
      <c r="AC1963" s="2">
        <v>-16.942622950819672</v>
      </c>
      <c r="AD1963">
        <v>-3.73</v>
      </c>
      <c r="AE1963">
        <v>591.42999999999995</v>
      </c>
      <c r="AF1963">
        <v>0</v>
      </c>
      <c r="AG1963">
        <v>0</v>
      </c>
      <c r="AH1963">
        <v>0</v>
      </c>
      <c r="AI1963" t="s">
        <v>697</v>
      </c>
      <c r="AJ1963" t="s">
        <v>697</v>
      </c>
      <c r="AK1963" t="s">
        <v>697</v>
      </c>
      <c r="AL1963">
        <v>0</v>
      </c>
      <c r="AM1963">
        <v>0</v>
      </c>
      <c r="AN1963" t="s">
        <v>697</v>
      </c>
      <c r="AO1963" t="s">
        <v>697</v>
      </c>
      <c r="AP1963" t="s">
        <v>215</v>
      </c>
      <c r="AQ1963" t="s">
        <v>4087</v>
      </c>
      <c r="AR1963" t="s">
        <v>4088</v>
      </c>
      <c r="AS1963" t="s">
        <v>697</v>
      </c>
      <c r="AT1963" t="s">
        <v>697</v>
      </c>
      <c r="AU1963" t="s">
        <v>219</v>
      </c>
      <c r="AV1963" t="s">
        <v>236</v>
      </c>
      <c r="AW1963" t="s">
        <v>196</v>
      </c>
      <c r="AX1963" t="s">
        <v>697</v>
      </c>
      <c r="AY1963" t="s">
        <v>697</v>
      </c>
      <c r="AZ1963" t="s">
        <v>697</v>
      </c>
      <c r="BA1963" t="s">
        <v>1529</v>
      </c>
      <c r="BB1963" t="s">
        <v>4089</v>
      </c>
      <c r="BC1963">
        <v>0</v>
      </c>
      <c r="BD1963" t="s">
        <v>697</v>
      </c>
      <c r="BE1963">
        <v>0</v>
      </c>
      <c r="BF1963">
        <v>0</v>
      </c>
      <c r="BG1963">
        <v>0</v>
      </c>
      <c r="BH1963">
        <v>0</v>
      </c>
      <c r="BI1963" t="s">
        <v>197</v>
      </c>
      <c r="BJ1963" t="s">
        <v>697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 t="s">
        <v>4090</v>
      </c>
      <c r="BQ1963">
        <v>0</v>
      </c>
      <c r="BR1963">
        <v>0</v>
      </c>
      <c r="BS1963">
        <v>0</v>
      </c>
      <c r="BT1963" t="s">
        <v>697</v>
      </c>
      <c r="BU1963">
        <v>0</v>
      </c>
      <c r="BV1963">
        <v>0</v>
      </c>
      <c r="BW1963" t="s">
        <v>697</v>
      </c>
      <c r="BX1963">
        <v>0</v>
      </c>
    </row>
    <row r="1964" spans="1:76" x14ac:dyDescent="0.25">
      <c r="A1964" t="s">
        <v>735</v>
      </c>
      <c r="B1964" t="s">
        <v>231</v>
      </c>
      <c r="C1964" t="s">
        <v>232</v>
      </c>
      <c r="D1964" t="s">
        <v>233</v>
      </c>
      <c r="E1964" t="s">
        <v>192</v>
      </c>
      <c r="F1964" t="s">
        <v>234</v>
      </c>
      <c r="G1964" t="s">
        <v>697</v>
      </c>
      <c r="H1964" t="s">
        <v>89</v>
      </c>
      <c r="I1964" t="s">
        <v>3088</v>
      </c>
      <c r="J1964" t="s">
        <v>3998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697</v>
      </c>
      <c r="AC1964" s="2">
        <v>0</v>
      </c>
      <c r="AD1964">
        <v>0</v>
      </c>
      <c r="AE1964">
        <v>0</v>
      </c>
      <c r="AF1964">
        <v>1</v>
      </c>
      <c r="AG1964">
        <v>0</v>
      </c>
      <c r="AH1964">
        <v>47.52</v>
      </c>
      <c r="AI1964" t="s">
        <v>451</v>
      </c>
      <c r="AJ1964" t="s">
        <v>454</v>
      </c>
      <c r="AK1964" t="s">
        <v>697</v>
      </c>
      <c r="AL1964">
        <v>0</v>
      </c>
      <c r="AM1964">
        <v>0</v>
      </c>
      <c r="AN1964" t="s">
        <v>194</v>
      </c>
      <c r="AO1964" t="s">
        <v>697</v>
      </c>
      <c r="AP1964" t="s">
        <v>697</v>
      </c>
      <c r="AQ1964" t="s">
        <v>4091</v>
      </c>
      <c r="AR1964" t="s">
        <v>4092</v>
      </c>
      <c r="AS1964" t="s">
        <v>697</v>
      </c>
      <c r="AT1964" t="s">
        <v>697</v>
      </c>
      <c r="AU1964" t="s">
        <v>207</v>
      </c>
      <c r="AV1964" t="s">
        <v>236</v>
      </c>
      <c r="AW1964" t="s">
        <v>196</v>
      </c>
      <c r="AX1964" t="s">
        <v>697</v>
      </c>
      <c r="AY1964" t="s">
        <v>697</v>
      </c>
      <c r="AZ1964" t="s">
        <v>697</v>
      </c>
      <c r="BA1964" t="s">
        <v>4093</v>
      </c>
      <c r="BB1964" t="s">
        <v>4094</v>
      </c>
      <c r="BC1964">
        <v>0</v>
      </c>
      <c r="BD1964" t="s">
        <v>697</v>
      </c>
      <c r="BE1964">
        <v>0</v>
      </c>
      <c r="BF1964">
        <v>0</v>
      </c>
      <c r="BG1964">
        <v>0</v>
      </c>
      <c r="BH1964">
        <v>1.5</v>
      </c>
      <c r="BI1964" t="s">
        <v>197</v>
      </c>
      <c r="BJ1964" t="s">
        <v>192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 t="s">
        <v>4095</v>
      </c>
      <c r="BQ1964">
        <v>0</v>
      </c>
      <c r="BR1964">
        <v>0</v>
      </c>
      <c r="BS1964">
        <v>0</v>
      </c>
      <c r="BT1964" t="s">
        <v>880</v>
      </c>
      <c r="BU1964">
        <v>0</v>
      </c>
      <c r="BV1964">
        <v>0</v>
      </c>
      <c r="BW1964" t="s">
        <v>697</v>
      </c>
      <c r="BX1964">
        <v>0</v>
      </c>
    </row>
    <row r="1965" spans="1:76" x14ac:dyDescent="0.25">
      <c r="A1965" t="s">
        <v>735</v>
      </c>
      <c r="B1965" t="s">
        <v>231</v>
      </c>
      <c r="C1965" t="s">
        <v>232</v>
      </c>
      <c r="D1965" t="s">
        <v>233</v>
      </c>
      <c r="E1965" t="s">
        <v>192</v>
      </c>
      <c r="F1965" t="s">
        <v>234</v>
      </c>
      <c r="G1965" t="s">
        <v>198</v>
      </c>
      <c r="H1965" t="s">
        <v>198</v>
      </c>
      <c r="I1965" t="s">
        <v>3088</v>
      </c>
      <c r="J1965" t="s">
        <v>3998</v>
      </c>
      <c r="K1965">
        <v>1</v>
      </c>
      <c r="L1965">
        <v>454</v>
      </c>
      <c r="M1965">
        <v>338</v>
      </c>
      <c r="N1965">
        <v>0</v>
      </c>
      <c r="O1965">
        <v>0</v>
      </c>
      <c r="P1965">
        <v>0</v>
      </c>
      <c r="Q1965">
        <v>454</v>
      </c>
      <c r="R1965">
        <v>0</v>
      </c>
      <c r="S1965">
        <v>0</v>
      </c>
      <c r="T1965">
        <v>25.55</v>
      </c>
      <c r="U1965">
        <v>21.5</v>
      </c>
      <c r="V1965">
        <v>17.62</v>
      </c>
      <c r="W1965">
        <v>-7.93</v>
      </c>
      <c r="X1965">
        <v>-15.07</v>
      </c>
      <c r="Y1965">
        <v>3</v>
      </c>
      <c r="Z1965">
        <v>10.98</v>
      </c>
      <c r="AA1965">
        <v>3.25</v>
      </c>
      <c r="AB1965" t="s">
        <v>199</v>
      </c>
      <c r="AC1965" s="2">
        <v>-17.532786885245901</v>
      </c>
      <c r="AD1965">
        <v>-3.86</v>
      </c>
      <c r="AE1965">
        <v>345.41</v>
      </c>
      <c r="AF1965">
        <v>0</v>
      </c>
      <c r="AG1965">
        <v>0</v>
      </c>
      <c r="AH1965">
        <v>0</v>
      </c>
      <c r="AI1965" t="s">
        <v>697</v>
      </c>
      <c r="AJ1965" t="s">
        <v>697</v>
      </c>
      <c r="AK1965" t="s">
        <v>697</v>
      </c>
      <c r="AL1965">
        <v>0</v>
      </c>
      <c r="AM1965">
        <v>0</v>
      </c>
      <c r="AN1965" t="s">
        <v>697</v>
      </c>
      <c r="AO1965" t="s">
        <v>697</v>
      </c>
      <c r="AP1965" t="s">
        <v>215</v>
      </c>
      <c r="AQ1965" t="s">
        <v>4091</v>
      </c>
      <c r="AR1965" t="s">
        <v>4092</v>
      </c>
      <c r="AS1965" t="s">
        <v>697</v>
      </c>
      <c r="AT1965" t="s">
        <v>697</v>
      </c>
      <c r="AU1965" t="s">
        <v>207</v>
      </c>
      <c r="AV1965" t="s">
        <v>236</v>
      </c>
      <c r="AW1965" t="s">
        <v>196</v>
      </c>
      <c r="AX1965" t="s">
        <v>697</v>
      </c>
      <c r="AY1965" t="s">
        <v>697</v>
      </c>
      <c r="AZ1965" t="s">
        <v>697</v>
      </c>
      <c r="BA1965" t="s">
        <v>4093</v>
      </c>
      <c r="BB1965" t="s">
        <v>4094</v>
      </c>
      <c r="BC1965">
        <v>0</v>
      </c>
      <c r="BD1965" t="s">
        <v>697</v>
      </c>
      <c r="BE1965">
        <v>0</v>
      </c>
      <c r="BF1965">
        <v>0</v>
      </c>
      <c r="BG1965">
        <v>0</v>
      </c>
      <c r="BH1965">
        <v>0</v>
      </c>
      <c r="BI1965" t="s">
        <v>197</v>
      </c>
      <c r="BJ1965" t="s">
        <v>697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 t="s">
        <v>4095</v>
      </c>
      <c r="BQ1965">
        <v>0</v>
      </c>
      <c r="BR1965">
        <v>0</v>
      </c>
      <c r="BS1965">
        <v>0</v>
      </c>
      <c r="BT1965" t="s">
        <v>697</v>
      </c>
      <c r="BU1965">
        <v>0</v>
      </c>
      <c r="BV1965">
        <v>0</v>
      </c>
      <c r="BW1965" t="s">
        <v>697</v>
      </c>
      <c r="BX1965">
        <v>0</v>
      </c>
    </row>
    <row r="1966" spans="1:76" x14ac:dyDescent="0.25">
      <c r="A1966" t="s">
        <v>735</v>
      </c>
      <c r="B1966" t="s">
        <v>231</v>
      </c>
      <c r="C1966" t="s">
        <v>232</v>
      </c>
      <c r="D1966" t="s">
        <v>233</v>
      </c>
      <c r="E1966" t="s">
        <v>192</v>
      </c>
      <c r="F1966" t="s">
        <v>234</v>
      </c>
      <c r="G1966" t="s">
        <v>697</v>
      </c>
      <c r="H1966" t="s">
        <v>89</v>
      </c>
      <c r="I1966" t="s">
        <v>3339</v>
      </c>
      <c r="J1966" t="s">
        <v>3998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697</v>
      </c>
      <c r="AC1966" s="2">
        <v>0</v>
      </c>
      <c r="AD1966">
        <v>0</v>
      </c>
      <c r="AE1966">
        <v>0</v>
      </c>
      <c r="AF1966">
        <v>1</v>
      </c>
      <c r="AG1966">
        <v>0</v>
      </c>
      <c r="AH1966">
        <v>50.68</v>
      </c>
      <c r="AI1966" t="s">
        <v>410</v>
      </c>
      <c r="AJ1966" t="s">
        <v>411</v>
      </c>
      <c r="AK1966" t="s">
        <v>697</v>
      </c>
      <c r="AL1966">
        <v>0</v>
      </c>
      <c r="AM1966">
        <v>0</v>
      </c>
      <c r="AN1966" t="s">
        <v>235</v>
      </c>
      <c r="AO1966" t="s">
        <v>697</v>
      </c>
      <c r="AP1966" t="s">
        <v>697</v>
      </c>
      <c r="AQ1966" t="s">
        <v>4096</v>
      </c>
      <c r="AR1966" t="s">
        <v>4097</v>
      </c>
      <c r="AS1966" t="s">
        <v>697</v>
      </c>
      <c r="AT1966" t="s">
        <v>697</v>
      </c>
      <c r="AU1966" t="s">
        <v>219</v>
      </c>
      <c r="AV1966" t="s">
        <v>236</v>
      </c>
      <c r="AW1966" t="s">
        <v>196</v>
      </c>
      <c r="AX1966" t="s">
        <v>697</v>
      </c>
      <c r="AY1966" t="s">
        <v>697</v>
      </c>
      <c r="AZ1966" t="s">
        <v>697</v>
      </c>
      <c r="BA1966" t="s">
        <v>4098</v>
      </c>
      <c r="BB1966" t="s">
        <v>4099</v>
      </c>
      <c r="BC1966">
        <v>0</v>
      </c>
      <c r="BD1966" t="s">
        <v>697</v>
      </c>
      <c r="BE1966">
        <v>0</v>
      </c>
      <c r="BF1966">
        <v>0</v>
      </c>
      <c r="BG1966">
        <v>0</v>
      </c>
      <c r="BH1966">
        <v>1.6</v>
      </c>
      <c r="BI1966" t="s">
        <v>197</v>
      </c>
      <c r="BJ1966" t="s">
        <v>192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 t="s">
        <v>4100</v>
      </c>
      <c r="BQ1966">
        <v>0</v>
      </c>
      <c r="BR1966">
        <v>0</v>
      </c>
      <c r="BS1966">
        <v>0</v>
      </c>
      <c r="BT1966" t="s">
        <v>880</v>
      </c>
      <c r="BU1966">
        <v>0</v>
      </c>
      <c r="BV1966">
        <v>0</v>
      </c>
      <c r="BW1966" t="s">
        <v>697</v>
      </c>
      <c r="BX1966">
        <v>0</v>
      </c>
    </row>
    <row r="1967" spans="1:76" x14ac:dyDescent="0.25">
      <c r="A1967" t="s">
        <v>735</v>
      </c>
      <c r="B1967" t="s">
        <v>231</v>
      </c>
      <c r="C1967" t="s">
        <v>232</v>
      </c>
      <c r="D1967" t="s">
        <v>233</v>
      </c>
      <c r="E1967" t="s">
        <v>192</v>
      </c>
      <c r="F1967" t="s">
        <v>234</v>
      </c>
      <c r="G1967" t="s">
        <v>697</v>
      </c>
      <c r="H1967" t="s">
        <v>89</v>
      </c>
      <c r="I1967" t="s">
        <v>3339</v>
      </c>
      <c r="J1967" t="s">
        <v>3998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697</v>
      </c>
      <c r="AC1967" s="2">
        <v>0</v>
      </c>
      <c r="AD1967">
        <v>0</v>
      </c>
      <c r="AE1967">
        <v>0</v>
      </c>
      <c r="AF1967">
        <v>0</v>
      </c>
      <c r="AG1967">
        <v>1</v>
      </c>
      <c r="AH1967">
        <v>50</v>
      </c>
      <c r="AI1967" t="s">
        <v>410</v>
      </c>
      <c r="AJ1967" t="s">
        <v>411</v>
      </c>
      <c r="AK1967" t="s">
        <v>697</v>
      </c>
      <c r="AL1967">
        <v>0</v>
      </c>
      <c r="AM1967">
        <v>0</v>
      </c>
      <c r="AN1967" t="s">
        <v>237</v>
      </c>
      <c r="AO1967" t="s">
        <v>697</v>
      </c>
      <c r="AP1967" t="s">
        <v>697</v>
      </c>
      <c r="AQ1967" t="s">
        <v>4096</v>
      </c>
      <c r="AR1967" t="s">
        <v>4097</v>
      </c>
      <c r="AS1967" t="s">
        <v>697</v>
      </c>
      <c r="AT1967" t="s">
        <v>697</v>
      </c>
      <c r="AU1967" t="s">
        <v>219</v>
      </c>
      <c r="AV1967" t="s">
        <v>236</v>
      </c>
      <c r="AW1967" t="s">
        <v>196</v>
      </c>
      <c r="AX1967" t="s">
        <v>697</v>
      </c>
      <c r="AY1967" t="s">
        <v>697</v>
      </c>
      <c r="AZ1967" t="s">
        <v>697</v>
      </c>
      <c r="BA1967" t="s">
        <v>4098</v>
      </c>
      <c r="BB1967" t="s">
        <v>4099</v>
      </c>
      <c r="BC1967">
        <v>0</v>
      </c>
      <c r="BD1967" t="s">
        <v>697</v>
      </c>
      <c r="BE1967">
        <v>0</v>
      </c>
      <c r="BF1967">
        <v>0</v>
      </c>
      <c r="BG1967">
        <v>0</v>
      </c>
      <c r="BH1967">
        <v>1.6</v>
      </c>
      <c r="BI1967" t="s">
        <v>197</v>
      </c>
      <c r="BJ1967" t="s">
        <v>192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 t="s">
        <v>4100</v>
      </c>
      <c r="BQ1967">
        <v>0</v>
      </c>
      <c r="BR1967">
        <v>0</v>
      </c>
      <c r="BS1967">
        <v>0</v>
      </c>
      <c r="BT1967" t="s">
        <v>880</v>
      </c>
      <c r="BU1967">
        <v>0</v>
      </c>
      <c r="BV1967">
        <v>0</v>
      </c>
      <c r="BW1967" t="s">
        <v>697</v>
      </c>
      <c r="BX1967">
        <v>0</v>
      </c>
    </row>
    <row r="1968" spans="1:76" x14ac:dyDescent="0.25">
      <c r="A1968" t="s">
        <v>741</v>
      </c>
      <c r="B1968" t="s">
        <v>201</v>
      </c>
      <c r="C1968" t="s">
        <v>696</v>
      </c>
      <c r="D1968" t="s">
        <v>247</v>
      </c>
      <c r="E1968" t="s">
        <v>192</v>
      </c>
      <c r="F1968" t="s">
        <v>683</v>
      </c>
      <c r="G1968" t="s">
        <v>697</v>
      </c>
      <c r="H1968" t="s">
        <v>89</v>
      </c>
      <c r="I1968" t="s">
        <v>1281</v>
      </c>
      <c r="J1968" t="s">
        <v>3998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697</v>
      </c>
      <c r="AC1968" s="2">
        <v>0</v>
      </c>
      <c r="AD1968">
        <v>0</v>
      </c>
      <c r="AE1968">
        <v>0</v>
      </c>
      <c r="AF1968">
        <v>1</v>
      </c>
      <c r="AG1968">
        <v>0</v>
      </c>
      <c r="AH1968">
        <v>61.77</v>
      </c>
      <c r="AI1968" t="s">
        <v>700</v>
      </c>
      <c r="AJ1968" t="s">
        <v>704</v>
      </c>
      <c r="AK1968" t="s">
        <v>697</v>
      </c>
      <c r="AL1968">
        <v>0</v>
      </c>
      <c r="AM1968">
        <v>0</v>
      </c>
      <c r="AN1968" t="s">
        <v>194</v>
      </c>
      <c r="AO1968" t="s">
        <v>697</v>
      </c>
      <c r="AP1968" t="s">
        <v>697</v>
      </c>
      <c r="AQ1968" t="s">
        <v>4101</v>
      </c>
      <c r="AR1968" t="s">
        <v>4102</v>
      </c>
      <c r="AS1968" t="s">
        <v>697</v>
      </c>
      <c r="AT1968" t="s">
        <v>697</v>
      </c>
      <c r="AU1968" t="s">
        <v>223</v>
      </c>
      <c r="AV1968" t="s">
        <v>236</v>
      </c>
      <c r="AW1968" t="s">
        <v>196</v>
      </c>
      <c r="AX1968" t="s">
        <v>697</v>
      </c>
      <c r="AY1968" t="s">
        <v>697</v>
      </c>
      <c r="AZ1968" t="s">
        <v>697</v>
      </c>
      <c r="BA1968" t="s">
        <v>1415</v>
      </c>
      <c r="BB1968" t="s">
        <v>2475</v>
      </c>
      <c r="BC1968">
        <v>0</v>
      </c>
      <c r="BD1968" t="s">
        <v>697</v>
      </c>
      <c r="BE1968">
        <v>0</v>
      </c>
      <c r="BF1968">
        <v>0</v>
      </c>
      <c r="BG1968">
        <v>0</v>
      </c>
      <c r="BH1968">
        <v>1.95</v>
      </c>
      <c r="BI1968" t="s">
        <v>197</v>
      </c>
      <c r="BJ1968" t="s">
        <v>192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 t="s">
        <v>4103</v>
      </c>
      <c r="BQ1968">
        <v>0</v>
      </c>
      <c r="BR1968">
        <v>0</v>
      </c>
      <c r="BS1968">
        <v>0</v>
      </c>
      <c r="BT1968" t="s">
        <v>880</v>
      </c>
      <c r="BU1968">
        <v>0</v>
      </c>
      <c r="BV1968">
        <v>0</v>
      </c>
      <c r="BW1968" t="s">
        <v>697</v>
      </c>
      <c r="BX1968">
        <v>0</v>
      </c>
    </row>
    <row r="1969" spans="1:76" x14ac:dyDescent="0.25">
      <c r="A1969" t="s">
        <v>741</v>
      </c>
      <c r="B1969" t="s">
        <v>201</v>
      </c>
      <c r="C1969" t="s">
        <v>696</v>
      </c>
      <c r="D1969" t="s">
        <v>247</v>
      </c>
      <c r="E1969" t="s">
        <v>192</v>
      </c>
      <c r="F1969" t="s">
        <v>683</v>
      </c>
      <c r="G1969" t="s">
        <v>198</v>
      </c>
      <c r="H1969" t="s">
        <v>198</v>
      </c>
      <c r="I1969" t="s">
        <v>1281</v>
      </c>
      <c r="J1969" t="s">
        <v>3998</v>
      </c>
      <c r="K1969">
        <v>1</v>
      </c>
      <c r="L1969">
        <v>796</v>
      </c>
      <c r="M1969">
        <v>473</v>
      </c>
      <c r="N1969">
        <v>0</v>
      </c>
      <c r="O1969">
        <v>0</v>
      </c>
      <c r="P1969">
        <v>0</v>
      </c>
      <c r="Q1969">
        <v>796</v>
      </c>
      <c r="R1969">
        <v>0</v>
      </c>
      <c r="S1969">
        <v>0</v>
      </c>
      <c r="T1969">
        <v>40.58</v>
      </c>
      <c r="U1969">
        <v>29.5</v>
      </c>
      <c r="V1969">
        <v>24.18</v>
      </c>
      <c r="W1969">
        <v>-16.399999999999999</v>
      </c>
      <c r="X1969">
        <v>-72.28</v>
      </c>
      <c r="Y1969">
        <v>4.8499999999999996</v>
      </c>
      <c r="Z1969">
        <v>15.37</v>
      </c>
      <c r="AA1969">
        <v>3.25</v>
      </c>
      <c r="AB1969" t="s">
        <v>199</v>
      </c>
      <c r="AC1969" s="2">
        <v>-76.254098360655732</v>
      </c>
      <c r="AD1969">
        <v>-16.78</v>
      </c>
      <c r="AE1969">
        <v>545.80999999999995</v>
      </c>
      <c r="AF1969">
        <v>0</v>
      </c>
      <c r="AG1969">
        <v>0</v>
      </c>
      <c r="AH1969">
        <v>0</v>
      </c>
      <c r="AI1969" t="s">
        <v>697</v>
      </c>
      <c r="AJ1969" t="s">
        <v>697</v>
      </c>
      <c r="AK1969" t="s">
        <v>697</v>
      </c>
      <c r="AL1969">
        <v>0</v>
      </c>
      <c r="AM1969">
        <v>0</v>
      </c>
      <c r="AN1969" t="s">
        <v>697</v>
      </c>
      <c r="AO1969" t="s">
        <v>697</v>
      </c>
      <c r="AP1969" t="s">
        <v>215</v>
      </c>
      <c r="AQ1969" t="s">
        <v>4101</v>
      </c>
      <c r="AR1969" t="s">
        <v>4102</v>
      </c>
      <c r="AS1969" t="s">
        <v>697</v>
      </c>
      <c r="AT1969" t="s">
        <v>697</v>
      </c>
      <c r="AU1969" t="s">
        <v>223</v>
      </c>
      <c r="AV1969" t="s">
        <v>236</v>
      </c>
      <c r="AW1969" t="s">
        <v>196</v>
      </c>
      <c r="AX1969" t="s">
        <v>697</v>
      </c>
      <c r="AY1969" t="s">
        <v>697</v>
      </c>
      <c r="AZ1969" t="s">
        <v>697</v>
      </c>
      <c r="BA1969" t="s">
        <v>1415</v>
      </c>
      <c r="BB1969" t="s">
        <v>2475</v>
      </c>
      <c r="BC1969">
        <v>0</v>
      </c>
      <c r="BD1969" t="s">
        <v>697</v>
      </c>
      <c r="BE1969">
        <v>0</v>
      </c>
      <c r="BF1969">
        <v>0</v>
      </c>
      <c r="BG1969">
        <v>0</v>
      </c>
      <c r="BH1969">
        <v>0</v>
      </c>
      <c r="BI1969" t="s">
        <v>197</v>
      </c>
      <c r="BJ1969" t="s">
        <v>697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 t="s">
        <v>4103</v>
      </c>
      <c r="BQ1969">
        <v>0</v>
      </c>
      <c r="BR1969">
        <v>0</v>
      </c>
      <c r="BS1969">
        <v>0</v>
      </c>
      <c r="BT1969" t="s">
        <v>697</v>
      </c>
      <c r="BU1969">
        <v>0</v>
      </c>
      <c r="BV1969">
        <v>0</v>
      </c>
      <c r="BW1969" t="s">
        <v>697</v>
      </c>
      <c r="BX1969">
        <v>0</v>
      </c>
    </row>
    <row r="1970" spans="1:76" x14ac:dyDescent="0.25">
      <c r="A1970" t="s">
        <v>746</v>
      </c>
      <c r="B1970" t="s">
        <v>201</v>
      </c>
      <c r="C1970" t="s">
        <v>249</v>
      </c>
      <c r="D1970" t="s">
        <v>250</v>
      </c>
      <c r="E1970" t="s">
        <v>192</v>
      </c>
      <c r="F1970" t="s">
        <v>251</v>
      </c>
      <c r="G1970" t="s">
        <v>697</v>
      </c>
      <c r="H1970" t="s">
        <v>89</v>
      </c>
      <c r="I1970" t="s">
        <v>3781</v>
      </c>
      <c r="J1970" t="s">
        <v>3998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697</v>
      </c>
      <c r="AC1970" s="2">
        <v>0</v>
      </c>
      <c r="AD1970">
        <v>0</v>
      </c>
      <c r="AE1970">
        <v>0</v>
      </c>
      <c r="AF1970">
        <v>1</v>
      </c>
      <c r="AG1970">
        <v>0</v>
      </c>
      <c r="AH1970">
        <v>47.52</v>
      </c>
      <c r="AI1970" t="s">
        <v>614</v>
      </c>
      <c r="AJ1970" t="s">
        <v>682</v>
      </c>
      <c r="AK1970" t="s">
        <v>697</v>
      </c>
      <c r="AL1970">
        <v>0</v>
      </c>
      <c r="AM1970">
        <v>0</v>
      </c>
      <c r="AN1970" t="s">
        <v>194</v>
      </c>
      <c r="AO1970" t="s">
        <v>697</v>
      </c>
      <c r="AP1970" t="s">
        <v>697</v>
      </c>
      <c r="AQ1970" t="s">
        <v>4104</v>
      </c>
      <c r="AR1970" t="s">
        <v>4105</v>
      </c>
      <c r="AS1970" t="s">
        <v>697</v>
      </c>
      <c r="AT1970" t="s">
        <v>697</v>
      </c>
      <c r="AU1970" t="s">
        <v>213</v>
      </c>
      <c r="AV1970" t="s">
        <v>236</v>
      </c>
      <c r="AW1970" t="s">
        <v>196</v>
      </c>
      <c r="AX1970" t="s">
        <v>697</v>
      </c>
      <c r="AY1970" t="s">
        <v>697</v>
      </c>
      <c r="AZ1970" t="s">
        <v>697</v>
      </c>
      <c r="BA1970" t="s">
        <v>4106</v>
      </c>
      <c r="BB1970" t="s">
        <v>4107</v>
      </c>
      <c r="BC1970">
        <v>0</v>
      </c>
      <c r="BD1970" t="s">
        <v>697</v>
      </c>
      <c r="BE1970">
        <v>0</v>
      </c>
      <c r="BF1970">
        <v>0</v>
      </c>
      <c r="BG1970">
        <v>0</v>
      </c>
      <c r="BH1970">
        <v>1.6</v>
      </c>
      <c r="BI1970" t="s">
        <v>197</v>
      </c>
      <c r="BJ1970" t="s">
        <v>192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 t="s">
        <v>4108</v>
      </c>
      <c r="BQ1970">
        <v>0</v>
      </c>
      <c r="BR1970">
        <v>0</v>
      </c>
      <c r="BS1970">
        <v>0</v>
      </c>
      <c r="BT1970" t="s">
        <v>880</v>
      </c>
      <c r="BU1970">
        <v>0</v>
      </c>
      <c r="BV1970">
        <v>0</v>
      </c>
      <c r="BW1970" t="s">
        <v>697</v>
      </c>
      <c r="BX1970">
        <v>0</v>
      </c>
    </row>
    <row r="1971" spans="1:76" x14ac:dyDescent="0.25">
      <c r="A1971" t="s">
        <v>746</v>
      </c>
      <c r="B1971" t="s">
        <v>201</v>
      </c>
      <c r="C1971" t="s">
        <v>249</v>
      </c>
      <c r="D1971" t="s">
        <v>250</v>
      </c>
      <c r="E1971" t="s">
        <v>192</v>
      </c>
      <c r="F1971" t="s">
        <v>251</v>
      </c>
      <c r="G1971" t="s">
        <v>198</v>
      </c>
      <c r="H1971" t="s">
        <v>198</v>
      </c>
      <c r="I1971" t="s">
        <v>3781</v>
      </c>
      <c r="J1971" t="s">
        <v>3998</v>
      </c>
      <c r="K1971">
        <v>1</v>
      </c>
      <c r="L1971">
        <v>560.66</v>
      </c>
      <c r="M1971">
        <v>328</v>
      </c>
      <c r="N1971">
        <v>0</v>
      </c>
      <c r="O1971">
        <v>0</v>
      </c>
      <c r="P1971">
        <v>0</v>
      </c>
      <c r="Q1971">
        <v>560.66</v>
      </c>
      <c r="R1971">
        <v>0</v>
      </c>
      <c r="S1971">
        <v>0</v>
      </c>
      <c r="T1971">
        <v>41.5</v>
      </c>
      <c r="U1971">
        <v>29.5</v>
      </c>
      <c r="V1971">
        <v>24.18</v>
      </c>
      <c r="W1971">
        <v>-17.32</v>
      </c>
      <c r="X1971">
        <v>-55.14</v>
      </c>
      <c r="Y1971">
        <v>14.452</v>
      </c>
      <c r="Z1971">
        <v>10.66</v>
      </c>
      <c r="AA1971">
        <v>3.25</v>
      </c>
      <c r="AB1971" t="s">
        <v>199</v>
      </c>
      <c r="AC1971" s="2">
        <v>-66.985245901639345</v>
      </c>
      <c r="AD1971">
        <v>-14.74</v>
      </c>
      <c r="AE1971">
        <v>384.61</v>
      </c>
      <c r="AF1971">
        <v>0</v>
      </c>
      <c r="AG1971">
        <v>0</v>
      </c>
      <c r="AH1971">
        <v>0</v>
      </c>
      <c r="AI1971" t="s">
        <v>697</v>
      </c>
      <c r="AJ1971" t="s">
        <v>697</v>
      </c>
      <c r="AK1971" t="s">
        <v>697</v>
      </c>
      <c r="AL1971">
        <v>0</v>
      </c>
      <c r="AM1971">
        <v>0</v>
      </c>
      <c r="AN1971" t="s">
        <v>697</v>
      </c>
      <c r="AO1971" t="s">
        <v>697</v>
      </c>
      <c r="AP1971" t="s">
        <v>215</v>
      </c>
      <c r="AQ1971" t="s">
        <v>4104</v>
      </c>
      <c r="AR1971" t="s">
        <v>4105</v>
      </c>
      <c r="AS1971" t="s">
        <v>697</v>
      </c>
      <c r="AT1971" t="s">
        <v>697</v>
      </c>
      <c r="AU1971" t="s">
        <v>213</v>
      </c>
      <c r="AV1971" t="s">
        <v>236</v>
      </c>
      <c r="AW1971" t="s">
        <v>196</v>
      </c>
      <c r="AX1971" t="s">
        <v>697</v>
      </c>
      <c r="AY1971" t="s">
        <v>697</v>
      </c>
      <c r="AZ1971" t="s">
        <v>697</v>
      </c>
      <c r="BA1971" t="s">
        <v>4106</v>
      </c>
      <c r="BB1971" t="s">
        <v>4107</v>
      </c>
      <c r="BC1971">
        <v>0</v>
      </c>
      <c r="BD1971" t="s">
        <v>697</v>
      </c>
      <c r="BE1971">
        <v>0</v>
      </c>
      <c r="BF1971">
        <v>0</v>
      </c>
      <c r="BG1971">
        <v>0</v>
      </c>
      <c r="BH1971">
        <v>0</v>
      </c>
      <c r="BI1971" t="s">
        <v>197</v>
      </c>
      <c r="BJ1971" t="s">
        <v>697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 t="s">
        <v>4108</v>
      </c>
      <c r="BQ1971">
        <v>0</v>
      </c>
      <c r="BR1971">
        <v>0</v>
      </c>
      <c r="BS1971">
        <v>0</v>
      </c>
      <c r="BT1971" t="s">
        <v>697</v>
      </c>
      <c r="BU1971">
        <v>0</v>
      </c>
      <c r="BV1971">
        <v>0</v>
      </c>
      <c r="BW1971" t="s">
        <v>697</v>
      </c>
      <c r="BX1971">
        <v>0</v>
      </c>
    </row>
    <row r="1972" spans="1:76" x14ac:dyDescent="0.25">
      <c r="A1972" t="s">
        <v>738</v>
      </c>
      <c r="B1972" t="s">
        <v>201</v>
      </c>
      <c r="C1972" t="s">
        <v>634</v>
      </c>
      <c r="D1972" t="s">
        <v>224</v>
      </c>
      <c r="E1972" t="s">
        <v>192</v>
      </c>
      <c r="F1972" t="s">
        <v>225</v>
      </c>
      <c r="G1972" t="s">
        <v>697</v>
      </c>
      <c r="H1972" t="s">
        <v>89</v>
      </c>
      <c r="I1972" t="s">
        <v>3088</v>
      </c>
      <c r="J1972" t="s">
        <v>3998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697</v>
      </c>
      <c r="AC1972" s="2">
        <v>0</v>
      </c>
      <c r="AD1972">
        <v>0</v>
      </c>
      <c r="AE1972">
        <v>0</v>
      </c>
      <c r="AF1972">
        <v>1</v>
      </c>
      <c r="AG1972">
        <v>0</v>
      </c>
      <c r="AH1972">
        <v>57.91</v>
      </c>
      <c r="AI1972" t="s">
        <v>700</v>
      </c>
      <c r="AJ1972" t="s">
        <v>704</v>
      </c>
      <c r="AK1972" t="s">
        <v>697</v>
      </c>
      <c r="AL1972">
        <v>0</v>
      </c>
      <c r="AM1972">
        <v>0</v>
      </c>
      <c r="AN1972" t="s">
        <v>235</v>
      </c>
      <c r="AO1972" t="s">
        <v>697</v>
      </c>
      <c r="AP1972" t="s">
        <v>697</v>
      </c>
      <c r="AQ1972" t="s">
        <v>4109</v>
      </c>
      <c r="AR1972" t="s">
        <v>4110</v>
      </c>
      <c r="AS1972" t="s">
        <v>697</v>
      </c>
      <c r="AT1972" t="s">
        <v>697</v>
      </c>
      <c r="AU1972" t="s">
        <v>223</v>
      </c>
      <c r="AV1972" t="s">
        <v>236</v>
      </c>
      <c r="AW1972" t="s">
        <v>196</v>
      </c>
      <c r="AX1972" t="s">
        <v>697</v>
      </c>
      <c r="AY1972" t="s">
        <v>697</v>
      </c>
      <c r="AZ1972" t="s">
        <v>697</v>
      </c>
      <c r="BA1972" t="s">
        <v>4111</v>
      </c>
      <c r="BB1972" t="s">
        <v>4112</v>
      </c>
      <c r="BC1972">
        <v>0</v>
      </c>
      <c r="BD1972" t="s">
        <v>697</v>
      </c>
      <c r="BE1972">
        <v>0</v>
      </c>
      <c r="BF1972">
        <v>0</v>
      </c>
      <c r="BG1972">
        <v>0</v>
      </c>
      <c r="BH1972">
        <v>1.95</v>
      </c>
      <c r="BI1972" t="s">
        <v>197</v>
      </c>
      <c r="BJ1972" t="s">
        <v>192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 t="s">
        <v>4113</v>
      </c>
      <c r="BQ1972">
        <v>0</v>
      </c>
      <c r="BR1972">
        <v>0</v>
      </c>
      <c r="BS1972">
        <v>0</v>
      </c>
      <c r="BT1972" t="s">
        <v>880</v>
      </c>
      <c r="BU1972">
        <v>0</v>
      </c>
      <c r="BV1972">
        <v>0</v>
      </c>
      <c r="BW1972" t="s">
        <v>697</v>
      </c>
      <c r="BX1972">
        <v>0</v>
      </c>
    </row>
    <row r="1973" spans="1:76" x14ac:dyDescent="0.25">
      <c r="A1973" t="s">
        <v>738</v>
      </c>
      <c r="B1973" t="s">
        <v>201</v>
      </c>
      <c r="C1973" t="s">
        <v>634</v>
      </c>
      <c r="D1973" t="s">
        <v>224</v>
      </c>
      <c r="E1973" t="s">
        <v>192</v>
      </c>
      <c r="F1973" t="s">
        <v>225</v>
      </c>
      <c r="G1973" t="s">
        <v>697</v>
      </c>
      <c r="H1973" t="s">
        <v>89</v>
      </c>
      <c r="I1973" t="s">
        <v>3088</v>
      </c>
      <c r="J1973" t="s">
        <v>3998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697</v>
      </c>
      <c r="AC1973" s="2">
        <v>0</v>
      </c>
      <c r="AD1973">
        <v>0</v>
      </c>
      <c r="AE1973">
        <v>0</v>
      </c>
      <c r="AF1973">
        <v>0</v>
      </c>
      <c r="AG1973">
        <v>1</v>
      </c>
      <c r="AH1973">
        <v>50</v>
      </c>
      <c r="AI1973" t="s">
        <v>700</v>
      </c>
      <c r="AJ1973" t="s">
        <v>704</v>
      </c>
      <c r="AK1973" t="s">
        <v>697</v>
      </c>
      <c r="AL1973">
        <v>0</v>
      </c>
      <c r="AM1973">
        <v>0</v>
      </c>
      <c r="AN1973" t="s">
        <v>237</v>
      </c>
      <c r="AO1973" t="s">
        <v>697</v>
      </c>
      <c r="AP1973" t="s">
        <v>697</v>
      </c>
      <c r="AQ1973" t="s">
        <v>4109</v>
      </c>
      <c r="AR1973" t="s">
        <v>4110</v>
      </c>
      <c r="AS1973" t="s">
        <v>697</v>
      </c>
      <c r="AT1973" t="s">
        <v>697</v>
      </c>
      <c r="AU1973" t="s">
        <v>223</v>
      </c>
      <c r="AV1973" t="s">
        <v>236</v>
      </c>
      <c r="AW1973" t="s">
        <v>196</v>
      </c>
      <c r="AX1973" t="s">
        <v>697</v>
      </c>
      <c r="AY1973" t="s">
        <v>697</v>
      </c>
      <c r="AZ1973" t="s">
        <v>697</v>
      </c>
      <c r="BA1973" t="s">
        <v>4111</v>
      </c>
      <c r="BB1973" t="s">
        <v>4112</v>
      </c>
      <c r="BC1973">
        <v>0</v>
      </c>
      <c r="BD1973" t="s">
        <v>697</v>
      </c>
      <c r="BE1973">
        <v>0</v>
      </c>
      <c r="BF1973">
        <v>0</v>
      </c>
      <c r="BG1973">
        <v>0</v>
      </c>
      <c r="BH1973">
        <v>1.95</v>
      </c>
      <c r="BI1973" t="s">
        <v>197</v>
      </c>
      <c r="BJ1973" t="s">
        <v>192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 t="s">
        <v>4113</v>
      </c>
      <c r="BQ1973">
        <v>0</v>
      </c>
      <c r="BR1973">
        <v>0</v>
      </c>
      <c r="BS1973">
        <v>0</v>
      </c>
      <c r="BT1973" t="s">
        <v>880</v>
      </c>
      <c r="BU1973">
        <v>0</v>
      </c>
      <c r="BV1973">
        <v>0</v>
      </c>
      <c r="BW1973" t="s">
        <v>697</v>
      </c>
      <c r="BX1973">
        <v>0</v>
      </c>
    </row>
    <row r="1974" spans="1:76" x14ac:dyDescent="0.25">
      <c r="A1974" t="s">
        <v>720</v>
      </c>
      <c r="B1974" t="s">
        <v>191</v>
      </c>
      <c r="C1974" t="s">
        <v>541</v>
      </c>
      <c r="D1974" t="s">
        <v>536</v>
      </c>
      <c r="E1974" t="s">
        <v>192</v>
      </c>
      <c r="F1974" t="s">
        <v>222</v>
      </c>
      <c r="G1974" t="s">
        <v>697</v>
      </c>
      <c r="H1974" t="s">
        <v>89</v>
      </c>
      <c r="I1974" t="s">
        <v>1281</v>
      </c>
      <c r="J1974" t="s">
        <v>3998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697</v>
      </c>
      <c r="AC1974" s="2">
        <v>0</v>
      </c>
      <c r="AD1974">
        <v>0</v>
      </c>
      <c r="AE1974">
        <v>0</v>
      </c>
      <c r="AF1974">
        <v>1</v>
      </c>
      <c r="AG1974">
        <v>0</v>
      </c>
      <c r="AH1974">
        <v>27.02</v>
      </c>
      <c r="AI1974" t="s">
        <v>894</v>
      </c>
      <c r="AJ1974" t="s">
        <v>1011</v>
      </c>
      <c r="AK1974" t="s">
        <v>697</v>
      </c>
      <c r="AL1974">
        <v>0</v>
      </c>
      <c r="AM1974">
        <v>0</v>
      </c>
      <c r="AN1974" t="s">
        <v>235</v>
      </c>
      <c r="AO1974" t="s">
        <v>697</v>
      </c>
      <c r="AP1974" t="s">
        <v>697</v>
      </c>
      <c r="AQ1974" t="s">
        <v>4114</v>
      </c>
      <c r="AR1974" t="s">
        <v>4115</v>
      </c>
      <c r="AS1974" t="s">
        <v>697</v>
      </c>
      <c r="AT1974" t="s">
        <v>697</v>
      </c>
      <c r="AU1974" t="s">
        <v>395</v>
      </c>
      <c r="AV1974" t="s">
        <v>236</v>
      </c>
      <c r="AW1974" t="s">
        <v>196</v>
      </c>
      <c r="AX1974" t="s">
        <v>697</v>
      </c>
      <c r="AY1974" t="s">
        <v>697</v>
      </c>
      <c r="AZ1974" t="s">
        <v>697</v>
      </c>
      <c r="BA1974" t="s">
        <v>1433</v>
      </c>
      <c r="BB1974" t="s">
        <v>1799</v>
      </c>
      <c r="BC1974">
        <v>0</v>
      </c>
      <c r="BD1974" t="s">
        <v>697</v>
      </c>
      <c r="BE1974">
        <v>0</v>
      </c>
      <c r="BF1974">
        <v>0</v>
      </c>
      <c r="BG1974">
        <v>0</v>
      </c>
      <c r="BH1974">
        <v>1.05</v>
      </c>
      <c r="BI1974" t="s">
        <v>197</v>
      </c>
      <c r="BJ1974" t="s">
        <v>192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 t="s">
        <v>4116</v>
      </c>
      <c r="BQ1974">
        <v>0</v>
      </c>
      <c r="BR1974">
        <v>0</v>
      </c>
      <c r="BS1974">
        <v>0</v>
      </c>
      <c r="BT1974" t="s">
        <v>880</v>
      </c>
      <c r="BU1974">
        <v>0</v>
      </c>
      <c r="BV1974">
        <v>0</v>
      </c>
      <c r="BW1974" t="s">
        <v>697</v>
      </c>
      <c r="BX1974">
        <v>0</v>
      </c>
    </row>
    <row r="1975" spans="1:76" x14ac:dyDescent="0.25">
      <c r="A1975" t="s">
        <v>720</v>
      </c>
      <c r="B1975" t="s">
        <v>191</v>
      </c>
      <c r="C1975" t="s">
        <v>541</v>
      </c>
      <c r="D1975" t="s">
        <v>536</v>
      </c>
      <c r="E1975" t="s">
        <v>192</v>
      </c>
      <c r="F1975" t="s">
        <v>222</v>
      </c>
      <c r="G1975" t="s">
        <v>697</v>
      </c>
      <c r="H1975" t="s">
        <v>89</v>
      </c>
      <c r="I1975" t="s">
        <v>1281</v>
      </c>
      <c r="J1975" t="s">
        <v>3998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697</v>
      </c>
      <c r="AC1975" s="2">
        <v>0</v>
      </c>
      <c r="AD1975">
        <v>0</v>
      </c>
      <c r="AE1975">
        <v>0</v>
      </c>
      <c r="AF1975">
        <v>0</v>
      </c>
      <c r="AG1975">
        <v>1</v>
      </c>
      <c r="AH1975">
        <v>50</v>
      </c>
      <c r="AI1975" t="s">
        <v>894</v>
      </c>
      <c r="AJ1975" t="s">
        <v>1011</v>
      </c>
      <c r="AK1975" t="s">
        <v>697</v>
      </c>
      <c r="AL1975">
        <v>0</v>
      </c>
      <c r="AM1975">
        <v>0</v>
      </c>
      <c r="AN1975" t="s">
        <v>237</v>
      </c>
      <c r="AO1975" t="s">
        <v>697</v>
      </c>
      <c r="AP1975" t="s">
        <v>697</v>
      </c>
      <c r="AQ1975" t="s">
        <v>4114</v>
      </c>
      <c r="AR1975" t="s">
        <v>4115</v>
      </c>
      <c r="AS1975" t="s">
        <v>697</v>
      </c>
      <c r="AT1975" t="s">
        <v>697</v>
      </c>
      <c r="AU1975" t="s">
        <v>395</v>
      </c>
      <c r="AV1975" t="s">
        <v>236</v>
      </c>
      <c r="AW1975" t="s">
        <v>196</v>
      </c>
      <c r="AX1975" t="s">
        <v>697</v>
      </c>
      <c r="AY1975" t="s">
        <v>697</v>
      </c>
      <c r="AZ1975" t="s">
        <v>697</v>
      </c>
      <c r="BA1975" t="s">
        <v>1433</v>
      </c>
      <c r="BB1975" t="s">
        <v>1799</v>
      </c>
      <c r="BC1975">
        <v>0</v>
      </c>
      <c r="BD1975" t="s">
        <v>697</v>
      </c>
      <c r="BE1975">
        <v>0</v>
      </c>
      <c r="BF1975">
        <v>0</v>
      </c>
      <c r="BG1975">
        <v>0</v>
      </c>
      <c r="BH1975">
        <v>1.05</v>
      </c>
      <c r="BI1975" t="s">
        <v>197</v>
      </c>
      <c r="BJ1975" t="s">
        <v>192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 t="s">
        <v>4116</v>
      </c>
      <c r="BQ1975">
        <v>0</v>
      </c>
      <c r="BR1975">
        <v>0</v>
      </c>
      <c r="BS1975">
        <v>0</v>
      </c>
      <c r="BT1975" t="s">
        <v>880</v>
      </c>
      <c r="BU1975">
        <v>0</v>
      </c>
      <c r="BV1975">
        <v>0</v>
      </c>
      <c r="BW1975" t="s">
        <v>697</v>
      </c>
      <c r="BX1975">
        <v>0</v>
      </c>
    </row>
    <row r="1976" spans="1:76" x14ac:dyDescent="0.25">
      <c r="A1976" t="s">
        <v>1406</v>
      </c>
      <c r="B1976" t="s">
        <v>191</v>
      </c>
      <c r="C1976" t="s">
        <v>1407</v>
      </c>
      <c r="D1976" t="s">
        <v>675</v>
      </c>
      <c r="E1976" t="s">
        <v>192</v>
      </c>
      <c r="F1976" t="s">
        <v>686</v>
      </c>
      <c r="G1976" t="s">
        <v>697</v>
      </c>
      <c r="H1976" t="s">
        <v>89</v>
      </c>
      <c r="I1976" t="s">
        <v>1281</v>
      </c>
      <c r="J1976" t="s">
        <v>3998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697</v>
      </c>
      <c r="AC1976" s="2">
        <v>0</v>
      </c>
      <c r="AD1976">
        <v>0</v>
      </c>
      <c r="AE1976">
        <v>0</v>
      </c>
      <c r="AF1976">
        <v>1</v>
      </c>
      <c r="AG1976">
        <v>0</v>
      </c>
      <c r="AH1976">
        <v>45.93</v>
      </c>
      <c r="AI1976" t="s">
        <v>701</v>
      </c>
      <c r="AJ1976" t="s">
        <v>743</v>
      </c>
      <c r="AK1976" t="s">
        <v>697</v>
      </c>
      <c r="AL1976">
        <v>0</v>
      </c>
      <c r="AM1976">
        <v>0</v>
      </c>
      <c r="AN1976" t="s">
        <v>235</v>
      </c>
      <c r="AO1976" t="s">
        <v>697</v>
      </c>
      <c r="AP1976" t="s">
        <v>697</v>
      </c>
      <c r="AQ1976" t="s">
        <v>4114</v>
      </c>
      <c r="AR1976" t="s">
        <v>4115</v>
      </c>
      <c r="AS1976" t="s">
        <v>697</v>
      </c>
      <c r="AT1976" t="s">
        <v>697</v>
      </c>
      <c r="AU1976" t="s">
        <v>219</v>
      </c>
      <c r="AV1976" t="s">
        <v>236</v>
      </c>
      <c r="AW1976" t="s">
        <v>196</v>
      </c>
      <c r="AX1976" t="s">
        <v>697</v>
      </c>
      <c r="AY1976" t="s">
        <v>697</v>
      </c>
      <c r="AZ1976" t="s">
        <v>697</v>
      </c>
      <c r="BA1976" t="s">
        <v>1408</v>
      </c>
      <c r="BB1976" t="s">
        <v>1794</v>
      </c>
      <c r="BC1976">
        <v>0</v>
      </c>
      <c r="BD1976" t="s">
        <v>697</v>
      </c>
      <c r="BE1976">
        <v>0</v>
      </c>
      <c r="BF1976">
        <v>0</v>
      </c>
      <c r="BG1976">
        <v>0</v>
      </c>
      <c r="BH1976">
        <v>1.6</v>
      </c>
      <c r="BI1976" t="s">
        <v>197</v>
      </c>
      <c r="BJ1976" t="s">
        <v>192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 t="s">
        <v>4116</v>
      </c>
      <c r="BQ1976">
        <v>0</v>
      </c>
      <c r="BR1976">
        <v>0</v>
      </c>
      <c r="BS1976">
        <v>0</v>
      </c>
      <c r="BT1976" t="s">
        <v>880</v>
      </c>
      <c r="BU1976">
        <v>0</v>
      </c>
      <c r="BV1976">
        <v>0</v>
      </c>
      <c r="BW1976" t="s">
        <v>697</v>
      </c>
      <c r="BX1976">
        <v>0</v>
      </c>
    </row>
    <row r="1977" spans="1:76" x14ac:dyDescent="0.25">
      <c r="A1977" t="s">
        <v>1406</v>
      </c>
      <c r="B1977" t="s">
        <v>191</v>
      </c>
      <c r="C1977" t="s">
        <v>1407</v>
      </c>
      <c r="D1977" t="s">
        <v>675</v>
      </c>
      <c r="E1977" t="s">
        <v>192</v>
      </c>
      <c r="F1977" t="s">
        <v>686</v>
      </c>
      <c r="G1977" t="s">
        <v>697</v>
      </c>
      <c r="H1977" t="s">
        <v>89</v>
      </c>
      <c r="I1977" t="s">
        <v>1281</v>
      </c>
      <c r="J1977" t="s">
        <v>3998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697</v>
      </c>
      <c r="AC1977" s="2">
        <v>0</v>
      </c>
      <c r="AD1977">
        <v>0</v>
      </c>
      <c r="AE1977">
        <v>0</v>
      </c>
      <c r="AF1977">
        <v>0</v>
      </c>
      <c r="AG1977">
        <v>1</v>
      </c>
      <c r="AH1977">
        <v>50</v>
      </c>
      <c r="AI1977" t="s">
        <v>701</v>
      </c>
      <c r="AJ1977" t="s">
        <v>743</v>
      </c>
      <c r="AK1977" t="s">
        <v>697</v>
      </c>
      <c r="AL1977">
        <v>0</v>
      </c>
      <c r="AM1977">
        <v>0</v>
      </c>
      <c r="AN1977" t="s">
        <v>237</v>
      </c>
      <c r="AO1977" t="s">
        <v>697</v>
      </c>
      <c r="AP1977" t="s">
        <v>697</v>
      </c>
      <c r="AQ1977" t="s">
        <v>4114</v>
      </c>
      <c r="AR1977" t="s">
        <v>4115</v>
      </c>
      <c r="AS1977" t="s">
        <v>697</v>
      </c>
      <c r="AT1977" t="s">
        <v>697</v>
      </c>
      <c r="AU1977" t="s">
        <v>219</v>
      </c>
      <c r="AV1977" t="s">
        <v>236</v>
      </c>
      <c r="AW1977" t="s">
        <v>196</v>
      </c>
      <c r="AX1977" t="s">
        <v>697</v>
      </c>
      <c r="AY1977" t="s">
        <v>697</v>
      </c>
      <c r="AZ1977" t="s">
        <v>697</v>
      </c>
      <c r="BA1977" t="s">
        <v>1408</v>
      </c>
      <c r="BB1977" t="s">
        <v>1794</v>
      </c>
      <c r="BC1977">
        <v>0</v>
      </c>
      <c r="BD1977" t="s">
        <v>697</v>
      </c>
      <c r="BE1977">
        <v>0</v>
      </c>
      <c r="BF1977">
        <v>0</v>
      </c>
      <c r="BG1977">
        <v>0</v>
      </c>
      <c r="BH1977">
        <v>1.6</v>
      </c>
      <c r="BI1977" t="s">
        <v>197</v>
      </c>
      <c r="BJ1977" t="s">
        <v>192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 t="s">
        <v>4116</v>
      </c>
      <c r="BQ1977">
        <v>0</v>
      </c>
      <c r="BR1977">
        <v>0</v>
      </c>
      <c r="BS1977">
        <v>0</v>
      </c>
      <c r="BT1977" t="s">
        <v>880</v>
      </c>
      <c r="BU1977">
        <v>0</v>
      </c>
      <c r="BV1977">
        <v>0</v>
      </c>
      <c r="BW1977" t="s">
        <v>697</v>
      </c>
      <c r="BX1977">
        <v>0</v>
      </c>
    </row>
    <row r="1978" spans="1:76" x14ac:dyDescent="0.25">
      <c r="A1978" t="s">
        <v>813</v>
      </c>
      <c r="B1978" t="s">
        <v>201</v>
      </c>
      <c r="C1978" t="s">
        <v>814</v>
      </c>
      <c r="D1978" t="s">
        <v>217</v>
      </c>
      <c r="E1978" t="s">
        <v>192</v>
      </c>
      <c r="F1978" t="s">
        <v>478</v>
      </c>
      <c r="G1978" t="s">
        <v>697</v>
      </c>
      <c r="H1978" t="s">
        <v>89</v>
      </c>
      <c r="I1978" t="s">
        <v>1318</v>
      </c>
      <c r="J1978" t="s">
        <v>3998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697</v>
      </c>
      <c r="AC1978" s="2">
        <v>0</v>
      </c>
      <c r="AD1978">
        <v>0</v>
      </c>
      <c r="AE1978">
        <v>0</v>
      </c>
      <c r="AF1978">
        <v>1</v>
      </c>
      <c r="AG1978">
        <v>0</v>
      </c>
      <c r="AH1978">
        <v>50.68</v>
      </c>
      <c r="AI1978" t="s">
        <v>391</v>
      </c>
      <c r="AJ1978" t="s">
        <v>392</v>
      </c>
      <c r="AK1978" t="s">
        <v>697</v>
      </c>
      <c r="AL1978">
        <v>0</v>
      </c>
      <c r="AM1978">
        <v>0</v>
      </c>
      <c r="AN1978" t="s">
        <v>194</v>
      </c>
      <c r="AO1978" t="s">
        <v>697</v>
      </c>
      <c r="AP1978" t="s">
        <v>697</v>
      </c>
      <c r="AQ1978" t="s">
        <v>4117</v>
      </c>
      <c r="AR1978" t="s">
        <v>4118</v>
      </c>
      <c r="AS1978" t="s">
        <v>697</v>
      </c>
      <c r="AT1978" t="s">
        <v>697</v>
      </c>
      <c r="AU1978" t="s">
        <v>213</v>
      </c>
      <c r="AV1978" t="s">
        <v>236</v>
      </c>
      <c r="AW1978" t="s">
        <v>196</v>
      </c>
      <c r="AX1978" t="s">
        <v>697</v>
      </c>
      <c r="AY1978" t="s">
        <v>697</v>
      </c>
      <c r="AZ1978" t="s">
        <v>697</v>
      </c>
      <c r="BA1978" t="s">
        <v>1811</v>
      </c>
      <c r="BB1978" t="s">
        <v>4119</v>
      </c>
      <c r="BC1978">
        <v>0</v>
      </c>
      <c r="BD1978" t="s">
        <v>697</v>
      </c>
      <c r="BE1978">
        <v>0</v>
      </c>
      <c r="BF1978">
        <v>0</v>
      </c>
      <c r="BG1978">
        <v>0</v>
      </c>
      <c r="BH1978">
        <v>1.6</v>
      </c>
      <c r="BI1978" t="s">
        <v>197</v>
      </c>
      <c r="BJ1978" t="s">
        <v>192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 t="s">
        <v>4120</v>
      </c>
      <c r="BQ1978">
        <v>0</v>
      </c>
      <c r="BR1978">
        <v>0</v>
      </c>
      <c r="BS1978">
        <v>0</v>
      </c>
      <c r="BT1978" t="s">
        <v>880</v>
      </c>
      <c r="BU1978">
        <v>0</v>
      </c>
      <c r="BV1978">
        <v>0</v>
      </c>
      <c r="BW1978" t="s">
        <v>697</v>
      </c>
      <c r="BX1978">
        <v>0</v>
      </c>
    </row>
    <row r="1979" spans="1:76" x14ac:dyDescent="0.25">
      <c r="A1979" t="s">
        <v>813</v>
      </c>
      <c r="B1979" t="s">
        <v>201</v>
      </c>
      <c r="C1979" t="s">
        <v>814</v>
      </c>
      <c r="D1979" t="s">
        <v>217</v>
      </c>
      <c r="E1979" t="s">
        <v>192</v>
      </c>
      <c r="F1979" t="s">
        <v>478</v>
      </c>
      <c r="G1979" t="s">
        <v>198</v>
      </c>
      <c r="H1979" t="s">
        <v>198</v>
      </c>
      <c r="I1979" t="s">
        <v>1318</v>
      </c>
      <c r="J1979" t="s">
        <v>3998</v>
      </c>
      <c r="K1979">
        <v>1</v>
      </c>
      <c r="L1979">
        <v>519</v>
      </c>
      <c r="M1979">
        <v>295</v>
      </c>
      <c r="N1979">
        <v>0</v>
      </c>
      <c r="O1979">
        <v>0</v>
      </c>
      <c r="P1979">
        <v>0</v>
      </c>
      <c r="Q1979">
        <v>519</v>
      </c>
      <c r="R1979">
        <v>0</v>
      </c>
      <c r="S1979">
        <v>0</v>
      </c>
      <c r="T1979">
        <v>43.16</v>
      </c>
      <c r="U1979">
        <v>29.5</v>
      </c>
      <c r="V1979">
        <v>24.18</v>
      </c>
      <c r="W1979">
        <v>-18.98</v>
      </c>
      <c r="X1979">
        <v>-58.11</v>
      </c>
      <c r="Y1979">
        <v>4.1859999999999999</v>
      </c>
      <c r="Z1979">
        <v>9.59</v>
      </c>
      <c r="AA1979">
        <v>3.25</v>
      </c>
      <c r="AB1979" t="s">
        <v>199</v>
      </c>
      <c r="AC1979" s="2">
        <v>-61.545901639344265</v>
      </c>
      <c r="AD1979">
        <v>-13.54</v>
      </c>
      <c r="AE1979">
        <v>356.31</v>
      </c>
      <c r="AF1979">
        <v>0</v>
      </c>
      <c r="AG1979">
        <v>0</v>
      </c>
      <c r="AH1979">
        <v>0</v>
      </c>
      <c r="AI1979" t="s">
        <v>697</v>
      </c>
      <c r="AJ1979" t="s">
        <v>697</v>
      </c>
      <c r="AK1979" t="s">
        <v>697</v>
      </c>
      <c r="AL1979">
        <v>0</v>
      </c>
      <c r="AM1979">
        <v>0</v>
      </c>
      <c r="AN1979" t="s">
        <v>697</v>
      </c>
      <c r="AO1979" t="s">
        <v>697</v>
      </c>
      <c r="AP1979" t="s">
        <v>215</v>
      </c>
      <c r="AQ1979" t="s">
        <v>4117</v>
      </c>
      <c r="AR1979" t="s">
        <v>4118</v>
      </c>
      <c r="AS1979" t="s">
        <v>697</v>
      </c>
      <c r="AT1979" t="s">
        <v>697</v>
      </c>
      <c r="AU1979" t="s">
        <v>213</v>
      </c>
      <c r="AV1979" t="s">
        <v>236</v>
      </c>
      <c r="AW1979" t="s">
        <v>196</v>
      </c>
      <c r="AX1979" t="s">
        <v>697</v>
      </c>
      <c r="AY1979" t="s">
        <v>697</v>
      </c>
      <c r="AZ1979" t="s">
        <v>697</v>
      </c>
      <c r="BA1979" t="s">
        <v>1811</v>
      </c>
      <c r="BB1979" t="s">
        <v>4119</v>
      </c>
      <c r="BC1979">
        <v>0</v>
      </c>
      <c r="BD1979" t="s">
        <v>697</v>
      </c>
      <c r="BE1979">
        <v>0</v>
      </c>
      <c r="BF1979">
        <v>0</v>
      </c>
      <c r="BG1979">
        <v>0</v>
      </c>
      <c r="BH1979">
        <v>0</v>
      </c>
      <c r="BI1979" t="s">
        <v>197</v>
      </c>
      <c r="BJ1979" t="s">
        <v>697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 t="s">
        <v>4120</v>
      </c>
      <c r="BQ1979">
        <v>0</v>
      </c>
      <c r="BR1979">
        <v>0</v>
      </c>
      <c r="BS1979">
        <v>0</v>
      </c>
      <c r="BT1979" t="s">
        <v>697</v>
      </c>
      <c r="BU1979">
        <v>0</v>
      </c>
      <c r="BV1979">
        <v>0</v>
      </c>
      <c r="BW1979" t="s">
        <v>697</v>
      </c>
      <c r="BX1979">
        <v>0</v>
      </c>
    </row>
    <row r="1980" spans="1:76" x14ac:dyDescent="0.25">
      <c r="A1980" t="s">
        <v>738</v>
      </c>
      <c r="B1980" t="s">
        <v>201</v>
      </c>
      <c r="C1980" t="s">
        <v>634</v>
      </c>
      <c r="D1980" t="s">
        <v>224</v>
      </c>
      <c r="E1980" t="s">
        <v>192</v>
      </c>
      <c r="F1980" t="s">
        <v>225</v>
      </c>
      <c r="G1980" t="s">
        <v>697</v>
      </c>
      <c r="H1980" t="s">
        <v>89</v>
      </c>
      <c r="I1980" t="s">
        <v>3339</v>
      </c>
      <c r="J1980" t="s">
        <v>3998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697</v>
      </c>
      <c r="AC1980" s="2">
        <v>0</v>
      </c>
      <c r="AD1980">
        <v>0</v>
      </c>
      <c r="AE1980">
        <v>0</v>
      </c>
      <c r="AF1980">
        <v>1</v>
      </c>
      <c r="AG1980">
        <v>0</v>
      </c>
      <c r="AH1980">
        <v>31.18</v>
      </c>
      <c r="AI1980" t="s">
        <v>894</v>
      </c>
      <c r="AJ1980" t="s">
        <v>1011</v>
      </c>
      <c r="AK1980" t="s">
        <v>697</v>
      </c>
      <c r="AL1980">
        <v>0</v>
      </c>
      <c r="AM1980">
        <v>0</v>
      </c>
      <c r="AN1980" t="s">
        <v>194</v>
      </c>
      <c r="AO1980" t="s">
        <v>697</v>
      </c>
      <c r="AP1980" t="s">
        <v>697</v>
      </c>
      <c r="AQ1980" t="s">
        <v>4121</v>
      </c>
      <c r="AR1980" t="s">
        <v>4122</v>
      </c>
      <c r="AS1980" t="s">
        <v>697</v>
      </c>
      <c r="AT1980" t="s">
        <v>697</v>
      </c>
      <c r="AU1980" t="s">
        <v>395</v>
      </c>
      <c r="AV1980" t="s">
        <v>236</v>
      </c>
      <c r="AW1980" t="s">
        <v>196</v>
      </c>
      <c r="AX1980" t="s">
        <v>697</v>
      </c>
      <c r="AY1980" t="s">
        <v>697</v>
      </c>
      <c r="AZ1980" t="s">
        <v>697</v>
      </c>
      <c r="BA1980" t="s">
        <v>4123</v>
      </c>
      <c r="BB1980" t="s">
        <v>4124</v>
      </c>
      <c r="BC1980">
        <v>0</v>
      </c>
      <c r="BD1980" t="s">
        <v>697</v>
      </c>
      <c r="BE1980">
        <v>0</v>
      </c>
      <c r="BF1980">
        <v>0</v>
      </c>
      <c r="BG1980">
        <v>0</v>
      </c>
      <c r="BH1980">
        <v>1.05</v>
      </c>
      <c r="BI1980" t="s">
        <v>197</v>
      </c>
      <c r="BJ1980" t="s">
        <v>192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 t="s">
        <v>4125</v>
      </c>
      <c r="BQ1980">
        <v>0</v>
      </c>
      <c r="BR1980">
        <v>0</v>
      </c>
      <c r="BS1980">
        <v>0</v>
      </c>
      <c r="BT1980" t="s">
        <v>880</v>
      </c>
      <c r="BU1980">
        <v>0</v>
      </c>
      <c r="BV1980">
        <v>0</v>
      </c>
      <c r="BW1980" t="s">
        <v>697</v>
      </c>
      <c r="BX1980">
        <v>0</v>
      </c>
    </row>
    <row r="1981" spans="1:76" x14ac:dyDescent="0.25">
      <c r="A1981" t="s">
        <v>738</v>
      </c>
      <c r="B1981" t="s">
        <v>201</v>
      </c>
      <c r="C1981" t="s">
        <v>634</v>
      </c>
      <c r="D1981" t="s">
        <v>224</v>
      </c>
      <c r="E1981" t="s">
        <v>192</v>
      </c>
      <c r="F1981" t="s">
        <v>225</v>
      </c>
      <c r="G1981" t="s">
        <v>198</v>
      </c>
      <c r="H1981" t="s">
        <v>198</v>
      </c>
      <c r="I1981" t="s">
        <v>3339</v>
      </c>
      <c r="J1981" t="s">
        <v>3998</v>
      </c>
      <c r="K1981">
        <v>1</v>
      </c>
      <c r="L1981">
        <v>632</v>
      </c>
      <c r="M1981">
        <v>399</v>
      </c>
      <c r="N1981">
        <v>0</v>
      </c>
      <c r="O1981">
        <v>0</v>
      </c>
      <c r="P1981">
        <v>0</v>
      </c>
      <c r="Q1981">
        <v>632</v>
      </c>
      <c r="R1981">
        <v>0</v>
      </c>
      <c r="S1981">
        <v>0</v>
      </c>
      <c r="T1981">
        <v>36.869999999999997</v>
      </c>
      <c r="U1981">
        <v>29.5</v>
      </c>
      <c r="V1981">
        <v>24.18</v>
      </c>
      <c r="W1981">
        <v>-12.69</v>
      </c>
      <c r="X1981">
        <v>-38.159999999999997</v>
      </c>
      <c r="Y1981">
        <v>10.228999999999999</v>
      </c>
      <c r="Z1981">
        <v>12.97</v>
      </c>
      <c r="AA1981">
        <v>3.25</v>
      </c>
      <c r="AB1981" t="s">
        <v>199</v>
      </c>
      <c r="AC1981" s="2">
        <v>-46.548360655737703</v>
      </c>
      <c r="AD1981">
        <v>-10.24</v>
      </c>
      <c r="AE1981">
        <v>432.59</v>
      </c>
      <c r="AF1981">
        <v>0</v>
      </c>
      <c r="AG1981">
        <v>0</v>
      </c>
      <c r="AH1981">
        <v>0</v>
      </c>
      <c r="AI1981" t="s">
        <v>697</v>
      </c>
      <c r="AJ1981" t="s">
        <v>697</v>
      </c>
      <c r="AK1981" t="s">
        <v>697</v>
      </c>
      <c r="AL1981">
        <v>0</v>
      </c>
      <c r="AM1981">
        <v>0</v>
      </c>
      <c r="AN1981" t="s">
        <v>697</v>
      </c>
      <c r="AO1981" t="s">
        <v>697</v>
      </c>
      <c r="AP1981" t="s">
        <v>215</v>
      </c>
      <c r="AQ1981" t="s">
        <v>4121</v>
      </c>
      <c r="AR1981" t="s">
        <v>4122</v>
      </c>
      <c r="AS1981" t="s">
        <v>697</v>
      </c>
      <c r="AT1981" t="s">
        <v>697</v>
      </c>
      <c r="AU1981" t="s">
        <v>395</v>
      </c>
      <c r="AV1981" t="s">
        <v>236</v>
      </c>
      <c r="AW1981" t="s">
        <v>196</v>
      </c>
      <c r="AX1981" t="s">
        <v>697</v>
      </c>
      <c r="AY1981" t="s">
        <v>697</v>
      </c>
      <c r="AZ1981" t="s">
        <v>697</v>
      </c>
      <c r="BA1981" t="s">
        <v>4123</v>
      </c>
      <c r="BB1981" t="s">
        <v>4124</v>
      </c>
      <c r="BC1981">
        <v>0</v>
      </c>
      <c r="BD1981" t="s">
        <v>697</v>
      </c>
      <c r="BE1981">
        <v>0</v>
      </c>
      <c r="BF1981">
        <v>0</v>
      </c>
      <c r="BG1981">
        <v>0</v>
      </c>
      <c r="BH1981">
        <v>0</v>
      </c>
      <c r="BI1981" t="s">
        <v>197</v>
      </c>
      <c r="BJ1981" t="s">
        <v>697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 t="s">
        <v>4125</v>
      </c>
      <c r="BQ1981">
        <v>0</v>
      </c>
      <c r="BR1981">
        <v>0</v>
      </c>
      <c r="BS1981">
        <v>0</v>
      </c>
      <c r="BT1981" t="s">
        <v>697</v>
      </c>
      <c r="BU1981">
        <v>0</v>
      </c>
      <c r="BV1981">
        <v>0</v>
      </c>
      <c r="BW1981" t="s">
        <v>697</v>
      </c>
      <c r="BX1981">
        <v>0</v>
      </c>
    </row>
    <row r="1982" spans="1:76" x14ac:dyDescent="0.25">
      <c r="A1982" t="s">
        <v>736</v>
      </c>
      <c r="B1982" t="s">
        <v>231</v>
      </c>
      <c r="C1982" t="s">
        <v>256</v>
      </c>
      <c r="D1982" t="s">
        <v>255</v>
      </c>
      <c r="E1982" t="s">
        <v>192</v>
      </c>
      <c r="F1982" t="s">
        <v>257</v>
      </c>
      <c r="G1982" t="s">
        <v>697</v>
      </c>
      <c r="H1982" t="s">
        <v>89</v>
      </c>
      <c r="I1982" t="s">
        <v>1318</v>
      </c>
      <c r="J1982" t="s">
        <v>3998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697</v>
      </c>
      <c r="AC1982" s="2">
        <v>0</v>
      </c>
      <c r="AD1982">
        <v>0</v>
      </c>
      <c r="AE1982">
        <v>0</v>
      </c>
      <c r="AF1982">
        <v>1</v>
      </c>
      <c r="AG1982">
        <v>0</v>
      </c>
      <c r="AH1982">
        <v>51.97</v>
      </c>
      <c r="AI1982" t="s">
        <v>894</v>
      </c>
      <c r="AJ1982" t="s">
        <v>1011</v>
      </c>
      <c r="AK1982" t="s">
        <v>697</v>
      </c>
      <c r="AL1982">
        <v>0</v>
      </c>
      <c r="AM1982">
        <v>0</v>
      </c>
      <c r="AN1982" t="s">
        <v>194</v>
      </c>
      <c r="AO1982" t="s">
        <v>697</v>
      </c>
      <c r="AP1982" t="s">
        <v>697</v>
      </c>
      <c r="AQ1982" t="s">
        <v>4126</v>
      </c>
      <c r="AR1982" t="s">
        <v>4127</v>
      </c>
      <c r="AS1982" t="s">
        <v>697</v>
      </c>
      <c r="AT1982" t="s">
        <v>697</v>
      </c>
      <c r="AU1982" t="s">
        <v>213</v>
      </c>
      <c r="AV1982" t="s">
        <v>236</v>
      </c>
      <c r="AW1982" t="s">
        <v>196</v>
      </c>
      <c r="AX1982" t="s">
        <v>697</v>
      </c>
      <c r="AY1982" t="s">
        <v>697</v>
      </c>
      <c r="AZ1982" t="s">
        <v>697</v>
      </c>
      <c r="BA1982" t="s">
        <v>2236</v>
      </c>
      <c r="BB1982" t="s">
        <v>2944</v>
      </c>
      <c r="BC1982">
        <v>0</v>
      </c>
      <c r="BD1982" t="s">
        <v>697</v>
      </c>
      <c r="BE1982">
        <v>0</v>
      </c>
      <c r="BF1982">
        <v>0</v>
      </c>
      <c r="BG1982">
        <v>0</v>
      </c>
      <c r="BH1982">
        <v>1.75</v>
      </c>
      <c r="BI1982" t="s">
        <v>197</v>
      </c>
      <c r="BJ1982" t="s">
        <v>192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 t="s">
        <v>4128</v>
      </c>
      <c r="BQ1982">
        <v>0</v>
      </c>
      <c r="BR1982">
        <v>0</v>
      </c>
      <c r="BS1982">
        <v>0</v>
      </c>
      <c r="BT1982" t="s">
        <v>880</v>
      </c>
      <c r="BU1982">
        <v>0</v>
      </c>
      <c r="BV1982">
        <v>0</v>
      </c>
      <c r="BW1982" t="s">
        <v>697</v>
      </c>
      <c r="BX1982">
        <v>0</v>
      </c>
    </row>
    <row r="1983" spans="1:76" x14ac:dyDescent="0.25">
      <c r="A1983" t="s">
        <v>736</v>
      </c>
      <c r="B1983" t="s">
        <v>231</v>
      </c>
      <c r="C1983" t="s">
        <v>256</v>
      </c>
      <c r="D1983" t="s">
        <v>255</v>
      </c>
      <c r="E1983" t="s">
        <v>192</v>
      </c>
      <c r="F1983" t="s">
        <v>257</v>
      </c>
      <c r="G1983" t="s">
        <v>198</v>
      </c>
      <c r="H1983" t="s">
        <v>198</v>
      </c>
      <c r="I1983" t="s">
        <v>1318</v>
      </c>
      <c r="J1983" t="s">
        <v>3998</v>
      </c>
      <c r="K1983">
        <v>1</v>
      </c>
      <c r="L1983">
        <v>706</v>
      </c>
      <c r="M1983">
        <v>529</v>
      </c>
      <c r="N1983">
        <v>0</v>
      </c>
      <c r="O1983">
        <v>0</v>
      </c>
      <c r="P1983">
        <v>0</v>
      </c>
      <c r="Q1983">
        <v>706</v>
      </c>
      <c r="R1983">
        <v>0</v>
      </c>
      <c r="S1983">
        <v>0</v>
      </c>
      <c r="T1983">
        <v>25.07</v>
      </c>
      <c r="U1983">
        <v>21.5</v>
      </c>
      <c r="V1983">
        <v>17.62</v>
      </c>
      <c r="W1983">
        <v>-7.45</v>
      </c>
      <c r="X1983">
        <v>-20.66</v>
      </c>
      <c r="Y1983">
        <v>6.21</v>
      </c>
      <c r="Z1983">
        <v>20.97</v>
      </c>
      <c r="AA1983">
        <v>3.96</v>
      </c>
      <c r="AB1983" t="s">
        <v>199</v>
      </c>
      <c r="AC1983" s="2">
        <v>-25.754098360655739</v>
      </c>
      <c r="AD1983">
        <v>-5.67</v>
      </c>
      <c r="AE1983">
        <v>533.24</v>
      </c>
      <c r="AF1983">
        <v>0</v>
      </c>
      <c r="AG1983">
        <v>0</v>
      </c>
      <c r="AH1983">
        <v>0</v>
      </c>
      <c r="AI1983" t="s">
        <v>697</v>
      </c>
      <c r="AJ1983" t="s">
        <v>697</v>
      </c>
      <c r="AK1983" t="s">
        <v>697</v>
      </c>
      <c r="AL1983">
        <v>0</v>
      </c>
      <c r="AM1983">
        <v>0</v>
      </c>
      <c r="AN1983" t="s">
        <v>697</v>
      </c>
      <c r="AO1983" t="s">
        <v>697</v>
      </c>
      <c r="AP1983" t="s">
        <v>415</v>
      </c>
      <c r="AQ1983" t="s">
        <v>4126</v>
      </c>
      <c r="AR1983" t="s">
        <v>4127</v>
      </c>
      <c r="AS1983" t="s">
        <v>697</v>
      </c>
      <c r="AT1983" t="s">
        <v>697</v>
      </c>
      <c r="AU1983" t="s">
        <v>213</v>
      </c>
      <c r="AV1983" t="s">
        <v>236</v>
      </c>
      <c r="AW1983" t="s">
        <v>196</v>
      </c>
      <c r="AX1983" t="s">
        <v>697</v>
      </c>
      <c r="AY1983" t="s">
        <v>697</v>
      </c>
      <c r="AZ1983" t="s">
        <v>697</v>
      </c>
      <c r="BA1983" t="s">
        <v>2236</v>
      </c>
      <c r="BB1983" t="s">
        <v>2944</v>
      </c>
      <c r="BC1983">
        <v>0</v>
      </c>
      <c r="BD1983" t="s">
        <v>697</v>
      </c>
      <c r="BE1983">
        <v>0</v>
      </c>
      <c r="BF1983">
        <v>0</v>
      </c>
      <c r="BG1983">
        <v>0</v>
      </c>
      <c r="BH1983">
        <v>0</v>
      </c>
      <c r="BI1983" t="s">
        <v>197</v>
      </c>
      <c r="BJ1983" t="s">
        <v>697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 t="s">
        <v>4128</v>
      </c>
      <c r="BQ1983">
        <v>0</v>
      </c>
      <c r="BR1983">
        <v>0</v>
      </c>
      <c r="BS1983">
        <v>0</v>
      </c>
      <c r="BT1983" t="s">
        <v>697</v>
      </c>
      <c r="BU1983">
        <v>0</v>
      </c>
      <c r="BV1983">
        <v>0</v>
      </c>
      <c r="BW1983" t="s">
        <v>697</v>
      </c>
      <c r="BX1983">
        <v>0</v>
      </c>
    </row>
    <row r="1984" spans="1:76" x14ac:dyDescent="0.25">
      <c r="A1984" t="s">
        <v>739</v>
      </c>
      <c r="B1984" t="s">
        <v>191</v>
      </c>
      <c r="C1984" t="s">
        <v>535</v>
      </c>
      <c r="D1984" t="s">
        <v>536</v>
      </c>
      <c r="E1984" t="s">
        <v>192</v>
      </c>
      <c r="F1984" t="s">
        <v>253</v>
      </c>
      <c r="G1984" t="s">
        <v>697</v>
      </c>
      <c r="H1984" t="s">
        <v>89</v>
      </c>
      <c r="I1984" t="s">
        <v>3781</v>
      </c>
      <c r="J1984" t="s">
        <v>3998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697</v>
      </c>
      <c r="AC1984" s="2">
        <v>0</v>
      </c>
      <c r="AD1984">
        <v>0</v>
      </c>
      <c r="AE1984">
        <v>0</v>
      </c>
      <c r="AF1984">
        <v>1</v>
      </c>
      <c r="AG1984">
        <v>0</v>
      </c>
      <c r="AH1984">
        <v>50.24</v>
      </c>
      <c r="AI1984" t="s">
        <v>894</v>
      </c>
      <c r="AJ1984" t="s">
        <v>1011</v>
      </c>
      <c r="AK1984" t="s">
        <v>697</v>
      </c>
      <c r="AL1984">
        <v>0</v>
      </c>
      <c r="AM1984">
        <v>0</v>
      </c>
      <c r="AN1984" t="s">
        <v>235</v>
      </c>
      <c r="AO1984" t="s">
        <v>697</v>
      </c>
      <c r="AP1984" t="s">
        <v>697</v>
      </c>
      <c r="AQ1984" t="s">
        <v>4129</v>
      </c>
      <c r="AR1984" t="s">
        <v>4130</v>
      </c>
      <c r="AS1984" t="s">
        <v>697</v>
      </c>
      <c r="AT1984" t="s">
        <v>697</v>
      </c>
      <c r="AU1984" t="s">
        <v>213</v>
      </c>
      <c r="AV1984" t="s">
        <v>236</v>
      </c>
      <c r="AW1984" t="s">
        <v>196</v>
      </c>
      <c r="AX1984" t="s">
        <v>697</v>
      </c>
      <c r="AY1984" t="s">
        <v>697</v>
      </c>
      <c r="AZ1984" t="s">
        <v>697</v>
      </c>
      <c r="BA1984" t="s">
        <v>4131</v>
      </c>
      <c r="BB1984" t="s">
        <v>4132</v>
      </c>
      <c r="BC1984">
        <v>0</v>
      </c>
      <c r="BD1984" t="s">
        <v>697</v>
      </c>
      <c r="BE1984">
        <v>0</v>
      </c>
      <c r="BF1984">
        <v>0</v>
      </c>
      <c r="BG1984">
        <v>0</v>
      </c>
      <c r="BH1984">
        <v>1.75</v>
      </c>
      <c r="BI1984" t="s">
        <v>197</v>
      </c>
      <c r="BJ1984" t="s">
        <v>192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 t="s">
        <v>4133</v>
      </c>
      <c r="BQ1984">
        <v>0</v>
      </c>
      <c r="BR1984">
        <v>0</v>
      </c>
      <c r="BS1984">
        <v>0</v>
      </c>
      <c r="BT1984" t="s">
        <v>880</v>
      </c>
      <c r="BU1984">
        <v>0</v>
      </c>
      <c r="BV1984">
        <v>0</v>
      </c>
      <c r="BW1984" t="s">
        <v>697</v>
      </c>
      <c r="BX1984">
        <v>0</v>
      </c>
    </row>
    <row r="1985" spans="1:76" x14ac:dyDescent="0.25">
      <c r="A1985" t="s">
        <v>739</v>
      </c>
      <c r="B1985" t="s">
        <v>191</v>
      </c>
      <c r="C1985" t="s">
        <v>535</v>
      </c>
      <c r="D1985" t="s">
        <v>536</v>
      </c>
      <c r="E1985" t="s">
        <v>192</v>
      </c>
      <c r="F1985" t="s">
        <v>253</v>
      </c>
      <c r="G1985" t="s">
        <v>697</v>
      </c>
      <c r="H1985" t="s">
        <v>89</v>
      </c>
      <c r="I1985" t="s">
        <v>3781</v>
      </c>
      <c r="J1985" t="s">
        <v>3998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697</v>
      </c>
      <c r="AC1985" s="2">
        <v>0</v>
      </c>
      <c r="AD1985">
        <v>0</v>
      </c>
      <c r="AE1985">
        <v>0</v>
      </c>
      <c r="AF1985">
        <v>0</v>
      </c>
      <c r="AG1985">
        <v>1</v>
      </c>
      <c r="AH1985">
        <v>50</v>
      </c>
      <c r="AI1985" t="s">
        <v>894</v>
      </c>
      <c r="AJ1985" t="s">
        <v>1011</v>
      </c>
      <c r="AK1985" t="s">
        <v>697</v>
      </c>
      <c r="AL1985">
        <v>0</v>
      </c>
      <c r="AM1985">
        <v>0</v>
      </c>
      <c r="AN1985" t="s">
        <v>237</v>
      </c>
      <c r="AO1985" t="s">
        <v>697</v>
      </c>
      <c r="AP1985" t="s">
        <v>697</v>
      </c>
      <c r="AQ1985" t="s">
        <v>4129</v>
      </c>
      <c r="AR1985" t="s">
        <v>4130</v>
      </c>
      <c r="AS1985" t="s">
        <v>697</v>
      </c>
      <c r="AT1985" t="s">
        <v>697</v>
      </c>
      <c r="AU1985" t="s">
        <v>213</v>
      </c>
      <c r="AV1985" t="s">
        <v>236</v>
      </c>
      <c r="AW1985" t="s">
        <v>196</v>
      </c>
      <c r="AX1985" t="s">
        <v>697</v>
      </c>
      <c r="AY1985" t="s">
        <v>697</v>
      </c>
      <c r="AZ1985" t="s">
        <v>697</v>
      </c>
      <c r="BA1985" t="s">
        <v>4131</v>
      </c>
      <c r="BB1985" t="s">
        <v>4132</v>
      </c>
      <c r="BC1985">
        <v>0</v>
      </c>
      <c r="BD1985" t="s">
        <v>697</v>
      </c>
      <c r="BE1985">
        <v>0</v>
      </c>
      <c r="BF1985">
        <v>0</v>
      </c>
      <c r="BG1985">
        <v>0</v>
      </c>
      <c r="BH1985">
        <v>1.75</v>
      </c>
      <c r="BI1985" t="s">
        <v>197</v>
      </c>
      <c r="BJ1985" t="s">
        <v>192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 t="s">
        <v>4133</v>
      </c>
      <c r="BQ1985">
        <v>0</v>
      </c>
      <c r="BR1985">
        <v>0</v>
      </c>
      <c r="BS1985">
        <v>0</v>
      </c>
      <c r="BT1985" t="s">
        <v>880</v>
      </c>
      <c r="BU1985">
        <v>0</v>
      </c>
      <c r="BV1985">
        <v>0</v>
      </c>
      <c r="BW1985" t="s">
        <v>697</v>
      </c>
      <c r="BX1985">
        <v>0</v>
      </c>
    </row>
    <row r="1986" spans="1:76" x14ac:dyDescent="0.25">
      <c r="A1986" t="s">
        <v>732</v>
      </c>
      <c r="B1986" t="s">
        <v>231</v>
      </c>
      <c r="C1986" t="s">
        <v>455</v>
      </c>
      <c r="D1986" t="s">
        <v>255</v>
      </c>
      <c r="E1986" t="s">
        <v>192</v>
      </c>
      <c r="F1986" t="s">
        <v>456</v>
      </c>
      <c r="G1986" t="s">
        <v>697</v>
      </c>
      <c r="H1986" t="s">
        <v>89</v>
      </c>
      <c r="I1986" t="s">
        <v>3781</v>
      </c>
      <c r="J1986" t="s">
        <v>3998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697</v>
      </c>
      <c r="AC1986" s="2">
        <v>0</v>
      </c>
      <c r="AD1986">
        <v>0</v>
      </c>
      <c r="AE1986">
        <v>0</v>
      </c>
      <c r="AF1986">
        <v>1</v>
      </c>
      <c r="AG1986">
        <v>0</v>
      </c>
      <c r="AH1986">
        <v>51.97</v>
      </c>
      <c r="AI1986" t="s">
        <v>894</v>
      </c>
      <c r="AJ1986" t="s">
        <v>1011</v>
      </c>
      <c r="AK1986" t="s">
        <v>697</v>
      </c>
      <c r="AL1986">
        <v>0</v>
      </c>
      <c r="AM1986">
        <v>0</v>
      </c>
      <c r="AN1986" t="s">
        <v>194</v>
      </c>
      <c r="AO1986" t="s">
        <v>697</v>
      </c>
      <c r="AP1986" t="s">
        <v>697</v>
      </c>
      <c r="AQ1986" t="s">
        <v>4134</v>
      </c>
      <c r="AR1986" t="s">
        <v>4135</v>
      </c>
      <c r="AS1986" t="s">
        <v>697</v>
      </c>
      <c r="AT1986" t="s">
        <v>697</v>
      </c>
      <c r="AU1986" t="s">
        <v>213</v>
      </c>
      <c r="AV1986" t="s">
        <v>236</v>
      </c>
      <c r="AW1986" t="s">
        <v>196</v>
      </c>
      <c r="AX1986" t="s">
        <v>697</v>
      </c>
      <c r="AY1986" t="s">
        <v>697</v>
      </c>
      <c r="AZ1986" t="s">
        <v>697</v>
      </c>
      <c r="BA1986" t="s">
        <v>4136</v>
      </c>
      <c r="BB1986" t="s">
        <v>4137</v>
      </c>
      <c r="BC1986">
        <v>0</v>
      </c>
      <c r="BD1986" t="s">
        <v>697</v>
      </c>
      <c r="BE1986">
        <v>0</v>
      </c>
      <c r="BF1986">
        <v>0</v>
      </c>
      <c r="BG1986">
        <v>0</v>
      </c>
      <c r="BH1986">
        <v>1.75</v>
      </c>
      <c r="BI1986" t="s">
        <v>197</v>
      </c>
      <c r="BJ1986" t="s">
        <v>192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 t="s">
        <v>4138</v>
      </c>
      <c r="BQ1986">
        <v>0</v>
      </c>
      <c r="BR1986">
        <v>0</v>
      </c>
      <c r="BS1986">
        <v>0</v>
      </c>
      <c r="BT1986" t="s">
        <v>880</v>
      </c>
      <c r="BU1986">
        <v>0</v>
      </c>
      <c r="BV1986">
        <v>0</v>
      </c>
      <c r="BW1986" t="s">
        <v>697</v>
      </c>
      <c r="BX1986">
        <v>0</v>
      </c>
    </row>
    <row r="1987" spans="1:76" x14ac:dyDescent="0.25">
      <c r="A1987" t="s">
        <v>732</v>
      </c>
      <c r="B1987" t="s">
        <v>231</v>
      </c>
      <c r="C1987" t="s">
        <v>455</v>
      </c>
      <c r="D1987" t="s">
        <v>255</v>
      </c>
      <c r="E1987" t="s">
        <v>192</v>
      </c>
      <c r="F1987" t="s">
        <v>456</v>
      </c>
      <c r="G1987" t="s">
        <v>198</v>
      </c>
      <c r="H1987" t="s">
        <v>198</v>
      </c>
      <c r="I1987" t="s">
        <v>3781</v>
      </c>
      <c r="J1987" t="s">
        <v>3998</v>
      </c>
      <c r="K1987">
        <v>1</v>
      </c>
      <c r="L1987">
        <v>778</v>
      </c>
      <c r="M1987">
        <v>596</v>
      </c>
      <c r="N1987">
        <v>0</v>
      </c>
      <c r="O1987">
        <v>0</v>
      </c>
      <c r="P1987">
        <v>0</v>
      </c>
      <c r="Q1987">
        <v>778</v>
      </c>
      <c r="R1987">
        <v>0</v>
      </c>
      <c r="S1987">
        <v>0</v>
      </c>
      <c r="T1987">
        <v>23.39</v>
      </c>
      <c r="U1987">
        <v>21.5</v>
      </c>
      <c r="V1987">
        <v>17.62</v>
      </c>
      <c r="W1987">
        <v>-5.77</v>
      </c>
      <c r="X1987">
        <v>-12.07</v>
      </c>
      <c r="Y1987">
        <v>4.5999999999999996</v>
      </c>
      <c r="Z1987">
        <v>19.37</v>
      </c>
      <c r="AA1987">
        <v>3.25</v>
      </c>
      <c r="AB1987" t="s">
        <v>199</v>
      </c>
      <c r="AC1987" s="2">
        <v>-15.844262295081966</v>
      </c>
      <c r="AD1987">
        <v>-3.49</v>
      </c>
      <c r="AE1987">
        <v>591.36</v>
      </c>
      <c r="AF1987">
        <v>0</v>
      </c>
      <c r="AG1987">
        <v>0</v>
      </c>
      <c r="AH1987">
        <v>0</v>
      </c>
      <c r="AI1987" t="s">
        <v>697</v>
      </c>
      <c r="AJ1987" t="s">
        <v>697</v>
      </c>
      <c r="AK1987" t="s">
        <v>697</v>
      </c>
      <c r="AL1987">
        <v>0</v>
      </c>
      <c r="AM1987">
        <v>0</v>
      </c>
      <c r="AN1987" t="s">
        <v>697</v>
      </c>
      <c r="AO1987" t="s">
        <v>697</v>
      </c>
      <c r="AP1987" t="s">
        <v>215</v>
      </c>
      <c r="AQ1987" t="s">
        <v>4134</v>
      </c>
      <c r="AR1987" t="s">
        <v>4135</v>
      </c>
      <c r="AS1987" t="s">
        <v>697</v>
      </c>
      <c r="AT1987" t="s">
        <v>697</v>
      </c>
      <c r="AU1987" t="s">
        <v>213</v>
      </c>
      <c r="AV1987" t="s">
        <v>236</v>
      </c>
      <c r="AW1987" t="s">
        <v>196</v>
      </c>
      <c r="AX1987" t="s">
        <v>697</v>
      </c>
      <c r="AY1987" t="s">
        <v>697</v>
      </c>
      <c r="AZ1987" t="s">
        <v>697</v>
      </c>
      <c r="BA1987" t="s">
        <v>4136</v>
      </c>
      <c r="BB1987" t="s">
        <v>4137</v>
      </c>
      <c r="BC1987">
        <v>0</v>
      </c>
      <c r="BD1987" t="s">
        <v>697</v>
      </c>
      <c r="BE1987">
        <v>0</v>
      </c>
      <c r="BF1987">
        <v>0</v>
      </c>
      <c r="BG1987">
        <v>0</v>
      </c>
      <c r="BH1987">
        <v>0</v>
      </c>
      <c r="BI1987" t="s">
        <v>197</v>
      </c>
      <c r="BJ1987" t="s">
        <v>697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 t="s">
        <v>4138</v>
      </c>
      <c r="BQ1987">
        <v>0</v>
      </c>
      <c r="BR1987">
        <v>0</v>
      </c>
      <c r="BS1987">
        <v>0</v>
      </c>
      <c r="BT1987" t="s">
        <v>697</v>
      </c>
      <c r="BU1987">
        <v>0</v>
      </c>
      <c r="BV1987">
        <v>0</v>
      </c>
      <c r="BW1987" t="s">
        <v>697</v>
      </c>
      <c r="BX1987">
        <v>0</v>
      </c>
    </row>
    <row r="1988" spans="1:76" x14ac:dyDescent="0.25">
      <c r="A1988" t="s">
        <v>2018</v>
      </c>
      <c r="B1988" t="s">
        <v>191</v>
      </c>
      <c r="C1988" t="s">
        <v>2019</v>
      </c>
      <c r="D1988" t="s">
        <v>534</v>
      </c>
      <c r="E1988" t="s">
        <v>192</v>
      </c>
      <c r="F1988" t="s">
        <v>226</v>
      </c>
      <c r="G1988" t="s">
        <v>697</v>
      </c>
      <c r="H1988" t="s">
        <v>89</v>
      </c>
      <c r="I1988" t="s">
        <v>2633</v>
      </c>
      <c r="J1988" t="s">
        <v>3998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697</v>
      </c>
      <c r="AC1988" s="2">
        <v>0</v>
      </c>
      <c r="AD1988">
        <v>0</v>
      </c>
      <c r="AE1988">
        <v>0</v>
      </c>
      <c r="AF1988">
        <v>1</v>
      </c>
      <c r="AG1988">
        <v>0</v>
      </c>
      <c r="AH1988">
        <v>100.36</v>
      </c>
      <c r="AI1988" t="s">
        <v>610</v>
      </c>
      <c r="AJ1988" t="s">
        <v>613</v>
      </c>
      <c r="AK1988" t="s">
        <v>697</v>
      </c>
      <c r="AL1988">
        <v>0</v>
      </c>
      <c r="AM1988">
        <v>0</v>
      </c>
      <c r="AN1988" t="s">
        <v>235</v>
      </c>
      <c r="AO1988" t="s">
        <v>697</v>
      </c>
      <c r="AP1988" t="s">
        <v>697</v>
      </c>
      <c r="AQ1988" t="s">
        <v>4139</v>
      </c>
      <c r="AR1988" t="s">
        <v>4140</v>
      </c>
      <c r="AS1988" t="s">
        <v>697</v>
      </c>
      <c r="AT1988" t="s">
        <v>697</v>
      </c>
      <c r="AU1988" t="s">
        <v>223</v>
      </c>
      <c r="AV1988" t="s">
        <v>236</v>
      </c>
      <c r="AW1988" t="s">
        <v>196</v>
      </c>
      <c r="AX1988" t="s">
        <v>697</v>
      </c>
      <c r="AY1988" t="s">
        <v>697</v>
      </c>
      <c r="AZ1988" t="s">
        <v>697</v>
      </c>
      <c r="BA1988" t="s">
        <v>3674</v>
      </c>
      <c r="BB1988" t="s">
        <v>4141</v>
      </c>
      <c r="BC1988">
        <v>0</v>
      </c>
      <c r="BD1988" t="s">
        <v>697</v>
      </c>
      <c r="BE1988">
        <v>0</v>
      </c>
      <c r="BF1988">
        <v>0</v>
      </c>
      <c r="BG1988">
        <v>0</v>
      </c>
      <c r="BH1988">
        <v>1.95</v>
      </c>
      <c r="BI1988" t="s">
        <v>197</v>
      </c>
      <c r="BJ1988" t="s">
        <v>192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 t="s">
        <v>4142</v>
      </c>
      <c r="BQ1988">
        <v>0</v>
      </c>
      <c r="BR1988">
        <v>0</v>
      </c>
      <c r="BS1988">
        <v>0</v>
      </c>
      <c r="BT1988" t="s">
        <v>880</v>
      </c>
      <c r="BU1988">
        <v>0</v>
      </c>
      <c r="BV1988">
        <v>0</v>
      </c>
      <c r="BW1988" t="s">
        <v>697</v>
      </c>
      <c r="BX1988">
        <v>0</v>
      </c>
    </row>
    <row r="1989" spans="1:76" x14ac:dyDescent="0.25">
      <c r="A1989" t="s">
        <v>2018</v>
      </c>
      <c r="B1989" t="s">
        <v>191</v>
      </c>
      <c r="C1989" t="s">
        <v>2019</v>
      </c>
      <c r="D1989" t="s">
        <v>534</v>
      </c>
      <c r="E1989" t="s">
        <v>192</v>
      </c>
      <c r="F1989" t="s">
        <v>226</v>
      </c>
      <c r="G1989" t="s">
        <v>697</v>
      </c>
      <c r="H1989" t="s">
        <v>89</v>
      </c>
      <c r="I1989" t="s">
        <v>2633</v>
      </c>
      <c r="J1989" t="s">
        <v>3998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697</v>
      </c>
      <c r="AC1989" s="2">
        <v>0</v>
      </c>
      <c r="AD1989">
        <v>0</v>
      </c>
      <c r="AE1989">
        <v>0</v>
      </c>
      <c r="AF1989">
        <v>0</v>
      </c>
      <c r="AG1989">
        <v>1</v>
      </c>
      <c r="AH1989">
        <v>50</v>
      </c>
      <c r="AI1989" t="s">
        <v>610</v>
      </c>
      <c r="AJ1989" t="s">
        <v>613</v>
      </c>
      <c r="AK1989" t="s">
        <v>697</v>
      </c>
      <c r="AL1989">
        <v>0</v>
      </c>
      <c r="AM1989">
        <v>0</v>
      </c>
      <c r="AN1989" t="s">
        <v>237</v>
      </c>
      <c r="AO1989" t="s">
        <v>697</v>
      </c>
      <c r="AP1989" t="s">
        <v>697</v>
      </c>
      <c r="AQ1989" t="s">
        <v>4139</v>
      </c>
      <c r="AR1989" t="s">
        <v>4140</v>
      </c>
      <c r="AS1989" t="s">
        <v>697</v>
      </c>
      <c r="AT1989" t="s">
        <v>697</v>
      </c>
      <c r="AU1989" t="s">
        <v>223</v>
      </c>
      <c r="AV1989" t="s">
        <v>236</v>
      </c>
      <c r="AW1989" t="s">
        <v>196</v>
      </c>
      <c r="AX1989" t="s">
        <v>697</v>
      </c>
      <c r="AY1989" t="s">
        <v>697</v>
      </c>
      <c r="AZ1989" t="s">
        <v>697</v>
      </c>
      <c r="BA1989" t="s">
        <v>3674</v>
      </c>
      <c r="BB1989" t="s">
        <v>4141</v>
      </c>
      <c r="BC1989">
        <v>0</v>
      </c>
      <c r="BD1989" t="s">
        <v>697</v>
      </c>
      <c r="BE1989">
        <v>0</v>
      </c>
      <c r="BF1989">
        <v>0</v>
      </c>
      <c r="BG1989">
        <v>0</v>
      </c>
      <c r="BH1989">
        <v>1.95</v>
      </c>
      <c r="BI1989" t="s">
        <v>197</v>
      </c>
      <c r="BJ1989" t="s">
        <v>192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 t="s">
        <v>4142</v>
      </c>
      <c r="BQ1989">
        <v>0</v>
      </c>
      <c r="BR1989">
        <v>0</v>
      </c>
      <c r="BS1989">
        <v>0</v>
      </c>
      <c r="BT1989" t="s">
        <v>880</v>
      </c>
      <c r="BU1989">
        <v>0</v>
      </c>
      <c r="BV1989">
        <v>0</v>
      </c>
      <c r="BW1989" t="s">
        <v>697</v>
      </c>
      <c r="BX1989">
        <v>0</v>
      </c>
    </row>
    <row r="1990" spans="1:76" x14ac:dyDescent="0.25">
      <c r="A1990" t="s">
        <v>192</v>
      </c>
      <c r="B1990" t="s">
        <v>697</v>
      </c>
      <c r="C1990" t="s">
        <v>697</v>
      </c>
      <c r="D1990" t="s">
        <v>697</v>
      </c>
      <c r="E1990" t="s">
        <v>697</v>
      </c>
      <c r="F1990" t="s">
        <v>251</v>
      </c>
      <c r="G1990" t="s">
        <v>697</v>
      </c>
      <c r="H1990" t="s">
        <v>184</v>
      </c>
      <c r="I1990" t="s">
        <v>3998</v>
      </c>
      <c r="J1990" t="s">
        <v>3998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697</v>
      </c>
      <c r="AC1990" s="2">
        <v>-5.5901639344262293</v>
      </c>
      <c r="AD1990">
        <v>-1.23</v>
      </c>
      <c r="AE1990">
        <v>0</v>
      </c>
      <c r="AF1990">
        <v>0</v>
      </c>
      <c r="AG1990">
        <v>0</v>
      </c>
      <c r="AH1990">
        <v>0</v>
      </c>
      <c r="AI1990" t="s">
        <v>697</v>
      </c>
      <c r="AJ1990" t="s">
        <v>697</v>
      </c>
      <c r="AK1990" t="s">
        <v>697</v>
      </c>
      <c r="AL1990">
        <v>0</v>
      </c>
      <c r="AM1990">
        <v>0</v>
      </c>
      <c r="AN1990" t="s">
        <v>697</v>
      </c>
      <c r="AO1990" t="s">
        <v>697</v>
      </c>
      <c r="AP1990" t="s">
        <v>697</v>
      </c>
      <c r="AQ1990" t="s">
        <v>697</v>
      </c>
      <c r="AR1990" t="s">
        <v>697</v>
      </c>
      <c r="AS1990" t="s">
        <v>697</v>
      </c>
      <c r="AT1990" t="s">
        <v>697</v>
      </c>
      <c r="AU1990" t="s">
        <v>697</v>
      </c>
      <c r="AV1990" t="s">
        <v>697</v>
      </c>
      <c r="AW1990" t="s">
        <v>697</v>
      </c>
      <c r="AX1990" t="s">
        <v>697</v>
      </c>
      <c r="AY1990" t="s">
        <v>697</v>
      </c>
      <c r="AZ1990" t="s">
        <v>697</v>
      </c>
      <c r="BA1990" t="s">
        <v>4143</v>
      </c>
      <c r="BB1990" t="s">
        <v>4144</v>
      </c>
      <c r="BC1990">
        <v>6.82</v>
      </c>
      <c r="BD1990" t="s">
        <v>845</v>
      </c>
      <c r="BE1990">
        <v>0</v>
      </c>
      <c r="BF1990">
        <v>0</v>
      </c>
      <c r="BG1990">
        <v>0</v>
      </c>
      <c r="BH1990">
        <v>0</v>
      </c>
      <c r="BI1990" t="s">
        <v>197</v>
      </c>
      <c r="BJ1990" t="s">
        <v>697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 t="s">
        <v>697</v>
      </c>
      <c r="BQ1990">
        <v>0</v>
      </c>
      <c r="BR1990">
        <v>0</v>
      </c>
      <c r="BS1990">
        <v>0</v>
      </c>
      <c r="BT1990" t="s">
        <v>697</v>
      </c>
      <c r="BU1990">
        <v>0</v>
      </c>
      <c r="BV1990">
        <v>0</v>
      </c>
      <c r="BW1990" t="s">
        <v>697</v>
      </c>
      <c r="BX1990">
        <v>0</v>
      </c>
    </row>
    <row r="1991" spans="1:76" x14ac:dyDescent="0.25">
      <c r="A1991" t="s">
        <v>192</v>
      </c>
      <c r="B1991" t="s">
        <v>697</v>
      </c>
      <c r="C1991" t="s">
        <v>697</v>
      </c>
      <c r="D1991" t="s">
        <v>697</v>
      </c>
      <c r="E1991" t="s">
        <v>697</v>
      </c>
      <c r="F1991" t="s">
        <v>251</v>
      </c>
      <c r="G1991" t="s">
        <v>697</v>
      </c>
      <c r="H1991" t="s">
        <v>184</v>
      </c>
      <c r="I1991" t="s">
        <v>3998</v>
      </c>
      <c r="J1991" t="s">
        <v>3998</v>
      </c>
      <c r="K1991">
        <v>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697</v>
      </c>
      <c r="AC1991" s="2">
        <v>-4.8360655737704921</v>
      </c>
      <c r="AD1991">
        <v>-1.06</v>
      </c>
      <c r="AE1991">
        <v>0</v>
      </c>
      <c r="AF1991">
        <v>0</v>
      </c>
      <c r="AG1991">
        <v>0</v>
      </c>
      <c r="AH1991">
        <v>0</v>
      </c>
      <c r="AI1991" t="s">
        <v>697</v>
      </c>
      <c r="AJ1991" t="s">
        <v>697</v>
      </c>
      <c r="AK1991" t="s">
        <v>697</v>
      </c>
      <c r="AL1991">
        <v>0</v>
      </c>
      <c r="AM1991">
        <v>0</v>
      </c>
      <c r="AN1991" t="s">
        <v>697</v>
      </c>
      <c r="AO1991" t="s">
        <v>697</v>
      </c>
      <c r="AP1991" t="s">
        <v>697</v>
      </c>
      <c r="AQ1991" t="s">
        <v>697</v>
      </c>
      <c r="AR1991" t="s">
        <v>697</v>
      </c>
      <c r="AS1991" t="s">
        <v>697</v>
      </c>
      <c r="AT1991" t="s">
        <v>697</v>
      </c>
      <c r="AU1991" t="s">
        <v>697</v>
      </c>
      <c r="AV1991" t="s">
        <v>697</v>
      </c>
      <c r="AW1991" t="s">
        <v>697</v>
      </c>
      <c r="AX1991" t="s">
        <v>697</v>
      </c>
      <c r="AY1991" t="s">
        <v>697</v>
      </c>
      <c r="AZ1991" t="s">
        <v>697</v>
      </c>
      <c r="BA1991" t="s">
        <v>1251</v>
      </c>
      <c r="BB1991" t="s">
        <v>4030</v>
      </c>
      <c r="BC1991">
        <v>5.9</v>
      </c>
      <c r="BD1991" t="s">
        <v>697</v>
      </c>
      <c r="BE1991">
        <v>0</v>
      </c>
      <c r="BF1991">
        <v>0</v>
      </c>
      <c r="BG1991">
        <v>0</v>
      </c>
      <c r="BH1991">
        <v>0</v>
      </c>
      <c r="BI1991" t="s">
        <v>197</v>
      </c>
      <c r="BJ1991" t="s">
        <v>697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 t="s">
        <v>697</v>
      </c>
      <c r="BQ1991">
        <v>0</v>
      </c>
      <c r="BR1991">
        <v>0</v>
      </c>
      <c r="BS1991">
        <v>0</v>
      </c>
      <c r="BT1991" t="s">
        <v>697</v>
      </c>
      <c r="BU1991">
        <v>0</v>
      </c>
      <c r="BV1991">
        <v>0</v>
      </c>
      <c r="BW1991" t="s">
        <v>697</v>
      </c>
      <c r="BX1991">
        <v>0</v>
      </c>
    </row>
    <row r="1992" spans="1:76" x14ac:dyDescent="0.25">
      <c r="A1992" t="s">
        <v>192</v>
      </c>
      <c r="B1992" t="s">
        <v>697</v>
      </c>
      <c r="C1992" t="s">
        <v>697</v>
      </c>
      <c r="D1992" t="s">
        <v>697</v>
      </c>
      <c r="E1992" t="s">
        <v>697</v>
      </c>
      <c r="F1992" t="s">
        <v>677</v>
      </c>
      <c r="G1992" t="s">
        <v>697</v>
      </c>
      <c r="H1992" t="s">
        <v>184</v>
      </c>
      <c r="I1992" t="s">
        <v>3998</v>
      </c>
      <c r="J1992" t="s">
        <v>3998</v>
      </c>
      <c r="K1992">
        <v>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697</v>
      </c>
      <c r="AC1992" s="2">
        <v>-1.2131147540983607</v>
      </c>
      <c r="AD1992">
        <v>-0.27</v>
      </c>
      <c r="AE1992">
        <v>0</v>
      </c>
      <c r="AF1992">
        <v>0</v>
      </c>
      <c r="AG1992">
        <v>0</v>
      </c>
      <c r="AH1992">
        <v>0</v>
      </c>
      <c r="AI1992" t="s">
        <v>697</v>
      </c>
      <c r="AJ1992" t="s">
        <v>697</v>
      </c>
      <c r="AK1992" t="s">
        <v>697</v>
      </c>
      <c r="AL1992">
        <v>0</v>
      </c>
      <c r="AM1992">
        <v>0</v>
      </c>
      <c r="AN1992" t="s">
        <v>697</v>
      </c>
      <c r="AO1992" t="s">
        <v>697</v>
      </c>
      <c r="AP1992" t="s">
        <v>697</v>
      </c>
      <c r="AQ1992" t="s">
        <v>697</v>
      </c>
      <c r="AR1992" t="s">
        <v>697</v>
      </c>
      <c r="AS1992" t="s">
        <v>697</v>
      </c>
      <c r="AT1992" t="s">
        <v>697</v>
      </c>
      <c r="AU1992" t="s">
        <v>697</v>
      </c>
      <c r="AV1992" t="s">
        <v>697</v>
      </c>
      <c r="AW1992" t="s">
        <v>697</v>
      </c>
      <c r="AX1992" t="s">
        <v>697</v>
      </c>
      <c r="AY1992" t="s">
        <v>697</v>
      </c>
      <c r="AZ1992" t="s">
        <v>697</v>
      </c>
      <c r="BA1992" t="s">
        <v>2016</v>
      </c>
      <c r="BB1992" t="s">
        <v>4145</v>
      </c>
      <c r="BC1992">
        <v>1.48</v>
      </c>
      <c r="BD1992" t="s">
        <v>697</v>
      </c>
      <c r="BE1992">
        <v>0</v>
      </c>
      <c r="BF1992">
        <v>0</v>
      </c>
      <c r="BG1992">
        <v>0</v>
      </c>
      <c r="BH1992">
        <v>0</v>
      </c>
      <c r="BI1992" t="s">
        <v>197</v>
      </c>
      <c r="BJ1992" t="s">
        <v>697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 t="s">
        <v>697</v>
      </c>
      <c r="BQ1992">
        <v>0</v>
      </c>
      <c r="BR1992">
        <v>0</v>
      </c>
      <c r="BS1992">
        <v>0</v>
      </c>
      <c r="BT1992" t="s">
        <v>697</v>
      </c>
      <c r="BU1992">
        <v>0</v>
      </c>
      <c r="BV1992">
        <v>0</v>
      </c>
      <c r="BW1992" t="s">
        <v>697</v>
      </c>
      <c r="BX1992">
        <v>0</v>
      </c>
    </row>
    <row r="1993" spans="1:76" x14ac:dyDescent="0.25">
      <c r="A1993" t="s">
        <v>192</v>
      </c>
      <c r="B1993" t="s">
        <v>697</v>
      </c>
      <c r="C1993" t="s">
        <v>697</v>
      </c>
      <c r="D1993" t="s">
        <v>697</v>
      </c>
      <c r="E1993" t="s">
        <v>697</v>
      </c>
      <c r="F1993" t="s">
        <v>251</v>
      </c>
      <c r="G1993" t="s">
        <v>697</v>
      </c>
      <c r="H1993" t="s">
        <v>184</v>
      </c>
      <c r="I1993" t="s">
        <v>3998</v>
      </c>
      <c r="J1993" t="s">
        <v>3998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697</v>
      </c>
      <c r="AC1993" s="2">
        <v>-1.8278688524590163</v>
      </c>
      <c r="AD1993">
        <v>-0.4</v>
      </c>
      <c r="AE1993">
        <v>0</v>
      </c>
      <c r="AF1993">
        <v>0</v>
      </c>
      <c r="AG1993">
        <v>0</v>
      </c>
      <c r="AH1993">
        <v>0</v>
      </c>
      <c r="AI1993" t="s">
        <v>697</v>
      </c>
      <c r="AJ1993" t="s">
        <v>697</v>
      </c>
      <c r="AK1993" t="s">
        <v>697</v>
      </c>
      <c r="AL1993">
        <v>0</v>
      </c>
      <c r="AM1993">
        <v>0</v>
      </c>
      <c r="AN1993" t="s">
        <v>697</v>
      </c>
      <c r="AO1993" t="s">
        <v>697</v>
      </c>
      <c r="AP1993" t="s">
        <v>697</v>
      </c>
      <c r="AQ1993" t="s">
        <v>697</v>
      </c>
      <c r="AR1993" t="s">
        <v>697</v>
      </c>
      <c r="AS1993" t="s">
        <v>697</v>
      </c>
      <c r="AT1993" t="s">
        <v>697</v>
      </c>
      <c r="AU1993" t="s">
        <v>697</v>
      </c>
      <c r="AV1993" t="s">
        <v>697</v>
      </c>
      <c r="AW1993" t="s">
        <v>697</v>
      </c>
      <c r="AX1993" t="s">
        <v>697</v>
      </c>
      <c r="AY1993" t="s">
        <v>697</v>
      </c>
      <c r="AZ1993" t="s">
        <v>697</v>
      </c>
      <c r="BA1993" t="s">
        <v>1245</v>
      </c>
      <c r="BB1993" t="s">
        <v>1479</v>
      </c>
      <c r="BC1993">
        <v>2.23</v>
      </c>
      <c r="BD1993" t="s">
        <v>362</v>
      </c>
      <c r="BE1993">
        <v>0</v>
      </c>
      <c r="BF1993">
        <v>0</v>
      </c>
      <c r="BG1993">
        <v>0</v>
      </c>
      <c r="BH1993">
        <v>0</v>
      </c>
      <c r="BI1993" t="s">
        <v>197</v>
      </c>
      <c r="BJ1993" t="s">
        <v>697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 t="s">
        <v>697</v>
      </c>
      <c r="BQ1993">
        <v>0</v>
      </c>
      <c r="BR1993">
        <v>0</v>
      </c>
      <c r="BS1993">
        <v>0</v>
      </c>
      <c r="BT1993" t="s">
        <v>697</v>
      </c>
      <c r="BU1993">
        <v>0</v>
      </c>
      <c r="BV1993">
        <v>0</v>
      </c>
      <c r="BW1993" t="s">
        <v>697</v>
      </c>
      <c r="BX1993">
        <v>0</v>
      </c>
    </row>
    <row r="1994" spans="1:76" x14ac:dyDescent="0.25">
      <c r="A1994" t="s">
        <v>192</v>
      </c>
      <c r="B1994" t="s">
        <v>697</v>
      </c>
      <c r="C1994" t="s">
        <v>697</v>
      </c>
      <c r="D1994" t="s">
        <v>697</v>
      </c>
      <c r="E1994" t="s">
        <v>697</v>
      </c>
      <c r="F1994" t="s">
        <v>234</v>
      </c>
      <c r="G1994" t="s">
        <v>697</v>
      </c>
      <c r="H1994" t="s">
        <v>184</v>
      </c>
      <c r="I1994" t="s">
        <v>3998</v>
      </c>
      <c r="J1994" t="s">
        <v>3998</v>
      </c>
      <c r="K1994">
        <v>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">
        <v>697</v>
      </c>
      <c r="AC1994" s="2">
        <v>-0.27049180327868849</v>
      </c>
      <c r="AD1994">
        <v>-0.06</v>
      </c>
      <c r="AE1994">
        <v>0</v>
      </c>
      <c r="AF1994">
        <v>0</v>
      </c>
      <c r="AG1994">
        <v>0</v>
      </c>
      <c r="AH1994">
        <v>0</v>
      </c>
      <c r="AI1994" t="s">
        <v>697</v>
      </c>
      <c r="AJ1994" t="s">
        <v>697</v>
      </c>
      <c r="AK1994" t="s">
        <v>697</v>
      </c>
      <c r="AL1994">
        <v>0</v>
      </c>
      <c r="AM1994">
        <v>0</v>
      </c>
      <c r="AN1994" t="s">
        <v>697</v>
      </c>
      <c r="AO1994" t="s">
        <v>697</v>
      </c>
      <c r="AP1994" t="s">
        <v>697</v>
      </c>
      <c r="AQ1994" t="s">
        <v>697</v>
      </c>
      <c r="AR1994" t="s">
        <v>697</v>
      </c>
      <c r="AS1994" t="s">
        <v>697</v>
      </c>
      <c r="AT1994" t="s">
        <v>697</v>
      </c>
      <c r="AU1994" t="s">
        <v>697</v>
      </c>
      <c r="AV1994" t="s">
        <v>697</v>
      </c>
      <c r="AW1994" t="s">
        <v>697</v>
      </c>
      <c r="AX1994" t="s">
        <v>697</v>
      </c>
      <c r="AY1994" t="s">
        <v>697</v>
      </c>
      <c r="AZ1994" t="s">
        <v>697</v>
      </c>
      <c r="BA1994" t="s">
        <v>1062</v>
      </c>
      <c r="BB1994" t="s">
        <v>2454</v>
      </c>
      <c r="BC1994">
        <v>0.33</v>
      </c>
      <c r="BD1994" t="s">
        <v>697</v>
      </c>
      <c r="BE1994">
        <v>0</v>
      </c>
      <c r="BF1994">
        <v>0</v>
      </c>
      <c r="BG1994">
        <v>0</v>
      </c>
      <c r="BH1994">
        <v>0</v>
      </c>
      <c r="BI1994" t="s">
        <v>197</v>
      </c>
      <c r="BJ1994" t="s">
        <v>697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 t="s">
        <v>697</v>
      </c>
      <c r="BQ1994">
        <v>0</v>
      </c>
      <c r="BR1994">
        <v>0</v>
      </c>
      <c r="BS1994">
        <v>0</v>
      </c>
      <c r="BT1994" t="s">
        <v>697</v>
      </c>
      <c r="BU1994">
        <v>0</v>
      </c>
      <c r="BV1994">
        <v>0</v>
      </c>
      <c r="BW1994" t="s">
        <v>697</v>
      </c>
      <c r="BX1994">
        <v>0</v>
      </c>
    </row>
    <row r="1995" spans="1:76" x14ac:dyDescent="0.25">
      <c r="A1995" t="s">
        <v>192</v>
      </c>
      <c r="B1995" t="s">
        <v>697</v>
      </c>
      <c r="C1995" t="s">
        <v>697</v>
      </c>
      <c r="D1995" t="s">
        <v>697</v>
      </c>
      <c r="E1995" t="s">
        <v>697</v>
      </c>
      <c r="F1995" t="s">
        <v>457</v>
      </c>
      <c r="G1995" t="s">
        <v>697</v>
      </c>
      <c r="H1995" t="s">
        <v>184</v>
      </c>
      <c r="I1995" t="s">
        <v>3998</v>
      </c>
      <c r="J1995" t="s">
        <v>3998</v>
      </c>
      <c r="K1995">
        <v>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697</v>
      </c>
      <c r="AC1995" s="2">
        <v>-0.95081967213114749</v>
      </c>
      <c r="AD1995">
        <v>-0.21</v>
      </c>
      <c r="AE1995">
        <v>0</v>
      </c>
      <c r="AF1995">
        <v>0</v>
      </c>
      <c r="AG1995">
        <v>0</v>
      </c>
      <c r="AH1995">
        <v>0</v>
      </c>
      <c r="AI1995" t="s">
        <v>697</v>
      </c>
      <c r="AJ1995" t="s">
        <v>697</v>
      </c>
      <c r="AK1995" t="s">
        <v>697</v>
      </c>
      <c r="AL1995">
        <v>0</v>
      </c>
      <c r="AM1995">
        <v>0</v>
      </c>
      <c r="AN1995" t="s">
        <v>697</v>
      </c>
      <c r="AO1995" t="s">
        <v>697</v>
      </c>
      <c r="AP1995" t="s">
        <v>697</v>
      </c>
      <c r="AQ1995" t="s">
        <v>697</v>
      </c>
      <c r="AR1995" t="s">
        <v>697</v>
      </c>
      <c r="AS1995" t="s">
        <v>697</v>
      </c>
      <c r="AT1995" t="s">
        <v>697</v>
      </c>
      <c r="AU1995" t="s">
        <v>697</v>
      </c>
      <c r="AV1995" t="s">
        <v>697</v>
      </c>
      <c r="AW1995" t="s">
        <v>697</v>
      </c>
      <c r="AX1995" t="s">
        <v>697</v>
      </c>
      <c r="AY1995" t="s">
        <v>697</v>
      </c>
      <c r="AZ1995" t="s">
        <v>697</v>
      </c>
      <c r="BA1995" t="s">
        <v>2153</v>
      </c>
      <c r="BB1995" t="s">
        <v>2653</v>
      </c>
      <c r="BC1995">
        <v>1.1599999999999999</v>
      </c>
      <c r="BD1995" t="s">
        <v>697</v>
      </c>
      <c r="BE1995">
        <v>0</v>
      </c>
      <c r="BF1995">
        <v>0</v>
      </c>
      <c r="BG1995">
        <v>0</v>
      </c>
      <c r="BH1995">
        <v>0</v>
      </c>
      <c r="BI1995" t="s">
        <v>197</v>
      </c>
      <c r="BJ1995" t="s">
        <v>697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 t="s">
        <v>697</v>
      </c>
      <c r="BQ1995">
        <v>0</v>
      </c>
      <c r="BR1995">
        <v>0</v>
      </c>
      <c r="BS1995">
        <v>0</v>
      </c>
      <c r="BT1995" t="s">
        <v>697</v>
      </c>
      <c r="BU1995">
        <v>0</v>
      </c>
      <c r="BV1995">
        <v>0</v>
      </c>
      <c r="BW1995" t="s">
        <v>697</v>
      </c>
      <c r="BX1995">
        <v>0</v>
      </c>
    </row>
    <row r="1996" spans="1:76" x14ac:dyDescent="0.25">
      <c r="A1996" t="s">
        <v>192</v>
      </c>
      <c r="B1996" t="s">
        <v>697</v>
      </c>
      <c r="C1996" t="s">
        <v>697</v>
      </c>
      <c r="D1996" t="s">
        <v>697</v>
      </c>
      <c r="E1996" t="s">
        <v>697</v>
      </c>
      <c r="F1996" t="s">
        <v>469</v>
      </c>
      <c r="G1996" t="s">
        <v>697</v>
      </c>
      <c r="H1996" t="s">
        <v>184</v>
      </c>
      <c r="I1996" t="s">
        <v>3998</v>
      </c>
      <c r="J1996" t="s">
        <v>3998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697</v>
      </c>
      <c r="AC1996" s="2">
        <v>-0.58196721311475408</v>
      </c>
      <c r="AD1996">
        <v>-0.13</v>
      </c>
      <c r="AE1996">
        <v>0</v>
      </c>
      <c r="AF1996">
        <v>0</v>
      </c>
      <c r="AG1996">
        <v>0</v>
      </c>
      <c r="AH1996">
        <v>0</v>
      </c>
      <c r="AI1996" t="s">
        <v>697</v>
      </c>
      <c r="AJ1996" t="s">
        <v>697</v>
      </c>
      <c r="AK1996" t="s">
        <v>697</v>
      </c>
      <c r="AL1996">
        <v>0</v>
      </c>
      <c r="AM1996">
        <v>0</v>
      </c>
      <c r="AN1996" t="s">
        <v>697</v>
      </c>
      <c r="AO1996" t="s">
        <v>697</v>
      </c>
      <c r="AP1996" t="s">
        <v>697</v>
      </c>
      <c r="AQ1996" t="s">
        <v>697</v>
      </c>
      <c r="AR1996" t="s">
        <v>697</v>
      </c>
      <c r="AS1996" t="s">
        <v>697</v>
      </c>
      <c r="AT1996" t="s">
        <v>697</v>
      </c>
      <c r="AU1996" t="s">
        <v>697</v>
      </c>
      <c r="AV1996" t="s">
        <v>697</v>
      </c>
      <c r="AW1996" t="s">
        <v>697</v>
      </c>
      <c r="AX1996" t="s">
        <v>697</v>
      </c>
      <c r="AY1996" t="s">
        <v>697</v>
      </c>
      <c r="AZ1996" t="s">
        <v>697</v>
      </c>
      <c r="BA1996" t="s">
        <v>2586</v>
      </c>
      <c r="BB1996" t="s">
        <v>3791</v>
      </c>
      <c r="BC1996">
        <v>0.71</v>
      </c>
      <c r="BD1996" t="s">
        <v>4146</v>
      </c>
      <c r="BE1996">
        <v>0</v>
      </c>
      <c r="BF1996">
        <v>0</v>
      </c>
      <c r="BG1996">
        <v>0</v>
      </c>
      <c r="BH1996">
        <v>0</v>
      </c>
      <c r="BI1996" t="s">
        <v>197</v>
      </c>
      <c r="BJ1996" t="s">
        <v>697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 t="s">
        <v>697</v>
      </c>
      <c r="BQ1996">
        <v>0</v>
      </c>
      <c r="BR1996">
        <v>0</v>
      </c>
      <c r="BS1996">
        <v>0</v>
      </c>
      <c r="BT1996" t="s">
        <v>697</v>
      </c>
      <c r="BU1996">
        <v>0</v>
      </c>
      <c r="BV1996">
        <v>0</v>
      </c>
      <c r="BW1996" t="s">
        <v>697</v>
      </c>
      <c r="BX1996">
        <v>0</v>
      </c>
    </row>
    <row r="1997" spans="1:76" x14ac:dyDescent="0.25">
      <c r="A1997" t="s">
        <v>192</v>
      </c>
      <c r="B1997" t="s">
        <v>697</v>
      </c>
      <c r="C1997" t="s">
        <v>697</v>
      </c>
      <c r="D1997" t="s">
        <v>697</v>
      </c>
      <c r="E1997" t="s">
        <v>697</v>
      </c>
      <c r="F1997" t="s">
        <v>457</v>
      </c>
      <c r="G1997" t="s">
        <v>697</v>
      </c>
      <c r="H1997" t="s">
        <v>184</v>
      </c>
      <c r="I1997" t="s">
        <v>3998</v>
      </c>
      <c r="J1997" t="s">
        <v>3998</v>
      </c>
      <c r="K1997">
        <v>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697</v>
      </c>
      <c r="AC1997" s="2">
        <v>-7.0245901639344259</v>
      </c>
      <c r="AD1997">
        <v>-1.55</v>
      </c>
      <c r="AE1997">
        <v>0</v>
      </c>
      <c r="AF1997">
        <v>0</v>
      </c>
      <c r="AG1997">
        <v>0</v>
      </c>
      <c r="AH1997">
        <v>0</v>
      </c>
      <c r="AI1997" t="s">
        <v>697</v>
      </c>
      <c r="AJ1997" t="s">
        <v>697</v>
      </c>
      <c r="AK1997" t="s">
        <v>697</v>
      </c>
      <c r="AL1997">
        <v>0</v>
      </c>
      <c r="AM1997">
        <v>0</v>
      </c>
      <c r="AN1997" t="s">
        <v>697</v>
      </c>
      <c r="AO1997" t="s">
        <v>697</v>
      </c>
      <c r="AP1997" t="s">
        <v>697</v>
      </c>
      <c r="AQ1997" t="s">
        <v>697</v>
      </c>
      <c r="AR1997" t="s">
        <v>697</v>
      </c>
      <c r="AS1997" t="s">
        <v>697</v>
      </c>
      <c r="AT1997" t="s">
        <v>697</v>
      </c>
      <c r="AU1997" t="s">
        <v>697</v>
      </c>
      <c r="AV1997" t="s">
        <v>697</v>
      </c>
      <c r="AW1997" t="s">
        <v>697</v>
      </c>
      <c r="AX1997" t="s">
        <v>697</v>
      </c>
      <c r="AY1997" t="s">
        <v>697</v>
      </c>
      <c r="AZ1997" t="s">
        <v>697</v>
      </c>
      <c r="BA1997" t="s">
        <v>1259</v>
      </c>
      <c r="BB1997" t="s">
        <v>3192</v>
      </c>
      <c r="BC1997">
        <v>8.57</v>
      </c>
      <c r="BD1997" t="s">
        <v>697</v>
      </c>
      <c r="BE1997">
        <v>0</v>
      </c>
      <c r="BF1997">
        <v>0</v>
      </c>
      <c r="BG1997">
        <v>0</v>
      </c>
      <c r="BH1997">
        <v>0</v>
      </c>
      <c r="BI1997" t="s">
        <v>197</v>
      </c>
      <c r="BJ1997" t="s">
        <v>697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 t="s">
        <v>697</v>
      </c>
      <c r="BQ1997">
        <v>0</v>
      </c>
      <c r="BR1997">
        <v>0</v>
      </c>
      <c r="BS1997">
        <v>0</v>
      </c>
      <c r="BT1997" t="s">
        <v>697</v>
      </c>
      <c r="BU1997">
        <v>0</v>
      </c>
      <c r="BV1997">
        <v>0</v>
      </c>
      <c r="BW1997" t="s">
        <v>697</v>
      </c>
      <c r="BX1997">
        <v>0</v>
      </c>
    </row>
    <row r="1998" spans="1:76" x14ac:dyDescent="0.25">
      <c r="A1998" t="s">
        <v>192</v>
      </c>
      <c r="B1998" t="s">
        <v>697</v>
      </c>
      <c r="C1998" t="s">
        <v>697</v>
      </c>
      <c r="D1998" t="s">
        <v>697</v>
      </c>
      <c r="E1998" t="s">
        <v>697</v>
      </c>
      <c r="F1998" t="s">
        <v>687</v>
      </c>
      <c r="G1998" t="s">
        <v>697</v>
      </c>
      <c r="H1998" t="s">
        <v>184</v>
      </c>
      <c r="I1998" t="s">
        <v>3998</v>
      </c>
      <c r="J1998" t="s">
        <v>3998</v>
      </c>
      <c r="K1998">
        <v>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697</v>
      </c>
      <c r="AC1998" s="2">
        <v>-5.1885245901639347</v>
      </c>
      <c r="AD1998">
        <v>-1.1399999999999999</v>
      </c>
      <c r="AE1998">
        <v>0</v>
      </c>
      <c r="AF1998">
        <v>0</v>
      </c>
      <c r="AG1998">
        <v>0</v>
      </c>
      <c r="AH1998">
        <v>0</v>
      </c>
      <c r="AI1998" t="s">
        <v>697</v>
      </c>
      <c r="AJ1998" t="s">
        <v>697</v>
      </c>
      <c r="AK1998" t="s">
        <v>697</v>
      </c>
      <c r="AL1998">
        <v>0</v>
      </c>
      <c r="AM1998">
        <v>0</v>
      </c>
      <c r="AN1998" t="s">
        <v>697</v>
      </c>
      <c r="AO1998" t="s">
        <v>697</v>
      </c>
      <c r="AP1998" t="s">
        <v>697</v>
      </c>
      <c r="AQ1998" t="s">
        <v>697</v>
      </c>
      <c r="AR1998" t="s">
        <v>697</v>
      </c>
      <c r="AS1998" t="s">
        <v>697</v>
      </c>
      <c r="AT1998" t="s">
        <v>697</v>
      </c>
      <c r="AU1998" t="s">
        <v>697</v>
      </c>
      <c r="AV1998" t="s">
        <v>697</v>
      </c>
      <c r="AW1998" t="s">
        <v>697</v>
      </c>
      <c r="AX1998" t="s">
        <v>697</v>
      </c>
      <c r="AY1998" t="s">
        <v>697</v>
      </c>
      <c r="AZ1998" t="s">
        <v>697</v>
      </c>
      <c r="BA1998" t="s">
        <v>2623</v>
      </c>
      <c r="BB1998" t="s">
        <v>3499</v>
      </c>
      <c r="BC1998">
        <v>6.33</v>
      </c>
      <c r="BD1998" t="s">
        <v>697</v>
      </c>
      <c r="BE1998">
        <v>0</v>
      </c>
      <c r="BF1998">
        <v>0</v>
      </c>
      <c r="BG1998">
        <v>0</v>
      </c>
      <c r="BH1998">
        <v>0</v>
      </c>
      <c r="BI1998" t="s">
        <v>197</v>
      </c>
      <c r="BJ1998" t="s">
        <v>697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 t="s">
        <v>697</v>
      </c>
      <c r="BQ1998">
        <v>0</v>
      </c>
      <c r="BR1998">
        <v>0</v>
      </c>
      <c r="BS1998">
        <v>0</v>
      </c>
      <c r="BT1998" t="s">
        <v>697</v>
      </c>
      <c r="BU1998">
        <v>0</v>
      </c>
      <c r="BV1998">
        <v>0</v>
      </c>
      <c r="BW1998" t="s">
        <v>697</v>
      </c>
      <c r="BX1998">
        <v>0</v>
      </c>
    </row>
    <row r="1999" spans="1:76" x14ac:dyDescent="0.25">
      <c r="A1999" t="s">
        <v>192</v>
      </c>
      <c r="B1999" t="s">
        <v>697</v>
      </c>
      <c r="C1999" t="s">
        <v>697</v>
      </c>
      <c r="D1999" t="s">
        <v>697</v>
      </c>
      <c r="E1999" t="s">
        <v>697</v>
      </c>
      <c r="F1999" t="s">
        <v>222</v>
      </c>
      <c r="G1999" t="s">
        <v>697</v>
      </c>
      <c r="H1999" t="s">
        <v>184</v>
      </c>
      <c r="I1999" t="s">
        <v>3998</v>
      </c>
      <c r="J1999" t="s">
        <v>3998</v>
      </c>
      <c r="K1999">
        <v>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697</v>
      </c>
      <c r="AC1999" s="2">
        <v>-0.40163934426229508</v>
      </c>
      <c r="AD1999">
        <v>-0.09</v>
      </c>
      <c r="AE1999">
        <v>0</v>
      </c>
      <c r="AF1999">
        <v>0</v>
      </c>
      <c r="AG1999">
        <v>0</v>
      </c>
      <c r="AH1999">
        <v>0</v>
      </c>
      <c r="AI1999" t="s">
        <v>697</v>
      </c>
      <c r="AJ1999" t="s">
        <v>697</v>
      </c>
      <c r="AK1999" t="s">
        <v>697</v>
      </c>
      <c r="AL1999">
        <v>0</v>
      </c>
      <c r="AM1999">
        <v>0</v>
      </c>
      <c r="AN1999" t="s">
        <v>697</v>
      </c>
      <c r="AO1999" t="s">
        <v>697</v>
      </c>
      <c r="AP1999" t="s">
        <v>697</v>
      </c>
      <c r="AQ1999" t="s">
        <v>697</v>
      </c>
      <c r="AR1999" t="s">
        <v>697</v>
      </c>
      <c r="AS1999" t="s">
        <v>697</v>
      </c>
      <c r="AT1999" t="s">
        <v>697</v>
      </c>
      <c r="AU1999" t="s">
        <v>697</v>
      </c>
      <c r="AV1999" t="s">
        <v>697</v>
      </c>
      <c r="AW1999" t="s">
        <v>697</v>
      </c>
      <c r="AX1999" t="s">
        <v>697</v>
      </c>
      <c r="AY1999" t="s">
        <v>697</v>
      </c>
      <c r="AZ1999" t="s">
        <v>697</v>
      </c>
      <c r="BA1999" t="s">
        <v>3390</v>
      </c>
      <c r="BB1999" t="s">
        <v>3391</v>
      </c>
      <c r="BC1999">
        <v>0.49</v>
      </c>
      <c r="BD1999" t="s">
        <v>697</v>
      </c>
      <c r="BE1999">
        <v>0</v>
      </c>
      <c r="BF1999">
        <v>0</v>
      </c>
      <c r="BG1999">
        <v>0</v>
      </c>
      <c r="BH1999">
        <v>0</v>
      </c>
      <c r="BI1999" t="s">
        <v>197</v>
      </c>
      <c r="BJ1999" t="s">
        <v>697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 t="s">
        <v>697</v>
      </c>
      <c r="BQ1999">
        <v>0</v>
      </c>
      <c r="BR1999">
        <v>0</v>
      </c>
      <c r="BS1999">
        <v>0</v>
      </c>
      <c r="BT1999" t="s">
        <v>697</v>
      </c>
      <c r="BU1999">
        <v>0</v>
      </c>
      <c r="BV1999">
        <v>0</v>
      </c>
      <c r="BW1999" t="s">
        <v>697</v>
      </c>
      <c r="BX1999">
        <v>0</v>
      </c>
    </row>
    <row r="2000" spans="1:76" x14ac:dyDescent="0.25">
      <c r="A2000" t="s">
        <v>192</v>
      </c>
      <c r="B2000" t="s">
        <v>697</v>
      </c>
      <c r="C2000" t="s">
        <v>697</v>
      </c>
      <c r="D2000" t="s">
        <v>697</v>
      </c>
      <c r="E2000" t="s">
        <v>697</v>
      </c>
      <c r="F2000" t="s">
        <v>243</v>
      </c>
      <c r="G2000" t="s">
        <v>697</v>
      </c>
      <c r="H2000" t="s">
        <v>184</v>
      </c>
      <c r="I2000" t="s">
        <v>3998</v>
      </c>
      <c r="J2000" t="s">
        <v>3998</v>
      </c>
      <c r="K2000">
        <v>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697</v>
      </c>
      <c r="AC2000" s="2">
        <v>-2.7049180327868854</v>
      </c>
      <c r="AD2000">
        <v>-0.6</v>
      </c>
      <c r="AE2000">
        <v>0</v>
      </c>
      <c r="AF2000">
        <v>0</v>
      </c>
      <c r="AG2000">
        <v>0</v>
      </c>
      <c r="AH2000">
        <v>0</v>
      </c>
      <c r="AI2000" t="s">
        <v>697</v>
      </c>
      <c r="AJ2000" t="s">
        <v>697</v>
      </c>
      <c r="AK2000" t="s">
        <v>697</v>
      </c>
      <c r="AL2000">
        <v>0</v>
      </c>
      <c r="AM2000">
        <v>0</v>
      </c>
      <c r="AN2000" t="s">
        <v>697</v>
      </c>
      <c r="AO2000" t="s">
        <v>697</v>
      </c>
      <c r="AP2000" t="s">
        <v>697</v>
      </c>
      <c r="AQ2000" t="s">
        <v>697</v>
      </c>
      <c r="AR2000" t="s">
        <v>697</v>
      </c>
      <c r="AS2000" t="s">
        <v>697</v>
      </c>
      <c r="AT2000" t="s">
        <v>697</v>
      </c>
      <c r="AU2000" t="s">
        <v>697</v>
      </c>
      <c r="AV2000" t="s">
        <v>697</v>
      </c>
      <c r="AW2000" t="s">
        <v>697</v>
      </c>
      <c r="AX2000" t="s">
        <v>697</v>
      </c>
      <c r="AY2000" t="s">
        <v>697</v>
      </c>
      <c r="AZ2000" t="s">
        <v>697</v>
      </c>
      <c r="BA2000" t="s">
        <v>3263</v>
      </c>
      <c r="BB2000" t="s">
        <v>3264</v>
      </c>
      <c r="BC2000">
        <v>3.3</v>
      </c>
      <c r="BD2000" t="s">
        <v>697</v>
      </c>
      <c r="BE2000">
        <v>0</v>
      </c>
      <c r="BF2000">
        <v>0</v>
      </c>
      <c r="BG2000">
        <v>0</v>
      </c>
      <c r="BH2000">
        <v>0</v>
      </c>
      <c r="BI2000" t="s">
        <v>197</v>
      </c>
      <c r="BJ2000" t="s">
        <v>697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 t="s">
        <v>697</v>
      </c>
      <c r="BQ2000">
        <v>0</v>
      </c>
      <c r="BR2000">
        <v>0</v>
      </c>
      <c r="BS2000">
        <v>0</v>
      </c>
      <c r="BT2000" t="s">
        <v>697</v>
      </c>
      <c r="BU2000">
        <v>0</v>
      </c>
      <c r="BV2000">
        <v>0</v>
      </c>
      <c r="BW2000" t="s">
        <v>697</v>
      </c>
      <c r="BX2000">
        <v>0</v>
      </c>
    </row>
    <row r="2001" spans="1:76" x14ac:dyDescent="0.25">
      <c r="A2001" t="s">
        <v>192</v>
      </c>
      <c r="B2001" t="s">
        <v>697</v>
      </c>
      <c r="C2001" t="s">
        <v>697</v>
      </c>
      <c r="D2001" t="s">
        <v>697</v>
      </c>
      <c r="E2001" t="s">
        <v>697</v>
      </c>
      <c r="F2001" t="s">
        <v>683</v>
      </c>
      <c r="G2001" t="s">
        <v>697</v>
      </c>
      <c r="H2001" t="s">
        <v>184</v>
      </c>
      <c r="I2001" t="s">
        <v>3998</v>
      </c>
      <c r="J2001" t="s">
        <v>3998</v>
      </c>
      <c r="K2001">
        <v>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697</v>
      </c>
      <c r="AC2001" s="2">
        <v>-3.0327868852459017</v>
      </c>
      <c r="AD2001">
        <v>-0.67</v>
      </c>
      <c r="AE2001">
        <v>0</v>
      </c>
      <c r="AF2001">
        <v>0</v>
      </c>
      <c r="AG2001">
        <v>0</v>
      </c>
      <c r="AH2001">
        <v>0</v>
      </c>
      <c r="AI2001" t="s">
        <v>697</v>
      </c>
      <c r="AJ2001" t="s">
        <v>697</v>
      </c>
      <c r="AK2001" t="s">
        <v>697</v>
      </c>
      <c r="AL2001">
        <v>0</v>
      </c>
      <c r="AM2001">
        <v>0</v>
      </c>
      <c r="AN2001" t="s">
        <v>697</v>
      </c>
      <c r="AO2001" t="s">
        <v>697</v>
      </c>
      <c r="AP2001" t="s">
        <v>697</v>
      </c>
      <c r="AQ2001" t="s">
        <v>697</v>
      </c>
      <c r="AR2001" t="s">
        <v>697</v>
      </c>
      <c r="AS2001" t="s">
        <v>697</v>
      </c>
      <c r="AT2001" t="s">
        <v>697</v>
      </c>
      <c r="AU2001" t="s">
        <v>697</v>
      </c>
      <c r="AV2001" t="s">
        <v>697</v>
      </c>
      <c r="AW2001" t="s">
        <v>697</v>
      </c>
      <c r="AX2001" t="s">
        <v>697</v>
      </c>
      <c r="AY2001" t="s">
        <v>697</v>
      </c>
      <c r="AZ2001" t="s">
        <v>697</v>
      </c>
      <c r="BA2001" t="s">
        <v>3400</v>
      </c>
      <c r="BB2001" t="s">
        <v>3401</v>
      </c>
      <c r="BC2001">
        <v>3.7</v>
      </c>
      <c r="BD2001" t="s">
        <v>697</v>
      </c>
      <c r="BE2001">
        <v>0</v>
      </c>
      <c r="BF2001">
        <v>0</v>
      </c>
      <c r="BG2001">
        <v>0</v>
      </c>
      <c r="BH2001">
        <v>0</v>
      </c>
      <c r="BI2001" t="s">
        <v>197</v>
      </c>
      <c r="BJ2001" t="s">
        <v>697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 t="s">
        <v>697</v>
      </c>
      <c r="BQ2001">
        <v>0</v>
      </c>
      <c r="BR2001">
        <v>0</v>
      </c>
      <c r="BS2001">
        <v>0</v>
      </c>
      <c r="BT2001" t="s">
        <v>697</v>
      </c>
      <c r="BU2001">
        <v>0</v>
      </c>
      <c r="BV2001">
        <v>0</v>
      </c>
      <c r="BW2001" t="s">
        <v>697</v>
      </c>
      <c r="BX2001">
        <v>0</v>
      </c>
    </row>
    <row r="2002" spans="1:76" x14ac:dyDescent="0.25">
      <c r="A2002" t="s">
        <v>192</v>
      </c>
      <c r="B2002" t="s">
        <v>697</v>
      </c>
      <c r="C2002" t="s">
        <v>697</v>
      </c>
      <c r="D2002" t="s">
        <v>697</v>
      </c>
      <c r="E2002" t="s">
        <v>697</v>
      </c>
      <c r="F2002" t="s">
        <v>225</v>
      </c>
      <c r="G2002" t="s">
        <v>697</v>
      </c>
      <c r="H2002" t="s">
        <v>184</v>
      </c>
      <c r="I2002" t="s">
        <v>3998</v>
      </c>
      <c r="J2002" t="s">
        <v>3998</v>
      </c>
      <c r="K2002">
        <v>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697</v>
      </c>
      <c r="AC2002" s="2">
        <v>-4.3770491803278686</v>
      </c>
      <c r="AD2002">
        <v>-0.96</v>
      </c>
      <c r="AE2002">
        <v>0</v>
      </c>
      <c r="AF2002">
        <v>0</v>
      </c>
      <c r="AG2002">
        <v>0</v>
      </c>
      <c r="AH2002">
        <v>0</v>
      </c>
      <c r="AI2002" t="s">
        <v>697</v>
      </c>
      <c r="AJ2002" t="s">
        <v>697</v>
      </c>
      <c r="AK2002" t="s">
        <v>697</v>
      </c>
      <c r="AL2002">
        <v>0</v>
      </c>
      <c r="AM2002">
        <v>0</v>
      </c>
      <c r="AN2002" t="s">
        <v>697</v>
      </c>
      <c r="AO2002" t="s">
        <v>697</v>
      </c>
      <c r="AP2002" t="s">
        <v>697</v>
      </c>
      <c r="AQ2002" t="s">
        <v>697</v>
      </c>
      <c r="AR2002" t="s">
        <v>697</v>
      </c>
      <c r="AS2002" t="s">
        <v>697</v>
      </c>
      <c r="AT2002" t="s">
        <v>697</v>
      </c>
      <c r="AU2002" t="s">
        <v>697</v>
      </c>
      <c r="AV2002" t="s">
        <v>697</v>
      </c>
      <c r="AW2002" t="s">
        <v>697</v>
      </c>
      <c r="AX2002" t="s">
        <v>697</v>
      </c>
      <c r="AY2002" t="s">
        <v>697</v>
      </c>
      <c r="AZ2002" t="s">
        <v>697</v>
      </c>
      <c r="BA2002" t="s">
        <v>3010</v>
      </c>
      <c r="BB2002" t="s">
        <v>3806</v>
      </c>
      <c r="BC2002">
        <v>5.34</v>
      </c>
      <c r="BD2002" t="s">
        <v>697</v>
      </c>
      <c r="BE2002">
        <v>0</v>
      </c>
      <c r="BF2002">
        <v>0</v>
      </c>
      <c r="BG2002">
        <v>0</v>
      </c>
      <c r="BH2002">
        <v>0</v>
      </c>
      <c r="BI2002" t="s">
        <v>197</v>
      </c>
      <c r="BJ2002" t="s">
        <v>697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 t="s">
        <v>697</v>
      </c>
      <c r="BQ2002">
        <v>0</v>
      </c>
      <c r="BR2002">
        <v>0</v>
      </c>
      <c r="BS2002">
        <v>0</v>
      </c>
      <c r="BT2002" t="s">
        <v>697</v>
      </c>
      <c r="BU2002">
        <v>0</v>
      </c>
      <c r="BV2002">
        <v>0</v>
      </c>
      <c r="BW2002" t="s">
        <v>697</v>
      </c>
      <c r="BX2002">
        <v>0</v>
      </c>
    </row>
    <row r="2003" spans="1:76" x14ac:dyDescent="0.25">
      <c r="A2003" t="s">
        <v>192</v>
      </c>
      <c r="B2003" t="s">
        <v>697</v>
      </c>
      <c r="C2003" t="s">
        <v>697</v>
      </c>
      <c r="D2003" t="s">
        <v>697</v>
      </c>
      <c r="E2003" t="s">
        <v>697</v>
      </c>
      <c r="F2003" t="s">
        <v>456</v>
      </c>
      <c r="G2003" t="s">
        <v>697</v>
      </c>
      <c r="H2003" t="s">
        <v>184</v>
      </c>
      <c r="I2003" t="s">
        <v>3998</v>
      </c>
      <c r="J2003" t="s">
        <v>3998</v>
      </c>
      <c r="K2003">
        <v>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697</v>
      </c>
      <c r="AC2003" s="2">
        <v>-2.3524590163934427</v>
      </c>
      <c r="AD2003">
        <v>-0.52</v>
      </c>
      <c r="AE2003">
        <v>0</v>
      </c>
      <c r="AF2003">
        <v>0</v>
      </c>
      <c r="AG2003">
        <v>0</v>
      </c>
      <c r="AH2003">
        <v>0</v>
      </c>
      <c r="AI2003" t="s">
        <v>697</v>
      </c>
      <c r="AJ2003" t="s">
        <v>697</v>
      </c>
      <c r="AK2003" t="s">
        <v>697</v>
      </c>
      <c r="AL2003">
        <v>0</v>
      </c>
      <c r="AM2003">
        <v>0</v>
      </c>
      <c r="AN2003" t="s">
        <v>697</v>
      </c>
      <c r="AO2003" t="s">
        <v>697</v>
      </c>
      <c r="AP2003" t="s">
        <v>697</v>
      </c>
      <c r="AQ2003" t="s">
        <v>697</v>
      </c>
      <c r="AR2003" t="s">
        <v>697</v>
      </c>
      <c r="AS2003" t="s">
        <v>697</v>
      </c>
      <c r="AT2003" t="s">
        <v>697</v>
      </c>
      <c r="AU2003" t="s">
        <v>697</v>
      </c>
      <c r="AV2003" t="s">
        <v>697</v>
      </c>
      <c r="AW2003" t="s">
        <v>697</v>
      </c>
      <c r="AX2003" t="s">
        <v>697</v>
      </c>
      <c r="AY2003" t="s">
        <v>697</v>
      </c>
      <c r="AZ2003" t="s">
        <v>697</v>
      </c>
      <c r="BA2003" t="s">
        <v>1246</v>
      </c>
      <c r="BB2003" t="s">
        <v>4147</v>
      </c>
      <c r="BC2003">
        <v>2.87</v>
      </c>
      <c r="BD2003" t="s">
        <v>4148</v>
      </c>
      <c r="BE2003">
        <v>0</v>
      </c>
      <c r="BF2003">
        <v>0</v>
      </c>
      <c r="BG2003">
        <v>0</v>
      </c>
      <c r="BH2003">
        <v>0</v>
      </c>
      <c r="BI2003" t="s">
        <v>197</v>
      </c>
      <c r="BJ2003" t="s">
        <v>697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 t="s">
        <v>697</v>
      </c>
      <c r="BQ2003">
        <v>0</v>
      </c>
      <c r="BR2003">
        <v>0</v>
      </c>
      <c r="BS2003">
        <v>0</v>
      </c>
      <c r="BT2003" t="s">
        <v>697</v>
      </c>
      <c r="BU2003">
        <v>0</v>
      </c>
      <c r="BV2003">
        <v>0</v>
      </c>
      <c r="BW2003" t="s">
        <v>697</v>
      </c>
      <c r="BX2003">
        <v>0</v>
      </c>
    </row>
    <row r="2004" spans="1:76" x14ac:dyDescent="0.25">
      <c r="A2004" t="s">
        <v>192</v>
      </c>
      <c r="B2004" t="s">
        <v>697</v>
      </c>
      <c r="C2004" t="s">
        <v>697</v>
      </c>
      <c r="D2004" t="s">
        <v>697</v>
      </c>
      <c r="E2004" t="s">
        <v>697</v>
      </c>
      <c r="F2004" t="s">
        <v>234</v>
      </c>
      <c r="G2004" t="s">
        <v>697</v>
      </c>
      <c r="H2004" t="s">
        <v>184</v>
      </c>
      <c r="I2004" t="s">
        <v>3998</v>
      </c>
      <c r="J2004" t="s">
        <v>3998</v>
      </c>
      <c r="K2004">
        <v>2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t="s">
        <v>697</v>
      </c>
      <c r="AC2004" s="2">
        <v>-0.22950819672131151</v>
      </c>
      <c r="AD2004">
        <v>-0.05</v>
      </c>
      <c r="AE2004">
        <v>0</v>
      </c>
      <c r="AF2004">
        <v>0</v>
      </c>
      <c r="AG2004">
        <v>0</v>
      </c>
      <c r="AH2004">
        <v>0</v>
      </c>
      <c r="AI2004" t="s">
        <v>697</v>
      </c>
      <c r="AJ2004" t="s">
        <v>697</v>
      </c>
      <c r="AK2004" t="s">
        <v>697</v>
      </c>
      <c r="AL2004">
        <v>0</v>
      </c>
      <c r="AM2004">
        <v>0</v>
      </c>
      <c r="AN2004" t="s">
        <v>697</v>
      </c>
      <c r="AO2004" t="s">
        <v>697</v>
      </c>
      <c r="AP2004" t="s">
        <v>697</v>
      </c>
      <c r="AQ2004" t="s">
        <v>697</v>
      </c>
      <c r="AR2004" t="s">
        <v>697</v>
      </c>
      <c r="AS2004" t="s">
        <v>697</v>
      </c>
      <c r="AT2004" t="s">
        <v>697</v>
      </c>
      <c r="AU2004" t="s">
        <v>697</v>
      </c>
      <c r="AV2004" t="s">
        <v>697</v>
      </c>
      <c r="AW2004" t="s">
        <v>697</v>
      </c>
      <c r="AX2004" t="s">
        <v>697</v>
      </c>
      <c r="AY2004" t="s">
        <v>697</v>
      </c>
      <c r="AZ2004" t="s">
        <v>697</v>
      </c>
      <c r="BA2004" t="s">
        <v>2247</v>
      </c>
      <c r="BB2004" t="s">
        <v>3331</v>
      </c>
      <c r="BC2004">
        <v>0.28000000000000003</v>
      </c>
      <c r="BD2004" t="s">
        <v>2453</v>
      </c>
      <c r="BE2004">
        <v>0</v>
      </c>
      <c r="BF2004">
        <v>0</v>
      </c>
      <c r="BG2004">
        <v>0</v>
      </c>
      <c r="BH2004">
        <v>0</v>
      </c>
      <c r="BI2004" t="s">
        <v>197</v>
      </c>
      <c r="BJ2004" t="s">
        <v>697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 t="s">
        <v>697</v>
      </c>
      <c r="BQ2004">
        <v>0</v>
      </c>
      <c r="BR2004">
        <v>0</v>
      </c>
      <c r="BS2004">
        <v>0</v>
      </c>
      <c r="BT2004" t="s">
        <v>697</v>
      </c>
      <c r="BU2004">
        <v>0</v>
      </c>
      <c r="BV2004">
        <v>0</v>
      </c>
      <c r="BW2004" t="s">
        <v>697</v>
      </c>
      <c r="BX2004">
        <v>0</v>
      </c>
    </row>
    <row r="2005" spans="1:76" x14ac:dyDescent="0.25">
      <c r="A2005" t="s">
        <v>192</v>
      </c>
      <c r="B2005" t="s">
        <v>697</v>
      </c>
      <c r="C2005" t="s">
        <v>697</v>
      </c>
      <c r="D2005" t="s">
        <v>697</v>
      </c>
      <c r="E2005" t="s">
        <v>697</v>
      </c>
      <c r="F2005" t="s">
        <v>222</v>
      </c>
      <c r="G2005" t="s">
        <v>697</v>
      </c>
      <c r="H2005" t="s">
        <v>184</v>
      </c>
      <c r="I2005" t="s">
        <v>3998</v>
      </c>
      <c r="J2005" t="s">
        <v>3998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697</v>
      </c>
      <c r="AC2005" s="2">
        <v>-0.50819672131147542</v>
      </c>
      <c r="AD2005">
        <v>-0.11</v>
      </c>
      <c r="AE2005">
        <v>0</v>
      </c>
      <c r="AF2005">
        <v>0</v>
      </c>
      <c r="AG2005">
        <v>0</v>
      </c>
      <c r="AH2005">
        <v>0</v>
      </c>
      <c r="AI2005" t="s">
        <v>697</v>
      </c>
      <c r="AJ2005" t="s">
        <v>697</v>
      </c>
      <c r="AK2005" t="s">
        <v>697</v>
      </c>
      <c r="AL2005">
        <v>0</v>
      </c>
      <c r="AM2005">
        <v>0</v>
      </c>
      <c r="AN2005" t="s">
        <v>697</v>
      </c>
      <c r="AO2005" t="s">
        <v>697</v>
      </c>
      <c r="AP2005" t="s">
        <v>697</v>
      </c>
      <c r="AQ2005" t="s">
        <v>697</v>
      </c>
      <c r="AR2005" t="s">
        <v>697</v>
      </c>
      <c r="AS2005" t="s">
        <v>697</v>
      </c>
      <c r="AT2005" t="s">
        <v>697</v>
      </c>
      <c r="AU2005" t="s">
        <v>697</v>
      </c>
      <c r="AV2005" t="s">
        <v>697</v>
      </c>
      <c r="AW2005" t="s">
        <v>697</v>
      </c>
      <c r="AX2005" t="s">
        <v>697</v>
      </c>
      <c r="AY2005" t="s">
        <v>697</v>
      </c>
      <c r="AZ2005" t="s">
        <v>697</v>
      </c>
      <c r="BA2005" t="s">
        <v>3736</v>
      </c>
      <c r="BB2005" t="s">
        <v>4149</v>
      </c>
      <c r="BC2005">
        <v>0.62</v>
      </c>
      <c r="BD2005" t="s">
        <v>697</v>
      </c>
      <c r="BE2005">
        <v>0</v>
      </c>
      <c r="BF2005">
        <v>0</v>
      </c>
      <c r="BG2005">
        <v>0</v>
      </c>
      <c r="BH2005">
        <v>0</v>
      </c>
      <c r="BI2005" t="s">
        <v>197</v>
      </c>
      <c r="BJ2005" t="s">
        <v>697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 t="s">
        <v>697</v>
      </c>
      <c r="BQ2005">
        <v>0</v>
      </c>
      <c r="BR2005">
        <v>0</v>
      </c>
      <c r="BS2005">
        <v>0</v>
      </c>
      <c r="BT2005" t="s">
        <v>697</v>
      </c>
      <c r="BU2005">
        <v>0</v>
      </c>
      <c r="BV2005">
        <v>0</v>
      </c>
      <c r="BW2005" t="s">
        <v>697</v>
      </c>
      <c r="BX2005">
        <v>0</v>
      </c>
    </row>
    <row r="2006" spans="1:76" x14ac:dyDescent="0.25">
      <c r="A2006" t="s">
        <v>192</v>
      </c>
      <c r="B2006" t="s">
        <v>697</v>
      </c>
      <c r="C2006" t="s">
        <v>697</v>
      </c>
      <c r="D2006" t="s">
        <v>697</v>
      </c>
      <c r="E2006" t="s">
        <v>697</v>
      </c>
      <c r="F2006" t="s">
        <v>210</v>
      </c>
      <c r="G2006" t="s">
        <v>697</v>
      </c>
      <c r="H2006" t="s">
        <v>184</v>
      </c>
      <c r="I2006" t="s">
        <v>3998</v>
      </c>
      <c r="J2006" t="s">
        <v>3998</v>
      </c>
      <c r="K2006">
        <v>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697</v>
      </c>
      <c r="AC2006" s="2">
        <v>-0.5901639344262295</v>
      </c>
      <c r="AD2006">
        <v>-0.13</v>
      </c>
      <c r="AE2006">
        <v>0</v>
      </c>
      <c r="AF2006">
        <v>0</v>
      </c>
      <c r="AG2006">
        <v>0</v>
      </c>
      <c r="AH2006">
        <v>0</v>
      </c>
      <c r="AI2006" t="s">
        <v>697</v>
      </c>
      <c r="AJ2006" t="s">
        <v>697</v>
      </c>
      <c r="AK2006" t="s">
        <v>697</v>
      </c>
      <c r="AL2006">
        <v>0</v>
      </c>
      <c r="AM2006">
        <v>0</v>
      </c>
      <c r="AN2006" t="s">
        <v>697</v>
      </c>
      <c r="AO2006" t="s">
        <v>697</v>
      </c>
      <c r="AP2006" t="s">
        <v>697</v>
      </c>
      <c r="AQ2006" t="s">
        <v>697</v>
      </c>
      <c r="AR2006" t="s">
        <v>697</v>
      </c>
      <c r="AS2006" t="s">
        <v>697</v>
      </c>
      <c r="AT2006" t="s">
        <v>697</v>
      </c>
      <c r="AU2006" t="s">
        <v>697</v>
      </c>
      <c r="AV2006" t="s">
        <v>697</v>
      </c>
      <c r="AW2006" t="s">
        <v>697</v>
      </c>
      <c r="AX2006" t="s">
        <v>697</v>
      </c>
      <c r="AY2006" t="s">
        <v>697</v>
      </c>
      <c r="AZ2006" t="s">
        <v>697</v>
      </c>
      <c r="BA2006" t="s">
        <v>2644</v>
      </c>
      <c r="BB2006" t="s">
        <v>2645</v>
      </c>
      <c r="BC2006">
        <v>0.72</v>
      </c>
      <c r="BD2006" t="s">
        <v>955</v>
      </c>
      <c r="BE2006">
        <v>0</v>
      </c>
      <c r="BF2006">
        <v>0</v>
      </c>
      <c r="BG2006">
        <v>0</v>
      </c>
      <c r="BH2006">
        <v>0</v>
      </c>
      <c r="BI2006" t="s">
        <v>197</v>
      </c>
      <c r="BJ2006" t="s">
        <v>697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 t="s">
        <v>697</v>
      </c>
      <c r="BQ2006">
        <v>0</v>
      </c>
      <c r="BR2006">
        <v>0</v>
      </c>
      <c r="BS2006">
        <v>0</v>
      </c>
      <c r="BT2006" t="s">
        <v>697</v>
      </c>
      <c r="BU2006">
        <v>0</v>
      </c>
      <c r="BV2006">
        <v>0</v>
      </c>
      <c r="BW2006" t="s">
        <v>697</v>
      </c>
      <c r="BX2006">
        <v>0</v>
      </c>
    </row>
    <row r="2007" spans="1:76" x14ac:dyDescent="0.25">
      <c r="A2007" t="s">
        <v>192</v>
      </c>
      <c r="B2007" t="s">
        <v>697</v>
      </c>
      <c r="C2007" t="s">
        <v>697</v>
      </c>
      <c r="D2007" t="s">
        <v>697</v>
      </c>
      <c r="E2007" t="s">
        <v>697</v>
      </c>
      <c r="F2007" t="s">
        <v>240</v>
      </c>
      <c r="G2007" t="s">
        <v>697</v>
      </c>
      <c r="H2007" t="s">
        <v>184</v>
      </c>
      <c r="I2007" t="s">
        <v>3998</v>
      </c>
      <c r="J2007" t="s">
        <v>3998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697</v>
      </c>
      <c r="AC2007" s="2">
        <v>-0.4754098360655738</v>
      </c>
      <c r="AD2007">
        <v>-0.1</v>
      </c>
      <c r="AE2007">
        <v>0</v>
      </c>
      <c r="AF2007">
        <v>0</v>
      </c>
      <c r="AG2007">
        <v>0</v>
      </c>
      <c r="AH2007">
        <v>0</v>
      </c>
      <c r="AI2007" t="s">
        <v>697</v>
      </c>
      <c r="AJ2007" t="s">
        <v>697</v>
      </c>
      <c r="AK2007" t="s">
        <v>697</v>
      </c>
      <c r="AL2007">
        <v>0</v>
      </c>
      <c r="AM2007">
        <v>0</v>
      </c>
      <c r="AN2007" t="s">
        <v>697</v>
      </c>
      <c r="AO2007" t="s">
        <v>697</v>
      </c>
      <c r="AP2007" t="s">
        <v>697</v>
      </c>
      <c r="AQ2007" t="s">
        <v>697</v>
      </c>
      <c r="AR2007" t="s">
        <v>697</v>
      </c>
      <c r="AS2007" t="s">
        <v>697</v>
      </c>
      <c r="AT2007" t="s">
        <v>697</v>
      </c>
      <c r="AU2007" t="s">
        <v>697</v>
      </c>
      <c r="AV2007" t="s">
        <v>697</v>
      </c>
      <c r="AW2007" t="s">
        <v>697</v>
      </c>
      <c r="AX2007" t="s">
        <v>697</v>
      </c>
      <c r="AY2007" t="s">
        <v>697</v>
      </c>
      <c r="AZ2007" t="s">
        <v>697</v>
      </c>
      <c r="BA2007" t="s">
        <v>3618</v>
      </c>
      <c r="BB2007" t="s">
        <v>697</v>
      </c>
      <c r="BC2007">
        <v>0.57999999999999996</v>
      </c>
      <c r="BD2007" t="s">
        <v>697</v>
      </c>
      <c r="BE2007">
        <v>0</v>
      </c>
      <c r="BF2007">
        <v>0</v>
      </c>
      <c r="BG2007">
        <v>0</v>
      </c>
      <c r="BH2007">
        <v>0</v>
      </c>
      <c r="BI2007" t="s">
        <v>197</v>
      </c>
      <c r="BJ2007" t="s">
        <v>697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 t="s">
        <v>697</v>
      </c>
      <c r="BQ2007">
        <v>0</v>
      </c>
      <c r="BR2007">
        <v>0</v>
      </c>
      <c r="BS2007">
        <v>0</v>
      </c>
      <c r="BT2007" t="s">
        <v>697</v>
      </c>
      <c r="BU2007">
        <v>0</v>
      </c>
      <c r="BV2007">
        <v>0</v>
      </c>
      <c r="BW2007" t="s">
        <v>697</v>
      </c>
      <c r="BX2007">
        <v>0</v>
      </c>
    </row>
    <row r="2008" spans="1:76" x14ac:dyDescent="0.25">
      <c r="A2008" t="s">
        <v>192</v>
      </c>
      <c r="B2008" t="s">
        <v>697</v>
      </c>
      <c r="C2008" t="s">
        <v>697</v>
      </c>
      <c r="D2008" t="s">
        <v>697</v>
      </c>
      <c r="E2008" t="s">
        <v>697</v>
      </c>
      <c r="F2008" t="s">
        <v>257</v>
      </c>
      <c r="G2008" t="s">
        <v>697</v>
      </c>
      <c r="H2008" t="s">
        <v>184</v>
      </c>
      <c r="I2008" t="s">
        <v>3998</v>
      </c>
      <c r="J2008" t="s">
        <v>3998</v>
      </c>
      <c r="K2008">
        <v>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697</v>
      </c>
      <c r="AC2008" s="2">
        <v>-1.3032786885245902</v>
      </c>
      <c r="AD2008">
        <v>-0.28999999999999998</v>
      </c>
      <c r="AE2008">
        <v>0</v>
      </c>
      <c r="AF2008">
        <v>0</v>
      </c>
      <c r="AG2008">
        <v>0</v>
      </c>
      <c r="AH2008">
        <v>0</v>
      </c>
      <c r="AI2008" t="s">
        <v>697</v>
      </c>
      <c r="AJ2008" t="s">
        <v>697</v>
      </c>
      <c r="AK2008" t="s">
        <v>697</v>
      </c>
      <c r="AL2008">
        <v>0</v>
      </c>
      <c r="AM2008">
        <v>0</v>
      </c>
      <c r="AN2008" t="s">
        <v>697</v>
      </c>
      <c r="AO2008" t="s">
        <v>697</v>
      </c>
      <c r="AP2008" t="s">
        <v>697</v>
      </c>
      <c r="AQ2008" t="s">
        <v>697</v>
      </c>
      <c r="AR2008" t="s">
        <v>697</v>
      </c>
      <c r="AS2008" t="s">
        <v>697</v>
      </c>
      <c r="AT2008" t="s">
        <v>697</v>
      </c>
      <c r="AU2008" t="s">
        <v>697</v>
      </c>
      <c r="AV2008" t="s">
        <v>697</v>
      </c>
      <c r="AW2008" t="s">
        <v>697</v>
      </c>
      <c r="AX2008" t="s">
        <v>697</v>
      </c>
      <c r="AY2008" t="s">
        <v>697</v>
      </c>
      <c r="AZ2008" t="s">
        <v>697</v>
      </c>
      <c r="BA2008" t="s">
        <v>3077</v>
      </c>
      <c r="BB2008" t="s">
        <v>4150</v>
      </c>
      <c r="BC2008">
        <v>1.59</v>
      </c>
      <c r="BD2008" t="s">
        <v>977</v>
      </c>
      <c r="BE2008">
        <v>0</v>
      </c>
      <c r="BF2008">
        <v>0</v>
      </c>
      <c r="BG2008">
        <v>0</v>
      </c>
      <c r="BH2008">
        <v>0</v>
      </c>
      <c r="BI2008" t="s">
        <v>197</v>
      </c>
      <c r="BJ2008" t="s">
        <v>697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 t="s">
        <v>697</v>
      </c>
      <c r="BQ2008">
        <v>0</v>
      </c>
      <c r="BR2008">
        <v>0</v>
      </c>
      <c r="BS2008">
        <v>0</v>
      </c>
      <c r="BT2008" t="s">
        <v>697</v>
      </c>
      <c r="BU2008">
        <v>0</v>
      </c>
      <c r="BV2008">
        <v>0</v>
      </c>
      <c r="BW2008" t="s">
        <v>697</v>
      </c>
      <c r="BX2008">
        <v>0</v>
      </c>
    </row>
    <row r="2009" spans="1:76" x14ac:dyDescent="0.25">
      <c r="A2009" t="s">
        <v>192</v>
      </c>
      <c r="B2009" t="s">
        <v>697</v>
      </c>
      <c r="C2009" t="s">
        <v>697</v>
      </c>
      <c r="D2009" t="s">
        <v>697</v>
      </c>
      <c r="E2009" t="s">
        <v>697</v>
      </c>
      <c r="F2009" t="s">
        <v>251</v>
      </c>
      <c r="G2009" t="s">
        <v>697</v>
      </c>
      <c r="H2009" t="s">
        <v>184</v>
      </c>
      <c r="I2009" t="s">
        <v>3998</v>
      </c>
      <c r="J2009" t="s">
        <v>3998</v>
      </c>
      <c r="K2009">
        <v>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697</v>
      </c>
      <c r="AC2009" s="2">
        <v>-5.3278688524590168</v>
      </c>
      <c r="AD2009">
        <v>-1.17</v>
      </c>
      <c r="AE2009">
        <v>0</v>
      </c>
      <c r="AF2009">
        <v>0</v>
      </c>
      <c r="AG2009">
        <v>0</v>
      </c>
      <c r="AH2009">
        <v>0</v>
      </c>
      <c r="AI2009" t="s">
        <v>697</v>
      </c>
      <c r="AJ2009" t="s">
        <v>697</v>
      </c>
      <c r="AK2009" t="s">
        <v>697</v>
      </c>
      <c r="AL2009">
        <v>0</v>
      </c>
      <c r="AM2009">
        <v>0</v>
      </c>
      <c r="AN2009" t="s">
        <v>697</v>
      </c>
      <c r="AO2009" t="s">
        <v>697</v>
      </c>
      <c r="AP2009" t="s">
        <v>697</v>
      </c>
      <c r="AQ2009" t="s">
        <v>697</v>
      </c>
      <c r="AR2009" t="s">
        <v>697</v>
      </c>
      <c r="AS2009" t="s">
        <v>697</v>
      </c>
      <c r="AT2009" t="s">
        <v>697</v>
      </c>
      <c r="AU2009" t="s">
        <v>697</v>
      </c>
      <c r="AV2009" t="s">
        <v>697</v>
      </c>
      <c r="AW2009" t="s">
        <v>697</v>
      </c>
      <c r="AX2009" t="s">
        <v>697</v>
      </c>
      <c r="AY2009" t="s">
        <v>697</v>
      </c>
      <c r="AZ2009" t="s">
        <v>697</v>
      </c>
      <c r="BA2009" t="s">
        <v>3432</v>
      </c>
      <c r="BB2009" t="s">
        <v>697</v>
      </c>
      <c r="BC2009">
        <v>6.5</v>
      </c>
      <c r="BD2009" t="s">
        <v>697</v>
      </c>
      <c r="BE2009">
        <v>0</v>
      </c>
      <c r="BF2009">
        <v>0</v>
      </c>
      <c r="BG2009">
        <v>0</v>
      </c>
      <c r="BH2009">
        <v>0</v>
      </c>
      <c r="BI2009" t="s">
        <v>197</v>
      </c>
      <c r="BJ2009" t="s">
        <v>697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 t="s">
        <v>697</v>
      </c>
      <c r="BQ2009">
        <v>0</v>
      </c>
      <c r="BR2009">
        <v>0</v>
      </c>
      <c r="BS2009">
        <v>0</v>
      </c>
      <c r="BT2009" t="s">
        <v>697</v>
      </c>
      <c r="BU2009">
        <v>0</v>
      </c>
      <c r="BV2009">
        <v>0</v>
      </c>
      <c r="BW2009" t="s">
        <v>697</v>
      </c>
      <c r="BX2009">
        <v>0</v>
      </c>
    </row>
    <row r="2010" spans="1:76" x14ac:dyDescent="0.25">
      <c r="A2010" t="s">
        <v>192</v>
      </c>
      <c r="B2010" t="s">
        <v>697</v>
      </c>
      <c r="C2010" t="s">
        <v>697</v>
      </c>
      <c r="D2010" t="s">
        <v>697</v>
      </c>
      <c r="E2010" t="s">
        <v>697</v>
      </c>
      <c r="F2010" t="s">
        <v>679</v>
      </c>
      <c r="G2010" t="s">
        <v>697</v>
      </c>
      <c r="H2010" t="s">
        <v>184</v>
      </c>
      <c r="I2010" t="s">
        <v>3998</v>
      </c>
      <c r="J2010" t="s">
        <v>3998</v>
      </c>
      <c r="K2010">
        <v>2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697</v>
      </c>
      <c r="AC2010" s="2">
        <v>-9.8360655737704902E-2</v>
      </c>
      <c r="AD2010">
        <v>-0.02</v>
      </c>
      <c r="AE2010">
        <v>0</v>
      </c>
      <c r="AF2010">
        <v>0</v>
      </c>
      <c r="AG2010">
        <v>0</v>
      </c>
      <c r="AH2010">
        <v>0</v>
      </c>
      <c r="AI2010" t="s">
        <v>697</v>
      </c>
      <c r="AJ2010" t="s">
        <v>697</v>
      </c>
      <c r="AK2010" t="s">
        <v>697</v>
      </c>
      <c r="AL2010">
        <v>0</v>
      </c>
      <c r="AM2010">
        <v>0</v>
      </c>
      <c r="AN2010" t="s">
        <v>697</v>
      </c>
      <c r="AO2010" t="s">
        <v>697</v>
      </c>
      <c r="AP2010" t="s">
        <v>697</v>
      </c>
      <c r="AQ2010" t="s">
        <v>697</v>
      </c>
      <c r="AR2010" t="s">
        <v>697</v>
      </c>
      <c r="AS2010" t="s">
        <v>697</v>
      </c>
      <c r="AT2010" t="s">
        <v>697</v>
      </c>
      <c r="AU2010" t="s">
        <v>697</v>
      </c>
      <c r="AV2010" t="s">
        <v>697</v>
      </c>
      <c r="AW2010" t="s">
        <v>697</v>
      </c>
      <c r="AX2010" t="s">
        <v>697</v>
      </c>
      <c r="AY2010" t="s">
        <v>697</v>
      </c>
      <c r="AZ2010" t="s">
        <v>697</v>
      </c>
      <c r="BA2010" t="s">
        <v>930</v>
      </c>
      <c r="BB2010" t="s">
        <v>1051</v>
      </c>
      <c r="BC2010">
        <v>0.12</v>
      </c>
      <c r="BD2010" t="s">
        <v>1052</v>
      </c>
      <c r="BE2010">
        <v>0</v>
      </c>
      <c r="BF2010">
        <v>0</v>
      </c>
      <c r="BG2010">
        <v>0</v>
      </c>
      <c r="BH2010">
        <v>0</v>
      </c>
      <c r="BI2010" t="s">
        <v>197</v>
      </c>
      <c r="BJ2010" t="s">
        <v>697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 t="s">
        <v>697</v>
      </c>
      <c r="BQ2010">
        <v>0</v>
      </c>
      <c r="BR2010">
        <v>0</v>
      </c>
      <c r="BS2010">
        <v>0</v>
      </c>
      <c r="BT2010" t="s">
        <v>697</v>
      </c>
      <c r="BU2010">
        <v>0</v>
      </c>
      <c r="BV2010">
        <v>0</v>
      </c>
      <c r="BW2010" t="s">
        <v>697</v>
      </c>
      <c r="BX2010">
        <v>0</v>
      </c>
    </row>
    <row r="2011" spans="1:76" x14ac:dyDescent="0.25">
      <c r="A2011" t="s">
        <v>192</v>
      </c>
      <c r="B2011" t="s">
        <v>697</v>
      </c>
      <c r="C2011" t="s">
        <v>697</v>
      </c>
      <c r="D2011" t="s">
        <v>697</v>
      </c>
      <c r="E2011" t="s">
        <v>697</v>
      </c>
      <c r="F2011" t="s">
        <v>226</v>
      </c>
      <c r="G2011" t="s">
        <v>697</v>
      </c>
      <c r="H2011" t="s">
        <v>184</v>
      </c>
      <c r="I2011" t="s">
        <v>3998</v>
      </c>
      <c r="J2011" t="s">
        <v>3998</v>
      </c>
      <c r="K2011">
        <v>2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697</v>
      </c>
      <c r="AC2011" s="2">
        <v>-3.6721311475409837</v>
      </c>
      <c r="AD2011">
        <v>-0.81</v>
      </c>
      <c r="AE2011">
        <v>0</v>
      </c>
      <c r="AF2011">
        <v>0</v>
      </c>
      <c r="AG2011">
        <v>0</v>
      </c>
      <c r="AH2011">
        <v>0</v>
      </c>
      <c r="AI2011" t="s">
        <v>697</v>
      </c>
      <c r="AJ2011" t="s">
        <v>697</v>
      </c>
      <c r="AK2011" t="s">
        <v>697</v>
      </c>
      <c r="AL2011">
        <v>0</v>
      </c>
      <c r="AM2011">
        <v>0</v>
      </c>
      <c r="AN2011" t="s">
        <v>697</v>
      </c>
      <c r="AO2011" t="s">
        <v>697</v>
      </c>
      <c r="AP2011" t="s">
        <v>697</v>
      </c>
      <c r="AQ2011" t="s">
        <v>697</v>
      </c>
      <c r="AR2011" t="s">
        <v>697</v>
      </c>
      <c r="AS2011" t="s">
        <v>697</v>
      </c>
      <c r="AT2011" t="s">
        <v>697</v>
      </c>
      <c r="AU2011" t="s">
        <v>697</v>
      </c>
      <c r="AV2011" t="s">
        <v>697</v>
      </c>
      <c r="AW2011" t="s">
        <v>697</v>
      </c>
      <c r="AX2011" t="s">
        <v>697</v>
      </c>
      <c r="AY2011" t="s">
        <v>697</v>
      </c>
      <c r="AZ2011" t="s">
        <v>697</v>
      </c>
      <c r="BA2011" t="s">
        <v>3674</v>
      </c>
      <c r="BB2011" t="s">
        <v>4141</v>
      </c>
      <c r="BC2011">
        <v>4.4800000000000004</v>
      </c>
      <c r="BD2011" t="s">
        <v>697</v>
      </c>
      <c r="BE2011">
        <v>0</v>
      </c>
      <c r="BF2011">
        <v>0</v>
      </c>
      <c r="BG2011">
        <v>0</v>
      </c>
      <c r="BH2011">
        <v>0</v>
      </c>
      <c r="BI2011" t="s">
        <v>197</v>
      </c>
      <c r="BJ2011" t="s">
        <v>697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 t="s">
        <v>697</v>
      </c>
      <c r="BQ2011">
        <v>0</v>
      </c>
      <c r="BR2011">
        <v>0</v>
      </c>
      <c r="BS2011">
        <v>0</v>
      </c>
      <c r="BT2011" t="s">
        <v>697</v>
      </c>
      <c r="BU2011">
        <v>0</v>
      </c>
      <c r="BV2011">
        <v>0</v>
      </c>
      <c r="BW2011" t="s">
        <v>697</v>
      </c>
      <c r="BX2011">
        <v>0</v>
      </c>
    </row>
    <row r="2012" spans="1:76" x14ac:dyDescent="0.25">
      <c r="A2012" t="s">
        <v>192</v>
      </c>
      <c r="B2012" t="s">
        <v>697</v>
      </c>
      <c r="C2012" t="s">
        <v>697</v>
      </c>
      <c r="D2012" t="s">
        <v>697</v>
      </c>
      <c r="E2012" t="s">
        <v>697</v>
      </c>
      <c r="F2012" t="s">
        <v>225</v>
      </c>
      <c r="G2012" t="s">
        <v>697</v>
      </c>
      <c r="H2012" t="s">
        <v>184</v>
      </c>
      <c r="I2012" t="s">
        <v>3998</v>
      </c>
      <c r="J2012" t="s">
        <v>3998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697</v>
      </c>
      <c r="AC2012" s="2">
        <v>-3.1885245901639343</v>
      </c>
      <c r="AD2012">
        <v>-0.7</v>
      </c>
      <c r="AE2012">
        <v>0</v>
      </c>
      <c r="AF2012">
        <v>0</v>
      </c>
      <c r="AG2012">
        <v>0</v>
      </c>
      <c r="AH2012">
        <v>0</v>
      </c>
      <c r="AI2012" t="s">
        <v>697</v>
      </c>
      <c r="AJ2012" t="s">
        <v>697</v>
      </c>
      <c r="AK2012" t="s">
        <v>697</v>
      </c>
      <c r="AL2012">
        <v>0</v>
      </c>
      <c r="AM2012">
        <v>0</v>
      </c>
      <c r="AN2012" t="s">
        <v>697</v>
      </c>
      <c r="AO2012" t="s">
        <v>697</v>
      </c>
      <c r="AP2012" t="s">
        <v>697</v>
      </c>
      <c r="AQ2012" t="s">
        <v>697</v>
      </c>
      <c r="AR2012" t="s">
        <v>697</v>
      </c>
      <c r="AS2012" t="s">
        <v>697</v>
      </c>
      <c r="AT2012" t="s">
        <v>697</v>
      </c>
      <c r="AU2012" t="s">
        <v>697</v>
      </c>
      <c r="AV2012" t="s">
        <v>697</v>
      </c>
      <c r="AW2012" t="s">
        <v>697</v>
      </c>
      <c r="AX2012" t="s">
        <v>697</v>
      </c>
      <c r="AY2012" t="s">
        <v>697</v>
      </c>
      <c r="AZ2012" t="s">
        <v>697</v>
      </c>
      <c r="BA2012" t="s">
        <v>3688</v>
      </c>
      <c r="BB2012" t="s">
        <v>697</v>
      </c>
      <c r="BC2012">
        <v>3.89</v>
      </c>
      <c r="BD2012" t="s">
        <v>697</v>
      </c>
      <c r="BE2012">
        <v>0</v>
      </c>
      <c r="BF2012">
        <v>0</v>
      </c>
      <c r="BG2012">
        <v>0</v>
      </c>
      <c r="BH2012">
        <v>0</v>
      </c>
      <c r="BI2012" t="s">
        <v>197</v>
      </c>
      <c r="BJ2012" t="s">
        <v>697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 t="s">
        <v>697</v>
      </c>
      <c r="BQ2012">
        <v>0</v>
      </c>
      <c r="BR2012">
        <v>0</v>
      </c>
      <c r="BS2012">
        <v>0</v>
      </c>
      <c r="BT2012" t="s">
        <v>697</v>
      </c>
      <c r="BU2012">
        <v>0</v>
      </c>
      <c r="BV2012">
        <v>0</v>
      </c>
      <c r="BW2012" t="s">
        <v>697</v>
      </c>
      <c r="BX2012">
        <v>0</v>
      </c>
    </row>
    <row r="2013" spans="1:76" x14ac:dyDescent="0.25">
      <c r="A2013" t="s">
        <v>192</v>
      </c>
      <c r="B2013" t="s">
        <v>697</v>
      </c>
      <c r="C2013" t="s">
        <v>697</v>
      </c>
      <c r="D2013" t="s">
        <v>697</v>
      </c>
      <c r="E2013" t="s">
        <v>697</v>
      </c>
      <c r="F2013" t="s">
        <v>243</v>
      </c>
      <c r="G2013" t="s">
        <v>697</v>
      </c>
      <c r="H2013" t="s">
        <v>184</v>
      </c>
      <c r="I2013" t="s">
        <v>3998</v>
      </c>
      <c r="J2013" t="s">
        <v>3998</v>
      </c>
      <c r="K2013">
        <v>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t="s">
        <v>697</v>
      </c>
      <c r="AC2013" s="2">
        <v>-2.557377049180328</v>
      </c>
      <c r="AD2013">
        <v>-0.56000000000000005</v>
      </c>
      <c r="AE2013">
        <v>0</v>
      </c>
      <c r="AF2013">
        <v>0</v>
      </c>
      <c r="AG2013">
        <v>0</v>
      </c>
      <c r="AH2013">
        <v>0</v>
      </c>
      <c r="AI2013" t="s">
        <v>697</v>
      </c>
      <c r="AJ2013" t="s">
        <v>697</v>
      </c>
      <c r="AK2013" t="s">
        <v>697</v>
      </c>
      <c r="AL2013">
        <v>0</v>
      </c>
      <c r="AM2013">
        <v>0</v>
      </c>
      <c r="AN2013" t="s">
        <v>697</v>
      </c>
      <c r="AO2013" t="s">
        <v>697</v>
      </c>
      <c r="AP2013" t="s">
        <v>697</v>
      </c>
      <c r="AQ2013" t="s">
        <v>697</v>
      </c>
      <c r="AR2013" t="s">
        <v>697</v>
      </c>
      <c r="AS2013" t="s">
        <v>697</v>
      </c>
      <c r="AT2013" t="s">
        <v>697</v>
      </c>
      <c r="AU2013" t="s">
        <v>697</v>
      </c>
      <c r="AV2013" t="s">
        <v>697</v>
      </c>
      <c r="AW2013" t="s">
        <v>697</v>
      </c>
      <c r="AX2013" t="s">
        <v>697</v>
      </c>
      <c r="AY2013" t="s">
        <v>697</v>
      </c>
      <c r="AZ2013" t="s">
        <v>697</v>
      </c>
      <c r="BA2013" t="s">
        <v>3671</v>
      </c>
      <c r="BB2013" t="s">
        <v>4151</v>
      </c>
      <c r="BC2013">
        <v>3.12</v>
      </c>
      <c r="BD2013" t="s">
        <v>1316</v>
      </c>
      <c r="BE2013">
        <v>0</v>
      </c>
      <c r="BF2013">
        <v>0</v>
      </c>
      <c r="BG2013">
        <v>0</v>
      </c>
      <c r="BH2013">
        <v>0</v>
      </c>
      <c r="BI2013" t="s">
        <v>197</v>
      </c>
      <c r="BJ2013" t="s">
        <v>697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 t="s">
        <v>697</v>
      </c>
      <c r="BQ2013">
        <v>0</v>
      </c>
      <c r="BR2013">
        <v>0</v>
      </c>
      <c r="BS2013">
        <v>0</v>
      </c>
      <c r="BT2013" t="s">
        <v>697</v>
      </c>
      <c r="BU2013">
        <v>0</v>
      </c>
      <c r="BV2013">
        <v>0</v>
      </c>
      <c r="BW2013" t="s">
        <v>697</v>
      </c>
      <c r="BX2013">
        <v>0</v>
      </c>
    </row>
    <row r="2014" spans="1:76" x14ac:dyDescent="0.25">
      <c r="A2014" t="s">
        <v>192</v>
      </c>
      <c r="B2014" t="s">
        <v>697</v>
      </c>
      <c r="C2014" t="s">
        <v>697</v>
      </c>
      <c r="D2014" t="s">
        <v>697</v>
      </c>
      <c r="E2014" t="s">
        <v>697</v>
      </c>
      <c r="F2014" t="s">
        <v>457</v>
      </c>
      <c r="G2014" t="s">
        <v>697</v>
      </c>
      <c r="H2014" t="s">
        <v>184</v>
      </c>
      <c r="I2014" t="s">
        <v>3998</v>
      </c>
      <c r="J2014" t="s">
        <v>3998</v>
      </c>
      <c r="K2014">
        <v>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697</v>
      </c>
      <c r="AC2014" s="2">
        <v>-2.5655737704918034</v>
      </c>
      <c r="AD2014">
        <v>-0.56000000000000005</v>
      </c>
      <c r="AE2014">
        <v>0</v>
      </c>
      <c r="AF2014">
        <v>0</v>
      </c>
      <c r="AG2014">
        <v>0</v>
      </c>
      <c r="AH2014">
        <v>0</v>
      </c>
      <c r="AI2014" t="s">
        <v>697</v>
      </c>
      <c r="AJ2014" t="s">
        <v>697</v>
      </c>
      <c r="AK2014" t="s">
        <v>697</v>
      </c>
      <c r="AL2014">
        <v>0</v>
      </c>
      <c r="AM2014">
        <v>0</v>
      </c>
      <c r="AN2014" t="s">
        <v>697</v>
      </c>
      <c r="AO2014" t="s">
        <v>697</v>
      </c>
      <c r="AP2014" t="s">
        <v>697</v>
      </c>
      <c r="AQ2014" t="s">
        <v>697</v>
      </c>
      <c r="AR2014" t="s">
        <v>697</v>
      </c>
      <c r="AS2014" t="s">
        <v>697</v>
      </c>
      <c r="AT2014" t="s">
        <v>697</v>
      </c>
      <c r="AU2014" t="s">
        <v>697</v>
      </c>
      <c r="AV2014" t="s">
        <v>697</v>
      </c>
      <c r="AW2014" t="s">
        <v>697</v>
      </c>
      <c r="AX2014" t="s">
        <v>697</v>
      </c>
      <c r="AY2014" t="s">
        <v>697</v>
      </c>
      <c r="AZ2014" t="s">
        <v>697</v>
      </c>
      <c r="BA2014" t="s">
        <v>3749</v>
      </c>
      <c r="BB2014" t="s">
        <v>4025</v>
      </c>
      <c r="BC2014">
        <v>3.13</v>
      </c>
      <c r="BD2014" t="s">
        <v>697</v>
      </c>
      <c r="BE2014">
        <v>0</v>
      </c>
      <c r="BF2014">
        <v>0</v>
      </c>
      <c r="BG2014">
        <v>0</v>
      </c>
      <c r="BH2014">
        <v>0</v>
      </c>
      <c r="BI2014" t="s">
        <v>197</v>
      </c>
      <c r="BJ2014" t="s">
        <v>697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 t="s">
        <v>697</v>
      </c>
      <c r="BQ2014">
        <v>0</v>
      </c>
      <c r="BR2014">
        <v>0</v>
      </c>
      <c r="BS2014">
        <v>0</v>
      </c>
      <c r="BT2014" t="s">
        <v>697</v>
      </c>
      <c r="BU2014">
        <v>0</v>
      </c>
      <c r="BV2014">
        <v>0</v>
      </c>
      <c r="BW2014" t="s">
        <v>697</v>
      </c>
      <c r="BX2014">
        <v>0</v>
      </c>
    </row>
    <row r="2015" spans="1:76" x14ac:dyDescent="0.25">
      <c r="A2015" t="s">
        <v>192</v>
      </c>
      <c r="B2015" t="s">
        <v>697</v>
      </c>
      <c r="C2015" t="s">
        <v>697</v>
      </c>
      <c r="D2015" t="s">
        <v>697</v>
      </c>
      <c r="E2015" t="s">
        <v>697</v>
      </c>
      <c r="F2015" t="s">
        <v>457</v>
      </c>
      <c r="G2015" t="s">
        <v>697</v>
      </c>
      <c r="H2015" t="s">
        <v>184</v>
      </c>
      <c r="I2015" t="s">
        <v>3998</v>
      </c>
      <c r="J2015" t="s">
        <v>3998</v>
      </c>
      <c r="K2015">
        <v>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697</v>
      </c>
      <c r="AC2015" s="2">
        <v>-1.959016393442623</v>
      </c>
      <c r="AD2015">
        <v>-0.43</v>
      </c>
      <c r="AE2015">
        <v>0</v>
      </c>
      <c r="AF2015">
        <v>0</v>
      </c>
      <c r="AG2015">
        <v>0</v>
      </c>
      <c r="AH2015">
        <v>0</v>
      </c>
      <c r="AI2015" t="s">
        <v>697</v>
      </c>
      <c r="AJ2015" t="s">
        <v>697</v>
      </c>
      <c r="AK2015" t="s">
        <v>697</v>
      </c>
      <c r="AL2015">
        <v>0</v>
      </c>
      <c r="AM2015">
        <v>0</v>
      </c>
      <c r="AN2015" t="s">
        <v>697</v>
      </c>
      <c r="AO2015" t="s">
        <v>697</v>
      </c>
      <c r="AP2015" t="s">
        <v>697</v>
      </c>
      <c r="AQ2015" t="s">
        <v>697</v>
      </c>
      <c r="AR2015" t="s">
        <v>697</v>
      </c>
      <c r="AS2015" t="s">
        <v>697</v>
      </c>
      <c r="AT2015" t="s">
        <v>697</v>
      </c>
      <c r="AU2015" t="s">
        <v>697</v>
      </c>
      <c r="AV2015" t="s">
        <v>697</v>
      </c>
      <c r="AW2015" t="s">
        <v>697</v>
      </c>
      <c r="AX2015" t="s">
        <v>697</v>
      </c>
      <c r="AY2015" t="s">
        <v>697</v>
      </c>
      <c r="AZ2015" t="s">
        <v>697</v>
      </c>
      <c r="BA2015" t="s">
        <v>3751</v>
      </c>
      <c r="BB2015" t="s">
        <v>4027</v>
      </c>
      <c r="BC2015">
        <v>2.39</v>
      </c>
      <c r="BD2015" t="s">
        <v>697</v>
      </c>
      <c r="BE2015">
        <v>0</v>
      </c>
      <c r="BF2015">
        <v>0</v>
      </c>
      <c r="BG2015">
        <v>0</v>
      </c>
      <c r="BH2015">
        <v>0</v>
      </c>
      <c r="BI2015" t="s">
        <v>197</v>
      </c>
      <c r="BJ2015" t="s">
        <v>697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 t="s">
        <v>697</v>
      </c>
      <c r="BQ2015">
        <v>0</v>
      </c>
      <c r="BR2015">
        <v>0</v>
      </c>
      <c r="BS2015">
        <v>0</v>
      </c>
      <c r="BT2015" t="s">
        <v>697</v>
      </c>
      <c r="BU2015">
        <v>0</v>
      </c>
      <c r="BV2015">
        <v>0</v>
      </c>
      <c r="BW2015" t="s">
        <v>697</v>
      </c>
      <c r="BX2015">
        <v>0</v>
      </c>
    </row>
    <row r="2016" spans="1:76" x14ac:dyDescent="0.25">
      <c r="A2016" t="s">
        <v>192</v>
      </c>
      <c r="B2016" t="s">
        <v>697</v>
      </c>
      <c r="C2016" t="s">
        <v>697</v>
      </c>
      <c r="D2016" t="s">
        <v>697</v>
      </c>
      <c r="E2016" t="s">
        <v>697</v>
      </c>
      <c r="F2016" t="s">
        <v>251</v>
      </c>
      <c r="G2016" t="s">
        <v>697</v>
      </c>
      <c r="H2016" t="s">
        <v>184</v>
      </c>
      <c r="I2016" t="s">
        <v>3998</v>
      </c>
      <c r="J2016" t="s">
        <v>3998</v>
      </c>
      <c r="K2016">
        <v>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697</v>
      </c>
      <c r="AC2016" s="2">
        <v>-3.1721311475409837</v>
      </c>
      <c r="AD2016">
        <v>-0.7</v>
      </c>
      <c r="AE2016">
        <v>0</v>
      </c>
      <c r="AF2016">
        <v>0</v>
      </c>
      <c r="AG2016">
        <v>0</v>
      </c>
      <c r="AH2016">
        <v>0</v>
      </c>
      <c r="AI2016" t="s">
        <v>697</v>
      </c>
      <c r="AJ2016" t="s">
        <v>697</v>
      </c>
      <c r="AK2016" t="s">
        <v>697</v>
      </c>
      <c r="AL2016">
        <v>0</v>
      </c>
      <c r="AM2016">
        <v>0</v>
      </c>
      <c r="AN2016" t="s">
        <v>697</v>
      </c>
      <c r="AO2016" t="s">
        <v>697</v>
      </c>
      <c r="AP2016" t="s">
        <v>697</v>
      </c>
      <c r="AQ2016" t="s">
        <v>697</v>
      </c>
      <c r="AR2016" t="s">
        <v>697</v>
      </c>
      <c r="AS2016" t="s">
        <v>697</v>
      </c>
      <c r="AT2016" t="s">
        <v>697</v>
      </c>
      <c r="AU2016" t="s">
        <v>697</v>
      </c>
      <c r="AV2016" t="s">
        <v>697</v>
      </c>
      <c r="AW2016" t="s">
        <v>697</v>
      </c>
      <c r="AX2016" t="s">
        <v>697</v>
      </c>
      <c r="AY2016" t="s">
        <v>697</v>
      </c>
      <c r="AZ2016" t="s">
        <v>697</v>
      </c>
      <c r="BA2016" t="s">
        <v>3363</v>
      </c>
      <c r="BB2016" t="s">
        <v>3364</v>
      </c>
      <c r="BC2016">
        <v>3.87</v>
      </c>
      <c r="BD2016" t="s">
        <v>697</v>
      </c>
      <c r="BE2016">
        <v>0</v>
      </c>
      <c r="BF2016">
        <v>0</v>
      </c>
      <c r="BG2016">
        <v>0</v>
      </c>
      <c r="BH2016">
        <v>0</v>
      </c>
      <c r="BI2016" t="s">
        <v>197</v>
      </c>
      <c r="BJ2016" t="s">
        <v>697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 t="s">
        <v>697</v>
      </c>
      <c r="BQ2016">
        <v>0</v>
      </c>
      <c r="BR2016">
        <v>0</v>
      </c>
      <c r="BS2016">
        <v>0</v>
      </c>
      <c r="BT2016" t="s">
        <v>697</v>
      </c>
      <c r="BU2016">
        <v>0</v>
      </c>
      <c r="BV2016">
        <v>0</v>
      </c>
      <c r="BW2016" t="s">
        <v>697</v>
      </c>
      <c r="BX2016">
        <v>0</v>
      </c>
    </row>
    <row r="2017" spans="1:76" x14ac:dyDescent="0.25">
      <c r="A2017" t="s">
        <v>192</v>
      </c>
      <c r="B2017" t="s">
        <v>697</v>
      </c>
      <c r="C2017" t="s">
        <v>697</v>
      </c>
      <c r="D2017" t="s">
        <v>697</v>
      </c>
      <c r="E2017" t="s">
        <v>697</v>
      </c>
      <c r="F2017" t="s">
        <v>624</v>
      </c>
      <c r="G2017" t="s">
        <v>697</v>
      </c>
      <c r="H2017" t="s">
        <v>184</v>
      </c>
      <c r="I2017" t="s">
        <v>3998</v>
      </c>
      <c r="J2017" t="s">
        <v>3998</v>
      </c>
      <c r="K2017">
        <v>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697</v>
      </c>
      <c r="AC2017" s="2">
        <v>-0.48360655737704922</v>
      </c>
      <c r="AD2017">
        <v>-0.11</v>
      </c>
      <c r="AE2017">
        <v>0</v>
      </c>
      <c r="AF2017">
        <v>0</v>
      </c>
      <c r="AG2017">
        <v>0</v>
      </c>
      <c r="AH2017">
        <v>0</v>
      </c>
      <c r="AI2017" t="s">
        <v>697</v>
      </c>
      <c r="AJ2017" t="s">
        <v>697</v>
      </c>
      <c r="AK2017" t="s">
        <v>697</v>
      </c>
      <c r="AL2017">
        <v>0</v>
      </c>
      <c r="AM2017">
        <v>0</v>
      </c>
      <c r="AN2017" t="s">
        <v>697</v>
      </c>
      <c r="AO2017" t="s">
        <v>697</v>
      </c>
      <c r="AP2017" t="s">
        <v>697</v>
      </c>
      <c r="AQ2017" t="s">
        <v>697</v>
      </c>
      <c r="AR2017" t="s">
        <v>697</v>
      </c>
      <c r="AS2017" t="s">
        <v>697</v>
      </c>
      <c r="AT2017" t="s">
        <v>697</v>
      </c>
      <c r="AU2017" t="s">
        <v>697</v>
      </c>
      <c r="AV2017" t="s">
        <v>697</v>
      </c>
      <c r="AW2017" t="s">
        <v>697</v>
      </c>
      <c r="AX2017" t="s">
        <v>697</v>
      </c>
      <c r="AY2017" t="s">
        <v>697</v>
      </c>
      <c r="AZ2017" t="s">
        <v>697</v>
      </c>
      <c r="BA2017" t="s">
        <v>867</v>
      </c>
      <c r="BB2017" t="s">
        <v>3481</v>
      </c>
      <c r="BC2017">
        <v>0.59</v>
      </c>
      <c r="BD2017" t="s">
        <v>3990</v>
      </c>
      <c r="BE2017">
        <v>0</v>
      </c>
      <c r="BF2017">
        <v>0</v>
      </c>
      <c r="BG2017">
        <v>0</v>
      </c>
      <c r="BH2017">
        <v>0</v>
      </c>
      <c r="BI2017" t="s">
        <v>197</v>
      </c>
      <c r="BJ2017" t="s">
        <v>697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 t="s">
        <v>697</v>
      </c>
      <c r="BQ2017">
        <v>0</v>
      </c>
      <c r="BR2017">
        <v>0</v>
      </c>
      <c r="BS2017">
        <v>0</v>
      </c>
      <c r="BT2017" t="s">
        <v>697</v>
      </c>
      <c r="BU2017">
        <v>0</v>
      </c>
      <c r="BV2017">
        <v>0</v>
      </c>
      <c r="BW2017" t="s">
        <v>697</v>
      </c>
      <c r="BX2017">
        <v>0</v>
      </c>
    </row>
    <row r="2018" spans="1:76" x14ac:dyDescent="0.25">
      <c r="A2018" t="s">
        <v>192</v>
      </c>
      <c r="B2018" t="s">
        <v>697</v>
      </c>
      <c r="C2018" t="s">
        <v>697</v>
      </c>
      <c r="D2018" t="s">
        <v>697</v>
      </c>
      <c r="E2018" t="s">
        <v>697</v>
      </c>
      <c r="F2018" t="s">
        <v>212</v>
      </c>
      <c r="G2018" t="s">
        <v>697</v>
      </c>
      <c r="H2018" t="s">
        <v>184</v>
      </c>
      <c r="I2018" t="s">
        <v>3998</v>
      </c>
      <c r="J2018" t="s">
        <v>3998</v>
      </c>
      <c r="K2018">
        <v>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697</v>
      </c>
      <c r="AC2018" s="2">
        <v>-0.57377049180327866</v>
      </c>
      <c r="AD2018">
        <v>-0.13</v>
      </c>
      <c r="AE2018">
        <v>0</v>
      </c>
      <c r="AF2018">
        <v>0</v>
      </c>
      <c r="AG2018">
        <v>0</v>
      </c>
      <c r="AH2018">
        <v>0</v>
      </c>
      <c r="AI2018" t="s">
        <v>697</v>
      </c>
      <c r="AJ2018" t="s">
        <v>697</v>
      </c>
      <c r="AK2018" t="s">
        <v>697</v>
      </c>
      <c r="AL2018">
        <v>0</v>
      </c>
      <c r="AM2018">
        <v>0</v>
      </c>
      <c r="AN2018" t="s">
        <v>697</v>
      </c>
      <c r="AO2018" t="s">
        <v>697</v>
      </c>
      <c r="AP2018" t="s">
        <v>697</v>
      </c>
      <c r="AQ2018" t="s">
        <v>697</v>
      </c>
      <c r="AR2018" t="s">
        <v>697</v>
      </c>
      <c r="AS2018" t="s">
        <v>697</v>
      </c>
      <c r="AT2018" t="s">
        <v>697</v>
      </c>
      <c r="AU2018" t="s">
        <v>697</v>
      </c>
      <c r="AV2018" t="s">
        <v>697</v>
      </c>
      <c r="AW2018" t="s">
        <v>697</v>
      </c>
      <c r="AX2018" t="s">
        <v>697</v>
      </c>
      <c r="AY2018" t="s">
        <v>697</v>
      </c>
      <c r="AZ2018" t="s">
        <v>697</v>
      </c>
      <c r="BA2018" t="s">
        <v>3660</v>
      </c>
      <c r="BB2018" t="s">
        <v>4152</v>
      </c>
      <c r="BC2018">
        <v>0.7</v>
      </c>
      <c r="BD2018" t="s">
        <v>845</v>
      </c>
      <c r="BE2018">
        <v>0</v>
      </c>
      <c r="BF2018">
        <v>0</v>
      </c>
      <c r="BG2018">
        <v>0</v>
      </c>
      <c r="BH2018">
        <v>0</v>
      </c>
      <c r="BI2018" t="s">
        <v>197</v>
      </c>
      <c r="BJ2018" t="s">
        <v>697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 t="s">
        <v>697</v>
      </c>
      <c r="BQ2018">
        <v>0</v>
      </c>
      <c r="BR2018">
        <v>0</v>
      </c>
      <c r="BS2018">
        <v>0</v>
      </c>
      <c r="BT2018" t="s">
        <v>697</v>
      </c>
      <c r="BU2018">
        <v>0</v>
      </c>
      <c r="BV2018">
        <v>0</v>
      </c>
      <c r="BW2018" t="s">
        <v>697</v>
      </c>
      <c r="BX2018">
        <v>0</v>
      </c>
    </row>
    <row r="2019" spans="1:76" x14ac:dyDescent="0.25">
      <c r="A2019" t="s">
        <v>192</v>
      </c>
      <c r="B2019" t="s">
        <v>697</v>
      </c>
      <c r="C2019" t="s">
        <v>697</v>
      </c>
      <c r="D2019" t="s">
        <v>697</v>
      </c>
      <c r="E2019" t="s">
        <v>697</v>
      </c>
      <c r="F2019" t="s">
        <v>690</v>
      </c>
      <c r="G2019" t="s">
        <v>697</v>
      </c>
      <c r="H2019" t="s">
        <v>184</v>
      </c>
      <c r="I2019" t="s">
        <v>3998</v>
      </c>
      <c r="J2019" t="s">
        <v>3998</v>
      </c>
      <c r="K2019">
        <v>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697</v>
      </c>
      <c r="AC2019" s="2">
        <v>-2.0163934426229506</v>
      </c>
      <c r="AD2019">
        <v>-0.44</v>
      </c>
      <c r="AE2019">
        <v>0</v>
      </c>
      <c r="AF2019">
        <v>0</v>
      </c>
      <c r="AG2019">
        <v>0</v>
      </c>
      <c r="AH2019">
        <v>0</v>
      </c>
      <c r="AI2019" t="s">
        <v>697</v>
      </c>
      <c r="AJ2019" t="s">
        <v>697</v>
      </c>
      <c r="AK2019" t="s">
        <v>697</v>
      </c>
      <c r="AL2019">
        <v>0</v>
      </c>
      <c r="AM2019">
        <v>0</v>
      </c>
      <c r="AN2019" t="s">
        <v>697</v>
      </c>
      <c r="AO2019" t="s">
        <v>697</v>
      </c>
      <c r="AP2019" t="s">
        <v>697</v>
      </c>
      <c r="AQ2019" t="s">
        <v>697</v>
      </c>
      <c r="AR2019" t="s">
        <v>697</v>
      </c>
      <c r="AS2019" t="s">
        <v>697</v>
      </c>
      <c r="AT2019" t="s">
        <v>697</v>
      </c>
      <c r="AU2019" t="s">
        <v>697</v>
      </c>
      <c r="AV2019" t="s">
        <v>697</v>
      </c>
      <c r="AW2019" t="s">
        <v>697</v>
      </c>
      <c r="AX2019" t="s">
        <v>697</v>
      </c>
      <c r="AY2019" t="s">
        <v>697</v>
      </c>
      <c r="AZ2019" t="s">
        <v>697</v>
      </c>
      <c r="BA2019" t="s">
        <v>3732</v>
      </c>
      <c r="BB2019" t="s">
        <v>3862</v>
      </c>
      <c r="BC2019">
        <v>2.46</v>
      </c>
      <c r="BD2019" t="s">
        <v>697</v>
      </c>
      <c r="BE2019">
        <v>0</v>
      </c>
      <c r="BF2019">
        <v>0</v>
      </c>
      <c r="BG2019">
        <v>0</v>
      </c>
      <c r="BH2019">
        <v>0</v>
      </c>
      <c r="BI2019" t="s">
        <v>197</v>
      </c>
      <c r="BJ2019" t="s">
        <v>697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 t="s">
        <v>697</v>
      </c>
      <c r="BQ2019">
        <v>0</v>
      </c>
      <c r="BR2019">
        <v>0</v>
      </c>
      <c r="BS2019">
        <v>0</v>
      </c>
      <c r="BT2019" t="s">
        <v>697</v>
      </c>
      <c r="BU2019">
        <v>0</v>
      </c>
      <c r="BV2019">
        <v>0</v>
      </c>
      <c r="BW2019" t="s">
        <v>697</v>
      </c>
      <c r="BX2019">
        <v>0</v>
      </c>
    </row>
    <row r="2020" spans="1:76" x14ac:dyDescent="0.25">
      <c r="A2020" t="s">
        <v>192</v>
      </c>
      <c r="B2020" t="s">
        <v>697</v>
      </c>
      <c r="C2020" t="s">
        <v>697</v>
      </c>
      <c r="D2020" t="s">
        <v>697</v>
      </c>
      <c r="E2020" t="s">
        <v>697</v>
      </c>
      <c r="F2020" t="s">
        <v>457</v>
      </c>
      <c r="G2020" t="s">
        <v>697</v>
      </c>
      <c r="H2020" t="s">
        <v>184</v>
      </c>
      <c r="I2020" t="s">
        <v>3998</v>
      </c>
      <c r="J2020" t="s">
        <v>3998</v>
      </c>
      <c r="K2020">
        <v>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697</v>
      </c>
      <c r="AC2020" s="2">
        <v>-3.3852459016393444</v>
      </c>
      <c r="AD2020">
        <v>-0.74</v>
      </c>
      <c r="AE2020">
        <v>0</v>
      </c>
      <c r="AF2020">
        <v>0</v>
      </c>
      <c r="AG2020">
        <v>0</v>
      </c>
      <c r="AH2020">
        <v>0</v>
      </c>
      <c r="AI2020" t="s">
        <v>697</v>
      </c>
      <c r="AJ2020" t="s">
        <v>697</v>
      </c>
      <c r="AK2020" t="s">
        <v>697</v>
      </c>
      <c r="AL2020">
        <v>0</v>
      </c>
      <c r="AM2020">
        <v>0</v>
      </c>
      <c r="AN2020" t="s">
        <v>697</v>
      </c>
      <c r="AO2020" t="s">
        <v>697</v>
      </c>
      <c r="AP2020" t="s">
        <v>697</v>
      </c>
      <c r="AQ2020" t="s">
        <v>697</v>
      </c>
      <c r="AR2020" t="s">
        <v>697</v>
      </c>
      <c r="AS2020" t="s">
        <v>697</v>
      </c>
      <c r="AT2020" t="s">
        <v>697</v>
      </c>
      <c r="AU2020" t="s">
        <v>697</v>
      </c>
      <c r="AV2020" t="s">
        <v>697</v>
      </c>
      <c r="AW2020" t="s">
        <v>697</v>
      </c>
      <c r="AX2020" t="s">
        <v>697</v>
      </c>
      <c r="AY2020" t="s">
        <v>697</v>
      </c>
      <c r="AZ2020" t="s">
        <v>697</v>
      </c>
      <c r="BA2020" t="s">
        <v>3637</v>
      </c>
      <c r="BB2020" t="s">
        <v>4153</v>
      </c>
      <c r="BC2020">
        <v>4.13</v>
      </c>
      <c r="BD2020" t="s">
        <v>697</v>
      </c>
      <c r="BE2020">
        <v>0</v>
      </c>
      <c r="BF2020">
        <v>0</v>
      </c>
      <c r="BG2020">
        <v>0</v>
      </c>
      <c r="BH2020">
        <v>0</v>
      </c>
      <c r="BI2020" t="s">
        <v>197</v>
      </c>
      <c r="BJ2020" t="s">
        <v>697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 t="s">
        <v>697</v>
      </c>
      <c r="BQ2020">
        <v>0</v>
      </c>
      <c r="BR2020">
        <v>0</v>
      </c>
      <c r="BS2020">
        <v>0</v>
      </c>
      <c r="BT2020" t="s">
        <v>697</v>
      </c>
      <c r="BU2020">
        <v>0</v>
      </c>
      <c r="BV2020">
        <v>0</v>
      </c>
      <c r="BW2020" t="s">
        <v>697</v>
      </c>
      <c r="BX2020">
        <v>0</v>
      </c>
    </row>
    <row r="2021" spans="1:76" x14ac:dyDescent="0.25">
      <c r="A2021" t="s">
        <v>192</v>
      </c>
      <c r="B2021" t="s">
        <v>697</v>
      </c>
      <c r="C2021" t="s">
        <v>697</v>
      </c>
      <c r="D2021" t="s">
        <v>697</v>
      </c>
      <c r="E2021" t="s">
        <v>697</v>
      </c>
      <c r="F2021" t="s">
        <v>212</v>
      </c>
      <c r="G2021" t="s">
        <v>697</v>
      </c>
      <c r="H2021" t="s">
        <v>184</v>
      </c>
      <c r="I2021" t="s">
        <v>3998</v>
      </c>
      <c r="J2021" t="s">
        <v>3998</v>
      </c>
      <c r="K2021">
        <v>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">
        <v>697</v>
      </c>
      <c r="AC2021" s="2">
        <v>-0.44262295081967212</v>
      </c>
      <c r="AD2021">
        <v>-0.1</v>
      </c>
      <c r="AE2021">
        <v>0</v>
      </c>
      <c r="AF2021">
        <v>0</v>
      </c>
      <c r="AG2021">
        <v>0</v>
      </c>
      <c r="AH2021">
        <v>0</v>
      </c>
      <c r="AI2021" t="s">
        <v>697</v>
      </c>
      <c r="AJ2021" t="s">
        <v>697</v>
      </c>
      <c r="AK2021" t="s">
        <v>697</v>
      </c>
      <c r="AL2021">
        <v>0</v>
      </c>
      <c r="AM2021">
        <v>0</v>
      </c>
      <c r="AN2021" t="s">
        <v>697</v>
      </c>
      <c r="AO2021" t="s">
        <v>697</v>
      </c>
      <c r="AP2021" t="s">
        <v>697</v>
      </c>
      <c r="AQ2021" t="s">
        <v>697</v>
      </c>
      <c r="AR2021" t="s">
        <v>697</v>
      </c>
      <c r="AS2021" t="s">
        <v>697</v>
      </c>
      <c r="AT2021" t="s">
        <v>697</v>
      </c>
      <c r="AU2021" t="s">
        <v>697</v>
      </c>
      <c r="AV2021" t="s">
        <v>697</v>
      </c>
      <c r="AW2021" t="s">
        <v>697</v>
      </c>
      <c r="AX2021" t="s">
        <v>697</v>
      </c>
      <c r="AY2021" t="s">
        <v>697</v>
      </c>
      <c r="AZ2021" t="s">
        <v>697</v>
      </c>
      <c r="BA2021" t="s">
        <v>3346</v>
      </c>
      <c r="BB2021" t="s">
        <v>3347</v>
      </c>
      <c r="BC2021">
        <v>0.54</v>
      </c>
      <c r="BD2021" t="s">
        <v>697</v>
      </c>
      <c r="BE2021">
        <v>0</v>
      </c>
      <c r="BF2021">
        <v>0</v>
      </c>
      <c r="BG2021">
        <v>0</v>
      </c>
      <c r="BH2021">
        <v>0</v>
      </c>
      <c r="BI2021" t="s">
        <v>197</v>
      </c>
      <c r="BJ2021" t="s">
        <v>697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 t="s">
        <v>697</v>
      </c>
      <c r="BQ2021">
        <v>0</v>
      </c>
      <c r="BR2021">
        <v>0</v>
      </c>
      <c r="BS2021">
        <v>0</v>
      </c>
      <c r="BT2021" t="s">
        <v>697</v>
      </c>
      <c r="BU2021">
        <v>0</v>
      </c>
      <c r="BV2021">
        <v>0</v>
      </c>
      <c r="BW2021" t="s">
        <v>697</v>
      </c>
      <c r="BX2021">
        <v>0</v>
      </c>
    </row>
    <row r="2022" spans="1:76" x14ac:dyDescent="0.25">
      <c r="A2022" t="s">
        <v>192</v>
      </c>
      <c r="B2022" t="s">
        <v>697</v>
      </c>
      <c r="C2022" t="s">
        <v>697</v>
      </c>
      <c r="D2022" t="s">
        <v>697</v>
      </c>
      <c r="E2022" t="s">
        <v>697</v>
      </c>
      <c r="F2022" t="s">
        <v>683</v>
      </c>
      <c r="G2022" t="s">
        <v>697</v>
      </c>
      <c r="H2022" t="s">
        <v>184</v>
      </c>
      <c r="I2022" t="s">
        <v>3998</v>
      </c>
      <c r="J2022" t="s">
        <v>3998</v>
      </c>
      <c r="K2022">
        <v>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697</v>
      </c>
      <c r="AC2022" s="2">
        <v>-2.9262295081967213</v>
      </c>
      <c r="AD2022">
        <v>-0.64</v>
      </c>
      <c r="AE2022">
        <v>0</v>
      </c>
      <c r="AF2022">
        <v>0</v>
      </c>
      <c r="AG2022">
        <v>0</v>
      </c>
      <c r="AH2022">
        <v>0</v>
      </c>
      <c r="AI2022" t="s">
        <v>697</v>
      </c>
      <c r="AJ2022" t="s">
        <v>697</v>
      </c>
      <c r="AK2022" t="s">
        <v>697</v>
      </c>
      <c r="AL2022">
        <v>0</v>
      </c>
      <c r="AM2022">
        <v>0</v>
      </c>
      <c r="AN2022" t="s">
        <v>697</v>
      </c>
      <c r="AO2022" t="s">
        <v>697</v>
      </c>
      <c r="AP2022" t="s">
        <v>697</v>
      </c>
      <c r="AQ2022" t="s">
        <v>697</v>
      </c>
      <c r="AR2022" t="s">
        <v>697</v>
      </c>
      <c r="AS2022" t="s">
        <v>697</v>
      </c>
      <c r="AT2022" t="s">
        <v>697</v>
      </c>
      <c r="AU2022" t="s">
        <v>697</v>
      </c>
      <c r="AV2022" t="s">
        <v>697</v>
      </c>
      <c r="AW2022" t="s">
        <v>697</v>
      </c>
      <c r="AX2022" t="s">
        <v>697</v>
      </c>
      <c r="AY2022" t="s">
        <v>697</v>
      </c>
      <c r="AZ2022" t="s">
        <v>697</v>
      </c>
      <c r="BA2022" t="s">
        <v>3717</v>
      </c>
      <c r="BB2022" t="s">
        <v>3798</v>
      </c>
      <c r="BC2022">
        <v>3.57</v>
      </c>
      <c r="BD2022" t="s">
        <v>697</v>
      </c>
      <c r="BE2022">
        <v>0</v>
      </c>
      <c r="BF2022">
        <v>0</v>
      </c>
      <c r="BG2022">
        <v>0</v>
      </c>
      <c r="BH2022">
        <v>0</v>
      </c>
      <c r="BI2022" t="s">
        <v>197</v>
      </c>
      <c r="BJ2022" t="s">
        <v>697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 t="s">
        <v>697</v>
      </c>
      <c r="BQ2022">
        <v>0</v>
      </c>
      <c r="BR2022">
        <v>0</v>
      </c>
      <c r="BS2022">
        <v>0</v>
      </c>
      <c r="BT2022" t="s">
        <v>697</v>
      </c>
      <c r="BU2022">
        <v>0</v>
      </c>
      <c r="BV2022">
        <v>0</v>
      </c>
      <c r="BW2022" t="s">
        <v>697</v>
      </c>
      <c r="BX2022">
        <v>0</v>
      </c>
    </row>
    <row r="2023" spans="1:76" x14ac:dyDescent="0.25">
      <c r="A2023" t="s">
        <v>192</v>
      </c>
      <c r="B2023" t="s">
        <v>697</v>
      </c>
      <c r="C2023" t="s">
        <v>697</v>
      </c>
      <c r="D2023" t="s">
        <v>697</v>
      </c>
      <c r="E2023" t="s">
        <v>697</v>
      </c>
      <c r="F2023" t="s">
        <v>677</v>
      </c>
      <c r="G2023" t="s">
        <v>697</v>
      </c>
      <c r="H2023" t="s">
        <v>184</v>
      </c>
      <c r="I2023" t="s">
        <v>3998</v>
      </c>
      <c r="J2023" t="s">
        <v>3998</v>
      </c>
      <c r="K2023">
        <v>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697</v>
      </c>
      <c r="AC2023" s="2">
        <v>-0.31967213114754101</v>
      </c>
      <c r="AD2023">
        <v>-7.0000000000000007E-2</v>
      </c>
      <c r="AE2023">
        <v>0</v>
      </c>
      <c r="AF2023">
        <v>0</v>
      </c>
      <c r="AG2023">
        <v>0</v>
      </c>
      <c r="AH2023">
        <v>0</v>
      </c>
      <c r="AI2023" t="s">
        <v>697</v>
      </c>
      <c r="AJ2023" t="s">
        <v>697</v>
      </c>
      <c r="AK2023" t="s">
        <v>697</v>
      </c>
      <c r="AL2023">
        <v>0</v>
      </c>
      <c r="AM2023">
        <v>0</v>
      </c>
      <c r="AN2023" t="s">
        <v>697</v>
      </c>
      <c r="AO2023" t="s">
        <v>697</v>
      </c>
      <c r="AP2023" t="s">
        <v>697</v>
      </c>
      <c r="AQ2023" t="s">
        <v>697</v>
      </c>
      <c r="AR2023" t="s">
        <v>697</v>
      </c>
      <c r="AS2023" t="s">
        <v>697</v>
      </c>
      <c r="AT2023" t="s">
        <v>697</v>
      </c>
      <c r="AU2023" t="s">
        <v>697</v>
      </c>
      <c r="AV2023" t="s">
        <v>697</v>
      </c>
      <c r="AW2023" t="s">
        <v>697</v>
      </c>
      <c r="AX2023" t="s">
        <v>697</v>
      </c>
      <c r="AY2023" t="s">
        <v>697</v>
      </c>
      <c r="AZ2023" t="s">
        <v>697</v>
      </c>
      <c r="BA2023" t="s">
        <v>3588</v>
      </c>
      <c r="BB2023" t="s">
        <v>4154</v>
      </c>
      <c r="BC2023">
        <v>0.39</v>
      </c>
      <c r="BD2023" t="s">
        <v>980</v>
      </c>
      <c r="BE2023">
        <v>0</v>
      </c>
      <c r="BF2023">
        <v>0</v>
      </c>
      <c r="BG2023">
        <v>0</v>
      </c>
      <c r="BH2023">
        <v>0</v>
      </c>
      <c r="BI2023" t="s">
        <v>197</v>
      </c>
      <c r="BJ2023" t="s">
        <v>697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 t="s">
        <v>697</v>
      </c>
      <c r="BQ2023">
        <v>0</v>
      </c>
      <c r="BR2023">
        <v>0</v>
      </c>
      <c r="BS2023">
        <v>0</v>
      </c>
      <c r="BT2023" t="s">
        <v>697</v>
      </c>
      <c r="BU2023">
        <v>0</v>
      </c>
      <c r="BV2023">
        <v>0</v>
      </c>
      <c r="BW2023" t="s">
        <v>697</v>
      </c>
      <c r="BX2023">
        <v>0</v>
      </c>
    </row>
    <row r="2024" spans="1:76" x14ac:dyDescent="0.25">
      <c r="A2024" t="s">
        <v>192</v>
      </c>
      <c r="B2024" t="s">
        <v>697</v>
      </c>
      <c r="C2024" t="s">
        <v>697</v>
      </c>
      <c r="D2024" t="s">
        <v>697</v>
      </c>
      <c r="E2024" t="s">
        <v>697</v>
      </c>
      <c r="F2024" t="s">
        <v>624</v>
      </c>
      <c r="G2024" t="s">
        <v>697</v>
      </c>
      <c r="H2024" t="s">
        <v>184</v>
      </c>
      <c r="I2024" t="s">
        <v>3998</v>
      </c>
      <c r="J2024" t="s">
        <v>3998</v>
      </c>
      <c r="K2024">
        <v>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697</v>
      </c>
      <c r="AC2024" s="2">
        <v>-0.16393442622950821</v>
      </c>
      <c r="AD2024">
        <v>-0.04</v>
      </c>
      <c r="AE2024">
        <v>0</v>
      </c>
      <c r="AF2024">
        <v>0</v>
      </c>
      <c r="AG2024">
        <v>0</v>
      </c>
      <c r="AH2024">
        <v>0</v>
      </c>
      <c r="AI2024" t="s">
        <v>697</v>
      </c>
      <c r="AJ2024" t="s">
        <v>697</v>
      </c>
      <c r="AK2024" t="s">
        <v>697</v>
      </c>
      <c r="AL2024">
        <v>0</v>
      </c>
      <c r="AM2024">
        <v>0</v>
      </c>
      <c r="AN2024" t="s">
        <v>697</v>
      </c>
      <c r="AO2024" t="s">
        <v>697</v>
      </c>
      <c r="AP2024" t="s">
        <v>697</v>
      </c>
      <c r="AQ2024" t="s">
        <v>697</v>
      </c>
      <c r="AR2024" t="s">
        <v>697</v>
      </c>
      <c r="AS2024" t="s">
        <v>697</v>
      </c>
      <c r="AT2024" t="s">
        <v>697</v>
      </c>
      <c r="AU2024" t="s">
        <v>697</v>
      </c>
      <c r="AV2024" t="s">
        <v>697</v>
      </c>
      <c r="AW2024" t="s">
        <v>697</v>
      </c>
      <c r="AX2024" t="s">
        <v>697</v>
      </c>
      <c r="AY2024" t="s">
        <v>697</v>
      </c>
      <c r="AZ2024" t="s">
        <v>697</v>
      </c>
      <c r="BA2024" t="s">
        <v>2188</v>
      </c>
      <c r="BB2024" t="s">
        <v>3227</v>
      </c>
      <c r="BC2024">
        <v>0.2</v>
      </c>
      <c r="BD2024" t="s">
        <v>697</v>
      </c>
      <c r="BE2024">
        <v>0</v>
      </c>
      <c r="BF2024">
        <v>0</v>
      </c>
      <c r="BG2024">
        <v>0</v>
      </c>
      <c r="BH2024">
        <v>0</v>
      </c>
      <c r="BI2024" t="s">
        <v>197</v>
      </c>
      <c r="BJ2024" t="s">
        <v>697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 t="s">
        <v>697</v>
      </c>
      <c r="BQ2024">
        <v>0</v>
      </c>
      <c r="BR2024">
        <v>0</v>
      </c>
      <c r="BS2024">
        <v>0</v>
      </c>
      <c r="BT2024" t="s">
        <v>697</v>
      </c>
      <c r="BU2024">
        <v>0</v>
      </c>
      <c r="BV2024">
        <v>0</v>
      </c>
      <c r="BW2024" t="s">
        <v>697</v>
      </c>
      <c r="BX2024">
        <v>0</v>
      </c>
    </row>
    <row r="2025" spans="1:76" x14ac:dyDescent="0.25">
      <c r="A2025" t="s">
        <v>192</v>
      </c>
      <c r="B2025" t="s">
        <v>697</v>
      </c>
      <c r="C2025" t="s">
        <v>697</v>
      </c>
      <c r="D2025" t="s">
        <v>697</v>
      </c>
      <c r="E2025" t="s">
        <v>697</v>
      </c>
      <c r="F2025" t="s">
        <v>597</v>
      </c>
      <c r="G2025" t="s">
        <v>697</v>
      </c>
      <c r="H2025" t="s">
        <v>184</v>
      </c>
      <c r="I2025" t="s">
        <v>3998</v>
      </c>
      <c r="J2025" t="s">
        <v>3998</v>
      </c>
      <c r="K2025">
        <v>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697</v>
      </c>
      <c r="AC2025" s="2">
        <v>-1.6229508196721312</v>
      </c>
      <c r="AD2025">
        <v>-0.36</v>
      </c>
      <c r="AE2025">
        <v>0</v>
      </c>
      <c r="AF2025">
        <v>0</v>
      </c>
      <c r="AG2025">
        <v>0</v>
      </c>
      <c r="AH2025">
        <v>0</v>
      </c>
      <c r="AI2025" t="s">
        <v>697</v>
      </c>
      <c r="AJ2025" t="s">
        <v>697</v>
      </c>
      <c r="AK2025" t="s">
        <v>697</v>
      </c>
      <c r="AL2025">
        <v>0</v>
      </c>
      <c r="AM2025">
        <v>0</v>
      </c>
      <c r="AN2025" t="s">
        <v>697</v>
      </c>
      <c r="AO2025" t="s">
        <v>697</v>
      </c>
      <c r="AP2025" t="s">
        <v>697</v>
      </c>
      <c r="AQ2025" t="s">
        <v>697</v>
      </c>
      <c r="AR2025" t="s">
        <v>697</v>
      </c>
      <c r="AS2025" t="s">
        <v>697</v>
      </c>
      <c r="AT2025" t="s">
        <v>697</v>
      </c>
      <c r="AU2025" t="s">
        <v>697</v>
      </c>
      <c r="AV2025" t="s">
        <v>697</v>
      </c>
      <c r="AW2025" t="s">
        <v>697</v>
      </c>
      <c r="AX2025" t="s">
        <v>697</v>
      </c>
      <c r="AY2025" t="s">
        <v>697</v>
      </c>
      <c r="AZ2025" t="s">
        <v>697</v>
      </c>
      <c r="BA2025" t="s">
        <v>3447</v>
      </c>
      <c r="BB2025" t="s">
        <v>3448</v>
      </c>
      <c r="BC2025">
        <v>1.98</v>
      </c>
      <c r="BD2025" t="s">
        <v>697</v>
      </c>
      <c r="BE2025">
        <v>0</v>
      </c>
      <c r="BF2025">
        <v>0</v>
      </c>
      <c r="BG2025">
        <v>0</v>
      </c>
      <c r="BH2025">
        <v>0</v>
      </c>
      <c r="BI2025" t="s">
        <v>197</v>
      </c>
      <c r="BJ2025" t="s">
        <v>697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 t="s">
        <v>697</v>
      </c>
      <c r="BQ2025">
        <v>0</v>
      </c>
      <c r="BR2025">
        <v>0</v>
      </c>
      <c r="BS2025">
        <v>0</v>
      </c>
      <c r="BT2025" t="s">
        <v>697</v>
      </c>
      <c r="BU2025">
        <v>0</v>
      </c>
      <c r="BV2025">
        <v>0</v>
      </c>
      <c r="BW2025" t="s">
        <v>697</v>
      </c>
      <c r="BX2025">
        <v>0</v>
      </c>
    </row>
    <row r="2026" spans="1:76" x14ac:dyDescent="0.25">
      <c r="A2026" t="s">
        <v>192</v>
      </c>
      <c r="B2026" t="s">
        <v>697</v>
      </c>
      <c r="C2026" t="s">
        <v>697</v>
      </c>
      <c r="D2026" t="s">
        <v>697</v>
      </c>
      <c r="E2026" t="s">
        <v>697</v>
      </c>
      <c r="F2026" t="s">
        <v>193</v>
      </c>
      <c r="G2026" t="s">
        <v>697</v>
      </c>
      <c r="H2026" t="s">
        <v>184</v>
      </c>
      <c r="I2026" t="s">
        <v>3998</v>
      </c>
      <c r="J2026" t="s">
        <v>3998</v>
      </c>
      <c r="K2026">
        <v>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">
        <v>697</v>
      </c>
      <c r="AC2026" s="2">
        <v>-0.5</v>
      </c>
      <c r="AD2026">
        <v>-0.11</v>
      </c>
      <c r="AE2026">
        <v>0</v>
      </c>
      <c r="AF2026">
        <v>0</v>
      </c>
      <c r="AG2026">
        <v>0</v>
      </c>
      <c r="AH2026">
        <v>0</v>
      </c>
      <c r="AI2026" t="s">
        <v>697</v>
      </c>
      <c r="AJ2026" t="s">
        <v>697</v>
      </c>
      <c r="AK2026" t="s">
        <v>697</v>
      </c>
      <c r="AL2026">
        <v>0</v>
      </c>
      <c r="AM2026">
        <v>0</v>
      </c>
      <c r="AN2026" t="s">
        <v>697</v>
      </c>
      <c r="AO2026" t="s">
        <v>697</v>
      </c>
      <c r="AP2026" t="s">
        <v>697</v>
      </c>
      <c r="AQ2026" t="s">
        <v>697</v>
      </c>
      <c r="AR2026" t="s">
        <v>697</v>
      </c>
      <c r="AS2026" t="s">
        <v>697</v>
      </c>
      <c r="AT2026" t="s">
        <v>697</v>
      </c>
      <c r="AU2026" t="s">
        <v>697</v>
      </c>
      <c r="AV2026" t="s">
        <v>697</v>
      </c>
      <c r="AW2026" t="s">
        <v>697</v>
      </c>
      <c r="AX2026" t="s">
        <v>697</v>
      </c>
      <c r="AY2026" t="s">
        <v>697</v>
      </c>
      <c r="AZ2026" t="s">
        <v>697</v>
      </c>
      <c r="BA2026" t="s">
        <v>1417</v>
      </c>
      <c r="BB2026" t="s">
        <v>4155</v>
      </c>
      <c r="BC2026">
        <v>0.61</v>
      </c>
      <c r="BD2026" t="s">
        <v>697</v>
      </c>
      <c r="BE2026">
        <v>0</v>
      </c>
      <c r="BF2026">
        <v>0</v>
      </c>
      <c r="BG2026">
        <v>0</v>
      </c>
      <c r="BH2026">
        <v>0</v>
      </c>
      <c r="BI2026" t="s">
        <v>197</v>
      </c>
      <c r="BJ2026" t="s">
        <v>697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 t="s">
        <v>697</v>
      </c>
      <c r="BQ2026">
        <v>0</v>
      </c>
      <c r="BR2026">
        <v>0</v>
      </c>
      <c r="BS2026">
        <v>0</v>
      </c>
      <c r="BT2026" t="s">
        <v>697</v>
      </c>
      <c r="BU2026">
        <v>0</v>
      </c>
      <c r="BV2026">
        <v>0</v>
      </c>
      <c r="BW2026" t="s">
        <v>697</v>
      </c>
      <c r="BX2026">
        <v>0</v>
      </c>
    </row>
    <row r="2027" spans="1:76" x14ac:dyDescent="0.25">
      <c r="A2027" t="s">
        <v>192</v>
      </c>
      <c r="B2027" t="s">
        <v>697</v>
      </c>
      <c r="C2027" t="s">
        <v>697</v>
      </c>
      <c r="D2027" t="s">
        <v>697</v>
      </c>
      <c r="E2027" t="s">
        <v>697</v>
      </c>
      <c r="F2027" t="s">
        <v>234</v>
      </c>
      <c r="G2027" t="s">
        <v>697</v>
      </c>
      <c r="H2027" t="s">
        <v>184</v>
      </c>
      <c r="I2027" t="s">
        <v>3998</v>
      </c>
      <c r="J2027" t="s">
        <v>3998</v>
      </c>
      <c r="K2027">
        <v>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697</v>
      </c>
      <c r="AC2027" s="2">
        <v>-0.66393442622950816</v>
      </c>
      <c r="AD2027">
        <v>-0.15</v>
      </c>
      <c r="AE2027">
        <v>0</v>
      </c>
      <c r="AF2027">
        <v>0</v>
      </c>
      <c r="AG2027">
        <v>0</v>
      </c>
      <c r="AH2027">
        <v>0</v>
      </c>
      <c r="AI2027" t="s">
        <v>697</v>
      </c>
      <c r="AJ2027" t="s">
        <v>697</v>
      </c>
      <c r="AK2027" t="s">
        <v>697</v>
      </c>
      <c r="AL2027">
        <v>0</v>
      </c>
      <c r="AM2027">
        <v>0</v>
      </c>
      <c r="AN2027" t="s">
        <v>697</v>
      </c>
      <c r="AO2027" t="s">
        <v>697</v>
      </c>
      <c r="AP2027" t="s">
        <v>697</v>
      </c>
      <c r="AQ2027" t="s">
        <v>697</v>
      </c>
      <c r="AR2027" t="s">
        <v>697</v>
      </c>
      <c r="AS2027" t="s">
        <v>697</v>
      </c>
      <c r="AT2027" t="s">
        <v>697</v>
      </c>
      <c r="AU2027" t="s">
        <v>697</v>
      </c>
      <c r="AV2027" t="s">
        <v>697</v>
      </c>
      <c r="AW2027" t="s">
        <v>697</v>
      </c>
      <c r="AX2027" t="s">
        <v>697</v>
      </c>
      <c r="AY2027" t="s">
        <v>697</v>
      </c>
      <c r="AZ2027" t="s">
        <v>697</v>
      </c>
      <c r="BA2027" t="s">
        <v>3510</v>
      </c>
      <c r="BB2027" t="s">
        <v>3511</v>
      </c>
      <c r="BC2027">
        <v>0.81</v>
      </c>
      <c r="BD2027" t="s">
        <v>697</v>
      </c>
      <c r="BE2027">
        <v>0</v>
      </c>
      <c r="BF2027">
        <v>0</v>
      </c>
      <c r="BG2027">
        <v>0</v>
      </c>
      <c r="BH2027">
        <v>0</v>
      </c>
      <c r="BI2027" t="s">
        <v>197</v>
      </c>
      <c r="BJ2027" t="s">
        <v>697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 t="s">
        <v>697</v>
      </c>
      <c r="BQ2027">
        <v>0</v>
      </c>
      <c r="BR2027">
        <v>0</v>
      </c>
      <c r="BS2027">
        <v>0</v>
      </c>
      <c r="BT2027" t="s">
        <v>697</v>
      </c>
      <c r="BU2027">
        <v>0</v>
      </c>
      <c r="BV2027">
        <v>0</v>
      </c>
      <c r="BW2027" t="s">
        <v>697</v>
      </c>
      <c r="BX2027">
        <v>0</v>
      </c>
    </row>
    <row r="2028" spans="1:76" x14ac:dyDescent="0.25">
      <c r="A2028" t="s">
        <v>192</v>
      </c>
      <c r="B2028" t="s">
        <v>697</v>
      </c>
      <c r="C2028" t="s">
        <v>697</v>
      </c>
      <c r="D2028" t="s">
        <v>697</v>
      </c>
      <c r="E2028" t="s">
        <v>697</v>
      </c>
      <c r="F2028" t="s">
        <v>210</v>
      </c>
      <c r="G2028" t="s">
        <v>697</v>
      </c>
      <c r="H2028" t="s">
        <v>184</v>
      </c>
      <c r="I2028" t="s">
        <v>3998</v>
      </c>
      <c r="J2028" t="s">
        <v>3998</v>
      </c>
      <c r="K2028">
        <v>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697</v>
      </c>
      <c r="AC2028" s="2">
        <v>-1.8688524590163933</v>
      </c>
      <c r="AD2028">
        <v>-0.41</v>
      </c>
      <c r="AE2028">
        <v>0</v>
      </c>
      <c r="AF2028">
        <v>0</v>
      </c>
      <c r="AG2028">
        <v>0</v>
      </c>
      <c r="AH2028">
        <v>0</v>
      </c>
      <c r="AI2028" t="s">
        <v>697</v>
      </c>
      <c r="AJ2028" t="s">
        <v>697</v>
      </c>
      <c r="AK2028" t="s">
        <v>697</v>
      </c>
      <c r="AL2028">
        <v>0</v>
      </c>
      <c r="AM2028">
        <v>0</v>
      </c>
      <c r="AN2028" t="s">
        <v>697</v>
      </c>
      <c r="AO2028" t="s">
        <v>697</v>
      </c>
      <c r="AP2028" t="s">
        <v>697</v>
      </c>
      <c r="AQ2028" t="s">
        <v>697</v>
      </c>
      <c r="AR2028" t="s">
        <v>697</v>
      </c>
      <c r="AS2028" t="s">
        <v>697</v>
      </c>
      <c r="AT2028" t="s">
        <v>697</v>
      </c>
      <c r="AU2028" t="s">
        <v>697</v>
      </c>
      <c r="AV2028" t="s">
        <v>697</v>
      </c>
      <c r="AW2028" t="s">
        <v>697</v>
      </c>
      <c r="AX2028" t="s">
        <v>697</v>
      </c>
      <c r="AY2028" t="s">
        <v>697</v>
      </c>
      <c r="AZ2028" t="s">
        <v>697</v>
      </c>
      <c r="BA2028" t="s">
        <v>3463</v>
      </c>
      <c r="BB2028" t="s">
        <v>3464</v>
      </c>
      <c r="BC2028">
        <v>2.2799999999999998</v>
      </c>
      <c r="BD2028" t="s">
        <v>697</v>
      </c>
      <c r="BE2028">
        <v>0</v>
      </c>
      <c r="BF2028">
        <v>0</v>
      </c>
      <c r="BG2028">
        <v>0</v>
      </c>
      <c r="BH2028">
        <v>0</v>
      </c>
      <c r="BI2028" t="s">
        <v>197</v>
      </c>
      <c r="BJ2028" t="s">
        <v>697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 t="s">
        <v>697</v>
      </c>
      <c r="BQ2028">
        <v>0</v>
      </c>
      <c r="BR2028">
        <v>0</v>
      </c>
      <c r="BS2028">
        <v>0</v>
      </c>
      <c r="BT2028" t="s">
        <v>697</v>
      </c>
      <c r="BU2028">
        <v>0</v>
      </c>
      <c r="BV2028">
        <v>0</v>
      </c>
      <c r="BW2028" t="s">
        <v>697</v>
      </c>
      <c r="BX2028">
        <v>0</v>
      </c>
    </row>
    <row r="2029" spans="1:76" x14ac:dyDescent="0.25">
      <c r="A2029" t="s">
        <v>192</v>
      </c>
      <c r="B2029" t="s">
        <v>697</v>
      </c>
      <c r="C2029" t="s">
        <v>697</v>
      </c>
      <c r="D2029" t="s">
        <v>697</v>
      </c>
      <c r="E2029" t="s">
        <v>697</v>
      </c>
      <c r="F2029" t="s">
        <v>683</v>
      </c>
      <c r="G2029" t="s">
        <v>697</v>
      </c>
      <c r="H2029" t="s">
        <v>184</v>
      </c>
      <c r="I2029" t="s">
        <v>3998</v>
      </c>
      <c r="J2029" t="s">
        <v>3998</v>
      </c>
      <c r="K2029">
        <v>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697</v>
      </c>
      <c r="AC2029" s="2">
        <v>-2.680327868852459</v>
      </c>
      <c r="AD2029">
        <v>-0.59</v>
      </c>
      <c r="AE2029">
        <v>0</v>
      </c>
      <c r="AF2029">
        <v>0</v>
      </c>
      <c r="AG2029">
        <v>0</v>
      </c>
      <c r="AH2029">
        <v>0</v>
      </c>
      <c r="AI2029" t="s">
        <v>697</v>
      </c>
      <c r="AJ2029" t="s">
        <v>697</v>
      </c>
      <c r="AK2029" t="s">
        <v>697</v>
      </c>
      <c r="AL2029">
        <v>0</v>
      </c>
      <c r="AM2029">
        <v>0</v>
      </c>
      <c r="AN2029" t="s">
        <v>697</v>
      </c>
      <c r="AO2029" t="s">
        <v>697</v>
      </c>
      <c r="AP2029" t="s">
        <v>697</v>
      </c>
      <c r="AQ2029" t="s">
        <v>697</v>
      </c>
      <c r="AR2029" t="s">
        <v>697</v>
      </c>
      <c r="AS2029" t="s">
        <v>697</v>
      </c>
      <c r="AT2029" t="s">
        <v>697</v>
      </c>
      <c r="AU2029" t="s">
        <v>697</v>
      </c>
      <c r="AV2029" t="s">
        <v>697</v>
      </c>
      <c r="AW2029" t="s">
        <v>697</v>
      </c>
      <c r="AX2029" t="s">
        <v>697</v>
      </c>
      <c r="AY2029" t="s">
        <v>697</v>
      </c>
      <c r="AZ2029" t="s">
        <v>697</v>
      </c>
      <c r="BA2029" t="s">
        <v>3548</v>
      </c>
      <c r="BB2029" t="s">
        <v>3549</v>
      </c>
      <c r="BC2029">
        <v>3.27</v>
      </c>
      <c r="BD2029" t="s">
        <v>697</v>
      </c>
      <c r="BE2029">
        <v>0</v>
      </c>
      <c r="BF2029">
        <v>0</v>
      </c>
      <c r="BG2029">
        <v>0</v>
      </c>
      <c r="BH2029">
        <v>0</v>
      </c>
      <c r="BI2029" t="s">
        <v>197</v>
      </c>
      <c r="BJ2029" t="s">
        <v>697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 t="s">
        <v>697</v>
      </c>
      <c r="BQ2029">
        <v>0</v>
      </c>
      <c r="BR2029">
        <v>0</v>
      </c>
      <c r="BS2029">
        <v>0</v>
      </c>
      <c r="BT2029" t="s">
        <v>697</v>
      </c>
      <c r="BU2029">
        <v>0</v>
      </c>
      <c r="BV2029">
        <v>0</v>
      </c>
      <c r="BW2029" t="s">
        <v>697</v>
      </c>
      <c r="BX2029">
        <v>0</v>
      </c>
    </row>
    <row r="2030" spans="1:76" x14ac:dyDescent="0.25">
      <c r="A2030" t="s">
        <v>192</v>
      </c>
      <c r="B2030" t="s">
        <v>697</v>
      </c>
      <c r="C2030" t="s">
        <v>697</v>
      </c>
      <c r="D2030" t="s">
        <v>697</v>
      </c>
      <c r="E2030" t="s">
        <v>697</v>
      </c>
      <c r="F2030" t="s">
        <v>210</v>
      </c>
      <c r="G2030" t="s">
        <v>697</v>
      </c>
      <c r="H2030" t="s">
        <v>184</v>
      </c>
      <c r="I2030" t="s">
        <v>3998</v>
      </c>
      <c r="J2030" t="s">
        <v>3998</v>
      </c>
      <c r="K2030">
        <v>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697</v>
      </c>
      <c r="AC2030" s="2">
        <v>-0.4344262295081967</v>
      </c>
      <c r="AD2030">
        <v>-0.1</v>
      </c>
      <c r="AE2030">
        <v>0</v>
      </c>
      <c r="AF2030">
        <v>0</v>
      </c>
      <c r="AG2030">
        <v>0</v>
      </c>
      <c r="AH2030">
        <v>0</v>
      </c>
      <c r="AI2030" t="s">
        <v>697</v>
      </c>
      <c r="AJ2030" t="s">
        <v>697</v>
      </c>
      <c r="AK2030" t="s">
        <v>697</v>
      </c>
      <c r="AL2030">
        <v>0</v>
      </c>
      <c r="AM2030">
        <v>0</v>
      </c>
      <c r="AN2030" t="s">
        <v>697</v>
      </c>
      <c r="AO2030" t="s">
        <v>697</v>
      </c>
      <c r="AP2030" t="s">
        <v>697</v>
      </c>
      <c r="AQ2030" t="s">
        <v>697</v>
      </c>
      <c r="AR2030" t="s">
        <v>697</v>
      </c>
      <c r="AS2030" t="s">
        <v>697</v>
      </c>
      <c r="AT2030" t="s">
        <v>697</v>
      </c>
      <c r="AU2030" t="s">
        <v>697</v>
      </c>
      <c r="AV2030" t="s">
        <v>697</v>
      </c>
      <c r="AW2030" t="s">
        <v>697</v>
      </c>
      <c r="AX2030" t="s">
        <v>697</v>
      </c>
      <c r="AY2030" t="s">
        <v>697</v>
      </c>
      <c r="AZ2030" t="s">
        <v>697</v>
      </c>
      <c r="BA2030" t="s">
        <v>3066</v>
      </c>
      <c r="BB2030" t="s">
        <v>3196</v>
      </c>
      <c r="BC2030">
        <v>0.53</v>
      </c>
      <c r="BD2030" t="s">
        <v>977</v>
      </c>
      <c r="BE2030">
        <v>0</v>
      </c>
      <c r="BF2030">
        <v>0</v>
      </c>
      <c r="BG2030">
        <v>0</v>
      </c>
      <c r="BH2030">
        <v>0</v>
      </c>
      <c r="BI2030" t="s">
        <v>197</v>
      </c>
      <c r="BJ2030" t="s">
        <v>697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 t="s">
        <v>697</v>
      </c>
      <c r="BQ2030">
        <v>0</v>
      </c>
      <c r="BR2030">
        <v>0</v>
      </c>
      <c r="BS2030">
        <v>0</v>
      </c>
      <c r="BT2030" t="s">
        <v>697</v>
      </c>
      <c r="BU2030">
        <v>0</v>
      </c>
      <c r="BV2030">
        <v>0</v>
      </c>
      <c r="BW2030" t="s">
        <v>697</v>
      </c>
      <c r="BX2030">
        <v>0</v>
      </c>
    </row>
    <row r="2031" spans="1:76" x14ac:dyDescent="0.25">
      <c r="A2031" t="s">
        <v>192</v>
      </c>
      <c r="B2031" t="s">
        <v>697</v>
      </c>
      <c r="C2031" t="s">
        <v>697</v>
      </c>
      <c r="D2031" t="s">
        <v>697</v>
      </c>
      <c r="E2031" t="s">
        <v>697</v>
      </c>
      <c r="F2031" t="s">
        <v>206</v>
      </c>
      <c r="G2031" t="s">
        <v>697</v>
      </c>
      <c r="H2031" t="s">
        <v>184</v>
      </c>
      <c r="I2031" t="s">
        <v>3998</v>
      </c>
      <c r="J2031" t="s">
        <v>3998</v>
      </c>
      <c r="K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697</v>
      </c>
      <c r="AC2031" s="2">
        <v>-0.53278688524590156</v>
      </c>
      <c r="AD2031">
        <v>-0.12</v>
      </c>
      <c r="AE2031">
        <v>0</v>
      </c>
      <c r="AF2031">
        <v>0</v>
      </c>
      <c r="AG2031">
        <v>0</v>
      </c>
      <c r="AH2031">
        <v>0</v>
      </c>
      <c r="AI2031" t="s">
        <v>697</v>
      </c>
      <c r="AJ2031" t="s">
        <v>697</v>
      </c>
      <c r="AK2031" t="s">
        <v>697</v>
      </c>
      <c r="AL2031">
        <v>0</v>
      </c>
      <c r="AM2031">
        <v>0</v>
      </c>
      <c r="AN2031" t="s">
        <v>697</v>
      </c>
      <c r="AO2031" t="s">
        <v>697</v>
      </c>
      <c r="AP2031" t="s">
        <v>697</v>
      </c>
      <c r="AQ2031" t="s">
        <v>697</v>
      </c>
      <c r="AR2031" t="s">
        <v>697</v>
      </c>
      <c r="AS2031" t="s">
        <v>697</v>
      </c>
      <c r="AT2031" t="s">
        <v>697</v>
      </c>
      <c r="AU2031" t="s">
        <v>697</v>
      </c>
      <c r="AV2031" t="s">
        <v>697</v>
      </c>
      <c r="AW2031" t="s">
        <v>697</v>
      </c>
      <c r="AX2031" t="s">
        <v>697</v>
      </c>
      <c r="AY2031" t="s">
        <v>697</v>
      </c>
      <c r="AZ2031" t="s">
        <v>697</v>
      </c>
      <c r="BA2031" t="s">
        <v>3579</v>
      </c>
      <c r="BB2031" t="s">
        <v>4156</v>
      </c>
      <c r="BC2031">
        <v>0.65</v>
      </c>
      <c r="BD2031" t="s">
        <v>697</v>
      </c>
      <c r="BE2031">
        <v>0</v>
      </c>
      <c r="BF2031">
        <v>0</v>
      </c>
      <c r="BG2031">
        <v>0</v>
      </c>
      <c r="BH2031">
        <v>0</v>
      </c>
      <c r="BI2031" t="s">
        <v>197</v>
      </c>
      <c r="BJ2031" t="s">
        <v>697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 t="s">
        <v>697</v>
      </c>
      <c r="BQ2031">
        <v>0</v>
      </c>
      <c r="BR2031">
        <v>0</v>
      </c>
      <c r="BS2031">
        <v>0</v>
      </c>
      <c r="BT2031" t="s">
        <v>697</v>
      </c>
      <c r="BU2031">
        <v>0</v>
      </c>
      <c r="BV2031">
        <v>0</v>
      </c>
      <c r="BW2031" t="s">
        <v>697</v>
      </c>
      <c r="BX2031">
        <v>0</v>
      </c>
    </row>
    <row r="2032" spans="1:76" x14ac:dyDescent="0.25">
      <c r="A2032" t="s">
        <v>192</v>
      </c>
      <c r="B2032" t="s">
        <v>697</v>
      </c>
      <c r="C2032" t="s">
        <v>697</v>
      </c>
      <c r="D2032" t="s">
        <v>697</v>
      </c>
      <c r="E2032" t="s">
        <v>697</v>
      </c>
      <c r="F2032" t="s">
        <v>624</v>
      </c>
      <c r="G2032" t="s">
        <v>697</v>
      </c>
      <c r="H2032" t="s">
        <v>184</v>
      </c>
      <c r="I2032" t="s">
        <v>3998</v>
      </c>
      <c r="J2032" t="s">
        <v>3998</v>
      </c>
      <c r="K2032">
        <v>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697</v>
      </c>
      <c r="AC2032" s="2">
        <v>-0.45081967213114749</v>
      </c>
      <c r="AD2032">
        <v>-0.1</v>
      </c>
      <c r="AE2032">
        <v>0</v>
      </c>
      <c r="AF2032">
        <v>0</v>
      </c>
      <c r="AG2032">
        <v>0</v>
      </c>
      <c r="AH2032">
        <v>0</v>
      </c>
      <c r="AI2032" t="s">
        <v>697</v>
      </c>
      <c r="AJ2032" t="s">
        <v>697</v>
      </c>
      <c r="AK2032" t="s">
        <v>697</v>
      </c>
      <c r="AL2032">
        <v>0</v>
      </c>
      <c r="AM2032">
        <v>0</v>
      </c>
      <c r="AN2032" t="s">
        <v>697</v>
      </c>
      <c r="AO2032" t="s">
        <v>697</v>
      </c>
      <c r="AP2032" t="s">
        <v>697</v>
      </c>
      <c r="AQ2032" t="s">
        <v>697</v>
      </c>
      <c r="AR2032" t="s">
        <v>697</v>
      </c>
      <c r="AS2032" t="s">
        <v>697</v>
      </c>
      <c r="AT2032" t="s">
        <v>697</v>
      </c>
      <c r="AU2032" t="s">
        <v>697</v>
      </c>
      <c r="AV2032" t="s">
        <v>697</v>
      </c>
      <c r="AW2032" t="s">
        <v>697</v>
      </c>
      <c r="AX2032" t="s">
        <v>697</v>
      </c>
      <c r="AY2032" t="s">
        <v>697</v>
      </c>
      <c r="AZ2032" t="s">
        <v>697</v>
      </c>
      <c r="BA2032" t="s">
        <v>1094</v>
      </c>
      <c r="BB2032" t="s">
        <v>4157</v>
      </c>
      <c r="BC2032">
        <v>0.55000000000000004</v>
      </c>
      <c r="BD2032" t="s">
        <v>697</v>
      </c>
      <c r="BE2032">
        <v>0</v>
      </c>
      <c r="BF2032">
        <v>0</v>
      </c>
      <c r="BG2032">
        <v>0</v>
      </c>
      <c r="BH2032">
        <v>0</v>
      </c>
      <c r="BI2032" t="s">
        <v>197</v>
      </c>
      <c r="BJ2032" t="s">
        <v>697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 t="s">
        <v>697</v>
      </c>
      <c r="BQ2032">
        <v>0</v>
      </c>
      <c r="BR2032">
        <v>0</v>
      </c>
      <c r="BS2032">
        <v>0</v>
      </c>
      <c r="BT2032" t="s">
        <v>697</v>
      </c>
      <c r="BU2032">
        <v>0</v>
      </c>
      <c r="BV2032">
        <v>0</v>
      </c>
      <c r="BW2032" t="s">
        <v>697</v>
      </c>
      <c r="BX2032">
        <v>0</v>
      </c>
    </row>
    <row r="2033" spans="1:76" x14ac:dyDescent="0.25">
      <c r="A2033" t="s">
        <v>192</v>
      </c>
      <c r="B2033" t="s">
        <v>697</v>
      </c>
      <c r="C2033" t="s">
        <v>697</v>
      </c>
      <c r="D2033" t="s">
        <v>697</v>
      </c>
      <c r="E2033" t="s">
        <v>697</v>
      </c>
      <c r="F2033" t="s">
        <v>257</v>
      </c>
      <c r="G2033" t="s">
        <v>697</v>
      </c>
      <c r="H2033" t="s">
        <v>184</v>
      </c>
      <c r="I2033" t="s">
        <v>3998</v>
      </c>
      <c r="J2033" t="s">
        <v>3998</v>
      </c>
      <c r="K2033">
        <v>2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697</v>
      </c>
      <c r="AC2033" s="2">
        <v>-1.0245901639344261</v>
      </c>
      <c r="AD2033">
        <v>-0.23</v>
      </c>
      <c r="AE2033">
        <v>0</v>
      </c>
      <c r="AF2033">
        <v>0</v>
      </c>
      <c r="AG2033">
        <v>0</v>
      </c>
      <c r="AH2033">
        <v>0</v>
      </c>
      <c r="AI2033" t="s">
        <v>697</v>
      </c>
      <c r="AJ2033" t="s">
        <v>697</v>
      </c>
      <c r="AK2033" t="s">
        <v>697</v>
      </c>
      <c r="AL2033">
        <v>0</v>
      </c>
      <c r="AM2033">
        <v>0</v>
      </c>
      <c r="AN2033" t="s">
        <v>697</v>
      </c>
      <c r="AO2033" t="s">
        <v>697</v>
      </c>
      <c r="AP2033" t="s">
        <v>697</v>
      </c>
      <c r="AQ2033" t="s">
        <v>697</v>
      </c>
      <c r="AR2033" t="s">
        <v>697</v>
      </c>
      <c r="AS2033" t="s">
        <v>697</v>
      </c>
      <c r="AT2033" t="s">
        <v>697</v>
      </c>
      <c r="AU2033" t="s">
        <v>697</v>
      </c>
      <c r="AV2033" t="s">
        <v>697</v>
      </c>
      <c r="AW2033" t="s">
        <v>697</v>
      </c>
      <c r="AX2033" t="s">
        <v>697</v>
      </c>
      <c r="AY2033" t="s">
        <v>697</v>
      </c>
      <c r="AZ2033" t="s">
        <v>697</v>
      </c>
      <c r="BA2033" t="s">
        <v>3761</v>
      </c>
      <c r="BB2033" t="s">
        <v>4021</v>
      </c>
      <c r="BC2033">
        <v>1.25</v>
      </c>
      <c r="BD2033" t="s">
        <v>697</v>
      </c>
      <c r="BE2033">
        <v>0</v>
      </c>
      <c r="BF2033">
        <v>0</v>
      </c>
      <c r="BG2033">
        <v>0</v>
      </c>
      <c r="BH2033">
        <v>0</v>
      </c>
      <c r="BI2033" t="s">
        <v>197</v>
      </c>
      <c r="BJ2033" t="s">
        <v>697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 t="s">
        <v>697</v>
      </c>
      <c r="BQ2033">
        <v>0</v>
      </c>
      <c r="BR2033">
        <v>0</v>
      </c>
      <c r="BS2033">
        <v>0</v>
      </c>
      <c r="BT2033" t="s">
        <v>697</v>
      </c>
      <c r="BU2033">
        <v>0</v>
      </c>
      <c r="BV2033">
        <v>0</v>
      </c>
      <c r="BW2033" t="s">
        <v>697</v>
      </c>
      <c r="BX2033">
        <v>0</v>
      </c>
    </row>
    <row r="2034" spans="1:76" x14ac:dyDescent="0.25">
      <c r="A2034" t="s">
        <v>192</v>
      </c>
      <c r="B2034" t="s">
        <v>697</v>
      </c>
      <c r="C2034" t="s">
        <v>697</v>
      </c>
      <c r="D2034" t="s">
        <v>697</v>
      </c>
      <c r="E2034" t="s">
        <v>697</v>
      </c>
      <c r="F2034" t="s">
        <v>683</v>
      </c>
      <c r="G2034" t="s">
        <v>697</v>
      </c>
      <c r="H2034" t="s">
        <v>184</v>
      </c>
      <c r="I2034" t="s">
        <v>3998</v>
      </c>
      <c r="J2034" t="s">
        <v>3998</v>
      </c>
      <c r="K2034">
        <v>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697</v>
      </c>
      <c r="AC2034" s="2">
        <v>-3.278688524590164</v>
      </c>
      <c r="AD2034">
        <v>-0.72</v>
      </c>
      <c r="AE2034">
        <v>0</v>
      </c>
      <c r="AF2034">
        <v>0</v>
      </c>
      <c r="AG2034">
        <v>0</v>
      </c>
      <c r="AH2034">
        <v>0</v>
      </c>
      <c r="AI2034" t="s">
        <v>697</v>
      </c>
      <c r="AJ2034" t="s">
        <v>697</v>
      </c>
      <c r="AK2034" t="s">
        <v>697</v>
      </c>
      <c r="AL2034">
        <v>0</v>
      </c>
      <c r="AM2034">
        <v>0</v>
      </c>
      <c r="AN2034" t="s">
        <v>697</v>
      </c>
      <c r="AO2034" t="s">
        <v>697</v>
      </c>
      <c r="AP2034" t="s">
        <v>697</v>
      </c>
      <c r="AQ2034" t="s">
        <v>697</v>
      </c>
      <c r="AR2034" t="s">
        <v>697</v>
      </c>
      <c r="AS2034" t="s">
        <v>697</v>
      </c>
      <c r="AT2034" t="s">
        <v>697</v>
      </c>
      <c r="AU2034" t="s">
        <v>697</v>
      </c>
      <c r="AV2034" t="s">
        <v>697</v>
      </c>
      <c r="AW2034" t="s">
        <v>697</v>
      </c>
      <c r="AX2034" t="s">
        <v>697</v>
      </c>
      <c r="AY2034" t="s">
        <v>697</v>
      </c>
      <c r="AZ2034" t="s">
        <v>697</v>
      </c>
      <c r="BA2034" t="s">
        <v>3664</v>
      </c>
      <c r="BB2034" t="s">
        <v>3935</v>
      </c>
      <c r="BC2034">
        <v>4</v>
      </c>
      <c r="BD2034" t="s">
        <v>697</v>
      </c>
      <c r="BE2034">
        <v>0</v>
      </c>
      <c r="BF2034">
        <v>0</v>
      </c>
      <c r="BG2034">
        <v>0</v>
      </c>
      <c r="BH2034">
        <v>0</v>
      </c>
      <c r="BI2034" t="s">
        <v>197</v>
      </c>
      <c r="BJ2034" t="s">
        <v>697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 t="s">
        <v>697</v>
      </c>
      <c r="BQ2034">
        <v>0</v>
      </c>
      <c r="BR2034">
        <v>0</v>
      </c>
      <c r="BS2034">
        <v>0</v>
      </c>
      <c r="BT2034" t="s">
        <v>697</v>
      </c>
      <c r="BU2034">
        <v>0</v>
      </c>
      <c r="BV2034">
        <v>0</v>
      </c>
      <c r="BW2034" t="s">
        <v>697</v>
      </c>
      <c r="BX2034">
        <v>0</v>
      </c>
    </row>
    <row r="2035" spans="1:76" x14ac:dyDescent="0.25">
      <c r="A2035" t="s">
        <v>192</v>
      </c>
      <c r="B2035" t="s">
        <v>697</v>
      </c>
      <c r="C2035" t="s">
        <v>697</v>
      </c>
      <c r="D2035" t="s">
        <v>697</v>
      </c>
      <c r="E2035" t="s">
        <v>697</v>
      </c>
      <c r="F2035" t="s">
        <v>601</v>
      </c>
      <c r="G2035" t="s">
        <v>697</v>
      </c>
      <c r="H2035" t="s">
        <v>184</v>
      </c>
      <c r="I2035" t="s">
        <v>3998</v>
      </c>
      <c r="J2035" t="s">
        <v>3998</v>
      </c>
      <c r="K2035">
        <v>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697</v>
      </c>
      <c r="AC2035" s="2">
        <v>-4.1639344262295079</v>
      </c>
      <c r="AD2035">
        <v>-0.92</v>
      </c>
      <c r="AE2035">
        <v>0</v>
      </c>
      <c r="AF2035">
        <v>0</v>
      </c>
      <c r="AG2035">
        <v>0</v>
      </c>
      <c r="AH2035">
        <v>0</v>
      </c>
      <c r="AI2035" t="s">
        <v>697</v>
      </c>
      <c r="AJ2035" t="s">
        <v>697</v>
      </c>
      <c r="AK2035" t="s">
        <v>697</v>
      </c>
      <c r="AL2035">
        <v>0</v>
      </c>
      <c r="AM2035">
        <v>0</v>
      </c>
      <c r="AN2035" t="s">
        <v>697</v>
      </c>
      <c r="AO2035" t="s">
        <v>697</v>
      </c>
      <c r="AP2035" t="s">
        <v>697</v>
      </c>
      <c r="AQ2035" t="s">
        <v>697</v>
      </c>
      <c r="AR2035" t="s">
        <v>697</v>
      </c>
      <c r="AS2035" t="s">
        <v>697</v>
      </c>
      <c r="AT2035" t="s">
        <v>697</v>
      </c>
      <c r="AU2035" t="s">
        <v>697</v>
      </c>
      <c r="AV2035" t="s">
        <v>697</v>
      </c>
      <c r="AW2035" t="s">
        <v>697</v>
      </c>
      <c r="AX2035" t="s">
        <v>697</v>
      </c>
      <c r="AY2035" t="s">
        <v>697</v>
      </c>
      <c r="AZ2035" t="s">
        <v>697</v>
      </c>
      <c r="BA2035" t="s">
        <v>3409</v>
      </c>
      <c r="BB2035" t="s">
        <v>3410</v>
      </c>
      <c r="BC2035">
        <v>5.08</v>
      </c>
      <c r="BD2035" t="s">
        <v>697</v>
      </c>
      <c r="BE2035">
        <v>0</v>
      </c>
      <c r="BF2035">
        <v>0</v>
      </c>
      <c r="BG2035">
        <v>0</v>
      </c>
      <c r="BH2035">
        <v>0</v>
      </c>
      <c r="BI2035" t="s">
        <v>197</v>
      </c>
      <c r="BJ2035" t="s">
        <v>697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 t="s">
        <v>697</v>
      </c>
      <c r="BQ2035">
        <v>0</v>
      </c>
      <c r="BR2035">
        <v>0</v>
      </c>
      <c r="BS2035">
        <v>0</v>
      </c>
      <c r="BT2035" t="s">
        <v>697</v>
      </c>
      <c r="BU2035">
        <v>0</v>
      </c>
      <c r="BV2035">
        <v>0</v>
      </c>
      <c r="BW2035" t="s">
        <v>697</v>
      </c>
      <c r="BX2035">
        <v>0</v>
      </c>
    </row>
    <row r="2036" spans="1:76" x14ac:dyDescent="0.25">
      <c r="A2036" t="s">
        <v>192</v>
      </c>
      <c r="B2036" t="s">
        <v>697</v>
      </c>
      <c r="C2036" t="s">
        <v>697</v>
      </c>
      <c r="D2036" t="s">
        <v>697</v>
      </c>
      <c r="E2036" t="s">
        <v>697</v>
      </c>
      <c r="F2036" t="s">
        <v>677</v>
      </c>
      <c r="G2036" t="s">
        <v>697</v>
      </c>
      <c r="H2036" t="s">
        <v>184</v>
      </c>
      <c r="I2036" t="s">
        <v>3998</v>
      </c>
      <c r="J2036" t="s">
        <v>3998</v>
      </c>
      <c r="K2036">
        <v>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697</v>
      </c>
      <c r="AC2036" s="2">
        <v>-0.35245901639344263</v>
      </c>
      <c r="AD2036">
        <v>-0.08</v>
      </c>
      <c r="AE2036">
        <v>0</v>
      </c>
      <c r="AF2036">
        <v>0</v>
      </c>
      <c r="AG2036">
        <v>0</v>
      </c>
      <c r="AH2036">
        <v>0</v>
      </c>
      <c r="AI2036" t="s">
        <v>697</v>
      </c>
      <c r="AJ2036" t="s">
        <v>697</v>
      </c>
      <c r="AK2036" t="s">
        <v>697</v>
      </c>
      <c r="AL2036">
        <v>0</v>
      </c>
      <c r="AM2036">
        <v>0</v>
      </c>
      <c r="AN2036" t="s">
        <v>697</v>
      </c>
      <c r="AO2036" t="s">
        <v>697</v>
      </c>
      <c r="AP2036" t="s">
        <v>697</v>
      </c>
      <c r="AQ2036" t="s">
        <v>697</v>
      </c>
      <c r="AR2036" t="s">
        <v>697</v>
      </c>
      <c r="AS2036" t="s">
        <v>697</v>
      </c>
      <c r="AT2036" t="s">
        <v>697</v>
      </c>
      <c r="AU2036" t="s">
        <v>697</v>
      </c>
      <c r="AV2036" t="s">
        <v>697</v>
      </c>
      <c r="AW2036" t="s">
        <v>697</v>
      </c>
      <c r="AX2036" t="s">
        <v>697</v>
      </c>
      <c r="AY2036" t="s">
        <v>697</v>
      </c>
      <c r="AZ2036" t="s">
        <v>697</v>
      </c>
      <c r="BA2036" t="s">
        <v>3588</v>
      </c>
      <c r="BB2036" t="s">
        <v>4154</v>
      </c>
      <c r="BC2036">
        <v>0.43</v>
      </c>
      <c r="BD2036" t="s">
        <v>980</v>
      </c>
      <c r="BE2036">
        <v>0</v>
      </c>
      <c r="BF2036">
        <v>0</v>
      </c>
      <c r="BG2036">
        <v>0</v>
      </c>
      <c r="BH2036">
        <v>0</v>
      </c>
      <c r="BI2036" t="s">
        <v>197</v>
      </c>
      <c r="BJ2036" t="s">
        <v>697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 t="s">
        <v>697</v>
      </c>
      <c r="BQ2036">
        <v>0</v>
      </c>
      <c r="BR2036">
        <v>0</v>
      </c>
      <c r="BS2036">
        <v>0</v>
      </c>
      <c r="BT2036" t="s">
        <v>697</v>
      </c>
      <c r="BU2036">
        <v>0</v>
      </c>
      <c r="BV2036">
        <v>0</v>
      </c>
      <c r="BW2036" t="s">
        <v>697</v>
      </c>
      <c r="BX2036">
        <v>0</v>
      </c>
    </row>
    <row r="2037" spans="1:76" x14ac:dyDescent="0.25">
      <c r="A2037" t="s">
        <v>192</v>
      </c>
      <c r="B2037" t="s">
        <v>697</v>
      </c>
      <c r="C2037" t="s">
        <v>697</v>
      </c>
      <c r="D2037" t="s">
        <v>697</v>
      </c>
      <c r="E2037" t="s">
        <v>697</v>
      </c>
      <c r="F2037" t="s">
        <v>229</v>
      </c>
      <c r="G2037" t="s">
        <v>697</v>
      </c>
      <c r="H2037" t="s">
        <v>184</v>
      </c>
      <c r="I2037" t="s">
        <v>3998</v>
      </c>
      <c r="J2037" t="s">
        <v>3998</v>
      </c>
      <c r="K2037">
        <v>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697</v>
      </c>
      <c r="AC2037" s="2">
        <v>-1.860655737704918</v>
      </c>
      <c r="AD2037">
        <v>-0.41</v>
      </c>
      <c r="AE2037">
        <v>0</v>
      </c>
      <c r="AF2037">
        <v>0</v>
      </c>
      <c r="AG2037">
        <v>0</v>
      </c>
      <c r="AH2037">
        <v>0</v>
      </c>
      <c r="AI2037" t="s">
        <v>697</v>
      </c>
      <c r="AJ2037" t="s">
        <v>697</v>
      </c>
      <c r="AK2037" t="s">
        <v>697</v>
      </c>
      <c r="AL2037">
        <v>0</v>
      </c>
      <c r="AM2037">
        <v>0</v>
      </c>
      <c r="AN2037" t="s">
        <v>697</v>
      </c>
      <c r="AO2037" t="s">
        <v>697</v>
      </c>
      <c r="AP2037" t="s">
        <v>697</v>
      </c>
      <c r="AQ2037" t="s">
        <v>697</v>
      </c>
      <c r="AR2037" t="s">
        <v>697</v>
      </c>
      <c r="AS2037" t="s">
        <v>697</v>
      </c>
      <c r="AT2037" t="s">
        <v>697</v>
      </c>
      <c r="AU2037" t="s">
        <v>697</v>
      </c>
      <c r="AV2037" t="s">
        <v>697</v>
      </c>
      <c r="AW2037" t="s">
        <v>697</v>
      </c>
      <c r="AX2037" t="s">
        <v>697</v>
      </c>
      <c r="AY2037" t="s">
        <v>697</v>
      </c>
      <c r="AZ2037" t="s">
        <v>697</v>
      </c>
      <c r="BA2037" t="s">
        <v>3944</v>
      </c>
      <c r="BB2037" t="s">
        <v>3945</v>
      </c>
      <c r="BC2037">
        <v>2.27</v>
      </c>
      <c r="BD2037" t="s">
        <v>697</v>
      </c>
      <c r="BE2037">
        <v>0</v>
      </c>
      <c r="BF2037">
        <v>0</v>
      </c>
      <c r="BG2037">
        <v>0</v>
      </c>
      <c r="BH2037">
        <v>0</v>
      </c>
      <c r="BI2037" t="s">
        <v>197</v>
      </c>
      <c r="BJ2037" t="s">
        <v>697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 t="s">
        <v>697</v>
      </c>
      <c r="BQ2037">
        <v>0</v>
      </c>
      <c r="BR2037">
        <v>0</v>
      </c>
      <c r="BS2037">
        <v>0</v>
      </c>
      <c r="BT2037" t="s">
        <v>697</v>
      </c>
      <c r="BU2037">
        <v>0</v>
      </c>
      <c r="BV2037">
        <v>0</v>
      </c>
      <c r="BW2037" t="s">
        <v>697</v>
      </c>
      <c r="BX2037">
        <v>0</v>
      </c>
    </row>
    <row r="2038" spans="1:76" x14ac:dyDescent="0.25">
      <c r="A2038" t="s">
        <v>192</v>
      </c>
      <c r="B2038" t="s">
        <v>697</v>
      </c>
      <c r="C2038" t="s">
        <v>697</v>
      </c>
      <c r="D2038" t="s">
        <v>697</v>
      </c>
      <c r="E2038" t="s">
        <v>697</v>
      </c>
      <c r="F2038" t="s">
        <v>683</v>
      </c>
      <c r="G2038" t="s">
        <v>697</v>
      </c>
      <c r="H2038" t="s">
        <v>184</v>
      </c>
      <c r="I2038" t="s">
        <v>3998</v>
      </c>
      <c r="J2038" t="s">
        <v>3998</v>
      </c>
      <c r="K2038">
        <v>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697</v>
      </c>
      <c r="AC2038" s="2">
        <v>-3.6557377049180326</v>
      </c>
      <c r="AD2038">
        <v>-0.8</v>
      </c>
      <c r="AE2038">
        <v>0</v>
      </c>
      <c r="AF2038">
        <v>0</v>
      </c>
      <c r="AG2038">
        <v>0</v>
      </c>
      <c r="AH2038">
        <v>0</v>
      </c>
      <c r="AI2038" t="s">
        <v>697</v>
      </c>
      <c r="AJ2038" t="s">
        <v>697</v>
      </c>
      <c r="AK2038" t="s">
        <v>697</v>
      </c>
      <c r="AL2038">
        <v>0</v>
      </c>
      <c r="AM2038">
        <v>0</v>
      </c>
      <c r="AN2038" t="s">
        <v>697</v>
      </c>
      <c r="AO2038" t="s">
        <v>697</v>
      </c>
      <c r="AP2038" t="s">
        <v>697</v>
      </c>
      <c r="AQ2038" t="s">
        <v>697</v>
      </c>
      <c r="AR2038" t="s">
        <v>697</v>
      </c>
      <c r="AS2038" t="s">
        <v>697</v>
      </c>
      <c r="AT2038" t="s">
        <v>697</v>
      </c>
      <c r="AU2038" t="s">
        <v>697</v>
      </c>
      <c r="AV2038" t="s">
        <v>697</v>
      </c>
      <c r="AW2038" t="s">
        <v>697</v>
      </c>
      <c r="AX2038" t="s">
        <v>697</v>
      </c>
      <c r="AY2038" t="s">
        <v>697</v>
      </c>
      <c r="AZ2038" t="s">
        <v>697</v>
      </c>
      <c r="BA2038" t="s">
        <v>3778</v>
      </c>
      <c r="BB2038" t="s">
        <v>3827</v>
      </c>
      <c r="BC2038">
        <v>4.46</v>
      </c>
      <c r="BD2038" t="s">
        <v>4158</v>
      </c>
      <c r="BE2038">
        <v>0</v>
      </c>
      <c r="BF2038">
        <v>0</v>
      </c>
      <c r="BG2038">
        <v>0</v>
      </c>
      <c r="BH2038">
        <v>0</v>
      </c>
      <c r="BI2038" t="s">
        <v>197</v>
      </c>
      <c r="BJ2038" t="s">
        <v>697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 t="s">
        <v>697</v>
      </c>
      <c r="BQ2038">
        <v>0</v>
      </c>
      <c r="BR2038">
        <v>0</v>
      </c>
      <c r="BS2038">
        <v>0</v>
      </c>
      <c r="BT2038" t="s">
        <v>697</v>
      </c>
      <c r="BU2038">
        <v>0</v>
      </c>
      <c r="BV2038">
        <v>0</v>
      </c>
      <c r="BW2038" t="s">
        <v>697</v>
      </c>
      <c r="BX2038">
        <v>0</v>
      </c>
    </row>
    <row r="2039" spans="1:76" x14ac:dyDescent="0.25">
      <c r="A2039" t="s">
        <v>192</v>
      </c>
      <c r="B2039" t="s">
        <v>697</v>
      </c>
      <c r="C2039" t="s">
        <v>697</v>
      </c>
      <c r="D2039" t="s">
        <v>697</v>
      </c>
      <c r="E2039" t="s">
        <v>697</v>
      </c>
      <c r="F2039" t="s">
        <v>616</v>
      </c>
      <c r="G2039" t="s">
        <v>697</v>
      </c>
      <c r="H2039" t="s">
        <v>184</v>
      </c>
      <c r="I2039" t="s">
        <v>3998</v>
      </c>
      <c r="J2039" t="s">
        <v>3998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697</v>
      </c>
      <c r="AC2039" s="2">
        <v>-1.0327868852459017</v>
      </c>
      <c r="AD2039">
        <v>-0.23</v>
      </c>
      <c r="AE2039">
        <v>0</v>
      </c>
      <c r="AF2039">
        <v>0</v>
      </c>
      <c r="AG2039">
        <v>0</v>
      </c>
      <c r="AH2039">
        <v>0</v>
      </c>
      <c r="AI2039" t="s">
        <v>697</v>
      </c>
      <c r="AJ2039" t="s">
        <v>697</v>
      </c>
      <c r="AK2039" t="s">
        <v>697</v>
      </c>
      <c r="AL2039">
        <v>0</v>
      </c>
      <c r="AM2039">
        <v>0</v>
      </c>
      <c r="AN2039" t="s">
        <v>697</v>
      </c>
      <c r="AO2039" t="s">
        <v>697</v>
      </c>
      <c r="AP2039" t="s">
        <v>697</v>
      </c>
      <c r="AQ2039" t="s">
        <v>697</v>
      </c>
      <c r="AR2039" t="s">
        <v>697</v>
      </c>
      <c r="AS2039" t="s">
        <v>697</v>
      </c>
      <c r="AT2039" t="s">
        <v>697</v>
      </c>
      <c r="AU2039" t="s">
        <v>697</v>
      </c>
      <c r="AV2039" t="s">
        <v>697</v>
      </c>
      <c r="AW2039" t="s">
        <v>697</v>
      </c>
      <c r="AX2039" t="s">
        <v>697</v>
      </c>
      <c r="AY2039" t="s">
        <v>697</v>
      </c>
      <c r="AZ2039" t="s">
        <v>697</v>
      </c>
      <c r="BA2039" t="s">
        <v>3693</v>
      </c>
      <c r="BB2039" t="s">
        <v>3971</v>
      </c>
      <c r="BC2039">
        <v>1.26</v>
      </c>
      <c r="BD2039" t="s">
        <v>697</v>
      </c>
      <c r="BE2039">
        <v>0</v>
      </c>
      <c r="BF2039">
        <v>0</v>
      </c>
      <c r="BG2039">
        <v>0</v>
      </c>
      <c r="BH2039">
        <v>0</v>
      </c>
      <c r="BI2039" t="s">
        <v>197</v>
      </c>
      <c r="BJ2039" t="s">
        <v>697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 t="s">
        <v>697</v>
      </c>
      <c r="BQ2039">
        <v>0</v>
      </c>
      <c r="BR2039">
        <v>0</v>
      </c>
      <c r="BS2039">
        <v>0</v>
      </c>
      <c r="BT2039" t="s">
        <v>697</v>
      </c>
      <c r="BU2039">
        <v>0</v>
      </c>
      <c r="BV2039">
        <v>0</v>
      </c>
      <c r="BW2039" t="s">
        <v>697</v>
      </c>
      <c r="BX2039">
        <v>0</v>
      </c>
    </row>
    <row r="2040" spans="1:76" x14ac:dyDescent="0.25">
      <c r="A2040" t="s">
        <v>192</v>
      </c>
      <c r="B2040" t="s">
        <v>697</v>
      </c>
      <c r="C2040" t="s">
        <v>697</v>
      </c>
      <c r="D2040" t="s">
        <v>697</v>
      </c>
      <c r="E2040" t="s">
        <v>697</v>
      </c>
      <c r="F2040" t="s">
        <v>462</v>
      </c>
      <c r="G2040" t="s">
        <v>697</v>
      </c>
      <c r="H2040" t="s">
        <v>184</v>
      </c>
      <c r="I2040" t="s">
        <v>3998</v>
      </c>
      <c r="J2040" t="s">
        <v>3998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697</v>
      </c>
      <c r="AC2040" s="2">
        <v>-1.3278688524590163</v>
      </c>
      <c r="AD2040">
        <v>-0.28999999999999998</v>
      </c>
      <c r="AE2040">
        <v>0</v>
      </c>
      <c r="AF2040">
        <v>0</v>
      </c>
      <c r="AG2040">
        <v>0</v>
      </c>
      <c r="AH2040">
        <v>0</v>
      </c>
      <c r="AI2040" t="s">
        <v>697</v>
      </c>
      <c r="AJ2040" t="s">
        <v>697</v>
      </c>
      <c r="AK2040" t="s">
        <v>697</v>
      </c>
      <c r="AL2040">
        <v>0</v>
      </c>
      <c r="AM2040">
        <v>0</v>
      </c>
      <c r="AN2040" t="s">
        <v>697</v>
      </c>
      <c r="AO2040" t="s">
        <v>697</v>
      </c>
      <c r="AP2040" t="s">
        <v>697</v>
      </c>
      <c r="AQ2040" t="s">
        <v>697</v>
      </c>
      <c r="AR2040" t="s">
        <v>697</v>
      </c>
      <c r="AS2040" t="s">
        <v>697</v>
      </c>
      <c r="AT2040" t="s">
        <v>697</v>
      </c>
      <c r="AU2040" t="s">
        <v>697</v>
      </c>
      <c r="AV2040" t="s">
        <v>697</v>
      </c>
      <c r="AW2040" t="s">
        <v>697</v>
      </c>
      <c r="AX2040" t="s">
        <v>697</v>
      </c>
      <c r="AY2040" t="s">
        <v>697</v>
      </c>
      <c r="AZ2040" t="s">
        <v>697</v>
      </c>
      <c r="BA2040" t="s">
        <v>3699</v>
      </c>
      <c r="BB2040" t="s">
        <v>3966</v>
      </c>
      <c r="BC2040">
        <v>1.62</v>
      </c>
      <c r="BD2040" t="s">
        <v>697</v>
      </c>
      <c r="BE2040">
        <v>0</v>
      </c>
      <c r="BF2040">
        <v>0</v>
      </c>
      <c r="BG2040">
        <v>0</v>
      </c>
      <c r="BH2040">
        <v>0</v>
      </c>
      <c r="BI2040" t="s">
        <v>197</v>
      </c>
      <c r="BJ2040" t="s">
        <v>697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 t="s">
        <v>697</v>
      </c>
      <c r="BQ2040">
        <v>0</v>
      </c>
      <c r="BR2040">
        <v>0</v>
      </c>
      <c r="BS2040">
        <v>0</v>
      </c>
      <c r="BT2040" t="s">
        <v>697</v>
      </c>
      <c r="BU2040">
        <v>0</v>
      </c>
      <c r="BV2040">
        <v>0</v>
      </c>
      <c r="BW2040" t="s">
        <v>697</v>
      </c>
      <c r="BX2040">
        <v>0</v>
      </c>
    </row>
    <row r="2041" spans="1:76" x14ac:dyDescent="0.25">
      <c r="A2041" t="s">
        <v>192</v>
      </c>
      <c r="B2041" t="s">
        <v>697</v>
      </c>
      <c r="C2041" t="s">
        <v>697</v>
      </c>
      <c r="D2041" t="s">
        <v>697</v>
      </c>
      <c r="E2041" t="s">
        <v>697</v>
      </c>
      <c r="F2041" t="s">
        <v>234</v>
      </c>
      <c r="G2041" t="s">
        <v>697</v>
      </c>
      <c r="H2041" t="s">
        <v>184</v>
      </c>
      <c r="I2041" t="s">
        <v>3998</v>
      </c>
      <c r="J2041" t="s">
        <v>3998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697</v>
      </c>
      <c r="AC2041" s="2">
        <v>-0.86065573770491799</v>
      </c>
      <c r="AD2041">
        <v>-0.19</v>
      </c>
      <c r="AE2041">
        <v>0</v>
      </c>
      <c r="AF2041">
        <v>0</v>
      </c>
      <c r="AG2041">
        <v>0</v>
      </c>
      <c r="AH2041">
        <v>0</v>
      </c>
      <c r="AI2041" t="s">
        <v>697</v>
      </c>
      <c r="AJ2041" t="s">
        <v>697</v>
      </c>
      <c r="AK2041" t="s">
        <v>697</v>
      </c>
      <c r="AL2041">
        <v>0</v>
      </c>
      <c r="AM2041">
        <v>0</v>
      </c>
      <c r="AN2041" t="s">
        <v>697</v>
      </c>
      <c r="AO2041" t="s">
        <v>697</v>
      </c>
      <c r="AP2041" t="s">
        <v>697</v>
      </c>
      <c r="AQ2041" t="s">
        <v>697</v>
      </c>
      <c r="AR2041" t="s">
        <v>697</v>
      </c>
      <c r="AS2041" t="s">
        <v>697</v>
      </c>
      <c r="AT2041" t="s">
        <v>697</v>
      </c>
      <c r="AU2041" t="s">
        <v>697</v>
      </c>
      <c r="AV2041" t="s">
        <v>697</v>
      </c>
      <c r="AW2041" t="s">
        <v>697</v>
      </c>
      <c r="AX2041" t="s">
        <v>697</v>
      </c>
      <c r="AY2041" t="s">
        <v>697</v>
      </c>
      <c r="AZ2041" t="s">
        <v>697</v>
      </c>
      <c r="BA2041" t="s">
        <v>3452</v>
      </c>
      <c r="BB2041" t="s">
        <v>3453</v>
      </c>
      <c r="BC2041">
        <v>1.05</v>
      </c>
      <c r="BD2041" t="s">
        <v>4159</v>
      </c>
      <c r="BE2041">
        <v>0</v>
      </c>
      <c r="BF2041">
        <v>0</v>
      </c>
      <c r="BG2041">
        <v>0</v>
      </c>
      <c r="BH2041">
        <v>0</v>
      </c>
      <c r="BI2041" t="s">
        <v>197</v>
      </c>
      <c r="BJ2041" t="s">
        <v>697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 t="s">
        <v>697</v>
      </c>
      <c r="BQ2041">
        <v>0</v>
      </c>
      <c r="BR2041">
        <v>0</v>
      </c>
      <c r="BS2041">
        <v>0</v>
      </c>
      <c r="BT2041" t="s">
        <v>697</v>
      </c>
      <c r="BU2041">
        <v>0</v>
      </c>
      <c r="BV2041">
        <v>0</v>
      </c>
      <c r="BW2041" t="s">
        <v>697</v>
      </c>
      <c r="BX2041">
        <v>0</v>
      </c>
    </row>
    <row r="2042" spans="1:76" x14ac:dyDescent="0.25">
      <c r="A2042" t="s">
        <v>192</v>
      </c>
      <c r="B2042" t="s">
        <v>697</v>
      </c>
      <c r="C2042" t="s">
        <v>697</v>
      </c>
      <c r="D2042" t="s">
        <v>697</v>
      </c>
      <c r="E2042" t="s">
        <v>697</v>
      </c>
      <c r="F2042" t="s">
        <v>635</v>
      </c>
      <c r="G2042" t="s">
        <v>697</v>
      </c>
      <c r="H2042" t="s">
        <v>184</v>
      </c>
      <c r="I2042" t="s">
        <v>3998</v>
      </c>
      <c r="J2042" t="s">
        <v>3998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t="s">
        <v>697</v>
      </c>
      <c r="AC2042" s="2">
        <v>-2.680327868852459</v>
      </c>
      <c r="AD2042">
        <v>-0.59</v>
      </c>
      <c r="AE2042">
        <v>0</v>
      </c>
      <c r="AF2042">
        <v>0</v>
      </c>
      <c r="AG2042">
        <v>0</v>
      </c>
      <c r="AH2042">
        <v>0</v>
      </c>
      <c r="AI2042" t="s">
        <v>697</v>
      </c>
      <c r="AJ2042" t="s">
        <v>697</v>
      </c>
      <c r="AK2042" t="s">
        <v>697</v>
      </c>
      <c r="AL2042">
        <v>0</v>
      </c>
      <c r="AM2042">
        <v>0</v>
      </c>
      <c r="AN2042" t="s">
        <v>697</v>
      </c>
      <c r="AO2042" t="s">
        <v>697</v>
      </c>
      <c r="AP2042" t="s">
        <v>697</v>
      </c>
      <c r="AQ2042" t="s">
        <v>697</v>
      </c>
      <c r="AR2042" t="s">
        <v>697</v>
      </c>
      <c r="AS2042" t="s">
        <v>697</v>
      </c>
      <c r="AT2042" t="s">
        <v>697</v>
      </c>
      <c r="AU2042" t="s">
        <v>697</v>
      </c>
      <c r="AV2042" t="s">
        <v>697</v>
      </c>
      <c r="AW2042" t="s">
        <v>697</v>
      </c>
      <c r="AX2042" t="s">
        <v>697</v>
      </c>
      <c r="AY2042" t="s">
        <v>697</v>
      </c>
      <c r="AZ2042" t="s">
        <v>697</v>
      </c>
      <c r="BA2042" t="s">
        <v>3979</v>
      </c>
      <c r="BB2042" t="s">
        <v>697</v>
      </c>
      <c r="BC2042">
        <v>3.27</v>
      </c>
      <c r="BD2042" t="s">
        <v>697</v>
      </c>
      <c r="BE2042">
        <v>0</v>
      </c>
      <c r="BF2042">
        <v>0</v>
      </c>
      <c r="BG2042">
        <v>0</v>
      </c>
      <c r="BH2042">
        <v>0</v>
      </c>
      <c r="BI2042" t="s">
        <v>197</v>
      </c>
      <c r="BJ2042" t="s">
        <v>697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 t="s">
        <v>697</v>
      </c>
      <c r="BQ2042">
        <v>0</v>
      </c>
      <c r="BR2042">
        <v>0</v>
      </c>
      <c r="BS2042">
        <v>0</v>
      </c>
      <c r="BT2042" t="s">
        <v>697</v>
      </c>
      <c r="BU2042">
        <v>0</v>
      </c>
      <c r="BV2042">
        <v>0</v>
      </c>
      <c r="BW2042" t="s">
        <v>697</v>
      </c>
      <c r="BX2042">
        <v>0</v>
      </c>
    </row>
    <row r="2043" spans="1:76" x14ac:dyDescent="0.25">
      <c r="A2043" t="s">
        <v>192</v>
      </c>
      <c r="B2043" t="s">
        <v>697</v>
      </c>
      <c r="C2043" t="s">
        <v>697</v>
      </c>
      <c r="D2043" t="s">
        <v>697</v>
      </c>
      <c r="E2043" t="s">
        <v>697</v>
      </c>
      <c r="F2043" t="s">
        <v>635</v>
      </c>
      <c r="G2043" t="s">
        <v>697</v>
      </c>
      <c r="H2043" t="s">
        <v>184</v>
      </c>
      <c r="I2043" t="s">
        <v>3998</v>
      </c>
      <c r="J2043" t="s">
        <v>3998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697</v>
      </c>
      <c r="AC2043" s="2">
        <v>-2.680327868852459</v>
      </c>
      <c r="AD2043">
        <v>-0.59</v>
      </c>
      <c r="AE2043">
        <v>0</v>
      </c>
      <c r="AF2043">
        <v>0</v>
      </c>
      <c r="AG2043">
        <v>0</v>
      </c>
      <c r="AH2043">
        <v>0</v>
      </c>
      <c r="AI2043" t="s">
        <v>697</v>
      </c>
      <c r="AJ2043" t="s">
        <v>697</v>
      </c>
      <c r="AK2043" t="s">
        <v>697</v>
      </c>
      <c r="AL2043">
        <v>0</v>
      </c>
      <c r="AM2043">
        <v>0</v>
      </c>
      <c r="AN2043" t="s">
        <v>697</v>
      </c>
      <c r="AO2043" t="s">
        <v>697</v>
      </c>
      <c r="AP2043" t="s">
        <v>697</v>
      </c>
      <c r="AQ2043" t="s">
        <v>697</v>
      </c>
      <c r="AR2043" t="s">
        <v>697</v>
      </c>
      <c r="AS2043" t="s">
        <v>697</v>
      </c>
      <c r="AT2043" t="s">
        <v>697</v>
      </c>
      <c r="AU2043" t="s">
        <v>697</v>
      </c>
      <c r="AV2043" t="s">
        <v>697</v>
      </c>
      <c r="AW2043" t="s">
        <v>697</v>
      </c>
      <c r="AX2043" t="s">
        <v>697</v>
      </c>
      <c r="AY2043" t="s">
        <v>697</v>
      </c>
      <c r="AZ2043" t="s">
        <v>697</v>
      </c>
      <c r="BA2043" t="s">
        <v>3982</v>
      </c>
      <c r="BB2043" t="s">
        <v>697</v>
      </c>
      <c r="BC2043">
        <v>3.27</v>
      </c>
      <c r="BD2043" t="s">
        <v>697</v>
      </c>
      <c r="BE2043">
        <v>0</v>
      </c>
      <c r="BF2043">
        <v>0</v>
      </c>
      <c r="BG2043">
        <v>0</v>
      </c>
      <c r="BH2043">
        <v>0</v>
      </c>
      <c r="BI2043" t="s">
        <v>197</v>
      </c>
      <c r="BJ2043" t="s">
        <v>697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 t="s">
        <v>697</v>
      </c>
      <c r="BQ2043">
        <v>0</v>
      </c>
      <c r="BR2043">
        <v>0</v>
      </c>
      <c r="BS2043">
        <v>0</v>
      </c>
      <c r="BT2043" t="s">
        <v>697</v>
      </c>
      <c r="BU2043">
        <v>0</v>
      </c>
      <c r="BV2043">
        <v>0</v>
      </c>
      <c r="BW2043" t="s">
        <v>697</v>
      </c>
      <c r="BX2043">
        <v>0</v>
      </c>
    </row>
    <row r="2044" spans="1:76" x14ac:dyDescent="0.25">
      <c r="A2044" t="s">
        <v>192</v>
      </c>
      <c r="B2044" t="s">
        <v>697</v>
      </c>
      <c r="C2044" t="s">
        <v>697</v>
      </c>
      <c r="D2044" t="s">
        <v>697</v>
      </c>
      <c r="E2044" t="s">
        <v>697</v>
      </c>
      <c r="F2044" t="s">
        <v>257</v>
      </c>
      <c r="G2044" t="s">
        <v>697</v>
      </c>
      <c r="H2044" t="s">
        <v>184</v>
      </c>
      <c r="I2044" t="s">
        <v>3998</v>
      </c>
      <c r="J2044" t="s">
        <v>3998</v>
      </c>
      <c r="K2044">
        <v>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697</v>
      </c>
      <c r="AC2044" s="2">
        <v>-1.0901639344262295</v>
      </c>
      <c r="AD2044">
        <v>-0.24</v>
      </c>
      <c r="AE2044">
        <v>0</v>
      </c>
      <c r="AF2044">
        <v>0</v>
      </c>
      <c r="AG2044">
        <v>0</v>
      </c>
      <c r="AH2044">
        <v>0</v>
      </c>
      <c r="AI2044" t="s">
        <v>697</v>
      </c>
      <c r="AJ2044" t="s">
        <v>697</v>
      </c>
      <c r="AK2044" t="s">
        <v>697</v>
      </c>
      <c r="AL2044">
        <v>0</v>
      </c>
      <c r="AM2044">
        <v>0</v>
      </c>
      <c r="AN2044" t="s">
        <v>697</v>
      </c>
      <c r="AO2044" t="s">
        <v>697</v>
      </c>
      <c r="AP2044" t="s">
        <v>697</v>
      </c>
      <c r="AQ2044" t="s">
        <v>697</v>
      </c>
      <c r="AR2044" t="s">
        <v>697</v>
      </c>
      <c r="AS2044" t="s">
        <v>697</v>
      </c>
      <c r="AT2044" t="s">
        <v>697</v>
      </c>
      <c r="AU2044" t="s">
        <v>697</v>
      </c>
      <c r="AV2044" t="s">
        <v>697</v>
      </c>
      <c r="AW2044" t="s">
        <v>697</v>
      </c>
      <c r="AX2044" t="s">
        <v>697</v>
      </c>
      <c r="AY2044" t="s">
        <v>697</v>
      </c>
      <c r="AZ2044" t="s">
        <v>697</v>
      </c>
      <c r="BA2044" t="s">
        <v>3757</v>
      </c>
      <c r="BB2044" t="s">
        <v>4160</v>
      </c>
      <c r="BC2044">
        <v>1.33</v>
      </c>
      <c r="BD2044" t="s">
        <v>697</v>
      </c>
      <c r="BE2044">
        <v>0</v>
      </c>
      <c r="BF2044">
        <v>0</v>
      </c>
      <c r="BG2044">
        <v>0</v>
      </c>
      <c r="BH2044">
        <v>0</v>
      </c>
      <c r="BI2044" t="s">
        <v>197</v>
      </c>
      <c r="BJ2044" t="s">
        <v>697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 t="s">
        <v>697</v>
      </c>
      <c r="BQ2044">
        <v>0</v>
      </c>
      <c r="BR2044">
        <v>0</v>
      </c>
      <c r="BS2044">
        <v>0</v>
      </c>
      <c r="BT2044" t="s">
        <v>697</v>
      </c>
      <c r="BU2044">
        <v>0</v>
      </c>
      <c r="BV2044">
        <v>0</v>
      </c>
      <c r="BW2044" t="s">
        <v>697</v>
      </c>
      <c r="BX2044">
        <v>0</v>
      </c>
    </row>
    <row r="2045" spans="1:76" x14ac:dyDescent="0.25">
      <c r="A2045" t="s">
        <v>192</v>
      </c>
      <c r="B2045" t="s">
        <v>697</v>
      </c>
      <c r="C2045" t="s">
        <v>697</v>
      </c>
      <c r="D2045" t="s">
        <v>697</v>
      </c>
      <c r="E2045" t="s">
        <v>697</v>
      </c>
      <c r="F2045" t="s">
        <v>677</v>
      </c>
      <c r="G2045" t="s">
        <v>697</v>
      </c>
      <c r="H2045" t="s">
        <v>184</v>
      </c>
      <c r="I2045" t="s">
        <v>3998</v>
      </c>
      <c r="J2045" t="s">
        <v>3998</v>
      </c>
      <c r="K2045">
        <v>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697</v>
      </c>
      <c r="AC2045" s="2">
        <v>-0.55737704918032793</v>
      </c>
      <c r="AD2045">
        <v>-0.12</v>
      </c>
      <c r="AE2045">
        <v>0</v>
      </c>
      <c r="AF2045">
        <v>0</v>
      </c>
      <c r="AG2045">
        <v>0</v>
      </c>
      <c r="AH2045">
        <v>0</v>
      </c>
      <c r="AI2045" t="s">
        <v>697</v>
      </c>
      <c r="AJ2045" t="s">
        <v>697</v>
      </c>
      <c r="AK2045" t="s">
        <v>697</v>
      </c>
      <c r="AL2045">
        <v>0</v>
      </c>
      <c r="AM2045">
        <v>0</v>
      </c>
      <c r="AN2045" t="s">
        <v>697</v>
      </c>
      <c r="AO2045" t="s">
        <v>697</v>
      </c>
      <c r="AP2045" t="s">
        <v>697</v>
      </c>
      <c r="AQ2045" t="s">
        <v>697</v>
      </c>
      <c r="AR2045" t="s">
        <v>697</v>
      </c>
      <c r="AS2045" t="s">
        <v>697</v>
      </c>
      <c r="AT2045" t="s">
        <v>697</v>
      </c>
      <c r="AU2045" t="s">
        <v>697</v>
      </c>
      <c r="AV2045" t="s">
        <v>697</v>
      </c>
      <c r="AW2045" t="s">
        <v>697</v>
      </c>
      <c r="AX2045" t="s">
        <v>697</v>
      </c>
      <c r="AY2045" t="s">
        <v>697</v>
      </c>
      <c r="AZ2045" t="s">
        <v>697</v>
      </c>
      <c r="BA2045" t="s">
        <v>3533</v>
      </c>
      <c r="BB2045" t="s">
        <v>3534</v>
      </c>
      <c r="BC2045">
        <v>0.68</v>
      </c>
      <c r="BD2045" t="s">
        <v>697</v>
      </c>
      <c r="BE2045">
        <v>0</v>
      </c>
      <c r="BF2045">
        <v>0</v>
      </c>
      <c r="BG2045">
        <v>0</v>
      </c>
      <c r="BH2045">
        <v>0</v>
      </c>
      <c r="BI2045" t="s">
        <v>197</v>
      </c>
      <c r="BJ2045" t="s">
        <v>697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 t="s">
        <v>697</v>
      </c>
      <c r="BQ2045">
        <v>0</v>
      </c>
      <c r="BR2045">
        <v>0</v>
      </c>
      <c r="BS2045">
        <v>0</v>
      </c>
      <c r="BT2045" t="s">
        <v>697</v>
      </c>
      <c r="BU2045">
        <v>0</v>
      </c>
      <c r="BV2045">
        <v>0</v>
      </c>
      <c r="BW2045" t="s">
        <v>697</v>
      </c>
      <c r="BX2045">
        <v>0</v>
      </c>
    </row>
    <row r="2046" spans="1:76" x14ac:dyDescent="0.25">
      <c r="A2046" t="s">
        <v>192</v>
      </c>
      <c r="B2046" t="s">
        <v>697</v>
      </c>
      <c r="C2046" t="s">
        <v>697</v>
      </c>
      <c r="D2046" t="s">
        <v>697</v>
      </c>
      <c r="E2046" t="s">
        <v>697</v>
      </c>
      <c r="F2046" t="s">
        <v>457</v>
      </c>
      <c r="G2046" t="s">
        <v>697</v>
      </c>
      <c r="H2046" t="s">
        <v>184</v>
      </c>
      <c r="I2046" t="s">
        <v>3998</v>
      </c>
      <c r="J2046" t="s">
        <v>3998</v>
      </c>
      <c r="K2046">
        <v>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697</v>
      </c>
      <c r="AC2046" s="2">
        <v>-3.557377049180328</v>
      </c>
      <c r="AD2046">
        <v>-0.78</v>
      </c>
      <c r="AE2046">
        <v>0</v>
      </c>
      <c r="AF2046">
        <v>0</v>
      </c>
      <c r="AG2046">
        <v>0</v>
      </c>
      <c r="AH2046">
        <v>0</v>
      </c>
      <c r="AI2046" t="s">
        <v>697</v>
      </c>
      <c r="AJ2046" t="s">
        <v>697</v>
      </c>
      <c r="AK2046" t="s">
        <v>697</v>
      </c>
      <c r="AL2046">
        <v>0</v>
      </c>
      <c r="AM2046">
        <v>0</v>
      </c>
      <c r="AN2046" t="s">
        <v>697</v>
      </c>
      <c r="AO2046" t="s">
        <v>697</v>
      </c>
      <c r="AP2046" t="s">
        <v>697</v>
      </c>
      <c r="AQ2046" t="s">
        <v>697</v>
      </c>
      <c r="AR2046" t="s">
        <v>697</v>
      </c>
      <c r="AS2046" t="s">
        <v>697</v>
      </c>
      <c r="AT2046" t="s">
        <v>697</v>
      </c>
      <c r="AU2046" t="s">
        <v>697</v>
      </c>
      <c r="AV2046" t="s">
        <v>697</v>
      </c>
      <c r="AW2046" t="s">
        <v>697</v>
      </c>
      <c r="AX2046" t="s">
        <v>697</v>
      </c>
      <c r="AY2046" t="s">
        <v>697</v>
      </c>
      <c r="AZ2046" t="s">
        <v>697</v>
      </c>
      <c r="BA2046" t="s">
        <v>3609</v>
      </c>
      <c r="BB2046" t="s">
        <v>4161</v>
      </c>
      <c r="BC2046">
        <v>4.34</v>
      </c>
      <c r="BD2046" t="s">
        <v>697</v>
      </c>
      <c r="BE2046">
        <v>0</v>
      </c>
      <c r="BF2046">
        <v>0</v>
      </c>
      <c r="BG2046">
        <v>0</v>
      </c>
      <c r="BH2046">
        <v>0</v>
      </c>
      <c r="BI2046" t="s">
        <v>197</v>
      </c>
      <c r="BJ2046" t="s">
        <v>697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 t="s">
        <v>697</v>
      </c>
      <c r="BQ2046">
        <v>0</v>
      </c>
      <c r="BR2046">
        <v>0</v>
      </c>
      <c r="BS2046">
        <v>0</v>
      </c>
      <c r="BT2046" t="s">
        <v>697</v>
      </c>
      <c r="BU2046">
        <v>0</v>
      </c>
      <c r="BV2046">
        <v>0</v>
      </c>
      <c r="BW2046" t="s">
        <v>697</v>
      </c>
      <c r="BX2046">
        <v>0</v>
      </c>
    </row>
    <row r="2047" spans="1:76" x14ac:dyDescent="0.25">
      <c r="A2047" t="s">
        <v>192</v>
      </c>
      <c r="B2047" t="s">
        <v>697</v>
      </c>
      <c r="C2047" t="s">
        <v>697</v>
      </c>
      <c r="D2047" t="s">
        <v>697</v>
      </c>
      <c r="E2047" t="s">
        <v>697</v>
      </c>
      <c r="F2047" t="s">
        <v>257</v>
      </c>
      <c r="G2047" t="s">
        <v>697</v>
      </c>
      <c r="H2047" t="s">
        <v>184</v>
      </c>
      <c r="I2047" t="s">
        <v>3998</v>
      </c>
      <c r="J2047" t="s">
        <v>3998</v>
      </c>
      <c r="K2047">
        <v>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t="s">
        <v>697</v>
      </c>
      <c r="AC2047" s="2">
        <v>-1.8442622950819672</v>
      </c>
      <c r="AD2047">
        <v>-0.41</v>
      </c>
      <c r="AE2047">
        <v>0</v>
      </c>
      <c r="AF2047">
        <v>0</v>
      </c>
      <c r="AG2047">
        <v>0</v>
      </c>
      <c r="AH2047">
        <v>0</v>
      </c>
      <c r="AI2047" t="s">
        <v>697</v>
      </c>
      <c r="AJ2047" t="s">
        <v>697</v>
      </c>
      <c r="AK2047" t="s">
        <v>697</v>
      </c>
      <c r="AL2047">
        <v>0</v>
      </c>
      <c r="AM2047">
        <v>0</v>
      </c>
      <c r="AN2047" t="s">
        <v>697</v>
      </c>
      <c r="AO2047" t="s">
        <v>697</v>
      </c>
      <c r="AP2047" t="s">
        <v>697</v>
      </c>
      <c r="AQ2047" t="s">
        <v>697</v>
      </c>
      <c r="AR2047" t="s">
        <v>697</v>
      </c>
      <c r="AS2047" t="s">
        <v>697</v>
      </c>
      <c r="AT2047" t="s">
        <v>697</v>
      </c>
      <c r="AU2047" t="s">
        <v>697</v>
      </c>
      <c r="AV2047" t="s">
        <v>697</v>
      </c>
      <c r="AW2047" t="s">
        <v>697</v>
      </c>
      <c r="AX2047" t="s">
        <v>697</v>
      </c>
      <c r="AY2047" t="s">
        <v>697</v>
      </c>
      <c r="AZ2047" t="s">
        <v>697</v>
      </c>
      <c r="BA2047" t="s">
        <v>3476</v>
      </c>
      <c r="BB2047" t="s">
        <v>3477</v>
      </c>
      <c r="BC2047">
        <v>2.25</v>
      </c>
      <c r="BD2047" t="s">
        <v>697</v>
      </c>
      <c r="BE2047">
        <v>0</v>
      </c>
      <c r="BF2047">
        <v>0</v>
      </c>
      <c r="BG2047">
        <v>0</v>
      </c>
      <c r="BH2047">
        <v>0</v>
      </c>
      <c r="BI2047" t="s">
        <v>197</v>
      </c>
      <c r="BJ2047" t="s">
        <v>697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 t="s">
        <v>697</v>
      </c>
      <c r="BQ2047">
        <v>0</v>
      </c>
      <c r="BR2047">
        <v>0</v>
      </c>
      <c r="BS2047">
        <v>0</v>
      </c>
      <c r="BT2047" t="s">
        <v>697</v>
      </c>
      <c r="BU2047">
        <v>0</v>
      </c>
      <c r="BV2047">
        <v>0</v>
      </c>
      <c r="BW2047" t="s">
        <v>697</v>
      </c>
      <c r="BX2047">
        <v>0</v>
      </c>
    </row>
    <row r="2048" spans="1:76" x14ac:dyDescent="0.25">
      <c r="A2048" t="s">
        <v>192</v>
      </c>
      <c r="B2048" t="s">
        <v>697</v>
      </c>
      <c r="C2048" t="s">
        <v>697</v>
      </c>
      <c r="D2048" t="s">
        <v>697</v>
      </c>
      <c r="E2048" t="s">
        <v>697</v>
      </c>
      <c r="F2048" t="s">
        <v>253</v>
      </c>
      <c r="G2048" t="s">
        <v>697</v>
      </c>
      <c r="H2048" t="s">
        <v>184</v>
      </c>
      <c r="I2048" t="s">
        <v>3998</v>
      </c>
      <c r="J2048" t="s">
        <v>3998</v>
      </c>
      <c r="K2048">
        <v>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697</v>
      </c>
      <c r="AC2048" s="2">
        <v>-0.4098360655737705</v>
      </c>
      <c r="AD2048">
        <v>-0.09</v>
      </c>
      <c r="AE2048">
        <v>0</v>
      </c>
      <c r="AF2048">
        <v>0</v>
      </c>
      <c r="AG2048">
        <v>0</v>
      </c>
      <c r="AH2048">
        <v>0</v>
      </c>
      <c r="AI2048" t="s">
        <v>697</v>
      </c>
      <c r="AJ2048" t="s">
        <v>697</v>
      </c>
      <c r="AK2048" t="s">
        <v>697</v>
      </c>
      <c r="AL2048">
        <v>0</v>
      </c>
      <c r="AM2048">
        <v>0</v>
      </c>
      <c r="AN2048" t="s">
        <v>697</v>
      </c>
      <c r="AO2048" t="s">
        <v>697</v>
      </c>
      <c r="AP2048" t="s">
        <v>697</v>
      </c>
      <c r="AQ2048" t="s">
        <v>697</v>
      </c>
      <c r="AR2048" t="s">
        <v>697</v>
      </c>
      <c r="AS2048" t="s">
        <v>697</v>
      </c>
      <c r="AT2048" t="s">
        <v>697</v>
      </c>
      <c r="AU2048" t="s">
        <v>697</v>
      </c>
      <c r="AV2048" t="s">
        <v>697</v>
      </c>
      <c r="AW2048" t="s">
        <v>697</v>
      </c>
      <c r="AX2048" t="s">
        <v>697</v>
      </c>
      <c r="AY2048" t="s">
        <v>697</v>
      </c>
      <c r="AZ2048" t="s">
        <v>697</v>
      </c>
      <c r="BA2048" t="s">
        <v>3740</v>
      </c>
      <c r="BB2048" t="s">
        <v>4085</v>
      </c>
      <c r="BC2048">
        <v>0.5</v>
      </c>
      <c r="BD2048" t="s">
        <v>846</v>
      </c>
      <c r="BE2048">
        <v>0</v>
      </c>
      <c r="BF2048">
        <v>0</v>
      </c>
      <c r="BG2048">
        <v>0</v>
      </c>
      <c r="BH2048">
        <v>0</v>
      </c>
      <c r="BI2048" t="s">
        <v>197</v>
      </c>
      <c r="BJ2048" t="s">
        <v>697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 t="s">
        <v>697</v>
      </c>
      <c r="BQ2048">
        <v>0</v>
      </c>
      <c r="BR2048">
        <v>0</v>
      </c>
      <c r="BS2048">
        <v>0</v>
      </c>
      <c r="BT2048" t="s">
        <v>697</v>
      </c>
      <c r="BU2048">
        <v>0</v>
      </c>
      <c r="BV2048">
        <v>0</v>
      </c>
      <c r="BW2048" t="s">
        <v>697</v>
      </c>
      <c r="BX2048">
        <v>0</v>
      </c>
    </row>
    <row r="2049" spans="1:76" x14ac:dyDescent="0.25">
      <c r="A2049" t="s">
        <v>192</v>
      </c>
      <c r="B2049" t="s">
        <v>697</v>
      </c>
      <c r="C2049" t="s">
        <v>697</v>
      </c>
      <c r="D2049" t="s">
        <v>697</v>
      </c>
      <c r="E2049" t="s">
        <v>697</v>
      </c>
      <c r="F2049" t="s">
        <v>685</v>
      </c>
      <c r="G2049" t="s">
        <v>697</v>
      </c>
      <c r="H2049" t="s">
        <v>184</v>
      </c>
      <c r="I2049" t="s">
        <v>3998</v>
      </c>
      <c r="J2049" t="s">
        <v>3998</v>
      </c>
      <c r="K2049">
        <v>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697</v>
      </c>
      <c r="AC2049" s="2">
        <v>-0.31147540983606559</v>
      </c>
      <c r="AD2049">
        <v>-7.0000000000000007E-2</v>
      </c>
      <c r="AE2049">
        <v>0</v>
      </c>
      <c r="AF2049">
        <v>0</v>
      </c>
      <c r="AG2049">
        <v>0</v>
      </c>
      <c r="AH2049">
        <v>0</v>
      </c>
      <c r="AI2049" t="s">
        <v>697</v>
      </c>
      <c r="AJ2049" t="s">
        <v>697</v>
      </c>
      <c r="AK2049" t="s">
        <v>697</v>
      </c>
      <c r="AL2049">
        <v>0</v>
      </c>
      <c r="AM2049">
        <v>0</v>
      </c>
      <c r="AN2049" t="s">
        <v>697</v>
      </c>
      <c r="AO2049" t="s">
        <v>697</v>
      </c>
      <c r="AP2049" t="s">
        <v>697</v>
      </c>
      <c r="AQ2049" t="s">
        <v>697</v>
      </c>
      <c r="AR2049" t="s">
        <v>697</v>
      </c>
      <c r="AS2049" t="s">
        <v>697</v>
      </c>
      <c r="AT2049" t="s">
        <v>697</v>
      </c>
      <c r="AU2049" t="s">
        <v>697</v>
      </c>
      <c r="AV2049" t="s">
        <v>697</v>
      </c>
      <c r="AW2049" t="s">
        <v>697</v>
      </c>
      <c r="AX2049" t="s">
        <v>697</v>
      </c>
      <c r="AY2049" t="s">
        <v>697</v>
      </c>
      <c r="AZ2049" t="s">
        <v>697</v>
      </c>
      <c r="BA2049" t="s">
        <v>3644</v>
      </c>
      <c r="BB2049" t="s">
        <v>4067</v>
      </c>
      <c r="BC2049">
        <v>0.38</v>
      </c>
      <c r="BD2049" t="s">
        <v>697</v>
      </c>
      <c r="BE2049">
        <v>0</v>
      </c>
      <c r="BF2049">
        <v>0</v>
      </c>
      <c r="BG2049">
        <v>0</v>
      </c>
      <c r="BH2049">
        <v>0</v>
      </c>
      <c r="BI2049" t="s">
        <v>197</v>
      </c>
      <c r="BJ2049" t="s">
        <v>697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 t="s">
        <v>697</v>
      </c>
      <c r="BQ2049">
        <v>0</v>
      </c>
      <c r="BR2049">
        <v>0</v>
      </c>
      <c r="BS2049">
        <v>0</v>
      </c>
      <c r="BT2049" t="s">
        <v>697</v>
      </c>
      <c r="BU2049">
        <v>0</v>
      </c>
      <c r="BV2049">
        <v>0</v>
      </c>
      <c r="BW2049" t="s">
        <v>697</v>
      </c>
      <c r="BX2049">
        <v>0</v>
      </c>
    </row>
    <row r="2050" spans="1:76" x14ac:dyDescent="0.25">
      <c r="A2050" t="s">
        <v>192</v>
      </c>
      <c r="B2050" t="s">
        <v>697</v>
      </c>
      <c r="C2050" t="s">
        <v>697</v>
      </c>
      <c r="D2050" t="s">
        <v>697</v>
      </c>
      <c r="E2050" t="s">
        <v>697</v>
      </c>
      <c r="F2050" t="s">
        <v>234</v>
      </c>
      <c r="G2050" t="s">
        <v>697</v>
      </c>
      <c r="H2050" t="s">
        <v>184</v>
      </c>
      <c r="I2050" t="s">
        <v>3998</v>
      </c>
      <c r="J2050" t="s">
        <v>3998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697</v>
      </c>
      <c r="AC2050" s="2">
        <v>-0.77868852459016391</v>
      </c>
      <c r="AD2050">
        <v>-0.17</v>
      </c>
      <c r="AE2050">
        <v>0</v>
      </c>
      <c r="AF2050">
        <v>0</v>
      </c>
      <c r="AG2050">
        <v>0</v>
      </c>
      <c r="AH2050">
        <v>0</v>
      </c>
      <c r="AI2050" t="s">
        <v>697</v>
      </c>
      <c r="AJ2050" t="s">
        <v>697</v>
      </c>
      <c r="AK2050" t="s">
        <v>697</v>
      </c>
      <c r="AL2050">
        <v>0</v>
      </c>
      <c r="AM2050">
        <v>0</v>
      </c>
      <c r="AN2050" t="s">
        <v>697</v>
      </c>
      <c r="AO2050" t="s">
        <v>697</v>
      </c>
      <c r="AP2050" t="s">
        <v>697</v>
      </c>
      <c r="AQ2050" t="s">
        <v>697</v>
      </c>
      <c r="AR2050" t="s">
        <v>697</v>
      </c>
      <c r="AS2050" t="s">
        <v>697</v>
      </c>
      <c r="AT2050" t="s">
        <v>697</v>
      </c>
      <c r="AU2050" t="s">
        <v>697</v>
      </c>
      <c r="AV2050" t="s">
        <v>697</v>
      </c>
      <c r="AW2050" t="s">
        <v>697</v>
      </c>
      <c r="AX2050" t="s">
        <v>697</v>
      </c>
      <c r="AY2050" t="s">
        <v>697</v>
      </c>
      <c r="AZ2050" t="s">
        <v>697</v>
      </c>
      <c r="BA2050" t="s">
        <v>3633</v>
      </c>
      <c r="BB2050" t="s">
        <v>3787</v>
      </c>
      <c r="BC2050">
        <v>0.95</v>
      </c>
      <c r="BD2050" t="s">
        <v>697</v>
      </c>
      <c r="BE2050">
        <v>0</v>
      </c>
      <c r="BF2050">
        <v>0</v>
      </c>
      <c r="BG2050">
        <v>0</v>
      </c>
      <c r="BH2050">
        <v>0</v>
      </c>
      <c r="BI2050" t="s">
        <v>197</v>
      </c>
      <c r="BJ2050" t="s">
        <v>697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 t="s">
        <v>697</v>
      </c>
      <c r="BQ2050">
        <v>0</v>
      </c>
      <c r="BR2050">
        <v>0</v>
      </c>
      <c r="BS2050">
        <v>0</v>
      </c>
      <c r="BT2050" t="s">
        <v>697</v>
      </c>
      <c r="BU2050">
        <v>0</v>
      </c>
      <c r="BV2050">
        <v>0</v>
      </c>
      <c r="BW2050" t="s">
        <v>697</v>
      </c>
      <c r="BX2050">
        <v>0</v>
      </c>
    </row>
    <row r="2051" spans="1:76" x14ac:dyDescent="0.25">
      <c r="A2051" t="s">
        <v>192</v>
      </c>
      <c r="B2051" t="s">
        <v>697</v>
      </c>
      <c r="C2051" t="s">
        <v>697</v>
      </c>
      <c r="D2051" t="s">
        <v>697</v>
      </c>
      <c r="E2051" t="s">
        <v>697</v>
      </c>
      <c r="F2051" t="s">
        <v>238</v>
      </c>
      <c r="G2051" t="s">
        <v>697</v>
      </c>
      <c r="H2051" t="s">
        <v>184</v>
      </c>
      <c r="I2051" t="s">
        <v>3998</v>
      </c>
      <c r="J2051" t="s">
        <v>3998</v>
      </c>
      <c r="K2051">
        <v>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697</v>
      </c>
      <c r="AC2051" s="2">
        <v>-0.30327868852459022</v>
      </c>
      <c r="AD2051">
        <v>-7.0000000000000007E-2</v>
      </c>
      <c r="AE2051">
        <v>0</v>
      </c>
      <c r="AF2051">
        <v>0</v>
      </c>
      <c r="AG2051">
        <v>0</v>
      </c>
      <c r="AH2051">
        <v>0</v>
      </c>
      <c r="AI2051" t="s">
        <v>697</v>
      </c>
      <c r="AJ2051" t="s">
        <v>697</v>
      </c>
      <c r="AK2051" t="s">
        <v>697</v>
      </c>
      <c r="AL2051">
        <v>0</v>
      </c>
      <c r="AM2051">
        <v>0</v>
      </c>
      <c r="AN2051" t="s">
        <v>697</v>
      </c>
      <c r="AO2051" t="s">
        <v>697</v>
      </c>
      <c r="AP2051" t="s">
        <v>697</v>
      </c>
      <c r="AQ2051" t="s">
        <v>697</v>
      </c>
      <c r="AR2051" t="s">
        <v>697</v>
      </c>
      <c r="AS2051" t="s">
        <v>697</v>
      </c>
      <c r="AT2051" t="s">
        <v>697</v>
      </c>
      <c r="AU2051" t="s">
        <v>697</v>
      </c>
      <c r="AV2051" t="s">
        <v>697</v>
      </c>
      <c r="AW2051" t="s">
        <v>697</v>
      </c>
      <c r="AX2051" t="s">
        <v>697</v>
      </c>
      <c r="AY2051" t="s">
        <v>697</v>
      </c>
      <c r="AZ2051" t="s">
        <v>697</v>
      </c>
      <c r="BA2051" t="s">
        <v>3624</v>
      </c>
      <c r="BB2051" t="s">
        <v>3880</v>
      </c>
      <c r="BC2051">
        <v>0.37</v>
      </c>
      <c r="BD2051" t="s">
        <v>697</v>
      </c>
      <c r="BE2051">
        <v>0</v>
      </c>
      <c r="BF2051">
        <v>0</v>
      </c>
      <c r="BG2051">
        <v>0</v>
      </c>
      <c r="BH2051">
        <v>0</v>
      </c>
      <c r="BI2051" t="s">
        <v>197</v>
      </c>
      <c r="BJ2051" t="s">
        <v>697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 t="s">
        <v>697</v>
      </c>
      <c r="BQ2051">
        <v>0</v>
      </c>
      <c r="BR2051">
        <v>0</v>
      </c>
      <c r="BS2051">
        <v>0</v>
      </c>
      <c r="BT2051" t="s">
        <v>697</v>
      </c>
      <c r="BU2051">
        <v>0</v>
      </c>
      <c r="BV2051">
        <v>0</v>
      </c>
      <c r="BW2051" t="s">
        <v>697</v>
      </c>
      <c r="BX2051">
        <v>0</v>
      </c>
    </row>
    <row r="2052" spans="1:76" x14ac:dyDescent="0.25">
      <c r="A2052" t="s">
        <v>192</v>
      </c>
      <c r="B2052" t="s">
        <v>697</v>
      </c>
      <c r="C2052" t="s">
        <v>697</v>
      </c>
      <c r="D2052" t="s">
        <v>697</v>
      </c>
      <c r="E2052" t="s">
        <v>697</v>
      </c>
      <c r="F2052" t="s">
        <v>210</v>
      </c>
      <c r="G2052" t="s">
        <v>697</v>
      </c>
      <c r="H2052" t="s">
        <v>184</v>
      </c>
      <c r="I2052" t="s">
        <v>3998</v>
      </c>
      <c r="J2052" t="s">
        <v>3998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697</v>
      </c>
      <c r="AC2052" s="2">
        <v>-1.8442622950819672</v>
      </c>
      <c r="AD2052">
        <v>-0.41</v>
      </c>
      <c r="AE2052">
        <v>0</v>
      </c>
      <c r="AF2052">
        <v>0</v>
      </c>
      <c r="AG2052">
        <v>0</v>
      </c>
      <c r="AH2052">
        <v>0</v>
      </c>
      <c r="AI2052" t="s">
        <v>697</v>
      </c>
      <c r="AJ2052" t="s">
        <v>697</v>
      </c>
      <c r="AK2052" t="s">
        <v>697</v>
      </c>
      <c r="AL2052">
        <v>0</v>
      </c>
      <c r="AM2052">
        <v>0</v>
      </c>
      <c r="AN2052" t="s">
        <v>697</v>
      </c>
      <c r="AO2052" t="s">
        <v>697</v>
      </c>
      <c r="AP2052" t="s">
        <v>697</v>
      </c>
      <c r="AQ2052" t="s">
        <v>697</v>
      </c>
      <c r="AR2052" t="s">
        <v>697</v>
      </c>
      <c r="AS2052" t="s">
        <v>697</v>
      </c>
      <c r="AT2052" t="s">
        <v>697</v>
      </c>
      <c r="AU2052" t="s">
        <v>697</v>
      </c>
      <c r="AV2052" t="s">
        <v>697</v>
      </c>
      <c r="AW2052" t="s">
        <v>697</v>
      </c>
      <c r="AX2052" t="s">
        <v>697</v>
      </c>
      <c r="AY2052" t="s">
        <v>697</v>
      </c>
      <c r="AZ2052" t="s">
        <v>697</v>
      </c>
      <c r="BA2052" t="s">
        <v>3696</v>
      </c>
      <c r="BB2052" t="s">
        <v>4162</v>
      </c>
      <c r="BC2052">
        <v>2.25</v>
      </c>
      <c r="BD2052" t="s">
        <v>697</v>
      </c>
      <c r="BE2052">
        <v>0</v>
      </c>
      <c r="BF2052">
        <v>0</v>
      </c>
      <c r="BG2052">
        <v>0</v>
      </c>
      <c r="BH2052">
        <v>0</v>
      </c>
      <c r="BI2052" t="s">
        <v>197</v>
      </c>
      <c r="BJ2052" t="s">
        <v>697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 t="s">
        <v>697</v>
      </c>
      <c r="BQ2052">
        <v>0</v>
      </c>
      <c r="BR2052">
        <v>0</v>
      </c>
      <c r="BS2052">
        <v>0</v>
      </c>
      <c r="BT2052" t="s">
        <v>697</v>
      </c>
      <c r="BU2052">
        <v>0</v>
      </c>
      <c r="BV2052">
        <v>0</v>
      </c>
      <c r="BW2052" t="s">
        <v>697</v>
      </c>
      <c r="BX2052">
        <v>0</v>
      </c>
    </row>
    <row r="2053" spans="1:76" x14ac:dyDescent="0.25">
      <c r="A2053" t="s">
        <v>192</v>
      </c>
      <c r="B2053" t="s">
        <v>697</v>
      </c>
      <c r="C2053" t="s">
        <v>697</v>
      </c>
      <c r="D2053" t="s">
        <v>697</v>
      </c>
      <c r="E2053" t="s">
        <v>697</v>
      </c>
      <c r="F2053" t="s">
        <v>225</v>
      </c>
      <c r="G2053" t="s">
        <v>697</v>
      </c>
      <c r="H2053" t="s">
        <v>184</v>
      </c>
      <c r="I2053" t="s">
        <v>3998</v>
      </c>
      <c r="J2053" t="s">
        <v>3998</v>
      </c>
      <c r="K2053">
        <v>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697</v>
      </c>
      <c r="AC2053" s="2">
        <v>-5.4918032786885247</v>
      </c>
      <c r="AD2053">
        <v>-1.21</v>
      </c>
      <c r="AE2053">
        <v>0</v>
      </c>
      <c r="AF2053">
        <v>0</v>
      </c>
      <c r="AG2053">
        <v>0</v>
      </c>
      <c r="AH2053">
        <v>0</v>
      </c>
      <c r="AI2053" t="s">
        <v>697</v>
      </c>
      <c r="AJ2053" t="s">
        <v>697</v>
      </c>
      <c r="AK2053" t="s">
        <v>697</v>
      </c>
      <c r="AL2053">
        <v>0</v>
      </c>
      <c r="AM2053">
        <v>0</v>
      </c>
      <c r="AN2053" t="s">
        <v>697</v>
      </c>
      <c r="AO2053" t="s">
        <v>697</v>
      </c>
      <c r="AP2053" t="s">
        <v>697</v>
      </c>
      <c r="AQ2053" t="s">
        <v>697</v>
      </c>
      <c r="AR2053" t="s">
        <v>697</v>
      </c>
      <c r="AS2053" t="s">
        <v>697</v>
      </c>
      <c r="AT2053" t="s">
        <v>697</v>
      </c>
      <c r="AU2053" t="s">
        <v>697</v>
      </c>
      <c r="AV2053" t="s">
        <v>697</v>
      </c>
      <c r="AW2053" t="s">
        <v>697</v>
      </c>
      <c r="AX2053" t="s">
        <v>697</v>
      </c>
      <c r="AY2053" t="s">
        <v>697</v>
      </c>
      <c r="AZ2053" t="s">
        <v>697</v>
      </c>
      <c r="BA2053" t="s">
        <v>4111</v>
      </c>
      <c r="BB2053" t="s">
        <v>4112</v>
      </c>
      <c r="BC2053">
        <v>6.7</v>
      </c>
      <c r="BD2053" t="s">
        <v>697</v>
      </c>
      <c r="BE2053">
        <v>0</v>
      </c>
      <c r="BF2053">
        <v>0</v>
      </c>
      <c r="BG2053">
        <v>0</v>
      </c>
      <c r="BH2053">
        <v>0</v>
      </c>
      <c r="BI2053" t="s">
        <v>197</v>
      </c>
      <c r="BJ2053" t="s">
        <v>697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 t="s">
        <v>697</v>
      </c>
      <c r="BQ2053">
        <v>0</v>
      </c>
      <c r="BR2053">
        <v>0</v>
      </c>
      <c r="BS2053">
        <v>0</v>
      </c>
      <c r="BT2053" t="s">
        <v>697</v>
      </c>
      <c r="BU2053">
        <v>0</v>
      </c>
      <c r="BV2053">
        <v>0</v>
      </c>
      <c r="BW2053" t="s">
        <v>697</v>
      </c>
      <c r="BX2053">
        <v>0</v>
      </c>
    </row>
    <row r="2054" spans="1:76" x14ac:dyDescent="0.25">
      <c r="A2054" t="s">
        <v>192</v>
      </c>
      <c r="B2054" t="s">
        <v>697</v>
      </c>
      <c r="C2054" t="s">
        <v>697</v>
      </c>
      <c r="D2054" t="s">
        <v>697</v>
      </c>
      <c r="E2054" t="s">
        <v>697</v>
      </c>
      <c r="F2054" t="s">
        <v>257</v>
      </c>
      <c r="G2054" t="s">
        <v>697</v>
      </c>
      <c r="H2054" t="s">
        <v>184</v>
      </c>
      <c r="I2054" t="s">
        <v>3998</v>
      </c>
      <c r="J2054" t="s">
        <v>3998</v>
      </c>
      <c r="K2054">
        <v>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697</v>
      </c>
      <c r="AC2054" s="2">
        <v>-1.4754098360655739</v>
      </c>
      <c r="AD2054">
        <v>-0.32</v>
      </c>
      <c r="AE2054">
        <v>0</v>
      </c>
      <c r="AF2054">
        <v>0</v>
      </c>
      <c r="AG2054">
        <v>0</v>
      </c>
      <c r="AH2054">
        <v>0</v>
      </c>
      <c r="AI2054" t="s">
        <v>697</v>
      </c>
      <c r="AJ2054" t="s">
        <v>697</v>
      </c>
      <c r="AK2054" t="s">
        <v>697</v>
      </c>
      <c r="AL2054">
        <v>0</v>
      </c>
      <c r="AM2054">
        <v>0</v>
      </c>
      <c r="AN2054" t="s">
        <v>697</v>
      </c>
      <c r="AO2054" t="s">
        <v>697</v>
      </c>
      <c r="AP2054" t="s">
        <v>697</v>
      </c>
      <c r="AQ2054" t="s">
        <v>697</v>
      </c>
      <c r="AR2054" t="s">
        <v>697</v>
      </c>
      <c r="AS2054" t="s">
        <v>697</v>
      </c>
      <c r="AT2054" t="s">
        <v>697</v>
      </c>
      <c r="AU2054" t="s">
        <v>697</v>
      </c>
      <c r="AV2054" t="s">
        <v>697</v>
      </c>
      <c r="AW2054" t="s">
        <v>697</v>
      </c>
      <c r="AX2054" t="s">
        <v>697</v>
      </c>
      <c r="AY2054" t="s">
        <v>697</v>
      </c>
      <c r="AZ2054" t="s">
        <v>697</v>
      </c>
      <c r="BA2054" t="s">
        <v>3515</v>
      </c>
      <c r="BB2054" t="s">
        <v>3516</v>
      </c>
      <c r="BC2054">
        <v>1.8</v>
      </c>
      <c r="BD2054" t="s">
        <v>826</v>
      </c>
      <c r="BE2054">
        <v>0</v>
      </c>
      <c r="BF2054">
        <v>0</v>
      </c>
      <c r="BG2054">
        <v>0</v>
      </c>
      <c r="BH2054">
        <v>0</v>
      </c>
      <c r="BI2054" t="s">
        <v>197</v>
      </c>
      <c r="BJ2054" t="s">
        <v>697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 t="s">
        <v>697</v>
      </c>
      <c r="BQ2054">
        <v>0</v>
      </c>
      <c r="BR2054">
        <v>0</v>
      </c>
      <c r="BS2054">
        <v>0</v>
      </c>
      <c r="BT2054" t="s">
        <v>697</v>
      </c>
      <c r="BU2054">
        <v>0</v>
      </c>
      <c r="BV2054">
        <v>0</v>
      </c>
      <c r="BW2054" t="s">
        <v>697</v>
      </c>
      <c r="BX2054">
        <v>0</v>
      </c>
    </row>
    <row r="2055" spans="1:76" x14ac:dyDescent="0.25">
      <c r="A2055" t="s">
        <v>192</v>
      </c>
      <c r="B2055" t="s">
        <v>697</v>
      </c>
      <c r="C2055" t="s">
        <v>697</v>
      </c>
      <c r="D2055" t="s">
        <v>697</v>
      </c>
      <c r="E2055" t="s">
        <v>697</v>
      </c>
      <c r="F2055" t="s">
        <v>697</v>
      </c>
      <c r="G2055" t="s">
        <v>198</v>
      </c>
      <c r="H2055" t="s">
        <v>156</v>
      </c>
      <c r="I2055" t="s">
        <v>3998</v>
      </c>
      <c r="J2055" t="s">
        <v>3998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3.7145000000000001</v>
      </c>
      <c r="Z2055">
        <v>0</v>
      </c>
      <c r="AA2055">
        <v>0</v>
      </c>
      <c r="AB2055" t="s">
        <v>697</v>
      </c>
      <c r="AC2055" s="2">
        <v>-3.0446721311475411</v>
      </c>
      <c r="AD2055">
        <v>-0.67</v>
      </c>
      <c r="AE2055">
        <v>0</v>
      </c>
      <c r="AF2055">
        <v>0</v>
      </c>
      <c r="AG2055">
        <v>0</v>
      </c>
      <c r="AH2055">
        <v>0</v>
      </c>
      <c r="AI2055" t="s">
        <v>697</v>
      </c>
      <c r="AJ2055" t="s">
        <v>697</v>
      </c>
      <c r="AK2055" t="s">
        <v>697</v>
      </c>
      <c r="AL2055">
        <v>0</v>
      </c>
      <c r="AM2055">
        <v>0</v>
      </c>
      <c r="AN2055" t="s">
        <v>697</v>
      </c>
      <c r="AO2055" t="s">
        <v>697</v>
      </c>
      <c r="AP2055" t="s">
        <v>697</v>
      </c>
      <c r="AQ2055" t="s">
        <v>3852</v>
      </c>
      <c r="AR2055" t="s">
        <v>697</v>
      </c>
      <c r="AS2055" t="s">
        <v>697</v>
      </c>
      <c r="AT2055" t="s">
        <v>697</v>
      </c>
      <c r="AU2055" t="s">
        <v>697</v>
      </c>
      <c r="AV2055" t="s">
        <v>697</v>
      </c>
      <c r="AW2055" t="s">
        <v>697</v>
      </c>
      <c r="AX2055" t="s">
        <v>697</v>
      </c>
      <c r="AY2055" t="s">
        <v>697</v>
      </c>
      <c r="AZ2055" t="s">
        <v>697</v>
      </c>
      <c r="BA2055" t="s">
        <v>3615</v>
      </c>
      <c r="BB2055" t="s">
        <v>3854</v>
      </c>
      <c r="BC2055">
        <v>0</v>
      </c>
      <c r="BD2055" t="s">
        <v>697</v>
      </c>
      <c r="BE2055">
        <v>0</v>
      </c>
      <c r="BF2055">
        <v>0</v>
      </c>
      <c r="BG2055">
        <v>0</v>
      </c>
      <c r="BH2055">
        <v>0</v>
      </c>
      <c r="BI2055" t="s">
        <v>197</v>
      </c>
      <c r="BJ2055" t="s">
        <v>697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 t="s">
        <v>697</v>
      </c>
      <c r="BQ2055">
        <v>0</v>
      </c>
      <c r="BR2055">
        <v>0</v>
      </c>
      <c r="BS2055">
        <v>0</v>
      </c>
      <c r="BT2055" t="s">
        <v>697</v>
      </c>
      <c r="BU2055">
        <v>0</v>
      </c>
      <c r="BV2055">
        <v>0</v>
      </c>
      <c r="BW2055" t="s">
        <v>697</v>
      </c>
      <c r="BX2055">
        <v>0</v>
      </c>
    </row>
    <row r="2056" spans="1:76" x14ac:dyDescent="0.25">
      <c r="A2056" t="s">
        <v>192</v>
      </c>
      <c r="B2056" t="s">
        <v>697</v>
      </c>
      <c r="C2056" t="s">
        <v>697</v>
      </c>
      <c r="D2056" t="s">
        <v>697</v>
      </c>
      <c r="E2056" t="s">
        <v>697</v>
      </c>
      <c r="F2056" t="s">
        <v>697</v>
      </c>
      <c r="G2056" t="s">
        <v>198</v>
      </c>
      <c r="H2056" t="s">
        <v>156</v>
      </c>
      <c r="I2056" t="s">
        <v>3998</v>
      </c>
      <c r="J2056" t="s">
        <v>3998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3.7145000000000001</v>
      </c>
      <c r="Z2056">
        <v>0</v>
      </c>
      <c r="AA2056">
        <v>0</v>
      </c>
      <c r="AB2056" t="s">
        <v>697</v>
      </c>
      <c r="AC2056" s="2">
        <v>-3.0446721311475411</v>
      </c>
      <c r="AD2056">
        <v>-0.67</v>
      </c>
      <c r="AE2056">
        <v>0</v>
      </c>
      <c r="AF2056">
        <v>0</v>
      </c>
      <c r="AG2056">
        <v>0</v>
      </c>
      <c r="AH2056">
        <v>0</v>
      </c>
      <c r="AI2056" t="s">
        <v>697</v>
      </c>
      <c r="AJ2056" t="s">
        <v>697</v>
      </c>
      <c r="AK2056" t="s">
        <v>697</v>
      </c>
      <c r="AL2056">
        <v>0</v>
      </c>
      <c r="AM2056">
        <v>0</v>
      </c>
      <c r="AN2056" t="s">
        <v>697</v>
      </c>
      <c r="AO2056" t="s">
        <v>697</v>
      </c>
      <c r="AP2056" t="s">
        <v>697</v>
      </c>
      <c r="AQ2056" t="s">
        <v>3930</v>
      </c>
      <c r="AR2056" t="s">
        <v>697</v>
      </c>
      <c r="AS2056" t="s">
        <v>697</v>
      </c>
      <c r="AT2056" t="s">
        <v>697</v>
      </c>
      <c r="AU2056" t="s">
        <v>697</v>
      </c>
      <c r="AV2056" t="s">
        <v>697</v>
      </c>
      <c r="AW2056" t="s">
        <v>697</v>
      </c>
      <c r="AX2056" t="s">
        <v>697</v>
      </c>
      <c r="AY2056" t="s">
        <v>697</v>
      </c>
      <c r="AZ2056" t="s">
        <v>697</v>
      </c>
      <c r="BA2056" t="s">
        <v>1384</v>
      </c>
      <c r="BB2056" t="s">
        <v>1500</v>
      </c>
      <c r="BC2056">
        <v>0</v>
      </c>
      <c r="BD2056" t="s">
        <v>697</v>
      </c>
      <c r="BE2056">
        <v>0</v>
      </c>
      <c r="BF2056">
        <v>0</v>
      </c>
      <c r="BG2056">
        <v>0</v>
      </c>
      <c r="BH2056">
        <v>0</v>
      </c>
      <c r="BI2056" t="s">
        <v>197</v>
      </c>
      <c r="BJ2056" t="s">
        <v>697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 t="s">
        <v>697</v>
      </c>
      <c r="BQ2056">
        <v>0</v>
      </c>
      <c r="BR2056">
        <v>0</v>
      </c>
      <c r="BS2056">
        <v>0</v>
      </c>
      <c r="BT2056" t="s">
        <v>697</v>
      </c>
      <c r="BU2056">
        <v>0</v>
      </c>
      <c r="BV2056">
        <v>0</v>
      </c>
      <c r="BW2056" t="s">
        <v>697</v>
      </c>
      <c r="BX2056">
        <v>0</v>
      </c>
    </row>
    <row r="2057" spans="1:76" x14ac:dyDescent="0.25">
      <c r="A2057" t="s">
        <v>192</v>
      </c>
      <c r="B2057" t="s">
        <v>697</v>
      </c>
      <c r="C2057" t="s">
        <v>697</v>
      </c>
      <c r="D2057" t="s">
        <v>697</v>
      </c>
      <c r="E2057" t="s">
        <v>697</v>
      </c>
      <c r="F2057" t="s">
        <v>697</v>
      </c>
      <c r="G2057" t="s">
        <v>198</v>
      </c>
      <c r="H2057" t="s">
        <v>156</v>
      </c>
      <c r="I2057" t="s">
        <v>3998</v>
      </c>
      <c r="J2057" t="s">
        <v>3998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3.7145000000000001</v>
      </c>
      <c r="Z2057">
        <v>0</v>
      </c>
      <c r="AA2057">
        <v>0</v>
      </c>
      <c r="AB2057" t="s">
        <v>697</v>
      </c>
      <c r="AC2057" s="2">
        <v>-3.0446721311475411</v>
      </c>
      <c r="AD2057">
        <v>-0.67</v>
      </c>
      <c r="AE2057">
        <v>0</v>
      </c>
      <c r="AF2057">
        <v>0</v>
      </c>
      <c r="AG2057">
        <v>0</v>
      </c>
      <c r="AH2057">
        <v>0</v>
      </c>
      <c r="AI2057" t="s">
        <v>697</v>
      </c>
      <c r="AJ2057" t="s">
        <v>697</v>
      </c>
      <c r="AK2057" t="s">
        <v>697</v>
      </c>
      <c r="AL2057">
        <v>0</v>
      </c>
      <c r="AM2057">
        <v>0</v>
      </c>
      <c r="AN2057" t="s">
        <v>697</v>
      </c>
      <c r="AO2057" t="s">
        <v>697</v>
      </c>
      <c r="AP2057" t="s">
        <v>697</v>
      </c>
      <c r="AQ2057" t="s">
        <v>3833</v>
      </c>
      <c r="AR2057" t="s">
        <v>697</v>
      </c>
      <c r="AS2057" t="s">
        <v>697</v>
      </c>
      <c r="AT2057" t="s">
        <v>697</v>
      </c>
      <c r="AU2057" t="s">
        <v>697</v>
      </c>
      <c r="AV2057" t="s">
        <v>697</v>
      </c>
      <c r="AW2057" t="s">
        <v>697</v>
      </c>
      <c r="AX2057" t="s">
        <v>697</v>
      </c>
      <c r="AY2057" t="s">
        <v>697</v>
      </c>
      <c r="AZ2057" t="s">
        <v>697</v>
      </c>
      <c r="BA2057" t="s">
        <v>1520</v>
      </c>
      <c r="BB2057" t="s">
        <v>2935</v>
      </c>
      <c r="BC2057">
        <v>0</v>
      </c>
      <c r="BD2057" t="s">
        <v>697</v>
      </c>
      <c r="BE2057">
        <v>0</v>
      </c>
      <c r="BF2057">
        <v>0</v>
      </c>
      <c r="BG2057">
        <v>0</v>
      </c>
      <c r="BH2057">
        <v>0</v>
      </c>
      <c r="BI2057" t="s">
        <v>197</v>
      </c>
      <c r="BJ2057" t="s">
        <v>697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 t="s">
        <v>697</v>
      </c>
      <c r="BQ2057">
        <v>0</v>
      </c>
      <c r="BR2057">
        <v>0</v>
      </c>
      <c r="BS2057">
        <v>0</v>
      </c>
      <c r="BT2057" t="s">
        <v>697</v>
      </c>
      <c r="BU2057">
        <v>0</v>
      </c>
      <c r="BV2057">
        <v>0</v>
      </c>
      <c r="BW2057" t="s">
        <v>697</v>
      </c>
      <c r="BX2057">
        <v>0</v>
      </c>
    </row>
    <row r="2058" spans="1:76" x14ac:dyDescent="0.25">
      <c r="A2058" t="s">
        <v>192</v>
      </c>
      <c r="B2058" t="s">
        <v>697</v>
      </c>
      <c r="C2058" t="s">
        <v>697</v>
      </c>
      <c r="D2058" t="s">
        <v>697</v>
      </c>
      <c r="E2058" t="s">
        <v>697</v>
      </c>
      <c r="F2058" t="s">
        <v>697</v>
      </c>
      <c r="G2058" t="s">
        <v>198</v>
      </c>
      <c r="H2058" t="s">
        <v>156</v>
      </c>
      <c r="I2058" t="s">
        <v>3998</v>
      </c>
      <c r="J2058" t="s">
        <v>3998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3.7145000000000001</v>
      </c>
      <c r="Z2058">
        <v>0</v>
      </c>
      <c r="AA2058">
        <v>0</v>
      </c>
      <c r="AB2058" t="s">
        <v>697</v>
      </c>
      <c r="AC2058" s="2">
        <v>-3.0446721311475411</v>
      </c>
      <c r="AD2058">
        <v>-0.67</v>
      </c>
      <c r="AE2058">
        <v>0</v>
      </c>
      <c r="AF2058">
        <v>0</v>
      </c>
      <c r="AG2058">
        <v>0</v>
      </c>
      <c r="AH2058">
        <v>0</v>
      </c>
      <c r="AI2058" t="s">
        <v>697</v>
      </c>
      <c r="AJ2058" t="s">
        <v>697</v>
      </c>
      <c r="AK2058" t="s">
        <v>697</v>
      </c>
      <c r="AL2058">
        <v>0</v>
      </c>
      <c r="AM2058">
        <v>0</v>
      </c>
      <c r="AN2058" t="s">
        <v>697</v>
      </c>
      <c r="AO2058" t="s">
        <v>697</v>
      </c>
      <c r="AP2058" t="s">
        <v>697</v>
      </c>
      <c r="AQ2058" t="s">
        <v>3914</v>
      </c>
      <c r="AR2058" t="s">
        <v>697</v>
      </c>
      <c r="AS2058" t="s">
        <v>697</v>
      </c>
      <c r="AT2058" t="s">
        <v>697</v>
      </c>
      <c r="AU2058" t="s">
        <v>697</v>
      </c>
      <c r="AV2058" t="s">
        <v>697</v>
      </c>
      <c r="AW2058" t="s">
        <v>697</v>
      </c>
      <c r="AX2058" t="s">
        <v>697</v>
      </c>
      <c r="AY2058" t="s">
        <v>697</v>
      </c>
      <c r="AZ2058" t="s">
        <v>697</v>
      </c>
      <c r="BA2058" t="s">
        <v>3916</v>
      </c>
      <c r="BB2058" t="s">
        <v>3917</v>
      </c>
      <c r="BC2058">
        <v>0</v>
      </c>
      <c r="BD2058" t="s">
        <v>697</v>
      </c>
      <c r="BE2058">
        <v>0</v>
      </c>
      <c r="BF2058">
        <v>0</v>
      </c>
      <c r="BG2058">
        <v>0</v>
      </c>
      <c r="BH2058">
        <v>0</v>
      </c>
      <c r="BI2058" t="s">
        <v>197</v>
      </c>
      <c r="BJ2058" t="s">
        <v>697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 t="s">
        <v>697</v>
      </c>
      <c r="BQ2058">
        <v>0</v>
      </c>
      <c r="BR2058">
        <v>0</v>
      </c>
      <c r="BS2058">
        <v>0</v>
      </c>
      <c r="BT2058" t="s">
        <v>697</v>
      </c>
      <c r="BU2058">
        <v>0</v>
      </c>
      <c r="BV2058">
        <v>0</v>
      </c>
      <c r="BW2058" t="s">
        <v>697</v>
      </c>
      <c r="BX2058">
        <v>0</v>
      </c>
    </row>
    <row r="2059" spans="1:76" x14ac:dyDescent="0.25">
      <c r="A2059" t="s">
        <v>192</v>
      </c>
      <c r="B2059" t="s">
        <v>697</v>
      </c>
      <c r="C2059" t="s">
        <v>697</v>
      </c>
      <c r="D2059" t="s">
        <v>697</v>
      </c>
      <c r="E2059" t="s">
        <v>697</v>
      </c>
      <c r="F2059" t="s">
        <v>697</v>
      </c>
      <c r="G2059" t="s">
        <v>198</v>
      </c>
      <c r="H2059" t="s">
        <v>156</v>
      </c>
      <c r="I2059" t="s">
        <v>3998</v>
      </c>
      <c r="J2059" t="s">
        <v>3998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3.98</v>
      </c>
      <c r="Z2059">
        <v>0</v>
      </c>
      <c r="AA2059">
        <v>0</v>
      </c>
      <c r="AB2059" t="s">
        <v>697</v>
      </c>
      <c r="AC2059" s="2">
        <v>-3.262295081967213</v>
      </c>
      <c r="AD2059">
        <v>-0.72</v>
      </c>
      <c r="AE2059">
        <v>0</v>
      </c>
      <c r="AF2059">
        <v>0</v>
      </c>
      <c r="AG2059">
        <v>0</v>
      </c>
      <c r="AH2059">
        <v>0</v>
      </c>
      <c r="AI2059" t="s">
        <v>697</v>
      </c>
      <c r="AJ2059" t="s">
        <v>697</v>
      </c>
      <c r="AK2059" t="s">
        <v>697</v>
      </c>
      <c r="AL2059">
        <v>0</v>
      </c>
      <c r="AM2059">
        <v>0</v>
      </c>
      <c r="AN2059" t="s">
        <v>697</v>
      </c>
      <c r="AO2059" t="s">
        <v>697</v>
      </c>
      <c r="AP2059" t="s">
        <v>697</v>
      </c>
      <c r="AQ2059" t="s">
        <v>3836</v>
      </c>
      <c r="AR2059" t="s">
        <v>697</v>
      </c>
      <c r="AS2059" t="s">
        <v>697</v>
      </c>
      <c r="AT2059" t="s">
        <v>697</v>
      </c>
      <c r="AU2059" t="s">
        <v>697</v>
      </c>
      <c r="AV2059" t="s">
        <v>697</v>
      </c>
      <c r="AW2059" t="s">
        <v>697</v>
      </c>
      <c r="AX2059" t="s">
        <v>697</v>
      </c>
      <c r="AY2059" t="s">
        <v>697</v>
      </c>
      <c r="AZ2059" t="s">
        <v>697</v>
      </c>
      <c r="BA2059" t="s">
        <v>3654</v>
      </c>
      <c r="BB2059" t="s">
        <v>3838</v>
      </c>
      <c r="BC2059">
        <v>0</v>
      </c>
      <c r="BD2059" t="s">
        <v>697</v>
      </c>
      <c r="BE2059">
        <v>0</v>
      </c>
      <c r="BF2059">
        <v>0</v>
      </c>
      <c r="BG2059">
        <v>0</v>
      </c>
      <c r="BH2059">
        <v>0</v>
      </c>
      <c r="BI2059" t="s">
        <v>197</v>
      </c>
      <c r="BJ2059" t="s">
        <v>697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 t="s">
        <v>697</v>
      </c>
      <c r="BQ2059">
        <v>0</v>
      </c>
      <c r="BR2059">
        <v>0</v>
      </c>
      <c r="BS2059">
        <v>0</v>
      </c>
      <c r="BT2059" t="s">
        <v>697</v>
      </c>
      <c r="BU2059">
        <v>0</v>
      </c>
      <c r="BV2059">
        <v>0</v>
      </c>
      <c r="BW2059" t="s">
        <v>697</v>
      </c>
      <c r="BX2059">
        <v>0</v>
      </c>
    </row>
    <row r="2060" spans="1:76" x14ac:dyDescent="0.25">
      <c r="A2060" t="s">
        <v>724</v>
      </c>
      <c r="B2060" t="s">
        <v>201</v>
      </c>
      <c r="C2060" t="s">
        <v>725</v>
      </c>
      <c r="D2060" t="s">
        <v>670</v>
      </c>
      <c r="E2060" t="s">
        <v>697</v>
      </c>
      <c r="F2060" t="s">
        <v>644</v>
      </c>
      <c r="G2060" t="s">
        <v>697</v>
      </c>
      <c r="H2060" t="s">
        <v>184</v>
      </c>
      <c r="I2060" t="s">
        <v>3998</v>
      </c>
      <c r="J2060" t="s">
        <v>3998</v>
      </c>
      <c r="K2060">
        <v>2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697</v>
      </c>
      <c r="AC2060" s="2">
        <v>-1.3934426229508197</v>
      </c>
      <c r="AD2060">
        <v>-0.31</v>
      </c>
      <c r="AE2060">
        <v>0</v>
      </c>
      <c r="AF2060">
        <v>0</v>
      </c>
      <c r="AG2060">
        <v>0</v>
      </c>
      <c r="AH2060">
        <v>0</v>
      </c>
      <c r="AI2060" t="s">
        <v>697</v>
      </c>
      <c r="AJ2060" t="s">
        <v>697</v>
      </c>
      <c r="AK2060" t="s">
        <v>697</v>
      </c>
      <c r="AL2060">
        <v>0</v>
      </c>
      <c r="AM2060">
        <v>0</v>
      </c>
      <c r="AN2060" t="s">
        <v>697</v>
      </c>
      <c r="AO2060" t="s">
        <v>697</v>
      </c>
      <c r="AP2060" t="s">
        <v>697</v>
      </c>
      <c r="AQ2060" t="s">
        <v>697</v>
      </c>
      <c r="AR2060" t="s">
        <v>697</v>
      </c>
      <c r="AS2060" t="s">
        <v>697</v>
      </c>
      <c r="AT2060" t="s">
        <v>697</v>
      </c>
      <c r="AU2060" t="s">
        <v>697</v>
      </c>
      <c r="AV2060" t="s">
        <v>697</v>
      </c>
      <c r="AW2060" t="s">
        <v>697</v>
      </c>
      <c r="AX2060" t="s">
        <v>697</v>
      </c>
      <c r="AY2060" t="s">
        <v>697</v>
      </c>
      <c r="AZ2060" t="s">
        <v>697</v>
      </c>
      <c r="BA2060" t="s">
        <v>3947</v>
      </c>
      <c r="BB2060" t="s">
        <v>4163</v>
      </c>
      <c r="BC2060">
        <v>1.7</v>
      </c>
      <c r="BD2060" t="s">
        <v>697</v>
      </c>
      <c r="BE2060">
        <v>0</v>
      </c>
      <c r="BF2060">
        <v>0</v>
      </c>
      <c r="BG2060">
        <v>0</v>
      </c>
      <c r="BH2060">
        <v>0</v>
      </c>
      <c r="BI2060" t="s">
        <v>197</v>
      </c>
      <c r="BJ2060" t="s">
        <v>697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 t="s">
        <v>697</v>
      </c>
      <c r="BQ2060">
        <v>0</v>
      </c>
      <c r="BR2060">
        <v>0</v>
      </c>
      <c r="BS2060">
        <v>0</v>
      </c>
      <c r="BT2060" t="s">
        <v>697</v>
      </c>
      <c r="BU2060">
        <v>0</v>
      </c>
      <c r="BV2060">
        <v>0</v>
      </c>
      <c r="BW2060" t="s">
        <v>697</v>
      </c>
      <c r="BX2060">
        <v>0</v>
      </c>
    </row>
    <row r="2061" spans="1:76" x14ac:dyDescent="0.25">
      <c r="A2061" t="s">
        <v>724</v>
      </c>
      <c r="B2061" t="s">
        <v>201</v>
      </c>
      <c r="C2061" t="s">
        <v>725</v>
      </c>
      <c r="D2061" t="s">
        <v>670</v>
      </c>
      <c r="E2061" t="s">
        <v>697</v>
      </c>
      <c r="F2061" t="s">
        <v>644</v>
      </c>
      <c r="G2061" t="s">
        <v>697</v>
      </c>
      <c r="H2061" t="s">
        <v>184</v>
      </c>
      <c r="I2061" t="s">
        <v>3998</v>
      </c>
      <c r="J2061" t="s">
        <v>3998</v>
      </c>
      <c r="K2061">
        <v>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697</v>
      </c>
      <c r="AC2061" s="2">
        <v>-2.6557377049180326</v>
      </c>
      <c r="AD2061">
        <v>-0.57999999999999996</v>
      </c>
      <c r="AE2061">
        <v>0</v>
      </c>
      <c r="AF2061">
        <v>0</v>
      </c>
      <c r="AG2061">
        <v>0</v>
      </c>
      <c r="AH2061">
        <v>0</v>
      </c>
      <c r="AI2061" t="s">
        <v>697</v>
      </c>
      <c r="AJ2061" t="s">
        <v>697</v>
      </c>
      <c r="AK2061" t="s">
        <v>697</v>
      </c>
      <c r="AL2061">
        <v>0</v>
      </c>
      <c r="AM2061">
        <v>0</v>
      </c>
      <c r="AN2061" t="s">
        <v>697</v>
      </c>
      <c r="AO2061" t="s">
        <v>697</v>
      </c>
      <c r="AP2061" t="s">
        <v>697</v>
      </c>
      <c r="AQ2061" t="s">
        <v>697</v>
      </c>
      <c r="AR2061" t="s">
        <v>697</v>
      </c>
      <c r="AS2061" t="s">
        <v>697</v>
      </c>
      <c r="AT2061" t="s">
        <v>697</v>
      </c>
      <c r="AU2061" t="s">
        <v>697</v>
      </c>
      <c r="AV2061" t="s">
        <v>697</v>
      </c>
      <c r="AW2061" t="s">
        <v>697</v>
      </c>
      <c r="AX2061" t="s">
        <v>697</v>
      </c>
      <c r="AY2061" t="s">
        <v>697</v>
      </c>
      <c r="AZ2061" t="s">
        <v>697</v>
      </c>
      <c r="BA2061" t="s">
        <v>4164</v>
      </c>
      <c r="BB2061" t="s">
        <v>4165</v>
      </c>
      <c r="BC2061">
        <v>3.24</v>
      </c>
      <c r="BD2061" t="s">
        <v>697</v>
      </c>
      <c r="BE2061">
        <v>0</v>
      </c>
      <c r="BF2061">
        <v>0</v>
      </c>
      <c r="BG2061">
        <v>0</v>
      </c>
      <c r="BH2061">
        <v>0</v>
      </c>
      <c r="BI2061" t="s">
        <v>197</v>
      </c>
      <c r="BJ2061" t="s">
        <v>697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 t="s">
        <v>697</v>
      </c>
      <c r="BQ2061">
        <v>0</v>
      </c>
      <c r="BR2061">
        <v>0</v>
      </c>
      <c r="BS2061">
        <v>0</v>
      </c>
      <c r="BT2061" t="s">
        <v>697</v>
      </c>
      <c r="BU2061">
        <v>0</v>
      </c>
      <c r="BV2061">
        <v>0</v>
      </c>
      <c r="BW2061" t="s">
        <v>697</v>
      </c>
      <c r="BX2061">
        <v>0</v>
      </c>
    </row>
    <row r="2062" spans="1:76" x14ac:dyDescent="0.25">
      <c r="A2062" t="s">
        <v>737</v>
      </c>
      <c r="B2062" t="s">
        <v>201</v>
      </c>
      <c r="C2062" t="s">
        <v>641</v>
      </c>
      <c r="D2062" t="s">
        <v>670</v>
      </c>
      <c r="E2062" t="s">
        <v>697</v>
      </c>
      <c r="F2062" t="s">
        <v>640</v>
      </c>
      <c r="G2062" t="s">
        <v>697</v>
      </c>
      <c r="H2062" t="s">
        <v>184</v>
      </c>
      <c r="I2062" t="s">
        <v>3998</v>
      </c>
      <c r="J2062" t="s">
        <v>3998</v>
      </c>
      <c r="K2062">
        <v>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697</v>
      </c>
      <c r="AC2062" s="2">
        <v>-4.942622950819672</v>
      </c>
      <c r="AD2062">
        <v>-1.0900000000000001</v>
      </c>
      <c r="AE2062">
        <v>0</v>
      </c>
      <c r="AF2062">
        <v>0</v>
      </c>
      <c r="AG2062">
        <v>0</v>
      </c>
      <c r="AH2062">
        <v>0</v>
      </c>
      <c r="AI2062" t="s">
        <v>697</v>
      </c>
      <c r="AJ2062" t="s">
        <v>697</v>
      </c>
      <c r="AK2062" t="s">
        <v>697</v>
      </c>
      <c r="AL2062">
        <v>0</v>
      </c>
      <c r="AM2062">
        <v>0</v>
      </c>
      <c r="AN2062" t="s">
        <v>697</v>
      </c>
      <c r="AO2062" t="s">
        <v>697</v>
      </c>
      <c r="AP2062" t="s">
        <v>697</v>
      </c>
      <c r="AQ2062" t="s">
        <v>697</v>
      </c>
      <c r="AR2062" t="s">
        <v>697</v>
      </c>
      <c r="AS2062" t="s">
        <v>697</v>
      </c>
      <c r="AT2062" t="s">
        <v>697</v>
      </c>
      <c r="AU2062" t="s">
        <v>697</v>
      </c>
      <c r="AV2062" t="s">
        <v>697</v>
      </c>
      <c r="AW2062" t="s">
        <v>697</v>
      </c>
      <c r="AX2062" t="s">
        <v>697</v>
      </c>
      <c r="AY2062" t="s">
        <v>697</v>
      </c>
      <c r="AZ2062" t="s">
        <v>697</v>
      </c>
      <c r="BA2062" t="s">
        <v>4166</v>
      </c>
      <c r="BB2062" t="s">
        <v>4167</v>
      </c>
      <c r="BC2062">
        <v>6.03</v>
      </c>
      <c r="BD2062" t="s">
        <v>697</v>
      </c>
      <c r="BE2062">
        <v>0</v>
      </c>
      <c r="BF2062">
        <v>0</v>
      </c>
      <c r="BG2062">
        <v>0</v>
      </c>
      <c r="BH2062">
        <v>0</v>
      </c>
      <c r="BI2062" t="s">
        <v>197</v>
      </c>
      <c r="BJ2062" t="s">
        <v>697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 t="s">
        <v>697</v>
      </c>
      <c r="BQ2062">
        <v>0</v>
      </c>
      <c r="BR2062">
        <v>0</v>
      </c>
      <c r="BS2062">
        <v>0</v>
      </c>
      <c r="BT2062" t="s">
        <v>697</v>
      </c>
      <c r="BU2062">
        <v>0</v>
      </c>
      <c r="BV2062">
        <v>0</v>
      </c>
      <c r="BW2062" t="s">
        <v>697</v>
      </c>
      <c r="BX2062">
        <v>0</v>
      </c>
    </row>
    <row r="2063" spans="1:76" x14ac:dyDescent="0.25">
      <c r="A2063" t="s">
        <v>733</v>
      </c>
      <c r="B2063" t="s">
        <v>191</v>
      </c>
      <c r="C2063" t="s">
        <v>205</v>
      </c>
      <c r="D2063" t="s">
        <v>673</v>
      </c>
      <c r="E2063" t="s">
        <v>697</v>
      </c>
      <c r="F2063" t="s">
        <v>206</v>
      </c>
      <c r="G2063" t="s">
        <v>697</v>
      </c>
      <c r="H2063" t="s">
        <v>184</v>
      </c>
      <c r="I2063" t="s">
        <v>3998</v>
      </c>
      <c r="J2063" t="s">
        <v>3998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697</v>
      </c>
      <c r="AC2063" s="2">
        <v>-0.18032786885245899</v>
      </c>
      <c r="AD2063">
        <v>-0.04</v>
      </c>
      <c r="AE2063">
        <v>0</v>
      </c>
      <c r="AF2063">
        <v>0</v>
      </c>
      <c r="AG2063">
        <v>0</v>
      </c>
      <c r="AH2063">
        <v>0</v>
      </c>
      <c r="AI2063" t="s">
        <v>697</v>
      </c>
      <c r="AJ2063" t="s">
        <v>697</v>
      </c>
      <c r="AK2063" t="s">
        <v>697</v>
      </c>
      <c r="AL2063">
        <v>0</v>
      </c>
      <c r="AM2063">
        <v>0</v>
      </c>
      <c r="AN2063" t="s">
        <v>697</v>
      </c>
      <c r="AO2063" t="s">
        <v>697</v>
      </c>
      <c r="AP2063" t="s">
        <v>697</v>
      </c>
      <c r="AQ2063" t="s">
        <v>697</v>
      </c>
      <c r="AR2063" t="s">
        <v>697</v>
      </c>
      <c r="AS2063" t="s">
        <v>697</v>
      </c>
      <c r="AT2063" t="s">
        <v>697</v>
      </c>
      <c r="AU2063" t="s">
        <v>697</v>
      </c>
      <c r="AV2063" t="s">
        <v>697</v>
      </c>
      <c r="AW2063" t="s">
        <v>697</v>
      </c>
      <c r="AX2063" t="s">
        <v>697</v>
      </c>
      <c r="AY2063" t="s">
        <v>697</v>
      </c>
      <c r="AZ2063" t="s">
        <v>697</v>
      </c>
      <c r="BA2063" t="s">
        <v>4168</v>
      </c>
      <c r="BB2063" t="s">
        <v>4169</v>
      </c>
      <c r="BC2063">
        <v>0.22</v>
      </c>
      <c r="BD2063" t="s">
        <v>697</v>
      </c>
      <c r="BE2063">
        <v>0</v>
      </c>
      <c r="BF2063">
        <v>0</v>
      </c>
      <c r="BG2063">
        <v>0</v>
      </c>
      <c r="BH2063">
        <v>0</v>
      </c>
      <c r="BI2063" t="s">
        <v>197</v>
      </c>
      <c r="BJ2063" t="s">
        <v>697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 t="s">
        <v>697</v>
      </c>
      <c r="BQ2063">
        <v>0</v>
      </c>
      <c r="BR2063">
        <v>0</v>
      </c>
      <c r="BS2063">
        <v>0</v>
      </c>
      <c r="BT2063" t="s">
        <v>697</v>
      </c>
      <c r="BU2063">
        <v>0</v>
      </c>
      <c r="BV2063">
        <v>0</v>
      </c>
      <c r="BW2063" t="s">
        <v>697</v>
      </c>
      <c r="BX2063">
        <v>0</v>
      </c>
    </row>
    <row r="2064" spans="1:76" x14ac:dyDescent="0.25">
      <c r="A2064" t="s">
        <v>724</v>
      </c>
      <c r="B2064" t="s">
        <v>201</v>
      </c>
      <c r="C2064" t="s">
        <v>725</v>
      </c>
      <c r="D2064" t="s">
        <v>670</v>
      </c>
      <c r="E2064" t="s">
        <v>697</v>
      </c>
      <c r="F2064" t="s">
        <v>644</v>
      </c>
      <c r="G2064" t="s">
        <v>697</v>
      </c>
      <c r="H2064" t="s">
        <v>184</v>
      </c>
      <c r="I2064" t="s">
        <v>3998</v>
      </c>
      <c r="J2064" t="s">
        <v>3998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697</v>
      </c>
      <c r="AC2064" s="2">
        <v>-5.0901639344262293</v>
      </c>
      <c r="AD2064">
        <v>-1.1200000000000001</v>
      </c>
      <c r="AE2064">
        <v>0</v>
      </c>
      <c r="AF2064">
        <v>0</v>
      </c>
      <c r="AG2064">
        <v>0</v>
      </c>
      <c r="AH2064">
        <v>0</v>
      </c>
      <c r="AI2064" t="s">
        <v>697</v>
      </c>
      <c r="AJ2064" t="s">
        <v>697</v>
      </c>
      <c r="AK2064" t="s">
        <v>697</v>
      </c>
      <c r="AL2064">
        <v>0</v>
      </c>
      <c r="AM2064">
        <v>0</v>
      </c>
      <c r="AN2064" t="s">
        <v>697</v>
      </c>
      <c r="AO2064" t="s">
        <v>697</v>
      </c>
      <c r="AP2064" t="s">
        <v>697</v>
      </c>
      <c r="AQ2064" t="s">
        <v>697</v>
      </c>
      <c r="AR2064" t="s">
        <v>697</v>
      </c>
      <c r="AS2064" t="s">
        <v>697</v>
      </c>
      <c r="AT2064" t="s">
        <v>697</v>
      </c>
      <c r="AU2064" t="s">
        <v>697</v>
      </c>
      <c r="AV2064" t="s">
        <v>697</v>
      </c>
      <c r="AW2064" t="s">
        <v>697</v>
      </c>
      <c r="AX2064" t="s">
        <v>697</v>
      </c>
      <c r="AY2064" t="s">
        <v>697</v>
      </c>
      <c r="AZ2064" t="s">
        <v>697</v>
      </c>
      <c r="BA2064" t="s">
        <v>4170</v>
      </c>
      <c r="BB2064" t="s">
        <v>4171</v>
      </c>
      <c r="BC2064">
        <v>6.21</v>
      </c>
      <c r="BD2064" t="s">
        <v>697</v>
      </c>
      <c r="BE2064">
        <v>0</v>
      </c>
      <c r="BF2064">
        <v>0</v>
      </c>
      <c r="BG2064">
        <v>0</v>
      </c>
      <c r="BH2064">
        <v>0</v>
      </c>
      <c r="BI2064" t="s">
        <v>197</v>
      </c>
      <c r="BJ2064" t="s">
        <v>697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 t="s">
        <v>697</v>
      </c>
      <c r="BQ2064">
        <v>0</v>
      </c>
      <c r="BR2064">
        <v>0</v>
      </c>
      <c r="BS2064">
        <v>0</v>
      </c>
      <c r="BT2064" t="s">
        <v>697</v>
      </c>
      <c r="BU2064">
        <v>0</v>
      </c>
      <c r="BV2064">
        <v>0</v>
      </c>
      <c r="BW2064" t="s">
        <v>697</v>
      </c>
      <c r="BX2064">
        <v>0</v>
      </c>
    </row>
    <row r="2065" spans="1:76" x14ac:dyDescent="0.25">
      <c r="A2065" t="s">
        <v>982</v>
      </c>
      <c r="B2065" t="s">
        <v>191</v>
      </c>
      <c r="C2065" t="s">
        <v>983</v>
      </c>
      <c r="D2065" t="s">
        <v>450</v>
      </c>
      <c r="E2065" t="s">
        <v>697</v>
      </c>
      <c r="F2065" t="s">
        <v>689</v>
      </c>
      <c r="G2065" t="s">
        <v>697</v>
      </c>
      <c r="H2065" t="s">
        <v>184</v>
      </c>
      <c r="I2065" t="s">
        <v>3998</v>
      </c>
      <c r="J2065" t="s">
        <v>3998</v>
      </c>
      <c r="K2065">
        <v>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697</v>
      </c>
      <c r="AC2065" s="2">
        <v>-0.40163934426229508</v>
      </c>
      <c r="AD2065">
        <v>-0.09</v>
      </c>
      <c r="AE2065">
        <v>0</v>
      </c>
      <c r="AF2065">
        <v>0</v>
      </c>
      <c r="AG2065">
        <v>0</v>
      </c>
      <c r="AH2065">
        <v>0</v>
      </c>
      <c r="AI2065" t="s">
        <v>697</v>
      </c>
      <c r="AJ2065" t="s">
        <v>697</v>
      </c>
      <c r="AK2065" t="s">
        <v>697</v>
      </c>
      <c r="AL2065">
        <v>0</v>
      </c>
      <c r="AM2065">
        <v>0</v>
      </c>
      <c r="AN2065" t="s">
        <v>697</v>
      </c>
      <c r="AO2065" t="s">
        <v>697</v>
      </c>
      <c r="AP2065" t="s">
        <v>697</v>
      </c>
      <c r="AQ2065" t="s">
        <v>697</v>
      </c>
      <c r="AR2065" t="s">
        <v>697</v>
      </c>
      <c r="AS2065" t="s">
        <v>697</v>
      </c>
      <c r="AT2065" t="s">
        <v>697</v>
      </c>
      <c r="AU2065" t="s">
        <v>697</v>
      </c>
      <c r="AV2065" t="s">
        <v>697</v>
      </c>
      <c r="AW2065" t="s">
        <v>697</v>
      </c>
      <c r="AX2065" t="s">
        <v>697</v>
      </c>
      <c r="AY2065" t="s">
        <v>697</v>
      </c>
      <c r="AZ2065" t="s">
        <v>697</v>
      </c>
      <c r="BA2065" t="s">
        <v>4172</v>
      </c>
      <c r="BB2065" t="s">
        <v>4173</v>
      </c>
      <c r="BC2065">
        <v>0.49</v>
      </c>
      <c r="BD2065" t="s">
        <v>697</v>
      </c>
      <c r="BE2065">
        <v>0</v>
      </c>
      <c r="BF2065">
        <v>0</v>
      </c>
      <c r="BG2065">
        <v>0</v>
      </c>
      <c r="BH2065">
        <v>0</v>
      </c>
      <c r="BI2065" t="s">
        <v>197</v>
      </c>
      <c r="BJ2065" t="s">
        <v>697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 t="s">
        <v>697</v>
      </c>
      <c r="BQ2065">
        <v>0</v>
      </c>
      <c r="BR2065">
        <v>0</v>
      </c>
      <c r="BS2065">
        <v>0</v>
      </c>
      <c r="BT2065" t="s">
        <v>697</v>
      </c>
      <c r="BU2065">
        <v>0</v>
      </c>
      <c r="BV2065">
        <v>0</v>
      </c>
      <c r="BW2065" t="s">
        <v>697</v>
      </c>
      <c r="BX2065">
        <v>0</v>
      </c>
    </row>
    <row r="2066" spans="1:76" x14ac:dyDescent="0.25">
      <c r="A2066" t="s">
        <v>1072</v>
      </c>
      <c r="B2066" t="s">
        <v>191</v>
      </c>
      <c r="C2066" t="s">
        <v>1073</v>
      </c>
      <c r="D2066" t="s">
        <v>466</v>
      </c>
      <c r="E2066" t="s">
        <v>697</v>
      </c>
      <c r="F2066" t="s">
        <v>677</v>
      </c>
      <c r="G2066" t="s">
        <v>697</v>
      </c>
      <c r="H2066" t="s">
        <v>184</v>
      </c>
      <c r="I2066" t="s">
        <v>3998</v>
      </c>
      <c r="J2066" t="s">
        <v>3998</v>
      </c>
      <c r="K2066">
        <v>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697</v>
      </c>
      <c r="AC2066" s="2">
        <v>-5.1721311475409832</v>
      </c>
      <c r="AD2066">
        <v>-1.1399999999999999</v>
      </c>
      <c r="AE2066">
        <v>0</v>
      </c>
      <c r="AF2066">
        <v>0</v>
      </c>
      <c r="AG2066">
        <v>0</v>
      </c>
      <c r="AH2066">
        <v>0</v>
      </c>
      <c r="AI2066" t="s">
        <v>697</v>
      </c>
      <c r="AJ2066" t="s">
        <v>697</v>
      </c>
      <c r="AK2066" t="s">
        <v>697</v>
      </c>
      <c r="AL2066">
        <v>0</v>
      </c>
      <c r="AM2066">
        <v>0</v>
      </c>
      <c r="AN2066" t="s">
        <v>697</v>
      </c>
      <c r="AO2066" t="s">
        <v>697</v>
      </c>
      <c r="AP2066" t="s">
        <v>697</v>
      </c>
      <c r="AQ2066" t="s">
        <v>697</v>
      </c>
      <c r="AR2066" t="s">
        <v>697</v>
      </c>
      <c r="AS2066" t="s">
        <v>697</v>
      </c>
      <c r="AT2066" t="s">
        <v>697</v>
      </c>
      <c r="AU2066" t="s">
        <v>697</v>
      </c>
      <c r="AV2066" t="s">
        <v>697</v>
      </c>
      <c r="AW2066" t="s">
        <v>697</v>
      </c>
      <c r="AX2066" t="s">
        <v>697</v>
      </c>
      <c r="AY2066" t="s">
        <v>697</v>
      </c>
      <c r="AZ2066" t="s">
        <v>697</v>
      </c>
      <c r="BA2066" t="s">
        <v>2954</v>
      </c>
      <c r="BB2066" t="s">
        <v>4174</v>
      </c>
      <c r="BC2066">
        <v>6.31</v>
      </c>
      <c r="BD2066" t="s">
        <v>697</v>
      </c>
      <c r="BE2066">
        <v>0</v>
      </c>
      <c r="BF2066">
        <v>0</v>
      </c>
      <c r="BG2066">
        <v>0</v>
      </c>
      <c r="BH2066">
        <v>0</v>
      </c>
      <c r="BI2066" t="s">
        <v>197</v>
      </c>
      <c r="BJ2066" t="s">
        <v>697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 t="s">
        <v>697</v>
      </c>
      <c r="BQ2066">
        <v>0</v>
      </c>
      <c r="BR2066">
        <v>0</v>
      </c>
      <c r="BS2066">
        <v>0</v>
      </c>
      <c r="BT2066" t="s">
        <v>697</v>
      </c>
      <c r="BU2066">
        <v>0</v>
      </c>
      <c r="BV2066">
        <v>0</v>
      </c>
      <c r="BW2066" t="s">
        <v>697</v>
      </c>
      <c r="BX2066">
        <v>0</v>
      </c>
    </row>
    <row r="2067" spans="1:76" x14ac:dyDescent="0.25">
      <c r="A2067" t="s">
        <v>735</v>
      </c>
      <c r="B2067" t="s">
        <v>231</v>
      </c>
      <c r="C2067" t="s">
        <v>232</v>
      </c>
      <c r="D2067" t="s">
        <v>233</v>
      </c>
      <c r="E2067" t="s">
        <v>697</v>
      </c>
      <c r="F2067" t="s">
        <v>234</v>
      </c>
      <c r="G2067" t="s">
        <v>697</v>
      </c>
      <c r="H2067" t="s">
        <v>184</v>
      </c>
      <c r="I2067" t="s">
        <v>3998</v>
      </c>
      <c r="J2067" t="s">
        <v>3998</v>
      </c>
      <c r="K2067">
        <v>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697</v>
      </c>
      <c r="AC2067" s="2">
        <v>-1.8360655737704918</v>
      </c>
      <c r="AD2067">
        <v>-0.4</v>
      </c>
      <c r="AE2067">
        <v>0</v>
      </c>
      <c r="AF2067">
        <v>0</v>
      </c>
      <c r="AG2067">
        <v>0</v>
      </c>
      <c r="AH2067">
        <v>0</v>
      </c>
      <c r="AI2067" t="s">
        <v>697</v>
      </c>
      <c r="AJ2067" t="s">
        <v>697</v>
      </c>
      <c r="AK2067" t="s">
        <v>697</v>
      </c>
      <c r="AL2067">
        <v>0</v>
      </c>
      <c r="AM2067">
        <v>0</v>
      </c>
      <c r="AN2067" t="s">
        <v>697</v>
      </c>
      <c r="AO2067" t="s">
        <v>697</v>
      </c>
      <c r="AP2067" t="s">
        <v>697</v>
      </c>
      <c r="AQ2067" t="s">
        <v>697</v>
      </c>
      <c r="AR2067" t="s">
        <v>697</v>
      </c>
      <c r="AS2067" t="s">
        <v>697</v>
      </c>
      <c r="AT2067" t="s">
        <v>697</v>
      </c>
      <c r="AU2067" t="s">
        <v>697</v>
      </c>
      <c r="AV2067" t="s">
        <v>697</v>
      </c>
      <c r="AW2067" t="s">
        <v>697</v>
      </c>
      <c r="AX2067" t="s">
        <v>697</v>
      </c>
      <c r="AY2067" t="s">
        <v>697</v>
      </c>
      <c r="AZ2067" t="s">
        <v>697</v>
      </c>
      <c r="BA2067" t="s">
        <v>4098</v>
      </c>
      <c r="BB2067" t="s">
        <v>4175</v>
      </c>
      <c r="BC2067">
        <v>2.2400000000000002</v>
      </c>
      <c r="BD2067" t="s">
        <v>697</v>
      </c>
      <c r="BE2067">
        <v>0</v>
      </c>
      <c r="BF2067">
        <v>0</v>
      </c>
      <c r="BG2067">
        <v>0</v>
      </c>
      <c r="BH2067">
        <v>0</v>
      </c>
      <c r="BI2067" t="s">
        <v>197</v>
      </c>
      <c r="BJ2067" t="s">
        <v>697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 t="s">
        <v>697</v>
      </c>
      <c r="BQ2067">
        <v>0</v>
      </c>
      <c r="BR2067">
        <v>0</v>
      </c>
      <c r="BS2067">
        <v>0</v>
      </c>
      <c r="BT2067" t="s">
        <v>697</v>
      </c>
      <c r="BU2067">
        <v>0</v>
      </c>
      <c r="BV2067">
        <v>0</v>
      </c>
      <c r="BW2067" t="s">
        <v>697</v>
      </c>
      <c r="BX2067">
        <v>0</v>
      </c>
    </row>
    <row r="2068" spans="1:76" x14ac:dyDescent="0.25">
      <c r="A2068" t="s">
        <v>733</v>
      </c>
      <c r="B2068" t="s">
        <v>191</v>
      </c>
      <c r="C2068" t="s">
        <v>205</v>
      </c>
      <c r="D2068" t="s">
        <v>673</v>
      </c>
      <c r="E2068" t="s">
        <v>697</v>
      </c>
      <c r="F2068" t="s">
        <v>206</v>
      </c>
      <c r="G2068" t="s">
        <v>697</v>
      </c>
      <c r="H2068" t="s">
        <v>184</v>
      </c>
      <c r="I2068" t="s">
        <v>3998</v>
      </c>
      <c r="J2068" t="s">
        <v>3998</v>
      </c>
      <c r="K2068">
        <v>2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697</v>
      </c>
      <c r="AC2068" s="2">
        <v>-1.4016393442622952</v>
      </c>
      <c r="AD2068">
        <v>-0.31</v>
      </c>
      <c r="AE2068">
        <v>0</v>
      </c>
      <c r="AF2068">
        <v>0</v>
      </c>
      <c r="AG2068">
        <v>0</v>
      </c>
      <c r="AH2068">
        <v>0</v>
      </c>
      <c r="AI2068" t="s">
        <v>697</v>
      </c>
      <c r="AJ2068" t="s">
        <v>697</v>
      </c>
      <c r="AK2068" t="s">
        <v>697</v>
      </c>
      <c r="AL2068">
        <v>0</v>
      </c>
      <c r="AM2068">
        <v>0</v>
      </c>
      <c r="AN2068" t="s">
        <v>697</v>
      </c>
      <c r="AO2068" t="s">
        <v>697</v>
      </c>
      <c r="AP2068" t="s">
        <v>697</v>
      </c>
      <c r="AQ2068" t="s">
        <v>697</v>
      </c>
      <c r="AR2068" t="s">
        <v>697</v>
      </c>
      <c r="AS2068" t="s">
        <v>697</v>
      </c>
      <c r="AT2068" t="s">
        <v>697</v>
      </c>
      <c r="AU2068" t="s">
        <v>697</v>
      </c>
      <c r="AV2068" t="s">
        <v>697</v>
      </c>
      <c r="AW2068" t="s">
        <v>697</v>
      </c>
      <c r="AX2068" t="s">
        <v>697</v>
      </c>
      <c r="AY2068" t="s">
        <v>697</v>
      </c>
      <c r="AZ2068" t="s">
        <v>697</v>
      </c>
      <c r="BA2068" t="s">
        <v>959</v>
      </c>
      <c r="BB2068" t="s">
        <v>4176</v>
      </c>
      <c r="BC2068">
        <v>1.71</v>
      </c>
      <c r="BD2068" t="s">
        <v>697</v>
      </c>
      <c r="BE2068">
        <v>0</v>
      </c>
      <c r="BF2068">
        <v>0</v>
      </c>
      <c r="BG2068">
        <v>0</v>
      </c>
      <c r="BH2068">
        <v>0</v>
      </c>
      <c r="BI2068" t="s">
        <v>197</v>
      </c>
      <c r="BJ2068" t="s">
        <v>697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 t="s">
        <v>697</v>
      </c>
      <c r="BQ2068">
        <v>0</v>
      </c>
      <c r="BR2068">
        <v>0</v>
      </c>
      <c r="BS2068">
        <v>0</v>
      </c>
      <c r="BT2068" t="s">
        <v>697</v>
      </c>
      <c r="BU2068">
        <v>0</v>
      </c>
      <c r="BV2068">
        <v>0</v>
      </c>
      <c r="BW2068" t="s">
        <v>697</v>
      </c>
      <c r="BX2068">
        <v>0</v>
      </c>
    </row>
    <row r="2069" spans="1:76" x14ac:dyDescent="0.25">
      <c r="A2069" t="s">
        <v>736</v>
      </c>
      <c r="B2069" t="s">
        <v>231</v>
      </c>
      <c r="C2069" t="s">
        <v>256</v>
      </c>
      <c r="D2069" t="s">
        <v>255</v>
      </c>
      <c r="E2069" t="s">
        <v>697</v>
      </c>
      <c r="F2069" t="s">
        <v>257</v>
      </c>
      <c r="G2069" t="s">
        <v>697</v>
      </c>
      <c r="H2069" t="s">
        <v>184</v>
      </c>
      <c r="I2069" t="s">
        <v>3998</v>
      </c>
      <c r="J2069" t="s">
        <v>3998</v>
      </c>
      <c r="K2069">
        <v>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697</v>
      </c>
      <c r="AC2069" s="2">
        <v>-2.2950819672131146</v>
      </c>
      <c r="AD2069">
        <v>-0.5</v>
      </c>
      <c r="AE2069">
        <v>0</v>
      </c>
      <c r="AF2069">
        <v>0</v>
      </c>
      <c r="AG2069">
        <v>0</v>
      </c>
      <c r="AH2069">
        <v>0</v>
      </c>
      <c r="AI2069" t="s">
        <v>697</v>
      </c>
      <c r="AJ2069" t="s">
        <v>697</v>
      </c>
      <c r="AK2069" t="s">
        <v>697</v>
      </c>
      <c r="AL2069">
        <v>0</v>
      </c>
      <c r="AM2069">
        <v>0</v>
      </c>
      <c r="AN2069" t="s">
        <v>697</v>
      </c>
      <c r="AO2069" t="s">
        <v>697</v>
      </c>
      <c r="AP2069" t="s">
        <v>697</v>
      </c>
      <c r="AQ2069" t="s">
        <v>697</v>
      </c>
      <c r="AR2069" t="s">
        <v>697</v>
      </c>
      <c r="AS2069" t="s">
        <v>697</v>
      </c>
      <c r="AT2069" t="s">
        <v>697</v>
      </c>
      <c r="AU2069" t="s">
        <v>697</v>
      </c>
      <c r="AV2069" t="s">
        <v>697</v>
      </c>
      <c r="AW2069" t="s">
        <v>697</v>
      </c>
      <c r="AX2069" t="s">
        <v>697</v>
      </c>
      <c r="AY2069" t="s">
        <v>697</v>
      </c>
      <c r="AZ2069" t="s">
        <v>697</v>
      </c>
      <c r="BA2069" t="s">
        <v>4001</v>
      </c>
      <c r="BB2069" t="s">
        <v>4177</v>
      </c>
      <c r="BC2069">
        <v>2.8</v>
      </c>
      <c r="BD2069" t="s">
        <v>697</v>
      </c>
      <c r="BE2069">
        <v>0</v>
      </c>
      <c r="BF2069">
        <v>0</v>
      </c>
      <c r="BG2069">
        <v>0</v>
      </c>
      <c r="BH2069">
        <v>0</v>
      </c>
      <c r="BI2069" t="s">
        <v>197</v>
      </c>
      <c r="BJ2069" t="s">
        <v>697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 t="s">
        <v>697</v>
      </c>
      <c r="BQ2069">
        <v>0</v>
      </c>
      <c r="BR2069">
        <v>0</v>
      </c>
      <c r="BS2069">
        <v>0</v>
      </c>
      <c r="BT2069" t="s">
        <v>697</v>
      </c>
      <c r="BU2069">
        <v>0</v>
      </c>
      <c r="BV2069">
        <v>0</v>
      </c>
      <c r="BW2069" t="s">
        <v>697</v>
      </c>
      <c r="BX2069">
        <v>0</v>
      </c>
    </row>
    <row r="2070" spans="1:76" x14ac:dyDescent="0.25">
      <c r="A2070" t="s">
        <v>736</v>
      </c>
      <c r="B2070" t="s">
        <v>231</v>
      </c>
      <c r="C2070" t="s">
        <v>256</v>
      </c>
      <c r="D2070" t="s">
        <v>255</v>
      </c>
      <c r="E2070" t="s">
        <v>697</v>
      </c>
      <c r="F2070" t="s">
        <v>257</v>
      </c>
      <c r="G2070" t="s">
        <v>697</v>
      </c>
      <c r="H2070" t="s">
        <v>184</v>
      </c>
      <c r="I2070" t="s">
        <v>3998</v>
      </c>
      <c r="J2070" t="s">
        <v>3998</v>
      </c>
      <c r="K2070">
        <v>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697</v>
      </c>
      <c r="AC2070" s="2">
        <v>-2.0737704918032787</v>
      </c>
      <c r="AD2070">
        <v>-0.46</v>
      </c>
      <c r="AE2070">
        <v>0</v>
      </c>
      <c r="AF2070">
        <v>0</v>
      </c>
      <c r="AG2070">
        <v>0</v>
      </c>
      <c r="AH2070">
        <v>0</v>
      </c>
      <c r="AI2070" t="s">
        <v>697</v>
      </c>
      <c r="AJ2070" t="s">
        <v>697</v>
      </c>
      <c r="AK2070" t="s">
        <v>697</v>
      </c>
      <c r="AL2070">
        <v>0</v>
      </c>
      <c r="AM2070">
        <v>0</v>
      </c>
      <c r="AN2070" t="s">
        <v>697</v>
      </c>
      <c r="AO2070" t="s">
        <v>697</v>
      </c>
      <c r="AP2070" t="s">
        <v>697</v>
      </c>
      <c r="AQ2070" t="s">
        <v>697</v>
      </c>
      <c r="AR2070" t="s">
        <v>697</v>
      </c>
      <c r="AS2070" t="s">
        <v>697</v>
      </c>
      <c r="AT2070" t="s">
        <v>697</v>
      </c>
      <c r="AU2070" t="s">
        <v>697</v>
      </c>
      <c r="AV2070" t="s">
        <v>697</v>
      </c>
      <c r="AW2070" t="s">
        <v>697</v>
      </c>
      <c r="AX2070" t="s">
        <v>697</v>
      </c>
      <c r="AY2070" t="s">
        <v>697</v>
      </c>
      <c r="AZ2070" t="s">
        <v>697</v>
      </c>
      <c r="BA2070" t="s">
        <v>4041</v>
      </c>
      <c r="BB2070" t="s">
        <v>4178</v>
      </c>
      <c r="BC2070">
        <v>2.5299999999999998</v>
      </c>
      <c r="BD2070" t="s">
        <v>697</v>
      </c>
      <c r="BE2070">
        <v>0</v>
      </c>
      <c r="BF2070">
        <v>0</v>
      </c>
      <c r="BG2070">
        <v>0</v>
      </c>
      <c r="BH2070">
        <v>0</v>
      </c>
      <c r="BI2070" t="s">
        <v>197</v>
      </c>
      <c r="BJ2070" t="s">
        <v>697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 t="s">
        <v>697</v>
      </c>
      <c r="BQ2070">
        <v>0</v>
      </c>
      <c r="BR2070">
        <v>0</v>
      </c>
      <c r="BS2070">
        <v>0</v>
      </c>
      <c r="BT2070" t="s">
        <v>697</v>
      </c>
      <c r="BU2070">
        <v>0</v>
      </c>
      <c r="BV2070">
        <v>0</v>
      </c>
      <c r="BW2070" t="s">
        <v>697</v>
      </c>
      <c r="BX2070">
        <v>0</v>
      </c>
    </row>
    <row r="2071" spans="1:76" x14ac:dyDescent="0.25">
      <c r="A2071" t="s">
        <v>748</v>
      </c>
      <c r="B2071" t="s">
        <v>231</v>
      </c>
      <c r="C2071" t="s">
        <v>665</v>
      </c>
      <c r="D2071" t="s">
        <v>233</v>
      </c>
      <c r="E2071" t="s">
        <v>697</v>
      </c>
      <c r="F2071" t="s">
        <v>597</v>
      </c>
      <c r="G2071" t="s">
        <v>697</v>
      </c>
      <c r="H2071" t="s">
        <v>184</v>
      </c>
      <c r="I2071" t="s">
        <v>3998</v>
      </c>
      <c r="J2071" t="s">
        <v>3998</v>
      </c>
      <c r="K2071">
        <v>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697</v>
      </c>
      <c r="AC2071" s="2">
        <v>-5.2377049180327866</v>
      </c>
      <c r="AD2071">
        <v>-1.1499999999999999</v>
      </c>
      <c r="AE2071">
        <v>0</v>
      </c>
      <c r="AF2071">
        <v>0</v>
      </c>
      <c r="AG2071">
        <v>0</v>
      </c>
      <c r="AH2071">
        <v>0</v>
      </c>
      <c r="AI2071" t="s">
        <v>697</v>
      </c>
      <c r="AJ2071" t="s">
        <v>697</v>
      </c>
      <c r="AK2071" t="s">
        <v>697</v>
      </c>
      <c r="AL2071">
        <v>0</v>
      </c>
      <c r="AM2071">
        <v>0</v>
      </c>
      <c r="AN2071" t="s">
        <v>697</v>
      </c>
      <c r="AO2071" t="s">
        <v>697</v>
      </c>
      <c r="AP2071" t="s">
        <v>697</v>
      </c>
      <c r="AQ2071" t="s">
        <v>697</v>
      </c>
      <c r="AR2071" t="s">
        <v>697</v>
      </c>
      <c r="AS2071" t="s">
        <v>697</v>
      </c>
      <c r="AT2071" t="s">
        <v>697</v>
      </c>
      <c r="AU2071" t="s">
        <v>697</v>
      </c>
      <c r="AV2071" t="s">
        <v>697</v>
      </c>
      <c r="AW2071" t="s">
        <v>697</v>
      </c>
      <c r="AX2071" t="s">
        <v>697</v>
      </c>
      <c r="AY2071" t="s">
        <v>697</v>
      </c>
      <c r="AZ2071" t="s">
        <v>697</v>
      </c>
      <c r="BA2071" t="s">
        <v>4179</v>
      </c>
      <c r="BB2071" t="s">
        <v>4180</v>
      </c>
      <c r="BC2071">
        <v>6.39</v>
      </c>
      <c r="BD2071" t="s">
        <v>697</v>
      </c>
      <c r="BE2071">
        <v>0</v>
      </c>
      <c r="BF2071">
        <v>0</v>
      </c>
      <c r="BG2071">
        <v>0</v>
      </c>
      <c r="BH2071">
        <v>0</v>
      </c>
      <c r="BI2071" t="s">
        <v>197</v>
      </c>
      <c r="BJ2071" t="s">
        <v>697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 t="s">
        <v>697</v>
      </c>
      <c r="BQ2071">
        <v>0</v>
      </c>
      <c r="BR2071">
        <v>0</v>
      </c>
      <c r="BS2071">
        <v>0</v>
      </c>
      <c r="BT2071" t="s">
        <v>697</v>
      </c>
      <c r="BU2071">
        <v>0</v>
      </c>
      <c r="BV2071">
        <v>0</v>
      </c>
      <c r="BW2071" t="s">
        <v>697</v>
      </c>
      <c r="BX2071">
        <v>0</v>
      </c>
    </row>
    <row r="2072" spans="1:76" x14ac:dyDescent="0.25">
      <c r="A2072" t="s">
        <v>721</v>
      </c>
      <c r="B2072" t="s">
        <v>191</v>
      </c>
      <c r="C2072" t="s">
        <v>209</v>
      </c>
      <c r="D2072" t="s">
        <v>796</v>
      </c>
      <c r="E2072" t="s">
        <v>697</v>
      </c>
      <c r="F2072" t="s">
        <v>210</v>
      </c>
      <c r="G2072" t="s">
        <v>697</v>
      </c>
      <c r="H2072" t="s">
        <v>184</v>
      </c>
      <c r="I2072" t="s">
        <v>3998</v>
      </c>
      <c r="J2072" t="s">
        <v>3998</v>
      </c>
      <c r="K2072">
        <v>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697</v>
      </c>
      <c r="AC2072" s="2">
        <v>-9.0081967213114762</v>
      </c>
      <c r="AD2072">
        <v>-1.98</v>
      </c>
      <c r="AE2072">
        <v>0</v>
      </c>
      <c r="AF2072">
        <v>0</v>
      </c>
      <c r="AG2072">
        <v>0</v>
      </c>
      <c r="AH2072">
        <v>0</v>
      </c>
      <c r="AI2072" t="s">
        <v>697</v>
      </c>
      <c r="AJ2072" t="s">
        <v>697</v>
      </c>
      <c r="AK2072" t="s">
        <v>697</v>
      </c>
      <c r="AL2072">
        <v>0</v>
      </c>
      <c r="AM2072">
        <v>0</v>
      </c>
      <c r="AN2072" t="s">
        <v>697</v>
      </c>
      <c r="AO2072" t="s">
        <v>697</v>
      </c>
      <c r="AP2072" t="s">
        <v>697</v>
      </c>
      <c r="AQ2072" t="s">
        <v>697</v>
      </c>
      <c r="AR2072" t="s">
        <v>697</v>
      </c>
      <c r="AS2072" t="s">
        <v>697</v>
      </c>
      <c r="AT2072" t="s">
        <v>697</v>
      </c>
      <c r="AU2072" t="s">
        <v>697</v>
      </c>
      <c r="AV2072" t="s">
        <v>697</v>
      </c>
      <c r="AW2072" t="s">
        <v>697</v>
      </c>
      <c r="AX2072" t="s">
        <v>697</v>
      </c>
      <c r="AY2072" t="s">
        <v>697</v>
      </c>
      <c r="AZ2072" t="s">
        <v>697</v>
      </c>
      <c r="BA2072" t="s">
        <v>4181</v>
      </c>
      <c r="BB2072" t="s">
        <v>4182</v>
      </c>
      <c r="BC2072">
        <v>10.99</v>
      </c>
      <c r="BD2072" t="s">
        <v>697</v>
      </c>
      <c r="BE2072">
        <v>0</v>
      </c>
      <c r="BF2072">
        <v>0</v>
      </c>
      <c r="BG2072">
        <v>0</v>
      </c>
      <c r="BH2072">
        <v>0</v>
      </c>
      <c r="BI2072" t="s">
        <v>197</v>
      </c>
      <c r="BJ2072" t="s">
        <v>697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 t="s">
        <v>697</v>
      </c>
      <c r="BQ2072">
        <v>0</v>
      </c>
      <c r="BR2072">
        <v>0</v>
      </c>
      <c r="BS2072">
        <v>0</v>
      </c>
      <c r="BT2072" t="s">
        <v>697</v>
      </c>
      <c r="BU2072">
        <v>0</v>
      </c>
      <c r="BV2072">
        <v>0</v>
      </c>
      <c r="BW2072" t="s">
        <v>697</v>
      </c>
      <c r="BX2072">
        <v>0</v>
      </c>
    </row>
    <row r="2073" spans="1:76" x14ac:dyDescent="0.25">
      <c r="A2073" t="s">
        <v>722</v>
      </c>
      <c r="B2073" t="s">
        <v>191</v>
      </c>
      <c r="C2073" t="s">
        <v>615</v>
      </c>
      <c r="D2073" t="s">
        <v>798</v>
      </c>
      <c r="E2073" t="s">
        <v>697</v>
      </c>
      <c r="F2073" t="s">
        <v>616</v>
      </c>
      <c r="G2073" t="s">
        <v>697</v>
      </c>
      <c r="H2073" t="s">
        <v>184</v>
      </c>
      <c r="I2073" t="s">
        <v>3998</v>
      </c>
      <c r="J2073" t="s">
        <v>3998</v>
      </c>
      <c r="K2073">
        <v>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697</v>
      </c>
      <c r="AC2073" s="2">
        <v>-6.5491803278688527</v>
      </c>
      <c r="AD2073">
        <v>-1.44</v>
      </c>
      <c r="AE2073">
        <v>0</v>
      </c>
      <c r="AF2073">
        <v>0</v>
      </c>
      <c r="AG2073">
        <v>0</v>
      </c>
      <c r="AH2073">
        <v>0</v>
      </c>
      <c r="AI2073" t="s">
        <v>697</v>
      </c>
      <c r="AJ2073" t="s">
        <v>697</v>
      </c>
      <c r="AK2073" t="s">
        <v>697</v>
      </c>
      <c r="AL2073">
        <v>0</v>
      </c>
      <c r="AM2073">
        <v>0</v>
      </c>
      <c r="AN2073" t="s">
        <v>697</v>
      </c>
      <c r="AO2073" t="s">
        <v>697</v>
      </c>
      <c r="AP2073" t="s">
        <v>697</v>
      </c>
      <c r="AQ2073" t="s">
        <v>697</v>
      </c>
      <c r="AR2073" t="s">
        <v>697</v>
      </c>
      <c r="AS2073" t="s">
        <v>697</v>
      </c>
      <c r="AT2073" t="s">
        <v>697</v>
      </c>
      <c r="AU2073" t="s">
        <v>697</v>
      </c>
      <c r="AV2073" t="s">
        <v>697</v>
      </c>
      <c r="AW2073" t="s">
        <v>697</v>
      </c>
      <c r="AX2073" t="s">
        <v>697</v>
      </c>
      <c r="AY2073" t="s">
        <v>697</v>
      </c>
      <c r="AZ2073" t="s">
        <v>697</v>
      </c>
      <c r="BA2073" t="s">
        <v>4183</v>
      </c>
      <c r="BB2073" t="s">
        <v>4184</v>
      </c>
      <c r="BC2073">
        <v>7.99</v>
      </c>
      <c r="BD2073" t="s">
        <v>697</v>
      </c>
      <c r="BE2073">
        <v>0</v>
      </c>
      <c r="BF2073">
        <v>0</v>
      </c>
      <c r="BG2073">
        <v>0</v>
      </c>
      <c r="BH2073">
        <v>0</v>
      </c>
      <c r="BI2073" t="s">
        <v>197</v>
      </c>
      <c r="BJ2073" t="s">
        <v>697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 t="s">
        <v>697</v>
      </c>
      <c r="BQ2073">
        <v>0</v>
      </c>
      <c r="BR2073">
        <v>0</v>
      </c>
      <c r="BS2073">
        <v>0</v>
      </c>
      <c r="BT2073" t="s">
        <v>697</v>
      </c>
      <c r="BU2073">
        <v>0</v>
      </c>
      <c r="BV2073">
        <v>0</v>
      </c>
      <c r="BW2073" t="s">
        <v>697</v>
      </c>
      <c r="BX2073">
        <v>0</v>
      </c>
    </row>
    <row r="2074" spans="1:76" x14ac:dyDescent="0.25">
      <c r="A2074" t="s">
        <v>791</v>
      </c>
      <c r="B2074" t="s">
        <v>191</v>
      </c>
      <c r="C2074" t="s">
        <v>792</v>
      </c>
      <c r="D2074" t="s">
        <v>675</v>
      </c>
      <c r="E2074" t="s">
        <v>697</v>
      </c>
      <c r="F2074" t="s">
        <v>624</v>
      </c>
      <c r="G2074" t="s">
        <v>697</v>
      </c>
      <c r="H2074" t="s">
        <v>184</v>
      </c>
      <c r="I2074" t="s">
        <v>3998</v>
      </c>
      <c r="J2074" t="s">
        <v>3998</v>
      </c>
      <c r="K2074">
        <v>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697</v>
      </c>
      <c r="AC2074" s="2">
        <v>-6.1065573770491799</v>
      </c>
      <c r="AD2074">
        <v>-1.34</v>
      </c>
      <c r="AE2074">
        <v>0</v>
      </c>
      <c r="AF2074">
        <v>0</v>
      </c>
      <c r="AG2074">
        <v>0</v>
      </c>
      <c r="AH2074">
        <v>0</v>
      </c>
      <c r="AI2074" t="s">
        <v>697</v>
      </c>
      <c r="AJ2074" t="s">
        <v>697</v>
      </c>
      <c r="AK2074" t="s">
        <v>697</v>
      </c>
      <c r="AL2074">
        <v>0</v>
      </c>
      <c r="AM2074">
        <v>0</v>
      </c>
      <c r="AN2074" t="s">
        <v>697</v>
      </c>
      <c r="AO2074" t="s">
        <v>697</v>
      </c>
      <c r="AP2074" t="s">
        <v>697</v>
      </c>
      <c r="AQ2074" t="s">
        <v>697</v>
      </c>
      <c r="AR2074" t="s">
        <v>697</v>
      </c>
      <c r="AS2074" t="s">
        <v>697</v>
      </c>
      <c r="AT2074" t="s">
        <v>697</v>
      </c>
      <c r="AU2074" t="s">
        <v>697</v>
      </c>
      <c r="AV2074" t="s">
        <v>697</v>
      </c>
      <c r="AW2074" t="s">
        <v>697</v>
      </c>
      <c r="AX2074" t="s">
        <v>697</v>
      </c>
      <c r="AY2074" t="s">
        <v>697</v>
      </c>
      <c r="AZ2074" t="s">
        <v>697</v>
      </c>
      <c r="BA2074" t="s">
        <v>4185</v>
      </c>
      <c r="BB2074" t="s">
        <v>4186</v>
      </c>
      <c r="BC2074">
        <v>7.45</v>
      </c>
      <c r="BD2074" t="s">
        <v>697</v>
      </c>
      <c r="BE2074">
        <v>0</v>
      </c>
      <c r="BF2074">
        <v>0</v>
      </c>
      <c r="BG2074">
        <v>0</v>
      </c>
      <c r="BH2074">
        <v>0</v>
      </c>
      <c r="BI2074" t="s">
        <v>197</v>
      </c>
      <c r="BJ2074" t="s">
        <v>697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 t="s">
        <v>697</v>
      </c>
      <c r="BQ2074">
        <v>0</v>
      </c>
      <c r="BR2074">
        <v>0</v>
      </c>
      <c r="BS2074">
        <v>0</v>
      </c>
      <c r="BT2074" t="s">
        <v>697</v>
      </c>
      <c r="BU2074">
        <v>0</v>
      </c>
      <c r="BV2074">
        <v>0</v>
      </c>
      <c r="BW2074" t="s">
        <v>697</v>
      </c>
      <c r="BX2074">
        <v>0</v>
      </c>
    </row>
    <row r="2075" spans="1:76" x14ac:dyDescent="0.25">
      <c r="A2075" t="s">
        <v>735</v>
      </c>
      <c r="B2075" t="s">
        <v>231</v>
      </c>
      <c r="C2075" t="s">
        <v>232</v>
      </c>
      <c r="D2075" t="s">
        <v>233</v>
      </c>
      <c r="E2075" t="s">
        <v>697</v>
      </c>
      <c r="F2075" t="s">
        <v>234</v>
      </c>
      <c r="G2075" t="s">
        <v>697</v>
      </c>
      <c r="H2075" t="s">
        <v>184</v>
      </c>
      <c r="I2075" t="s">
        <v>3998</v>
      </c>
      <c r="J2075" t="s">
        <v>3998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697</v>
      </c>
      <c r="AC2075" s="2">
        <v>-1.5327868852459017</v>
      </c>
      <c r="AD2075">
        <v>-0.34</v>
      </c>
      <c r="AE2075">
        <v>0</v>
      </c>
      <c r="AF2075">
        <v>0</v>
      </c>
      <c r="AG2075">
        <v>0</v>
      </c>
      <c r="AH2075">
        <v>0</v>
      </c>
      <c r="AI2075" t="s">
        <v>697</v>
      </c>
      <c r="AJ2075" t="s">
        <v>697</v>
      </c>
      <c r="AK2075" t="s">
        <v>697</v>
      </c>
      <c r="AL2075">
        <v>0</v>
      </c>
      <c r="AM2075">
        <v>0</v>
      </c>
      <c r="AN2075" t="s">
        <v>697</v>
      </c>
      <c r="AO2075" t="s">
        <v>697</v>
      </c>
      <c r="AP2075" t="s">
        <v>697</v>
      </c>
      <c r="AQ2075" t="s">
        <v>697</v>
      </c>
      <c r="AR2075" t="s">
        <v>697</v>
      </c>
      <c r="AS2075" t="s">
        <v>697</v>
      </c>
      <c r="AT2075" t="s">
        <v>697</v>
      </c>
      <c r="AU2075" t="s">
        <v>697</v>
      </c>
      <c r="AV2075" t="s">
        <v>697</v>
      </c>
      <c r="AW2075" t="s">
        <v>697</v>
      </c>
      <c r="AX2075" t="s">
        <v>697</v>
      </c>
      <c r="AY2075" t="s">
        <v>697</v>
      </c>
      <c r="AZ2075" t="s">
        <v>697</v>
      </c>
      <c r="BA2075" t="s">
        <v>3939</v>
      </c>
      <c r="BB2075" t="s">
        <v>4187</v>
      </c>
      <c r="BC2075">
        <v>1.87</v>
      </c>
      <c r="BD2075" t="s">
        <v>697</v>
      </c>
      <c r="BE2075">
        <v>0</v>
      </c>
      <c r="BF2075">
        <v>0</v>
      </c>
      <c r="BG2075">
        <v>0</v>
      </c>
      <c r="BH2075">
        <v>0</v>
      </c>
      <c r="BI2075" t="s">
        <v>197</v>
      </c>
      <c r="BJ2075" t="s">
        <v>697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 t="s">
        <v>697</v>
      </c>
      <c r="BQ2075">
        <v>0</v>
      </c>
      <c r="BR2075">
        <v>0</v>
      </c>
      <c r="BS2075">
        <v>0</v>
      </c>
      <c r="BT2075" t="s">
        <v>697</v>
      </c>
      <c r="BU2075">
        <v>0</v>
      </c>
      <c r="BV2075">
        <v>0</v>
      </c>
      <c r="BW2075" t="s">
        <v>697</v>
      </c>
      <c r="BX2075">
        <v>0</v>
      </c>
    </row>
    <row r="2076" spans="1:76" x14ac:dyDescent="0.25">
      <c r="A2076" t="s">
        <v>729</v>
      </c>
      <c r="B2076" t="s">
        <v>191</v>
      </c>
      <c r="C2076" t="s">
        <v>730</v>
      </c>
      <c r="D2076" t="s">
        <v>797</v>
      </c>
      <c r="E2076" t="s">
        <v>697</v>
      </c>
      <c r="F2076" t="s">
        <v>690</v>
      </c>
      <c r="G2076" t="s">
        <v>697</v>
      </c>
      <c r="H2076" t="s">
        <v>184</v>
      </c>
      <c r="I2076" t="s">
        <v>3998</v>
      </c>
      <c r="J2076" t="s">
        <v>3998</v>
      </c>
      <c r="K2076">
        <v>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697</v>
      </c>
      <c r="AC2076" s="2">
        <v>-7.0655737704918034</v>
      </c>
      <c r="AD2076">
        <v>-1.55</v>
      </c>
      <c r="AE2076">
        <v>0</v>
      </c>
      <c r="AF2076">
        <v>0</v>
      </c>
      <c r="AG2076">
        <v>0</v>
      </c>
      <c r="AH2076">
        <v>0</v>
      </c>
      <c r="AI2076" t="s">
        <v>697</v>
      </c>
      <c r="AJ2076" t="s">
        <v>697</v>
      </c>
      <c r="AK2076" t="s">
        <v>697</v>
      </c>
      <c r="AL2076">
        <v>0</v>
      </c>
      <c r="AM2076">
        <v>0</v>
      </c>
      <c r="AN2076" t="s">
        <v>697</v>
      </c>
      <c r="AO2076" t="s">
        <v>697</v>
      </c>
      <c r="AP2076" t="s">
        <v>697</v>
      </c>
      <c r="AQ2076" t="s">
        <v>697</v>
      </c>
      <c r="AR2076" t="s">
        <v>697</v>
      </c>
      <c r="AS2076" t="s">
        <v>697</v>
      </c>
      <c r="AT2076" t="s">
        <v>697</v>
      </c>
      <c r="AU2076" t="s">
        <v>697</v>
      </c>
      <c r="AV2076" t="s">
        <v>697</v>
      </c>
      <c r="AW2076" t="s">
        <v>697</v>
      </c>
      <c r="AX2076" t="s">
        <v>697</v>
      </c>
      <c r="AY2076" t="s">
        <v>697</v>
      </c>
      <c r="AZ2076" t="s">
        <v>697</v>
      </c>
      <c r="BA2076" t="s">
        <v>4188</v>
      </c>
      <c r="BB2076" t="s">
        <v>4189</v>
      </c>
      <c r="BC2076">
        <v>8.6199999999999992</v>
      </c>
      <c r="BD2076" t="s">
        <v>697</v>
      </c>
      <c r="BE2076">
        <v>0</v>
      </c>
      <c r="BF2076">
        <v>0</v>
      </c>
      <c r="BG2076">
        <v>0</v>
      </c>
      <c r="BH2076">
        <v>0</v>
      </c>
      <c r="BI2076" t="s">
        <v>197</v>
      </c>
      <c r="BJ2076" t="s">
        <v>697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 t="s">
        <v>697</v>
      </c>
      <c r="BQ2076">
        <v>0</v>
      </c>
      <c r="BR2076">
        <v>0</v>
      </c>
      <c r="BS2076">
        <v>0</v>
      </c>
      <c r="BT2076" t="s">
        <v>697</v>
      </c>
      <c r="BU2076">
        <v>0</v>
      </c>
      <c r="BV2076">
        <v>0</v>
      </c>
      <c r="BW2076" t="s">
        <v>697</v>
      </c>
      <c r="BX2076">
        <v>0</v>
      </c>
    </row>
    <row r="2077" spans="1:76" x14ac:dyDescent="0.25">
      <c r="A2077" t="s">
        <v>726</v>
      </c>
      <c r="B2077" t="s">
        <v>191</v>
      </c>
      <c r="C2077" t="s">
        <v>539</v>
      </c>
      <c r="D2077" t="s">
        <v>540</v>
      </c>
      <c r="E2077" t="s">
        <v>697</v>
      </c>
      <c r="F2077" t="s">
        <v>457</v>
      </c>
      <c r="G2077" t="s">
        <v>697</v>
      </c>
      <c r="H2077" t="s">
        <v>184</v>
      </c>
      <c r="I2077" t="s">
        <v>3998</v>
      </c>
      <c r="J2077" t="s">
        <v>3998</v>
      </c>
      <c r="K2077">
        <v>2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697</v>
      </c>
      <c r="AC2077" s="2">
        <v>-3.1639344262295084</v>
      </c>
      <c r="AD2077">
        <v>-0.7</v>
      </c>
      <c r="AE2077">
        <v>0</v>
      </c>
      <c r="AF2077">
        <v>0</v>
      </c>
      <c r="AG2077">
        <v>0</v>
      </c>
      <c r="AH2077">
        <v>0</v>
      </c>
      <c r="AI2077" t="s">
        <v>697</v>
      </c>
      <c r="AJ2077" t="s">
        <v>697</v>
      </c>
      <c r="AK2077" t="s">
        <v>697</v>
      </c>
      <c r="AL2077">
        <v>0</v>
      </c>
      <c r="AM2077">
        <v>0</v>
      </c>
      <c r="AN2077" t="s">
        <v>697</v>
      </c>
      <c r="AO2077" t="s">
        <v>697</v>
      </c>
      <c r="AP2077" t="s">
        <v>697</v>
      </c>
      <c r="AQ2077" t="s">
        <v>697</v>
      </c>
      <c r="AR2077" t="s">
        <v>697</v>
      </c>
      <c r="AS2077" t="s">
        <v>697</v>
      </c>
      <c r="AT2077" t="s">
        <v>697</v>
      </c>
      <c r="AU2077" t="s">
        <v>697</v>
      </c>
      <c r="AV2077" t="s">
        <v>697</v>
      </c>
      <c r="AW2077" t="s">
        <v>697</v>
      </c>
      <c r="AX2077" t="s">
        <v>697</v>
      </c>
      <c r="AY2077" t="s">
        <v>697</v>
      </c>
      <c r="AZ2077" t="s">
        <v>697</v>
      </c>
      <c r="BA2077" t="s">
        <v>4059</v>
      </c>
      <c r="BB2077" t="s">
        <v>4190</v>
      </c>
      <c r="BC2077">
        <v>3.86</v>
      </c>
      <c r="BD2077" t="s">
        <v>697</v>
      </c>
      <c r="BE2077">
        <v>0</v>
      </c>
      <c r="BF2077">
        <v>0</v>
      </c>
      <c r="BG2077">
        <v>0</v>
      </c>
      <c r="BH2077">
        <v>0</v>
      </c>
      <c r="BI2077" t="s">
        <v>197</v>
      </c>
      <c r="BJ2077" t="s">
        <v>697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 t="s">
        <v>697</v>
      </c>
      <c r="BQ2077">
        <v>0</v>
      </c>
      <c r="BR2077">
        <v>0</v>
      </c>
      <c r="BS2077">
        <v>0</v>
      </c>
      <c r="BT2077" t="s">
        <v>697</v>
      </c>
      <c r="BU2077">
        <v>0</v>
      </c>
      <c r="BV2077">
        <v>0</v>
      </c>
      <c r="BW2077" t="s">
        <v>697</v>
      </c>
      <c r="BX2077">
        <v>0</v>
      </c>
    </row>
    <row r="2078" spans="1:76" x14ac:dyDescent="0.25">
      <c r="A2078" t="s">
        <v>726</v>
      </c>
      <c r="B2078" t="s">
        <v>191</v>
      </c>
      <c r="C2078" t="s">
        <v>539</v>
      </c>
      <c r="D2078" t="s">
        <v>540</v>
      </c>
      <c r="E2078" t="s">
        <v>697</v>
      </c>
      <c r="F2078" t="s">
        <v>457</v>
      </c>
      <c r="G2078" t="s">
        <v>697</v>
      </c>
      <c r="H2078" t="s">
        <v>184</v>
      </c>
      <c r="I2078" t="s">
        <v>3998</v>
      </c>
      <c r="J2078" t="s">
        <v>3998</v>
      </c>
      <c r="K2078">
        <v>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697</v>
      </c>
      <c r="AC2078" s="2">
        <v>-4.8278688524590168</v>
      </c>
      <c r="AD2078">
        <v>-1.06</v>
      </c>
      <c r="AE2078">
        <v>0</v>
      </c>
      <c r="AF2078">
        <v>0</v>
      </c>
      <c r="AG2078">
        <v>0</v>
      </c>
      <c r="AH2078">
        <v>0</v>
      </c>
      <c r="AI2078" t="s">
        <v>697</v>
      </c>
      <c r="AJ2078" t="s">
        <v>697</v>
      </c>
      <c r="AK2078" t="s">
        <v>697</v>
      </c>
      <c r="AL2078">
        <v>0</v>
      </c>
      <c r="AM2078">
        <v>0</v>
      </c>
      <c r="AN2078" t="s">
        <v>697</v>
      </c>
      <c r="AO2078" t="s">
        <v>697</v>
      </c>
      <c r="AP2078" t="s">
        <v>697</v>
      </c>
      <c r="AQ2078" t="s">
        <v>697</v>
      </c>
      <c r="AR2078" t="s">
        <v>697</v>
      </c>
      <c r="AS2078" t="s">
        <v>697</v>
      </c>
      <c r="AT2078" t="s">
        <v>697</v>
      </c>
      <c r="AU2078" t="s">
        <v>697</v>
      </c>
      <c r="AV2078" t="s">
        <v>697</v>
      </c>
      <c r="AW2078" t="s">
        <v>697</v>
      </c>
      <c r="AX2078" t="s">
        <v>697</v>
      </c>
      <c r="AY2078" t="s">
        <v>697</v>
      </c>
      <c r="AZ2078" t="s">
        <v>697</v>
      </c>
      <c r="BA2078" t="s">
        <v>4191</v>
      </c>
      <c r="BB2078" t="s">
        <v>4192</v>
      </c>
      <c r="BC2078">
        <v>5.89</v>
      </c>
      <c r="BD2078" t="s">
        <v>697</v>
      </c>
      <c r="BE2078">
        <v>0</v>
      </c>
      <c r="BF2078">
        <v>0</v>
      </c>
      <c r="BG2078">
        <v>0</v>
      </c>
      <c r="BH2078">
        <v>0</v>
      </c>
      <c r="BI2078" t="s">
        <v>197</v>
      </c>
      <c r="BJ2078" t="s">
        <v>697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 t="s">
        <v>697</v>
      </c>
      <c r="BQ2078">
        <v>0</v>
      </c>
      <c r="BR2078">
        <v>0</v>
      </c>
      <c r="BS2078">
        <v>0</v>
      </c>
      <c r="BT2078" t="s">
        <v>697</v>
      </c>
      <c r="BU2078">
        <v>0</v>
      </c>
      <c r="BV2078">
        <v>0</v>
      </c>
      <c r="BW2078" t="s">
        <v>697</v>
      </c>
      <c r="BX2078">
        <v>0</v>
      </c>
    </row>
    <row r="2079" spans="1:76" x14ac:dyDescent="0.25">
      <c r="A2079" t="s">
        <v>1072</v>
      </c>
      <c r="B2079" t="s">
        <v>191</v>
      </c>
      <c r="C2079" t="s">
        <v>1073</v>
      </c>
      <c r="D2079" t="s">
        <v>466</v>
      </c>
      <c r="E2079" t="s">
        <v>697</v>
      </c>
      <c r="F2079" t="s">
        <v>677</v>
      </c>
      <c r="G2079" t="s">
        <v>697</v>
      </c>
      <c r="H2079" t="s">
        <v>184</v>
      </c>
      <c r="I2079" t="s">
        <v>3998</v>
      </c>
      <c r="J2079" t="s">
        <v>3998</v>
      </c>
      <c r="K2079">
        <v>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697</v>
      </c>
      <c r="AC2079" s="2">
        <v>-1.8442622950819672</v>
      </c>
      <c r="AD2079">
        <v>-0.41</v>
      </c>
      <c r="AE2079">
        <v>0</v>
      </c>
      <c r="AF2079">
        <v>0</v>
      </c>
      <c r="AG2079">
        <v>0</v>
      </c>
      <c r="AH2079">
        <v>0</v>
      </c>
      <c r="AI2079" t="s">
        <v>697</v>
      </c>
      <c r="AJ2079" t="s">
        <v>697</v>
      </c>
      <c r="AK2079" t="s">
        <v>697</v>
      </c>
      <c r="AL2079">
        <v>0</v>
      </c>
      <c r="AM2079">
        <v>0</v>
      </c>
      <c r="AN2079" t="s">
        <v>697</v>
      </c>
      <c r="AO2079" t="s">
        <v>697</v>
      </c>
      <c r="AP2079" t="s">
        <v>697</v>
      </c>
      <c r="AQ2079" t="s">
        <v>697</v>
      </c>
      <c r="AR2079" t="s">
        <v>697</v>
      </c>
      <c r="AS2079" t="s">
        <v>697</v>
      </c>
      <c r="AT2079" t="s">
        <v>697</v>
      </c>
      <c r="AU2079" t="s">
        <v>697</v>
      </c>
      <c r="AV2079" t="s">
        <v>697</v>
      </c>
      <c r="AW2079" t="s">
        <v>697</v>
      </c>
      <c r="AX2079" t="s">
        <v>697</v>
      </c>
      <c r="AY2079" t="s">
        <v>697</v>
      </c>
      <c r="AZ2079" t="s">
        <v>697</v>
      </c>
      <c r="BA2079" t="s">
        <v>1204</v>
      </c>
      <c r="BB2079" t="s">
        <v>4193</v>
      </c>
      <c r="BC2079">
        <v>2.25</v>
      </c>
      <c r="BD2079" t="s">
        <v>697</v>
      </c>
      <c r="BE2079">
        <v>0</v>
      </c>
      <c r="BF2079">
        <v>0</v>
      </c>
      <c r="BG2079">
        <v>0</v>
      </c>
      <c r="BH2079">
        <v>0</v>
      </c>
      <c r="BI2079" t="s">
        <v>197</v>
      </c>
      <c r="BJ2079" t="s">
        <v>697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 t="s">
        <v>697</v>
      </c>
      <c r="BQ2079">
        <v>0</v>
      </c>
      <c r="BR2079">
        <v>0</v>
      </c>
      <c r="BS2079">
        <v>0</v>
      </c>
      <c r="BT2079" t="s">
        <v>697</v>
      </c>
      <c r="BU2079">
        <v>0</v>
      </c>
      <c r="BV2079">
        <v>0</v>
      </c>
      <c r="BW2079" t="s">
        <v>697</v>
      </c>
      <c r="BX2079">
        <v>0</v>
      </c>
    </row>
    <row r="2080" spans="1:76" x14ac:dyDescent="0.25">
      <c r="A2080" t="s">
        <v>739</v>
      </c>
      <c r="B2080" t="s">
        <v>191</v>
      </c>
      <c r="C2080" t="s">
        <v>535</v>
      </c>
      <c r="D2080" t="s">
        <v>536</v>
      </c>
      <c r="E2080" t="s">
        <v>697</v>
      </c>
      <c r="F2080" t="s">
        <v>253</v>
      </c>
      <c r="G2080" t="s">
        <v>697</v>
      </c>
      <c r="H2080" t="s">
        <v>184</v>
      </c>
      <c r="I2080" t="s">
        <v>3998</v>
      </c>
      <c r="J2080" t="s">
        <v>3998</v>
      </c>
      <c r="K2080">
        <v>2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697</v>
      </c>
      <c r="AC2080" s="2">
        <v>-0.55737704918032793</v>
      </c>
      <c r="AD2080">
        <v>-0.12</v>
      </c>
      <c r="AE2080">
        <v>0</v>
      </c>
      <c r="AF2080">
        <v>0</v>
      </c>
      <c r="AG2080">
        <v>0</v>
      </c>
      <c r="AH2080">
        <v>0</v>
      </c>
      <c r="AI2080" t="s">
        <v>697</v>
      </c>
      <c r="AJ2080" t="s">
        <v>697</v>
      </c>
      <c r="AK2080" t="s">
        <v>697</v>
      </c>
      <c r="AL2080">
        <v>0</v>
      </c>
      <c r="AM2080">
        <v>0</v>
      </c>
      <c r="AN2080" t="s">
        <v>697</v>
      </c>
      <c r="AO2080" t="s">
        <v>697</v>
      </c>
      <c r="AP2080" t="s">
        <v>697</v>
      </c>
      <c r="AQ2080" t="s">
        <v>697</v>
      </c>
      <c r="AR2080" t="s">
        <v>697</v>
      </c>
      <c r="AS2080" t="s">
        <v>697</v>
      </c>
      <c r="AT2080" t="s">
        <v>697</v>
      </c>
      <c r="AU2080" t="s">
        <v>697</v>
      </c>
      <c r="AV2080" t="s">
        <v>697</v>
      </c>
      <c r="AW2080" t="s">
        <v>697</v>
      </c>
      <c r="AX2080" t="s">
        <v>697</v>
      </c>
      <c r="AY2080" t="s">
        <v>697</v>
      </c>
      <c r="AZ2080" t="s">
        <v>697</v>
      </c>
      <c r="BA2080" t="s">
        <v>3626</v>
      </c>
      <c r="BB2080" t="s">
        <v>4194</v>
      </c>
      <c r="BC2080">
        <v>0.68</v>
      </c>
      <c r="BD2080" t="s">
        <v>697</v>
      </c>
      <c r="BE2080">
        <v>0</v>
      </c>
      <c r="BF2080">
        <v>0</v>
      </c>
      <c r="BG2080">
        <v>0</v>
      </c>
      <c r="BH2080">
        <v>0</v>
      </c>
      <c r="BI2080" t="s">
        <v>197</v>
      </c>
      <c r="BJ2080" t="s">
        <v>697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 t="s">
        <v>697</v>
      </c>
      <c r="BQ2080">
        <v>0</v>
      </c>
      <c r="BR2080">
        <v>0</v>
      </c>
      <c r="BS2080">
        <v>0</v>
      </c>
      <c r="BT2080" t="s">
        <v>697</v>
      </c>
      <c r="BU2080">
        <v>0</v>
      </c>
      <c r="BV2080">
        <v>0</v>
      </c>
      <c r="BW2080" t="s">
        <v>697</v>
      </c>
      <c r="BX2080">
        <v>0</v>
      </c>
    </row>
    <row r="2081" spans="1:76" x14ac:dyDescent="0.25">
      <c r="A2081" t="s">
        <v>727</v>
      </c>
      <c r="B2081" t="s">
        <v>191</v>
      </c>
      <c r="C2081" t="s">
        <v>542</v>
      </c>
      <c r="D2081" t="s">
        <v>668</v>
      </c>
      <c r="E2081" t="s">
        <v>697</v>
      </c>
      <c r="F2081" t="s">
        <v>238</v>
      </c>
      <c r="G2081" t="s">
        <v>697</v>
      </c>
      <c r="H2081" t="s">
        <v>184</v>
      </c>
      <c r="I2081" t="s">
        <v>3998</v>
      </c>
      <c r="J2081" t="s">
        <v>3998</v>
      </c>
      <c r="K2081">
        <v>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">
        <v>697</v>
      </c>
      <c r="AC2081" s="2">
        <v>-5.081967213114754</v>
      </c>
      <c r="AD2081">
        <v>-1.1200000000000001</v>
      </c>
      <c r="AE2081">
        <v>0</v>
      </c>
      <c r="AF2081">
        <v>0</v>
      </c>
      <c r="AG2081">
        <v>0</v>
      </c>
      <c r="AH2081">
        <v>0</v>
      </c>
      <c r="AI2081" t="s">
        <v>697</v>
      </c>
      <c r="AJ2081" t="s">
        <v>697</v>
      </c>
      <c r="AK2081" t="s">
        <v>697</v>
      </c>
      <c r="AL2081">
        <v>0</v>
      </c>
      <c r="AM2081">
        <v>0</v>
      </c>
      <c r="AN2081" t="s">
        <v>697</v>
      </c>
      <c r="AO2081" t="s">
        <v>697</v>
      </c>
      <c r="AP2081" t="s">
        <v>697</v>
      </c>
      <c r="AQ2081" t="s">
        <v>697</v>
      </c>
      <c r="AR2081" t="s">
        <v>697</v>
      </c>
      <c r="AS2081" t="s">
        <v>697</v>
      </c>
      <c r="AT2081" t="s">
        <v>697</v>
      </c>
      <c r="AU2081" t="s">
        <v>697</v>
      </c>
      <c r="AV2081" t="s">
        <v>697</v>
      </c>
      <c r="AW2081" t="s">
        <v>697</v>
      </c>
      <c r="AX2081" t="s">
        <v>697</v>
      </c>
      <c r="AY2081" t="s">
        <v>697</v>
      </c>
      <c r="AZ2081" t="s">
        <v>697</v>
      </c>
      <c r="BA2081" t="s">
        <v>4195</v>
      </c>
      <c r="BB2081" t="s">
        <v>4196</v>
      </c>
      <c r="BC2081">
        <v>6.2</v>
      </c>
      <c r="BD2081" t="s">
        <v>697</v>
      </c>
      <c r="BE2081">
        <v>0</v>
      </c>
      <c r="BF2081">
        <v>0</v>
      </c>
      <c r="BG2081">
        <v>0</v>
      </c>
      <c r="BH2081">
        <v>0</v>
      </c>
      <c r="BI2081" t="s">
        <v>197</v>
      </c>
      <c r="BJ2081" t="s">
        <v>697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 t="s">
        <v>697</v>
      </c>
      <c r="BQ2081">
        <v>0</v>
      </c>
      <c r="BR2081">
        <v>0</v>
      </c>
      <c r="BS2081">
        <v>0</v>
      </c>
      <c r="BT2081" t="s">
        <v>697</v>
      </c>
      <c r="BU2081">
        <v>0</v>
      </c>
      <c r="BV2081">
        <v>0</v>
      </c>
      <c r="BW2081" t="s">
        <v>697</v>
      </c>
      <c r="BX2081">
        <v>0</v>
      </c>
    </row>
    <row r="2082" spans="1:76" x14ac:dyDescent="0.25">
      <c r="A2082" t="s">
        <v>735</v>
      </c>
      <c r="B2082" t="s">
        <v>231</v>
      </c>
      <c r="C2082" t="s">
        <v>232</v>
      </c>
      <c r="D2082" t="s">
        <v>233</v>
      </c>
      <c r="E2082" t="s">
        <v>697</v>
      </c>
      <c r="F2082" t="s">
        <v>234</v>
      </c>
      <c r="G2082" t="s">
        <v>697</v>
      </c>
      <c r="H2082" t="s">
        <v>184</v>
      </c>
      <c r="I2082" t="s">
        <v>3998</v>
      </c>
      <c r="J2082" t="s">
        <v>3998</v>
      </c>
      <c r="K2082">
        <v>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697</v>
      </c>
      <c r="AC2082" s="2">
        <v>-5.360655737704918</v>
      </c>
      <c r="AD2082">
        <v>-1.18</v>
      </c>
      <c r="AE2082">
        <v>0</v>
      </c>
      <c r="AF2082">
        <v>0</v>
      </c>
      <c r="AG2082">
        <v>0</v>
      </c>
      <c r="AH2082">
        <v>0</v>
      </c>
      <c r="AI2082" t="s">
        <v>697</v>
      </c>
      <c r="AJ2082" t="s">
        <v>697</v>
      </c>
      <c r="AK2082" t="s">
        <v>697</v>
      </c>
      <c r="AL2082">
        <v>0</v>
      </c>
      <c r="AM2082">
        <v>0</v>
      </c>
      <c r="AN2082" t="s">
        <v>697</v>
      </c>
      <c r="AO2082" t="s">
        <v>697</v>
      </c>
      <c r="AP2082" t="s">
        <v>697</v>
      </c>
      <c r="AQ2082" t="s">
        <v>697</v>
      </c>
      <c r="AR2082" t="s">
        <v>697</v>
      </c>
      <c r="AS2082" t="s">
        <v>697</v>
      </c>
      <c r="AT2082" t="s">
        <v>697</v>
      </c>
      <c r="AU2082" t="s">
        <v>697</v>
      </c>
      <c r="AV2082" t="s">
        <v>697</v>
      </c>
      <c r="AW2082" t="s">
        <v>697</v>
      </c>
      <c r="AX2082" t="s">
        <v>697</v>
      </c>
      <c r="AY2082" t="s">
        <v>697</v>
      </c>
      <c r="AZ2082" t="s">
        <v>697</v>
      </c>
      <c r="BA2082" t="s">
        <v>4197</v>
      </c>
      <c r="BB2082" t="s">
        <v>4198</v>
      </c>
      <c r="BC2082">
        <v>6.54</v>
      </c>
      <c r="BD2082" t="s">
        <v>697</v>
      </c>
      <c r="BE2082">
        <v>0</v>
      </c>
      <c r="BF2082">
        <v>0</v>
      </c>
      <c r="BG2082">
        <v>0</v>
      </c>
      <c r="BH2082">
        <v>0</v>
      </c>
      <c r="BI2082" t="s">
        <v>197</v>
      </c>
      <c r="BJ2082" t="s">
        <v>697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 t="s">
        <v>697</v>
      </c>
      <c r="BQ2082">
        <v>0</v>
      </c>
      <c r="BR2082">
        <v>0</v>
      </c>
      <c r="BS2082">
        <v>0</v>
      </c>
      <c r="BT2082" t="s">
        <v>697</v>
      </c>
      <c r="BU2082">
        <v>0</v>
      </c>
      <c r="BV2082">
        <v>0</v>
      </c>
      <c r="BW2082" t="s">
        <v>697</v>
      </c>
      <c r="BX2082">
        <v>0</v>
      </c>
    </row>
    <row r="2083" spans="1:76" x14ac:dyDescent="0.25">
      <c r="A2083" t="s">
        <v>726</v>
      </c>
      <c r="B2083" t="s">
        <v>191</v>
      </c>
      <c r="C2083" t="s">
        <v>539</v>
      </c>
      <c r="D2083" t="s">
        <v>540</v>
      </c>
      <c r="E2083" t="s">
        <v>697</v>
      </c>
      <c r="F2083" t="s">
        <v>457</v>
      </c>
      <c r="G2083" t="s">
        <v>697</v>
      </c>
      <c r="H2083" t="s">
        <v>184</v>
      </c>
      <c r="I2083" t="s">
        <v>3998</v>
      </c>
      <c r="J2083" t="s">
        <v>3998</v>
      </c>
      <c r="K2083">
        <v>2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t="s">
        <v>697</v>
      </c>
      <c r="AC2083" s="2">
        <v>-1.959016393442623</v>
      </c>
      <c r="AD2083">
        <v>-0.43</v>
      </c>
      <c r="AE2083">
        <v>0</v>
      </c>
      <c r="AF2083">
        <v>0</v>
      </c>
      <c r="AG2083">
        <v>0</v>
      </c>
      <c r="AH2083">
        <v>0</v>
      </c>
      <c r="AI2083" t="s">
        <v>697</v>
      </c>
      <c r="AJ2083" t="s">
        <v>697</v>
      </c>
      <c r="AK2083" t="s">
        <v>697</v>
      </c>
      <c r="AL2083">
        <v>0</v>
      </c>
      <c r="AM2083">
        <v>0</v>
      </c>
      <c r="AN2083" t="s">
        <v>697</v>
      </c>
      <c r="AO2083" t="s">
        <v>697</v>
      </c>
      <c r="AP2083" t="s">
        <v>697</v>
      </c>
      <c r="AQ2083" t="s">
        <v>697</v>
      </c>
      <c r="AR2083" t="s">
        <v>697</v>
      </c>
      <c r="AS2083" t="s">
        <v>697</v>
      </c>
      <c r="AT2083" t="s">
        <v>697</v>
      </c>
      <c r="AU2083" t="s">
        <v>697</v>
      </c>
      <c r="AV2083" t="s">
        <v>697</v>
      </c>
      <c r="AW2083" t="s">
        <v>697</v>
      </c>
      <c r="AX2083" t="s">
        <v>697</v>
      </c>
      <c r="AY2083" t="s">
        <v>697</v>
      </c>
      <c r="AZ2083" t="s">
        <v>697</v>
      </c>
      <c r="BA2083" t="s">
        <v>4199</v>
      </c>
      <c r="BB2083" t="s">
        <v>4200</v>
      </c>
      <c r="BC2083">
        <v>2.39</v>
      </c>
      <c r="BD2083" t="s">
        <v>697</v>
      </c>
      <c r="BE2083">
        <v>0</v>
      </c>
      <c r="BF2083">
        <v>0</v>
      </c>
      <c r="BG2083">
        <v>0</v>
      </c>
      <c r="BH2083">
        <v>0</v>
      </c>
      <c r="BI2083" t="s">
        <v>197</v>
      </c>
      <c r="BJ2083" t="s">
        <v>697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 t="s">
        <v>697</v>
      </c>
      <c r="BQ2083">
        <v>0</v>
      </c>
      <c r="BR2083">
        <v>0</v>
      </c>
      <c r="BS2083">
        <v>0</v>
      </c>
      <c r="BT2083" t="s">
        <v>697</v>
      </c>
      <c r="BU2083">
        <v>0</v>
      </c>
      <c r="BV2083">
        <v>0</v>
      </c>
      <c r="BW2083" t="s">
        <v>697</v>
      </c>
      <c r="BX2083">
        <v>0</v>
      </c>
    </row>
    <row r="2084" spans="1:76" x14ac:dyDescent="0.25">
      <c r="A2084" t="s">
        <v>746</v>
      </c>
      <c r="B2084" t="s">
        <v>201</v>
      </c>
      <c r="C2084" t="s">
        <v>249</v>
      </c>
      <c r="D2084" t="s">
        <v>250</v>
      </c>
      <c r="E2084" t="s">
        <v>697</v>
      </c>
      <c r="F2084" t="s">
        <v>251</v>
      </c>
      <c r="G2084" t="s">
        <v>697</v>
      </c>
      <c r="H2084" t="s">
        <v>184</v>
      </c>
      <c r="I2084" t="s">
        <v>3998</v>
      </c>
      <c r="J2084" t="s">
        <v>3998</v>
      </c>
      <c r="K2084">
        <v>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t="s">
        <v>697</v>
      </c>
      <c r="AC2084" s="2">
        <v>-3.3524590163934427</v>
      </c>
      <c r="AD2084">
        <v>-0.74</v>
      </c>
      <c r="AE2084">
        <v>0</v>
      </c>
      <c r="AF2084">
        <v>0</v>
      </c>
      <c r="AG2084">
        <v>0</v>
      </c>
      <c r="AH2084">
        <v>0</v>
      </c>
      <c r="AI2084" t="s">
        <v>697</v>
      </c>
      <c r="AJ2084" t="s">
        <v>697</v>
      </c>
      <c r="AK2084" t="s">
        <v>697</v>
      </c>
      <c r="AL2084">
        <v>0</v>
      </c>
      <c r="AM2084">
        <v>0</v>
      </c>
      <c r="AN2084" t="s">
        <v>697</v>
      </c>
      <c r="AO2084" t="s">
        <v>697</v>
      </c>
      <c r="AP2084" t="s">
        <v>697</v>
      </c>
      <c r="AQ2084" t="s">
        <v>697</v>
      </c>
      <c r="AR2084" t="s">
        <v>697</v>
      </c>
      <c r="AS2084" t="s">
        <v>697</v>
      </c>
      <c r="AT2084" t="s">
        <v>697</v>
      </c>
      <c r="AU2084" t="s">
        <v>697</v>
      </c>
      <c r="AV2084" t="s">
        <v>697</v>
      </c>
      <c r="AW2084" t="s">
        <v>697</v>
      </c>
      <c r="AX2084" t="s">
        <v>697</v>
      </c>
      <c r="AY2084" t="s">
        <v>697</v>
      </c>
      <c r="AZ2084" t="s">
        <v>697</v>
      </c>
      <c r="BA2084" t="s">
        <v>2989</v>
      </c>
      <c r="BB2084" t="s">
        <v>4201</v>
      </c>
      <c r="BC2084">
        <v>4.09</v>
      </c>
      <c r="BD2084" t="s">
        <v>697</v>
      </c>
      <c r="BE2084">
        <v>0</v>
      </c>
      <c r="BF2084">
        <v>0</v>
      </c>
      <c r="BG2084">
        <v>0</v>
      </c>
      <c r="BH2084">
        <v>0</v>
      </c>
      <c r="BI2084" t="s">
        <v>197</v>
      </c>
      <c r="BJ2084" t="s">
        <v>697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 t="s">
        <v>697</v>
      </c>
      <c r="BQ2084">
        <v>0</v>
      </c>
      <c r="BR2084">
        <v>0</v>
      </c>
      <c r="BS2084">
        <v>0</v>
      </c>
      <c r="BT2084" t="s">
        <v>697</v>
      </c>
      <c r="BU2084">
        <v>0</v>
      </c>
      <c r="BV2084">
        <v>0</v>
      </c>
      <c r="BW2084" t="s">
        <v>697</v>
      </c>
      <c r="BX2084">
        <v>0</v>
      </c>
    </row>
    <row r="2085" spans="1:76" x14ac:dyDescent="0.25">
      <c r="A2085" t="s">
        <v>746</v>
      </c>
      <c r="B2085" t="s">
        <v>201</v>
      </c>
      <c r="C2085" t="s">
        <v>249</v>
      </c>
      <c r="D2085" t="s">
        <v>250</v>
      </c>
      <c r="E2085" t="s">
        <v>697</v>
      </c>
      <c r="F2085" t="s">
        <v>251</v>
      </c>
      <c r="G2085" t="s">
        <v>697</v>
      </c>
      <c r="H2085" t="s">
        <v>184</v>
      </c>
      <c r="I2085" t="s">
        <v>3998</v>
      </c>
      <c r="J2085" t="s">
        <v>3998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697</v>
      </c>
      <c r="AC2085" s="2">
        <v>-7.7622950819672134</v>
      </c>
      <c r="AD2085">
        <v>-1.71</v>
      </c>
      <c r="AE2085">
        <v>0</v>
      </c>
      <c r="AF2085">
        <v>0</v>
      </c>
      <c r="AG2085">
        <v>0</v>
      </c>
      <c r="AH2085">
        <v>0</v>
      </c>
      <c r="AI2085" t="s">
        <v>697</v>
      </c>
      <c r="AJ2085" t="s">
        <v>697</v>
      </c>
      <c r="AK2085" t="s">
        <v>697</v>
      </c>
      <c r="AL2085">
        <v>0</v>
      </c>
      <c r="AM2085">
        <v>0</v>
      </c>
      <c r="AN2085" t="s">
        <v>697</v>
      </c>
      <c r="AO2085" t="s">
        <v>697</v>
      </c>
      <c r="AP2085" t="s">
        <v>697</v>
      </c>
      <c r="AQ2085" t="s">
        <v>697</v>
      </c>
      <c r="AR2085" t="s">
        <v>697</v>
      </c>
      <c r="AS2085" t="s">
        <v>697</v>
      </c>
      <c r="AT2085" t="s">
        <v>697</v>
      </c>
      <c r="AU2085" t="s">
        <v>697</v>
      </c>
      <c r="AV2085" t="s">
        <v>697</v>
      </c>
      <c r="AW2085" t="s">
        <v>697</v>
      </c>
      <c r="AX2085" t="s">
        <v>697</v>
      </c>
      <c r="AY2085" t="s">
        <v>697</v>
      </c>
      <c r="AZ2085" t="s">
        <v>697</v>
      </c>
      <c r="BA2085" t="s">
        <v>1963</v>
      </c>
      <c r="BB2085" t="s">
        <v>4202</v>
      </c>
      <c r="BC2085">
        <v>9.4700000000000006</v>
      </c>
      <c r="BD2085" t="s">
        <v>697</v>
      </c>
      <c r="BE2085">
        <v>0</v>
      </c>
      <c r="BF2085">
        <v>0</v>
      </c>
      <c r="BG2085">
        <v>0</v>
      </c>
      <c r="BH2085">
        <v>0</v>
      </c>
      <c r="BI2085" t="s">
        <v>197</v>
      </c>
      <c r="BJ2085" t="s">
        <v>697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 t="s">
        <v>697</v>
      </c>
      <c r="BQ2085">
        <v>0</v>
      </c>
      <c r="BR2085">
        <v>0</v>
      </c>
      <c r="BS2085">
        <v>0</v>
      </c>
      <c r="BT2085" t="s">
        <v>697</v>
      </c>
      <c r="BU2085">
        <v>0</v>
      </c>
      <c r="BV2085">
        <v>0</v>
      </c>
      <c r="BW2085" t="s">
        <v>697</v>
      </c>
      <c r="BX2085">
        <v>0</v>
      </c>
    </row>
    <row r="2086" spans="1:76" x14ac:dyDescent="0.25">
      <c r="A2086" t="s">
        <v>746</v>
      </c>
      <c r="B2086" t="s">
        <v>201</v>
      </c>
      <c r="C2086" t="s">
        <v>249</v>
      </c>
      <c r="D2086" t="s">
        <v>250</v>
      </c>
      <c r="E2086" t="s">
        <v>697</v>
      </c>
      <c r="F2086" t="s">
        <v>251</v>
      </c>
      <c r="G2086" t="s">
        <v>697</v>
      </c>
      <c r="H2086" t="s">
        <v>184</v>
      </c>
      <c r="I2086" t="s">
        <v>3998</v>
      </c>
      <c r="J2086" t="s">
        <v>3998</v>
      </c>
      <c r="K2086">
        <v>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697</v>
      </c>
      <c r="AC2086" s="2">
        <v>-2.7868852459016393</v>
      </c>
      <c r="AD2086">
        <v>-0.61</v>
      </c>
      <c r="AE2086">
        <v>0</v>
      </c>
      <c r="AF2086">
        <v>0</v>
      </c>
      <c r="AG2086">
        <v>0</v>
      </c>
      <c r="AH2086">
        <v>0</v>
      </c>
      <c r="AI2086" t="s">
        <v>697</v>
      </c>
      <c r="AJ2086" t="s">
        <v>697</v>
      </c>
      <c r="AK2086" t="s">
        <v>697</v>
      </c>
      <c r="AL2086">
        <v>0</v>
      </c>
      <c r="AM2086">
        <v>0</v>
      </c>
      <c r="AN2086" t="s">
        <v>697</v>
      </c>
      <c r="AO2086" t="s">
        <v>697</v>
      </c>
      <c r="AP2086" t="s">
        <v>697</v>
      </c>
      <c r="AQ2086" t="s">
        <v>697</v>
      </c>
      <c r="AR2086" t="s">
        <v>697</v>
      </c>
      <c r="AS2086" t="s">
        <v>697</v>
      </c>
      <c r="AT2086" t="s">
        <v>697</v>
      </c>
      <c r="AU2086" t="s">
        <v>697</v>
      </c>
      <c r="AV2086" t="s">
        <v>697</v>
      </c>
      <c r="AW2086" t="s">
        <v>697</v>
      </c>
      <c r="AX2086" t="s">
        <v>697</v>
      </c>
      <c r="AY2086" t="s">
        <v>697</v>
      </c>
      <c r="AZ2086" t="s">
        <v>697</v>
      </c>
      <c r="BA2086" t="s">
        <v>3650</v>
      </c>
      <c r="BB2086" t="s">
        <v>4203</v>
      </c>
      <c r="BC2086">
        <v>3.4</v>
      </c>
      <c r="BD2086" t="s">
        <v>697</v>
      </c>
      <c r="BE2086">
        <v>0</v>
      </c>
      <c r="BF2086">
        <v>0</v>
      </c>
      <c r="BG2086">
        <v>0</v>
      </c>
      <c r="BH2086">
        <v>0</v>
      </c>
      <c r="BI2086" t="s">
        <v>197</v>
      </c>
      <c r="BJ2086" t="s">
        <v>697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 t="s">
        <v>697</v>
      </c>
      <c r="BQ2086">
        <v>0</v>
      </c>
      <c r="BR2086">
        <v>0</v>
      </c>
      <c r="BS2086">
        <v>0</v>
      </c>
      <c r="BT2086" t="s">
        <v>697</v>
      </c>
      <c r="BU2086">
        <v>0</v>
      </c>
      <c r="BV2086">
        <v>0</v>
      </c>
      <c r="BW2086" t="s">
        <v>697</v>
      </c>
      <c r="BX2086">
        <v>0</v>
      </c>
    </row>
    <row r="2087" spans="1:76" x14ac:dyDescent="0.25">
      <c r="A2087" t="s">
        <v>746</v>
      </c>
      <c r="B2087" t="s">
        <v>201</v>
      </c>
      <c r="C2087" t="s">
        <v>249</v>
      </c>
      <c r="D2087" t="s">
        <v>250</v>
      </c>
      <c r="E2087" t="s">
        <v>697</v>
      </c>
      <c r="F2087" t="s">
        <v>251</v>
      </c>
      <c r="G2087" t="s">
        <v>697</v>
      </c>
      <c r="H2087" t="s">
        <v>184</v>
      </c>
      <c r="I2087" t="s">
        <v>3998</v>
      </c>
      <c r="J2087" t="s">
        <v>3998</v>
      </c>
      <c r="K2087">
        <v>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697</v>
      </c>
      <c r="AC2087" s="2">
        <v>-7.4016393442622954</v>
      </c>
      <c r="AD2087">
        <v>-1.63</v>
      </c>
      <c r="AE2087">
        <v>0</v>
      </c>
      <c r="AF2087">
        <v>0</v>
      </c>
      <c r="AG2087">
        <v>0</v>
      </c>
      <c r="AH2087">
        <v>0</v>
      </c>
      <c r="AI2087" t="s">
        <v>697</v>
      </c>
      <c r="AJ2087" t="s">
        <v>697</v>
      </c>
      <c r="AK2087" t="s">
        <v>697</v>
      </c>
      <c r="AL2087">
        <v>0</v>
      </c>
      <c r="AM2087">
        <v>0</v>
      </c>
      <c r="AN2087" t="s">
        <v>697</v>
      </c>
      <c r="AO2087" t="s">
        <v>697</v>
      </c>
      <c r="AP2087" t="s">
        <v>697</v>
      </c>
      <c r="AQ2087" t="s">
        <v>697</v>
      </c>
      <c r="AR2087" t="s">
        <v>697</v>
      </c>
      <c r="AS2087" t="s">
        <v>697</v>
      </c>
      <c r="AT2087" t="s">
        <v>697</v>
      </c>
      <c r="AU2087" t="s">
        <v>697</v>
      </c>
      <c r="AV2087" t="s">
        <v>697</v>
      </c>
      <c r="AW2087" t="s">
        <v>697</v>
      </c>
      <c r="AX2087" t="s">
        <v>697</v>
      </c>
      <c r="AY2087" t="s">
        <v>697</v>
      </c>
      <c r="AZ2087" t="s">
        <v>697</v>
      </c>
      <c r="BA2087" t="s">
        <v>4106</v>
      </c>
      <c r="BB2087" t="s">
        <v>4204</v>
      </c>
      <c r="BC2087">
        <v>9.0299999999999994</v>
      </c>
      <c r="BD2087" t="s">
        <v>697</v>
      </c>
      <c r="BE2087">
        <v>0</v>
      </c>
      <c r="BF2087">
        <v>0</v>
      </c>
      <c r="BG2087">
        <v>0</v>
      </c>
      <c r="BH2087">
        <v>0</v>
      </c>
      <c r="BI2087" t="s">
        <v>197</v>
      </c>
      <c r="BJ2087" t="s">
        <v>697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 t="s">
        <v>697</v>
      </c>
      <c r="BQ2087">
        <v>0</v>
      </c>
      <c r="BR2087">
        <v>0</v>
      </c>
      <c r="BS2087">
        <v>0</v>
      </c>
      <c r="BT2087" t="s">
        <v>697</v>
      </c>
      <c r="BU2087">
        <v>0</v>
      </c>
      <c r="BV2087">
        <v>0</v>
      </c>
      <c r="BW2087" t="s">
        <v>697</v>
      </c>
      <c r="BX2087">
        <v>0</v>
      </c>
    </row>
    <row r="2088" spans="1:76" x14ac:dyDescent="0.25">
      <c r="A2088" t="s">
        <v>746</v>
      </c>
      <c r="B2088" t="s">
        <v>201</v>
      </c>
      <c r="C2088" t="s">
        <v>249</v>
      </c>
      <c r="D2088" t="s">
        <v>250</v>
      </c>
      <c r="E2088" t="s">
        <v>697</v>
      </c>
      <c r="F2088" t="s">
        <v>251</v>
      </c>
      <c r="G2088" t="s">
        <v>697</v>
      </c>
      <c r="H2088" t="s">
        <v>184</v>
      </c>
      <c r="I2088" t="s">
        <v>3998</v>
      </c>
      <c r="J2088" t="s">
        <v>3998</v>
      </c>
      <c r="K2088">
        <v>2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697</v>
      </c>
      <c r="AC2088" s="2">
        <v>-6.081967213114754</v>
      </c>
      <c r="AD2088">
        <v>-1.34</v>
      </c>
      <c r="AE2088">
        <v>0</v>
      </c>
      <c r="AF2088">
        <v>0</v>
      </c>
      <c r="AG2088">
        <v>0</v>
      </c>
      <c r="AH2088">
        <v>0</v>
      </c>
      <c r="AI2088" t="s">
        <v>697</v>
      </c>
      <c r="AJ2088" t="s">
        <v>697</v>
      </c>
      <c r="AK2088" t="s">
        <v>697</v>
      </c>
      <c r="AL2088">
        <v>0</v>
      </c>
      <c r="AM2088">
        <v>0</v>
      </c>
      <c r="AN2088" t="s">
        <v>697</v>
      </c>
      <c r="AO2088" t="s">
        <v>697</v>
      </c>
      <c r="AP2088" t="s">
        <v>697</v>
      </c>
      <c r="AQ2088" t="s">
        <v>697</v>
      </c>
      <c r="AR2088" t="s">
        <v>697</v>
      </c>
      <c r="AS2088" t="s">
        <v>697</v>
      </c>
      <c r="AT2088" t="s">
        <v>697</v>
      </c>
      <c r="AU2088" t="s">
        <v>697</v>
      </c>
      <c r="AV2088" t="s">
        <v>697</v>
      </c>
      <c r="AW2088" t="s">
        <v>697</v>
      </c>
      <c r="AX2088" t="s">
        <v>697</v>
      </c>
      <c r="AY2088" t="s">
        <v>697</v>
      </c>
      <c r="AZ2088" t="s">
        <v>697</v>
      </c>
      <c r="BA2088" t="s">
        <v>4205</v>
      </c>
      <c r="BB2088" t="s">
        <v>4206</v>
      </c>
      <c r="BC2088">
        <v>7.42</v>
      </c>
      <c r="BD2088" t="s">
        <v>697</v>
      </c>
      <c r="BE2088">
        <v>0</v>
      </c>
      <c r="BF2088">
        <v>0</v>
      </c>
      <c r="BG2088">
        <v>0</v>
      </c>
      <c r="BH2088">
        <v>0</v>
      </c>
      <c r="BI2088" t="s">
        <v>197</v>
      </c>
      <c r="BJ2088" t="s">
        <v>697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 t="s">
        <v>697</v>
      </c>
      <c r="BQ2088">
        <v>0</v>
      </c>
      <c r="BR2088">
        <v>0</v>
      </c>
      <c r="BS2088">
        <v>0</v>
      </c>
      <c r="BT2088" t="s">
        <v>697</v>
      </c>
      <c r="BU2088">
        <v>0</v>
      </c>
      <c r="BV2088">
        <v>0</v>
      </c>
      <c r="BW2088" t="s">
        <v>697</v>
      </c>
      <c r="BX2088">
        <v>0</v>
      </c>
    </row>
    <row r="2089" spans="1:76" x14ac:dyDescent="0.25">
      <c r="A2089" t="s">
        <v>746</v>
      </c>
      <c r="B2089" t="s">
        <v>201</v>
      </c>
      <c r="C2089" t="s">
        <v>249</v>
      </c>
      <c r="D2089" t="s">
        <v>250</v>
      </c>
      <c r="E2089" t="s">
        <v>697</v>
      </c>
      <c r="F2089" t="s">
        <v>251</v>
      </c>
      <c r="G2089" t="s">
        <v>697</v>
      </c>
      <c r="H2089" t="s">
        <v>184</v>
      </c>
      <c r="I2089" t="s">
        <v>3998</v>
      </c>
      <c r="J2089" t="s">
        <v>3998</v>
      </c>
      <c r="K2089">
        <v>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697</v>
      </c>
      <c r="AC2089" s="2">
        <v>-2.139344262295082</v>
      </c>
      <c r="AD2089">
        <v>-0.47</v>
      </c>
      <c r="AE2089">
        <v>0</v>
      </c>
      <c r="AF2089">
        <v>0</v>
      </c>
      <c r="AG2089">
        <v>0</v>
      </c>
      <c r="AH2089">
        <v>0</v>
      </c>
      <c r="AI2089" t="s">
        <v>697</v>
      </c>
      <c r="AJ2089" t="s">
        <v>697</v>
      </c>
      <c r="AK2089" t="s">
        <v>697</v>
      </c>
      <c r="AL2089">
        <v>0</v>
      </c>
      <c r="AM2089">
        <v>0</v>
      </c>
      <c r="AN2089" t="s">
        <v>697</v>
      </c>
      <c r="AO2089" t="s">
        <v>697</v>
      </c>
      <c r="AP2089" t="s">
        <v>697</v>
      </c>
      <c r="AQ2089" t="s">
        <v>697</v>
      </c>
      <c r="AR2089" t="s">
        <v>697</v>
      </c>
      <c r="AS2089" t="s">
        <v>697</v>
      </c>
      <c r="AT2089" t="s">
        <v>697</v>
      </c>
      <c r="AU2089" t="s">
        <v>697</v>
      </c>
      <c r="AV2089" t="s">
        <v>697</v>
      </c>
      <c r="AW2089" t="s">
        <v>697</v>
      </c>
      <c r="AX2089" t="s">
        <v>697</v>
      </c>
      <c r="AY2089" t="s">
        <v>697</v>
      </c>
      <c r="AZ2089" t="s">
        <v>697</v>
      </c>
      <c r="BA2089" t="s">
        <v>1519</v>
      </c>
      <c r="BB2089" t="s">
        <v>4207</v>
      </c>
      <c r="BC2089">
        <v>2.61</v>
      </c>
      <c r="BD2089" t="s">
        <v>697</v>
      </c>
      <c r="BE2089">
        <v>0</v>
      </c>
      <c r="BF2089">
        <v>0</v>
      </c>
      <c r="BG2089">
        <v>0</v>
      </c>
      <c r="BH2089">
        <v>0</v>
      </c>
      <c r="BI2089" t="s">
        <v>197</v>
      </c>
      <c r="BJ2089" t="s">
        <v>697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 t="s">
        <v>697</v>
      </c>
      <c r="BQ2089">
        <v>0</v>
      </c>
      <c r="BR2089">
        <v>0</v>
      </c>
      <c r="BS2089">
        <v>0</v>
      </c>
      <c r="BT2089" t="s">
        <v>697</v>
      </c>
      <c r="BU2089">
        <v>0</v>
      </c>
      <c r="BV2089">
        <v>0</v>
      </c>
      <c r="BW2089" t="s">
        <v>697</v>
      </c>
      <c r="BX2089">
        <v>0</v>
      </c>
    </row>
    <row r="2090" spans="1:76" x14ac:dyDescent="0.25">
      <c r="A2090" t="s">
        <v>746</v>
      </c>
      <c r="B2090" t="s">
        <v>201</v>
      </c>
      <c r="C2090" t="s">
        <v>249</v>
      </c>
      <c r="D2090" t="s">
        <v>250</v>
      </c>
      <c r="E2090" t="s">
        <v>697</v>
      </c>
      <c r="F2090" t="s">
        <v>251</v>
      </c>
      <c r="G2090" t="s">
        <v>697</v>
      </c>
      <c r="H2090" t="s">
        <v>184</v>
      </c>
      <c r="I2090" t="s">
        <v>3998</v>
      </c>
      <c r="J2090" t="s">
        <v>3998</v>
      </c>
      <c r="K2090">
        <v>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697</v>
      </c>
      <c r="AC2090" s="2">
        <v>-7.3688524590163933</v>
      </c>
      <c r="AD2090">
        <v>-1.62</v>
      </c>
      <c r="AE2090">
        <v>0</v>
      </c>
      <c r="AF2090">
        <v>0</v>
      </c>
      <c r="AG2090">
        <v>0</v>
      </c>
      <c r="AH2090">
        <v>0</v>
      </c>
      <c r="AI2090" t="s">
        <v>697</v>
      </c>
      <c r="AJ2090" t="s">
        <v>697</v>
      </c>
      <c r="AK2090" t="s">
        <v>697</v>
      </c>
      <c r="AL2090">
        <v>0</v>
      </c>
      <c r="AM2090">
        <v>0</v>
      </c>
      <c r="AN2090" t="s">
        <v>697</v>
      </c>
      <c r="AO2090" t="s">
        <v>697</v>
      </c>
      <c r="AP2090" t="s">
        <v>697</v>
      </c>
      <c r="AQ2090" t="s">
        <v>697</v>
      </c>
      <c r="AR2090" t="s">
        <v>697</v>
      </c>
      <c r="AS2090" t="s">
        <v>697</v>
      </c>
      <c r="AT2090" t="s">
        <v>697</v>
      </c>
      <c r="AU2090" t="s">
        <v>697</v>
      </c>
      <c r="AV2090" t="s">
        <v>697</v>
      </c>
      <c r="AW2090" t="s">
        <v>697</v>
      </c>
      <c r="AX2090" t="s">
        <v>697</v>
      </c>
      <c r="AY2090" t="s">
        <v>697</v>
      </c>
      <c r="AZ2090" t="s">
        <v>697</v>
      </c>
      <c r="BA2090" t="s">
        <v>1395</v>
      </c>
      <c r="BB2090" t="s">
        <v>4208</v>
      </c>
      <c r="BC2090">
        <v>8.99</v>
      </c>
      <c r="BD2090" t="s">
        <v>697</v>
      </c>
      <c r="BE2090">
        <v>0</v>
      </c>
      <c r="BF2090">
        <v>0</v>
      </c>
      <c r="BG2090">
        <v>0</v>
      </c>
      <c r="BH2090">
        <v>0</v>
      </c>
      <c r="BI2090" t="s">
        <v>197</v>
      </c>
      <c r="BJ2090" t="s">
        <v>697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 t="s">
        <v>697</v>
      </c>
      <c r="BQ2090">
        <v>0</v>
      </c>
      <c r="BR2090">
        <v>0</v>
      </c>
      <c r="BS2090">
        <v>0</v>
      </c>
      <c r="BT2090" t="s">
        <v>697</v>
      </c>
      <c r="BU2090">
        <v>0</v>
      </c>
      <c r="BV2090">
        <v>0</v>
      </c>
      <c r="BW2090" t="s">
        <v>697</v>
      </c>
      <c r="BX2090">
        <v>0</v>
      </c>
    </row>
    <row r="2091" spans="1:76" x14ac:dyDescent="0.25">
      <c r="A2091" t="s">
        <v>727</v>
      </c>
      <c r="B2091" t="s">
        <v>191</v>
      </c>
      <c r="C2091" t="s">
        <v>542</v>
      </c>
      <c r="D2091" t="s">
        <v>668</v>
      </c>
      <c r="E2091" t="s">
        <v>697</v>
      </c>
      <c r="F2091" t="s">
        <v>238</v>
      </c>
      <c r="G2091" t="s">
        <v>697</v>
      </c>
      <c r="H2091" t="s">
        <v>184</v>
      </c>
      <c r="I2091" t="s">
        <v>3998</v>
      </c>
      <c r="J2091" t="s">
        <v>3998</v>
      </c>
      <c r="K2091">
        <v>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697</v>
      </c>
      <c r="AC2091" s="2">
        <v>-7.2131147540983607</v>
      </c>
      <c r="AD2091">
        <v>-1.59</v>
      </c>
      <c r="AE2091">
        <v>0</v>
      </c>
      <c r="AF2091">
        <v>0</v>
      </c>
      <c r="AG2091">
        <v>0</v>
      </c>
      <c r="AH2091">
        <v>0</v>
      </c>
      <c r="AI2091" t="s">
        <v>697</v>
      </c>
      <c r="AJ2091" t="s">
        <v>697</v>
      </c>
      <c r="AK2091" t="s">
        <v>697</v>
      </c>
      <c r="AL2091">
        <v>0</v>
      </c>
      <c r="AM2091">
        <v>0</v>
      </c>
      <c r="AN2091" t="s">
        <v>697</v>
      </c>
      <c r="AO2091" t="s">
        <v>697</v>
      </c>
      <c r="AP2091" t="s">
        <v>697</v>
      </c>
      <c r="AQ2091" t="s">
        <v>697</v>
      </c>
      <c r="AR2091" t="s">
        <v>697</v>
      </c>
      <c r="AS2091" t="s">
        <v>697</v>
      </c>
      <c r="AT2091" t="s">
        <v>697</v>
      </c>
      <c r="AU2091" t="s">
        <v>697</v>
      </c>
      <c r="AV2091" t="s">
        <v>697</v>
      </c>
      <c r="AW2091" t="s">
        <v>697</v>
      </c>
      <c r="AX2091" t="s">
        <v>697</v>
      </c>
      <c r="AY2091" t="s">
        <v>697</v>
      </c>
      <c r="AZ2091" t="s">
        <v>697</v>
      </c>
      <c r="BA2091" t="s">
        <v>4209</v>
      </c>
      <c r="BB2091" t="s">
        <v>4210</v>
      </c>
      <c r="BC2091">
        <v>8.8000000000000007</v>
      </c>
      <c r="BD2091" t="s">
        <v>697</v>
      </c>
      <c r="BE2091">
        <v>0</v>
      </c>
      <c r="BF2091">
        <v>0</v>
      </c>
      <c r="BG2091">
        <v>0</v>
      </c>
      <c r="BH2091">
        <v>0</v>
      </c>
      <c r="BI2091" t="s">
        <v>197</v>
      </c>
      <c r="BJ2091" t="s">
        <v>697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 t="s">
        <v>697</v>
      </c>
      <c r="BQ2091">
        <v>0</v>
      </c>
      <c r="BR2091">
        <v>0</v>
      </c>
      <c r="BS2091">
        <v>0</v>
      </c>
      <c r="BT2091" t="s">
        <v>697</v>
      </c>
      <c r="BU2091">
        <v>0</v>
      </c>
      <c r="BV2091">
        <v>0</v>
      </c>
      <c r="BW2091" t="s">
        <v>697</v>
      </c>
      <c r="BX2091">
        <v>0</v>
      </c>
    </row>
    <row r="2092" spans="1:76" x14ac:dyDescent="0.25">
      <c r="A2092" t="s">
        <v>728</v>
      </c>
      <c r="B2092" t="s">
        <v>191</v>
      </c>
      <c r="C2092" t="s">
        <v>211</v>
      </c>
      <c r="D2092" t="s">
        <v>671</v>
      </c>
      <c r="E2092" t="s">
        <v>697</v>
      </c>
      <c r="F2092" t="s">
        <v>212</v>
      </c>
      <c r="G2092" t="s">
        <v>697</v>
      </c>
      <c r="H2092" t="s">
        <v>184</v>
      </c>
      <c r="I2092" t="s">
        <v>3998</v>
      </c>
      <c r="J2092" t="s">
        <v>3998</v>
      </c>
      <c r="K2092">
        <v>2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697</v>
      </c>
      <c r="AC2092" s="2">
        <v>-1.040983606557377</v>
      </c>
      <c r="AD2092">
        <v>-0.23</v>
      </c>
      <c r="AE2092">
        <v>0</v>
      </c>
      <c r="AF2092">
        <v>0</v>
      </c>
      <c r="AG2092">
        <v>0</v>
      </c>
      <c r="AH2092">
        <v>0</v>
      </c>
      <c r="AI2092" t="s">
        <v>697</v>
      </c>
      <c r="AJ2092" t="s">
        <v>697</v>
      </c>
      <c r="AK2092" t="s">
        <v>697</v>
      </c>
      <c r="AL2092">
        <v>0</v>
      </c>
      <c r="AM2092">
        <v>0</v>
      </c>
      <c r="AN2092" t="s">
        <v>697</v>
      </c>
      <c r="AO2092" t="s">
        <v>697</v>
      </c>
      <c r="AP2092" t="s">
        <v>697</v>
      </c>
      <c r="AQ2092" t="s">
        <v>697</v>
      </c>
      <c r="AR2092" t="s">
        <v>697</v>
      </c>
      <c r="AS2092" t="s">
        <v>697</v>
      </c>
      <c r="AT2092" t="s">
        <v>697</v>
      </c>
      <c r="AU2092" t="s">
        <v>697</v>
      </c>
      <c r="AV2092" t="s">
        <v>697</v>
      </c>
      <c r="AW2092" t="s">
        <v>697</v>
      </c>
      <c r="AX2092" t="s">
        <v>697</v>
      </c>
      <c r="AY2092" t="s">
        <v>697</v>
      </c>
      <c r="AZ2092" t="s">
        <v>697</v>
      </c>
      <c r="BA2092" t="s">
        <v>3892</v>
      </c>
      <c r="BB2092" t="s">
        <v>4211</v>
      </c>
      <c r="BC2092">
        <v>1.27</v>
      </c>
      <c r="BD2092" t="s">
        <v>697</v>
      </c>
      <c r="BE2092">
        <v>0</v>
      </c>
      <c r="BF2092">
        <v>0</v>
      </c>
      <c r="BG2092">
        <v>0</v>
      </c>
      <c r="BH2092">
        <v>0</v>
      </c>
      <c r="BI2092" t="s">
        <v>197</v>
      </c>
      <c r="BJ2092" t="s">
        <v>697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 t="s">
        <v>697</v>
      </c>
      <c r="BQ2092">
        <v>0</v>
      </c>
      <c r="BR2092">
        <v>0</v>
      </c>
      <c r="BS2092">
        <v>0</v>
      </c>
      <c r="BT2092" t="s">
        <v>697</v>
      </c>
      <c r="BU2092">
        <v>0</v>
      </c>
      <c r="BV2092">
        <v>0</v>
      </c>
      <c r="BW2092" t="s">
        <v>697</v>
      </c>
      <c r="BX2092">
        <v>0</v>
      </c>
    </row>
    <row r="2093" spans="1:76" x14ac:dyDescent="0.25">
      <c r="A2093" t="s">
        <v>722</v>
      </c>
      <c r="B2093" t="s">
        <v>191</v>
      </c>
      <c r="C2093" t="s">
        <v>615</v>
      </c>
      <c r="D2093" t="s">
        <v>798</v>
      </c>
      <c r="E2093" t="s">
        <v>697</v>
      </c>
      <c r="F2093" t="s">
        <v>616</v>
      </c>
      <c r="G2093" t="s">
        <v>697</v>
      </c>
      <c r="H2093" t="s">
        <v>184</v>
      </c>
      <c r="I2093" t="s">
        <v>3998</v>
      </c>
      <c r="J2093" t="s">
        <v>3998</v>
      </c>
      <c r="K2093">
        <v>2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t="s">
        <v>697</v>
      </c>
      <c r="AC2093" s="2">
        <v>-5.7868852459016393</v>
      </c>
      <c r="AD2093">
        <v>-1.27</v>
      </c>
      <c r="AE2093">
        <v>0</v>
      </c>
      <c r="AF2093">
        <v>0</v>
      </c>
      <c r="AG2093">
        <v>0</v>
      </c>
      <c r="AH2093">
        <v>0</v>
      </c>
      <c r="AI2093" t="s">
        <v>697</v>
      </c>
      <c r="AJ2093" t="s">
        <v>697</v>
      </c>
      <c r="AK2093" t="s">
        <v>697</v>
      </c>
      <c r="AL2093">
        <v>0</v>
      </c>
      <c r="AM2093">
        <v>0</v>
      </c>
      <c r="AN2093" t="s">
        <v>697</v>
      </c>
      <c r="AO2093" t="s">
        <v>697</v>
      </c>
      <c r="AP2093" t="s">
        <v>697</v>
      </c>
      <c r="AQ2093" t="s">
        <v>697</v>
      </c>
      <c r="AR2093" t="s">
        <v>697</v>
      </c>
      <c r="AS2093" t="s">
        <v>697</v>
      </c>
      <c r="AT2093" t="s">
        <v>697</v>
      </c>
      <c r="AU2093" t="s">
        <v>697</v>
      </c>
      <c r="AV2093" t="s">
        <v>697</v>
      </c>
      <c r="AW2093" t="s">
        <v>697</v>
      </c>
      <c r="AX2093" t="s">
        <v>697</v>
      </c>
      <c r="AY2093" t="s">
        <v>697</v>
      </c>
      <c r="AZ2093" t="s">
        <v>697</v>
      </c>
      <c r="BA2093" t="s">
        <v>4071</v>
      </c>
      <c r="BB2093" t="s">
        <v>4212</v>
      </c>
      <c r="BC2093">
        <v>7.06</v>
      </c>
      <c r="BD2093" t="s">
        <v>697</v>
      </c>
      <c r="BE2093">
        <v>0</v>
      </c>
      <c r="BF2093">
        <v>0</v>
      </c>
      <c r="BG2093">
        <v>0</v>
      </c>
      <c r="BH2093">
        <v>0</v>
      </c>
      <c r="BI2093" t="s">
        <v>197</v>
      </c>
      <c r="BJ2093" t="s">
        <v>697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 t="s">
        <v>697</v>
      </c>
      <c r="BQ2093">
        <v>0</v>
      </c>
      <c r="BR2093">
        <v>0</v>
      </c>
      <c r="BS2093">
        <v>0</v>
      </c>
      <c r="BT2093" t="s">
        <v>697</v>
      </c>
      <c r="BU2093">
        <v>0</v>
      </c>
      <c r="BV2093">
        <v>0</v>
      </c>
      <c r="BW2093" t="s">
        <v>697</v>
      </c>
      <c r="BX2093">
        <v>0</v>
      </c>
    </row>
    <row r="2094" spans="1:76" x14ac:dyDescent="0.25">
      <c r="A2094" t="s">
        <v>726</v>
      </c>
      <c r="B2094" t="s">
        <v>191</v>
      </c>
      <c r="C2094" t="s">
        <v>539</v>
      </c>
      <c r="D2094" t="s">
        <v>540</v>
      </c>
      <c r="E2094" t="s">
        <v>697</v>
      </c>
      <c r="F2094" t="s">
        <v>457</v>
      </c>
      <c r="G2094" t="s">
        <v>697</v>
      </c>
      <c r="H2094" t="s">
        <v>184</v>
      </c>
      <c r="I2094" t="s">
        <v>3998</v>
      </c>
      <c r="J2094" t="s">
        <v>3998</v>
      </c>
      <c r="K2094">
        <v>2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">
        <v>697</v>
      </c>
      <c r="AC2094" s="2">
        <v>-4.4508196721311473</v>
      </c>
      <c r="AD2094">
        <v>-0.98</v>
      </c>
      <c r="AE2094">
        <v>0</v>
      </c>
      <c r="AF2094">
        <v>0</v>
      </c>
      <c r="AG2094">
        <v>0</v>
      </c>
      <c r="AH2094">
        <v>0</v>
      </c>
      <c r="AI2094" t="s">
        <v>697</v>
      </c>
      <c r="AJ2094" t="s">
        <v>697</v>
      </c>
      <c r="AK2094" t="s">
        <v>697</v>
      </c>
      <c r="AL2094">
        <v>0</v>
      </c>
      <c r="AM2094">
        <v>0</v>
      </c>
      <c r="AN2094" t="s">
        <v>697</v>
      </c>
      <c r="AO2094" t="s">
        <v>697</v>
      </c>
      <c r="AP2094" t="s">
        <v>697</v>
      </c>
      <c r="AQ2094" t="s">
        <v>697</v>
      </c>
      <c r="AR2094" t="s">
        <v>697</v>
      </c>
      <c r="AS2094" t="s">
        <v>697</v>
      </c>
      <c r="AT2094" t="s">
        <v>697</v>
      </c>
      <c r="AU2094" t="s">
        <v>697</v>
      </c>
      <c r="AV2094" t="s">
        <v>697</v>
      </c>
      <c r="AW2094" t="s">
        <v>697</v>
      </c>
      <c r="AX2094" t="s">
        <v>697</v>
      </c>
      <c r="AY2094" t="s">
        <v>697</v>
      </c>
      <c r="AZ2094" t="s">
        <v>697</v>
      </c>
      <c r="BA2094" t="s">
        <v>4213</v>
      </c>
      <c r="BB2094" t="s">
        <v>4214</v>
      </c>
      <c r="BC2094">
        <v>5.43</v>
      </c>
      <c r="BD2094" t="s">
        <v>697</v>
      </c>
      <c r="BE2094">
        <v>0</v>
      </c>
      <c r="BF2094">
        <v>0</v>
      </c>
      <c r="BG2094">
        <v>0</v>
      </c>
      <c r="BH2094">
        <v>0</v>
      </c>
      <c r="BI2094" t="s">
        <v>197</v>
      </c>
      <c r="BJ2094" t="s">
        <v>697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 t="s">
        <v>697</v>
      </c>
      <c r="BQ2094">
        <v>0</v>
      </c>
      <c r="BR2094">
        <v>0</v>
      </c>
      <c r="BS2094">
        <v>0</v>
      </c>
      <c r="BT2094" t="s">
        <v>697</v>
      </c>
      <c r="BU2094">
        <v>0</v>
      </c>
      <c r="BV2094">
        <v>0</v>
      </c>
      <c r="BW2094" t="s">
        <v>697</v>
      </c>
      <c r="BX2094">
        <v>0</v>
      </c>
    </row>
    <row r="2095" spans="1:76" x14ac:dyDescent="0.25">
      <c r="A2095" t="s">
        <v>738</v>
      </c>
      <c r="B2095" t="s">
        <v>201</v>
      </c>
      <c r="C2095" t="s">
        <v>634</v>
      </c>
      <c r="D2095" t="s">
        <v>224</v>
      </c>
      <c r="E2095" t="s">
        <v>697</v>
      </c>
      <c r="F2095" t="s">
        <v>225</v>
      </c>
      <c r="G2095" t="s">
        <v>697</v>
      </c>
      <c r="H2095" t="s">
        <v>184</v>
      </c>
      <c r="I2095" t="s">
        <v>3998</v>
      </c>
      <c r="J2095" t="s">
        <v>3998</v>
      </c>
      <c r="K2095">
        <v>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697</v>
      </c>
      <c r="AC2095" s="2">
        <v>-6.442622950819672</v>
      </c>
      <c r="AD2095">
        <v>-1.42</v>
      </c>
      <c r="AE2095">
        <v>0</v>
      </c>
      <c r="AF2095">
        <v>0</v>
      </c>
      <c r="AG2095">
        <v>0</v>
      </c>
      <c r="AH2095">
        <v>0</v>
      </c>
      <c r="AI2095" t="s">
        <v>697</v>
      </c>
      <c r="AJ2095" t="s">
        <v>697</v>
      </c>
      <c r="AK2095" t="s">
        <v>697</v>
      </c>
      <c r="AL2095">
        <v>0</v>
      </c>
      <c r="AM2095">
        <v>0</v>
      </c>
      <c r="AN2095" t="s">
        <v>697</v>
      </c>
      <c r="AO2095" t="s">
        <v>697</v>
      </c>
      <c r="AP2095" t="s">
        <v>697</v>
      </c>
      <c r="AQ2095" t="s">
        <v>697</v>
      </c>
      <c r="AR2095" t="s">
        <v>697</v>
      </c>
      <c r="AS2095" t="s">
        <v>697</v>
      </c>
      <c r="AT2095" t="s">
        <v>697</v>
      </c>
      <c r="AU2095" t="s">
        <v>697</v>
      </c>
      <c r="AV2095" t="s">
        <v>697</v>
      </c>
      <c r="AW2095" t="s">
        <v>697</v>
      </c>
      <c r="AX2095" t="s">
        <v>697</v>
      </c>
      <c r="AY2095" t="s">
        <v>697</v>
      </c>
      <c r="AZ2095" t="s">
        <v>697</v>
      </c>
      <c r="BA2095" t="s">
        <v>4215</v>
      </c>
      <c r="BB2095" t="s">
        <v>4216</v>
      </c>
      <c r="BC2095">
        <v>7.86</v>
      </c>
      <c r="BD2095" t="s">
        <v>697</v>
      </c>
      <c r="BE2095">
        <v>0</v>
      </c>
      <c r="BF2095">
        <v>0</v>
      </c>
      <c r="BG2095">
        <v>0</v>
      </c>
      <c r="BH2095">
        <v>0</v>
      </c>
      <c r="BI2095" t="s">
        <v>197</v>
      </c>
      <c r="BJ2095" t="s">
        <v>697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 t="s">
        <v>697</v>
      </c>
      <c r="BQ2095">
        <v>0</v>
      </c>
      <c r="BR2095">
        <v>0</v>
      </c>
      <c r="BS2095">
        <v>0</v>
      </c>
      <c r="BT2095" t="s">
        <v>697</v>
      </c>
      <c r="BU2095">
        <v>0</v>
      </c>
      <c r="BV2095">
        <v>0</v>
      </c>
      <c r="BW2095" t="s">
        <v>697</v>
      </c>
      <c r="BX2095">
        <v>0</v>
      </c>
    </row>
    <row r="2096" spans="1:76" x14ac:dyDescent="0.25">
      <c r="A2096" t="s">
        <v>738</v>
      </c>
      <c r="B2096" t="s">
        <v>201</v>
      </c>
      <c r="C2096" t="s">
        <v>634</v>
      </c>
      <c r="D2096" t="s">
        <v>224</v>
      </c>
      <c r="E2096" t="s">
        <v>697</v>
      </c>
      <c r="F2096" t="s">
        <v>225</v>
      </c>
      <c r="G2096" t="s">
        <v>697</v>
      </c>
      <c r="H2096" t="s">
        <v>184</v>
      </c>
      <c r="I2096" t="s">
        <v>3998</v>
      </c>
      <c r="J2096" t="s">
        <v>3998</v>
      </c>
      <c r="K2096">
        <v>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697</v>
      </c>
      <c r="AC2096" s="2">
        <v>-1.5491803278688525</v>
      </c>
      <c r="AD2096">
        <v>-0.34</v>
      </c>
      <c r="AE2096">
        <v>0</v>
      </c>
      <c r="AF2096">
        <v>0</v>
      </c>
      <c r="AG2096">
        <v>0</v>
      </c>
      <c r="AH2096">
        <v>0</v>
      </c>
      <c r="AI2096" t="s">
        <v>697</v>
      </c>
      <c r="AJ2096" t="s">
        <v>697</v>
      </c>
      <c r="AK2096" t="s">
        <v>697</v>
      </c>
      <c r="AL2096">
        <v>0</v>
      </c>
      <c r="AM2096">
        <v>0</v>
      </c>
      <c r="AN2096" t="s">
        <v>697</v>
      </c>
      <c r="AO2096" t="s">
        <v>697</v>
      </c>
      <c r="AP2096" t="s">
        <v>697</v>
      </c>
      <c r="AQ2096" t="s">
        <v>697</v>
      </c>
      <c r="AR2096" t="s">
        <v>697</v>
      </c>
      <c r="AS2096" t="s">
        <v>697</v>
      </c>
      <c r="AT2096" t="s">
        <v>697</v>
      </c>
      <c r="AU2096" t="s">
        <v>697</v>
      </c>
      <c r="AV2096" t="s">
        <v>697</v>
      </c>
      <c r="AW2096" t="s">
        <v>697</v>
      </c>
      <c r="AX2096" t="s">
        <v>697</v>
      </c>
      <c r="AY2096" t="s">
        <v>697</v>
      </c>
      <c r="AZ2096" t="s">
        <v>697</v>
      </c>
      <c r="BA2096" t="s">
        <v>4217</v>
      </c>
      <c r="BB2096" t="s">
        <v>4218</v>
      </c>
      <c r="BC2096">
        <v>1.89</v>
      </c>
      <c r="BD2096" t="s">
        <v>697</v>
      </c>
      <c r="BE2096">
        <v>0</v>
      </c>
      <c r="BF2096">
        <v>0</v>
      </c>
      <c r="BG2096">
        <v>0</v>
      </c>
      <c r="BH2096">
        <v>0</v>
      </c>
      <c r="BI2096" t="s">
        <v>197</v>
      </c>
      <c r="BJ2096" t="s">
        <v>697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 t="s">
        <v>697</v>
      </c>
      <c r="BQ2096">
        <v>0</v>
      </c>
      <c r="BR2096">
        <v>0</v>
      </c>
      <c r="BS2096">
        <v>0</v>
      </c>
      <c r="BT2096" t="s">
        <v>697</v>
      </c>
      <c r="BU2096">
        <v>0</v>
      </c>
      <c r="BV2096">
        <v>0</v>
      </c>
      <c r="BW2096" t="s">
        <v>697</v>
      </c>
      <c r="BX2096">
        <v>0</v>
      </c>
    </row>
    <row r="2097" spans="1:76" x14ac:dyDescent="0.25">
      <c r="A2097" t="s">
        <v>1015</v>
      </c>
      <c r="B2097" t="s">
        <v>201</v>
      </c>
      <c r="C2097" t="s">
        <v>1016</v>
      </c>
      <c r="D2097" t="s">
        <v>202</v>
      </c>
      <c r="E2097" t="s">
        <v>697</v>
      </c>
      <c r="F2097" t="s">
        <v>203</v>
      </c>
      <c r="G2097" t="s">
        <v>697</v>
      </c>
      <c r="H2097" t="s">
        <v>184</v>
      </c>
      <c r="I2097" t="s">
        <v>3998</v>
      </c>
      <c r="J2097" t="s">
        <v>3998</v>
      </c>
      <c r="K2097">
        <v>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697</v>
      </c>
      <c r="AC2097" s="2">
        <v>-10.565573770491802</v>
      </c>
      <c r="AD2097">
        <v>-2.3199999999999998</v>
      </c>
      <c r="AE2097">
        <v>0</v>
      </c>
      <c r="AF2097">
        <v>0</v>
      </c>
      <c r="AG2097">
        <v>0</v>
      </c>
      <c r="AH2097">
        <v>0</v>
      </c>
      <c r="AI2097" t="s">
        <v>697</v>
      </c>
      <c r="AJ2097" t="s">
        <v>697</v>
      </c>
      <c r="AK2097" t="s">
        <v>697</v>
      </c>
      <c r="AL2097">
        <v>0</v>
      </c>
      <c r="AM2097">
        <v>0</v>
      </c>
      <c r="AN2097" t="s">
        <v>697</v>
      </c>
      <c r="AO2097" t="s">
        <v>697</v>
      </c>
      <c r="AP2097" t="s">
        <v>697</v>
      </c>
      <c r="AQ2097" t="s">
        <v>697</v>
      </c>
      <c r="AR2097" t="s">
        <v>697</v>
      </c>
      <c r="AS2097" t="s">
        <v>697</v>
      </c>
      <c r="AT2097" t="s">
        <v>697</v>
      </c>
      <c r="AU2097" t="s">
        <v>697</v>
      </c>
      <c r="AV2097" t="s">
        <v>697</v>
      </c>
      <c r="AW2097" t="s">
        <v>697</v>
      </c>
      <c r="AX2097" t="s">
        <v>697</v>
      </c>
      <c r="AY2097" t="s">
        <v>697</v>
      </c>
      <c r="AZ2097" t="s">
        <v>697</v>
      </c>
      <c r="BA2097" t="s">
        <v>4219</v>
      </c>
      <c r="BB2097" t="s">
        <v>4220</v>
      </c>
      <c r="BC2097">
        <v>12.89</v>
      </c>
      <c r="BD2097" t="s">
        <v>697</v>
      </c>
      <c r="BE2097">
        <v>0</v>
      </c>
      <c r="BF2097">
        <v>0</v>
      </c>
      <c r="BG2097">
        <v>0</v>
      </c>
      <c r="BH2097">
        <v>0</v>
      </c>
      <c r="BI2097" t="s">
        <v>197</v>
      </c>
      <c r="BJ2097" t="s">
        <v>697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 t="s">
        <v>697</v>
      </c>
      <c r="BQ2097">
        <v>0</v>
      </c>
      <c r="BR2097">
        <v>0</v>
      </c>
      <c r="BS2097">
        <v>0</v>
      </c>
      <c r="BT2097" t="s">
        <v>697</v>
      </c>
      <c r="BU2097">
        <v>0</v>
      </c>
      <c r="BV2097">
        <v>0</v>
      </c>
      <c r="BW2097" t="s">
        <v>697</v>
      </c>
      <c r="BX2097">
        <v>0</v>
      </c>
    </row>
    <row r="2098" spans="1:76" x14ac:dyDescent="0.25">
      <c r="A2098" t="s">
        <v>732</v>
      </c>
      <c r="B2098" t="s">
        <v>231</v>
      </c>
      <c r="C2098" t="s">
        <v>455</v>
      </c>
      <c r="D2098" t="s">
        <v>255</v>
      </c>
      <c r="E2098" t="s">
        <v>697</v>
      </c>
      <c r="F2098" t="s">
        <v>456</v>
      </c>
      <c r="G2098" t="s">
        <v>697</v>
      </c>
      <c r="H2098" t="s">
        <v>184</v>
      </c>
      <c r="I2098" t="s">
        <v>3998</v>
      </c>
      <c r="J2098" t="s">
        <v>3998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697</v>
      </c>
      <c r="AC2098" s="2">
        <v>-1.8934426229508197</v>
      </c>
      <c r="AD2098">
        <v>-0.42</v>
      </c>
      <c r="AE2098">
        <v>0</v>
      </c>
      <c r="AF2098">
        <v>0</v>
      </c>
      <c r="AG2098">
        <v>0</v>
      </c>
      <c r="AH2098">
        <v>0</v>
      </c>
      <c r="AI2098" t="s">
        <v>697</v>
      </c>
      <c r="AJ2098" t="s">
        <v>697</v>
      </c>
      <c r="AK2098" t="s">
        <v>697</v>
      </c>
      <c r="AL2098">
        <v>0</v>
      </c>
      <c r="AM2098">
        <v>0</v>
      </c>
      <c r="AN2098" t="s">
        <v>697</v>
      </c>
      <c r="AO2098" t="s">
        <v>697</v>
      </c>
      <c r="AP2098" t="s">
        <v>697</v>
      </c>
      <c r="AQ2098" t="s">
        <v>697</v>
      </c>
      <c r="AR2098" t="s">
        <v>697</v>
      </c>
      <c r="AS2098" t="s">
        <v>697</v>
      </c>
      <c r="AT2098" t="s">
        <v>697</v>
      </c>
      <c r="AU2098" t="s">
        <v>697</v>
      </c>
      <c r="AV2098" t="s">
        <v>697</v>
      </c>
      <c r="AW2098" t="s">
        <v>697</v>
      </c>
      <c r="AX2098" t="s">
        <v>697</v>
      </c>
      <c r="AY2098" t="s">
        <v>697</v>
      </c>
      <c r="AZ2098" t="s">
        <v>697</v>
      </c>
      <c r="BA2098" t="s">
        <v>1529</v>
      </c>
      <c r="BB2098" t="s">
        <v>4221</v>
      </c>
      <c r="BC2098">
        <v>2.31</v>
      </c>
      <c r="BD2098" t="s">
        <v>697</v>
      </c>
      <c r="BE2098">
        <v>0</v>
      </c>
      <c r="BF2098">
        <v>0</v>
      </c>
      <c r="BG2098">
        <v>0</v>
      </c>
      <c r="BH2098">
        <v>0</v>
      </c>
      <c r="BI2098" t="s">
        <v>197</v>
      </c>
      <c r="BJ2098" t="s">
        <v>697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 t="s">
        <v>697</v>
      </c>
      <c r="BQ2098">
        <v>0</v>
      </c>
      <c r="BR2098">
        <v>0</v>
      </c>
      <c r="BS2098">
        <v>0</v>
      </c>
      <c r="BT2098" t="s">
        <v>697</v>
      </c>
      <c r="BU2098">
        <v>0</v>
      </c>
      <c r="BV2098">
        <v>0</v>
      </c>
      <c r="BW2098" t="s">
        <v>697</v>
      </c>
      <c r="BX2098">
        <v>0</v>
      </c>
    </row>
    <row r="2099" spans="1:76" x14ac:dyDescent="0.25">
      <c r="A2099" t="s">
        <v>2018</v>
      </c>
      <c r="B2099" t="s">
        <v>191</v>
      </c>
      <c r="C2099" t="s">
        <v>2019</v>
      </c>
      <c r="D2099" t="s">
        <v>534</v>
      </c>
      <c r="E2099" t="s">
        <v>697</v>
      </c>
      <c r="F2099" t="s">
        <v>226</v>
      </c>
      <c r="G2099" t="s">
        <v>697</v>
      </c>
      <c r="H2099" t="s">
        <v>184</v>
      </c>
      <c r="I2099" t="s">
        <v>3998</v>
      </c>
      <c r="J2099" t="s">
        <v>3998</v>
      </c>
      <c r="K2099">
        <v>2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697</v>
      </c>
      <c r="AC2099" s="2">
        <v>-4.6475409836065573</v>
      </c>
      <c r="AD2099">
        <v>-1.02</v>
      </c>
      <c r="AE2099">
        <v>0</v>
      </c>
      <c r="AF2099">
        <v>0</v>
      </c>
      <c r="AG2099">
        <v>0</v>
      </c>
      <c r="AH2099">
        <v>0</v>
      </c>
      <c r="AI2099" t="s">
        <v>697</v>
      </c>
      <c r="AJ2099" t="s">
        <v>697</v>
      </c>
      <c r="AK2099" t="s">
        <v>697</v>
      </c>
      <c r="AL2099">
        <v>0</v>
      </c>
      <c r="AM2099">
        <v>0</v>
      </c>
      <c r="AN2099" t="s">
        <v>697</v>
      </c>
      <c r="AO2099" t="s">
        <v>697</v>
      </c>
      <c r="AP2099" t="s">
        <v>697</v>
      </c>
      <c r="AQ2099" t="s">
        <v>697</v>
      </c>
      <c r="AR2099" t="s">
        <v>697</v>
      </c>
      <c r="AS2099" t="s">
        <v>697</v>
      </c>
      <c r="AT2099" t="s">
        <v>697</v>
      </c>
      <c r="AU2099" t="s">
        <v>697</v>
      </c>
      <c r="AV2099" t="s">
        <v>697</v>
      </c>
      <c r="AW2099" t="s">
        <v>697</v>
      </c>
      <c r="AX2099" t="s">
        <v>697</v>
      </c>
      <c r="AY2099" t="s">
        <v>697</v>
      </c>
      <c r="AZ2099" t="s">
        <v>697</v>
      </c>
      <c r="BA2099" t="s">
        <v>4222</v>
      </c>
      <c r="BB2099" t="s">
        <v>4223</v>
      </c>
      <c r="BC2099">
        <v>5.67</v>
      </c>
      <c r="BD2099" t="s">
        <v>697</v>
      </c>
      <c r="BE2099">
        <v>0</v>
      </c>
      <c r="BF2099">
        <v>0</v>
      </c>
      <c r="BG2099">
        <v>0</v>
      </c>
      <c r="BH2099">
        <v>0</v>
      </c>
      <c r="BI2099" t="s">
        <v>197</v>
      </c>
      <c r="BJ2099" t="s">
        <v>697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 t="s">
        <v>697</v>
      </c>
      <c r="BQ2099">
        <v>0</v>
      </c>
      <c r="BR2099">
        <v>0</v>
      </c>
      <c r="BS2099">
        <v>0</v>
      </c>
      <c r="BT2099" t="s">
        <v>697</v>
      </c>
      <c r="BU2099">
        <v>0</v>
      </c>
      <c r="BV2099">
        <v>0</v>
      </c>
      <c r="BW2099" t="s">
        <v>697</v>
      </c>
      <c r="BX2099">
        <v>0</v>
      </c>
    </row>
    <row r="2100" spans="1:76" x14ac:dyDescent="0.25">
      <c r="A2100" t="s">
        <v>746</v>
      </c>
      <c r="B2100" t="s">
        <v>201</v>
      </c>
      <c r="C2100" t="s">
        <v>249</v>
      </c>
      <c r="D2100" t="s">
        <v>250</v>
      </c>
      <c r="E2100" t="s">
        <v>697</v>
      </c>
      <c r="F2100" t="s">
        <v>251</v>
      </c>
      <c r="G2100" t="s">
        <v>697</v>
      </c>
      <c r="H2100" t="s">
        <v>184</v>
      </c>
      <c r="I2100" t="s">
        <v>3998</v>
      </c>
      <c r="J2100" t="s">
        <v>3998</v>
      </c>
      <c r="K2100">
        <v>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697</v>
      </c>
      <c r="AC2100" s="2">
        <v>-5.8688524590163933</v>
      </c>
      <c r="AD2100">
        <v>-1.29</v>
      </c>
      <c r="AE2100">
        <v>0</v>
      </c>
      <c r="AF2100">
        <v>0</v>
      </c>
      <c r="AG2100">
        <v>0</v>
      </c>
      <c r="AH2100">
        <v>0</v>
      </c>
      <c r="AI2100" t="s">
        <v>697</v>
      </c>
      <c r="AJ2100" t="s">
        <v>697</v>
      </c>
      <c r="AK2100" t="s">
        <v>697</v>
      </c>
      <c r="AL2100">
        <v>0</v>
      </c>
      <c r="AM2100">
        <v>0</v>
      </c>
      <c r="AN2100" t="s">
        <v>697</v>
      </c>
      <c r="AO2100" t="s">
        <v>697</v>
      </c>
      <c r="AP2100" t="s">
        <v>697</v>
      </c>
      <c r="AQ2100" t="s">
        <v>697</v>
      </c>
      <c r="AR2100" t="s">
        <v>697</v>
      </c>
      <c r="AS2100" t="s">
        <v>697</v>
      </c>
      <c r="AT2100" t="s">
        <v>697</v>
      </c>
      <c r="AU2100" t="s">
        <v>697</v>
      </c>
      <c r="AV2100" t="s">
        <v>697</v>
      </c>
      <c r="AW2100" t="s">
        <v>697</v>
      </c>
      <c r="AX2100" t="s">
        <v>697</v>
      </c>
      <c r="AY2100" t="s">
        <v>697</v>
      </c>
      <c r="AZ2100" t="s">
        <v>697</v>
      </c>
      <c r="BA2100" t="s">
        <v>4224</v>
      </c>
      <c r="BB2100" t="s">
        <v>4225</v>
      </c>
      <c r="BC2100">
        <v>7.16</v>
      </c>
      <c r="BD2100" t="s">
        <v>697</v>
      </c>
      <c r="BE2100">
        <v>0</v>
      </c>
      <c r="BF2100">
        <v>0</v>
      </c>
      <c r="BG2100">
        <v>0</v>
      </c>
      <c r="BH2100">
        <v>0</v>
      </c>
      <c r="BI2100" t="s">
        <v>197</v>
      </c>
      <c r="BJ2100" t="s">
        <v>697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 t="s">
        <v>697</v>
      </c>
      <c r="BQ2100">
        <v>0</v>
      </c>
      <c r="BR2100">
        <v>0</v>
      </c>
      <c r="BS2100">
        <v>0</v>
      </c>
      <c r="BT2100" t="s">
        <v>697</v>
      </c>
      <c r="BU2100">
        <v>0</v>
      </c>
      <c r="BV2100">
        <v>0</v>
      </c>
      <c r="BW2100" t="s">
        <v>697</v>
      </c>
      <c r="BX2100">
        <v>0</v>
      </c>
    </row>
    <row r="2101" spans="1:76" x14ac:dyDescent="0.25">
      <c r="A2101" t="s">
        <v>746</v>
      </c>
      <c r="B2101" t="s">
        <v>201</v>
      </c>
      <c r="C2101" t="s">
        <v>249</v>
      </c>
      <c r="D2101" t="s">
        <v>250</v>
      </c>
      <c r="E2101" t="s">
        <v>697</v>
      </c>
      <c r="F2101" t="s">
        <v>251</v>
      </c>
      <c r="G2101" t="s">
        <v>697</v>
      </c>
      <c r="H2101" t="s">
        <v>184</v>
      </c>
      <c r="I2101" t="s">
        <v>3998</v>
      </c>
      <c r="J2101" t="s">
        <v>3998</v>
      </c>
      <c r="K2101">
        <v>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697</v>
      </c>
      <c r="AC2101" s="2">
        <v>-6.3442622950819674</v>
      </c>
      <c r="AD2101">
        <v>-1.4</v>
      </c>
      <c r="AE2101">
        <v>0</v>
      </c>
      <c r="AF2101">
        <v>0</v>
      </c>
      <c r="AG2101">
        <v>0</v>
      </c>
      <c r="AH2101">
        <v>0</v>
      </c>
      <c r="AI2101" t="s">
        <v>697</v>
      </c>
      <c r="AJ2101" t="s">
        <v>697</v>
      </c>
      <c r="AK2101" t="s">
        <v>697</v>
      </c>
      <c r="AL2101">
        <v>0</v>
      </c>
      <c r="AM2101">
        <v>0</v>
      </c>
      <c r="AN2101" t="s">
        <v>697</v>
      </c>
      <c r="AO2101" t="s">
        <v>697</v>
      </c>
      <c r="AP2101" t="s">
        <v>697</v>
      </c>
      <c r="AQ2101" t="s">
        <v>697</v>
      </c>
      <c r="AR2101" t="s">
        <v>697</v>
      </c>
      <c r="AS2101" t="s">
        <v>697</v>
      </c>
      <c r="AT2101" t="s">
        <v>697</v>
      </c>
      <c r="AU2101" t="s">
        <v>697</v>
      </c>
      <c r="AV2101" t="s">
        <v>697</v>
      </c>
      <c r="AW2101" t="s">
        <v>697</v>
      </c>
      <c r="AX2101" t="s">
        <v>697</v>
      </c>
      <c r="AY2101" t="s">
        <v>697</v>
      </c>
      <c r="AZ2101" t="s">
        <v>697</v>
      </c>
      <c r="BA2101" t="s">
        <v>4226</v>
      </c>
      <c r="BB2101" t="s">
        <v>4227</v>
      </c>
      <c r="BC2101">
        <v>7.74</v>
      </c>
      <c r="BD2101" t="s">
        <v>697</v>
      </c>
      <c r="BE2101">
        <v>0</v>
      </c>
      <c r="BF2101">
        <v>0</v>
      </c>
      <c r="BG2101">
        <v>0</v>
      </c>
      <c r="BH2101">
        <v>0</v>
      </c>
      <c r="BI2101" t="s">
        <v>197</v>
      </c>
      <c r="BJ2101" t="s">
        <v>697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 t="s">
        <v>697</v>
      </c>
      <c r="BQ2101">
        <v>0</v>
      </c>
      <c r="BR2101">
        <v>0</v>
      </c>
      <c r="BS2101">
        <v>0</v>
      </c>
      <c r="BT2101" t="s">
        <v>697</v>
      </c>
      <c r="BU2101">
        <v>0</v>
      </c>
      <c r="BV2101">
        <v>0</v>
      </c>
      <c r="BW2101" t="s">
        <v>697</v>
      </c>
      <c r="BX2101">
        <v>0</v>
      </c>
    </row>
    <row r="2102" spans="1:76" x14ac:dyDescent="0.25">
      <c r="A2102" t="s">
        <v>721</v>
      </c>
      <c r="B2102" t="s">
        <v>191</v>
      </c>
      <c r="C2102" t="s">
        <v>209</v>
      </c>
      <c r="D2102" t="s">
        <v>796</v>
      </c>
      <c r="E2102" t="s">
        <v>697</v>
      </c>
      <c r="F2102" t="s">
        <v>210</v>
      </c>
      <c r="G2102" t="s">
        <v>697</v>
      </c>
      <c r="H2102" t="s">
        <v>184</v>
      </c>
      <c r="I2102" t="s">
        <v>3998</v>
      </c>
      <c r="J2102" t="s">
        <v>3998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697</v>
      </c>
      <c r="AC2102" s="2">
        <v>-5.3934426229508201</v>
      </c>
      <c r="AD2102">
        <v>-1.19</v>
      </c>
      <c r="AE2102">
        <v>0</v>
      </c>
      <c r="AF2102">
        <v>0</v>
      </c>
      <c r="AG2102">
        <v>0</v>
      </c>
      <c r="AH2102">
        <v>0</v>
      </c>
      <c r="AI2102" t="s">
        <v>697</v>
      </c>
      <c r="AJ2102" t="s">
        <v>697</v>
      </c>
      <c r="AK2102" t="s">
        <v>697</v>
      </c>
      <c r="AL2102">
        <v>0</v>
      </c>
      <c r="AM2102">
        <v>0</v>
      </c>
      <c r="AN2102" t="s">
        <v>697</v>
      </c>
      <c r="AO2102" t="s">
        <v>697</v>
      </c>
      <c r="AP2102" t="s">
        <v>697</v>
      </c>
      <c r="AQ2102" t="s">
        <v>697</v>
      </c>
      <c r="AR2102" t="s">
        <v>697</v>
      </c>
      <c r="AS2102" t="s">
        <v>697</v>
      </c>
      <c r="AT2102" t="s">
        <v>697</v>
      </c>
      <c r="AU2102" t="s">
        <v>697</v>
      </c>
      <c r="AV2102" t="s">
        <v>697</v>
      </c>
      <c r="AW2102" t="s">
        <v>697</v>
      </c>
      <c r="AX2102" t="s">
        <v>697</v>
      </c>
      <c r="AY2102" t="s">
        <v>697</v>
      </c>
      <c r="AZ2102" t="s">
        <v>697</v>
      </c>
      <c r="BA2102" t="s">
        <v>4228</v>
      </c>
      <c r="BB2102" t="s">
        <v>4229</v>
      </c>
      <c r="BC2102">
        <v>6.58</v>
      </c>
      <c r="BD2102" t="s">
        <v>697</v>
      </c>
      <c r="BE2102">
        <v>0</v>
      </c>
      <c r="BF2102">
        <v>0</v>
      </c>
      <c r="BG2102">
        <v>0</v>
      </c>
      <c r="BH2102">
        <v>0</v>
      </c>
      <c r="BI2102" t="s">
        <v>197</v>
      </c>
      <c r="BJ2102" t="s">
        <v>697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 t="s">
        <v>697</v>
      </c>
      <c r="BQ2102">
        <v>0</v>
      </c>
      <c r="BR2102">
        <v>0</v>
      </c>
      <c r="BS2102">
        <v>0</v>
      </c>
      <c r="BT2102" t="s">
        <v>697</v>
      </c>
      <c r="BU2102">
        <v>0</v>
      </c>
      <c r="BV2102">
        <v>0</v>
      </c>
      <c r="BW2102" t="s">
        <v>697</v>
      </c>
      <c r="BX2102">
        <v>0</v>
      </c>
    </row>
    <row r="2103" spans="1:76" x14ac:dyDescent="0.25">
      <c r="A2103" t="s">
        <v>966</v>
      </c>
      <c r="B2103" t="s">
        <v>967</v>
      </c>
      <c r="C2103" t="s">
        <v>968</v>
      </c>
      <c r="D2103" t="s">
        <v>969</v>
      </c>
      <c r="E2103" t="s">
        <v>697</v>
      </c>
      <c r="F2103" t="s">
        <v>697</v>
      </c>
      <c r="G2103" t="s">
        <v>697</v>
      </c>
      <c r="H2103" t="s">
        <v>184</v>
      </c>
      <c r="I2103" t="s">
        <v>3998</v>
      </c>
      <c r="J2103" t="s">
        <v>3998</v>
      </c>
      <c r="K2103">
        <v>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697</v>
      </c>
      <c r="AC2103" s="2">
        <v>-0.77049180327868849</v>
      </c>
      <c r="AD2103">
        <v>-0.17</v>
      </c>
      <c r="AE2103">
        <v>0</v>
      </c>
      <c r="AF2103">
        <v>0</v>
      </c>
      <c r="AG2103">
        <v>0</v>
      </c>
      <c r="AH2103">
        <v>0</v>
      </c>
      <c r="AI2103" t="s">
        <v>697</v>
      </c>
      <c r="AJ2103" t="s">
        <v>697</v>
      </c>
      <c r="AK2103" t="s">
        <v>697</v>
      </c>
      <c r="AL2103">
        <v>0</v>
      </c>
      <c r="AM2103">
        <v>0</v>
      </c>
      <c r="AN2103" t="s">
        <v>697</v>
      </c>
      <c r="AO2103" t="s">
        <v>697</v>
      </c>
      <c r="AP2103" t="s">
        <v>697</v>
      </c>
      <c r="AQ2103" t="s">
        <v>697</v>
      </c>
      <c r="AR2103" t="s">
        <v>697</v>
      </c>
      <c r="AS2103" t="s">
        <v>697</v>
      </c>
      <c r="AT2103" t="s">
        <v>697</v>
      </c>
      <c r="AU2103" t="s">
        <v>697</v>
      </c>
      <c r="AV2103" t="s">
        <v>697</v>
      </c>
      <c r="AW2103" t="s">
        <v>697</v>
      </c>
      <c r="AX2103" t="s">
        <v>697</v>
      </c>
      <c r="AY2103" t="s">
        <v>697</v>
      </c>
      <c r="AZ2103" t="s">
        <v>697</v>
      </c>
      <c r="BA2103" t="s">
        <v>4230</v>
      </c>
      <c r="BB2103" t="s">
        <v>4231</v>
      </c>
      <c r="BC2103">
        <v>0.94</v>
      </c>
      <c r="BD2103" t="s">
        <v>697</v>
      </c>
      <c r="BE2103">
        <v>0</v>
      </c>
      <c r="BF2103">
        <v>0</v>
      </c>
      <c r="BG2103">
        <v>0</v>
      </c>
      <c r="BH2103">
        <v>0</v>
      </c>
      <c r="BI2103" t="s">
        <v>197</v>
      </c>
      <c r="BJ2103" t="s">
        <v>697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 t="s">
        <v>697</v>
      </c>
      <c r="BQ2103">
        <v>0</v>
      </c>
      <c r="BR2103">
        <v>0</v>
      </c>
      <c r="BS2103">
        <v>0</v>
      </c>
      <c r="BT2103" t="s">
        <v>697</v>
      </c>
      <c r="BU2103">
        <v>0</v>
      </c>
      <c r="BV2103">
        <v>0</v>
      </c>
      <c r="BW2103" t="s">
        <v>697</v>
      </c>
      <c r="BX2103">
        <v>0</v>
      </c>
    </row>
    <row r="2104" spans="1:76" x14ac:dyDescent="0.25">
      <c r="A2104" t="s">
        <v>966</v>
      </c>
      <c r="B2104" t="s">
        <v>967</v>
      </c>
      <c r="C2104" t="s">
        <v>968</v>
      </c>
      <c r="D2104" t="s">
        <v>969</v>
      </c>
      <c r="E2104" t="s">
        <v>697</v>
      </c>
      <c r="F2104" t="s">
        <v>697</v>
      </c>
      <c r="G2104" t="s">
        <v>697</v>
      </c>
      <c r="H2104" t="s">
        <v>184</v>
      </c>
      <c r="I2104" t="s">
        <v>3998</v>
      </c>
      <c r="J2104" t="s">
        <v>3998</v>
      </c>
      <c r="K2104">
        <v>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697</v>
      </c>
      <c r="AC2104" s="2">
        <v>-0.77049180327868849</v>
      </c>
      <c r="AD2104">
        <v>-0.17</v>
      </c>
      <c r="AE2104">
        <v>0</v>
      </c>
      <c r="AF2104">
        <v>0</v>
      </c>
      <c r="AG2104">
        <v>0</v>
      </c>
      <c r="AH2104">
        <v>0</v>
      </c>
      <c r="AI2104" t="s">
        <v>697</v>
      </c>
      <c r="AJ2104" t="s">
        <v>697</v>
      </c>
      <c r="AK2104" t="s">
        <v>697</v>
      </c>
      <c r="AL2104">
        <v>0</v>
      </c>
      <c r="AM2104">
        <v>0</v>
      </c>
      <c r="AN2104" t="s">
        <v>697</v>
      </c>
      <c r="AO2104" t="s">
        <v>697</v>
      </c>
      <c r="AP2104" t="s">
        <v>697</v>
      </c>
      <c r="AQ2104" t="s">
        <v>697</v>
      </c>
      <c r="AR2104" t="s">
        <v>697</v>
      </c>
      <c r="AS2104" t="s">
        <v>697</v>
      </c>
      <c r="AT2104" t="s">
        <v>697</v>
      </c>
      <c r="AU2104" t="s">
        <v>697</v>
      </c>
      <c r="AV2104" t="s">
        <v>697</v>
      </c>
      <c r="AW2104" t="s">
        <v>697</v>
      </c>
      <c r="AX2104" t="s">
        <v>697</v>
      </c>
      <c r="AY2104" t="s">
        <v>697</v>
      </c>
      <c r="AZ2104" t="s">
        <v>697</v>
      </c>
      <c r="BA2104" t="s">
        <v>4232</v>
      </c>
      <c r="BB2104" t="s">
        <v>4233</v>
      </c>
      <c r="BC2104">
        <v>0.94</v>
      </c>
      <c r="BD2104" t="s">
        <v>697</v>
      </c>
      <c r="BE2104">
        <v>0</v>
      </c>
      <c r="BF2104">
        <v>0</v>
      </c>
      <c r="BG2104">
        <v>0</v>
      </c>
      <c r="BH2104">
        <v>0</v>
      </c>
      <c r="BI2104" t="s">
        <v>197</v>
      </c>
      <c r="BJ2104" t="s">
        <v>697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 t="s">
        <v>697</v>
      </c>
      <c r="BQ2104">
        <v>0</v>
      </c>
      <c r="BR2104">
        <v>0</v>
      </c>
      <c r="BS2104">
        <v>0</v>
      </c>
      <c r="BT2104" t="s">
        <v>697</v>
      </c>
      <c r="BU2104">
        <v>0</v>
      </c>
      <c r="BV2104">
        <v>0</v>
      </c>
      <c r="BW2104" t="s">
        <v>697</v>
      </c>
      <c r="BX2104">
        <v>0</v>
      </c>
    </row>
    <row r="2105" spans="1:76" x14ac:dyDescent="0.25">
      <c r="A2105" t="s">
        <v>815</v>
      </c>
      <c r="B2105" t="s">
        <v>191</v>
      </c>
      <c r="C2105" t="s">
        <v>816</v>
      </c>
      <c r="D2105" t="s">
        <v>274</v>
      </c>
      <c r="E2105" t="s">
        <v>697</v>
      </c>
      <c r="F2105" t="s">
        <v>680</v>
      </c>
      <c r="G2105" t="s">
        <v>697</v>
      </c>
      <c r="H2105" t="s">
        <v>184</v>
      </c>
      <c r="I2105" t="s">
        <v>3998</v>
      </c>
      <c r="J2105" t="s">
        <v>3998</v>
      </c>
      <c r="K2105">
        <v>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697</v>
      </c>
      <c r="AC2105" s="2">
        <v>-4.8360655737704921</v>
      </c>
      <c r="AD2105">
        <v>-1.06</v>
      </c>
      <c r="AE2105">
        <v>0</v>
      </c>
      <c r="AF2105">
        <v>0</v>
      </c>
      <c r="AG2105">
        <v>0</v>
      </c>
      <c r="AH2105">
        <v>0</v>
      </c>
      <c r="AI2105" t="s">
        <v>697</v>
      </c>
      <c r="AJ2105" t="s">
        <v>697</v>
      </c>
      <c r="AK2105" t="s">
        <v>697</v>
      </c>
      <c r="AL2105">
        <v>0</v>
      </c>
      <c r="AM2105">
        <v>0</v>
      </c>
      <c r="AN2105" t="s">
        <v>697</v>
      </c>
      <c r="AO2105" t="s">
        <v>697</v>
      </c>
      <c r="AP2105" t="s">
        <v>697</v>
      </c>
      <c r="AQ2105" t="s">
        <v>697</v>
      </c>
      <c r="AR2105" t="s">
        <v>697</v>
      </c>
      <c r="AS2105" t="s">
        <v>697</v>
      </c>
      <c r="AT2105" t="s">
        <v>697</v>
      </c>
      <c r="AU2105" t="s">
        <v>697</v>
      </c>
      <c r="AV2105" t="s">
        <v>697</v>
      </c>
      <c r="AW2105" t="s">
        <v>697</v>
      </c>
      <c r="AX2105" t="s">
        <v>697</v>
      </c>
      <c r="AY2105" t="s">
        <v>697</v>
      </c>
      <c r="AZ2105" t="s">
        <v>697</v>
      </c>
      <c r="BA2105" t="s">
        <v>4234</v>
      </c>
      <c r="BB2105" t="s">
        <v>4235</v>
      </c>
      <c r="BC2105">
        <v>5.9</v>
      </c>
      <c r="BD2105" t="s">
        <v>697</v>
      </c>
      <c r="BE2105">
        <v>0</v>
      </c>
      <c r="BF2105">
        <v>0</v>
      </c>
      <c r="BG2105">
        <v>0</v>
      </c>
      <c r="BH2105">
        <v>0</v>
      </c>
      <c r="BI2105" t="s">
        <v>197</v>
      </c>
      <c r="BJ2105" t="s">
        <v>697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 t="s">
        <v>697</v>
      </c>
      <c r="BQ2105">
        <v>0</v>
      </c>
      <c r="BR2105">
        <v>0</v>
      </c>
      <c r="BS2105">
        <v>0</v>
      </c>
      <c r="BT2105" t="s">
        <v>697</v>
      </c>
      <c r="BU2105">
        <v>0</v>
      </c>
      <c r="BV2105">
        <v>0</v>
      </c>
      <c r="BW2105" t="s">
        <v>697</v>
      </c>
      <c r="BX2105">
        <v>0</v>
      </c>
    </row>
    <row r="2106" spans="1:76" x14ac:dyDescent="0.25">
      <c r="A2106" t="s">
        <v>740</v>
      </c>
      <c r="B2106" t="s">
        <v>191</v>
      </c>
      <c r="C2106" t="s">
        <v>702</v>
      </c>
      <c r="D2106" t="s">
        <v>669</v>
      </c>
      <c r="E2106" t="s">
        <v>697</v>
      </c>
      <c r="F2106" t="s">
        <v>666</v>
      </c>
      <c r="G2106" t="s">
        <v>697</v>
      </c>
      <c r="H2106" t="s">
        <v>184</v>
      </c>
      <c r="I2106" t="s">
        <v>3998</v>
      </c>
      <c r="J2106" t="s">
        <v>3998</v>
      </c>
      <c r="K2106">
        <v>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">
        <v>697</v>
      </c>
      <c r="AC2106" s="2">
        <v>-1.6721311475409837</v>
      </c>
      <c r="AD2106">
        <v>-0.37</v>
      </c>
      <c r="AE2106">
        <v>0</v>
      </c>
      <c r="AF2106">
        <v>0</v>
      </c>
      <c r="AG2106">
        <v>0</v>
      </c>
      <c r="AH2106">
        <v>0</v>
      </c>
      <c r="AI2106" t="s">
        <v>697</v>
      </c>
      <c r="AJ2106" t="s">
        <v>697</v>
      </c>
      <c r="AK2106" t="s">
        <v>697</v>
      </c>
      <c r="AL2106">
        <v>0</v>
      </c>
      <c r="AM2106">
        <v>0</v>
      </c>
      <c r="AN2106" t="s">
        <v>697</v>
      </c>
      <c r="AO2106" t="s">
        <v>697</v>
      </c>
      <c r="AP2106" t="s">
        <v>697</v>
      </c>
      <c r="AQ2106" t="s">
        <v>697</v>
      </c>
      <c r="AR2106" t="s">
        <v>697</v>
      </c>
      <c r="AS2106" t="s">
        <v>697</v>
      </c>
      <c r="AT2106" t="s">
        <v>697</v>
      </c>
      <c r="AU2106" t="s">
        <v>697</v>
      </c>
      <c r="AV2106" t="s">
        <v>697</v>
      </c>
      <c r="AW2106" t="s">
        <v>697</v>
      </c>
      <c r="AX2106" t="s">
        <v>697</v>
      </c>
      <c r="AY2106" t="s">
        <v>697</v>
      </c>
      <c r="AZ2106" t="s">
        <v>697</v>
      </c>
      <c r="BA2106" t="s">
        <v>4236</v>
      </c>
      <c r="BB2106" t="s">
        <v>4237</v>
      </c>
      <c r="BC2106">
        <v>2.04</v>
      </c>
      <c r="BD2106" t="s">
        <v>697</v>
      </c>
      <c r="BE2106">
        <v>0</v>
      </c>
      <c r="BF2106">
        <v>0</v>
      </c>
      <c r="BG2106">
        <v>0</v>
      </c>
      <c r="BH2106">
        <v>0</v>
      </c>
      <c r="BI2106" t="s">
        <v>197</v>
      </c>
      <c r="BJ2106" t="s">
        <v>697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 t="s">
        <v>697</v>
      </c>
      <c r="BQ2106">
        <v>0</v>
      </c>
      <c r="BR2106">
        <v>0</v>
      </c>
      <c r="BS2106">
        <v>0</v>
      </c>
      <c r="BT2106" t="s">
        <v>697</v>
      </c>
      <c r="BU2106">
        <v>0</v>
      </c>
      <c r="BV2106">
        <v>0</v>
      </c>
      <c r="BW2106" t="s">
        <v>697</v>
      </c>
      <c r="BX2106">
        <v>0</v>
      </c>
    </row>
    <row r="2107" spans="1:76" x14ac:dyDescent="0.25">
      <c r="A2107" t="s">
        <v>740</v>
      </c>
      <c r="B2107" t="s">
        <v>191</v>
      </c>
      <c r="C2107" t="s">
        <v>702</v>
      </c>
      <c r="D2107" t="s">
        <v>669</v>
      </c>
      <c r="E2107" t="s">
        <v>697</v>
      </c>
      <c r="F2107" t="s">
        <v>666</v>
      </c>
      <c r="G2107" t="s">
        <v>697</v>
      </c>
      <c r="H2107" t="s">
        <v>184</v>
      </c>
      <c r="I2107" t="s">
        <v>3998</v>
      </c>
      <c r="J2107" t="s">
        <v>3998</v>
      </c>
      <c r="K2107">
        <v>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697</v>
      </c>
      <c r="AC2107" s="2">
        <v>-1.6721311475409837</v>
      </c>
      <c r="AD2107">
        <v>-0.37</v>
      </c>
      <c r="AE2107">
        <v>0</v>
      </c>
      <c r="AF2107">
        <v>0</v>
      </c>
      <c r="AG2107">
        <v>0</v>
      </c>
      <c r="AH2107">
        <v>0</v>
      </c>
      <c r="AI2107" t="s">
        <v>697</v>
      </c>
      <c r="AJ2107" t="s">
        <v>697</v>
      </c>
      <c r="AK2107" t="s">
        <v>697</v>
      </c>
      <c r="AL2107">
        <v>0</v>
      </c>
      <c r="AM2107">
        <v>0</v>
      </c>
      <c r="AN2107" t="s">
        <v>697</v>
      </c>
      <c r="AO2107" t="s">
        <v>697</v>
      </c>
      <c r="AP2107" t="s">
        <v>697</v>
      </c>
      <c r="AQ2107" t="s">
        <v>697</v>
      </c>
      <c r="AR2107" t="s">
        <v>697</v>
      </c>
      <c r="AS2107" t="s">
        <v>697</v>
      </c>
      <c r="AT2107" t="s">
        <v>697</v>
      </c>
      <c r="AU2107" t="s">
        <v>697</v>
      </c>
      <c r="AV2107" t="s">
        <v>697</v>
      </c>
      <c r="AW2107" t="s">
        <v>697</v>
      </c>
      <c r="AX2107" t="s">
        <v>697</v>
      </c>
      <c r="AY2107" t="s">
        <v>697</v>
      </c>
      <c r="AZ2107" t="s">
        <v>697</v>
      </c>
      <c r="BA2107" t="s">
        <v>4238</v>
      </c>
      <c r="BB2107" t="s">
        <v>4239</v>
      </c>
      <c r="BC2107">
        <v>2.04</v>
      </c>
      <c r="BD2107" t="s">
        <v>697</v>
      </c>
      <c r="BE2107">
        <v>0</v>
      </c>
      <c r="BF2107">
        <v>0</v>
      </c>
      <c r="BG2107">
        <v>0</v>
      </c>
      <c r="BH2107">
        <v>0</v>
      </c>
      <c r="BI2107" t="s">
        <v>197</v>
      </c>
      <c r="BJ2107" t="s">
        <v>697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 t="s">
        <v>697</v>
      </c>
      <c r="BQ2107">
        <v>0</v>
      </c>
      <c r="BR2107">
        <v>0</v>
      </c>
      <c r="BS2107">
        <v>0</v>
      </c>
      <c r="BT2107" t="s">
        <v>697</v>
      </c>
      <c r="BU2107">
        <v>0</v>
      </c>
      <c r="BV2107">
        <v>0</v>
      </c>
      <c r="BW2107" t="s">
        <v>697</v>
      </c>
      <c r="BX2107">
        <v>0</v>
      </c>
    </row>
    <row r="2108" spans="1:76" x14ac:dyDescent="0.25">
      <c r="A2108" t="s">
        <v>791</v>
      </c>
      <c r="B2108" t="s">
        <v>191</v>
      </c>
      <c r="C2108" t="s">
        <v>792</v>
      </c>
      <c r="D2108" t="s">
        <v>675</v>
      </c>
      <c r="E2108" t="s">
        <v>697</v>
      </c>
      <c r="F2108" t="s">
        <v>624</v>
      </c>
      <c r="G2108" t="s">
        <v>697</v>
      </c>
      <c r="H2108" t="s">
        <v>184</v>
      </c>
      <c r="I2108" t="s">
        <v>3998</v>
      </c>
      <c r="J2108" t="s">
        <v>3998</v>
      </c>
      <c r="K2108">
        <v>2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697</v>
      </c>
      <c r="AC2108" s="2">
        <v>-4.6311475409836067</v>
      </c>
      <c r="AD2108">
        <v>-1.02</v>
      </c>
      <c r="AE2108">
        <v>0</v>
      </c>
      <c r="AF2108">
        <v>0</v>
      </c>
      <c r="AG2108">
        <v>0</v>
      </c>
      <c r="AH2108">
        <v>0</v>
      </c>
      <c r="AI2108" t="s">
        <v>697</v>
      </c>
      <c r="AJ2108" t="s">
        <v>697</v>
      </c>
      <c r="AK2108" t="s">
        <v>697</v>
      </c>
      <c r="AL2108">
        <v>0</v>
      </c>
      <c r="AM2108">
        <v>0</v>
      </c>
      <c r="AN2108" t="s">
        <v>697</v>
      </c>
      <c r="AO2108" t="s">
        <v>697</v>
      </c>
      <c r="AP2108" t="s">
        <v>697</v>
      </c>
      <c r="AQ2108" t="s">
        <v>697</v>
      </c>
      <c r="AR2108" t="s">
        <v>697</v>
      </c>
      <c r="AS2108" t="s">
        <v>697</v>
      </c>
      <c r="AT2108" t="s">
        <v>697</v>
      </c>
      <c r="AU2108" t="s">
        <v>697</v>
      </c>
      <c r="AV2108" t="s">
        <v>697</v>
      </c>
      <c r="AW2108" t="s">
        <v>697</v>
      </c>
      <c r="AX2108" t="s">
        <v>697</v>
      </c>
      <c r="AY2108" t="s">
        <v>697</v>
      </c>
      <c r="AZ2108" t="s">
        <v>697</v>
      </c>
      <c r="BA2108" t="s">
        <v>4240</v>
      </c>
      <c r="BB2108" t="s">
        <v>4241</v>
      </c>
      <c r="BC2108">
        <v>5.65</v>
      </c>
      <c r="BD2108" t="s">
        <v>697</v>
      </c>
      <c r="BE2108">
        <v>0</v>
      </c>
      <c r="BF2108">
        <v>0</v>
      </c>
      <c r="BG2108">
        <v>0</v>
      </c>
      <c r="BH2108">
        <v>0</v>
      </c>
      <c r="BI2108" t="s">
        <v>197</v>
      </c>
      <c r="BJ2108" t="s">
        <v>697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 t="s">
        <v>697</v>
      </c>
      <c r="BQ2108">
        <v>0</v>
      </c>
      <c r="BR2108">
        <v>0</v>
      </c>
      <c r="BS2108">
        <v>0</v>
      </c>
      <c r="BT2108" t="s">
        <v>697</v>
      </c>
      <c r="BU2108">
        <v>0</v>
      </c>
      <c r="BV2108">
        <v>0</v>
      </c>
      <c r="BW2108" t="s">
        <v>697</v>
      </c>
      <c r="BX2108">
        <v>0</v>
      </c>
    </row>
    <row r="2109" spans="1:76" x14ac:dyDescent="0.25">
      <c r="A2109" t="s">
        <v>721</v>
      </c>
      <c r="B2109" t="s">
        <v>191</v>
      </c>
      <c r="C2109" t="s">
        <v>209</v>
      </c>
      <c r="D2109" t="s">
        <v>796</v>
      </c>
      <c r="E2109" t="s">
        <v>697</v>
      </c>
      <c r="F2109" t="s">
        <v>210</v>
      </c>
      <c r="G2109" t="s">
        <v>697</v>
      </c>
      <c r="H2109" t="s">
        <v>184</v>
      </c>
      <c r="I2109" t="s">
        <v>3998</v>
      </c>
      <c r="J2109" t="s">
        <v>3998</v>
      </c>
      <c r="K2109">
        <v>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697</v>
      </c>
      <c r="AC2109" s="2">
        <v>-4.7377049180327866</v>
      </c>
      <c r="AD2109">
        <v>-1.04</v>
      </c>
      <c r="AE2109">
        <v>0</v>
      </c>
      <c r="AF2109">
        <v>0</v>
      </c>
      <c r="AG2109">
        <v>0</v>
      </c>
      <c r="AH2109">
        <v>0</v>
      </c>
      <c r="AI2109" t="s">
        <v>697</v>
      </c>
      <c r="AJ2109" t="s">
        <v>697</v>
      </c>
      <c r="AK2109" t="s">
        <v>697</v>
      </c>
      <c r="AL2109">
        <v>0</v>
      </c>
      <c r="AM2109">
        <v>0</v>
      </c>
      <c r="AN2109" t="s">
        <v>697</v>
      </c>
      <c r="AO2109" t="s">
        <v>697</v>
      </c>
      <c r="AP2109" t="s">
        <v>697</v>
      </c>
      <c r="AQ2109" t="s">
        <v>697</v>
      </c>
      <c r="AR2109" t="s">
        <v>697</v>
      </c>
      <c r="AS2109" t="s">
        <v>697</v>
      </c>
      <c r="AT2109" t="s">
        <v>697</v>
      </c>
      <c r="AU2109" t="s">
        <v>697</v>
      </c>
      <c r="AV2109" t="s">
        <v>697</v>
      </c>
      <c r="AW2109" t="s">
        <v>697</v>
      </c>
      <c r="AX2109" t="s">
        <v>697</v>
      </c>
      <c r="AY2109" t="s">
        <v>697</v>
      </c>
      <c r="AZ2109" t="s">
        <v>697</v>
      </c>
      <c r="BA2109" t="s">
        <v>2583</v>
      </c>
      <c r="BB2109" t="s">
        <v>4242</v>
      </c>
      <c r="BC2109">
        <v>5.78</v>
      </c>
      <c r="BD2109" t="s">
        <v>697</v>
      </c>
      <c r="BE2109">
        <v>0</v>
      </c>
      <c r="BF2109">
        <v>0</v>
      </c>
      <c r="BG2109">
        <v>0</v>
      </c>
      <c r="BH2109">
        <v>0</v>
      </c>
      <c r="BI2109" t="s">
        <v>197</v>
      </c>
      <c r="BJ2109" t="s">
        <v>697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 t="s">
        <v>697</v>
      </c>
      <c r="BQ2109">
        <v>0</v>
      </c>
      <c r="BR2109">
        <v>0</v>
      </c>
      <c r="BS2109">
        <v>0</v>
      </c>
      <c r="BT2109" t="s">
        <v>697</v>
      </c>
      <c r="BU2109">
        <v>0</v>
      </c>
      <c r="BV2109">
        <v>0</v>
      </c>
      <c r="BW2109" t="s">
        <v>697</v>
      </c>
      <c r="BX2109">
        <v>0</v>
      </c>
    </row>
    <row r="2110" spans="1:76" x14ac:dyDescent="0.25">
      <c r="A2110" t="s">
        <v>1015</v>
      </c>
      <c r="B2110" t="s">
        <v>201</v>
      </c>
      <c r="C2110" t="s">
        <v>1016</v>
      </c>
      <c r="D2110" t="s">
        <v>202</v>
      </c>
      <c r="E2110" t="s">
        <v>697</v>
      </c>
      <c r="F2110" t="s">
        <v>203</v>
      </c>
      <c r="G2110" t="s">
        <v>697</v>
      </c>
      <c r="H2110" t="s">
        <v>184</v>
      </c>
      <c r="I2110" t="s">
        <v>3998</v>
      </c>
      <c r="J2110" t="s">
        <v>3998</v>
      </c>
      <c r="K2110">
        <v>2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697</v>
      </c>
      <c r="AC2110" s="2">
        <v>-6.3196721311475406</v>
      </c>
      <c r="AD2110">
        <v>-1.39</v>
      </c>
      <c r="AE2110">
        <v>0</v>
      </c>
      <c r="AF2110">
        <v>0</v>
      </c>
      <c r="AG2110">
        <v>0</v>
      </c>
      <c r="AH2110">
        <v>0</v>
      </c>
      <c r="AI2110" t="s">
        <v>697</v>
      </c>
      <c r="AJ2110" t="s">
        <v>697</v>
      </c>
      <c r="AK2110" t="s">
        <v>697</v>
      </c>
      <c r="AL2110">
        <v>0</v>
      </c>
      <c r="AM2110">
        <v>0</v>
      </c>
      <c r="AN2110" t="s">
        <v>697</v>
      </c>
      <c r="AO2110" t="s">
        <v>697</v>
      </c>
      <c r="AP2110" t="s">
        <v>697</v>
      </c>
      <c r="AQ2110" t="s">
        <v>697</v>
      </c>
      <c r="AR2110" t="s">
        <v>697</v>
      </c>
      <c r="AS2110" t="s">
        <v>697</v>
      </c>
      <c r="AT2110" t="s">
        <v>697</v>
      </c>
      <c r="AU2110" t="s">
        <v>697</v>
      </c>
      <c r="AV2110" t="s">
        <v>697</v>
      </c>
      <c r="AW2110" t="s">
        <v>697</v>
      </c>
      <c r="AX2110" t="s">
        <v>697</v>
      </c>
      <c r="AY2110" t="s">
        <v>697</v>
      </c>
      <c r="AZ2110" t="s">
        <v>697</v>
      </c>
      <c r="BA2110" t="s">
        <v>4050</v>
      </c>
      <c r="BB2110" t="s">
        <v>4243</v>
      </c>
      <c r="BC2110">
        <v>7.71</v>
      </c>
      <c r="BD2110" t="s">
        <v>697</v>
      </c>
      <c r="BE2110">
        <v>0</v>
      </c>
      <c r="BF2110">
        <v>0</v>
      </c>
      <c r="BG2110">
        <v>0</v>
      </c>
      <c r="BH2110">
        <v>0</v>
      </c>
      <c r="BI2110" t="s">
        <v>197</v>
      </c>
      <c r="BJ2110" t="s">
        <v>697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 t="s">
        <v>697</v>
      </c>
      <c r="BQ2110">
        <v>0</v>
      </c>
      <c r="BR2110">
        <v>0</v>
      </c>
      <c r="BS2110">
        <v>0</v>
      </c>
      <c r="BT2110" t="s">
        <v>697</v>
      </c>
      <c r="BU2110">
        <v>0</v>
      </c>
      <c r="BV2110">
        <v>0</v>
      </c>
      <c r="BW2110" t="s">
        <v>697</v>
      </c>
      <c r="BX2110">
        <v>0</v>
      </c>
    </row>
    <row r="2111" spans="1:76" x14ac:dyDescent="0.25">
      <c r="A2111" t="s">
        <v>741</v>
      </c>
      <c r="B2111" t="s">
        <v>201</v>
      </c>
      <c r="C2111" t="s">
        <v>696</v>
      </c>
      <c r="D2111" t="s">
        <v>247</v>
      </c>
      <c r="E2111" t="s">
        <v>697</v>
      </c>
      <c r="F2111" t="s">
        <v>683</v>
      </c>
      <c r="G2111" t="s">
        <v>697</v>
      </c>
      <c r="H2111" t="s">
        <v>184</v>
      </c>
      <c r="I2111" t="s">
        <v>3998</v>
      </c>
      <c r="J2111" t="s">
        <v>3998</v>
      </c>
      <c r="K2111">
        <v>2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697</v>
      </c>
      <c r="AC2111" s="2">
        <v>-1.1311475409836067</v>
      </c>
      <c r="AD2111">
        <v>-0.25</v>
      </c>
      <c r="AE2111">
        <v>0</v>
      </c>
      <c r="AF2111">
        <v>0</v>
      </c>
      <c r="AG2111">
        <v>0</v>
      </c>
      <c r="AH2111">
        <v>0</v>
      </c>
      <c r="AI2111" t="s">
        <v>697</v>
      </c>
      <c r="AJ2111" t="s">
        <v>697</v>
      </c>
      <c r="AK2111" t="s">
        <v>697</v>
      </c>
      <c r="AL2111">
        <v>0</v>
      </c>
      <c r="AM2111">
        <v>0</v>
      </c>
      <c r="AN2111" t="s">
        <v>697</v>
      </c>
      <c r="AO2111" t="s">
        <v>697</v>
      </c>
      <c r="AP2111" t="s">
        <v>697</v>
      </c>
      <c r="AQ2111" t="s">
        <v>697</v>
      </c>
      <c r="AR2111" t="s">
        <v>697</v>
      </c>
      <c r="AS2111" t="s">
        <v>697</v>
      </c>
      <c r="AT2111" t="s">
        <v>697</v>
      </c>
      <c r="AU2111" t="s">
        <v>697</v>
      </c>
      <c r="AV2111" t="s">
        <v>697</v>
      </c>
      <c r="AW2111" t="s">
        <v>697</v>
      </c>
      <c r="AX2111" t="s">
        <v>697</v>
      </c>
      <c r="AY2111" t="s">
        <v>697</v>
      </c>
      <c r="AZ2111" t="s">
        <v>697</v>
      </c>
      <c r="BA2111" t="s">
        <v>4244</v>
      </c>
      <c r="BB2111" t="s">
        <v>4245</v>
      </c>
      <c r="BC2111">
        <v>1.38</v>
      </c>
      <c r="BD2111" t="s">
        <v>697</v>
      </c>
      <c r="BE2111">
        <v>0</v>
      </c>
      <c r="BF2111">
        <v>0</v>
      </c>
      <c r="BG2111">
        <v>0</v>
      </c>
      <c r="BH2111">
        <v>0</v>
      </c>
      <c r="BI2111" t="s">
        <v>197</v>
      </c>
      <c r="BJ2111" t="s">
        <v>697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 t="s">
        <v>697</v>
      </c>
      <c r="BQ2111">
        <v>0</v>
      </c>
      <c r="BR2111">
        <v>0</v>
      </c>
      <c r="BS2111">
        <v>0</v>
      </c>
      <c r="BT2111" t="s">
        <v>697</v>
      </c>
      <c r="BU2111">
        <v>0</v>
      </c>
      <c r="BV2111">
        <v>0</v>
      </c>
      <c r="BW2111" t="s">
        <v>697</v>
      </c>
      <c r="BX2111">
        <v>0</v>
      </c>
    </row>
    <row r="2112" spans="1:76" x14ac:dyDescent="0.25">
      <c r="A2112" t="s">
        <v>741</v>
      </c>
      <c r="B2112" t="s">
        <v>201</v>
      </c>
      <c r="C2112" t="s">
        <v>696</v>
      </c>
      <c r="D2112" t="s">
        <v>247</v>
      </c>
      <c r="E2112" t="s">
        <v>697</v>
      </c>
      <c r="F2112" t="s">
        <v>683</v>
      </c>
      <c r="G2112" t="s">
        <v>697</v>
      </c>
      <c r="H2112" t="s">
        <v>184</v>
      </c>
      <c r="I2112" t="s">
        <v>3998</v>
      </c>
      <c r="J2112" t="s">
        <v>3998</v>
      </c>
      <c r="K2112">
        <v>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697</v>
      </c>
      <c r="AC2112" s="2">
        <v>-1.1475409836065573</v>
      </c>
      <c r="AD2112">
        <v>-0.25</v>
      </c>
      <c r="AE2112">
        <v>0</v>
      </c>
      <c r="AF2112">
        <v>0</v>
      </c>
      <c r="AG2112">
        <v>0</v>
      </c>
      <c r="AH2112">
        <v>0</v>
      </c>
      <c r="AI2112" t="s">
        <v>697</v>
      </c>
      <c r="AJ2112" t="s">
        <v>697</v>
      </c>
      <c r="AK2112" t="s">
        <v>697</v>
      </c>
      <c r="AL2112">
        <v>0</v>
      </c>
      <c r="AM2112">
        <v>0</v>
      </c>
      <c r="AN2112" t="s">
        <v>697</v>
      </c>
      <c r="AO2112" t="s">
        <v>697</v>
      </c>
      <c r="AP2112" t="s">
        <v>697</v>
      </c>
      <c r="AQ2112" t="s">
        <v>697</v>
      </c>
      <c r="AR2112" t="s">
        <v>697</v>
      </c>
      <c r="AS2112" t="s">
        <v>697</v>
      </c>
      <c r="AT2112" t="s">
        <v>697</v>
      </c>
      <c r="AU2112" t="s">
        <v>697</v>
      </c>
      <c r="AV2112" t="s">
        <v>697</v>
      </c>
      <c r="AW2112" t="s">
        <v>697</v>
      </c>
      <c r="AX2112" t="s">
        <v>697</v>
      </c>
      <c r="AY2112" t="s">
        <v>697</v>
      </c>
      <c r="AZ2112" t="s">
        <v>697</v>
      </c>
      <c r="BA2112" t="s">
        <v>4246</v>
      </c>
      <c r="BB2112" t="s">
        <v>4247</v>
      </c>
      <c r="BC2112">
        <v>1.4</v>
      </c>
      <c r="BD2112" t="s">
        <v>697</v>
      </c>
      <c r="BE2112">
        <v>0</v>
      </c>
      <c r="BF2112">
        <v>0</v>
      </c>
      <c r="BG2112">
        <v>0</v>
      </c>
      <c r="BH2112">
        <v>0</v>
      </c>
      <c r="BI2112" t="s">
        <v>197</v>
      </c>
      <c r="BJ2112" t="s">
        <v>697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 t="s">
        <v>697</v>
      </c>
      <c r="BQ2112">
        <v>0</v>
      </c>
      <c r="BR2112">
        <v>0</v>
      </c>
      <c r="BS2112">
        <v>0</v>
      </c>
      <c r="BT2112" t="s">
        <v>697</v>
      </c>
      <c r="BU2112">
        <v>0</v>
      </c>
      <c r="BV2112">
        <v>0</v>
      </c>
      <c r="BW2112" t="s">
        <v>697</v>
      </c>
      <c r="BX2112">
        <v>0</v>
      </c>
    </row>
    <row r="2113" spans="1:76" x14ac:dyDescent="0.25">
      <c r="A2113" t="s">
        <v>723</v>
      </c>
      <c r="B2113" t="s">
        <v>191</v>
      </c>
      <c r="C2113" t="s">
        <v>544</v>
      </c>
      <c r="D2113" t="s">
        <v>538</v>
      </c>
      <c r="E2113" t="s">
        <v>697</v>
      </c>
      <c r="F2113" t="s">
        <v>462</v>
      </c>
      <c r="G2113" t="s">
        <v>697</v>
      </c>
      <c r="H2113" t="s">
        <v>184</v>
      </c>
      <c r="I2113" t="s">
        <v>3998</v>
      </c>
      <c r="J2113" t="s">
        <v>3998</v>
      </c>
      <c r="K2113">
        <v>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697</v>
      </c>
      <c r="AC2113" s="2">
        <v>-6.7295081967213113</v>
      </c>
      <c r="AD2113">
        <v>-1.48</v>
      </c>
      <c r="AE2113">
        <v>0</v>
      </c>
      <c r="AF2113">
        <v>0</v>
      </c>
      <c r="AG2113">
        <v>0</v>
      </c>
      <c r="AH2113">
        <v>0</v>
      </c>
      <c r="AI2113" t="s">
        <v>697</v>
      </c>
      <c r="AJ2113" t="s">
        <v>697</v>
      </c>
      <c r="AK2113" t="s">
        <v>697</v>
      </c>
      <c r="AL2113">
        <v>0</v>
      </c>
      <c r="AM2113">
        <v>0</v>
      </c>
      <c r="AN2113" t="s">
        <v>697</v>
      </c>
      <c r="AO2113" t="s">
        <v>697</v>
      </c>
      <c r="AP2113" t="s">
        <v>697</v>
      </c>
      <c r="AQ2113" t="s">
        <v>697</v>
      </c>
      <c r="AR2113" t="s">
        <v>697</v>
      </c>
      <c r="AS2113" t="s">
        <v>697</v>
      </c>
      <c r="AT2113" t="s">
        <v>697</v>
      </c>
      <c r="AU2113" t="s">
        <v>697</v>
      </c>
      <c r="AV2113" t="s">
        <v>697</v>
      </c>
      <c r="AW2113" t="s">
        <v>697</v>
      </c>
      <c r="AX2113" t="s">
        <v>697</v>
      </c>
      <c r="AY2113" t="s">
        <v>697</v>
      </c>
      <c r="AZ2113" t="s">
        <v>697</v>
      </c>
      <c r="BA2113" t="s">
        <v>938</v>
      </c>
      <c r="BB2113" t="s">
        <v>4248</v>
      </c>
      <c r="BC2113">
        <v>8.2100000000000009</v>
      </c>
      <c r="BD2113" t="s">
        <v>697</v>
      </c>
      <c r="BE2113">
        <v>0</v>
      </c>
      <c r="BF2113">
        <v>0</v>
      </c>
      <c r="BG2113">
        <v>0</v>
      </c>
      <c r="BH2113">
        <v>0</v>
      </c>
      <c r="BI2113" t="s">
        <v>197</v>
      </c>
      <c r="BJ2113" t="s">
        <v>697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 t="s">
        <v>697</v>
      </c>
      <c r="BQ2113">
        <v>0</v>
      </c>
      <c r="BR2113">
        <v>0</v>
      </c>
      <c r="BS2113">
        <v>0</v>
      </c>
      <c r="BT2113" t="s">
        <v>697</v>
      </c>
      <c r="BU2113">
        <v>0</v>
      </c>
      <c r="BV2113">
        <v>0</v>
      </c>
      <c r="BW2113" t="s">
        <v>697</v>
      </c>
      <c r="BX2113">
        <v>0</v>
      </c>
    </row>
    <row r="2114" spans="1:76" x14ac:dyDescent="0.25">
      <c r="A2114" t="s">
        <v>724</v>
      </c>
      <c r="B2114" t="s">
        <v>201</v>
      </c>
      <c r="C2114" t="s">
        <v>725</v>
      </c>
      <c r="D2114" t="s">
        <v>670</v>
      </c>
      <c r="E2114" t="s">
        <v>697</v>
      </c>
      <c r="F2114" t="s">
        <v>644</v>
      </c>
      <c r="G2114" t="s">
        <v>697</v>
      </c>
      <c r="H2114" t="s">
        <v>184</v>
      </c>
      <c r="I2114" t="s">
        <v>3998</v>
      </c>
      <c r="J2114" t="s">
        <v>3998</v>
      </c>
      <c r="K2114">
        <v>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697</v>
      </c>
      <c r="AC2114" s="2">
        <v>-1.4344262295081966</v>
      </c>
      <c r="AD2114">
        <v>-0.32</v>
      </c>
      <c r="AE2114">
        <v>0</v>
      </c>
      <c r="AF2114">
        <v>0</v>
      </c>
      <c r="AG2114">
        <v>0</v>
      </c>
      <c r="AH2114">
        <v>0</v>
      </c>
      <c r="AI2114" t="s">
        <v>697</v>
      </c>
      <c r="AJ2114" t="s">
        <v>697</v>
      </c>
      <c r="AK2114" t="s">
        <v>697</v>
      </c>
      <c r="AL2114">
        <v>0</v>
      </c>
      <c r="AM2114">
        <v>0</v>
      </c>
      <c r="AN2114" t="s">
        <v>697</v>
      </c>
      <c r="AO2114" t="s">
        <v>697</v>
      </c>
      <c r="AP2114" t="s">
        <v>697</v>
      </c>
      <c r="AQ2114" t="s">
        <v>697</v>
      </c>
      <c r="AR2114" t="s">
        <v>697</v>
      </c>
      <c r="AS2114" t="s">
        <v>697</v>
      </c>
      <c r="AT2114" t="s">
        <v>697</v>
      </c>
      <c r="AU2114" t="s">
        <v>697</v>
      </c>
      <c r="AV2114" t="s">
        <v>697</v>
      </c>
      <c r="AW2114" t="s">
        <v>697</v>
      </c>
      <c r="AX2114" t="s">
        <v>697</v>
      </c>
      <c r="AY2114" t="s">
        <v>697</v>
      </c>
      <c r="AZ2114" t="s">
        <v>697</v>
      </c>
      <c r="BA2114" t="s">
        <v>3710</v>
      </c>
      <c r="BB2114" t="s">
        <v>4249</v>
      </c>
      <c r="BC2114">
        <v>1.75</v>
      </c>
      <c r="BD2114" t="s">
        <v>697</v>
      </c>
      <c r="BE2114">
        <v>0</v>
      </c>
      <c r="BF2114">
        <v>0</v>
      </c>
      <c r="BG2114">
        <v>0</v>
      </c>
      <c r="BH2114">
        <v>0</v>
      </c>
      <c r="BI2114" t="s">
        <v>197</v>
      </c>
      <c r="BJ2114" t="s">
        <v>697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 t="s">
        <v>697</v>
      </c>
      <c r="BQ2114">
        <v>0</v>
      </c>
      <c r="BR2114">
        <v>0</v>
      </c>
      <c r="BS2114">
        <v>0</v>
      </c>
      <c r="BT2114" t="s">
        <v>697</v>
      </c>
      <c r="BU2114">
        <v>0</v>
      </c>
      <c r="BV2114">
        <v>0</v>
      </c>
      <c r="BW2114" t="s">
        <v>697</v>
      </c>
      <c r="BX2114">
        <v>0</v>
      </c>
    </row>
    <row r="2115" spans="1:76" x14ac:dyDescent="0.25">
      <c r="A2115" t="s">
        <v>724</v>
      </c>
      <c r="B2115" t="s">
        <v>201</v>
      </c>
      <c r="C2115" t="s">
        <v>725</v>
      </c>
      <c r="D2115" t="s">
        <v>670</v>
      </c>
      <c r="E2115" t="s">
        <v>697</v>
      </c>
      <c r="F2115" t="s">
        <v>644</v>
      </c>
      <c r="G2115" t="s">
        <v>697</v>
      </c>
      <c r="H2115" t="s">
        <v>184</v>
      </c>
      <c r="I2115" t="s">
        <v>3998</v>
      </c>
      <c r="J2115" t="s">
        <v>3998</v>
      </c>
      <c r="K2115">
        <v>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697</v>
      </c>
      <c r="AC2115" s="2">
        <v>-1.4262295081967213</v>
      </c>
      <c r="AD2115">
        <v>-0.31</v>
      </c>
      <c r="AE2115">
        <v>0</v>
      </c>
      <c r="AF2115">
        <v>0</v>
      </c>
      <c r="AG2115">
        <v>0</v>
      </c>
      <c r="AH2115">
        <v>0</v>
      </c>
      <c r="AI2115" t="s">
        <v>697</v>
      </c>
      <c r="AJ2115" t="s">
        <v>697</v>
      </c>
      <c r="AK2115" t="s">
        <v>697</v>
      </c>
      <c r="AL2115">
        <v>0</v>
      </c>
      <c r="AM2115">
        <v>0</v>
      </c>
      <c r="AN2115" t="s">
        <v>697</v>
      </c>
      <c r="AO2115" t="s">
        <v>697</v>
      </c>
      <c r="AP2115" t="s">
        <v>697</v>
      </c>
      <c r="AQ2115" t="s">
        <v>697</v>
      </c>
      <c r="AR2115" t="s">
        <v>697</v>
      </c>
      <c r="AS2115" t="s">
        <v>697</v>
      </c>
      <c r="AT2115" t="s">
        <v>697</v>
      </c>
      <c r="AU2115" t="s">
        <v>697</v>
      </c>
      <c r="AV2115" t="s">
        <v>697</v>
      </c>
      <c r="AW2115" t="s">
        <v>697</v>
      </c>
      <c r="AX2115" t="s">
        <v>697</v>
      </c>
      <c r="AY2115" t="s">
        <v>697</v>
      </c>
      <c r="AZ2115" t="s">
        <v>697</v>
      </c>
      <c r="BA2115" t="s">
        <v>3712</v>
      </c>
      <c r="BB2115" t="s">
        <v>4250</v>
      </c>
      <c r="BC2115">
        <v>1.74</v>
      </c>
      <c r="BD2115" t="s">
        <v>697</v>
      </c>
      <c r="BE2115">
        <v>0</v>
      </c>
      <c r="BF2115">
        <v>0</v>
      </c>
      <c r="BG2115">
        <v>0</v>
      </c>
      <c r="BH2115">
        <v>0</v>
      </c>
      <c r="BI2115" t="s">
        <v>197</v>
      </c>
      <c r="BJ2115" t="s">
        <v>697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 t="s">
        <v>697</v>
      </c>
      <c r="BQ2115">
        <v>0</v>
      </c>
      <c r="BR2115">
        <v>0</v>
      </c>
      <c r="BS2115">
        <v>0</v>
      </c>
      <c r="BT2115" t="s">
        <v>697</v>
      </c>
      <c r="BU2115">
        <v>0</v>
      </c>
      <c r="BV2115">
        <v>0</v>
      </c>
      <c r="BW2115" t="s">
        <v>697</v>
      </c>
      <c r="BX2115">
        <v>0</v>
      </c>
    </row>
    <row r="2116" spans="1:76" x14ac:dyDescent="0.25">
      <c r="A2116" t="s">
        <v>724</v>
      </c>
      <c r="B2116" t="s">
        <v>201</v>
      </c>
      <c r="C2116" t="s">
        <v>725</v>
      </c>
      <c r="D2116" t="s">
        <v>670</v>
      </c>
      <c r="E2116" t="s">
        <v>697</v>
      </c>
      <c r="F2116" t="s">
        <v>644</v>
      </c>
      <c r="G2116" t="s">
        <v>697</v>
      </c>
      <c r="H2116" t="s">
        <v>184</v>
      </c>
      <c r="I2116" t="s">
        <v>3998</v>
      </c>
      <c r="J2116" t="s">
        <v>3998</v>
      </c>
      <c r="K2116">
        <v>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697</v>
      </c>
      <c r="AC2116" s="2">
        <v>-0.93442622950819665</v>
      </c>
      <c r="AD2116">
        <v>-0.21</v>
      </c>
      <c r="AE2116">
        <v>0</v>
      </c>
      <c r="AF2116">
        <v>0</v>
      </c>
      <c r="AG2116">
        <v>0</v>
      </c>
      <c r="AH2116">
        <v>0</v>
      </c>
      <c r="AI2116" t="s">
        <v>697</v>
      </c>
      <c r="AJ2116" t="s">
        <v>697</v>
      </c>
      <c r="AK2116" t="s">
        <v>697</v>
      </c>
      <c r="AL2116">
        <v>0</v>
      </c>
      <c r="AM2116">
        <v>0</v>
      </c>
      <c r="AN2116" t="s">
        <v>697</v>
      </c>
      <c r="AO2116" t="s">
        <v>697</v>
      </c>
      <c r="AP2116" t="s">
        <v>697</v>
      </c>
      <c r="AQ2116" t="s">
        <v>697</v>
      </c>
      <c r="AR2116" t="s">
        <v>697</v>
      </c>
      <c r="AS2116" t="s">
        <v>697</v>
      </c>
      <c r="AT2116" t="s">
        <v>697</v>
      </c>
      <c r="AU2116" t="s">
        <v>697</v>
      </c>
      <c r="AV2116" t="s">
        <v>697</v>
      </c>
      <c r="AW2116" t="s">
        <v>697</v>
      </c>
      <c r="AX2116" t="s">
        <v>697</v>
      </c>
      <c r="AY2116" t="s">
        <v>697</v>
      </c>
      <c r="AZ2116" t="s">
        <v>697</v>
      </c>
      <c r="BA2116" t="s">
        <v>4251</v>
      </c>
      <c r="BB2116" t="s">
        <v>4252</v>
      </c>
      <c r="BC2116">
        <v>1.1399999999999999</v>
      </c>
      <c r="BD2116" t="s">
        <v>697</v>
      </c>
      <c r="BE2116">
        <v>0</v>
      </c>
      <c r="BF2116">
        <v>0</v>
      </c>
      <c r="BG2116">
        <v>0</v>
      </c>
      <c r="BH2116">
        <v>0</v>
      </c>
      <c r="BI2116" t="s">
        <v>197</v>
      </c>
      <c r="BJ2116" t="s">
        <v>697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 t="s">
        <v>697</v>
      </c>
      <c r="BQ2116">
        <v>0</v>
      </c>
      <c r="BR2116">
        <v>0</v>
      </c>
      <c r="BS2116">
        <v>0</v>
      </c>
      <c r="BT2116" t="s">
        <v>697</v>
      </c>
      <c r="BU2116">
        <v>0</v>
      </c>
      <c r="BV2116">
        <v>0</v>
      </c>
      <c r="BW2116" t="s">
        <v>697</v>
      </c>
      <c r="BX2116">
        <v>0</v>
      </c>
    </row>
    <row r="2117" spans="1:76" x14ac:dyDescent="0.25">
      <c r="A2117" t="s">
        <v>724</v>
      </c>
      <c r="B2117" t="s">
        <v>201</v>
      </c>
      <c r="C2117" t="s">
        <v>725</v>
      </c>
      <c r="D2117" t="s">
        <v>670</v>
      </c>
      <c r="E2117" t="s">
        <v>697</v>
      </c>
      <c r="F2117" t="s">
        <v>644</v>
      </c>
      <c r="G2117" t="s">
        <v>697</v>
      </c>
      <c r="H2117" t="s">
        <v>184</v>
      </c>
      <c r="I2117" t="s">
        <v>3998</v>
      </c>
      <c r="J2117" t="s">
        <v>3998</v>
      </c>
      <c r="K2117">
        <v>2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697</v>
      </c>
      <c r="AC2117" s="2">
        <v>-5.2377049180327866</v>
      </c>
      <c r="AD2117">
        <v>-1.1499999999999999</v>
      </c>
      <c r="AE2117">
        <v>0</v>
      </c>
      <c r="AF2117">
        <v>0</v>
      </c>
      <c r="AG2117">
        <v>0</v>
      </c>
      <c r="AH2117">
        <v>0</v>
      </c>
      <c r="AI2117" t="s">
        <v>697</v>
      </c>
      <c r="AJ2117" t="s">
        <v>697</v>
      </c>
      <c r="AK2117" t="s">
        <v>697</v>
      </c>
      <c r="AL2117">
        <v>0</v>
      </c>
      <c r="AM2117">
        <v>0</v>
      </c>
      <c r="AN2117" t="s">
        <v>697</v>
      </c>
      <c r="AO2117" t="s">
        <v>697</v>
      </c>
      <c r="AP2117" t="s">
        <v>697</v>
      </c>
      <c r="AQ2117" t="s">
        <v>697</v>
      </c>
      <c r="AR2117" t="s">
        <v>697</v>
      </c>
      <c r="AS2117" t="s">
        <v>697</v>
      </c>
      <c r="AT2117" t="s">
        <v>697</v>
      </c>
      <c r="AU2117" t="s">
        <v>697</v>
      </c>
      <c r="AV2117" t="s">
        <v>697</v>
      </c>
      <c r="AW2117" t="s">
        <v>697</v>
      </c>
      <c r="AX2117" t="s">
        <v>697</v>
      </c>
      <c r="AY2117" t="s">
        <v>697</v>
      </c>
      <c r="AZ2117" t="s">
        <v>697</v>
      </c>
      <c r="BA2117" t="s">
        <v>4253</v>
      </c>
      <c r="BB2117" t="s">
        <v>4254</v>
      </c>
      <c r="BC2117">
        <v>6.39</v>
      </c>
      <c r="BD2117" t="s">
        <v>697</v>
      </c>
      <c r="BE2117">
        <v>0</v>
      </c>
      <c r="BF2117">
        <v>0</v>
      </c>
      <c r="BG2117">
        <v>0</v>
      </c>
      <c r="BH2117">
        <v>0</v>
      </c>
      <c r="BI2117" t="s">
        <v>197</v>
      </c>
      <c r="BJ2117" t="s">
        <v>697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 t="s">
        <v>697</v>
      </c>
      <c r="BQ2117">
        <v>0</v>
      </c>
      <c r="BR2117">
        <v>0</v>
      </c>
      <c r="BS2117">
        <v>0</v>
      </c>
      <c r="BT2117" t="s">
        <v>697</v>
      </c>
      <c r="BU2117">
        <v>0</v>
      </c>
      <c r="BV2117">
        <v>0</v>
      </c>
      <c r="BW2117" t="s">
        <v>697</v>
      </c>
      <c r="BX2117">
        <v>0</v>
      </c>
    </row>
    <row r="2118" spans="1:76" x14ac:dyDescent="0.25">
      <c r="A2118" t="s">
        <v>721</v>
      </c>
      <c r="B2118" t="s">
        <v>191</v>
      </c>
      <c r="C2118" t="s">
        <v>209</v>
      </c>
      <c r="D2118" t="s">
        <v>796</v>
      </c>
      <c r="E2118" t="s">
        <v>697</v>
      </c>
      <c r="F2118" t="s">
        <v>210</v>
      </c>
      <c r="G2118" t="s">
        <v>697</v>
      </c>
      <c r="H2118" t="s">
        <v>184</v>
      </c>
      <c r="I2118" t="s">
        <v>3998</v>
      </c>
      <c r="J2118" t="s">
        <v>3998</v>
      </c>
      <c r="K2118">
        <v>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697</v>
      </c>
      <c r="AC2118" s="2">
        <v>-1.7131147540983607</v>
      </c>
      <c r="AD2118">
        <v>-0.38</v>
      </c>
      <c r="AE2118">
        <v>0</v>
      </c>
      <c r="AF2118">
        <v>0</v>
      </c>
      <c r="AG2118">
        <v>0</v>
      </c>
      <c r="AH2118">
        <v>0</v>
      </c>
      <c r="AI2118" t="s">
        <v>697</v>
      </c>
      <c r="AJ2118" t="s">
        <v>697</v>
      </c>
      <c r="AK2118" t="s">
        <v>697</v>
      </c>
      <c r="AL2118">
        <v>0</v>
      </c>
      <c r="AM2118">
        <v>0</v>
      </c>
      <c r="AN2118" t="s">
        <v>697</v>
      </c>
      <c r="AO2118" t="s">
        <v>697</v>
      </c>
      <c r="AP2118" t="s">
        <v>697</v>
      </c>
      <c r="AQ2118" t="s">
        <v>697</v>
      </c>
      <c r="AR2118" t="s">
        <v>697</v>
      </c>
      <c r="AS2118" t="s">
        <v>697</v>
      </c>
      <c r="AT2118" t="s">
        <v>697</v>
      </c>
      <c r="AU2118" t="s">
        <v>697</v>
      </c>
      <c r="AV2118" t="s">
        <v>697</v>
      </c>
      <c r="AW2118" t="s">
        <v>697</v>
      </c>
      <c r="AX2118" t="s">
        <v>697</v>
      </c>
      <c r="AY2118" t="s">
        <v>697</v>
      </c>
      <c r="AZ2118" t="s">
        <v>697</v>
      </c>
      <c r="BA2118" t="s">
        <v>3723</v>
      </c>
      <c r="BB2118" t="s">
        <v>4255</v>
      </c>
      <c r="BC2118">
        <v>2.09</v>
      </c>
      <c r="BD2118" t="s">
        <v>697</v>
      </c>
      <c r="BE2118">
        <v>0</v>
      </c>
      <c r="BF2118">
        <v>0</v>
      </c>
      <c r="BG2118">
        <v>0</v>
      </c>
      <c r="BH2118">
        <v>0</v>
      </c>
      <c r="BI2118" t="s">
        <v>197</v>
      </c>
      <c r="BJ2118" t="s">
        <v>697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 t="s">
        <v>697</v>
      </c>
      <c r="BQ2118">
        <v>0</v>
      </c>
      <c r="BR2118">
        <v>0</v>
      </c>
      <c r="BS2118">
        <v>0</v>
      </c>
      <c r="BT2118" t="s">
        <v>697</v>
      </c>
      <c r="BU2118">
        <v>0</v>
      </c>
      <c r="BV2118">
        <v>0</v>
      </c>
      <c r="BW2118" t="s">
        <v>697</v>
      </c>
      <c r="BX2118">
        <v>0</v>
      </c>
    </row>
    <row r="2119" spans="1:76" x14ac:dyDescent="0.25">
      <c r="A2119" t="s">
        <v>735</v>
      </c>
      <c r="B2119" t="s">
        <v>231</v>
      </c>
      <c r="C2119" t="s">
        <v>232</v>
      </c>
      <c r="D2119" t="s">
        <v>233</v>
      </c>
      <c r="E2119" t="s">
        <v>697</v>
      </c>
      <c r="F2119" t="s">
        <v>234</v>
      </c>
      <c r="G2119" t="s">
        <v>697</v>
      </c>
      <c r="H2119" t="s">
        <v>184</v>
      </c>
      <c r="I2119" t="s">
        <v>3998</v>
      </c>
      <c r="J2119" t="s">
        <v>3998</v>
      </c>
      <c r="K2119">
        <v>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697</v>
      </c>
      <c r="AC2119" s="2">
        <v>-8.3360655737704921</v>
      </c>
      <c r="AD2119">
        <v>-1.83</v>
      </c>
      <c r="AE2119">
        <v>0</v>
      </c>
      <c r="AF2119">
        <v>0</v>
      </c>
      <c r="AG2119">
        <v>0</v>
      </c>
      <c r="AH2119">
        <v>0</v>
      </c>
      <c r="AI2119" t="s">
        <v>697</v>
      </c>
      <c r="AJ2119" t="s">
        <v>697</v>
      </c>
      <c r="AK2119" t="s">
        <v>697</v>
      </c>
      <c r="AL2119">
        <v>0</v>
      </c>
      <c r="AM2119">
        <v>0</v>
      </c>
      <c r="AN2119" t="s">
        <v>697</v>
      </c>
      <c r="AO2119" t="s">
        <v>697</v>
      </c>
      <c r="AP2119" t="s">
        <v>697</v>
      </c>
      <c r="AQ2119" t="s">
        <v>697</v>
      </c>
      <c r="AR2119" t="s">
        <v>697</v>
      </c>
      <c r="AS2119" t="s">
        <v>697</v>
      </c>
      <c r="AT2119" t="s">
        <v>697</v>
      </c>
      <c r="AU2119" t="s">
        <v>697</v>
      </c>
      <c r="AV2119" t="s">
        <v>697</v>
      </c>
      <c r="AW2119" t="s">
        <v>697</v>
      </c>
      <c r="AX2119" t="s">
        <v>697</v>
      </c>
      <c r="AY2119" t="s">
        <v>697</v>
      </c>
      <c r="AZ2119" t="s">
        <v>697</v>
      </c>
      <c r="BA2119" t="s">
        <v>4256</v>
      </c>
      <c r="BB2119" t="s">
        <v>4257</v>
      </c>
      <c r="BC2119">
        <v>10.17</v>
      </c>
      <c r="BD2119" t="s">
        <v>697</v>
      </c>
      <c r="BE2119">
        <v>0</v>
      </c>
      <c r="BF2119">
        <v>0</v>
      </c>
      <c r="BG2119">
        <v>0</v>
      </c>
      <c r="BH2119">
        <v>0</v>
      </c>
      <c r="BI2119" t="s">
        <v>197</v>
      </c>
      <c r="BJ2119" t="s">
        <v>697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 t="s">
        <v>697</v>
      </c>
      <c r="BQ2119">
        <v>0</v>
      </c>
      <c r="BR2119">
        <v>0</v>
      </c>
      <c r="BS2119">
        <v>0</v>
      </c>
      <c r="BT2119" t="s">
        <v>697</v>
      </c>
      <c r="BU2119">
        <v>0</v>
      </c>
      <c r="BV2119">
        <v>0</v>
      </c>
      <c r="BW2119" t="s">
        <v>697</v>
      </c>
      <c r="BX2119">
        <v>0</v>
      </c>
    </row>
    <row r="2120" spans="1:76" x14ac:dyDescent="0.25">
      <c r="A2120" t="s">
        <v>817</v>
      </c>
      <c r="B2120" t="s">
        <v>191</v>
      </c>
      <c r="C2120" t="s">
        <v>818</v>
      </c>
      <c r="D2120" t="s">
        <v>414</v>
      </c>
      <c r="E2120" t="s">
        <v>697</v>
      </c>
      <c r="F2120" t="s">
        <v>408</v>
      </c>
      <c r="G2120" t="s">
        <v>697</v>
      </c>
      <c r="H2120" t="s">
        <v>184</v>
      </c>
      <c r="I2120" t="s">
        <v>3998</v>
      </c>
      <c r="J2120" t="s">
        <v>3998</v>
      </c>
      <c r="K2120">
        <v>2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697</v>
      </c>
      <c r="AC2120" s="2">
        <v>-6.7295081967213113</v>
      </c>
      <c r="AD2120">
        <v>-1.48</v>
      </c>
      <c r="AE2120">
        <v>0</v>
      </c>
      <c r="AF2120">
        <v>0</v>
      </c>
      <c r="AG2120">
        <v>0</v>
      </c>
      <c r="AH2120">
        <v>0</v>
      </c>
      <c r="AI2120" t="s">
        <v>697</v>
      </c>
      <c r="AJ2120" t="s">
        <v>697</v>
      </c>
      <c r="AK2120" t="s">
        <v>697</v>
      </c>
      <c r="AL2120">
        <v>0</v>
      </c>
      <c r="AM2120">
        <v>0</v>
      </c>
      <c r="AN2120" t="s">
        <v>697</v>
      </c>
      <c r="AO2120" t="s">
        <v>697</v>
      </c>
      <c r="AP2120" t="s">
        <v>697</v>
      </c>
      <c r="AQ2120" t="s">
        <v>697</v>
      </c>
      <c r="AR2120" t="s">
        <v>697</v>
      </c>
      <c r="AS2120" t="s">
        <v>697</v>
      </c>
      <c r="AT2120" t="s">
        <v>697</v>
      </c>
      <c r="AU2120" t="s">
        <v>697</v>
      </c>
      <c r="AV2120" t="s">
        <v>697</v>
      </c>
      <c r="AW2120" t="s">
        <v>697</v>
      </c>
      <c r="AX2120" t="s">
        <v>697</v>
      </c>
      <c r="AY2120" t="s">
        <v>697</v>
      </c>
      <c r="AZ2120" t="s">
        <v>697</v>
      </c>
      <c r="BA2120" t="s">
        <v>4258</v>
      </c>
      <c r="BB2120" t="s">
        <v>4259</v>
      </c>
      <c r="BC2120">
        <v>8.2100000000000009</v>
      </c>
      <c r="BD2120" t="s">
        <v>697</v>
      </c>
      <c r="BE2120">
        <v>0</v>
      </c>
      <c r="BF2120">
        <v>0</v>
      </c>
      <c r="BG2120">
        <v>0</v>
      </c>
      <c r="BH2120">
        <v>0</v>
      </c>
      <c r="BI2120" t="s">
        <v>197</v>
      </c>
      <c r="BJ2120" t="s">
        <v>697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 t="s">
        <v>697</v>
      </c>
      <c r="BQ2120">
        <v>0</v>
      </c>
      <c r="BR2120">
        <v>0</v>
      </c>
      <c r="BS2120">
        <v>0</v>
      </c>
      <c r="BT2120" t="s">
        <v>697</v>
      </c>
      <c r="BU2120">
        <v>0</v>
      </c>
      <c r="BV2120">
        <v>0</v>
      </c>
      <c r="BW2120" t="s">
        <v>697</v>
      </c>
      <c r="BX2120">
        <v>0</v>
      </c>
    </row>
    <row r="2121" spans="1:76" x14ac:dyDescent="0.25">
      <c r="A2121" t="s">
        <v>721</v>
      </c>
      <c r="B2121" t="s">
        <v>191</v>
      </c>
      <c r="C2121" t="s">
        <v>209</v>
      </c>
      <c r="D2121" t="s">
        <v>796</v>
      </c>
      <c r="E2121" t="s">
        <v>697</v>
      </c>
      <c r="F2121" t="s">
        <v>210</v>
      </c>
      <c r="G2121" t="s">
        <v>697</v>
      </c>
      <c r="H2121" t="s">
        <v>184</v>
      </c>
      <c r="I2121" t="s">
        <v>3998</v>
      </c>
      <c r="J2121" t="s">
        <v>3998</v>
      </c>
      <c r="K2121">
        <v>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697</v>
      </c>
      <c r="AC2121" s="2">
        <v>-1.9754098360655739</v>
      </c>
      <c r="AD2121">
        <v>-0.43</v>
      </c>
      <c r="AE2121">
        <v>0</v>
      </c>
      <c r="AF2121">
        <v>0</v>
      </c>
      <c r="AG2121">
        <v>0</v>
      </c>
      <c r="AH2121">
        <v>0</v>
      </c>
      <c r="AI2121" t="s">
        <v>697</v>
      </c>
      <c r="AJ2121" t="s">
        <v>697</v>
      </c>
      <c r="AK2121" t="s">
        <v>697</v>
      </c>
      <c r="AL2121">
        <v>0</v>
      </c>
      <c r="AM2121">
        <v>0</v>
      </c>
      <c r="AN2121" t="s">
        <v>697</v>
      </c>
      <c r="AO2121" t="s">
        <v>697</v>
      </c>
      <c r="AP2121" t="s">
        <v>697</v>
      </c>
      <c r="AQ2121" t="s">
        <v>697</v>
      </c>
      <c r="AR2121" t="s">
        <v>697</v>
      </c>
      <c r="AS2121" t="s">
        <v>697</v>
      </c>
      <c r="AT2121" t="s">
        <v>697</v>
      </c>
      <c r="AU2121" t="s">
        <v>697</v>
      </c>
      <c r="AV2121" t="s">
        <v>697</v>
      </c>
      <c r="AW2121" t="s">
        <v>697</v>
      </c>
      <c r="AX2121" t="s">
        <v>697</v>
      </c>
      <c r="AY2121" t="s">
        <v>697</v>
      </c>
      <c r="AZ2121" t="s">
        <v>697</v>
      </c>
      <c r="BA2121" t="s">
        <v>4260</v>
      </c>
      <c r="BB2121" t="s">
        <v>4261</v>
      </c>
      <c r="BC2121">
        <v>2.41</v>
      </c>
      <c r="BD2121" t="s">
        <v>697</v>
      </c>
      <c r="BE2121">
        <v>0</v>
      </c>
      <c r="BF2121">
        <v>0</v>
      </c>
      <c r="BG2121">
        <v>0</v>
      </c>
      <c r="BH2121">
        <v>0</v>
      </c>
      <c r="BI2121" t="s">
        <v>197</v>
      </c>
      <c r="BJ2121" t="s">
        <v>697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 t="s">
        <v>697</v>
      </c>
      <c r="BQ2121">
        <v>0</v>
      </c>
      <c r="BR2121">
        <v>0</v>
      </c>
      <c r="BS2121">
        <v>0</v>
      </c>
      <c r="BT2121" t="s">
        <v>697</v>
      </c>
      <c r="BU2121">
        <v>0</v>
      </c>
      <c r="BV2121">
        <v>0</v>
      </c>
      <c r="BW2121" t="s">
        <v>697</v>
      </c>
      <c r="BX2121">
        <v>0</v>
      </c>
    </row>
    <row r="2122" spans="1:76" x14ac:dyDescent="0.25">
      <c r="A2122" t="s">
        <v>804</v>
      </c>
      <c r="B2122" t="s">
        <v>191</v>
      </c>
      <c r="C2122" t="s">
        <v>805</v>
      </c>
      <c r="D2122" t="s">
        <v>674</v>
      </c>
      <c r="E2122" t="s">
        <v>697</v>
      </c>
      <c r="F2122" t="s">
        <v>632</v>
      </c>
      <c r="G2122" t="s">
        <v>697</v>
      </c>
      <c r="H2122" t="s">
        <v>184</v>
      </c>
      <c r="I2122" t="s">
        <v>3998</v>
      </c>
      <c r="J2122" t="s">
        <v>3998</v>
      </c>
      <c r="K2122">
        <v>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697</v>
      </c>
      <c r="AC2122" s="2">
        <v>-1.5327868852459017</v>
      </c>
      <c r="AD2122">
        <v>-0.34</v>
      </c>
      <c r="AE2122">
        <v>0</v>
      </c>
      <c r="AF2122">
        <v>0</v>
      </c>
      <c r="AG2122">
        <v>0</v>
      </c>
      <c r="AH2122">
        <v>0</v>
      </c>
      <c r="AI2122" t="s">
        <v>697</v>
      </c>
      <c r="AJ2122" t="s">
        <v>697</v>
      </c>
      <c r="AK2122" t="s">
        <v>697</v>
      </c>
      <c r="AL2122">
        <v>0</v>
      </c>
      <c r="AM2122">
        <v>0</v>
      </c>
      <c r="AN2122" t="s">
        <v>697</v>
      </c>
      <c r="AO2122" t="s">
        <v>697</v>
      </c>
      <c r="AP2122" t="s">
        <v>697</v>
      </c>
      <c r="AQ2122" t="s">
        <v>697</v>
      </c>
      <c r="AR2122" t="s">
        <v>697</v>
      </c>
      <c r="AS2122" t="s">
        <v>697</v>
      </c>
      <c r="AT2122" t="s">
        <v>697</v>
      </c>
      <c r="AU2122" t="s">
        <v>697</v>
      </c>
      <c r="AV2122" t="s">
        <v>697</v>
      </c>
      <c r="AW2122" t="s">
        <v>697</v>
      </c>
      <c r="AX2122" t="s">
        <v>697</v>
      </c>
      <c r="AY2122" t="s">
        <v>697</v>
      </c>
      <c r="AZ2122" t="s">
        <v>697</v>
      </c>
      <c r="BA2122" t="s">
        <v>3916</v>
      </c>
      <c r="BB2122" t="s">
        <v>4262</v>
      </c>
      <c r="BC2122">
        <v>1.87</v>
      </c>
      <c r="BD2122" t="s">
        <v>697</v>
      </c>
      <c r="BE2122">
        <v>0</v>
      </c>
      <c r="BF2122">
        <v>0</v>
      </c>
      <c r="BG2122">
        <v>0</v>
      </c>
      <c r="BH2122">
        <v>0</v>
      </c>
      <c r="BI2122" t="s">
        <v>197</v>
      </c>
      <c r="BJ2122" t="s">
        <v>697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 t="s">
        <v>697</v>
      </c>
      <c r="BQ2122">
        <v>0</v>
      </c>
      <c r="BR2122">
        <v>0</v>
      </c>
      <c r="BS2122">
        <v>0</v>
      </c>
      <c r="BT2122" t="s">
        <v>697</v>
      </c>
      <c r="BU2122">
        <v>0</v>
      </c>
      <c r="BV2122">
        <v>0</v>
      </c>
      <c r="BW2122" t="s">
        <v>697</v>
      </c>
      <c r="BX2122">
        <v>0</v>
      </c>
    </row>
    <row r="2123" spans="1:76" x14ac:dyDescent="0.25">
      <c r="A2123" t="s">
        <v>791</v>
      </c>
      <c r="B2123" t="s">
        <v>191</v>
      </c>
      <c r="C2123" t="s">
        <v>792</v>
      </c>
      <c r="D2123" t="s">
        <v>675</v>
      </c>
      <c r="E2123" t="s">
        <v>697</v>
      </c>
      <c r="F2123" t="s">
        <v>624</v>
      </c>
      <c r="G2123" t="s">
        <v>697</v>
      </c>
      <c r="H2123" t="s">
        <v>184</v>
      </c>
      <c r="I2123" t="s">
        <v>3998</v>
      </c>
      <c r="J2123" t="s">
        <v>3998</v>
      </c>
      <c r="K2123">
        <v>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697</v>
      </c>
      <c r="AC2123" s="2">
        <v>-4</v>
      </c>
      <c r="AD2123">
        <v>-0.88</v>
      </c>
      <c r="AE2123">
        <v>0</v>
      </c>
      <c r="AF2123">
        <v>0</v>
      </c>
      <c r="AG2123">
        <v>0</v>
      </c>
      <c r="AH2123">
        <v>0</v>
      </c>
      <c r="AI2123" t="s">
        <v>697</v>
      </c>
      <c r="AJ2123" t="s">
        <v>697</v>
      </c>
      <c r="AK2123" t="s">
        <v>697</v>
      </c>
      <c r="AL2123">
        <v>0</v>
      </c>
      <c r="AM2123">
        <v>0</v>
      </c>
      <c r="AN2123" t="s">
        <v>697</v>
      </c>
      <c r="AO2123" t="s">
        <v>697</v>
      </c>
      <c r="AP2123" t="s">
        <v>697</v>
      </c>
      <c r="AQ2123" t="s">
        <v>697</v>
      </c>
      <c r="AR2123" t="s">
        <v>697</v>
      </c>
      <c r="AS2123" t="s">
        <v>697</v>
      </c>
      <c r="AT2123" t="s">
        <v>697</v>
      </c>
      <c r="AU2123" t="s">
        <v>697</v>
      </c>
      <c r="AV2123" t="s">
        <v>697</v>
      </c>
      <c r="AW2123" t="s">
        <v>697</v>
      </c>
      <c r="AX2123" t="s">
        <v>697</v>
      </c>
      <c r="AY2123" t="s">
        <v>697</v>
      </c>
      <c r="AZ2123" t="s">
        <v>697</v>
      </c>
      <c r="BA2123" t="s">
        <v>2188</v>
      </c>
      <c r="BB2123" t="s">
        <v>4263</v>
      </c>
      <c r="BC2123">
        <v>4.88</v>
      </c>
      <c r="BD2123" t="s">
        <v>697</v>
      </c>
      <c r="BE2123">
        <v>0</v>
      </c>
      <c r="BF2123">
        <v>0</v>
      </c>
      <c r="BG2123">
        <v>0</v>
      </c>
      <c r="BH2123">
        <v>0</v>
      </c>
      <c r="BI2123" t="s">
        <v>197</v>
      </c>
      <c r="BJ2123" t="s">
        <v>697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 t="s">
        <v>697</v>
      </c>
      <c r="BQ2123">
        <v>0</v>
      </c>
      <c r="BR2123">
        <v>0</v>
      </c>
      <c r="BS2123">
        <v>0</v>
      </c>
      <c r="BT2123" t="s">
        <v>697</v>
      </c>
      <c r="BU2123">
        <v>0</v>
      </c>
      <c r="BV2123">
        <v>0</v>
      </c>
      <c r="BW2123" t="s">
        <v>697</v>
      </c>
      <c r="BX2123">
        <v>0</v>
      </c>
    </row>
    <row r="2124" spans="1:76" x14ac:dyDescent="0.25">
      <c r="A2124" t="s">
        <v>720</v>
      </c>
      <c r="B2124" t="s">
        <v>191</v>
      </c>
      <c r="C2124" t="s">
        <v>541</v>
      </c>
      <c r="D2124" t="s">
        <v>536</v>
      </c>
      <c r="E2124" t="s">
        <v>697</v>
      </c>
      <c r="F2124" t="s">
        <v>222</v>
      </c>
      <c r="G2124" t="s">
        <v>697</v>
      </c>
      <c r="H2124" t="s">
        <v>184</v>
      </c>
      <c r="I2124" t="s">
        <v>3998</v>
      </c>
      <c r="J2124" t="s">
        <v>3998</v>
      </c>
      <c r="K2124">
        <v>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697</v>
      </c>
      <c r="AC2124" s="2">
        <v>-2.0163934426229506</v>
      </c>
      <c r="AD2124">
        <v>-0.44</v>
      </c>
      <c r="AE2124">
        <v>0</v>
      </c>
      <c r="AF2124">
        <v>0</v>
      </c>
      <c r="AG2124">
        <v>0</v>
      </c>
      <c r="AH2124">
        <v>0</v>
      </c>
      <c r="AI2124" t="s">
        <v>697</v>
      </c>
      <c r="AJ2124" t="s">
        <v>697</v>
      </c>
      <c r="AK2124" t="s">
        <v>697</v>
      </c>
      <c r="AL2124">
        <v>0</v>
      </c>
      <c r="AM2124">
        <v>0</v>
      </c>
      <c r="AN2124" t="s">
        <v>697</v>
      </c>
      <c r="AO2124" t="s">
        <v>697</v>
      </c>
      <c r="AP2124" t="s">
        <v>697</v>
      </c>
      <c r="AQ2124" t="s">
        <v>697</v>
      </c>
      <c r="AR2124" t="s">
        <v>697</v>
      </c>
      <c r="AS2124" t="s">
        <v>697</v>
      </c>
      <c r="AT2124" t="s">
        <v>697</v>
      </c>
      <c r="AU2124" t="s">
        <v>697</v>
      </c>
      <c r="AV2124" t="s">
        <v>697</v>
      </c>
      <c r="AW2124" t="s">
        <v>697</v>
      </c>
      <c r="AX2124" t="s">
        <v>697</v>
      </c>
      <c r="AY2124" t="s">
        <v>697</v>
      </c>
      <c r="AZ2124" t="s">
        <v>697</v>
      </c>
      <c r="BA2124" t="s">
        <v>4264</v>
      </c>
      <c r="BB2124" t="s">
        <v>4265</v>
      </c>
      <c r="BC2124">
        <v>2.46</v>
      </c>
      <c r="BD2124" t="s">
        <v>697</v>
      </c>
      <c r="BE2124">
        <v>0</v>
      </c>
      <c r="BF2124">
        <v>0</v>
      </c>
      <c r="BG2124">
        <v>0</v>
      </c>
      <c r="BH2124">
        <v>0</v>
      </c>
      <c r="BI2124" t="s">
        <v>197</v>
      </c>
      <c r="BJ2124" t="s">
        <v>697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 t="s">
        <v>697</v>
      </c>
      <c r="BQ2124">
        <v>0</v>
      </c>
      <c r="BR2124">
        <v>0</v>
      </c>
      <c r="BS2124">
        <v>0</v>
      </c>
      <c r="BT2124" t="s">
        <v>697</v>
      </c>
      <c r="BU2124">
        <v>0</v>
      </c>
      <c r="BV2124">
        <v>0</v>
      </c>
      <c r="BW2124" t="s">
        <v>697</v>
      </c>
      <c r="BX2124">
        <v>0</v>
      </c>
    </row>
    <row r="2125" spans="1:76" x14ac:dyDescent="0.25">
      <c r="A2125" t="s">
        <v>720</v>
      </c>
      <c r="B2125" t="s">
        <v>191</v>
      </c>
      <c r="C2125" t="s">
        <v>541</v>
      </c>
      <c r="D2125" t="s">
        <v>536</v>
      </c>
      <c r="E2125" t="s">
        <v>697</v>
      </c>
      <c r="F2125" t="s">
        <v>222</v>
      </c>
      <c r="G2125" t="s">
        <v>697</v>
      </c>
      <c r="H2125" t="s">
        <v>184</v>
      </c>
      <c r="I2125" t="s">
        <v>3998</v>
      </c>
      <c r="J2125" t="s">
        <v>3998</v>
      </c>
      <c r="K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697</v>
      </c>
      <c r="AC2125" s="2">
        <v>-2.6311475409836067</v>
      </c>
      <c r="AD2125">
        <v>-0.57999999999999996</v>
      </c>
      <c r="AE2125">
        <v>0</v>
      </c>
      <c r="AF2125">
        <v>0</v>
      </c>
      <c r="AG2125">
        <v>0</v>
      </c>
      <c r="AH2125">
        <v>0</v>
      </c>
      <c r="AI2125" t="s">
        <v>697</v>
      </c>
      <c r="AJ2125" t="s">
        <v>697</v>
      </c>
      <c r="AK2125" t="s">
        <v>697</v>
      </c>
      <c r="AL2125">
        <v>0</v>
      </c>
      <c r="AM2125">
        <v>0</v>
      </c>
      <c r="AN2125" t="s">
        <v>697</v>
      </c>
      <c r="AO2125" t="s">
        <v>697</v>
      </c>
      <c r="AP2125" t="s">
        <v>697</v>
      </c>
      <c r="AQ2125" t="s">
        <v>697</v>
      </c>
      <c r="AR2125" t="s">
        <v>697</v>
      </c>
      <c r="AS2125" t="s">
        <v>697</v>
      </c>
      <c r="AT2125" t="s">
        <v>697</v>
      </c>
      <c r="AU2125" t="s">
        <v>697</v>
      </c>
      <c r="AV2125" t="s">
        <v>697</v>
      </c>
      <c r="AW2125" t="s">
        <v>697</v>
      </c>
      <c r="AX2125" t="s">
        <v>697</v>
      </c>
      <c r="AY2125" t="s">
        <v>697</v>
      </c>
      <c r="AZ2125" t="s">
        <v>697</v>
      </c>
      <c r="BA2125" t="s">
        <v>1095</v>
      </c>
      <c r="BB2125" t="s">
        <v>4266</v>
      </c>
      <c r="BC2125">
        <v>3.21</v>
      </c>
      <c r="BD2125" t="s">
        <v>697</v>
      </c>
      <c r="BE2125">
        <v>0</v>
      </c>
      <c r="BF2125">
        <v>0</v>
      </c>
      <c r="BG2125">
        <v>0</v>
      </c>
      <c r="BH2125">
        <v>0</v>
      </c>
      <c r="BI2125" t="s">
        <v>197</v>
      </c>
      <c r="BJ2125" t="s">
        <v>697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 t="s">
        <v>697</v>
      </c>
      <c r="BQ2125">
        <v>0</v>
      </c>
      <c r="BR2125">
        <v>0</v>
      </c>
      <c r="BS2125">
        <v>0</v>
      </c>
      <c r="BT2125" t="s">
        <v>697</v>
      </c>
      <c r="BU2125">
        <v>0</v>
      </c>
      <c r="BV2125">
        <v>0</v>
      </c>
      <c r="BW2125" t="s">
        <v>697</v>
      </c>
      <c r="BX2125">
        <v>0</v>
      </c>
    </row>
    <row r="2126" spans="1:76" x14ac:dyDescent="0.25">
      <c r="A2126" t="s">
        <v>739</v>
      </c>
      <c r="B2126" t="s">
        <v>191</v>
      </c>
      <c r="C2126" t="s">
        <v>535</v>
      </c>
      <c r="D2126" t="s">
        <v>536</v>
      </c>
      <c r="E2126" t="s">
        <v>697</v>
      </c>
      <c r="F2126" t="s">
        <v>253</v>
      </c>
      <c r="G2126" t="s">
        <v>697</v>
      </c>
      <c r="H2126" t="s">
        <v>184</v>
      </c>
      <c r="I2126" t="s">
        <v>3998</v>
      </c>
      <c r="J2126" t="s">
        <v>3998</v>
      </c>
      <c r="K2126">
        <v>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697</v>
      </c>
      <c r="AC2126" s="2">
        <v>-9.6885245901639347</v>
      </c>
      <c r="AD2126">
        <v>-2.13</v>
      </c>
      <c r="AE2126">
        <v>0</v>
      </c>
      <c r="AF2126">
        <v>0</v>
      </c>
      <c r="AG2126">
        <v>0</v>
      </c>
      <c r="AH2126">
        <v>0</v>
      </c>
      <c r="AI2126" t="s">
        <v>697</v>
      </c>
      <c r="AJ2126" t="s">
        <v>697</v>
      </c>
      <c r="AK2126" t="s">
        <v>697</v>
      </c>
      <c r="AL2126">
        <v>0</v>
      </c>
      <c r="AM2126">
        <v>0</v>
      </c>
      <c r="AN2126" t="s">
        <v>697</v>
      </c>
      <c r="AO2126" t="s">
        <v>697</v>
      </c>
      <c r="AP2126" t="s">
        <v>697</v>
      </c>
      <c r="AQ2126" t="s">
        <v>697</v>
      </c>
      <c r="AR2126" t="s">
        <v>697</v>
      </c>
      <c r="AS2126" t="s">
        <v>697</v>
      </c>
      <c r="AT2126" t="s">
        <v>697</v>
      </c>
      <c r="AU2126" t="s">
        <v>697</v>
      </c>
      <c r="AV2126" t="s">
        <v>697</v>
      </c>
      <c r="AW2126" t="s">
        <v>697</v>
      </c>
      <c r="AX2126" t="s">
        <v>697</v>
      </c>
      <c r="AY2126" t="s">
        <v>697</v>
      </c>
      <c r="AZ2126" t="s">
        <v>697</v>
      </c>
      <c r="BA2126" t="s">
        <v>4131</v>
      </c>
      <c r="BB2126" t="s">
        <v>4267</v>
      </c>
      <c r="BC2126">
        <v>11.82</v>
      </c>
      <c r="BD2126" t="s">
        <v>697</v>
      </c>
      <c r="BE2126">
        <v>0</v>
      </c>
      <c r="BF2126">
        <v>0</v>
      </c>
      <c r="BG2126">
        <v>0</v>
      </c>
      <c r="BH2126">
        <v>0</v>
      </c>
      <c r="BI2126" t="s">
        <v>197</v>
      </c>
      <c r="BJ2126" t="s">
        <v>697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 t="s">
        <v>697</v>
      </c>
      <c r="BQ2126">
        <v>0</v>
      </c>
      <c r="BR2126">
        <v>0</v>
      </c>
      <c r="BS2126">
        <v>0</v>
      </c>
      <c r="BT2126" t="s">
        <v>697</v>
      </c>
      <c r="BU2126">
        <v>0</v>
      </c>
      <c r="BV2126">
        <v>0</v>
      </c>
      <c r="BW2126" t="s">
        <v>697</v>
      </c>
      <c r="BX2126">
        <v>0</v>
      </c>
    </row>
    <row r="2127" spans="1:76" x14ac:dyDescent="0.25">
      <c r="A2127" t="s">
        <v>732</v>
      </c>
      <c r="B2127" t="s">
        <v>231</v>
      </c>
      <c r="C2127" t="s">
        <v>455</v>
      </c>
      <c r="D2127" t="s">
        <v>255</v>
      </c>
      <c r="E2127" t="s">
        <v>697</v>
      </c>
      <c r="F2127" t="s">
        <v>456</v>
      </c>
      <c r="G2127" t="s">
        <v>697</v>
      </c>
      <c r="H2127" t="s">
        <v>184</v>
      </c>
      <c r="I2127" t="s">
        <v>3998</v>
      </c>
      <c r="J2127" t="s">
        <v>3998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697</v>
      </c>
      <c r="AC2127" s="2">
        <v>-1.5245901639344261</v>
      </c>
      <c r="AD2127">
        <v>-0.34</v>
      </c>
      <c r="AE2127">
        <v>0</v>
      </c>
      <c r="AF2127">
        <v>0</v>
      </c>
      <c r="AG2127">
        <v>0</v>
      </c>
      <c r="AH2127">
        <v>0</v>
      </c>
      <c r="AI2127" t="s">
        <v>697</v>
      </c>
      <c r="AJ2127" t="s">
        <v>697</v>
      </c>
      <c r="AK2127" t="s">
        <v>697</v>
      </c>
      <c r="AL2127">
        <v>0</v>
      </c>
      <c r="AM2127">
        <v>0</v>
      </c>
      <c r="AN2127" t="s">
        <v>697</v>
      </c>
      <c r="AO2127" t="s">
        <v>697</v>
      </c>
      <c r="AP2127" t="s">
        <v>697</v>
      </c>
      <c r="AQ2127" t="s">
        <v>697</v>
      </c>
      <c r="AR2127" t="s">
        <v>697</v>
      </c>
      <c r="AS2127" t="s">
        <v>697</v>
      </c>
      <c r="AT2127" t="s">
        <v>697</v>
      </c>
      <c r="AU2127" t="s">
        <v>697</v>
      </c>
      <c r="AV2127" t="s">
        <v>697</v>
      </c>
      <c r="AW2127" t="s">
        <v>697</v>
      </c>
      <c r="AX2127" t="s">
        <v>697</v>
      </c>
      <c r="AY2127" t="s">
        <v>697</v>
      </c>
      <c r="AZ2127" t="s">
        <v>697</v>
      </c>
      <c r="BA2127" t="s">
        <v>4268</v>
      </c>
      <c r="BB2127" t="s">
        <v>4269</v>
      </c>
      <c r="BC2127">
        <v>1.86</v>
      </c>
      <c r="BD2127" t="s">
        <v>697</v>
      </c>
      <c r="BE2127">
        <v>0</v>
      </c>
      <c r="BF2127">
        <v>0</v>
      </c>
      <c r="BG2127">
        <v>0</v>
      </c>
      <c r="BH2127">
        <v>0</v>
      </c>
      <c r="BI2127" t="s">
        <v>197</v>
      </c>
      <c r="BJ2127" t="s">
        <v>697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 t="s">
        <v>697</v>
      </c>
      <c r="BQ2127">
        <v>0</v>
      </c>
      <c r="BR2127">
        <v>0</v>
      </c>
      <c r="BS2127">
        <v>0</v>
      </c>
      <c r="BT2127" t="s">
        <v>697</v>
      </c>
      <c r="BU2127">
        <v>0</v>
      </c>
      <c r="BV2127">
        <v>0</v>
      </c>
      <c r="BW2127" t="s">
        <v>697</v>
      </c>
      <c r="BX2127">
        <v>0</v>
      </c>
    </row>
    <row r="2128" spans="1:76" x14ac:dyDescent="0.25">
      <c r="A2128" t="s">
        <v>732</v>
      </c>
      <c r="B2128" t="s">
        <v>231</v>
      </c>
      <c r="C2128" t="s">
        <v>455</v>
      </c>
      <c r="D2128" t="s">
        <v>255</v>
      </c>
      <c r="E2128" t="s">
        <v>697</v>
      </c>
      <c r="F2128" t="s">
        <v>456</v>
      </c>
      <c r="G2128" t="s">
        <v>697</v>
      </c>
      <c r="H2128" t="s">
        <v>184</v>
      </c>
      <c r="I2128" t="s">
        <v>3998</v>
      </c>
      <c r="J2128" t="s">
        <v>3998</v>
      </c>
      <c r="K2128">
        <v>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697</v>
      </c>
      <c r="AC2128" s="2">
        <v>-10.5</v>
      </c>
      <c r="AD2128">
        <v>-2.31</v>
      </c>
      <c r="AE2128">
        <v>0</v>
      </c>
      <c r="AF2128">
        <v>0</v>
      </c>
      <c r="AG2128">
        <v>0</v>
      </c>
      <c r="AH2128">
        <v>0</v>
      </c>
      <c r="AI2128" t="s">
        <v>697</v>
      </c>
      <c r="AJ2128" t="s">
        <v>697</v>
      </c>
      <c r="AK2128" t="s">
        <v>697</v>
      </c>
      <c r="AL2128">
        <v>0</v>
      </c>
      <c r="AM2128">
        <v>0</v>
      </c>
      <c r="AN2128" t="s">
        <v>697</v>
      </c>
      <c r="AO2128" t="s">
        <v>697</v>
      </c>
      <c r="AP2128" t="s">
        <v>697</v>
      </c>
      <c r="AQ2128" t="s">
        <v>697</v>
      </c>
      <c r="AR2128" t="s">
        <v>697</v>
      </c>
      <c r="AS2128" t="s">
        <v>697</v>
      </c>
      <c r="AT2128" t="s">
        <v>697</v>
      </c>
      <c r="AU2128" t="s">
        <v>697</v>
      </c>
      <c r="AV2128" t="s">
        <v>697</v>
      </c>
      <c r="AW2128" t="s">
        <v>697</v>
      </c>
      <c r="AX2128" t="s">
        <v>697</v>
      </c>
      <c r="AY2128" t="s">
        <v>697</v>
      </c>
      <c r="AZ2128" t="s">
        <v>697</v>
      </c>
      <c r="BA2128" t="s">
        <v>4136</v>
      </c>
      <c r="BB2128" t="s">
        <v>4270</v>
      </c>
      <c r="BC2128">
        <v>12.81</v>
      </c>
      <c r="BD2128" t="s">
        <v>697</v>
      </c>
      <c r="BE2128">
        <v>0</v>
      </c>
      <c r="BF2128">
        <v>0</v>
      </c>
      <c r="BG2128">
        <v>0</v>
      </c>
      <c r="BH2128">
        <v>0</v>
      </c>
      <c r="BI2128" t="s">
        <v>197</v>
      </c>
      <c r="BJ2128" t="s">
        <v>697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 t="s">
        <v>697</v>
      </c>
      <c r="BQ2128">
        <v>0</v>
      </c>
      <c r="BR2128">
        <v>0</v>
      </c>
      <c r="BS2128">
        <v>0</v>
      </c>
      <c r="BT2128" t="s">
        <v>697</v>
      </c>
      <c r="BU2128">
        <v>0</v>
      </c>
      <c r="BV2128">
        <v>0</v>
      </c>
      <c r="BW2128" t="s">
        <v>697</v>
      </c>
      <c r="BX2128">
        <v>0</v>
      </c>
    </row>
    <row r="2129" spans="1:76" x14ac:dyDescent="0.25">
      <c r="A2129" t="s">
        <v>732</v>
      </c>
      <c r="B2129" t="s">
        <v>231</v>
      </c>
      <c r="C2129" t="s">
        <v>455</v>
      </c>
      <c r="D2129" t="s">
        <v>255</v>
      </c>
      <c r="E2129" t="s">
        <v>697</v>
      </c>
      <c r="F2129" t="s">
        <v>456</v>
      </c>
      <c r="G2129" t="s">
        <v>697</v>
      </c>
      <c r="H2129" t="s">
        <v>184</v>
      </c>
      <c r="I2129" t="s">
        <v>3998</v>
      </c>
      <c r="J2129" t="s">
        <v>3998</v>
      </c>
      <c r="K2129">
        <v>2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697</v>
      </c>
      <c r="AC2129" s="2">
        <v>-7</v>
      </c>
      <c r="AD2129">
        <v>-1.54</v>
      </c>
      <c r="AE2129">
        <v>0</v>
      </c>
      <c r="AF2129">
        <v>0</v>
      </c>
      <c r="AG2129">
        <v>0</v>
      </c>
      <c r="AH2129">
        <v>0</v>
      </c>
      <c r="AI2129" t="s">
        <v>697</v>
      </c>
      <c r="AJ2129" t="s">
        <v>697</v>
      </c>
      <c r="AK2129" t="s">
        <v>697</v>
      </c>
      <c r="AL2129">
        <v>0</v>
      </c>
      <c r="AM2129">
        <v>0</v>
      </c>
      <c r="AN2129" t="s">
        <v>697</v>
      </c>
      <c r="AO2129" t="s">
        <v>697</v>
      </c>
      <c r="AP2129" t="s">
        <v>697</v>
      </c>
      <c r="AQ2129" t="s">
        <v>697</v>
      </c>
      <c r="AR2129" t="s">
        <v>697</v>
      </c>
      <c r="AS2129" t="s">
        <v>697</v>
      </c>
      <c r="AT2129" t="s">
        <v>697</v>
      </c>
      <c r="AU2129" t="s">
        <v>697</v>
      </c>
      <c r="AV2129" t="s">
        <v>697</v>
      </c>
      <c r="AW2129" t="s">
        <v>697</v>
      </c>
      <c r="AX2129" t="s">
        <v>697</v>
      </c>
      <c r="AY2129" t="s">
        <v>697</v>
      </c>
      <c r="AZ2129" t="s">
        <v>697</v>
      </c>
      <c r="BA2129" t="s">
        <v>4271</v>
      </c>
      <c r="BB2129" t="s">
        <v>4272</v>
      </c>
      <c r="BC2129">
        <v>8.5399999999999991</v>
      </c>
      <c r="BD2129" t="s">
        <v>697</v>
      </c>
      <c r="BE2129">
        <v>0</v>
      </c>
      <c r="BF2129">
        <v>0</v>
      </c>
      <c r="BG2129">
        <v>0</v>
      </c>
      <c r="BH2129">
        <v>0</v>
      </c>
      <c r="BI2129" t="s">
        <v>197</v>
      </c>
      <c r="BJ2129" t="s">
        <v>697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 t="s">
        <v>697</v>
      </c>
      <c r="BQ2129">
        <v>0</v>
      </c>
      <c r="BR2129">
        <v>0</v>
      </c>
      <c r="BS2129">
        <v>0</v>
      </c>
      <c r="BT2129" t="s">
        <v>697</v>
      </c>
      <c r="BU2129">
        <v>0</v>
      </c>
      <c r="BV2129">
        <v>0</v>
      </c>
      <c r="BW2129" t="s">
        <v>697</v>
      </c>
      <c r="BX2129">
        <v>0</v>
      </c>
    </row>
    <row r="2130" spans="1:76" x14ac:dyDescent="0.25">
      <c r="A2130" t="s">
        <v>721</v>
      </c>
      <c r="B2130" t="s">
        <v>191</v>
      </c>
      <c r="C2130" t="s">
        <v>209</v>
      </c>
      <c r="D2130" t="s">
        <v>796</v>
      </c>
      <c r="E2130" t="s">
        <v>697</v>
      </c>
      <c r="F2130" t="s">
        <v>210</v>
      </c>
      <c r="G2130" t="s">
        <v>697</v>
      </c>
      <c r="H2130" t="s">
        <v>184</v>
      </c>
      <c r="I2130" t="s">
        <v>3998</v>
      </c>
      <c r="J2130" t="s">
        <v>3998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697</v>
      </c>
      <c r="AC2130" s="2">
        <v>-6.9754098360655741</v>
      </c>
      <c r="AD2130">
        <v>-1.53</v>
      </c>
      <c r="AE2130">
        <v>0</v>
      </c>
      <c r="AF2130">
        <v>0</v>
      </c>
      <c r="AG2130">
        <v>0</v>
      </c>
      <c r="AH2130">
        <v>0</v>
      </c>
      <c r="AI2130" t="s">
        <v>697</v>
      </c>
      <c r="AJ2130" t="s">
        <v>697</v>
      </c>
      <c r="AK2130" t="s">
        <v>697</v>
      </c>
      <c r="AL2130">
        <v>0</v>
      </c>
      <c r="AM2130">
        <v>0</v>
      </c>
      <c r="AN2130" t="s">
        <v>697</v>
      </c>
      <c r="AO2130" t="s">
        <v>697</v>
      </c>
      <c r="AP2130" t="s">
        <v>697</v>
      </c>
      <c r="AQ2130" t="s">
        <v>697</v>
      </c>
      <c r="AR2130" t="s">
        <v>697</v>
      </c>
      <c r="AS2130" t="s">
        <v>697</v>
      </c>
      <c r="AT2130" t="s">
        <v>697</v>
      </c>
      <c r="AU2130" t="s">
        <v>697</v>
      </c>
      <c r="AV2130" t="s">
        <v>697</v>
      </c>
      <c r="AW2130" t="s">
        <v>697</v>
      </c>
      <c r="AX2130" t="s">
        <v>697</v>
      </c>
      <c r="AY2130" t="s">
        <v>697</v>
      </c>
      <c r="AZ2130" t="s">
        <v>697</v>
      </c>
      <c r="BA2130" t="s">
        <v>4273</v>
      </c>
      <c r="BB2130" t="s">
        <v>4274</v>
      </c>
      <c r="BC2130">
        <v>8.51</v>
      </c>
      <c r="BD2130" t="s">
        <v>697</v>
      </c>
      <c r="BE2130">
        <v>0</v>
      </c>
      <c r="BF2130">
        <v>0</v>
      </c>
      <c r="BG2130">
        <v>0</v>
      </c>
      <c r="BH2130">
        <v>0</v>
      </c>
      <c r="BI2130" t="s">
        <v>197</v>
      </c>
      <c r="BJ2130" t="s">
        <v>697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 t="s">
        <v>697</v>
      </c>
      <c r="BQ2130">
        <v>0</v>
      </c>
      <c r="BR2130">
        <v>0</v>
      </c>
      <c r="BS2130">
        <v>0</v>
      </c>
      <c r="BT2130" t="s">
        <v>697</v>
      </c>
      <c r="BU2130">
        <v>0</v>
      </c>
      <c r="BV2130">
        <v>0</v>
      </c>
      <c r="BW2130" t="s">
        <v>697</v>
      </c>
      <c r="BX2130">
        <v>0</v>
      </c>
    </row>
    <row r="2131" spans="1:76" x14ac:dyDescent="0.25">
      <c r="A2131" t="s">
        <v>721</v>
      </c>
      <c r="B2131" t="s">
        <v>191</v>
      </c>
      <c r="C2131" t="s">
        <v>209</v>
      </c>
      <c r="D2131" t="s">
        <v>796</v>
      </c>
      <c r="E2131" t="s">
        <v>697</v>
      </c>
      <c r="F2131" t="s">
        <v>210</v>
      </c>
      <c r="G2131" t="s">
        <v>697</v>
      </c>
      <c r="H2131" t="s">
        <v>184</v>
      </c>
      <c r="I2131" t="s">
        <v>3998</v>
      </c>
      <c r="J2131" t="s">
        <v>3998</v>
      </c>
      <c r="K2131">
        <v>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697</v>
      </c>
      <c r="AC2131" s="2">
        <v>-3.7131147540983607</v>
      </c>
      <c r="AD2131">
        <v>-0.82</v>
      </c>
      <c r="AE2131">
        <v>0</v>
      </c>
      <c r="AF2131">
        <v>0</v>
      </c>
      <c r="AG2131">
        <v>0</v>
      </c>
      <c r="AH2131">
        <v>0</v>
      </c>
      <c r="AI2131" t="s">
        <v>697</v>
      </c>
      <c r="AJ2131" t="s">
        <v>697</v>
      </c>
      <c r="AK2131" t="s">
        <v>697</v>
      </c>
      <c r="AL2131">
        <v>0</v>
      </c>
      <c r="AM2131">
        <v>0</v>
      </c>
      <c r="AN2131" t="s">
        <v>697</v>
      </c>
      <c r="AO2131" t="s">
        <v>697</v>
      </c>
      <c r="AP2131" t="s">
        <v>697</v>
      </c>
      <c r="AQ2131" t="s">
        <v>697</v>
      </c>
      <c r="AR2131" t="s">
        <v>697</v>
      </c>
      <c r="AS2131" t="s">
        <v>697</v>
      </c>
      <c r="AT2131" t="s">
        <v>697</v>
      </c>
      <c r="AU2131" t="s">
        <v>697</v>
      </c>
      <c r="AV2131" t="s">
        <v>697</v>
      </c>
      <c r="AW2131" t="s">
        <v>697</v>
      </c>
      <c r="AX2131" t="s">
        <v>697</v>
      </c>
      <c r="AY2131" t="s">
        <v>697</v>
      </c>
      <c r="AZ2131" t="s">
        <v>697</v>
      </c>
      <c r="BA2131" t="s">
        <v>3064</v>
      </c>
      <c r="BB2131" t="s">
        <v>4275</v>
      </c>
      <c r="BC2131">
        <v>4.53</v>
      </c>
      <c r="BD2131" t="s">
        <v>697</v>
      </c>
      <c r="BE2131">
        <v>0</v>
      </c>
      <c r="BF2131">
        <v>0</v>
      </c>
      <c r="BG2131">
        <v>0</v>
      </c>
      <c r="BH2131">
        <v>0</v>
      </c>
      <c r="BI2131" t="s">
        <v>197</v>
      </c>
      <c r="BJ2131" t="s">
        <v>697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 t="s">
        <v>697</v>
      </c>
      <c r="BQ2131">
        <v>0</v>
      </c>
      <c r="BR2131">
        <v>0</v>
      </c>
      <c r="BS2131">
        <v>0</v>
      </c>
      <c r="BT2131" t="s">
        <v>697</v>
      </c>
      <c r="BU2131">
        <v>0</v>
      </c>
      <c r="BV2131">
        <v>0</v>
      </c>
      <c r="BW2131" t="s">
        <v>697</v>
      </c>
      <c r="BX2131">
        <v>0</v>
      </c>
    </row>
    <row r="2132" spans="1:76" x14ac:dyDescent="0.25">
      <c r="A2132" t="s">
        <v>726</v>
      </c>
      <c r="B2132" t="s">
        <v>191</v>
      </c>
      <c r="C2132" t="s">
        <v>539</v>
      </c>
      <c r="D2132" t="s">
        <v>540</v>
      </c>
      <c r="E2132" t="s">
        <v>697</v>
      </c>
      <c r="F2132" t="s">
        <v>457</v>
      </c>
      <c r="G2132" t="s">
        <v>697</v>
      </c>
      <c r="H2132" t="s">
        <v>184</v>
      </c>
      <c r="I2132" t="s">
        <v>3998</v>
      </c>
      <c r="J2132" t="s">
        <v>3998</v>
      </c>
      <c r="K2132">
        <v>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697</v>
      </c>
      <c r="AC2132" s="2">
        <v>-3.7704918032786887</v>
      </c>
      <c r="AD2132">
        <v>-0.83</v>
      </c>
      <c r="AE2132">
        <v>0</v>
      </c>
      <c r="AF2132">
        <v>0</v>
      </c>
      <c r="AG2132">
        <v>0</v>
      </c>
      <c r="AH2132">
        <v>0</v>
      </c>
      <c r="AI2132" t="s">
        <v>697</v>
      </c>
      <c r="AJ2132" t="s">
        <v>697</v>
      </c>
      <c r="AK2132" t="s">
        <v>697</v>
      </c>
      <c r="AL2132">
        <v>0</v>
      </c>
      <c r="AM2132">
        <v>0</v>
      </c>
      <c r="AN2132" t="s">
        <v>697</v>
      </c>
      <c r="AO2132" t="s">
        <v>697</v>
      </c>
      <c r="AP2132" t="s">
        <v>697</v>
      </c>
      <c r="AQ2132" t="s">
        <v>697</v>
      </c>
      <c r="AR2132" t="s">
        <v>697</v>
      </c>
      <c r="AS2132" t="s">
        <v>697</v>
      </c>
      <c r="AT2132" t="s">
        <v>697</v>
      </c>
      <c r="AU2132" t="s">
        <v>697</v>
      </c>
      <c r="AV2132" t="s">
        <v>697</v>
      </c>
      <c r="AW2132" t="s">
        <v>697</v>
      </c>
      <c r="AX2132" t="s">
        <v>697</v>
      </c>
      <c r="AY2132" t="s">
        <v>697</v>
      </c>
      <c r="AZ2132" t="s">
        <v>697</v>
      </c>
      <c r="BA2132" t="s">
        <v>3069</v>
      </c>
      <c r="BB2132" t="s">
        <v>4276</v>
      </c>
      <c r="BC2132">
        <v>4.5999999999999996</v>
      </c>
      <c r="BD2132" t="s">
        <v>697</v>
      </c>
      <c r="BE2132">
        <v>0</v>
      </c>
      <c r="BF2132">
        <v>0</v>
      </c>
      <c r="BG2132">
        <v>0</v>
      </c>
      <c r="BH2132">
        <v>0</v>
      </c>
      <c r="BI2132" t="s">
        <v>197</v>
      </c>
      <c r="BJ2132" t="s">
        <v>697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 t="s">
        <v>697</v>
      </c>
      <c r="BQ2132">
        <v>0</v>
      </c>
      <c r="BR2132">
        <v>0</v>
      </c>
      <c r="BS2132">
        <v>0</v>
      </c>
      <c r="BT2132" t="s">
        <v>697</v>
      </c>
      <c r="BU2132">
        <v>0</v>
      </c>
      <c r="BV2132">
        <v>0</v>
      </c>
      <c r="BW2132" t="s">
        <v>697</v>
      </c>
      <c r="BX2132">
        <v>0</v>
      </c>
    </row>
    <row r="2133" spans="1:76" x14ac:dyDescent="0.25">
      <c r="A2133" t="s">
        <v>726</v>
      </c>
      <c r="B2133" t="s">
        <v>191</v>
      </c>
      <c r="C2133" t="s">
        <v>539</v>
      </c>
      <c r="D2133" t="s">
        <v>540</v>
      </c>
      <c r="E2133" t="s">
        <v>697</v>
      </c>
      <c r="F2133" t="s">
        <v>457</v>
      </c>
      <c r="G2133" t="s">
        <v>697</v>
      </c>
      <c r="H2133" t="s">
        <v>184</v>
      </c>
      <c r="I2133" t="s">
        <v>3998</v>
      </c>
      <c r="J2133" t="s">
        <v>3998</v>
      </c>
      <c r="K2133">
        <v>2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697</v>
      </c>
      <c r="AC2133" s="2">
        <v>-11.442622950819672</v>
      </c>
      <c r="AD2133">
        <v>-2.52</v>
      </c>
      <c r="AE2133">
        <v>0</v>
      </c>
      <c r="AF2133">
        <v>0</v>
      </c>
      <c r="AG2133">
        <v>0</v>
      </c>
      <c r="AH2133">
        <v>0</v>
      </c>
      <c r="AI2133" t="s">
        <v>697</v>
      </c>
      <c r="AJ2133" t="s">
        <v>697</v>
      </c>
      <c r="AK2133" t="s">
        <v>697</v>
      </c>
      <c r="AL2133">
        <v>0</v>
      </c>
      <c r="AM2133">
        <v>0</v>
      </c>
      <c r="AN2133" t="s">
        <v>697</v>
      </c>
      <c r="AO2133" t="s">
        <v>697</v>
      </c>
      <c r="AP2133" t="s">
        <v>697</v>
      </c>
      <c r="AQ2133" t="s">
        <v>697</v>
      </c>
      <c r="AR2133" t="s">
        <v>697</v>
      </c>
      <c r="AS2133" t="s">
        <v>697</v>
      </c>
      <c r="AT2133" t="s">
        <v>697</v>
      </c>
      <c r="AU2133" t="s">
        <v>697</v>
      </c>
      <c r="AV2133" t="s">
        <v>697</v>
      </c>
      <c r="AW2133" t="s">
        <v>697</v>
      </c>
      <c r="AX2133" t="s">
        <v>697</v>
      </c>
      <c r="AY2133" t="s">
        <v>697</v>
      </c>
      <c r="AZ2133" t="s">
        <v>697</v>
      </c>
      <c r="BA2133" t="s">
        <v>4277</v>
      </c>
      <c r="BB2133" t="s">
        <v>4278</v>
      </c>
      <c r="BC2133">
        <v>13.96</v>
      </c>
      <c r="BD2133" t="s">
        <v>697</v>
      </c>
      <c r="BE2133">
        <v>0</v>
      </c>
      <c r="BF2133">
        <v>0</v>
      </c>
      <c r="BG2133">
        <v>0</v>
      </c>
      <c r="BH2133">
        <v>0</v>
      </c>
      <c r="BI2133" t="s">
        <v>197</v>
      </c>
      <c r="BJ2133" t="s">
        <v>697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 t="s">
        <v>697</v>
      </c>
      <c r="BQ2133">
        <v>0</v>
      </c>
      <c r="BR2133">
        <v>0</v>
      </c>
      <c r="BS2133">
        <v>0</v>
      </c>
      <c r="BT2133" t="s">
        <v>697</v>
      </c>
      <c r="BU2133">
        <v>0</v>
      </c>
      <c r="BV2133">
        <v>0</v>
      </c>
      <c r="BW2133" t="s">
        <v>697</v>
      </c>
      <c r="BX2133">
        <v>0</v>
      </c>
    </row>
    <row r="2134" spans="1:76" x14ac:dyDescent="0.25">
      <c r="A2134" t="s">
        <v>736</v>
      </c>
      <c r="B2134" t="s">
        <v>231</v>
      </c>
      <c r="C2134" t="s">
        <v>256</v>
      </c>
      <c r="D2134" t="s">
        <v>255</v>
      </c>
      <c r="E2134" t="s">
        <v>697</v>
      </c>
      <c r="F2134" t="s">
        <v>257</v>
      </c>
      <c r="G2134" t="s">
        <v>697</v>
      </c>
      <c r="H2134" t="s">
        <v>184</v>
      </c>
      <c r="I2134" t="s">
        <v>3998</v>
      </c>
      <c r="J2134" t="s">
        <v>3998</v>
      </c>
      <c r="K2134">
        <v>2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697</v>
      </c>
      <c r="AC2134" s="2">
        <v>-7.9918032786885247</v>
      </c>
      <c r="AD2134">
        <v>-1.76</v>
      </c>
      <c r="AE2134">
        <v>0</v>
      </c>
      <c r="AF2134">
        <v>0</v>
      </c>
      <c r="AG2134">
        <v>0</v>
      </c>
      <c r="AH2134">
        <v>0</v>
      </c>
      <c r="AI2134" t="s">
        <v>697</v>
      </c>
      <c r="AJ2134" t="s">
        <v>697</v>
      </c>
      <c r="AK2134" t="s">
        <v>697</v>
      </c>
      <c r="AL2134">
        <v>0</v>
      </c>
      <c r="AM2134">
        <v>0</v>
      </c>
      <c r="AN2134" t="s">
        <v>697</v>
      </c>
      <c r="AO2134" t="s">
        <v>697</v>
      </c>
      <c r="AP2134" t="s">
        <v>697</v>
      </c>
      <c r="AQ2134" t="s">
        <v>697</v>
      </c>
      <c r="AR2134" t="s">
        <v>697</v>
      </c>
      <c r="AS2134" t="s">
        <v>697</v>
      </c>
      <c r="AT2134" t="s">
        <v>697</v>
      </c>
      <c r="AU2134" t="s">
        <v>697</v>
      </c>
      <c r="AV2134" t="s">
        <v>697</v>
      </c>
      <c r="AW2134" t="s">
        <v>697</v>
      </c>
      <c r="AX2134" t="s">
        <v>697</v>
      </c>
      <c r="AY2134" t="s">
        <v>697</v>
      </c>
      <c r="AZ2134" t="s">
        <v>697</v>
      </c>
      <c r="BA2134" t="s">
        <v>4279</v>
      </c>
      <c r="BB2134" t="s">
        <v>4280</v>
      </c>
      <c r="BC2134">
        <v>9.75</v>
      </c>
      <c r="BD2134" t="s">
        <v>697</v>
      </c>
      <c r="BE2134">
        <v>0</v>
      </c>
      <c r="BF2134">
        <v>0</v>
      </c>
      <c r="BG2134">
        <v>0</v>
      </c>
      <c r="BH2134">
        <v>0</v>
      </c>
      <c r="BI2134" t="s">
        <v>197</v>
      </c>
      <c r="BJ2134" t="s">
        <v>697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 t="s">
        <v>697</v>
      </c>
      <c r="BQ2134">
        <v>0</v>
      </c>
      <c r="BR2134">
        <v>0</v>
      </c>
      <c r="BS2134">
        <v>0</v>
      </c>
      <c r="BT2134" t="s">
        <v>697</v>
      </c>
      <c r="BU2134">
        <v>0</v>
      </c>
      <c r="BV2134">
        <v>0</v>
      </c>
      <c r="BW2134" t="s">
        <v>697</v>
      </c>
      <c r="BX2134">
        <v>0</v>
      </c>
    </row>
    <row r="2135" spans="1:76" x14ac:dyDescent="0.25">
      <c r="A2135" t="s">
        <v>736</v>
      </c>
      <c r="B2135" t="s">
        <v>231</v>
      </c>
      <c r="C2135" t="s">
        <v>256</v>
      </c>
      <c r="D2135" t="s">
        <v>255</v>
      </c>
      <c r="E2135" t="s">
        <v>697</v>
      </c>
      <c r="F2135" t="s">
        <v>257</v>
      </c>
      <c r="G2135" t="s">
        <v>697</v>
      </c>
      <c r="H2135" t="s">
        <v>184</v>
      </c>
      <c r="I2135" t="s">
        <v>3998</v>
      </c>
      <c r="J2135" t="s">
        <v>3998</v>
      </c>
      <c r="K2135">
        <v>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697</v>
      </c>
      <c r="AC2135" s="2">
        <v>-12.073770491803279</v>
      </c>
      <c r="AD2135">
        <v>-2.66</v>
      </c>
      <c r="AE2135">
        <v>0</v>
      </c>
      <c r="AF2135">
        <v>0</v>
      </c>
      <c r="AG2135">
        <v>0</v>
      </c>
      <c r="AH2135">
        <v>0</v>
      </c>
      <c r="AI2135" t="s">
        <v>697</v>
      </c>
      <c r="AJ2135" t="s">
        <v>697</v>
      </c>
      <c r="AK2135" t="s">
        <v>697</v>
      </c>
      <c r="AL2135">
        <v>0</v>
      </c>
      <c r="AM2135">
        <v>0</v>
      </c>
      <c r="AN2135" t="s">
        <v>697</v>
      </c>
      <c r="AO2135" t="s">
        <v>697</v>
      </c>
      <c r="AP2135" t="s">
        <v>697</v>
      </c>
      <c r="AQ2135" t="s">
        <v>697</v>
      </c>
      <c r="AR2135" t="s">
        <v>697</v>
      </c>
      <c r="AS2135" t="s">
        <v>697</v>
      </c>
      <c r="AT2135" t="s">
        <v>697</v>
      </c>
      <c r="AU2135" t="s">
        <v>697</v>
      </c>
      <c r="AV2135" t="s">
        <v>697</v>
      </c>
      <c r="AW2135" t="s">
        <v>697</v>
      </c>
      <c r="AX2135" t="s">
        <v>697</v>
      </c>
      <c r="AY2135" t="s">
        <v>697</v>
      </c>
      <c r="AZ2135" t="s">
        <v>697</v>
      </c>
      <c r="BA2135" t="s">
        <v>4281</v>
      </c>
      <c r="BB2135" t="s">
        <v>4282</v>
      </c>
      <c r="BC2135">
        <v>14.73</v>
      </c>
      <c r="BD2135" t="s">
        <v>697</v>
      </c>
      <c r="BE2135">
        <v>0</v>
      </c>
      <c r="BF2135">
        <v>0</v>
      </c>
      <c r="BG2135">
        <v>0</v>
      </c>
      <c r="BH2135">
        <v>0</v>
      </c>
      <c r="BI2135" t="s">
        <v>197</v>
      </c>
      <c r="BJ2135" t="s">
        <v>697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 t="s">
        <v>697</v>
      </c>
      <c r="BQ2135">
        <v>0</v>
      </c>
      <c r="BR2135">
        <v>0</v>
      </c>
      <c r="BS2135">
        <v>0</v>
      </c>
      <c r="BT2135" t="s">
        <v>697</v>
      </c>
      <c r="BU2135">
        <v>0</v>
      </c>
      <c r="BV2135">
        <v>0</v>
      </c>
      <c r="BW2135" t="s">
        <v>697</v>
      </c>
      <c r="BX2135">
        <v>0</v>
      </c>
    </row>
    <row r="2136" spans="1:76" x14ac:dyDescent="0.25">
      <c r="A2136" t="s">
        <v>736</v>
      </c>
      <c r="B2136" t="s">
        <v>231</v>
      </c>
      <c r="C2136" t="s">
        <v>256</v>
      </c>
      <c r="D2136" t="s">
        <v>255</v>
      </c>
      <c r="E2136" t="s">
        <v>697</v>
      </c>
      <c r="F2136" t="s">
        <v>257</v>
      </c>
      <c r="G2136" t="s">
        <v>697</v>
      </c>
      <c r="H2136" t="s">
        <v>184</v>
      </c>
      <c r="I2136" t="s">
        <v>3998</v>
      </c>
      <c r="J2136" t="s">
        <v>3998</v>
      </c>
      <c r="K2136">
        <v>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697</v>
      </c>
      <c r="AC2136" s="2">
        <v>-2.737704918032787</v>
      </c>
      <c r="AD2136">
        <v>-0.6</v>
      </c>
      <c r="AE2136">
        <v>0</v>
      </c>
      <c r="AF2136">
        <v>0</v>
      </c>
      <c r="AG2136">
        <v>0</v>
      </c>
      <c r="AH2136">
        <v>0</v>
      </c>
      <c r="AI2136" t="s">
        <v>697</v>
      </c>
      <c r="AJ2136" t="s">
        <v>697</v>
      </c>
      <c r="AK2136" t="s">
        <v>697</v>
      </c>
      <c r="AL2136">
        <v>0</v>
      </c>
      <c r="AM2136">
        <v>0</v>
      </c>
      <c r="AN2136" t="s">
        <v>697</v>
      </c>
      <c r="AO2136" t="s">
        <v>697</v>
      </c>
      <c r="AP2136" t="s">
        <v>697</v>
      </c>
      <c r="AQ2136" t="s">
        <v>697</v>
      </c>
      <c r="AR2136" t="s">
        <v>697</v>
      </c>
      <c r="AS2136" t="s">
        <v>697</v>
      </c>
      <c r="AT2136" t="s">
        <v>697</v>
      </c>
      <c r="AU2136" t="s">
        <v>697</v>
      </c>
      <c r="AV2136" t="s">
        <v>697</v>
      </c>
      <c r="AW2136" t="s">
        <v>697</v>
      </c>
      <c r="AX2136" t="s">
        <v>697</v>
      </c>
      <c r="AY2136" t="s">
        <v>697</v>
      </c>
      <c r="AZ2136" t="s">
        <v>697</v>
      </c>
      <c r="BA2136" t="s">
        <v>4283</v>
      </c>
      <c r="BB2136" t="s">
        <v>4284</v>
      </c>
      <c r="BC2136">
        <v>3.34</v>
      </c>
      <c r="BD2136" t="s">
        <v>697</v>
      </c>
      <c r="BE2136">
        <v>0</v>
      </c>
      <c r="BF2136">
        <v>0</v>
      </c>
      <c r="BG2136">
        <v>0</v>
      </c>
      <c r="BH2136">
        <v>0</v>
      </c>
      <c r="BI2136" t="s">
        <v>197</v>
      </c>
      <c r="BJ2136" t="s">
        <v>697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 t="s">
        <v>697</v>
      </c>
      <c r="BQ2136">
        <v>0</v>
      </c>
      <c r="BR2136">
        <v>0</v>
      </c>
      <c r="BS2136">
        <v>0</v>
      </c>
      <c r="BT2136" t="s">
        <v>697</v>
      </c>
      <c r="BU2136">
        <v>0</v>
      </c>
      <c r="BV2136">
        <v>0</v>
      </c>
      <c r="BW2136" t="s">
        <v>697</v>
      </c>
      <c r="BX2136">
        <v>0</v>
      </c>
    </row>
    <row r="2137" spans="1:76" x14ac:dyDescent="0.25">
      <c r="A2137" t="s">
        <v>735</v>
      </c>
      <c r="B2137" t="s">
        <v>231</v>
      </c>
      <c r="C2137" t="s">
        <v>232</v>
      </c>
      <c r="D2137" t="s">
        <v>233</v>
      </c>
      <c r="E2137" t="s">
        <v>697</v>
      </c>
      <c r="F2137" t="s">
        <v>234</v>
      </c>
      <c r="G2137" t="s">
        <v>697</v>
      </c>
      <c r="H2137" t="s">
        <v>184</v>
      </c>
      <c r="I2137" t="s">
        <v>3998</v>
      </c>
      <c r="J2137" t="s">
        <v>3998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697</v>
      </c>
      <c r="AC2137" s="2">
        <v>-9.5901639344262293</v>
      </c>
      <c r="AD2137">
        <v>-2.11</v>
      </c>
      <c r="AE2137">
        <v>0</v>
      </c>
      <c r="AF2137">
        <v>0</v>
      </c>
      <c r="AG2137">
        <v>0</v>
      </c>
      <c r="AH2137">
        <v>0</v>
      </c>
      <c r="AI2137" t="s">
        <v>697</v>
      </c>
      <c r="AJ2137" t="s">
        <v>697</v>
      </c>
      <c r="AK2137" t="s">
        <v>697</v>
      </c>
      <c r="AL2137">
        <v>0</v>
      </c>
      <c r="AM2137">
        <v>0</v>
      </c>
      <c r="AN2137" t="s">
        <v>697</v>
      </c>
      <c r="AO2137" t="s">
        <v>697</v>
      </c>
      <c r="AP2137" t="s">
        <v>697</v>
      </c>
      <c r="AQ2137" t="s">
        <v>697</v>
      </c>
      <c r="AR2137" t="s">
        <v>697</v>
      </c>
      <c r="AS2137" t="s">
        <v>697</v>
      </c>
      <c r="AT2137" t="s">
        <v>697</v>
      </c>
      <c r="AU2137" t="s">
        <v>697</v>
      </c>
      <c r="AV2137" t="s">
        <v>697</v>
      </c>
      <c r="AW2137" t="s">
        <v>697</v>
      </c>
      <c r="AX2137" t="s">
        <v>697</v>
      </c>
      <c r="AY2137" t="s">
        <v>697</v>
      </c>
      <c r="AZ2137" t="s">
        <v>697</v>
      </c>
      <c r="BA2137" t="s">
        <v>4285</v>
      </c>
      <c r="BB2137" t="s">
        <v>4286</v>
      </c>
      <c r="BC2137">
        <v>11.7</v>
      </c>
      <c r="BD2137" t="s">
        <v>697</v>
      </c>
      <c r="BE2137">
        <v>0</v>
      </c>
      <c r="BF2137">
        <v>0</v>
      </c>
      <c r="BG2137">
        <v>0</v>
      </c>
      <c r="BH2137">
        <v>0</v>
      </c>
      <c r="BI2137" t="s">
        <v>197</v>
      </c>
      <c r="BJ2137" t="s">
        <v>697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 t="s">
        <v>697</v>
      </c>
      <c r="BQ2137">
        <v>0</v>
      </c>
      <c r="BR2137">
        <v>0</v>
      </c>
      <c r="BS2137">
        <v>0</v>
      </c>
      <c r="BT2137" t="s">
        <v>697</v>
      </c>
      <c r="BU2137">
        <v>0</v>
      </c>
      <c r="BV2137">
        <v>0</v>
      </c>
      <c r="BW2137" t="s">
        <v>697</v>
      </c>
      <c r="BX2137">
        <v>0</v>
      </c>
    </row>
    <row r="2138" spans="1:76" x14ac:dyDescent="0.25">
      <c r="A2138" t="s">
        <v>736</v>
      </c>
      <c r="B2138" t="s">
        <v>231</v>
      </c>
      <c r="C2138" t="s">
        <v>256</v>
      </c>
      <c r="D2138" t="s">
        <v>255</v>
      </c>
      <c r="E2138" t="s">
        <v>697</v>
      </c>
      <c r="F2138" t="s">
        <v>257</v>
      </c>
      <c r="G2138" t="s">
        <v>697</v>
      </c>
      <c r="H2138" t="s">
        <v>184</v>
      </c>
      <c r="I2138" t="s">
        <v>3998</v>
      </c>
      <c r="J2138" t="s">
        <v>3998</v>
      </c>
      <c r="K2138">
        <v>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697</v>
      </c>
      <c r="AC2138" s="2">
        <v>-3.9672131147540983</v>
      </c>
      <c r="AD2138">
        <v>-0.87</v>
      </c>
      <c r="AE2138">
        <v>0</v>
      </c>
      <c r="AF2138">
        <v>0</v>
      </c>
      <c r="AG2138">
        <v>0</v>
      </c>
      <c r="AH2138">
        <v>0</v>
      </c>
      <c r="AI2138" t="s">
        <v>697</v>
      </c>
      <c r="AJ2138" t="s">
        <v>697</v>
      </c>
      <c r="AK2138" t="s">
        <v>697</v>
      </c>
      <c r="AL2138">
        <v>0</v>
      </c>
      <c r="AM2138">
        <v>0</v>
      </c>
      <c r="AN2138" t="s">
        <v>697</v>
      </c>
      <c r="AO2138" t="s">
        <v>697</v>
      </c>
      <c r="AP2138" t="s">
        <v>697</v>
      </c>
      <c r="AQ2138" t="s">
        <v>697</v>
      </c>
      <c r="AR2138" t="s">
        <v>697</v>
      </c>
      <c r="AS2138" t="s">
        <v>697</v>
      </c>
      <c r="AT2138" t="s">
        <v>697</v>
      </c>
      <c r="AU2138" t="s">
        <v>697</v>
      </c>
      <c r="AV2138" t="s">
        <v>697</v>
      </c>
      <c r="AW2138" t="s">
        <v>697</v>
      </c>
      <c r="AX2138" t="s">
        <v>697</v>
      </c>
      <c r="AY2138" t="s">
        <v>697</v>
      </c>
      <c r="AZ2138" t="s">
        <v>697</v>
      </c>
      <c r="BA2138" t="s">
        <v>4287</v>
      </c>
      <c r="BB2138" t="s">
        <v>4288</v>
      </c>
      <c r="BC2138">
        <v>4.84</v>
      </c>
      <c r="BD2138" t="s">
        <v>697</v>
      </c>
      <c r="BE2138">
        <v>0</v>
      </c>
      <c r="BF2138">
        <v>0</v>
      </c>
      <c r="BG2138">
        <v>0</v>
      </c>
      <c r="BH2138">
        <v>0</v>
      </c>
      <c r="BI2138" t="s">
        <v>197</v>
      </c>
      <c r="BJ2138" t="s">
        <v>697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 t="s">
        <v>697</v>
      </c>
      <c r="BQ2138">
        <v>0</v>
      </c>
      <c r="BR2138">
        <v>0</v>
      </c>
      <c r="BS2138">
        <v>0</v>
      </c>
      <c r="BT2138" t="s">
        <v>697</v>
      </c>
      <c r="BU2138">
        <v>0</v>
      </c>
      <c r="BV2138">
        <v>0</v>
      </c>
      <c r="BW2138" t="s">
        <v>697</v>
      </c>
      <c r="BX2138">
        <v>0</v>
      </c>
    </row>
    <row r="2139" spans="1:76" x14ac:dyDescent="0.25">
      <c r="A2139" t="s">
        <v>787</v>
      </c>
      <c r="B2139" t="s">
        <v>191</v>
      </c>
      <c r="C2139" t="s">
        <v>788</v>
      </c>
      <c r="D2139" t="s">
        <v>538</v>
      </c>
      <c r="E2139" t="s">
        <v>697</v>
      </c>
      <c r="F2139" t="s">
        <v>692</v>
      </c>
      <c r="G2139" t="s">
        <v>697</v>
      </c>
      <c r="H2139" t="s">
        <v>184</v>
      </c>
      <c r="I2139" t="s">
        <v>3998</v>
      </c>
      <c r="J2139" t="s">
        <v>3998</v>
      </c>
      <c r="K2139">
        <v>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697</v>
      </c>
      <c r="AC2139" s="2">
        <v>-3.0901639344262297</v>
      </c>
      <c r="AD2139">
        <v>-0.68</v>
      </c>
      <c r="AE2139">
        <v>0</v>
      </c>
      <c r="AF2139">
        <v>0</v>
      </c>
      <c r="AG2139">
        <v>0</v>
      </c>
      <c r="AH2139">
        <v>0</v>
      </c>
      <c r="AI2139" t="s">
        <v>697</v>
      </c>
      <c r="AJ2139" t="s">
        <v>697</v>
      </c>
      <c r="AK2139" t="s">
        <v>697</v>
      </c>
      <c r="AL2139">
        <v>0</v>
      </c>
      <c r="AM2139">
        <v>0</v>
      </c>
      <c r="AN2139" t="s">
        <v>697</v>
      </c>
      <c r="AO2139" t="s">
        <v>697</v>
      </c>
      <c r="AP2139" t="s">
        <v>697</v>
      </c>
      <c r="AQ2139" t="s">
        <v>697</v>
      </c>
      <c r="AR2139" t="s">
        <v>697</v>
      </c>
      <c r="AS2139" t="s">
        <v>697</v>
      </c>
      <c r="AT2139" t="s">
        <v>697</v>
      </c>
      <c r="AU2139" t="s">
        <v>697</v>
      </c>
      <c r="AV2139" t="s">
        <v>697</v>
      </c>
      <c r="AW2139" t="s">
        <v>697</v>
      </c>
      <c r="AX2139" t="s">
        <v>697</v>
      </c>
      <c r="AY2139" t="s">
        <v>697</v>
      </c>
      <c r="AZ2139" t="s">
        <v>697</v>
      </c>
      <c r="BA2139" t="s">
        <v>4289</v>
      </c>
      <c r="BB2139" t="s">
        <v>4290</v>
      </c>
      <c r="BC2139">
        <v>3.77</v>
      </c>
      <c r="BD2139" t="s">
        <v>697</v>
      </c>
      <c r="BE2139">
        <v>0</v>
      </c>
      <c r="BF2139">
        <v>0</v>
      </c>
      <c r="BG2139">
        <v>0</v>
      </c>
      <c r="BH2139">
        <v>0</v>
      </c>
      <c r="BI2139" t="s">
        <v>197</v>
      </c>
      <c r="BJ2139" t="s">
        <v>697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 t="s">
        <v>697</v>
      </c>
      <c r="BQ2139">
        <v>0</v>
      </c>
      <c r="BR2139">
        <v>0</v>
      </c>
      <c r="BS2139">
        <v>0</v>
      </c>
      <c r="BT2139" t="s">
        <v>697</v>
      </c>
      <c r="BU2139">
        <v>0</v>
      </c>
      <c r="BV2139">
        <v>0</v>
      </c>
      <c r="BW2139" t="s">
        <v>697</v>
      </c>
      <c r="BX2139">
        <v>0</v>
      </c>
    </row>
    <row r="2140" spans="1:76" x14ac:dyDescent="0.25">
      <c r="A2140" t="s">
        <v>787</v>
      </c>
      <c r="B2140" t="s">
        <v>191</v>
      </c>
      <c r="C2140" t="s">
        <v>788</v>
      </c>
      <c r="D2140" t="s">
        <v>538</v>
      </c>
      <c r="E2140" t="s">
        <v>697</v>
      </c>
      <c r="F2140" t="s">
        <v>692</v>
      </c>
      <c r="G2140" t="s">
        <v>697</v>
      </c>
      <c r="H2140" t="s">
        <v>184</v>
      </c>
      <c r="I2140" t="s">
        <v>3998</v>
      </c>
      <c r="J2140" t="s">
        <v>3998</v>
      </c>
      <c r="K2140">
        <v>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697</v>
      </c>
      <c r="AC2140" s="2">
        <v>-3.0901639344262297</v>
      </c>
      <c r="AD2140">
        <v>-0.68</v>
      </c>
      <c r="AE2140">
        <v>0</v>
      </c>
      <c r="AF2140">
        <v>0</v>
      </c>
      <c r="AG2140">
        <v>0</v>
      </c>
      <c r="AH2140">
        <v>0</v>
      </c>
      <c r="AI2140" t="s">
        <v>697</v>
      </c>
      <c r="AJ2140" t="s">
        <v>697</v>
      </c>
      <c r="AK2140" t="s">
        <v>697</v>
      </c>
      <c r="AL2140">
        <v>0</v>
      </c>
      <c r="AM2140">
        <v>0</v>
      </c>
      <c r="AN2140" t="s">
        <v>697</v>
      </c>
      <c r="AO2140" t="s">
        <v>697</v>
      </c>
      <c r="AP2140" t="s">
        <v>697</v>
      </c>
      <c r="AQ2140" t="s">
        <v>697</v>
      </c>
      <c r="AR2140" t="s">
        <v>697</v>
      </c>
      <c r="AS2140" t="s">
        <v>697</v>
      </c>
      <c r="AT2140" t="s">
        <v>697</v>
      </c>
      <c r="AU2140" t="s">
        <v>697</v>
      </c>
      <c r="AV2140" t="s">
        <v>697</v>
      </c>
      <c r="AW2140" t="s">
        <v>697</v>
      </c>
      <c r="AX2140" t="s">
        <v>697</v>
      </c>
      <c r="AY2140" t="s">
        <v>697</v>
      </c>
      <c r="AZ2140" t="s">
        <v>697</v>
      </c>
      <c r="BA2140" t="s">
        <v>4291</v>
      </c>
      <c r="BB2140" t="s">
        <v>4292</v>
      </c>
      <c r="BC2140">
        <v>3.77</v>
      </c>
      <c r="BD2140" t="s">
        <v>697</v>
      </c>
      <c r="BE2140">
        <v>0</v>
      </c>
      <c r="BF2140">
        <v>0</v>
      </c>
      <c r="BG2140">
        <v>0</v>
      </c>
      <c r="BH2140">
        <v>0</v>
      </c>
      <c r="BI2140" t="s">
        <v>197</v>
      </c>
      <c r="BJ2140" t="s">
        <v>697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 t="s">
        <v>697</v>
      </c>
      <c r="BQ2140">
        <v>0</v>
      </c>
      <c r="BR2140">
        <v>0</v>
      </c>
      <c r="BS2140">
        <v>0</v>
      </c>
      <c r="BT2140" t="s">
        <v>697</v>
      </c>
      <c r="BU2140">
        <v>0</v>
      </c>
      <c r="BV2140">
        <v>0</v>
      </c>
      <c r="BW2140" t="s">
        <v>697</v>
      </c>
      <c r="BX2140">
        <v>0</v>
      </c>
    </row>
    <row r="2141" spans="1:76" x14ac:dyDescent="0.25">
      <c r="A2141" t="s">
        <v>720</v>
      </c>
      <c r="B2141" t="s">
        <v>191</v>
      </c>
      <c r="C2141" t="s">
        <v>541</v>
      </c>
      <c r="D2141" t="s">
        <v>536</v>
      </c>
      <c r="E2141" t="s">
        <v>697</v>
      </c>
      <c r="F2141" t="s">
        <v>222</v>
      </c>
      <c r="G2141" t="s">
        <v>697</v>
      </c>
      <c r="H2141" t="s">
        <v>184</v>
      </c>
      <c r="I2141" t="s">
        <v>3998</v>
      </c>
      <c r="J2141" t="s">
        <v>3998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697</v>
      </c>
      <c r="AC2141" s="2">
        <v>-4.5901639344262293</v>
      </c>
      <c r="AD2141">
        <v>-1.01</v>
      </c>
      <c r="AE2141">
        <v>0</v>
      </c>
      <c r="AF2141">
        <v>0</v>
      </c>
      <c r="AG2141">
        <v>0</v>
      </c>
      <c r="AH2141">
        <v>0</v>
      </c>
      <c r="AI2141" t="s">
        <v>697</v>
      </c>
      <c r="AJ2141" t="s">
        <v>697</v>
      </c>
      <c r="AK2141" t="s">
        <v>697</v>
      </c>
      <c r="AL2141">
        <v>0</v>
      </c>
      <c r="AM2141">
        <v>0</v>
      </c>
      <c r="AN2141" t="s">
        <v>697</v>
      </c>
      <c r="AO2141" t="s">
        <v>697</v>
      </c>
      <c r="AP2141" t="s">
        <v>697</v>
      </c>
      <c r="AQ2141" t="s">
        <v>697</v>
      </c>
      <c r="AR2141" t="s">
        <v>697</v>
      </c>
      <c r="AS2141" t="s">
        <v>697</v>
      </c>
      <c r="AT2141" t="s">
        <v>697</v>
      </c>
      <c r="AU2141" t="s">
        <v>697</v>
      </c>
      <c r="AV2141" t="s">
        <v>697</v>
      </c>
      <c r="AW2141" t="s">
        <v>697</v>
      </c>
      <c r="AX2141" t="s">
        <v>697</v>
      </c>
      <c r="AY2141" t="s">
        <v>697</v>
      </c>
      <c r="AZ2141" t="s">
        <v>697</v>
      </c>
      <c r="BA2141" t="s">
        <v>4293</v>
      </c>
      <c r="BB2141" t="s">
        <v>4294</v>
      </c>
      <c r="BC2141">
        <v>5.6</v>
      </c>
      <c r="BD2141" t="s">
        <v>697</v>
      </c>
      <c r="BE2141">
        <v>0</v>
      </c>
      <c r="BF2141">
        <v>0</v>
      </c>
      <c r="BG2141">
        <v>0</v>
      </c>
      <c r="BH2141">
        <v>0</v>
      </c>
      <c r="BI2141" t="s">
        <v>197</v>
      </c>
      <c r="BJ2141" t="s">
        <v>697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 t="s">
        <v>697</v>
      </c>
      <c r="BQ2141">
        <v>0</v>
      </c>
      <c r="BR2141">
        <v>0</v>
      </c>
      <c r="BS2141">
        <v>0</v>
      </c>
      <c r="BT2141" t="s">
        <v>697</v>
      </c>
      <c r="BU2141">
        <v>0</v>
      </c>
      <c r="BV2141">
        <v>0</v>
      </c>
      <c r="BW2141" t="s">
        <v>697</v>
      </c>
      <c r="BX2141">
        <v>0</v>
      </c>
    </row>
    <row r="2142" spans="1:76" x14ac:dyDescent="0.25">
      <c r="A2142" t="s">
        <v>817</v>
      </c>
      <c r="B2142" t="s">
        <v>191</v>
      </c>
      <c r="C2142" t="s">
        <v>818</v>
      </c>
      <c r="D2142" t="s">
        <v>414</v>
      </c>
      <c r="E2142" t="s">
        <v>697</v>
      </c>
      <c r="F2142" t="s">
        <v>408</v>
      </c>
      <c r="G2142" t="s">
        <v>697</v>
      </c>
      <c r="H2142" t="s">
        <v>184</v>
      </c>
      <c r="I2142" t="s">
        <v>3998</v>
      </c>
      <c r="J2142" t="s">
        <v>3998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697</v>
      </c>
      <c r="AC2142" s="2">
        <v>-1.5983606557377048</v>
      </c>
      <c r="AD2142">
        <v>-0.35</v>
      </c>
      <c r="AE2142">
        <v>0</v>
      </c>
      <c r="AF2142">
        <v>0</v>
      </c>
      <c r="AG2142">
        <v>0</v>
      </c>
      <c r="AH2142">
        <v>0</v>
      </c>
      <c r="AI2142" t="s">
        <v>697</v>
      </c>
      <c r="AJ2142" t="s">
        <v>697</v>
      </c>
      <c r="AK2142" t="s">
        <v>697</v>
      </c>
      <c r="AL2142">
        <v>0</v>
      </c>
      <c r="AM2142">
        <v>0</v>
      </c>
      <c r="AN2142" t="s">
        <v>697</v>
      </c>
      <c r="AO2142" t="s">
        <v>697</v>
      </c>
      <c r="AP2142" t="s">
        <v>697</v>
      </c>
      <c r="AQ2142" t="s">
        <v>697</v>
      </c>
      <c r="AR2142" t="s">
        <v>697</v>
      </c>
      <c r="AS2142" t="s">
        <v>697</v>
      </c>
      <c r="AT2142" t="s">
        <v>697</v>
      </c>
      <c r="AU2142" t="s">
        <v>697</v>
      </c>
      <c r="AV2142" t="s">
        <v>697</v>
      </c>
      <c r="AW2142" t="s">
        <v>697</v>
      </c>
      <c r="AX2142" t="s">
        <v>697</v>
      </c>
      <c r="AY2142" t="s">
        <v>697</v>
      </c>
      <c r="AZ2142" t="s">
        <v>697</v>
      </c>
      <c r="BA2142" t="s">
        <v>4295</v>
      </c>
      <c r="BB2142" t="s">
        <v>4296</v>
      </c>
      <c r="BC2142">
        <v>1.95</v>
      </c>
      <c r="BD2142" t="s">
        <v>697</v>
      </c>
      <c r="BE2142">
        <v>0</v>
      </c>
      <c r="BF2142">
        <v>0</v>
      </c>
      <c r="BG2142">
        <v>0</v>
      </c>
      <c r="BH2142">
        <v>0</v>
      </c>
      <c r="BI2142" t="s">
        <v>197</v>
      </c>
      <c r="BJ2142" t="s">
        <v>697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 t="s">
        <v>697</v>
      </c>
      <c r="BQ2142">
        <v>0</v>
      </c>
      <c r="BR2142">
        <v>0</v>
      </c>
      <c r="BS2142">
        <v>0</v>
      </c>
      <c r="BT2142" t="s">
        <v>697</v>
      </c>
      <c r="BU2142">
        <v>0</v>
      </c>
      <c r="BV2142">
        <v>0</v>
      </c>
      <c r="BW2142" t="s">
        <v>697</v>
      </c>
      <c r="BX2142">
        <v>0</v>
      </c>
    </row>
    <row r="2143" spans="1:76" x14ac:dyDescent="0.25">
      <c r="A2143" t="s">
        <v>817</v>
      </c>
      <c r="B2143" t="s">
        <v>191</v>
      </c>
      <c r="C2143" t="s">
        <v>818</v>
      </c>
      <c r="D2143" t="s">
        <v>414</v>
      </c>
      <c r="E2143" t="s">
        <v>697</v>
      </c>
      <c r="F2143" t="s">
        <v>408</v>
      </c>
      <c r="G2143" t="s">
        <v>697</v>
      </c>
      <c r="H2143" t="s">
        <v>184</v>
      </c>
      <c r="I2143" t="s">
        <v>3998</v>
      </c>
      <c r="J2143" t="s">
        <v>3998</v>
      </c>
      <c r="K2143">
        <v>2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697</v>
      </c>
      <c r="AC2143" s="2">
        <v>-0.31147540983606559</v>
      </c>
      <c r="AD2143">
        <v>-7.0000000000000007E-2</v>
      </c>
      <c r="AE2143">
        <v>0</v>
      </c>
      <c r="AF2143">
        <v>0</v>
      </c>
      <c r="AG2143">
        <v>0</v>
      </c>
      <c r="AH2143">
        <v>0</v>
      </c>
      <c r="AI2143" t="s">
        <v>697</v>
      </c>
      <c r="AJ2143" t="s">
        <v>697</v>
      </c>
      <c r="AK2143" t="s">
        <v>697</v>
      </c>
      <c r="AL2143">
        <v>0</v>
      </c>
      <c r="AM2143">
        <v>0</v>
      </c>
      <c r="AN2143" t="s">
        <v>697</v>
      </c>
      <c r="AO2143" t="s">
        <v>697</v>
      </c>
      <c r="AP2143" t="s">
        <v>697</v>
      </c>
      <c r="AQ2143" t="s">
        <v>697</v>
      </c>
      <c r="AR2143" t="s">
        <v>697</v>
      </c>
      <c r="AS2143" t="s">
        <v>697</v>
      </c>
      <c r="AT2143" t="s">
        <v>697</v>
      </c>
      <c r="AU2143" t="s">
        <v>697</v>
      </c>
      <c r="AV2143" t="s">
        <v>697</v>
      </c>
      <c r="AW2143" t="s">
        <v>697</v>
      </c>
      <c r="AX2143" t="s">
        <v>697</v>
      </c>
      <c r="AY2143" t="s">
        <v>697</v>
      </c>
      <c r="AZ2143" t="s">
        <v>697</v>
      </c>
      <c r="BA2143" t="s">
        <v>4297</v>
      </c>
      <c r="BB2143" t="s">
        <v>4298</v>
      </c>
      <c r="BC2143">
        <v>0.38</v>
      </c>
      <c r="BD2143" t="s">
        <v>697</v>
      </c>
      <c r="BE2143">
        <v>0</v>
      </c>
      <c r="BF2143">
        <v>0</v>
      </c>
      <c r="BG2143">
        <v>0</v>
      </c>
      <c r="BH2143">
        <v>0</v>
      </c>
      <c r="BI2143" t="s">
        <v>197</v>
      </c>
      <c r="BJ2143" t="s">
        <v>697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 t="s">
        <v>697</v>
      </c>
      <c r="BQ2143">
        <v>0</v>
      </c>
      <c r="BR2143">
        <v>0</v>
      </c>
      <c r="BS2143">
        <v>0</v>
      </c>
      <c r="BT2143" t="s">
        <v>697</v>
      </c>
      <c r="BU2143">
        <v>0</v>
      </c>
      <c r="BV2143">
        <v>0</v>
      </c>
      <c r="BW2143" t="s">
        <v>697</v>
      </c>
      <c r="BX2143">
        <v>0</v>
      </c>
    </row>
    <row r="2144" spans="1:76" x14ac:dyDescent="0.25">
      <c r="A2144" t="s">
        <v>733</v>
      </c>
      <c r="B2144" t="s">
        <v>191</v>
      </c>
      <c r="C2144" t="s">
        <v>205</v>
      </c>
      <c r="D2144" t="s">
        <v>673</v>
      </c>
      <c r="E2144" t="s">
        <v>697</v>
      </c>
      <c r="F2144" t="s">
        <v>206</v>
      </c>
      <c r="G2144" t="s">
        <v>697</v>
      </c>
      <c r="H2144" t="s">
        <v>184</v>
      </c>
      <c r="I2144" t="s">
        <v>3998</v>
      </c>
      <c r="J2144" t="s">
        <v>3998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697</v>
      </c>
      <c r="AC2144" s="2">
        <v>-4.7950819672131146</v>
      </c>
      <c r="AD2144">
        <v>-1.05</v>
      </c>
      <c r="AE2144">
        <v>0</v>
      </c>
      <c r="AF2144">
        <v>0</v>
      </c>
      <c r="AG2144">
        <v>0</v>
      </c>
      <c r="AH2144">
        <v>0</v>
      </c>
      <c r="AI2144" t="s">
        <v>697</v>
      </c>
      <c r="AJ2144" t="s">
        <v>697</v>
      </c>
      <c r="AK2144" t="s">
        <v>697</v>
      </c>
      <c r="AL2144">
        <v>0</v>
      </c>
      <c r="AM2144">
        <v>0</v>
      </c>
      <c r="AN2144" t="s">
        <v>697</v>
      </c>
      <c r="AO2144" t="s">
        <v>697</v>
      </c>
      <c r="AP2144" t="s">
        <v>697</v>
      </c>
      <c r="AQ2144" t="s">
        <v>697</v>
      </c>
      <c r="AR2144" t="s">
        <v>697</v>
      </c>
      <c r="AS2144" t="s">
        <v>697</v>
      </c>
      <c r="AT2144" t="s">
        <v>697</v>
      </c>
      <c r="AU2144" t="s">
        <v>697</v>
      </c>
      <c r="AV2144" t="s">
        <v>697</v>
      </c>
      <c r="AW2144" t="s">
        <v>697</v>
      </c>
      <c r="AX2144" t="s">
        <v>697</v>
      </c>
      <c r="AY2144" t="s">
        <v>697</v>
      </c>
      <c r="AZ2144" t="s">
        <v>697</v>
      </c>
      <c r="BA2144" t="s">
        <v>4299</v>
      </c>
      <c r="BB2144" t="s">
        <v>4300</v>
      </c>
      <c r="BC2144">
        <v>5.85</v>
      </c>
      <c r="BD2144" t="s">
        <v>697</v>
      </c>
      <c r="BE2144">
        <v>0</v>
      </c>
      <c r="BF2144">
        <v>0</v>
      </c>
      <c r="BG2144">
        <v>0</v>
      </c>
      <c r="BH2144">
        <v>0</v>
      </c>
      <c r="BI2144" t="s">
        <v>197</v>
      </c>
      <c r="BJ2144" t="s">
        <v>697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 t="s">
        <v>697</v>
      </c>
      <c r="BQ2144">
        <v>0</v>
      </c>
      <c r="BR2144">
        <v>0</v>
      </c>
      <c r="BS2144">
        <v>0</v>
      </c>
      <c r="BT2144" t="s">
        <v>697</v>
      </c>
      <c r="BU2144">
        <v>0</v>
      </c>
      <c r="BV2144">
        <v>0</v>
      </c>
      <c r="BW2144" t="s">
        <v>697</v>
      </c>
      <c r="BX2144">
        <v>0</v>
      </c>
    </row>
    <row r="2145" spans="1:76" x14ac:dyDescent="0.25">
      <c r="A2145" t="s">
        <v>756</v>
      </c>
      <c r="B2145" t="s">
        <v>191</v>
      </c>
      <c r="C2145" t="s">
        <v>757</v>
      </c>
      <c r="D2145" t="s">
        <v>674</v>
      </c>
      <c r="E2145" t="s">
        <v>697</v>
      </c>
      <c r="F2145" t="s">
        <v>401</v>
      </c>
      <c r="G2145" t="s">
        <v>697</v>
      </c>
      <c r="H2145" t="s">
        <v>184</v>
      </c>
      <c r="I2145" t="s">
        <v>3998</v>
      </c>
      <c r="J2145" t="s">
        <v>3998</v>
      </c>
      <c r="K2145">
        <v>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697</v>
      </c>
      <c r="AC2145" s="2">
        <v>-4.3196721311475406</v>
      </c>
      <c r="AD2145">
        <v>-0.95</v>
      </c>
      <c r="AE2145">
        <v>0</v>
      </c>
      <c r="AF2145">
        <v>0</v>
      </c>
      <c r="AG2145">
        <v>0</v>
      </c>
      <c r="AH2145">
        <v>0</v>
      </c>
      <c r="AI2145" t="s">
        <v>697</v>
      </c>
      <c r="AJ2145" t="s">
        <v>697</v>
      </c>
      <c r="AK2145" t="s">
        <v>697</v>
      </c>
      <c r="AL2145">
        <v>0</v>
      </c>
      <c r="AM2145">
        <v>0</v>
      </c>
      <c r="AN2145" t="s">
        <v>697</v>
      </c>
      <c r="AO2145" t="s">
        <v>697</v>
      </c>
      <c r="AP2145" t="s">
        <v>697</v>
      </c>
      <c r="AQ2145" t="s">
        <v>697</v>
      </c>
      <c r="AR2145" t="s">
        <v>697</v>
      </c>
      <c r="AS2145" t="s">
        <v>697</v>
      </c>
      <c r="AT2145" t="s">
        <v>697</v>
      </c>
      <c r="AU2145" t="s">
        <v>697</v>
      </c>
      <c r="AV2145" t="s">
        <v>697</v>
      </c>
      <c r="AW2145" t="s">
        <v>697</v>
      </c>
      <c r="AX2145" t="s">
        <v>697</v>
      </c>
      <c r="AY2145" t="s">
        <v>697</v>
      </c>
      <c r="AZ2145" t="s">
        <v>697</v>
      </c>
      <c r="BA2145" t="s">
        <v>4301</v>
      </c>
      <c r="BB2145" t="s">
        <v>4302</v>
      </c>
      <c r="BC2145">
        <v>5.27</v>
      </c>
      <c r="BD2145" t="s">
        <v>697</v>
      </c>
      <c r="BE2145">
        <v>0</v>
      </c>
      <c r="BF2145">
        <v>0</v>
      </c>
      <c r="BG2145">
        <v>0</v>
      </c>
      <c r="BH2145">
        <v>0</v>
      </c>
      <c r="BI2145" t="s">
        <v>197</v>
      </c>
      <c r="BJ2145" t="s">
        <v>697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 t="s">
        <v>697</v>
      </c>
      <c r="BQ2145">
        <v>0</v>
      </c>
      <c r="BR2145">
        <v>0</v>
      </c>
      <c r="BS2145">
        <v>0</v>
      </c>
      <c r="BT2145" t="s">
        <v>697</v>
      </c>
      <c r="BU2145">
        <v>0</v>
      </c>
      <c r="BV2145">
        <v>0</v>
      </c>
      <c r="BW2145" t="s">
        <v>697</v>
      </c>
      <c r="BX2145">
        <v>0</v>
      </c>
    </row>
    <row r="2146" spans="1:76" x14ac:dyDescent="0.25">
      <c r="A2146" t="s">
        <v>745</v>
      </c>
      <c r="B2146" t="s">
        <v>191</v>
      </c>
      <c r="C2146" t="s">
        <v>537</v>
      </c>
      <c r="D2146" t="s">
        <v>668</v>
      </c>
      <c r="E2146" t="s">
        <v>697</v>
      </c>
      <c r="F2146" t="s">
        <v>469</v>
      </c>
      <c r="G2146" t="s">
        <v>697</v>
      </c>
      <c r="H2146" t="s">
        <v>184</v>
      </c>
      <c r="I2146" t="s">
        <v>3998</v>
      </c>
      <c r="J2146" t="s">
        <v>3998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697</v>
      </c>
      <c r="AC2146" s="2">
        <v>-0.54918032786885251</v>
      </c>
      <c r="AD2146">
        <v>-0.12</v>
      </c>
      <c r="AE2146">
        <v>0</v>
      </c>
      <c r="AF2146">
        <v>0</v>
      </c>
      <c r="AG2146">
        <v>0</v>
      </c>
      <c r="AH2146">
        <v>0</v>
      </c>
      <c r="AI2146" t="s">
        <v>697</v>
      </c>
      <c r="AJ2146" t="s">
        <v>697</v>
      </c>
      <c r="AK2146" t="s">
        <v>697</v>
      </c>
      <c r="AL2146">
        <v>0</v>
      </c>
      <c r="AM2146">
        <v>0</v>
      </c>
      <c r="AN2146" t="s">
        <v>697</v>
      </c>
      <c r="AO2146" t="s">
        <v>697</v>
      </c>
      <c r="AP2146" t="s">
        <v>697</v>
      </c>
      <c r="AQ2146" t="s">
        <v>697</v>
      </c>
      <c r="AR2146" t="s">
        <v>697</v>
      </c>
      <c r="AS2146" t="s">
        <v>697</v>
      </c>
      <c r="AT2146" t="s">
        <v>697</v>
      </c>
      <c r="AU2146" t="s">
        <v>697</v>
      </c>
      <c r="AV2146" t="s">
        <v>697</v>
      </c>
      <c r="AW2146" t="s">
        <v>697</v>
      </c>
      <c r="AX2146" t="s">
        <v>697</v>
      </c>
      <c r="AY2146" t="s">
        <v>697</v>
      </c>
      <c r="AZ2146" t="s">
        <v>697</v>
      </c>
      <c r="BA2146" t="s">
        <v>4303</v>
      </c>
      <c r="BB2146" t="s">
        <v>4304</v>
      </c>
      <c r="BC2146">
        <v>0.67</v>
      </c>
      <c r="BD2146" t="s">
        <v>697</v>
      </c>
      <c r="BE2146">
        <v>0</v>
      </c>
      <c r="BF2146">
        <v>0</v>
      </c>
      <c r="BG2146">
        <v>0</v>
      </c>
      <c r="BH2146">
        <v>0</v>
      </c>
      <c r="BI2146" t="s">
        <v>197</v>
      </c>
      <c r="BJ2146" t="s">
        <v>697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 t="s">
        <v>697</v>
      </c>
      <c r="BQ2146">
        <v>0</v>
      </c>
      <c r="BR2146">
        <v>0</v>
      </c>
      <c r="BS2146">
        <v>0</v>
      </c>
      <c r="BT2146" t="s">
        <v>697</v>
      </c>
      <c r="BU2146">
        <v>0</v>
      </c>
      <c r="BV2146">
        <v>0</v>
      </c>
      <c r="BW2146" t="s">
        <v>697</v>
      </c>
      <c r="BX2146">
        <v>0</v>
      </c>
    </row>
    <row r="2147" spans="1:76" x14ac:dyDescent="0.25">
      <c r="A2147" t="s">
        <v>192</v>
      </c>
      <c r="B2147" t="s">
        <v>697</v>
      </c>
      <c r="C2147" t="s">
        <v>697</v>
      </c>
      <c r="D2147" t="s">
        <v>697</v>
      </c>
      <c r="E2147" t="s">
        <v>697</v>
      </c>
      <c r="F2147" t="s">
        <v>697</v>
      </c>
      <c r="G2147" t="s">
        <v>697</v>
      </c>
      <c r="H2147" t="s">
        <v>186</v>
      </c>
      <c r="I2147" t="s">
        <v>3998</v>
      </c>
      <c r="J2147" t="s">
        <v>3998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697</v>
      </c>
      <c r="AC2147" s="2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697</v>
      </c>
      <c r="AJ2147" t="s">
        <v>697</v>
      </c>
      <c r="AK2147" t="s">
        <v>697</v>
      </c>
      <c r="AL2147">
        <v>0</v>
      </c>
      <c r="AM2147">
        <v>0</v>
      </c>
      <c r="AN2147" t="s">
        <v>697</v>
      </c>
      <c r="AO2147" t="s">
        <v>697</v>
      </c>
      <c r="AP2147" t="s">
        <v>697</v>
      </c>
      <c r="AQ2147" t="s">
        <v>697</v>
      </c>
      <c r="AR2147" t="s">
        <v>697</v>
      </c>
      <c r="AS2147" t="s">
        <v>697</v>
      </c>
      <c r="AT2147" t="s">
        <v>697</v>
      </c>
      <c r="AU2147" t="s">
        <v>697</v>
      </c>
      <c r="AV2147" t="s">
        <v>697</v>
      </c>
      <c r="AW2147" t="s">
        <v>697</v>
      </c>
      <c r="AX2147" t="s">
        <v>697</v>
      </c>
      <c r="AY2147" t="s">
        <v>697</v>
      </c>
      <c r="AZ2147" t="s">
        <v>697</v>
      </c>
      <c r="BA2147" t="s">
        <v>697</v>
      </c>
      <c r="BB2147" t="s">
        <v>4305</v>
      </c>
      <c r="BC2147">
        <v>0</v>
      </c>
      <c r="BD2147" t="s">
        <v>697</v>
      </c>
      <c r="BE2147">
        <v>711.98</v>
      </c>
      <c r="BF2147">
        <v>0</v>
      </c>
      <c r="BG2147">
        <v>0</v>
      </c>
      <c r="BH2147">
        <v>0</v>
      </c>
      <c r="BI2147" t="s">
        <v>197</v>
      </c>
      <c r="BJ2147" t="s">
        <v>697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 t="s">
        <v>697</v>
      </c>
      <c r="BQ2147">
        <v>0</v>
      </c>
      <c r="BR2147">
        <v>0</v>
      </c>
      <c r="BS2147">
        <v>0</v>
      </c>
      <c r="BT2147" t="s">
        <v>697</v>
      </c>
      <c r="BU2147">
        <v>0</v>
      </c>
      <c r="BV2147">
        <v>0</v>
      </c>
      <c r="BW2147" t="s">
        <v>697</v>
      </c>
      <c r="BX2147">
        <v>0</v>
      </c>
    </row>
    <row r="2148" spans="1:76" x14ac:dyDescent="0.25">
      <c r="A2148" t="s">
        <v>815</v>
      </c>
      <c r="B2148" t="s">
        <v>191</v>
      </c>
      <c r="C2148" t="s">
        <v>816</v>
      </c>
      <c r="D2148" t="s">
        <v>274</v>
      </c>
      <c r="E2148" t="s">
        <v>192</v>
      </c>
      <c r="F2148" t="s">
        <v>680</v>
      </c>
      <c r="G2148" t="s">
        <v>697</v>
      </c>
      <c r="H2148" t="s">
        <v>89</v>
      </c>
      <c r="I2148" t="s">
        <v>1033</v>
      </c>
      <c r="J2148" t="s">
        <v>1570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697</v>
      </c>
      <c r="AC2148" s="2">
        <v>0</v>
      </c>
      <c r="AD2148">
        <v>0</v>
      </c>
      <c r="AE2148">
        <v>0</v>
      </c>
      <c r="AF2148">
        <v>1</v>
      </c>
      <c r="AG2148">
        <v>0</v>
      </c>
      <c r="AH2148">
        <v>37.32</v>
      </c>
      <c r="AI2148" t="s">
        <v>698</v>
      </c>
      <c r="AJ2148" t="s">
        <v>705</v>
      </c>
      <c r="AK2148" t="s">
        <v>697</v>
      </c>
      <c r="AL2148">
        <v>0</v>
      </c>
      <c r="AM2148">
        <v>0</v>
      </c>
      <c r="AN2148" t="s">
        <v>194</v>
      </c>
      <c r="AO2148" t="s">
        <v>697</v>
      </c>
      <c r="AP2148" t="s">
        <v>697</v>
      </c>
      <c r="AQ2148" t="s">
        <v>4306</v>
      </c>
      <c r="AR2148" t="s">
        <v>4307</v>
      </c>
      <c r="AS2148" t="s">
        <v>697</v>
      </c>
      <c r="AT2148" t="s">
        <v>697</v>
      </c>
      <c r="AU2148" t="s">
        <v>1099</v>
      </c>
      <c r="AV2148" t="s">
        <v>606</v>
      </c>
      <c r="AW2148" t="s">
        <v>196</v>
      </c>
      <c r="AX2148" t="s">
        <v>697</v>
      </c>
      <c r="AY2148" t="s">
        <v>697</v>
      </c>
      <c r="AZ2148" t="s">
        <v>697</v>
      </c>
      <c r="BA2148" t="s">
        <v>1226</v>
      </c>
      <c r="BB2148" t="s">
        <v>1227</v>
      </c>
      <c r="BC2148">
        <v>0</v>
      </c>
      <c r="BD2148" t="s">
        <v>697</v>
      </c>
      <c r="BE2148">
        <v>0</v>
      </c>
      <c r="BF2148">
        <v>0</v>
      </c>
      <c r="BG2148">
        <v>0</v>
      </c>
      <c r="BH2148">
        <v>1.45</v>
      </c>
      <c r="BI2148" t="s">
        <v>197</v>
      </c>
      <c r="BJ2148" t="s">
        <v>192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 t="s">
        <v>4308</v>
      </c>
      <c r="BQ2148">
        <v>0</v>
      </c>
      <c r="BR2148">
        <v>0</v>
      </c>
      <c r="BS2148">
        <v>0</v>
      </c>
      <c r="BT2148" t="s">
        <v>880</v>
      </c>
      <c r="BU2148">
        <v>0</v>
      </c>
      <c r="BV2148">
        <v>0</v>
      </c>
      <c r="BW2148" t="s">
        <v>697</v>
      </c>
      <c r="BX2148">
        <v>0</v>
      </c>
    </row>
    <row r="2149" spans="1:76" x14ac:dyDescent="0.25">
      <c r="A2149" t="s">
        <v>815</v>
      </c>
      <c r="B2149" t="s">
        <v>191</v>
      </c>
      <c r="C2149" t="s">
        <v>816</v>
      </c>
      <c r="D2149" t="s">
        <v>274</v>
      </c>
      <c r="E2149" t="s">
        <v>192</v>
      </c>
      <c r="F2149" t="s">
        <v>680</v>
      </c>
      <c r="G2149" t="s">
        <v>198</v>
      </c>
      <c r="H2149" t="s">
        <v>198</v>
      </c>
      <c r="I2149" t="s">
        <v>1033</v>
      </c>
      <c r="J2149" t="s">
        <v>1570</v>
      </c>
      <c r="K2149">
        <v>1</v>
      </c>
      <c r="L2149">
        <v>826.03</v>
      </c>
      <c r="M2149">
        <v>522.27</v>
      </c>
      <c r="N2149">
        <v>0</v>
      </c>
      <c r="O2149">
        <v>0</v>
      </c>
      <c r="P2149">
        <v>0</v>
      </c>
      <c r="Q2149">
        <v>826.03</v>
      </c>
      <c r="R2149">
        <v>0</v>
      </c>
      <c r="S2149">
        <v>0</v>
      </c>
      <c r="T2149">
        <v>36.770000000000003</v>
      </c>
      <c r="U2149">
        <v>27.5</v>
      </c>
      <c r="V2149">
        <v>22.54</v>
      </c>
      <c r="W2149">
        <v>-14.23</v>
      </c>
      <c r="X2149">
        <v>-62.8</v>
      </c>
      <c r="Y2149">
        <v>0</v>
      </c>
      <c r="Z2149">
        <v>12.01</v>
      </c>
      <c r="AA2149">
        <v>2.2999999999999998</v>
      </c>
      <c r="AB2149" t="s">
        <v>199</v>
      </c>
      <c r="AC2149" s="2">
        <v>-62.795081967213115</v>
      </c>
      <c r="AD2149">
        <v>-13.81</v>
      </c>
      <c r="AE2149">
        <v>586.87</v>
      </c>
      <c r="AF2149">
        <v>0</v>
      </c>
      <c r="AG2149">
        <v>0</v>
      </c>
      <c r="AH2149">
        <v>0</v>
      </c>
      <c r="AI2149" t="s">
        <v>697</v>
      </c>
      <c r="AJ2149" t="s">
        <v>697</v>
      </c>
      <c r="AK2149" t="s">
        <v>697</v>
      </c>
      <c r="AL2149">
        <v>0</v>
      </c>
      <c r="AM2149">
        <v>0</v>
      </c>
      <c r="AN2149" t="s">
        <v>697</v>
      </c>
      <c r="AO2149" t="s">
        <v>697</v>
      </c>
      <c r="AP2149" t="s">
        <v>789</v>
      </c>
      <c r="AQ2149" t="s">
        <v>4306</v>
      </c>
      <c r="AR2149" t="s">
        <v>4307</v>
      </c>
      <c r="AS2149" t="s">
        <v>697</v>
      </c>
      <c r="AT2149" t="s">
        <v>697</v>
      </c>
      <c r="AU2149" t="s">
        <v>1099</v>
      </c>
      <c r="AV2149" t="s">
        <v>606</v>
      </c>
      <c r="AW2149" t="s">
        <v>196</v>
      </c>
      <c r="AX2149" t="s">
        <v>697</v>
      </c>
      <c r="AY2149" t="s">
        <v>697</v>
      </c>
      <c r="AZ2149" t="s">
        <v>697</v>
      </c>
      <c r="BA2149" t="s">
        <v>1226</v>
      </c>
      <c r="BB2149" t="s">
        <v>1227</v>
      </c>
      <c r="BC2149">
        <v>0</v>
      </c>
      <c r="BD2149" t="s">
        <v>697</v>
      </c>
      <c r="BE2149">
        <v>0</v>
      </c>
      <c r="BF2149">
        <v>0</v>
      </c>
      <c r="BG2149">
        <v>0</v>
      </c>
      <c r="BH2149">
        <v>0</v>
      </c>
      <c r="BI2149" t="s">
        <v>197</v>
      </c>
      <c r="BJ2149" t="s">
        <v>697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 t="s">
        <v>4308</v>
      </c>
      <c r="BQ2149">
        <v>0</v>
      </c>
      <c r="BR2149">
        <v>0</v>
      </c>
      <c r="BS2149">
        <v>0</v>
      </c>
      <c r="BT2149" t="s">
        <v>697</v>
      </c>
      <c r="BU2149">
        <v>0</v>
      </c>
      <c r="BV2149">
        <v>0</v>
      </c>
      <c r="BW2149" t="s">
        <v>697</v>
      </c>
      <c r="BX2149">
        <v>0</v>
      </c>
    </row>
    <row r="2150" spans="1:76" x14ac:dyDescent="0.25">
      <c r="A2150" t="s">
        <v>732</v>
      </c>
      <c r="B2150" t="s">
        <v>231</v>
      </c>
      <c r="C2150" t="s">
        <v>455</v>
      </c>
      <c r="D2150" t="s">
        <v>255</v>
      </c>
      <c r="E2150" t="s">
        <v>192</v>
      </c>
      <c r="F2150" t="s">
        <v>456</v>
      </c>
      <c r="G2150" t="s">
        <v>697</v>
      </c>
      <c r="H2150" t="s">
        <v>89</v>
      </c>
      <c r="I2150" t="s">
        <v>1184</v>
      </c>
      <c r="J2150" t="s">
        <v>1570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697</v>
      </c>
      <c r="AC2150" s="2">
        <v>0</v>
      </c>
      <c r="AD2150">
        <v>0</v>
      </c>
      <c r="AE2150">
        <v>0</v>
      </c>
      <c r="AF2150">
        <v>1</v>
      </c>
      <c r="AG2150">
        <v>0</v>
      </c>
      <c r="AH2150">
        <v>44.55</v>
      </c>
      <c r="AI2150" t="s">
        <v>467</v>
      </c>
      <c r="AJ2150" t="s">
        <v>468</v>
      </c>
      <c r="AK2150" t="s">
        <v>697</v>
      </c>
      <c r="AL2150">
        <v>0</v>
      </c>
      <c r="AM2150">
        <v>0</v>
      </c>
      <c r="AN2150" t="s">
        <v>194</v>
      </c>
      <c r="AO2150" t="s">
        <v>697</v>
      </c>
      <c r="AP2150" t="s">
        <v>697</v>
      </c>
      <c r="AQ2150" t="s">
        <v>4309</v>
      </c>
      <c r="AR2150" t="s">
        <v>4310</v>
      </c>
      <c r="AS2150" t="s">
        <v>697</v>
      </c>
      <c r="AT2150" t="s">
        <v>697</v>
      </c>
      <c r="AU2150" t="s">
        <v>207</v>
      </c>
      <c r="AV2150" t="s">
        <v>605</v>
      </c>
      <c r="AW2150" t="s">
        <v>196</v>
      </c>
      <c r="AX2150" t="s">
        <v>697</v>
      </c>
      <c r="AY2150" t="s">
        <v>697</v>
      </c>
      <c r="AZ2150" t="s">
        <v>697</v>
      </c>
      <c r="BA2150" t="s">
        <v>1497</v>
      </c>
      <c r="BB2150" t="s">
        <v>1498</v>
      </c>
      <c r="BC2150">
        <v>0</v>
      </c>
      <c r="BD2150" t="s">
        <v>697</v>
      </c>
      <c r="BE2150">
        <v>0</v>
      </c>
      <c r="BF2150">
        <v>0</v>
      </c>
      <c r="BG2150">
        <v>0</v>
      </c>
      <c r="BH2150">
        <v>1.5</v>
      </c>
      <c r="BI2150" t="s">
        <v>197</v>
      </c>
      <c r="BJ2150" t="s">
        <v>192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 t="s">
        <v>4311</v>
      </c>
      <c r="BQ2150">
        <v>0</v>
      </c>
      <c r="BR2150">
        <v>0</v>
      </c>
      <c r="BS2150">
        <v>0</v>
      </c>
      <c r="BT2150" t="s">
        <v>880</v>
      </c>
      <c r="BU2150">
        <v>0</v>
      </c>
      <c r="BV2150">
        <v>0</v>
      </c>
      <c r="BW2150" t="s">
        <v>697</v>
      </c>
      <c r="BX2150">
        <v>0</v>
      </c>
    </row>
    <row r="2151" spans="1:76" x14ac:dyDescent="0.25">
      <c r="A2151" t="s">
        <v>732</v>
      </c>
      <c r="B2151" t="s">
        <v>231</v>
      </c>
      <c r="C2151" t="s">
        <v>455</v>
      </c>
      <c r="D2151" t="s">
        <v>255</v>
      </c>
      <c r="E2151" t="s">
        <v>192</v>
      </c>
      <c r="F2151" t="s">
        <v>456</v>
      </c>
      <c r="G2151" t="s">
        <v>198</v>
      </c>
      <c r="H2151" t="s">
        <v>198</v>
      </c>
      <c r="I2151" t="s">
        <v>1184</v>
      </c>
      <c r="J2151" t="s">
        <v>1570</v>
      </c>
      <c r="K2151">
        <v>1</v>
      </c>
      <c r="L2151">
        <v>776.68</v>
      </c>
      <c r="M2151">
        <v>724.94</v>
      </c>
      <c r="N2151">
        <v>0</v>
      </c>
      <c r="O2151">
        <v>0</v>
      </c>
      <c r="P2151">
        <v>0</v>
      </c>
      <c r="Q2151">
        <v>776.68</v>
      </c>
      <c r="R2151">
        <v>0</v>
      </c>
      <c r="S2151">
        <v>0</v>
      </c>
      <c r="T2151">
        <v>6.66</v>
      </c>
      <c r="U2151">
        <v>21.5</v>
      </c>
      <c r="V2151">
        <v>17.62</v>
      </c>
      <c r="W2151">
        <v>10.96</v>
      </c>
      <c r="X2151">
        <v>94.46</v>
      </c>
      <c r="Y2151">
        <v>0</v>
      </c>
      <c r="Z2151">
        <v>16.47</v>
      </c>
      <c r="AA2151">
        <v>2.27</v>
      </c>
      <c r="AB2151" t="s">
        <v>199</v>
      </c>
      <c r="AC2151" s="2">
        <v>94.459016393442624</v>
      </c>
      <c r="AD2151">
        <v>20.78</v>
      </c>
      <c r="AE2151">
        <v>593.23</v>
      </c>
      <c r="AF2151">
        <v>0</v>
      </c>
      <c r="AG2151">
        <v>0</v>
      </c>
      <c r="AH2151">
        <v>0</v>
      </c>
      <c r="AI2151" t="s">
        <v>697</v>
      </c>
      <c r="AJ2151" t="s">
        <v>697</v>
      </c>
      <c r="AK2151" t="s">
        <v>697</v>
      </c>
      <c r="AL2151">
        <v>0</v>
      </c>
      <c r="AM2151">
        <v>0</v>
      </c>
      <c r="AN2151" t="s">
        <v>697</v>
      </c>
      <c r="AO2151" t="s">
        <v>697</v>
      </c>
      <c r="AP2151" t="s">
        <v>607</v>
      </c>
      <c r="AQ2151" t="s">
        <v>4309</v>
      </c>
      <c r="AR2151" t="s">
        <v>4310</v>
      </c>
      <c r="AS2151" t="s">
        <v>697</v>
      </c>
      <c r="AT2151" t="s">
        <v>697</v>
      </c>
      <c r="AU2151" t="s">
        <v>207</v>
      </c>
      <c r="AV2151" t="s">
        <v>605</v>
      </c>
      <c r="AW2151" t="s">
        <v>196</v>
      </c>
      <c r="AX2151" t="s">
        <v>697</v>
      </c>
      <c r="AY2151" t="s">
        <v>697</v>
      </c>
      <c r="AZ2151" t="s">
        <v>697</v>
      </c>
      <c r="BA2151" t="s">
        <v>1497</v>
      </c>
      <c r="BB2151" t="s">
        <v>1498</v>
      </c>
      <c r="BC2151">
        <v>0</v>
      </c>
      <c r="BD2151" t="s">
        <v>697</v>
      </c>
      <c r="BE2151">
        <v>0</v>
      </c>
      <c r="BF2151">
        <v>0</v>
      </c>
      <c r="BG2151">
        <v>0</v>
      </c>
      <c r="BH2151">
        <v>0</v>
      </c>
      <c r="BI2151" t="s">
        <v>197</v>
      </c>
      <c r="BJ2151" t="s">
        <v>697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 t="s">
        <v>4311</v>
      </c>
      <c r="BQ2151">
        <v>0</v>
      </c>
      <c r="BR2151">
        <v>0</v>
      </c>
      <c r="BS2151">
        <v>0</v>
      </c>
      <c r="BT2151" t="s">
        <v>697</v>
      </c>
      <c r="BU2151">
        <v>0</v>
      </c>
      <c r="BV2151">
        <v>0</v>
      </c>
      <c r="BW2151" t="s">
        <v>697</v>
      </c>
      <c r="BX2151">
        <v>0</v>
      </c>
    </row>
    <row r="2152" spans="1:76" x14ac:dyDescent="0.25">
      <c r="A2152" t="s">
        <v>758</v>
      </c>
      <c r="B2152" t="s">
        <v>191</v>
      </c>
      <c r="C2152" t="s">
        <v>759</v>
      </c>
      <c r="D2152" t="s">
        <v>239</v>
      </c>
      <c r="E2152" t="s">
        <v>192</v>
      </c>
      <c r="F2152" t="s">
        <v>240</v>
      </c>
      <c r="G2152" t="s">
        <v>697</v>
      </c>
      <c r="H2152" t="s">
        <v>89</v>
      </c>
      <c r="I2152" t="s">
        <v>1131</v>
      </c>
      <c r="J2152" t="s">
        <v>2264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697</v>
      </c>
      <c r="AC2152" s="2">
        <v>0</v>
      </c>
      <c r="AD2152">
        <v>0</v>
      </c>
      <c r="AE2152">
        <v>0</v>
      </c>
      <c r="AF2152">
        <v>1</v>
      </c>
      <c r="AG2152">
        <v>0</v>
      </c>
      <c r="AH2152">
        <v>57.91</v>
      </c>
      <c r="AI2152" t="s">
        <v>698</v>
      </c>
      <c r="AJ2152" t="s">
        <v>705</v>
      </c>
      <c r="AK2152" t="s">
        <v>697</v>
      </c>
      <c r="AL2152">
        <v>0</v>
      </c>
      <c r="AM2152">
        <v>0</v>
      </c>
      <c r="AN2152" t="s">
        <v>194</v>
      </c>
      <c r="AO2152" t="s">
        <v>697</v>
      </c>
      <c r="AP2152" t="s">
        <v>697</v>
      </c>
      <c r="AQ2152" t="s">
        <v>4312</v>
      </c>
      <c r="AR2152" t="s">
        <v>4313</v>
      </c>
      <c r="AS2152" t="s">
        <v>697</v>
      </c>
      <c r="AT2152" t="s">
        <v>697</v>
      </c>
      <c r="AU2152" t="s">
        <v>706</v>
      </c>
      <c r="AV2152" t="s">
        <v>606</v>
      </c>
      <c r="AW2152" t="s">
        <v>196</v>
      </c>
      <c r="AX2152" t="s">
        <v>697</v>
      </c>
      <c r="AY2152" t="s">
        <v>697</v>
      </c>
      <c r="AZ2152" t="s">
        <v>697</v>
      </c>
      <c r="BA2152" t="s">
        <v>1261</v>
      </c>
      <c r="BB2152" t="s">
        <v>1491</v>
      </c>
      <c r="BC2152">
        <v>0</v>
      </c>
      <c r="BD2152" t="s">
        <v>697</v>
      </c>
      <c r="BE2152">
        <v>0</v>
      </c>
      <c r="BF2152">
        <v>0</v>
      </c>
      <c r="BG2152">
        <v>0</v>
      </c>
      <c r="BH2152">
        <v>2.25</v>
      </c>
      <c r="BI2152" t="s">
        <v>197</v>
      </c>
      <c r="BJ2152" t="s">
        <v>192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 t="s">
        <v>4314</v>
      </c>
      <c r="BQ2152">
        <v>0</v>
      </c>
      <c r="BR2152">
        <v>0</v>
      </c>
      <c r="BS2152">
        <v>0</v>
      </c>
      <c r="BT2152" t="s">
        <v>880</v>
      </c>
      <c r="BU2152">
        <v>0</v>
      </c>
      <c r="BV2152">
        <v>0</v>
      </c>
      <c r="BW2152" t="s">
        <v>697</v>
      </c>
      <c r="BX2152">
        <v>0</v>
      </c>
    </row>
    <row r="2153" spans="1:76" x14ac:dyDescent="0.25">
      <c r="A2153" t="s">
        <v>758</v>
      </c>
      <c r="B2153" t="s">
        <v>191</v>
      </c>
      <c r="C2153" t="s">
        <v>759</v>
      </c>
      <c r="D2153" t="s">
        <v>239</v>
      </c>
      <c r="E2153" t="s">
        <v>192</v>
      </c>
      <c r="F2153" t="s">
        <v>240</v>
      </c>
      <c r="G2153" t="s">
        <v>198</v>
      </c>
      <c r="H2153" t="s">
        <v>198</v>
      </c>
      <c r="I2153" t="s">
        <v>1131</v>
      </c>
      <c r="J2153" t="s">
        <v>2264</v>
      </c>
      <c r="K2153">
        <v>1</v>
      </c>
      <c r="L2153">
        <v>435.48</v>
      </c>
      <c r="M2153">
        <v>357.99</v>
      </c>
      <c r="N2153">
        <v>0</v>
      </c>
      <c r="O2153">
        <v>0</v>
      </c>
      <c r="P2153">
        <v>0</v>
      </c>
      <c r="Q2153">
        <v>435.48</v>
      </c>
      <c r="R2153">
        <v>0</v>
      </c>
      <c r="S2153">
        <v>0</v>
      </c>
      <c r="T2153">
        <v>17.79</v>
      </c>
      <c r="U2153">
        <v>31.5</v>
      </c>
      <c r="V2153">
        <v>25.82</v>
      </c>
      <c r="W2153">
        <v>8.0299999999999994</v>
      </c>
      <c r="X2153">
        <v>48.92</v>
      </c>
      <c r="Y2153">
        <v>0</v>
      </c>
      <c r="Z2153">
        <v>9.4600000000000009</v>
      </c>
      <c r="AA2153">
        <v>2.64</v>
      </c>
      <c r="AB2153" t="s">
        <v>199</v>
      </c>
      <c r="AC2153" s="2">
        <v>48.918032786885249</v>
      </c>
      <c r="AD2153">
        <v>10.76</v>
      </c>
      <c r="AE2153">
        <v>288.85000000000002</v>
      </c>
      <c r="AF2153">
        <v>0</v>
      </c>
      <c r="AG2153">
        <v>0</v>
      </c>
      <c r="AH2153">
        <v>0</v>
      </c>
      <c r="AI2153" t="s">
        <v>697</v>
      </c>
      <c r="AJ2153" t="s">
        <v>697</v>
      </c>
      <c r="AK2153" t="s">
        <v>697</v>
      </c>
      <c r="AL2153">
        <v>0</v>
      </c>
      <c r="AM2153">
        <v>0</v>
      </c>
      <c r="AN2153" t="s">
        <v>697</v>
      </c>
      <c r="AO2153" t="s">
        <v>697</v>
      </c>
      <c r="AP2153" t="s">
        <v>697</v>
      </c>
      <c r="AQ2153" t="s">
        <v>4312</v>
      </c>
      <c r="AR2153" t="s">
        <v>4313</v>
      </c>
      <c r="AS2153" t="s">
        <v>697</v>
      </c>
      <c r="AT2153" t="s">
        <v>697</v>
      </c>
      <c r="AU2153" t="s">
        <v>706</v>
      </c>
      <c r="AV2153" t="s">
        <v>606</v>
      </c>
      <c r="AW2153" t="s">
        <v>196</v>
      </c>
      <c r="AX2153" t="s">
        <v>697</v>
      </c>
      <c r="AY2153" t="s">
        <v>697</v>
      </c>
      <c r="AZ2153" t="s">
        <v>697</v>
      </c>
      <c r="BA2153" t="s">
        <v>1261</v>
      </c>
      <c r="BB2153" t="s">
        <v>1491</v>
      </c>
      <c r="BC2153">
        <v>0</v>
      </c>
      <c r="BD2153" t="s">
        <v>697</v>
      </c>
      <c r="BE2153">
        <v>0</v>
      </c>
      <c r="BF2153">
        <v>0</v>
      </c>
      <c r="BG2153">
        <v>0</v>
      </c>
      <c r="BH2153">
        <v>0</v>
      </c>
      <c r="BI2153" t="s">
        <v>197</v>
      </c>
      <c r="BJ2153" t="s">
        <v>697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 t="s">
        <v>4314</v>
      </c>
      <c r="BQ2153">
        <v>0</v>
      </c>
      <c r="BR2153">
        <v>0</v>
      </c>
      <c r="BS2153">
        <v>0</v>
      </c>
      <c r="BT2153" t="s">
        <v>697</v>
      </c>
      <c r="BU2153">
        <v>0</v>
      </c>
      <c r="BV2153">
        <v>0</v>
      </c>
      <c r="BW2153" t="s">
        <v>697</v>
      </c>
      <c r="BX2153">
        <v>0</v>
      </c>
    </row>
    <row r="2154" spans="1:76" x14ac:dyDescent="0.25">
      <c r="A2154" t="s">
        <v>722</v>
      </c>
      <c r="B2154" t="s">
        <v>191</v>
      </c>
      <c r="C2154" t="s">
        <v>615</v>
      </c>
      <c r="D2154" t="s">
        <v>798</v>
      </c>
      <c r="E2154" t="s">
        <v>192</v>
      </c>
      <c r="F2154" t="s">
        <v>616</v>
      </c>
      <c r="G2154" t="s">
        <v>697</v>
      </c>
      <c r="H2154" t="s">
        <v>89</v>
      </c>
      <c r="I2154" t="s">
        <v>1318</v>
      </c>
      <c r="J2154" t="s">
        <v>2264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697</v>
      </c>
      <c r="AC2154" s="2">
        <v>0</v>
      </c>
      <c r="AD2154">
        <v>0</v>
      </c>
      <c r="AE2154">
        <v>0</v>
      </c>
      <c r="AF2154">
        <v>1</v>
      </c>
      <c r="AG2154">
        <v>0</v>
      </c>
      <c r="AH2154">
        <v>61.77</v>
      </c>
      <c r="AI2154" t="s">
        <v>700</v>
      </c>
      <c r="AJ2154" t="s">
        <v>704</v>
      </c>
      <c r="AK2154" t="s">
        <v>697</v>
      </c>
      <c r="AL2154">
        <v>0</v>
      </c>
      <c r="AM2154">
        <v>0</v>
      </c>
      <c r="AN2154" t="s">
        <v>194</v>
      </c>
      <c r="AO2154" t="s">
        <v>697</v>
      </c>
      <c r="AP2154" t="s">
        <v>697</v>
      </c>
      <c r="AQ2154" t="s">
        <v>4315</v>
      </c>
      <c r="AR2154" t="s">
        <v>4316</v>
      </c>
      <c r="AS2154" t="s">
        <v>697</v>
      </c>
      <c r="AT2154" t="s">
        <v>697</v>
      </c>
      <c r="AU2154" t="s">
        <v>223</v>
      </c>
      <c r="AV2154" t="s">
        <v>605</v>
      </c>
      <c r="AW2154" t="s">
        <v>196</v>
      </c>
      <c r="AX2154" t="s">
        <v>697</v>
      </c>
      <c r="AY2154" t="s">
        <v>697</v>
      </c>
      <c r="AZ2154" t="s">
        <v>697</v>
      </c>
      <c r="BA2154" t="s">
        <v>2080</v>
      </c>
      <c r="BB2154" t="s">
        <v>2938</v>
      </c>
      <c r="BC2154">
        <v>0</v>
      </c>
      <c r="BD2154" t="s">
        <v>697</v>
      </c>
      <c r="BE2154">
        <v>0</v>
      </c>
      <c r="BF2154">
        <v>0</v>
      </c>
      <c r="BG2154">
        <v>0</v>
      </c>
      <c r="BH2154">
        <v>1.95</v>
      </c>
      <c r="BI2154" t="s">
        <v>197</v>
      </c>
      <c r="BJ2154" t="s">
        <v>192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 t="s">
        <v>4317</v>
      </c>
      <c r="BQ2154">
        <v>0</v>
      </c>
      <c r="BR2154">
        <v>0</v>
      </c>
      <c r="BS2154">
        <v>0</v>
      </c>
      <c r="BT2154" t="s">
        <v>880</v>
      </c>
      <c r="BU2154">
        <v>0</v>
      </c>
      <c r="BV2154">
        <v>0</v>
      </c>
      <c r="BW2154" t="s">
        <v>697</v>
      </c>
      <c r="BX2154">
        <v>0</v>
      </c>
    </row>
    <row r="2155" spans="1:76" x14ac:dyDescent="0.25">
      <c r="A2155" t="s">
        <v>722</v>
      </c>
      <c r="B2155" t="s">
        <v>191</v>
      </c>
      <c r="C2155" t="s">
        <v>615</v>
      </c>
      <c r="D2155" t="s">
        <v>798</v>
      </c>
      <c r="E2155" t="s">
        <v>192</v>
      </c>
      <c r="F2155" t="s">
        <v>616</v>
      </c>
      <c r="G2155" t="s">
        <v>198</v>
      </c>
      <c r="H2155" t="s">
        <v>198</v>
      </c>
      <c r="I2155" t="s">
        <v>1318</v>
      </c>
      <c r="J2155" t="s">
        <v>2264</v>
      </c>
      <c r="K2155">
        <v>1</v>
      </c>
      <c r="L2155">
        <v>717.12</v>
      </c>
      <c r="M2155">
        <v>685.32</v>
      </c>
      <c r="N2155">
        <v>0</v>
      </c>
      <c r="O2155">
        <v>0</v>
      </c>
      <c r="P2155">
        <v>0</v>
      </c>
      <c r="Q2155">
        <v>717.12</v>
      </c>
      <c r="R2155">
        <v>0</v>
      </c>
      <c r="S2155">
        <v>0</v>
      </c>
      <c r="T2155">
        <v>4.43</v>
      </c>
      <c r="U2155">
        <v>27.5</v>
      </c>
      <c r="V2155">
        <v>22.54</v>
      </c>
      <c r="W2155">
        <v>18.11</v>
      </c>
      <c r="X2155">
        <v>135.57</v>
      </c>
      <c r="Y2155">
        <v>0</v>
      </c>
      <c r="Z2155">
        <v>15.62</v>
      </c>
      <c r="AA2155">
        <v>2.2799999999999998</v>
      </c>
      <c r="AB2155" t="s">
        <v>199</v>
      </c>
      <c r="AC2155" s="2">
        <v>135.57377049180329</v>
      </c>
      <c r="AD2155">
        <v>29.83</v>
      </c>
      <c r="AE2155">
        <v>504.3</v>
      </c>
      <c r="AF2155">
        <v>0</v>
      </c>
      <c r="AG2155">
        <v>0</v>
      </c>
      <c r="AH2155">
        <v>0</v>
      </c>
      <c r="AI2155" t="s">
        <v>697</v>
      </c>
      <c r="AJ2155" t="s">
        <v>697</v>
      </c>
      <c r="AK2155" t="s">
        <v>697</v>
      </c>
      <c r="AL2155">
        <v>0</v>
      </c>
      <c r="AM2155">
        <v>0</v>
      </c>
      <c r="AN2155" t="s">
        <v>697</v>
      </c>
      <c r="AO2155" t="s">
        <v>697</v>
      </c>
      <c r="AP2155" t="s">
        <v>607</v>
      </c>
      <c r="AQ2155" t="s">
        <v>4315</v>
      </c>
      <c r="AR2155" t="s">
        <v>4316</v>
      </c>
      <c r="AS2155" t="s">
        <v>697</v>
      </c>
      <c r="AT2155" t="s">
        <v>697</v>
      </c>
      <c r="AU2155" t="s">
        <v>223</v>
      </c>
      <c r="AV2155" t="s">
        <v>605</v>
      </c>
      <c r="AW2155" t="s">
        <v>196</v>
      </c>
      <c r="AX2155" t="s">
        <v>697</v>
      </c>
      <c r="AY2155" t="s">
        <v>697</v>
      </c>
      <c r="AZ2155" t="s">
        <v>697</v>
      </c>
      <c r="BA2155" t="s">
        <v>2080</v>
      </c>
      <c r="BB2155" t="s">
        <v>2938</v>
      </c>
      <c r="BC2155">
        <v>0</v>
      </c>
      <c r="BD2155" t="s">
        <v>697</v>
      </c>
      <c r="BE2155">
        <v>0</v>
      </c>
      <c r="BF2155">
        <v>0</v>
      </c>
      <c r="BG2155">
        <v>0</v>
      </c>
      <c r="BH2155">
        <v>0</v>
      </c>
      <c r="BI2155" t="s">
        <v>197</v>
      </c>
      <c r="BJ2155" t="s">
        <v>697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 t="s">
        <v>4317</v>
      </c>
      <c r="BQ2155">
        <v>0</v>
      </c>
      <c r="BR2155">
        <v>0</v>
      </c>
      <c r="BS2155">
        <v>0</v>
      </c>
      <c r="BT2155" t="s">
        <v>697</v>
      </c>
      <c r="BU2155">
        <v>0</v>
      </c>
      <c r="BV2155">
        <v>0</v>
      </c>
      <c r="BW2155" t="s">
        <v>697</v>
      </c>
      <c r="BX2155">
        <v>0</v>
      </c>
    </row>
    <row r="2156" spans="1:76" x14ac:dyDescent="0.25">
      <c r="A2156" t="s">
        <v>734</v>
      </c>
      <c r="B2156" t="s">
        <v>201</v>
      </c>
      <c r="C2156" t="s">
        <v>227</v>
      </c>
      <c r="D2156" t="s">
        <v>228</v>
      </c>
      <c r="E2156" t="s">
        <v>192</v>
      </c>
      <c r="F2156" t="s">
        <v>229</v>
      </c>
      <c r="G2156" t="s">
        <v>697</v>
      </c>
      <c r="H2156" t="s">
        <v>89</v>
      </c>
      <c r="I2156" t="s">
        <v>1435</v>
      </c>
      <c r="J2156" t="s">
        <v>2633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697</v>
      </c>
      <c r="AC2156" s="2">
        <v>0</v>
      </c>
      <c r="AD2156">
        <v>0</v>
      </c>
      <c r="AE2156">
        <v>0</v>
      </c>
      <c r="AF2156">
        <v>1</v>
      </c>
      <c r="AG2156">
        <v>0</v>
      </c>
      <c r="AH2156">
        <v>45.93</v>
      </c>
      <c r="AI2156" t="s">
        <v>698</v>
      </c>
      <c r="AJ2156" t="s">
        <v>705</v>
      </c>
      <c r="AK2156" t="s">
        <v>697</v>
      </c>
      <c r="AL2156">
        <v>0</v>
      </c>
      <c r="AM2156">
        <v>0</v>
      </c>
      <c r="AN2156" t="s">
        <v>194</v>
      </c>
      <c r="AO2156" t="s">
        <v>697</v>
      </c>
      <c r="AP2156" t="s">
        <v>697</v>
      </c>
      <c r="AQ2156" t="s">
        <v>4318</v>
      </c>
      <c r="AR2156" t="s">
        <v>4319</v>
      </c>
      <c r="AS2156" t="s">
        <v>697</v>
      </c>
      <c r="AT2156" t="s">
        <v>697</v>
      </c>
      <c r="AU2156" t="s">
        <v>1099</v>
      </c>
      <c r="AV2156" t="s">
        <v>606</v>
      </c>
      <c r="AW2156" t="s">
        <v>196</v>
      </c>
      <c r="AX2156" t="s">
        <v>697</v>
      </c>
      <c r="AY2156" t="s">
        <v>697</v>
      </c>
      <c r="AZ2156" t="s">
        <v>697</v>
      </c>
      <c r="BA2156" t="s">
        <v>2940</v>
      </c>
      <c r="BB2156" t="s">
        <v>2941</v>
      </c>
      <c r="BC2156">
        <v>0</v>
      </c>
      <c r="BD2156" t="s">
        <v>697</v>
      </c>
      <c r="BE2156">
        <v>0</v>
      </c>
      <c r="BF2156">
        <v>0</v>
      </c>
      <c r="BG2156">
        <v>0</v>
      </c>
      <c r="BH2156">
        <v>1.45</v>
      </c>
      <c r="BI2156" t="s">
        <v>197</v>
      </c>
      <c r="BJ2156" t="s">
        <v>192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 t="s">
        <v>4320</v>
      </c>
      <c r="BQ2156">
        <v>0</v>
      </c>
      <c r="BR2156">
        <v>0</v>
      </c>
      <c r="BS2156">
        <v>0</v>
      </c>
      <c r="BT2156" t="s">
        <v>880</v>
      </c>
      <c r="BU2156">
        <v>0</v>
      </c>
      <c r="BV2156">
        <v>0</v>
      </c>
      <c r="BW2156" t="s">
        <v>697</v>
      </c>
      <c r="BX2156">
        <v>0</v>
      </c>
    </row>
    <row r="2157" spans="1:76" x14ac:dyDescent="0.25">
      <c r="A2157" t="s">
        <v>734</v>
      </c>
      <c r="B2157" t="s">
        <v>201</v>
      </c>
      <c r="C2157" t="s">
        <v>227</v>
      </c>
      <c r="D2157" t="s">
        <v>228</v>
      </c>
      <c r="E2157" t="s">
        <v>192</v>
      </c>
      <c r="F2157" t="s">
        <v>229</v>
      </c>
      <c r="G2157" t="s">
        <v>198</v>
      </c>
      <c r="H2157" t="s">
        <v>198</v>
      </c>
      <c r="I2157" t="s">
        <v>1435</v>
      </c>
      <c r="J2157" t="s">
        <v>2633</v>
      </c>
      <c r="K2157">
        <v>1</v>
      </c>
      <c r="L2157">
        <v>455.63</v>
      </c>
      <c r="M2157">
        <v>286.7</v>
      </c>
      <c r="N2157">
        <v>0</v>
      </c>
      <c r="O2157">
        <v>0</v>
      </c>
      <c r="P2157">
        <v>0</v>
      </c>
      <c r="Q2157">
        <v>455.63</v>
      </c>
      <c r="R2157">
        <v>0</v>
      </c>
      <c r="S2157">
        <v>0</v>
      </c>
      <c r="T2157">
        <v>37.08</v>
      </c>
      <c r="U2157">
        <v>29.5</v>
      </c>
      <c r="V2157">
        <v>24.18</v>
      </c>
      <c r="W2157">
        <v>-12.9</v>
      </c>
      <c r="X2157">
        <v>-28.3</v>
      </c>
      <c r="Y2157">
        <v>0</v>
      </c>
      <c r="Z2157">
        <v>6.59</v>
      </c>
      <c r="AA2157">
        <v>2.2999999999999998</v>
      </c>
      <c r="AB2157" t="s">
        <v>199</v>
      </c>
      <c r="AC2157" s="2">
        <v>-28.295081967213115</v>
      </c>
      <c r="AD2157">
        <v>-6.22</v>
      </c>
      <c r="AE2157">
        <v>314.63</v>
      </c>
      <c r="AF2157">
        <v>0</v>
      </c>
      <c r="AG2157">
        <v>0</v>
      </c>
      <c r="AH2157">
        <v>0</v>
      </c>
      <c r="AI2157" t="s">
        <v>697</v>
      </c>
      <c r="AJ2157" t="s">
        <v>697</v>
      </c>
      <c r="AK2157" t="s">
        <v>697</v>
      </c>
      <c r="AL2157">
        <v>0</v>
      </c>
      <c r="AM2157">
        <v>0</v>
      </c>
      <c r="AN2157" t="s">
        <v>697</v>
      </c>
      <c r="AO2157" t="s">
        <v>697</v>
      </c>
      <c r="AP2157" t="s">
        <v>789</v>
      </c>
      <c r="AQ2157" t="s">
        <v>4318</v>
      </c>
      <c r="AR2157" t="s">
        <v>4319</v>
      </c>
      <c r="AS2157" t="s">
        <v>697</v>
      </c>
      <c r="AT2157" t="s">
        <v>697</v>
      </c>
      <c r="AU2157" t="s">
        <v>1099</v>
      </c>
      <c r="AV2157" t="s">
        <v>606</v>
      </c>
      <c r="AW2157" t="s">
        <v>196</v>
      </c>
      <c r="AX2157" t="s">
        <v>697</v>
      </c>
      <c r="AY2157" t="s">
        <v>697</v>
      </c>
      <c r="AZ2157" t="s">
        <v>697</v>
      </c>
      <c r="BA2157" t="s">
        <v>2940</v>
      </c>
      <c r="BB2157" t="s">
        <v>2941</v>
      </c>
      <c r="BC2157">
        <v>0</v>
      </c>
      <c r="BD2157" t="s">
        <v>697</v>
      </c>
      <c r="BE2157">
        <v>0</v>
      </c>
      <c r="BF2157">
        <v>0</v>
      </c>
      <c r="BG2157">
        <v>0</v>
      </c>
      <c r="BH2157">
        <v>0</v>
      </c>
      <c r="BI2157" t="s">
        <v>197</v>
      </c>
      <c r="BJ2157" t="s">
        <v>697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 t="s">
        <v>4320</v>
      </c>
      <c r="BQ2157">
        <v>0</v>
      </c>
      <c r="BR2157">
        <v>0</v>
      </c>
      <c r="BS2157">
        <v>0</v>
      </c>
      <c r="BT2157" t="s">
        <v>697</v>
      </c>
      <c r="BU2157">
        <v>0</v>
      </c>
      <c r="BV2157">
        <v>0</v>
      </c>
      <c r="BW2157" t="s">
        <v>697</v>
      </c>
      <c r="BX2157">
        <v>0</v>
      </c>
    </row>
    <row r="2158" spans="1:76" x14ac:dyDescent="0.25">
      <c r="A2158" t="s">
        <v>736</v>
      </c>
      <c r="B2158" t="s">
        <v>231</v>
      </c>
      <c r="C2158" t="s">
        <v>256</v>
      </c>
      <c r="D2158" t="s">
        <v>255</v>
      </c>
      <c r="E2158" t="s">
        <v>192</v>
      </c>
      <c r="F2158" t="s">
        <v>257</v>
      </c>
      <c r="G2158" t="s">
        <v>697</v>
      </c>
      <c r="H2158" t="s">
        <v>89</v>
      </c>
      <c r="I2158" t="s">
        <v>1131</v>
      </c>
      <c r="J2158" t="s">
        <v>3088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697</v>
      </c>
      <c r="AC2158" s="2">
        <v>0</v>
      </c>
      <c r="AD2158">
        <v>0</v>
      </c>
      <c r="AE2158">
        <v>0</v>
      </c>
      <c r="AF2158">
        <v>1</v>
      </c>
      <c r="AG2158">
        <v>0</v>
      </c>
      <c r="AH2158">
        <v>66.819999999999993</v>
      </c>
      <c r="AI2158" t="s">
        <v>698</v>
      </c>
      <c r="AJ2158" t="s">
        <v>705</v>
      </c>
      <c r="AK2158" t="s">
        <v>697</v>
      </c>
      <c r="AL2158">
        <v>0</v>
      </c>
      <c r="AM2158">
        <v>0</v>
      </c>
      <c r="AN2158" t="s">
        <v>194</v>
      </c>
      <c r="AO2158" t="s">
        <v>697</v>
      </c>
      <c r="AP2158" t="s">
        <v>697</v>
      </c>
      <c r="AQ2158" t="s">
        <v>4321</v>
      </c>
      <c r="AR2158" t="s">
        <v>4322</v>
      </c>
      <c r="AS2158" t="s">
        <v>697</v>
      </c>
      <c r="AT2158" t="s">
        <v>697</v>
      </c>
      <c r="AU2158" t="s">
        <v>706</v>
      </c>
      <c r="AV2158" t="s">
        <v>606</v>
      </c>
      <c r="AW2158" t="s">
        <v>196</v>
      </c>
      <c r="AX2158" t="s">
        <v>697</v>
      </c>
      <c r="AY2158" t="s">
        <v>697</v>
      </c>
      <c r="AZ2158" t="s">
        <v>697</v>
      </c>
      <c r="BA2158" t="s">
        <v>2158</v>
      </c>
      <c r="BB2158" t="s">
        <v>2932</v>
      </c>
      <c r="BC2158">
        <v>0</v>
      </c>
      <c r="BD2158" t="s">
        <v>697</v>
      </c>
      <c r="BE2158">
        <v>0</v>
      </c>
      <c r="BF2158">
        <v>0</v>
      </c>
      <c r="BG2158">
        <v>0</v>
      </c>
      <c r="BH2158">
        <v>2.25</v>
      </c>
      <c r="BI2158" t="s">
        <v>197</v>
      </c>
      <c r="BJ2158" t="s">
        <v>192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 t="s">
        <v>4323</v>
      </c>
      <c r="BQ2158">
        <v>0</v>
      </c>
      <c r="BR2158">
        <v>0</v>
      </c>
      <c r="BS2158">
        <v>0</v>
      </c>
      <c r="BT2158" t="s">
        <v>880</v>
      </c>
      <c r="BU2158">
        <v>0</v>
      </c>
      <c r="BV2158">
        <v>0</v>
      </c>
      <c r="BW2158" t="s">
        <v>697</v>
      </c>
      <c r="BX2158">
        <v>0</v>
      </c>
    </row>
    <row r="2159" spans="1:76" x14ac:dyDescent="0.25">
      <c r="A2159" t="s">
        <v>736</v>
      </c>
      <c r="B2159" t="s">
        <v>231</v>
      </c>
      <c r="C2159" t="s">
        <v>256</v>
      </c>
      <c r="D2159" t="s">
        <v>255</v>
      </c>
      <c r="E2159" t="s">
        <v>192</v>
      </c>
      <c r="F2159" t="s">
        <v>257</v>
      </c>
      <c r="G2159" t="s">
        <v>198</v>
      </c>
      <c r="H2159" t="s">
        <v>198</v>
      </c>
      <c r="I2159" t="s">
        <v>1131</v>
      </c>
      <c r="J2159" t="s">
        <v>3088</v>
      </c>
      <c r="K2159">
        <v>1</v>
      </c>
      <c r="L2159">
        <v>719.09</v>
      </c>
      <c r="M2159">
        <v>574.96</v>
      </c>
      <c r="N2159">
        <v>0</v>
      </c>
      <c r="O2159">
        <v>0</v>
      </c>
      <c r="P2159">
        <v>0</v>
      </c>
      <c r="Q2159">
        <v>719.09</v>
      </c>
      <c r="R2159">
        <v>0</v>
      </c>
      <c r="S2159">
        <v>0</v>
      </c>
      <c r="T2159">
        <v>20.04</v>
      </c>
      <c r="U2159">
        <v>21.5</v>
      </c>
      <c r="V2159">
        <v>17.62</v>
      </c>
      <c r="W2159">
        <v>-2.42</v>
      </c>
      <c r="X2159">
        <v>8.58</v>
      </c>
      <c r="Y2159">
        <v>0</v>
      </c>
      <c r="Z2159">
        <v>12.9</v>
      </c>
      <c r="AA2159">
        <v>2.2400000000000002</v>
      </c>
      <c r="AB2159" t="s">
        <v>199</v>
      </c>
      <c r="AC2159" s="2">
        <v>8.5819672131147549</v>
      </c>
      <c r="AD2159">
        <v>1.89</v>
      </c>
      <c r="AE2159">
        <v>551.59</v>
      </c>
      <c r="AF2159">
        <v>0</v>
      </c>
      <c r="AG2159">
        <v>0</v>
      </c>
      <c r="AH2159">
        <v>0</v>
      </c>
      <c r="AI2159" t="s">
        <v>697</v>
      </c>
      <c r="AJ2159" t="s">
        <v>697</v>
      </c>
      <c r="AK2159" t="s">
        <v>697</v>
      </c>
      <c r="AL2159">
        <v>0</v>
      </c>
      <c r="AM2159">
        <v>0</v>
      </c>
      <c r="AN2159" t="s">
        <v>697</v>
      </c>
      <c r="AO2159" t="s">
        <v>697</v>
      </c>
      <c r="AP2159" t="s">
        <v>789</v>
      </c>
      <c r="AQ2159" t="s">
        <v>4321</v>
      </c>
      <c r="AR2159" t="s">
        <v>4322</v>
      </c>
      <c r="AS2159" t="s">
        <v>697</v>
      </c>
      <c r="AT2159" t="s">
        <v>697</v>
      </c>
      <c r="AU2159" t="s">
        <v>706</v>
      </c>
      <c r="AV2159" t="s">
        <v>606</v>
      </c>
      <c r="AW2159" t="s">
        <v>196</v>
      </c>
      <c r="AX2159" t="s">
        <v>697</v>
      </c>
      <c r="AY2159" t="s">
        <v>697</v>
      </c>
      <c r="AZ2159" t="s">
        <v>697</v>
      </c>
      <c r="BA2159" t="s">
        <v>2158</v>
      </c>
      <c r="BB2159" t="s">
        <v>2932</v>
      </c>
      <c r="BC2159">
        <v>0</v>
      </c>
      <c r="BD2159" t="s">
        <v>697</v>
      </c>
      <c r="BE2159">
        <v>0</v>
      </c>
      <c r="BF2159">
        <v>0</v>
      </c>
      <c r="BG2159">
        <v>0</v>
      </c>
      <c r="BH2159">
        <v>0</v>
      </c>
      <c r="BI2159" t="s">
        <v>197</v>
      </c>
      <c r="BJ2159" t="s">
        <v>697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 t="s">
        <v>4323</v>
      </c>
      <c r="BQ2159">
        <v>0</v>
      </c>
      <c r="BR2159">
        <v>0</v>
      </c>
      <c r="BS2159">
        <v>0</v>
      </c>
      <c r="BT2159" t="s">
        <v>697</v>
      </c>
      <c r="BU2159">
        <v>0</v>
      </c>
      <c r="BV2159">
        <v>0</v>
      </c>
      <c r="BW2159" t="s">
        <v>697</v>
      </c>
      <c r="BX2159">
        <v>0</v>
      </c>
    </row>
    <row r="2160" spans="1:76" x14ac:dyDescent="0.25">
      <c r="A2160" t="s">
        <v>815</v>
      </c>
      <c r="B2160" t="s">
        <v>191</v>
      </c>
      <c r="C2160" t="s">
        <v>816</v>
      </c>
      <c r="D2160" t="s">
        <v>274</v>
      </c>
      <c r="E2160" t="s">
        <v>192</v>
      </c>
      <c r="F2160" t="s">
        <v>680</v>
      </c>
      <c r="G2160" t="s">
        <v>697</v>
      </c>
      <c r="H2160" t="s">
        <v>89</v>
      </c>
      <c r="I2160" t="s">
        <v>1131</v>
      </c>
      <c r="J2160" t="s">
        <v>3088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697</v>
      </c>
      <c r="AC2160" s="2">
        <v>0</v>
      </c>
      <c r="AD2160">
        <v>0</v>
      </c>
      <c r="AE2160">
        <v>0</v>
      </c>
      <c r="AF2160">
        <v>1</v>
      </c>
      <c r="AG2160">
        <v>0</v>
      </c>
      <c r="AH2160">
        <v>57.91</v>
      </c>
      <c r="AI2160" t="s">
        <v>698</v>
      </c>
      <c r="AJ2160" t="s">
        <v>705</v>
      </c>
      <c r="AK2160" t="s">
        <v>697</v>
      </c>
      <c r="AL2160">
        <v>0</v>
      </c>
      <c r="AM2160">
        <v>0</v>
      </c>
      <c r="AN2160" t="s">
        <v>194</v>
      </c>
      <c r="AO2160" t="s">
        <v>697</v>
      </c>
      <c r="AP2160" t="s">
        <v>697</v>
      </c>
      <c r="AQ2160" t="s">
        <v>4324</v>
      </c>
      <c r="AR2160" t="s">
        <v>4325</v>
      </c>
      <c r="AS2160" t="s">
        <v>697</v>
      </c>
      <c r="AT2160" t="s">
        <v>697</v>
      </c>
      <c r="AU2160" t="s">
        <v>706</v>
      </c>
      <c r="AV2160" t="s">
        <v>4326</v>
      </c>
      <c r="AW2160" t="s">
        <v>196</v>
      </c>
      <c r="AX2160" t="s">
        <v>697</v>
      </c>
      <c r="AY2160" t="s">
        <v>697</v>
      </c>
      <c r="AZ2160" t="s">
        <v>697</v>
      </c>
      <c r="BA2160" t="s">
        <v>2167</v>
      </c>
      <c r="BB2160" t="s">
        <v>3986</v>
      </c>
      <c r="BC2160">
        <v>0</v>
      </c>
      <c r="BD2160" t="s">
        <v>697</v>
      </c>
      <c r="BE2160">
        <v>0</v>
      </c>
      <c r="BF2160">
        <v>0</v>
      </c>
      <c r="BG2160">
        <v>0</v>
      </c>
      <c r="BH2160">
        <v>2.25</v>
      </c>
      <c r="BI2160" t="s">
        <v>197</v>
      </c>
      <c r="BJ2160" t="s">
        <v>192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 t="s">
        <v>4327</v>
      </c>
      <c r="BQ2160">
        <v>0</v>
      </c>
      <c r="BR2160">
        <v>0</v>
      </c>
      <c r="BS2160">
        <v>0</v>
      </c>
      <c r="BT2160" t="s">
        <v>880</v>
      </c>
      <c r="BU2160">
        <v>0</v>
      </c>
      <c r="BV2160">
        <v>0</v>
      </c>
      <c r="BW2160" t="s">
        <v>697</v>
      </c>
      <c r="BX2160">
        <v>0</v>
      </c>
    </row>
    <row r="2161" spans="1:76" x14ac:dyDescent="0.25">
      <c r="A2161" t="s">
        <v>815</v>
      </c>
      <c r="B2161" t="s">
        <v>191</v>
      </c>
      <c r="C2161" t="s">
        <v>816</v>
      </c>
      <c r="D2161" t="s">
        <v>274</v>
      </c>
      <c r="E2161" t="s">
        <v>192</v>
      </c>
      <c r="F2161" t="s">
        <v>680</v>
      </c>
      <c r="G2161" t="s">
        <v>198</v>
      </c>
      <c r="H2161" t="s">
        <v>198</v>
      </c>
      <c r="I2161" t="s">
        <v>1131</v>
      </c>
      <c r="J2161" t="s">
        <v>3088</v>
      </c>
      <c r="K2161">
        <v>1</v>
      </c>
      <c r="L2161">
        <v>825.95</v>
      </c>
      <c r="M2161">
        <v>696.2</v>
      </c>
      <c r="N2161">
        <v>0</v>
      </c>
      <c r="O2161">
        <v>0</v>
      </c>
      <c r="P2161">
        <v>0</v>
      </c>
      <c r="Q2161">
        <v>825.95</v>
      </c>
      <c r="R2161">
        <v>0</v>
      </c>
      <c r="S2161">
        <v>0</v>
      </c>
      <c r="T2161">
        <v>15.71</v>
      </c>
      <c r="U2161">
        <v>27.5</v>
      </c>
      <c r="V2161">
        <v>22.54</v>
      </c>
      <c r="W2161">
        <v>6.83</v>
      </c>
      <c r="X2161">
        <v>79.819999999999993</v>
      </c>
      <c r="Y2161">
        <v>0</v>
      </c>
      <c r="Z2161">
        <v>23.36</v>
      </c>
      <c r="AA2161">
        <v>3.36</v>
      </c>
      <c r="AB2161" t="s">
        <v>199</v>
      </c>
      <c r="AC2161" s="2">
        <v>79.819672131147541</v>
      </c>
      <c r="AD2161">
        <v>17.559999999999999</v>
      </c>
      <c r="AE2161">
        <v>575.46</v>
      </c>
      <c r="AF2161">
        <v>0</v>
      </c>
      <c r="AG2161">
        <v>0</v>
      </c>
      <c r="AH2161">
        <v>0</v>
      </c>
      <c r="AI2161" t="s">
        <v>697</v>
      </c>
      <c r="AJ2161" t="s">
        <v>697</v>
      </c>
      <c r="AK2161" t="s">
        <v>697</v>
      </c>
      <c r="AL2161">
        <v>0</v>
      </c>
      <c r="AM2161">
        <v>0</v>
      </c>
      <c r="AN2161" t="s">
        <v>697</v>
      </c>
      <c r="AO2161" t="s">
        <v>697</v>
      </c>
      <c r="AP2161" t="s">
        <v>4328</v>
      </c>
      <c r="AQ2161" t="s">
        <v>4324</v>
      </c>
      <c r="AR2161" t="s">
        <v>4325</v>
      </c>
      <c r="AS2161" t="s">
        <v>697</v>
      </c>
      <c r="AT2161" t="s">
        <v>697</v>
      </c>
      <c r="AU2161" t="s">
        <v>706</v>
      </c>
      <c r="AV2161" t="s">
        <v>4326</v>
      </c>
      <c r="AW2161" t="s">
        <v>196</v>
      </c>
      <c r="AX2161" t="s">
        <v>697</v>
      </c>
      <c r="AY2161" t="s">
        <v>697</v>
      </c>
      <c r="AZ2161" t="s">
        <v>697</v>
      </c>
      <c r="BA2161" t="s">
        <v>2167</v>
      </c>
      <c r="BB2161" t="s">
        <v>3986</v>
      </c>
      <c r="BC2161">
        <v>0</v>
      </c>
      <c r="BD2161" t="s">
        <v>697</v>
      </c>
      <c r="BE2161">
        <v>0</v>
      </c>
      <c r="BF2161">
        <v>0</v>
      </c>
      <c r="BG2161">
        <v>0</v>
      </c>
      <c r="BH2161">
        <v>0</v>
      </c>
      <c r="BI2161" t="s">
        <v>197</v>
      </c>
      <c r="BJ2161" t="s">
        <v>697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 t="s">
        <v>4327</v>
      </c>
      <c r="BQ2161">
        <v>0</v>
      </c>
      <c r="BR2161">
        <v>0</v>
      </c>
      <c r="BS2161">
        <v>0</v>
      </c>
      <c r="BT2161" t="s">
        <v>697</v>
      </c>
      <c r="BU2161">
        <v>0</v>
      </c>
      <c r="BV2161">
        <v>0</v>
      </c>
      <c r="BW2161" t="s">
        <v>697</v>
      </c>
      <c r="BX2161">
        <v>0</v>
      </c>
    </row>
    <row r="2162" spans="1:76" x14ac:dyDescent="0.25">
      <c r="A2162" t="s">
        <v>735</v>
      </c>
      <c r="B2162" t="s">
        <v>231</v>
      </c>
      <c r="C2162" t="s">
        <v>232</v>
      </c>
      <c r="D2162" t="s">
        <v>233</v>
      </c>
      <c r="E2162" t="s">
        <v>192</v>
      </c>
      <c r="F2162" t="s">
        <v>234</v>
      </c>
      <c r="G2162" t="s">
        <v>697</v>
      </c>
      <c r="H2162" t="s">
        <v>89</v>
      </c>
      <c r="I2162" t="s">
        <v>1435</v>
      </c>
      <c r="J2162" t="s">
        <v>3088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697</v>
      </c>
      <c r="AC2162" s="2">
        <v>0</v>
      </c>
      <c r="AD2162">
        <v>0</v>
      </c>
      <c r="AE2162">
        <v>0</v>
      </c>
      <c r="AF2162">
        <v>1</v>
      </c>
      <c r="AG2162">
        <v>0</v>
      </c>
      <c r="AH2162">
        <v>55.44</v>
      </c>
      <c r="AI2162" t="s">
        <v>894</v>
      </c>
      <c r="AJ2162" t="s">
        <v>1011</v>
      </c>
      <c r="AK2162" t="s">
        <v>697</v>
      </c>
      <c r="AL2162">
        <v>0</v>
      </c>
      <c r="AM2162">
        <v>0</v>
      </c>
      <c r="AN2162" t="s">
        <v>235</v>
      </c>
      <c r="AO2162" t="s">
        <v>697</v>
      </c>
      <c r="AP2162" t="s">
        <v>697</v>
      </c>
      <c r="AQ2162" t="s">
        <v>4329</v>
      </c>
      <c r="AR2162" t="s">
        <v>4330</v>
      </c>
      <c r="AS2162" t="s">
        <v>697</v>
      </c>
      <c r="AT2162" t="s">
        <v>697</v>
      </c>
      <c r="AU2162" t="s">
        <v>213</v>
      </c>
      <c r="AV2162" t="s">
        <v>605</v>
      </c>
      <c r="AW2162" t="s">
        <v>196</v>
      </c>
      <c r="AX2162" t="s">
        <v>697</v>
      </c>
      <c r="AY2162" t="s">
        <v>697</v>
      </c>
      <c r="AZ2162" t="s">
        <v>697</v>
      </c>
      <c r="BA2162" t="s">
        <v>2247</v>
      </c>
      <c r="BB2162" t="s">
        <v>3331</v>
      </c>
      <c r="BC2162">
        <v>0</v>
      </c>
      <c r="BD2162" t="s">
        <v>697</v>
      </c>
      <c r="BE2162">
        <v>0</v>
      </c>
      <c r="BF2162">
        <v>0</v>
      </c>
      <c r="BG2162">
        <v>0</v>
      </c>
      <c r="BH2162">
        <v>1.75</v>
      </c>
      <c r="BI2162" t="s">
        <v>197</v>
      </c>
      <c r="BJ2162" t="s">
        <v>192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 t="s">
        <v>4331</v>
      </c>
      <c r="BQ2162">
        <v>0</v>
      </c>
      <c r="BR2162">
        <v>0</v>
      </c>
      <c r="BS2162">
        <v>0</v>
      </c>
      <c r="BT2162" t="s">
        <v>880</v>
      </c>
      <c r="BU2162">
        <v>0</v>
      </c>
      <c r="BV2162">
        <v>0</v>
      </c>
      <c r="BW2162" t="s">
        <v>697</v>
      </c>
      <c r="BX2162">
        <v>0</v>
      </c>
    </row>
    <row r="2163" spans="1:76" x14ac:dyDescent="0.25">
      <c r="A2163" t="s">
        <v>735</v>
      </c>
      <c r="B2163" t="s">
        <v>231</v>
      </c>
      <c r="C2163" t="s">
        <v>232</v>
      </c>
      <c r="D2163" t="s">
        <v>233</v>
      </c>
      <c r="E2163" t="s">
        <v>192</v>
      </c>
      <c r="F2163" t="s">
        <v>234</v>
      </c>
      <c r="G2163" t="s">
        <v>697</v>
      </c>
      <c r="H2163" t="s">
        <v>89</v>
      </c>
      <c r="I2163" t="s">
        <v>1435</v>
      </c>
      <c r="J2163" t="s">
        <v>3088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697</v>
      </c>
      <c r="AC2163" s="2">
        <v>0</v>
      </c>
      <c r="AD2163">
        <v>0</v>
      </c>
      <c r="AE2163">
        <v>0</v>
      </c>
      <c r="AF2163">
        <v>0</v>
      </c>
      <c r="AG2163">
        <v>1</v>
      </c>
      <c r="AH2163">
        <v>50</v>
      </c>
      <c r="AI2163" t="s">
        <v>894</v>
      </c>
      <c r="AJ2163" t="s">
        <v>1011</v>
      </c>
      <c r="AK2163" t="s">
        <v>697</v>
      </c>
      <c r="AL2163">
        <v>0</v>
      </c>
      <c r="AM2163">
        <v>0</v>
      </c>
      <c r="AN2163" t="s">
        <v>237</v>
      </c>
      <c r="AO2163" t="s">
        <v>697</v>
      </c>
      <c r="AP2163" t="s">
        <v>697</v>
      </c>
      <c r="AQ2163" t="s">
        <v>4329</v>
      </c>
      <c r="AR2163" t="s">
        <v>4330</v>
      </c>
      <c r="AS2163" t="s">
        <v>697</v>
      </c>
      <c r="AT2163" t="s">
        <v>697</v>
      </c>
      <c r="AU2163" t="s">
        <v>213</v>
      </c>
      <c r="AV2163" t="s">
        <v>605</v>
      </c>
      <c r="AW2163" t="s">
        <v>196</v>
      </c>
      <c r="AX2163" t="s">
        <v>697</v>
      </c>
      <c r="AY2163" t="s">
        <v>697</v>
      </c>
      <c r="AZ2163" t="s">
        <v>697</v>
      </c>
      <c r="BA2163" t="s">
        <v>2247</v>
      </c>
      <c r="BB2163" t="s">
        <v>3331</v>
      </c>
      <c r="BC2163">
        <v>0</v>
      </c>
      <c r="BD2163" t="s">
        <v>697</v>
      </c>
      <c r="BE2163">
        <v>0</v>
      </c>
      <c r="BF2163">
        <v>0</v>
      </c>
      <c r="BG2163">
        <v>0</v>
      </c>
      <c r="BH2163">
        <v>1.75</v>
      </c>
      <c r="BI2163" t="s">
        <v>197</v>
      </c>
      <c r="BJ2163" t="s">
        <v>192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 t="s">
        <v>4331</v>
      </c>
      <c r="BQ2163">
        <v>0</v>
      </c>
      <c r="BR2163">
        <v>0</v>
      </c>
      <c r="BS2163">
        <v>0</v>
      </c>
      <c r="BT2163" t="s">
        <v>880</v>
      </c>
      <c r="BU2163">
        <v>0</v>
      </c>
      <c r="BV2163">
        <v>0</v>
      </c>
      <c r="BW2163" t="s">
        <v>697</v>
      </c>
      <c r="BX2163">
        <v>0</v>
      </c>
    </row>
    <row r="2164" spans="1:76" x14ac:dyDescent="0.25">
      <c r="A2164" t="s">
        <v>746</v>
      </c>
      <c r="B2164" t="s">
        <v>201</v>
      </c>
      <c r="C2164" t="s">
        <v>249</v>
      </c>
      <c r="D2164" t="s">
        <v>250</v>
      </c>
      <c r="E2164" t="s">
        <v>192</v>
      </c>
      <c r="F2164" t="s">
        <v>251</v>
      </c>
      <c r="G2164" t="s">
        <v>697</v>
      </c>
      <c r="H2164" t="s">
        <v>89</v>
      </c>
      <c r="I2164" t="s">
        <v>1318</v>
      </c>
      <c r="J2164" t="s">
        <v>3088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697</v>
      </c>
      <c r="AC2164" s="2">
        <v>0</v>
      </c>
      <c r="AD2164">
        <v>0</v>
      </c>
      <c r="AE2164">
        <v>0</v>
      </c>
      <c r="AF2164">
        <v>1</v>
      </c>
      <c r="AG2164">
        <v>0</v>
      </c>
      <c r="AH2164">
        <v>44.55</v>
      </c>
      <c r="AI2164" t="s">
        <v>451</v>
      </c>
      <c r="AJ2164" t="s">
        <v>454</v>
      </c>
      <c r="AK2164" t="s">
        <v>697</v>
      </c>
      <c r="AL2164">
        <v>0</v>
      </c>
      <c r="AM2164">
        <v>0</v>
      </c>
      <c r="AN2164" t="s">
        <v>194</v>
      </c>
      <c r="AO2164" t="s">
        <v>697</v>
      </c>
      <c r="AP2164" t="s">
        <v>697</v>
      </c>
      <c r="AQ2164" t="s">
        <v>1552</v>
      </c>
      <c r="AR2164" t="s">
        <v>1553</v>
      </c>
      <c r="AS2164" t="s">
        <v>697</v>
      </c>
      <c r="AT2164" t="s">
        <v>697</v>
      </c>
      <c r="AU2164" t="s">
        <v>207</v>
      </c>
      <c r="AV2164" t="s">
        <v>605</v>
      </c>
      <c r="AW2164" t="s">
        <v>196</v>
      </c>
      <c r="AX2164" t="s">
        <v>697</v>
      </c>
      <c r="AY2164" t="s">
        <v>697</v>
      </c>
      <c r="AZ2164" t="s">
        <v>697</v>
      </c>
      <c r="BA2164" t="s">
        <v>4143</v>
      </c>
      <c r="BB2164" t="s">
        <v>4144</v>
      </c>
      <c r="BC2164">
        <v>0</v>
      </c>
      <c r="BD2164" t="s">
        <v>697</v>
      </c>
      <c r="BE2164">
        <v>0</v>
      </c>
      <c r="BF2164">
        <v>0</v>
      </c>
      <c r="BG2164">
        <v>0</v>
      </c>
      <c r="BH2164">
        <v>1.5</v>
      </c>
      <c r="BI2164" t="s">
        <v>197</v>
      </c>
      <c r="BJ2164" t="s">
        <v>192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 t="s">
        <v>4332</v>
      </c>
      <c r="BQ2164">
        <v>0</v>
      </c>
      <c r="BR2164">
        <v>0</v>
      </c>
      <c r="BS2164">
        <v>0</v>
      </c>
      <c r="BT2164" t="s">
        <v>880</v>
      </c>
      <c r="BU2164">
        <v>0</v>
      </c>
      <c r="BV2164">
        <v>0</v>
      </c>
      <c r="BW2164" t="s">
        <v>697</v>
      </c>
      <c r="BX2164">
        <v>0</v>
      </c>
    </row>
    <row r="2165" spans="1:76" x14ac:dyDescent="0.25">
      <c r="A2165" t="s">
        <v>746</v>
      </c>
      <c r="B2165" t="s">
        <v>201</v>
      </c>
      <c r="C2165" t="s">
        <v>249</v>
      </c>
      <c r="D2165" t="s">
        <v>250</v>
      </c>
      <c r="E2165" t="s">
        <v>192</v>
      </c>
      <c r="F2165" t="s">
        <v>251</v>
      </c>
      <c r="G2165" t="s">
        <v>198</v>
      </c>
      <c r="H2165" t="s">
        <v>198</v>
      </c>
      <c r="I2165" t="s">
        <v>1318</v>
      </c>
      <c r="J2165" t="s">
        <v>3088</v>
      </c>
      <c r="K2165">
        <v>1</v>
      </c>
      <c r="L2165">
        <v>578</v>
      </c>
      <c r="M2165">
        <v>414</v>
      </c>
      <c r="N2165">
        <v>0</v>
      </c>
      <c r="O2165">
        <v>0</v>
      </c>
      <c r="P2165">
        <v>0</v>
      </c>
      <c r="Q2165">
        <v>578</v>
      </c>
      <c r="R2165">
        <v>0</v>
      </c>
      <c r="S2165">
        <v>0</v>
      </c>
      <c r="T2165">
        <v>28.37</v>
      </c>
      <c r="U2165">
        <v>29.5</v>
      </c>
      <c r="V2165">
        <v>24.18</v>
      </c>
      <c r="W2165">
        <v>-4.1900000000000004</v>
      </c>
      <c r="X2165">
        <v>5.34</v>
      </c>
      <c r="Y2165">
        <v>0</v>
      </c>
      <c r="Z2165">
        <v>13.46</v>
      </c>
      <c r="AA2165">
        <v>3.25</v>
      </c>
      <c r="AB2165" t="s">
        <v>199</v>
      </c>
      <c r="AC2165" s="2">
        <v>5.3360655737704921</v>
      </c>
      <c r="AD2165">
        <v>1.17</v>
      </c>
      <c r="AE2165">
        <v>394.03</v>
      </c>
      <c r="AF2165">
        <v>0</v>
      </c>
      <c r="AG2165">
        <v>0</v>
      </c>
      <c r="AH2165">
        <v>0</v>
      </c>
      <c r="AI2165" t="s">
        <v>697</v>
      </c>
      <c r="AJ2165" t="s">
        <v>697</v>
      </c>
      <c r="AK2165" t="s">
        <v>697</v>
      </c>
      <c r="AL2165">
        <v>0</v>
      </c>
      <c r="AM2165">
        <v>0</v>
      </c>
      <c r="AN2165" t="s">
        <v>697</v>
      </c>
      <c r="AO2165" t="s">
        <v>697</v>
      </c>
      <c r="AP2165" t="s">
        <v>215</v>
      </c>
      <c r="AQ2165" t="s">
        <v>1552</v>
      </c>
      <c r="AR2165" t="s">
        <v>1553</v>
      </c>
      <c r="AS2165" t="s">
        <v>697</v>
      </c>
      <c r="AT2165" t="s">
        <v>697</v>
      </c>
      <c r="AU2165" t="s">
        <v>207</v>
      </c>
      <c r="AV2165" t="s">
        <v>605</v>
      </c>
      <c r="AW2165" t="s">
        <v>196</v>
      </c>
      <c r="AX2165" t="s">
        <v>697</v>
      </c>
      <c r="AY2165" t="s">
        <v>697</v>
      </c>
      <c r="AZ2165" t="s">
        <v>697</v>
      </c>
      <c r="BA2165" t="s">
        <v>4143</v>
      </c>
      <c r="BB2165" t="s">
        <v>4144</v>
      </c>
      <c r="BC2165">
        <v>0</v>
      </c>
      <c r="BD2165" t="s">
        <v>697</v>
      </c>
      <c r="BE2165">
        <v>0</v>
      </c>
      <c r="BF2165">
        <v>0</v>
      </c>
      <c r="BG2165">
        <v>0</v>
      </c>
      <c r="BH2165">
        <v>0</v>
      </c>
      <c r="BI2165" t="s">
        <v>197</v>
      </c>
      <c r="BJ2165" t="s">
        <v>697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 t="s">
        <v>4332</v>
      </c>
      <c r="BQ2165">
        <v>0</v>
      </c>
      <c r="BR2165">
        <v>0</v>
      </c>
      <c r="BS2165">
        <v>0</v>
      </c>
      <c r="BT2165" t="s">
        <v>697</v>
      </c>
      <c r="BU2165">
        <v>0</v>
      </c>
      <c r="BV2165">
        <v>0</v>
      </c>
      <c r="BW2165" t="s">
        <v>697</v>
      </c>
      <c r="BX2165">
        <v>0</v>
      </c>
    </row>
    <row r="2166" spans="1:76" x14ac:dyDescent="0.25">
      <c r="A2166" t="s">
        <v>732</v>
      </c>
      <c r="B2166" t="s">
        <v>231</v>
      </c>
      <c r="C2166" t="s">
        <v>455</v>
      </c>
      <c r="D2166" t="s">
        <v>255</v>
      </c>
      <c r="E2166" t="s">
        <v>192</v>
      </c>
      <c r="F2166" t="s">
        <v>456</v>
      </c>
      <c r="G2166" t="s">
        <v>697</v>
      </c>
      <c r="H2166" t="s">
        <v>89</v>
      </c>
      <c r="I2166" t="s">
        <v>2633</v>
      </c>
      <c r="J2166" t="s">
        <v>3339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697</v>
      </c>
      <c r="AC2166" s="2">
        <v>0</v>
      </c>
      <c r="AD2166">
        <v>0</v>
      </c>
      <c r="AE2166">
        <v>0</v>
      </c>
      <c r="AF2166">
        <v>1</v>
      </c>
      <c r="AG2166">
        <v>0</v>
      </c>
      <c r="AH2166">
        <v>44.55</v>
      </c>
      <c r="AI2166" t="s">
        <v>451</v>
      </c>
      <c r="AJ2166" t="s">
        <v>454</v>
      </c>
      <c r="AK2166" t="s">
        <v>697</v>
      </c>
      <c r="AL2166">
        <v>0</v>
      </c>
      <c r="AM2166">
        <v>0</v>
      </c>
      <c r="AN2166" t="s">
        <v>194</v>
      </c>
      <c r="AO2166" t="s">
        <v>697</v>
      </c>
      <c r="AP2166" t="s">
        <v>697</v>
      </c>
      <c r="AQ2166" t="s">
        <v>4333</v>
      </c>
      <c r="AR2166" t="s">
        <v>4334</v>
      </c>
      <c r="AS2166" t="s">
        <v>697</v>
      </c>
      <c r="AT2166" t="s">
        <v>697</v>
      </c>
      <c r="AU2166" t="s">
        <v>207</v>
      </c>
      <c r="AV2166" t="s">
        <v>605</v>
      </c>
      <c r="AW2166" t="s">
        <v>196</v>
      </c>
      <c r="AX2166" t="s">
        <v>697</v>
      </c>
      <c r="AY2166" t="s">
        <v>697</v>
      </c>
      <c r="AZ2166" t="s">
        <v>697</v>
      </c>
      <c r="BA2166" t="s">
        <v>1246</v>
      </c>
      <c r="BB2166" t="s">
        <v>4147</v>
      </c>
      <c r="BC2166">
        <v>0</v>
      </c>
      <c r="BD2166" t="s">
        <v>697</v>
      </c>
      <c r="BE2166">
        <v>0</v>
      </c>
      <c r="BF2166">
        <v>0</v>
      </c>
      <c r="BG2166">
        <v>0</v>
      </c>
      <c r="BH2166">
        <v>1.5</v>
      </c>
      <c r="BI2166" t="s">
        <v>197</v>
      </c>
      <c r="BJ2166" t="s">
        <v>192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 t="s">
        <v>4335</v>
      </c>
      <c r="BQ2166">
        <v>0</v>
      </c>
      <c r="BR2166">
        <v>0</v>
      </c>
      <c r="BS2166">
        <v>0</v>
      </c>
      <c r="BT2166" t="s">
        <v>880</v>
      </c>
      <c r="BU2166">
        <v>0</v>
      </c>
      <c r="BV2166">
        <v>0</v>
      </c>
      <c r="BW2166" t="s">
        <v>697</v>
      </c>
      <c r="BX2166">
        <v>0</v>
      </c>
    </row>
    <row r="2167" spans="1:76" x14ac:dyDescent="0.25">
      <c r="A2167" t="s">
        <v>732</v>
      </c>
      <c r="B2167" t="s">
        <v>231</v>
      </c>
      <c r="C2167" t="s">
        <v>455</v>
      </c>
      <c r="D2167" t="s">
        <v>255</v>
      </c>
      <c r="E2167" t="s">
        <v>192</v>
      </c>
      <c r="F2167" t="s">
        <v>456</v>
      </c>
      <c r="G2167" t="s">
        <v>198</v>
      </c>
      <c r="H2167" t="s">
        <v>198</v>
      </c>
      <c r="I2167" t="s">
        <v>2633</v>
      </c>
      <c r="J2167" t="s">
        <v>3339</v>
      </c>
      <c r="K2167">
        <v>1</v>
      </c>
      <c r="L2167">
        <v>776.79</v>
      </c>
      <c r="M2167">
        <v>733.26</v>
      </c>
      <c r="N2167">
        <v>0</v>
      </c>
      <c r="O2167">
        <v>0</v>
      </c>
      <c r="P2167">
        <v>0</v>
      </c>
      <c r="Q2167">
        <v>776.79</v>
      </c>
      <c r="R2167">
        <v>0</v>
      </c>
      <c r="S2167">
        <v>0</v>
      </c>
      <c r="T2167">
        <v>5.6</v>
      </c>
      <c r="U2167">
        <v>21.5</v>
      </c>
      <c r="V2167">
        <v>17.62</v>
      </c>
      <c r="W2167">
        <v>12.02</v>
      </c>
      <c r="X2167">
        <v>101.2</v>
      </c>
      <c r="Y2167">
        <v>0</v>
      </c>
      <c r="Z2167">
        <v>16.7</v>
      </c>
      <c r="AA2167">
        <v>2.2799999999999998</v>
      </c>
      <c r="AB2167" t="s">
        <v>199</v>
      </c>
      <c r="AC2167" s="2">
        <v>101.20491803278688</v>
      </c>
      <c r="AD2167">
        <v>22.27</v>
      </c>
      <c r="AE2167">
        <v>593.09</v>
      </c>
      <c r="AF2167">
        <v>0</v>
      </c>
      <c r="AG2167">
        <v>0</v>
      </c>
      <c r="AH2167">
        <v>0</v>
      </c>
      <c r="AI2167" t="s">
        <v>697</v>
      </c>
      <c r="AJ2167" t="s">
        <v>697</v>
      </c>
      <c r="AK2167" t="s">
        <v>697</v>
      </c>
      <c r="AL2167">
        <v>0</v>
      </c>
      <c r="AM2167">
        <v>0</v>
      </c>
      <c r="AN2167" t="s">
        <v>697</v>
      </c>
      <c r="AO2167" t="s">
        <v>697</v>
      </c>
      <c r="AP2167" t="s">
        <v>827</v>
      </c>
      <c r="AQ2167" t="s">
        <v>4333</v>
      </c>
      <c r="AR2167" t="s">
        <v>4334</v>
      </c>
      <c r="AS2167" t="s">
        <v>697</v>
      </c>
      <c r="AT2167" t="s">
        <v>697</v>
      </c>
      <c r="AU2167" t="s">
        <v>207</v>
      </c>
      <c r="AV2167" t="s">
        <v>605</v>
      </c>
      <c r="AW2167" t="s">
        <v>196</v>
      </c>
      <c r="AX2167" t="s">
        <v>697</v>
      </c>
      <c r="AY2167" t="s">
        <v>697</v>
      </c>
      <c r="AZ2167" t="s">
        <v>697</v>
      </c>
      <c r="BA2167" t="s">
        <v>1246</v>
      </c>
      <c r="BB2167" t="s">
        <v>4147</v>
      </c>
      <c r="BC2167">
        <v>0</v>
      </c>
      <c r="BD2167" t="s">
        <v>697</v>
      </c>
      <c r="BE2167">
        <v>0</v>
      </c>
      <c r="BF2167">
        <v>0</v>
      </c>
      <c r="BG2167">
        <v>0</v>
      </c>
      <c r="BH2167">
        <v>0</v>
      </c>
      <c r="BI2167" t="s">
        <v>197</v>
      </c>
      <c r="BJ2167" t="s">
        <v>697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 t="s">
        <v>4335</v>
      </c>
      <c r="BQ2167">
        <v>0</v>
      </c>
      <c r="BR2167">
        <v>0</v>
      </c>
      <c r="BS2167">
        <v>0</v>
      </c>
      <c r="BT2167" t="s">
        <v>697</v>
      </c>
      <c r="BU2167">
        <v>0</v>
      </c>
      <c r="BV2167">
        <v>0</v>
      </c>
      <c r="BW2167" t="s">
        <v>697</v>
      </c>
      <c r="BX2167">
        <v>0</v>
      </c>
    </row>
    <row r="2168" spans="1:76" x14ac:dyDescent="0.25">
      <c r="A2168" t="s">
        <v>733</v>
      </c>
      <c r="B2168" t="s">
        <v>191</v>
      </c>
      <c r="C2168" t="s">
        <v>205</v>
      </c>
      <c r="D2168" t="s">
        <v>673</v>
      </c>
      <c r="E2168" t="s">
        <v>192</v>
      </c>
      <c r="F2168" t="s">
        <v>206</v>
      </c>
      <c r="G2168" t="s">
        <v>697</v>
      </c>
      <c r="H2168" t="s">
        <v>89</v>
      </c>
      <c r="I2168" t="s">
        <v>2633</v>
      </c>
      <c r="J2168" t="s">
        <v>3339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697</v>
      </c>
      <c r="AC2168" s="2">
        <v>0</v>
      </c>
      <c r="AD2168">
        <v>0</v>
      </c>
      <c r="AE2168">
        <v>0</v>
      </c>
      <c r="AF2168">
        <v>1</v>
      </c>
      <c r="AG2168">
        <v>0</v>
      </c>
      <c r="AH2168">
        <v>41.18</v>
      </c>
      <c r="AI2168" t="s">
        <v>391</v>
      </c>
      <c r="AJ2168" t="s">
        <v>392</v>
      </c>
      <c r="AK2168" t="s">
        <v>697</v>
      </c>
      <c r="AL2168">
        <v>0</v>
      </c>
      <c r="AM2168">
        <v>0</v>
      </c>
      <c r="AN2168" t="s">
        <v>194</v>
      </c>
      <c r="AO2168" t="s">
        <v>697</v>
      </c>
      <c r="AP2168" t="s">
        <v>697</v>
      </c>
      <c r="AQ2168" t="s">
        <v>4336</v>
      </c>
      <c r="AR2168" t="s">
        <v>4337</v>
      </c>
      <c r="AS2168" t="s">
        <v>697</v>
      </c>
      <c r="AT2168" t="s">
        <v>697</v>
      </c>
      <c r="AU2168" t="s">
        <v>213</v>
      </c>
      <c r="AV2168" t="s">
        <v>605</v>
      </c>
      <c r="AW2168" t="s">
        <v>196</v>
      </c>
      <c r="AX2168" t="s">
        <v>697</v>
      </c>
      <c r="AY2168" t="s">
        <v>697</v>
      </c>
      <c r="AZ2168" t="s">
        <v>697</v>
      </c>
      <c r="BA2168" t="s">
        <v>3579</v>
      </c>
      <c r="BB2168" t="s">
        <v>4156</v>
      </c>
      <c r="BC2168">
        <v>0</v>
      </c>
      <c r="BD2168" t="s">
        <v>697</v>
      </c>
      <c r="BE2168">
        <v>0</v>
      </c>
      <c r="BF2168">
        <v>0</v>
      </c>
      <c r="BG2168">
        <v>0</v>
      </c>
      <c r="BH2168">
        <v>1.6</v>
      </c>
      <c r="BI2168" t="s">
        <v>197</v>
      </c>
      <c r="BJ2168" t="s">
        <v>192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 t="s">
        <v>4338</v>
      </c>
      <c r="BQ2168">
        <v>0</v>
      </c>
      <c r="BR2168">
        <v>0</v>
      </c>
      <c r="BS2168">
        <v>0</v>
      </c>
      <c r="BT2168" t="s">
        <v>880</v>
      </c>
      <c r="BU2168">
        <v>0</v>
      </c>
      <c r="BV2168">
        <v>0</v>
      </c>
      <c r="BW2168" t="s">
        <v>697</v>
      </c>
      <c r="BX2168">
        <v>0</v>
      </c>
    </row>
    <row r="2169" spans="1:76" x14ac:dyDescent="0.25">
      <c r="A2169" t="s">
        <v>733</v>
      </c>
      <c r="B2169" t="s">
        <v>191</v>
      </c>
      <c r="C2169" t="s">
        <v>205</v>
      </c>
      <c r="D2169" t="s">
        <v>673</v>
      </c>
      <c r="E2169" t="s">
        <v>192</v>
      </c>
      <c r="F2169" t="s">
        <v>206</v>
      </c>
      <c r="G2169" t="s">
        <v>198</v>
      </c>
      <c r="H2169" t="s">
        <v>198</v>
      </c>
      <c r="I2169" t="s">
        <v>2633</v>
      </c>
      <c r="J2169" t="s">
        <v>3339</v>
      </c>
      <c r="K2169">
        <v>1</v>
      </c>
      <c r="L2169">
        <v>607.79999999999995</v>
      </c>
      <c r="M2169">
        <v>587.52</v>
      </c>
      <c r="N2169">
        <v>0</v>
      </c>
      <c r="O2169">
        <v>0</v>
      </c>
      <c r="P2169">
        <v>0</v>
      </c>
      <c r="Q2169">
        <v>607.79999999999995</v>
      </c>
      <c r="R2169">
        <v>0</v>
      </c>
      <c r="S2169">
        <v>0</v>
      </c>
      <c r="T2169">
        <v>3.34</v>
      </c>
      <c r="U2169">
        <v>32.5</v>
      </c>
      <c r="V2169">
        <v>26.64</v>
      </c>
      <c r="W2169">
        <v>23.3</v>
      </c>
      <c r="X2169">
        <v>145.29</v>
      </c>
      <c r="Y2169">
        <v>0</v>
      </c>
      <c r="Z2169">
        <v>13.36</v>
      </c>
      <c r="AA2169">
        <v>2.27</v>
      </c>
      <c r="AB2169" t="s">
        <v>199</v>
      </c>
      <c r="AC2169" s="2">
        <v>145.28688524590163</v>
      </c>
      <c r="AD2169">
        <v>31.96</v>
      </c>
      <c r="AE2169">
        <v>396.91</v>
      </c>
      <c r="AF2169">
        <v>0</v>
      </c>
      <c r="AG2169">
        <v>0</v>
      </c>
      <c r="AH2169">
        <v>0</v>
      </c>
      <c r="AI2169" t="s">
        <v>697</v>
      </c>
      <c r="AJ2169" t="s">
        <v>697</v>
      </c>
      <c r="AK2169" t="s">
        <v>697</v>
      </c>
      <c r="AL2169">
        <v>0</v>
      </c>
      <c r="AM2169">
        <v>0</v>
      </c>
      <c r="AN2169" t="s">
        <v>697</v>
      </c>
      <c r="AO2169" t="s">
        <v>697</v>
      </c>
      <c r="AP2169" t="s">
        <v>607</v>
      </c>
      <c r="AQ2169" t="s">
        <v>4336</v>
      </c>
      <c r="AR2169" t="s">
        <v>4337</v>
      </c>
      <c r="AS2169" t="s">
        <v>697</v>
      </c>
      <c r="AT2169" t="s">
        <v>697</v>
      </c>
      <c r="AU2169" t="s">
        <v>213</v>
      </c>
      <c r="AV2169" t="s">
        <v>605</v>
      </c>
      <c r="AW2169" t="s">
        <v>196</v>
      </c>
      <c r="AX2169" t="s">
        <v>697</v>
      </c>
      <c r="AY2169" t="s">
        <v>697</v>
      </c>
      <c r="AZ2169" t="s">
        <v>697</v>
      </c>
      <c r="BA2169" t="s">
        <v>3579</v>
      </c>
      <c r="BB2169" t="s">
        <v>4156</v>
      </c>
      <c r="BC2169">
        <v>0</v>
      </c>
      <c r="BD2169" t="s">
        <v>697</v>
      </c>
      <c r="BE2169">
        <v>0</v>
      </c>
      <c r="BF2169">
        <v>0</v>
      </c>
      <c r="BG2169">
        <v>0</v>
      </c>
      <c r="BH2169">
        <v>0</v>
      </c>
      <c r="BI2169" t="s">
        <v>197</v>
      </c>
      <c r="BJ2169" t="s">
        <v>697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 t="s">
        <v>4338</v>
      </c>
      <c r="BQ2169">
        <v>0</v>
      </c>
      <c r="BR2169">
        <v>0</v>
      </c>
      <c r="BS2169">
        <v>0</v>
      </c>
      <c r="BT2169" t="s">
        <v>697</v>
      </c>
      <c r="BU2169">
        <v>0</v>
      </c>
      <c r="BV2169">
        <v>0</v>
      </c>
      <c r="BW2169" t="s">
        <v>697</v>
      </c>
      <c r="BX2169">
        <v>0</v>
      </c>
    </row>
    <row r="2170" spans="1:76" x14ac:dyDescent="0.25">
      <c r="A2170" t="s">
        <v>744</v>
      </c>
      <c r="B2170" t="s">
        <v>201</v>
      </c>
      <c r="C2170" t="s">
        <v>241</v>
      </c>
      <c r="D2170" t="s">
        <v>242</v>
      </c>
      <c r="E2170" t="s">
        <v>192</v>
      </c>
      <c r="F2170" t="s">
        <v>243</v>
      </c>
      <c r="G2170" t="s">
        <v>697</v>
      </c>
      <c r="H2170" t="s">
        <v>89</v>
      </c>
      <c r="I2170" t="s">
        <v>2633</v>
      </c>
      <c r="J2170" t="s">
        <v>3339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697</v>
      </c>
      <c r="AC2170" s="2">
        <v>0</v>
      </c>
      <c r="AD2170">
        <v>0</v>
      </c>
      <c r="AE2170">
        <v>0</v>
      </c>
      <c r="AF2170">
        <v>1</v>
      </c>
      <c r="AG2170">
        <v>0</v>
      </c>
      <c r="AH2170">
        <v>50.68</v>
      </c>
      <c r="AI2170" t="s">
        <v>614</v>
      </c>
      <c r="AJ2170" t="s">
        <v>682</v>
      </c>
      <c r="AK2170" t="s">
        <v>697</v>
      </c>
      <c r="AL2170">
        <v>0</v>
      </c>
      <c r="AM2170">
        <v>0</v>
      </c>
      <c r="AN2170" t="s">
        <v>194</v>
      </c>
      <c r="AO2170" t="s">
        <v>697</v>
      </c>
      <c r="AP2170" t="s">
        <v>697</v>
      </c>
      <c r="AQ2170" t="s">
        <v>4339</v>
      </c>
      <c r="AR2170" t="s">
        <v>4340</v>
      </c>
      <c r="AS2170" t="s">
        <v>697</v>
      </c>
      <c r="AT2170" t="s">
        <v>697</v>
      </c>
      <c r="AU2170" t="s">
        <v>213</v>
      </c>
      <c r="AV2170" t="s">
        <v>605</v>
      </c>
      <c r="AW2170" t="s">
        <v>196</v>
      </c>
      <c r="AX2170" t="s">
        <v>697</v>
      </c>
      <c r="AY2170" t="s">
        <v>697</v>
      </c>
      <c r="AZ2170" t="s">
        <v>697</v>
      </c>
      <c r="BA2170" t="s">
        <v>3671</v>
      </c>
      <c r="BB2170" t="s">
        <v>4151</v>
      </c>
      <c r="BC2170">
        <v>0</v>
      </c>
      <c r="BD2170" t="s">
        <v>697</v>
      </c>
      <c r="BE2170">
        <v>0</v>
      </c>
      <c r="BF2170">
        <v>0</v>
      </c>
      <c r="BG2170">
        <v>0</v>
      </c>
      <c r="BH2170">
        <v>1.6</v>
      </c>
      <c r="BI2170" t="s">
        <v>197</v>
      </c>
      <c r="BJ2170" t="s">
        <v>192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 t="s">
        <v>4341</v>
      </c>
      <c r="BQ2170">
        <v>0</v>
      </c>
      <c r="BR2170">
        <v>0</v>
      </c>
      <c r="BS2170">
        <v>0</v>
      </c>
      <c r="BT2170" t="s">
        <v>880</v>
      </c>
      <c r="BU2170">
        <v>0</v>
      </c>
      <c r="BV2170">
        <v>0</v>
      </c>
      <c r="BW2170" t="s">
        <v>697</v>
      </c>
      <c r="BX2170">
        <v>0</v>
      </c>
    </row>
    <row r="2171" spans="1:76" x14ac:dyDescent="0.25">
      <c r="A2171" t="s">
        <v>744</v>
      </c>
      <c r="B2171" t="s">
        <v>201</v>
      </c>
      <c r="C2171" t="s">
        <v>241</v>
      </c>
      <c r="D2171" t="s">
        <v>242</v>
      </c>
      <c r="E2171" t="s">
        <v>192</v>
      </c>
      <c r="F2171" t="s">
        <v>243</v>
      </c>
      <c r="G2171" t="s">
        <v>198</v>
      </c>
      <c r="H2171" t="s">
        <v>198</v>
      </c>
      <c r="I2171" t="s">
        <v>2633</v>
      </c>
      <c r="J2171" t="s">
        <v>3339</v>
      </c>
      <c r="K2171">
        <v>1</v>
      </c>
      <c r="L2171">
        <v>744.07</v>
      </c>
      <c r="M2171">
        <v>605.91</v>
      </c>
      <c r="N2171">
        <v>0</v>
      </c>
      <c r="O2171">
        <v>0</v>
      </c>
      <c r="P2171">
        <v>0</v>
      </c>
      <c r="Q2171">
        <v>744.07</v>
      </c>
      <c r="R2171">
        <v>0</v>
      </c>
      <c r="S2171">
        <v>0</v>
      </c>
      <c r="T2171">
        <v>18.57</v>
      </c>
      <c r="U2171">
        <v>29.5</v>
      </c>
      <c r="V2171">
        <v>24.18</v>
      </c>
      <c r="W2171">
        <v>5.61</v>
      </c>
      <c r="X2171">
        <v>66.67</v>
      </c>
      <c r="Y2171">
        <v>0</v>
      </c>
      <c r="Z2171">
        <v>14.06</v>
      </c>
      <c r="AA2171">
        <v>2.3199999999999998</v>
      </c>
      <c r="AB2171" t="s">
        <v>199</v>
      </c>
      <c r="AC2171" s="2">
        <v>66.672131147540981</v>
      </c>
      <c r="AD2171">
        <v>14.67</v>
      </c>
      <c r="AE2171">
        <v>510.51</v>
      </c>
      <c r="AF2171">
        <v>0</v>
      </c>
      <c r="AG2171">
        <v>0</v>
      </c>
      <c r="AH2171">
        <v>0</v>
      </c>
      <c r="AI2171" t="s">
        <v>697</v>
      </c>
      <c r="AJ2171" t="s">
        <v>697</v>
      </c>
      <c r="AK2171" t="s">
        <v>697</v>
      </c>
      <c r="AL2171">
        <v>0</v>
      </c>
      <c r="AM2171">
        <v>0</v>
      </c>
      <c r="AN2171" t="s">
        <v>697</v>
      </c>
      <c r="AO2171" t="s">
        <v>697</v>
      </c>
      <c r="AP2171" t="s">
        <v>697</v>
      </c>
      <c r="AQ2171" t="s">
        <v>4339</v>
      </c>
      <c r="AR2171" t="s">
        <v>4340</v>
      </c>
      <c r="AS2171" t="s">
        <v>697</v>
      </c>
      <c r="AT2171" t="s">
        <v>697</v>
      </c>
      <c r="AU2171" t="s">
        <v>213</v>
      </c>
      <c r="AV2171" t="s">
        <v>605</v>
      </c>
      <c r="AW2171" t="s">
        <v>196</v>
      </c>
      <c r="AX2171" t="s">
        <v>697</v>
      </c>
      <c r="AY2171" t="s">
        <v>697</v>
      </c>
      <c r="AZ2171" t="s">
        <v>697</v>
      </c>
      <c r="BA2171" t="s">
        <v>3671</v>
      </c>
      <c r="BB2171" t="s">
        <v>4151</v>
      </c>
      <c r="BC2171">
        <v>0</v>
      </c>
      <c r="BD2171" t="s">
        <v>697</v>
      </c>
      <c r="BE2171">
        <v>0</v>
      </c>
      <c r="BF2171">
        <v>0</v>
      </c>
      <c r="BG2171">
        <v>0</v>
      </c>
      <c r="BH2171">
        <v>0</v>
      </c>
      <c r="BI2171" t="s">
        <v>197</v>
      </c>
      <c r="BJ2171" t="s">
        <v>697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 t="s">
        <v>4341</v>
      </c>
      <c r="BQ2171">
        <v>0</v>
      </c>
      <c r="BR2171">
        <v>0</v>
      </c>
      <c r="BS2171">
        <v>0</v>
      </c>
      <c r="BT2171" t="s">
        <v>697</v>
      </c>
      <c r="BU2171">
        <v>0</v>
      </c>
      <c r="BV2171">
        <v>0</v>
      </c>
      <c r="BW2171" t="s">
        <v>697</v>
      </c>
      <c r="BX2171">
        <v>0</v>
      </c>
    </row>
    <row r="2172" spans="1:76" x14ac:dyDescent="0.25">
      <c r="A2172" t="s">
        <v>1059</v>
      </c>
      <c r="B2172" t="s">
        <v>191</v>
      </c>
      <c r="C2172" t="s">
        <v>1060</v>
      </c>
      <c r="D2172" t="s">
        <v>220</v>
      </c>
      <c r="E2172" t="s">
        <v>192</v>
      </c>
      <c r="F2172" t="s">
        <v>221</v>
      </c>
      <c r="G2172" t="s">
        <v>697</v>
      </c>
      <c r="H2172" t="s">
        <v>89</v>
      </c>
      <c r="I2172" t="s">
        <v>1570</v>
      </c>
      <c r="J2172" t="s">
        <v>3339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697</v>
      </c>
      <c r="AC2172" s="2">
        <v>0</v>
      </c>
      <c r="AD2172">
        <v>0</v>
      </c>
      <c r="AE2172">
        <v>0</v>
      </c>
      <c r="AF2172">
        <v>1</v>
      </c>
      <c r="AG2172">
        <v>0</v>
      </c>
      <c r="AH2172">
        <v>41.18</v>
      </c>
      <c r="AI2172" t="s">
        <v>1141</v>
      </c>
      <c r="AJ2172" t="s">
        <v>1142</v>
      </c>
      <c r="AK2172" t="s">
        <v>697</v>
      </c>
      <c r="AL2172">
        <v>0</v>
      </c>
      <c r="AM2172">
        <v>0</v>
      </c>
      <c r="AN2172" t="s">
        <v>235</v>
      </c>
      <c r="AO2172" t="s">
        <v>697</v>
      </c>
      <c r="AP2172" t="s">
        <v>697</v>
      </c>
      <c r="AQ2172" t="s">
        <v>4342</v>
      </c>
      <c r="AR2172" t="s">
        <v>4343</v>
      </c>
      <c r="AS2172" t="s">
        <v>697</v>
      </c>
      <c r="AT2172" t="s">
        <v>697</v>
      </c>
      <c r="AU2172" t="s">
        <v>213</v>
      </c>
      <c r="AV2172" t="s">
        <v>605</v>
      </c>
      <c r="AW2172" t="s">
        <v>196</v>
      </c>
      <c r="AX2172" t="s">
        <v>697</v>
      </c>
      <c r="AY2172" t="s">
        <v>697</v>
      </c>
      <c r="AZ2172" t="s">
        <v>697</v>
      </c>
      <c r="BA2172" t="s">
        <v>2485</v>
      </c>
      <c r="BB2172" t="s">
        <v>3568</v>
      </c>
      <c r="BC2172">
        <v>0</v>
      </c>
      <c r="BD2172" t="s">
        <v>697</v>
      </c>
      <c r="BE2172">
        <v>0</v>
      </c>
      <c r="BF2172">
        <v>0</v>
      </c>
      <c r="BG2172">
        <v>0</v>
      </c>
      <c r="BH2172">
        <v>1.6</v>
      </c>
      <c r="BI2172" t="s">
        <v>197</v>
      </c>
      <c r="BJ2172" t="s">
        <v>192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 t="s">
        <v>4344</v>
      </c>
      <c r="BQ2172">
        <v>0</v>
      </c>
      <c r="BR2172">
        <v>0</v>
      </c>
      <c r="BS2172">
        <v>0</v>
      </c>
      <c r="BT2172" t="s">
        <v>880</v>
      </c>
      <c r="BU2172">
        <v>0</v>
      </c>
      <c r="BV2172">
        <v>0</v>
      </c>
      <c r="BW2172" t="s">
        <v>697</v>
      </c>
      <c r="BX2172">
        <v>0</v>
      </c>
    </row>
    <row r="2173" spans="1:76" x14ac:dyDescent="0.25">
      <c r="A2173" t="s">
        <v>1059</v>
      </c>
      <c r="B2173" t="s">
        <v>191</v>
      </c>
      <c r="C2173" t="s">
        <v>1060</v>
      </c>
      <c r="D2173" t="s">
        <v>220</v>
      </c>
      <c r="E2173" t="s">
        <v>192</v>
      </c>
      <c r="F2173" t="s">
        <v>221</v>
      </c>
      <c r="G2173" t="s">
        <v>697</v>
      </c>
      <c r="H2173" t="s">
        <v>89</v>
      </c>
      <c r="I2173" t="s">
        <v>1570</v>
      </c>
      <c r="J2173" t="s">
        <v>3339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697</v>
      </c>
      <c r="AC2173" s="2">
        <v>0</v>
      </c>
      <c r="AD2173">
        <v>0</v>
      </c>
      <c r="AE2173">
        <v>0</v>
      </c>
      <c r="AF2173">
        <v>0</v>
      </c>
      <c r="AG2173">
        <v>1</v>
      </c>
      <c r="AH2173">
        <v>50</v>
      </c>
      <c r="AI2173" t="s">
        <v>1141</v>
      </c>
      <c r="AJ2173" t="s">
        <v>1142</v>
      </c>
      <c r="AK2173" t="s">
        <v>697</v>
      </c>
      <c r="AL2173">
        <v>0</v>
      </c>
      <c r="AM2173">
        <v>0</v>
      </c>
      <c r="AN2173" t="s">
        <v>237</v>
      </c>
      <c r="AO2173" t="s">
        <v>697</v>
      </c>
      <c r="AP2173" t="s">
        <v>697</v>
      </c>
      <c r="AQ2173" t="s">
        <v>4342</v>
      </c>
      <c r="AR2173" t="s">
        <v>4343</v>
      </c>
      <c r="AS2173" t="s">
        <v>697</v>
      </c>
      <c r="AT2173" t="s">
        <v>697</v>
      </c>
      <c r="AU2173" t="s">
        <v>213</v>
      </c>
      <c r="AV2173" t="s">
        <v>605</v>
      </c>
      <c r="AW2173" t="s">
        <v>196</v>
      </c>
      <c r="AX2173" t="s">
        <v>697</v>
      </c>
      <c r="AY2173" t="s">
        <v>697</v>
      </c>
      <c r="AZ2173" t="s">
        <v>697</v>
      </c>
      <c r="BA2173" t="s">
        <v>2485</v>
      </c>
      <c r="BB2173" t="s">
        <v>3568</v>
      </c>
      <c r="BC2173">
        <v>0</v>
      </c>
      <c r="BD2173" t="s">
        <v>697</v>
      </c>
      <c r="BE2173">
        <v>0</v>
      </c>
      <c r="BF2173">
        <v>0</v>
      </c>
      <c r="BG2173">
        <v>0</v>
      </c>
      <c r="BH2173">
        <v>1.6</v>
      </c>
      <c r="BI2173" t="s">
        <v>197</v>
      </c>
      <c r="BJ2173" t="s">
        <v>192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 t="s">
        <v>4344</v>
      </c>
      <c r="BQ2173">
        <v>0</v>
      </c>
      <c r="BR2173">
        <v>0</v>
      </c>
      <c r="BS2173">
        <v>0</v>
      </c>
      <c r="BT2173" t="s">
        <v>880</v>
      </c>
      <c r="BU2173">
        <v>0</v>
      </c>
      <c r="BV2173">
        <v>0</v>
      </c>
      <c r="BW2173" t="s">
        <v>697</v>
      </c>
      <c r="BX2173">
        <v>0</v>
      </c>
    </row>
    <row r="2174" spans="1:76" x14ac:dyDescent="0.25">
      <c r="A2174" t="s">
        <v>736</v>
      </c>
      <c r="B2174" t="s">
        <v>231</v>
      </c>
      <c r="C2174" t="s">
        <v>256</v>
      </c>
      <c r="D2174" t="s">
        <v>255</v>
      </c>
      <c r="E2174" t="s">
        <v>192</v>
      </c>
      <c r="F2174" t="s">
        <v>257</v>
      </c>
      <c r="G2174" t="s">
        <v>697</v>
      </c>
      <c r="H2174" t="s">
        <v>89</v>
      </c>
      <c r="I2174" t="s">
        <v>2264</v>
      </c>
      <c r="J2174" t="s">
        <v>3781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697</v>
      </c>
      <c r="AC2174" s="2">
        <v>0</v>
      </c>
      <c r="AD2174">
        <v>0</v>
      </c>
      <c r="AE2174">
        <v>0</v>
      </c>
      <c r="AF2174">
        <v>1</v>
      </c>
      <c r="AG2174">
        <v>0</v>
      </c>
      <c r="AH2174">
        <v>51.97</v>
      </c>
      <c r="AI2174" t="s">
        <v>894</v>
      </c>
      <c r="AJ2174" t="s">
        <v>1011</v>
      </c>
      <c r="AK2174" t="s">
        <v>697</v>
      </c>
      <c r="AL2174">
        <v>0</v>
      </c>
      <c r="AM2174">
        <v>0</v>
      </c>
      <c r="AN2174" t="s">
        <v>194</v>
      </c>
      <c r="AO2174" t="s">
        <v>697</v>
      </c>
      <c r="AP2174" t="s">
        <v>697</v>
      </c>
      <c r="AQ2174" t="s">
        <v>4345</v>
      </c>
      <c r="AR2174" t="s">
        <v>4346</v>
      </c>
      <c r="AS2174" t="s">
        <v>697</v>
      </c>
      <c r="AT2174" t="s">
        <v>697</v>
      </c>
      <c r="AU2174" t="s">
        <v>213</v>
      </c>
      <c r="AV2174" t="s">
        <v>605</v>
      </c>
      <c r="AW2174" t="s">
        <v>196</v>
      </c>
      <c r="AX2174" t="s">
        <v>697</v>
      </c>
      <c r="AY2174" t="s">
        <v>697</v>
      </c>
      <c r="AZ2174" t="s">
        <v>697</v>
      </c>
      <c r="BA2174" t="s">
        <v>3074</v>
      </c>
      <c r="BB2174" t="s">
        <v>4347</v>
      </c>
      <c r="BC2174">
        <v>0</v>
      </c>
      <c r="BD2174" t="s">
        <v>697</v>
      </c>
      <c r="BE2174">
        <v>0</v>
      </c>
      <c r="BF2174">
        <v>0</v>
      </c>
      <c r="BG2174">
        <v>0</v>
      </c>
      <c r="BH2174">
        <v>1.75</v>
      </c>
      <c r="BI2174" t="s">
        <v>197</v>
      </c>
      <c r="BJ2174" t="s">
        <v>192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 t="s">
        <v>4348</v>
      </c>
      <c r="BQ2174">
        <v>0</v>
      </c>
      <c r="BR2174">
        <v>0</v>
      </c>
      <c r="BS2174">
        <v>0</v>
      </c>
      <c r="BT2174" t="s">
        <v>880</v>
      </c>
      <c r="BU2174">
        <v>0</v>
      </c>
      <c r="BV2174">
        <v>0</v>
      </c>
      <c r="BW2174" t="s">
        <v>697</v>
      </c>
      <c r="BX2174">
        <v>0</v>
      </c>
    </row>
    <row r="2175" spans="1:76" x14ac:dyDescent="0.25">
      <c r="A2175" t="s">
        <v>736</v>
      </c>
      <c r="B2175" t="s">
        <v>231</v>
      </c>
      <c r="C2175" t="s">
        <v>256</v>
      </c>
      <c r="D2175" t="s">
        <v>255</v>
      </c>
      <c r="E2175" t="s">
        <v>192</v>
      </c>
      <c r="F2175" t="s">
        <v>257</v>
      </c>
      <c r="G2175" t="s">
        <v>198</v>
      </c>
      <c r="H2175" t="s">
        <v>198</v>
      </c>
      <c r="I2175" t="s">
        <v>2264</v>
      </c>
      <c r="J2175" t="s">
        <v>3781</v>
      </c>
      <c r="K2175">
        <v>1</v>
      </c>
      <c r="L2175">
        <v>705.55</v>
      </c>
      <c r="M2175">
        <v>660.62</v>
      </c>
      <c r="N2175">
        <v>0</v>
      </c>
      <c r="O2175">
        <v>0</v>
      </c>
      <c r="P2175">
        <v>0</v>
      </c>
      <c r="Q2175">
        <v>705.55</v>
      </c>
      <c r="R2175">
        <v>0</v>
      </c>
      <c r="S2175">
        <v>0</v>
      </c>
      <c r="T2175">
        <v>6.37</v>
      </c>
      <c r="U2175">
        <v>21.5</v>
      </c>
      <c r="V2175">
        <v>17.62</v>
      </c>
      <c r="W2175">
        <v>11.25</v>
      </c>
      <c r="X2175">
        <v>87.51</v>
      </c>
      <c r="Y2175">
        <v>0</v>
      </c>
      <c r="Z2175">
        <v>15.06</v>
      </c>
      <c r="AA2175">
        <v>2.2799999999999998</v>
      </c>
      <c r="AB2175" t="s">
        <v>199</v>
      </c>
      <c r="AC2175" s="2">
        <v>87.508196721311478</v>
      </c>
      <c r="AD2175">
        <v>19.25</v>
      </c>
      <c r="AE2175">
        <v>538.79999999999995</v>
      </c>
      <c r="AF2175">
        <v>0</v>
      </c>
      <c r="AG2175">
        <v>0</v>
      </c>
      <c r="AH2175">
        <v>0</v>
      </c>
      <c r="AI2175" t="s">
        <v>697</v>
      </c>
      <c r="AJ2175" t="s">
        <v>697</v>
      </c>
      <c r="AK2175" t="s">
        <v>697</v>
      </c>
      <c r="AL2175">
        <v>0</v>
      </c>
      <c r="AM2175">
        <v>0</v>
      </c>
      <c r="AN2175" t="s">
        <v>697</v>
      </c>
      <c r="AO2175" t="s">
        <v>697</v>
      </c>
      <c r="AP2175" t="s">
        <v>607</v>
      </c>
      <c r="AQ2175" t="s">
        <v>4345</v>
      </c>
      <c r="AR2175" t="s">
        <v>4346</v>
      </c>
      <c r="AS2175" t="s">
        <v>697</v>
      </c>
      <c r="AT2175" t="s">
        <v>697</v>
      </c>
      <c r="AU2175" t="s">
        <v>213</v>
      </c>
      <c r="AV2175" t="s">
        <v>605</v>
      </c>
      <c r="AW2175" t="s">
        <v>196</v>
      </c>
      <c r="AX2175" t="s">
        <v>697</v>
      </c>
      <c r="AY2175" t="s">
        <v>697</v>
      </c>
      <c r="AZ2175" t="s">
        <v>697</v>
      </c>
      <c r="BA2175" t="s">
        <v>3074</v>
      </c>
      <c r="BB2175" t="s">
        <v>4347</v>
      </c>
      <c r="BC2175">
        <v>0</v>
      </c>
      <c r="BD2175" t="s">
        <v>697</v>
      </c>
      <c r="BE2175">
        <v>0</v>
      </c>
      <c r="BF2175">
        <v>0</v>
      </c>
      <c r="BG2175">
        <v>0</v>
      </c>
      <c r="BH2175">
        <v>0</v>
      </c>
      <c r="BI2175" t="s">
        <v>197</v>
      </c>
      <c r="BJ2175" t="s">
        <v>697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 t="s">
        <v>4348</v>
      </c>
      <c r="BQ2175">
        <v>0</v>
      </c>
      <c r="BR2175">
        <v>0</v>
      </c>
      <c r="BS2175">
        <v>0</v>
      </c>
      <c r="BT2175" t="s">
        <v>697</v>
      </c>
      <c r="BU2175">
        <v>0</v>
      </c>
      <c r="BV2175">
        <v>0</v>
      </c>
      <c r="BW2175" t="s">
        <v>697</v>
      </c>
      <c r="BX2175">
        <v>0</v>
      </c>
    </row>
    <row r="2176" spans="1:76" x14ac:dyDescent="0.25">
      <c r="A2176" t="s">
        <v>748</v>
      </c>
      <c r="B2176" t="s">
        <v>231</v>
      </c>
      <c r="C2176" t="s">
        <v>665</v>
      </c>
      <c r="D2176" t="s">
        <v>233</v>
      </c>
      <c r="E2176" t="s">
        <v>192</v>
      </c>
      <c r="F2176" t="s">
        <v>597</v>
      </c>
      <c r="G2176" t="s">
        <v>697</v>
      </c>
      <c r="H2176" t="s">
        <v>89</v>
      </c>
      <c r="I2176" t="s">
        <v>2633</v>
      </c>
      <c r="J2176" t="s">
        <v>3998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697</v>
      </c>
      <c r="AC2176" s="2">
        <v>0</v>
      </c>
      <c r="AD2176">
        <v>0</v>
      </c>
      <c r="AE2176">
        <v>0</v>
      </c>
      <c r="AF2176">
        <v>1</v>
      </c>
      <c r="AG2176">
        <v>0</v>
      </c>
      <c r="AH2176">
        <v>43.06</v>
      </c>
      <c r="AI2176" t="s">
        <v>451</v>
      </c>
      <c r="AJ2176" t="s">
        <v>454</v>
      </c>
      <c r="AK2176" t="s">
        <v>697</v>
      </c>
      <c r="AL2176">
        <v>0</v>
      </c>
      <c r="AM2176">
        <v>0</v>
      </c>
      <c r="AN2176" t="s">
        <v>194</v>
      </c>
      <c r="AO2176" t="s">
        <v>697</v>
      </c>
      <c r="AP2176" t="s">
        <v>697</v>
      </c>
      <c r="AQ2176" t="s">
        <v>4349</v>
      </c>
      <c r="AR2176" t="s">
        <v>4350</v>
      </c>
      <c r="AS2176" t="s">
        <v>697</v>
      </c>
      <c r="AT2176" t="s">
        <v>697</v>
      </c>
      <c r="AU2176" t="s">
        <v>207</v>
      </c>
      <c r="AV2176" t="s">
        <v>605</v>
      </c>
      <c r="AW2176" t="s">
        <v>196</v>
      </c>
      <c r="AX2176" t="s">
        <v>697</v>
      </c>
      <c r="AY2176" t="s">
        <v>697</v>
      </c>
      <c r="AZ2176" t="s">
        <v>697</v>
      </c>
      <c r="BA2176" t="s">
        <v>4351</v>
      </c>
      <c r="BB2176" t="s">
        <v>4352</v>
      </c>
      <c r="BC2176">
        <v>0</v>
      </c>
      <c r="BD2176" t="s">
        <v>697</v>
      </c>
      <c r="BE2176">
        <v>0</v>
      </c>
      <c r="BF2176">
        <v>0</v>
      </c>
      <c r="BG2176">
        <v>0</v>
      </c>
      <c r="BH2176">
        <v>1.5</v>
      </c>
      <c r="BI2176" t="s">
        <v>197</v>
      </c>
      <c r="BJ2176" t="s">
        <v>192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 t="s">
        <v>4353</v>
      </c>
      <c r="BQ2176">
        <v>0</v>
      </c>
      <c r="BR2176">
        <v>0</v>
      </c>
      <c r="BS2176">
        <v>0</v>
      </c>
      <c r="BT2176" t="s">
        <v>880</v>
      </c>
      <c r="BU2176">
        <v>0</v>
      </c>
      <c r="BV2176">
        <v>0</v>
      </c>
      <c r="BW2176" t="s">
        <v>697</v>
      </c>
      <c r="BX2176">
        <v>0</v>
      </c>
    </row>
    <row r="2177" spans="1:76" x14ac:dyDescent="0.25">
      <c r="A2177" t="s">
        <v>748</v>
      </c>
      <c r="B2177" t="s">
        <v>231</v>
      </c>
      <c r="C2177" t="s">
        <v>665</v>
      </c>
      <c r="D2177" t="s">
        <v>233</v>
      </c>
      <c r="E2177" t="s">
        <v>192</v>
      </c>
      <c r="F2177" t="s">
        <v>597</v>
      </c>
      <c r="G2177" t="s">
        <v>198</v>
      </c>
      <c r="H2177" t="s">
        <v>198</v>
      </c>
      <c r="I2177" t="s">
        <v>2633</v>
      </c>
      <c r="J2177" t="s">
        <v>3998</v>
      </c>
      <c r="K2177">
        <v>1</v>
      </c>
      <c r="L2177">
        <v>460.18</v>
      </c>
      <c r="M2177">
        <v>419.35</v>
      </c>
      <c r="N2177">
        <v>0</v>
      </c>
      <c r="O2177">
        <v>0</v>
      </c>
      <c r="P2177">
        <v>0</v>
      </c>
      <c r="Q2177">
        <v>460.18</v>
      </c>
      <c r="R2177">
        <v>0</v>
      </c>
      <c r="S2177">
        <v>0</v>
      </c>
      <c r="T2177">
        <v>8.8699999999999992</v>
      </c>
      <c r="U2177">
        <v>21.5</v>
      </c>
      <c r="V2177">
        <v>17.62</v>
      </c>
      <c r="W2177">
        <v>8.75</v>
      </c>
      <c r="X2177">
        <v>47.62</v>
      </c>
      <c r="Y2177">
        <v>0</v>
      </c>
      <c r="Z2177">
        <v>13.63</v>
      </c>
      <c r="AA2177">
        <v>3.25</v>
      </c>
      <c r="AB2177" t="s">
        <v>199</v>
      </c>
      <c r="AC2177" s="2">
        <v>47.622950819672134</v>
      </c>
      <c r="AD2177">
        <v>10.48</v>
      </c>
      <c r="AE2177">
        <v>347.62</v>
      </c>
      <c r="AF2177">
        <v>0</v>
      </c>
      <c r="AG2177">
        <v>0</v>
      </c>
      <c r="AH2177">
        <v>0</v>
      </c>
      <c r="AI2177" t="s">
        <v>697</v>
      </c>
      <c r="AJ2177" t="s">
        <v>697</v>
      </c>
      <c r="AK2177" t="s">
        <v>697</v>
      </c>
      <c r="AL2177">
        <v>0</v>
      </c>
      <c r="AM2177">
        <v>0</v>
      </c>
      <c r="AN2177" t="s">
        <v>697</v>
      </c>
      <c r="AO2177" t="s">
        <v>697</v>
      </c>
      <c r="AP2177" t="s">
        <v>607</v>
      </c>
      <c r="AQ2177" t="s">
        <v>4349</v>
      </c>
      <c r="AR2177" t="s">
        <v>4350</v>
      </c>
      <c r="AS2177" t="s">
        <v>697</v>
      </c>
      <c r="AT2177" t="s">
        <v>697</v>
      </c>
      <c r="AU2177" t="s">
        <v>207</v>
      </c>
      <c r="AV2177" t="s">
        <v>605</v>
      </c>
      <c r="AW2177" t="s">
        <v>196</v>
      </c>
      <c r="AX2177" t="s">
        <v>697</v>
      </c>
      <c r="AY2177" t="s">
        <v>697</v>
      </c>
      <c r="AZ2177" t="s">
        <v>697</v>
      </c>
      <c r="BA2177" t="s">
        <v>4351</v>
      </c>
      <c r="BB2177" t="s">
        <v>4352</v>
      </c>
      <c r="BC2177">
        <v>0</v>
      </c>
      <c r="BD2177" t="s">
        <v>697</v>
      </c>
      <c r="BE2177">
        <v>0</v>
      </c>
      <c r="BF2177">
        <v>0</v>
      </c>
      <c r="BG2177">
        <v>0</v>
      </c>
      <c r="BH2177">
        <v>0</v>
      </c>
      <c r="BI2177" t="s">
        <v>197</v>
      </c>
      <c r="BJ2177" t="s">
        <v>697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 t="s">
        <v>4353</v>
      </c>
      <c r="BQ2177">
        <v>0</v>
      </c>
      <c r="BR2177">
        <v>0</v>
      </c>
      <c r="BS2177">
        <v>0</v>
      </c>
      <c r="BT2177" t="s">
        <v>697</v>
      </c>
      <c r="BU2177">
        <v>0</v>
      </c>
      <c r="BV2177">
        <v>0</v>
      </c>
      <c r="BW2177" t="s">
        <v>697</v>
      </c>
      <c r="BX2177">
        <v>0</v>
      </c>
    </row>
  </sheetData>
  <autoFilter ref="A1:BL2581" xr:uid="{CD9B0D98-5C3A-454B-AED9-4C3812D0038E}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E3C8-BB63-4AD7-B5D5-28594FDD8EF5}">
  <sheetPr>
    <tabColor rgb="FFCC00CC"/>
  </sheetPr>
  <dimension ref="A1:BL93"/>
  <sheetViews>
    <sheetView showZeros="0" workbookViewId="0">
      <selection activeCell="C9" sqref="C9"/>
    </sheetView>
  </sheetViews>
  <sheetFormatPr defaultRowHeight="15.75" x14ac:dyDescent="0.25"/>
  <cols>
    <col min="1" max="64" width="35" customWidth="1"/>
  </cols>
  <sheetData>
    <row r="1" spans="1:64" ht="69.95" customHeight="1" thickBot="1" x14ac:dyDescent="0.3">
      <c r="A1" s="272" t="s">
        <v>409</v>
      </c>
      <c r="B1" s="272" t="s">
        <v>76</v>
      </c>
      <c r="C1" s="272" t="s">
        <v>137</v>
      </c>
      <c r="D1" s="272" t="s">
        <v>73</v>
      </c>
      <c r="E1" s="272" t="s">
        <v>317</v>
      </c>
      <c r="F1" s="272" t="s">
        <v>318</v>
      </c>
      <c r="G1" s="272" t="s">
        <v>464</v>
      </c>
      <c r="H1" s="272" t="s">
        <v>319</v>
      </c>
      <c r="I1" s="272" t="s">
        <v>320</v>
      </c>
      <c r="J1" s="272" t="s">
        <v>321</v>
      </c>
      <c r="K1" s="272" t="s">
        <v>322</v>
      </c>
      <c r="L1" s="272" t="s">
        <v>323</v>
      </c>
      <c r="M1" s="272" t="s">
        <v>324</v>
      </c>
      <c r="N1" s="272" t="s">
        <v>627</v>
      </c>
      <c r="O1" s="272" t="s">
        <v>628</v>
      </c>
      <c r="P1" s="272" t="s">
        <v>325</v>
      </c>
      <c r="Q1" s="272" t="s">
        <v>326</v>
      </c>
      <c r="R1" s="272" t="s">
        <v>645</v>
      </c>
      <c r="S1" s="272" t="s">
        <v>646</v>
      </c>
      <c r="T1" s="272" t="s">
        <v>327</v>
      </c>
      <c r="U1" s="272" t="s">
        <v>328</v>
      </c>
      <c r="V1" s="272" t="s">
        <v>647</v>
      </c>
      <c r="W1" s="272" t="s">
        <v>648</v>
      </c>
      <c r="X1" s="272" t="s">
        <v>329</v>
      </c>
      <c r="Y1" s="272" t="s">
        <v>330</v>
      </c>
      <c r="Z1" s="272" t="s">
        <v>649</v>
      </c>
      <c r="AA1" s="272" t="s">
        <v>650</v>
      </c>
      <c r="AB1" s="272" t="s">
        <v>331</v>
      </c>
      <c r="AC1" s="272" t="s">
        <v>332</v>
      </c>
      <c r="AD1" s="272" t="s">
        <v>333</v>
      </c>
      <c r="AE1" s="272" t="s">
        <v>334</v>
      </c>
      <c r="AF1" s="272" t="s">
        <v>263</v>
      </c>
      <c r="AG1" s="272" t="s">
        <v>335</v>
      </c>
      <c r="AH1" s="272" t="s">
        <v>651</v>
      </c>
      <c r="AI1" s="272" t="s">
        <v>652</v>
      </c>
      <c r="AJ1" s="272" t="s">
        <v>439</v>
      </c>
      <c r="AK1" s="272" t="s">
        <v>440</v>
      </c>
      <c r="AL1" s="272" t="s">
        <v>653</v>
      </c>
      <c r="AM1" s="272" t="s">
        <v>654</v>
      </c>
      <c r="AN1" s="272" t="s">
        <v>441</v>
      </c>
      <c r="AO1" s="272" t="s">
        <v>655</v>
      </c>
      <c r="AP1" s="272" t="s">
        <v>442</v>
      </c>
      <c r="AQ1" s="272" t="s">
        <v>443</v>
      </c>
      <c r="AR1" s="272" t="s">
        <v>656</v>
      </c>
      <c r="AS1" s="272" t="s">
        <v>657</v>
      </c>
      <c r="AT1" s="272" t="s">
        <v>444</v>
      </c>
      <c r="AU1" s="272" t="s">
        <v>445</v>
      </c>
      <c r="AV1" s="272" t="s">
        <v>658</v>
      </c>
      <c r="AW1" s="272" t="s">
        <v>659</v>
      </c>
      <c r="AX1" s="272" t="s">
        <v>446</v>
      </c>
      <c r="AY1" s="272" t="s">
        <v>447</v>
      </c>
      <c r="AZ1" s="272" t="s">
        <v>660</v>
      </c>
      <c r="BA1" s="272" t="s">
        <v>661</v>
      </c>
      <c r="BB1" s="272" t="s">
        <v>336</v>
      </c>
      <c r="BC1" s="272" t="s">
        <v>337</v>
      </c>
      <c r="BD1" s="272" t="s">
        <v>662</v>
      </c>
      <c r="BE1" s="272" t="s">
        <v>663</v>
      </c>
      <c r="BF1" s="272" t="s">
        <v>338</v>
      </c>
      <c r="BG1" s="272" t="s">
        <v>339</v>
      </c>
      <c r="BH1" s="272" t="s">
        <v>448</v>
      </c>
      <c r="BI1" s="272" t="s">
        <v>340</v>
      </c>
      <c r="BJ1" s="272" t="s">
        <v>341</v>
      </c>
      <c r="BK1" s="272" t="s">
        <v>342</v>
      </c>
      <c r="BL1" s="272" t="s">
        <v>343</v>
      </c>
    </row>
    <row r="2" spans="1:64" ht="42" x14ac:dyDescent="0.25">
      <c r="A2" s="288">
        <v>236929188</v>
      </c>
      <c r="B2" s="288" t="s">
        <v>250</v>
      </c>
      <c r="C2" s="288" t="s">
        <v>200</v>
      </c>
      <c r="D2" s="288" t="s">
        <v>201</v>
      </c>
      <c r="E2" s="288" t="s">
        <v>197</v>
      </c>
      <c r="F2" s="288" t="s">
        <v>694</v>
      </c>
      <c r="G2" s="288">
        <v>4.9000000000000004</v>
      </c>
      <c r="H2" s="288">
        <v>8</v>
      </c>
      <c r="I2" s="288">
        <v>9.4</v>
      </c>
      <c r="J2" s="288">
        <v>414</v>
      </c>
      <c r="K2" s="288">
        <v>635</v>
      </c>
      <c r="L2" s="288">
        <v>77</v>
      </c>
      <c r="M2" s="288">
        <v>95</v>
      </c>
      <c r="N2" s="288">
        <v>11</v>
      </c>
      <c r="O2" s="288">
        <v>30</v>
      </c>
      <c r="P2" s="288">
        <v>35</v>
      </c>
      <c r="Q2" s="288">
        <v>40</v>
      </c>
      <c r="R2" s="288">
        <v>3</v>
      </c>
      <c r="S2" s="288">
        <v>3</v>
      </c>
      <c r="T2" s="288">
        <v>23</v>
      </c>
      <c r="U2" s="288">
        <v>31</v>
      </c>
      <c r="V2" s="288">
        <v>2</v>
      </c>
      <c r="W2" s="288">
        <v>3</v>
      </c>
      <c r="X2" s="288">
        <v>1</v>
      </c>
      <c r="Y2" s="288">
        <v>5</v>
      </c>
      <c r="Z2" s="288">
        <v>0</v>
      </c>
      <c r="AA2" s="288">
        <v>0</v>
      </c>
      <c r="AB2" s="288">
        <v>19</v>
      </c>
      <c r="AC2" s="288">
        <v>15</v>
      </c>
      <c r="AD2" s="288">
        <v>45</v>
      </c>
      <c r="AE2" s="288">
        <v>42</v>
      </c>
      <c r="AF2" s="288">
        <v>96</v>
      </c>
      <c r="AG2" s="288">
        <v>86</v>
      </c>
      <c r="AH2" s="288">
        <v>100</v>
      </c>
      <c r="AI2" s="288">
        <v>100</v>
      </c>
      <c r="AJ2" s="288">
        <v>20260</v>
      </c>
      <c r="AK2" s="288">
        <v>23310</v>
      </c>
      <c r="AL2" s="288">
        <v>1734</v>
      </c>
      <c r="AM2" s="288">
        <v>1754</v>
      </c>
      <c r="AN2" s="288">
        <v>-3050</v>
      </c>
      <c r="AO2" s="288">
        <v>-20</v>
      </c>
      <c r="AP2" s="288">
        <v>13314</v>
      </c>
      <c r="AQ2" s="288">
        <v>18078</v>
      </c>
      <c r="AR2" s="288">
        <v>1156</v>
      </c>
      <c r="AS2" s="288">
        <v>1754</v>
      </c>
      <c r="AT2" s="288">
        <v>578</v>
      </c>
      <c r="AU2" s="288">
        <v>2920</v>
      </c>
      <c r="AV2" s="288">
        <v>0</v>
      </c>
      <c r="AW2" s="288">
        <v>0</v>
      </c>
      <c r="AX2" s="288">
        <v>579</v>
      </c>
      <c r="AY2" s="288">
        <v>583</v>
      </c>
      <c r="AZ2" s="288">
        <v>578</v>
      </c>
      <c r="BA2" s="288">
        <v>585</v>
      </c>
      <c r="BB2" s="288">
        <v>5</v>
      </c>
      <c r="BC2" s="288">
        <v>5.7</v>
      </c>
      <c r="BD2" s="288">
        <v>0.4</v>
      </c>
      <c r="BE2" s="288">
        <v>0.4</v>
      </c>
      <c r="BF2" s="288">
        <v>121</v>
      </c>
      <c r="BG2" s="288">
        <v>0</v>
      </c>
      <c r="BH2" s="288">
        <v>69962</v>
      </c>
      <c r="BI2" s="288" t="s">
        <v>609</v>
      </c>
      <c r="BJ2" s="288" t="s">
        <v>1103</v>
      </c>
      <c r="BK2" s="288">
        <v>60</v>
      </c>
      <c r="BL2" s="288">
        <v>60</v>
      </c>
    </row>
    <row r="3" spans="1:64" ht="42" x14ac:dyDescent="0.25">
      <c r="A3" s="288">
        <v>186826338</v>
      </c>
      <c r="B3" s="288" t="s">
        <v>796</v>
      </c>
      <c r="C3" s="288" t="s">
        <v>208</v>
      </c>
      <c r="D3" s="288" t="s">
        <v>191</v>
      </c>
      <c r="E3" s="288" t="s">
        <v>197</v>
      </c>
      <c r="F3" s="288" t="s">
        <v>694</v>
      </c>
      <c r="G3" s="288">
        <v>4.9000000000000004</v>
      </c>
      <c r="H3" s="288">
        <v>8.4</v>
      </c>
      <c r="I3" s="288">
        <v>5.3</v>
      </c>
      <c r="J3" s="288">
        <v>557</v>
      </c>
      <c r="K3" s="288">
        <v>424</v>
      </c>
      <c r="L3" s="288">
        <v>83</v>
      </c>
      <c r="M3" s="288">
        <v>86</v>
      </c>
      <c r="N3" s="288">
        <v>25</v>
      </c>
      <c r="O3" s="288">
        <v>12</v>
      </c>
      <c r="P3" s="288">
        <v>27</v>
      </c>
      <c r="Q3" s="288">
        <v>18</v>
      </c>
      <c r="R3" s="288">
        <v>0</v>
      </c>
      <c r="S3" s="288">
        <v>2</v>
      </c>
      <c r="T3" s="288">
        <v>16</v>
      </c>
      <c r="U3" s="288">
        <v>16</v>
      </c>
      <c r="V3" s="288">
        <v>0</v>
      </c>
      <c r="W3" s="288">
        <v>1</v>
      </c>
      <c r="X3" s="288">
        <v>6</v>
      </c>
      <c r="Y3" s="288">
        <v>1</v>
      </c>
      <c r="Z3" s="288">
        <v>0</v>
      </c>
      <c r="AA3" s="288">
        <v>1</v>
      </c>
      <c r="AB3" s="288">
        <v>15</v>
      </c>
      <c r="AC3" s="288">
        <v>20</v>
      </c>
      <c r="AD3" s="288">
        <v>33</v>
      </c>
      <c r="AE3" s="288">
        <v>21</v>
      </c>
      <c r="AF3" s="288">
        <v>73</v>
      </c>
      <c r="AG3" s="288">
        <v>94</v>
      </c>
      <c r="AH3" s="288">
        <v>0</v>
      </c>
      <c r="AI3" s="288">
        <v>50</v>
      </c>
      <c r="AJ3" s="288">
        <v>21362</v>
      </c>
      <c r="AK3" s="288">
        <v>13140</v>
      </c>
      <c r="AL3" s="288">
        <v>0</v>
      </c>
      <c r="AM3" s="288">
        <v>1460</v>
      </c>
      <c r="AN3" s="288">
        <v>8222</v>
      </c>
      <c r="AO3" s="288">
        <v>-1460</v>
      </c>
      <c r="AP3" s="288">
        <v>12506</v>
      </c>
      <c r="AQ3" s="288">
        <v>11680</v>
      </c>
      <c r="AR3" s="288">
        <v>0</v>
      </c>
      <c r="AS3" s="288">
        <v>730</v>
      </c>
      <c r="AT3" s="288">
        <v>4616</v>
      </c>
      <c r="AU3" s="288">
        <v>730</v>
      </c>
      <c r="AV3" s="288">
        <v>0</v>
      </c>
      <c r="AW3" s="288">
        <v>730</v>
      </c>
      <c r="AX3" s="288">
        <v>791</v>
      </c>
      <c r="AY3" s="288">
        <v>730</v>
      </c>
      <c r="AZ3" s="288">
        <v>0</v>
      </c>
      <c r="BA3" s="288">
        <v>730</v>
      </c>
      <c r="BB3" s="288">
        <v>3.9</v>
      </c>
      <c r="BC3" s="288">
        <v>2.6</v>
      </c>
      <c r="BD3" s="288">
        <v>0</v>
      </c>
      <c r="BE3" s="288">
        <v>0.3</v>
      </c>
      <c r="BF3" s="288">
        <v>714</v>
      </c>
      <c r="BG3" s="288">
        <v>0</v>
      </c>
      <c r="BH3" s="288">
        <v>599683</v>
      </c>
      <c r="BI3" s="288" t="s">
        <v>751</v>
      </c>
      <c r="BJ3" s="288" t="s">
        <v>626</v>
      </c>
      <c r="BK3" s="288">
        <v>81</v>
      </c>
      <c r="BL3" s="288">
        <v>72</v>
      </c>
    </row>
    <row r="4" spans="1:64" ht="42" x14ac:dyDescent="0.25">
      <c r="A4" s="288">
        <v>251537223</v>
      </c>
      <c r="B4" s="288" t="s">
        <v>233</v>
      </c>
      <c r="C4" s="288" t="s">
        <v>230</v>
      </c>
      <c r="D4" s="288" t="s">
        <v>231</v>
      </c>
      <c r="E4" s="288" t="s">
        <v>197</v>
      </c>
      <c r="F4" s="288" t="s">
        <v>694</v>
      </c>
      <c r="G4" s="288">
        <v>4.8</v>
      </c>
      <c r="H4" s="288">
        <v>4.9000000000000004</v>
      </c>
      <c r="I4" s="288">
        <v>4.0999999999999996</v>
      </c>
      <c r="J4" s="288">
        <v>534</v>
      </c>
      <c r="K4" s="288">
        <v>414</v>
      </c>
      <c r="L4" s="288">
        <v>54</v>
      </c>
      <c r="M4" s="288">
        <v>54</v>
      </c>
      <c r="N4" s="288">
        <v>15</v>
      </c>
      <c r="O4" s="288">
        <v>12</v>
      </c>
      <c r="P4" s="288">
        <v>27</v>
      </c>
      <c r="Q4" s="288">
        <v>22</v>
      </c>
      <c r="R4" s="288">
        <v>2</v>
      </c>
      <c r="S4" s="288">
        <v>4</v>
      </c>
      <c r="T4" s="288">
        <v>23</v>
      </c>
      <c r="U4" s="288">
        <v>16</v>
      </c>
      <c r="V4" s="288">
        <v>1</v>
      </c>
      <c r="W4" s="288">
        <v>4</v>
      </c>
      <c r="X4" s="288">
        <v>1</v>
      </c>
      <c r="Y4" s="288">
        <v>5</v>
      </c>
      <c r="Z4" s="288">
        <v>0</v>
      </c>
      <c r="AA4" s="288">
        <v>0</v>
      </c>
      <c r="AB4" s="288">
        <v>10</v>
      </c>
      <c r="AC4" s="288">
        <v>13</v>
      </c>
      <c r="AD4" s="288">
        <v>50</v>
      </c>
      <c r="AE4" s="288">
        <v>41</v>
      </c>
      <c r="AF4" s="288">
        <v>96</v>
      </c>
      <c r="AG4" s="288">
        <v>76</v>
      </c>
      <c r="AH4" s="288">
        <v>100</v>
      </c>
      <c r="AI4" s="288">
        <v>100</v>
      </c>
      <c r="AJ4" s="288">
        <v>12333</v>
      </c>
      <c r="AK4" s="288">
        <v>10174</v>
      </c>
      <c r="AL4" s="288">
        <v>908</v>
      </c>
      <c r="AM4" s="288">
        <v>1849</v>
      </c>
      <c r="AN4" s="288">
        <v>2159</v>
      </c>
      <c r="AO4" s="288">
        <v>-941</v>
      </c>
      <c r="AP4" s="288">
        <v>10517</v>
      </c>
      <c r="AQ4" s="288">
        <v>7396</v>
      </c>
      <c r="AR4" s="288">
        <v>454</v>
      </c>
      <c r="AS4" s="288">
        <v>1849</v>
      </c>
      <c r="AT4" s="288">
        <v>454</v>
      </c>
      <c r="AU4" s="288">
        <v>2309</v>
      </c>
      <c r="AV4" s="288">
        <v>0</v>
      </c>
      <c r="AW4" s="288">
        <v>0</v>
      </c>
      <c r="AX4" s="288">
        <v>457</v>
      </c>
      <c r="AY4" s="288">
        <v>462</v>
      </c>
      <c r="AZ4" s="288">
        <v>454</v>
      </c>
      <c r="BA4" s="288">
        <v>462</v>
      </c>
      <c r="BB4" s="288">
        <v>3.9</v>
      </c>
      <c r="BC4" s="288">
        <v>3.1</v>
      </c>
      <c r="BD4" s="288">
        <v>0.3</v>
      </c>
      <c r="BE4" s="288">
        <v>0.6</v>
      </c>
      <c r="BF4" s="288">
        <v>188</v>
      </c>
      <c r="BG4" s="288">
        <v>0</v>
      </c>
      <c r="BH4" s="288">
        <v>85511</v>
      </c>
      <c r="BI4" s="288" t="s">
        <v>608</v>
      </c>
      <c r="BJ4" s="288" t="s">
        <v>629</v>
      </c>
      <c r="BK4" s="288">
        <v>81</v>
      </c>
      <c r="BL4" s="288">
        <v>82</v>
      </c>
    </row>
    <row r="5" spans="1:64" ht="42" x14ac:dyDescent="0.25">
      <c r="A5" s="288">
        <v>251407392</v>
      </c>
      <c r="B5" s="288" t="s">
        <v>255</v>
      </c>
      <c r="C5" s="288" t="s">
        <v>230</v>
      </c>
      <c r="D5" s="288" t="s">
        <v>231</v>
      </c>
      <c r="E5" s="288" t="s">
        <v>197</v>
      </c>
      <c r="F5" s="288" t="s">
        <v>694</v>
      </c>
      <c r="G5" s="288">
        <v>4.8</v>
      </c>
      <c r="H5" s="288">
        <v>6.4</v>
      </c>
      <c r="I5" s="288">
        <v>4.3</v>
      </c>
      <c r="J5" s="288">
        <v>487</v>
      </c>
      <c r="K5" s="288">
        <v>455</v>
      </c>
      <c r="L5" s="288">
        <v>76</v>
      </c>
      <c r="M5" s="288">
        <v>74</v>
      </c>
      <c r="N5" s="288">
        <v>18</v>
      </c>
      <c r="O5" s="288">
        <v>25</v>
      </c>
      <c r="P5" s="288">
        <v>23</v>
      </c>
      <c r="Q5" s="288">
        <v>15</v>
      </c>
      <c r="R5" s="288">
        <v>1</v>
      </c>
      <c r="S5" s="288">
        <v>1</v>
      </c>
      <c r="T5" s="288">
        <v>16</v>
      </c>
      <c r="U5" s="288">
        <v>14</v>
      </c>
      <c r="V5" s="288">
        <v>0</v>
      </c>
      <c r="W5" s="288">
        <v>1</v>
      </c>
      <c r="X5" s="288">
        <v>1</v>
      </c>
      <c r="Y5" s="288">
        <v>0</v>
      </c>
      <c r="Z5" s="288">
        <v>0</v>
      </c>
      <c r="AA5" s="288">
        <v>0</v>
      </c>
      <c r="AB5" s="288">
        <v>16</v>
      </c>
      <c r="AC5" s="288">
        <v>16</v>
      </c>
      <c r="AD5" s="288">
        <v>30</v>
      </c>
      <c r="AE5" s="288">
        <v>20</v>
      </c>
      <c r="AF5" s="288">
        <v>94</v>
      </c>
      <c r="AG5" s="288">
        <v>100</v>
      </c>
      <c r="AH5" s="288">
        <v>0</v>
      </c>
      <c r="AI5" s="288">
        <v>100</v>
      </c>
      <c r="AJ5" s="288">
        <v>16238</v>
      </c>
      <c r="AK5" s="288">
        <v>10711</v>
      </c>
      <c r="AL5" s="288">
        <v>706</v>
      </c>
      <c r="AM5" s="288">
        <v>718</v>
      </c>
      <c r="AN5" s="288">
        <v>5527</v>
      </c>
      <c r="AO5" s="288">
        <v>-12</v>
      </c>
      <c r="AP5" s="288">
        <v>11296</v>
      </c>
      <c r="AQ5" s="288">
        <v>10005</v>
      </c>
      <c r="AR5" s="288">
        <v>0</v>
      </c>
      <c r="AS5" s="288">
        <v>718</v>
      </c>
      <c r="AT5" s="288">
        <v>706</v>
      </c>
      <c r="AU5" s="288">
        <v>0</v>
      </c>
      <c r="AV5" s="288">
        <v>0</v>
      </c>
      <c r="AW5" s="288">
        <v>0</v>
      </c>
      <c r="AX5" s="288">
        <v>706</v>
      </c>
      <c r="AY5" s="288">
        <v>714</v>
      </c>
      <c r="AZ5" s="288">
        <v>706</v>
      </c>
      <c r="BA5" s="288">
        <v>718</v>
      </c>
      <c r="BB5" s="288">
        <v>3.3</v>
      </c>
      <c r="BC5" s="288">
        <v>2.1</v>
      </c>
      <c r="BD5" s="288">
        <v>0.1</v>
      </c>
      <c r="BE5" s="288">
        <v>0.1</v>
      </c>
      <c r="BF5" s="288">
        <v>128</v>
      </c>
      <c r="BG5" s="288">
        <v>0</v>
      </c>
      <c r="BH5" s="288">
        <v>90357</v>
      </c>
      <c r="BI5" s="288" t="s">
        <v>636</v>
      </c>
      <c r="BJ5" s="288" t="s">
        <v>947</v>
      </c>
      <c r="BK5" s="288">
        <v>57</v>
      </c>
      <c r="BL5" s="288">
        <v>47</v>
      </c>
    </row>
    <row r="6" spans="1:64" ht="42" x14ac:dyDescent="0.25">
      <c r="A6" s="288">
        <v>278515093</v>
      </c>
      <c r="B6" s="288" t="s">
        <v>540</v>
      </c>
      <c r="C6" s="288" t="s">
        <v>208</v>
      </c>
      <c r="D6" s="288" t="s">
        <v>191</v>
      </c>
      <c r="E6" s="288" t="s">
        <v>197</v>
      </c>
      <c r="F6" s="288" t="s">
        <v>694</v>
      </c>
      <c r="G6" s="288">
        <v>4.9000000000000004</v>
      </c>
      <c r="H6" s="288">
        <v>6.7</v>
      </c>
      <c r="I6" s="288">
        <v>6.3</v>
      </c>
      <c r="J6" s="288">
        <v>521</v>
      </c>
      <c r="K6" s="288">
        <v>523</v>
      </c>
      <c r="L6" s="288">
        <v>81</v>
      </c>
      <c r="M6" s="288">
        <v>91</v>
      </c>
      <c r="N6" s="288">
        <v>30</v>
      </c>
      <c r="O6" s="288">
        <v>20</v>
      </c>
      <c r="P6" s="288">
        <v>23</v>
      </c>
      <c r="Q6" s="288">
        <v>21</v>
      </c>
      <c r="R6" s="288">
        <v>2</v>
      </c>
      <c r="S6" s="288">
        <v>2</v>
      </c>
      <c r="T6" s="288">
        <v>15</v>
      </c>
      <c r="U6" s="288">
        <v>13</v>
      </c>
      <c r="V6" s="288">
        <v>2</v>
      </c>
      <c r="W6" s="288">
        <v>1</v>
      </c>
      <c r="X6" s="288">
        <v>4</v>
      </c>
      <c r="Y6" s="288">
        <v>8</v>
      </c>
      <c r="Z6" s="288">
        <v>0</v>
      </c>
      <c r="AA6" s="288">
        <v>1</v>
      </c>
      <c r="AB6" s="288">
        <v>16</v>
      </c>
      <c r="AC6" s="288">
        <v>17</v>
      </c>
      <c r="AD6" s="288">
        <v>28</v>
      </c>
      <c r="AE6" s="288">
        <v>23</v>
      </c>
      <c r="AF6" s="288">
        <v>79</v>
      </c>
      <c r="AG6" s="288">
        <v>62</v>
      </c>
      <c r="AH6" s="288">
        <v>100</v>
      </c>
      <c r="AI6" s="288">
        <v>50</v>
      </c>
      <c r="AJ6" s="288">
        <v>16994</v>
      </c>
      <c r="AK6" s="288">
        <v>15778</v>
      </c>
      <c r="AL6" s="288">
        <v>1466</v>
      </c>
      <c r="AM6" s="288">
        <v>1516</v>
      </c>
      <c r="AN6" s="288">
        <v>1216</v>
      </c>
      <c r="AO6" s="288">
        <v>-50</v>
      </c>
      <c r="AP6" s="288">
        <v>11108</v>
      </c>
      <c r="AQ6" s="288">
        <v>9756</v>
      </c>
      <c r="AR6" s="288">
        <v>1466</v>
      </c>
      <c r="AS6" s="288">
        <v>758</v>
      </c>
      <c r="AT6" s="288">
        <v>2954</v>
      </c>
      <c r="AU6" s="288">
        <v>6022</v>
      </c>
      <c r="AV6" s="288">
        <v>0</v>
      </c>
      <c r="AW6" s="288">
        <v>758</v>
      </c>
      <c r="AX6" s="288">
        <v>739</v>
      </c>
      <c r="AY6" s="288">
        <v>751</v>
      </c>
      <c r="AZ6" s="288">
        <v>733</v>
      </c>
      <c r="BA6" s="288">
        <v>758</v>
      </c>
      <c r="BB6" s="288">
        <v>3.3</v>
      </c>
      <c r="BC6" s="288">
        <v>3</v>
      </c>
      <c r="BD6" s="288">
        <v>0.3</v>
      </c>
      <c r="BE6" s="288">
        <v>0.3</v>
      </c>
      <c r="BF6" s="288">
        <v>234</v>
      </c>
      <c r="BG6" s="288">
        <v>0</v>
      </c>
      <c r="BH6" s="288">
        <v>172728</v>
      </c>
      <c r="BI6" s="288" t="s">
        <v>629</v>
      </c>
      <c r="BJ6" s="288" t="s">
        <v>629</v>
      </c>
      <c r="BK6" s="288">
        <v>70</v>
      </c>
      <c r="BL6" s="288">
        <v>71</v>
      </c>
    </row>
    <row r="7" spans="1:64" ht="42" x14ac:dyDescent="0.25">
      <c r="A7" s="288">
        <v>176723275</v>
      </c>
      <c r="B7" s="288" t="s">
        <v>247</v>
      </c>
      <c r="C7" s="288" t="s">
        <v>200</v>
      </c>
      <c r="D7" s="288" t="s">
        <v>201</v>
      </c>
      <c r="E7" s="288" t="s">
        <v>197</v>
      </c>
      <c r="F7" s="288" t="s">
        <v>694</v>
      </c>
      <c r="G7" s="288">
        <v>4.9000000000000004</v>
      </c>
      <c r="H7" s="288">
        <v>5.8</v>
      </c>
      <c r="I7" s="288">
        <v>6.8</v>
      </c>
      <c r="J7" s="288">
        <v>335</v>
      </c>
      <c r="K7" s="288">
        <v>389</v>
      </c>
      <c r="L7" s="288">
        <v>38</v>
      </c>
      <c r="M7" s="288">
        <v>49</v>
      </c>
      <c r="N7" s="288">
        <v>6</v>
      </c>
      <c r="O7" s="288">
        <v>6</v>
      </c>
      <c r="P7" s="288">
        <v>18</v>
      </c>
      <c r="Q7" s="288">
        <v>21</v>
      </c>
      <c r="R7" s="288">
        <v>0</v>
      </c>
      <c r="S7" s="288">
        <v>3</v>
      </c>
      <c r="T7" s="288">
        <v>16</v>
      </c>
      <c r="U7" s="288">
        <v>20</v>
      </c>
      <c r="V7" s="288">
        <v>0</v>
      </c>
      <c r="W7" s="288">
        <v>3</v>
      </c>
      <c r="X7" s="288">
        <v>0</v>
      </c>
      <c r="Y7" s="288">
        <v>0</v>
      </c>
      <c r="Z7" s="288">
        <v>0</v>
      </c>
      <c r="AA7" s="288">
        <v>0</v>
      </c>
      <c r="AB7" s="288">
        <v>11</v>
      </c>
      <c r="AC7" s="288">
        <v>13</v>
      </c>
      <c r="AD7" s="288">
        <v>47</v>
      </c>
      <c r="AE7" s="288">
        <v>43</v>
      </c>
      <c r="AF7" s="288">
        <v>100</v>
      </c>
      <c r="AG7" s="288">
        <v>100</v>
      </c>
      <c r="AH7" s="288">
        <v>0</v>
      </c>
      <c r="AI7" s="288">
        <v>100</v>
      </c>
      <c r="AJ7" s="288">
        <v>14712</v>
      </c>
      <c r="AK7" s="288">
        <v>16821</v>
      </c>
      <c r="AL7" s="288">
        <v>0</v>
      </c>
      <c r="AM7" s="288">
        <v>2403</v>
      </c>
      <c r="AN7" s="288">
        <v>-2109</v>
      </c>
      <c r="AO7" s="288">
        <v>-2403</v>
      </c>
      <c r="AP7" s="288">
        <v>13130</v>
      </c>
      <c r="AQ7" s="288">
        <v>16025</v>
      </c>
      <c r="AR7" s="288">
        <v>0</v>
      </c>
      <c r="AS7" s="288">
        <v>2403</v>
      </c>
      <c r="AT7" s="288">
        <v>0</v>
      </c>
      <c r="AU7" s="288">
        <v>0</v>
      </c>
      <c r="AV7" s="288">
        <v>0</v>
      </c>
      <c r="AW7" s="288">
        <v>0</v>
      </c>
      <c r="AX7" s="288">
        <v>817</v>
      </c>
      <c r="AY7" s="288">
        <v>801</v>
      </c>
      <c r="AZ7" s="288">
        <v>0</v>
      </c>
      <c r="BA7" s="288">
        <v>801</v>
      </c>
      <c r="BB7" s="288">
        <v>2.6</v>
      </c>
      <c r="BC7" s="288">
        <v>3</v>
      </c>
      <c r="BD7" s="288">
        <v>0</v>
      </c>
      <c r="BE7" s="288">
        <v>0.4</v>
      </c>
      <c r="BF7" s="288">
        <v>155</v>
      </c>
      <c r="BG7" s="288">
        <v>0</v>
      </c>
      <c r="BH7" s="288">
        <v>122634</v>
      </c>
      <c r="BI7" s="288" t="s">
        <v>793</v>
      </c>
      <c r="BJ7" s="288" t="s">
        <v>1102</v>
      </c>
      <c r="BK7" s="288">
        <v>94</v>
      </c>
      <c r="BL7" s="288">
        <v>67</v>
      </c>
    </row>
    <row r="8" spans="1:64" ht="42" x14ac:dyDescent="0.25">
      <c r="A8" s="288">
        <v>236072836</v>
      </c>
      <c r="B8" s="288" t="s">
        <v>536</v>
      </c>
      <c r="C8" s="288" t="s">
        <v>190</v>
      </c>
      <c r="D8" s="288" t="s">
        <v>191</v>
      </c>
      <c r="E8" s="288" t="s">
        <v>197</v>
      </c>
      <c r="F8" s="288" t="s">
        <v>694</v>
      </c>
      <c r="G8" s="288">
        <v>4.7</v>
      </c>
      <c r="H8" s="288">
        <v>3.5</v>
      </c>
      <c r="I8" s="288">
        <v>2.7</v>
      </c>
      <c r="J8" s="288">
        <v>220</v>
      </c>
      <c r="K8" s="288">
        <v>219</v>
      </c>
      <c r="L8" s="288">
        <v>49</v>
      </c>
      <c r="M8" s="288">
        <v>39</v>
      </c>
      <c r="N8" s="288">
        <v>10</v>
      </c>
      <c r="O8" s="288">
        <v>13</v>
      </c>
      <c r="P8" s="288">
        <v>16</v>
      </c>
      <c r="Q8" s="288">
        <v>12</v>
      </c>
      <c r="R8" s="288">
        <v>0</v>
      </c>
      <c r="S8" s="288">
        <v>2</v>
      </c>
      <c r="T8" s="288">
        <v>9</v>
      </c>
      <c r="U8" s="288">
        <v>9</v>
      </c>
      <c r="V8" s="288">
        <v>0</v>
      </c>
      <c r="W8" s="288">
        <v>2</v>
      </c>
      <c r="X8" s="288">
        <v>2</v>
      </c>
      <c r="Y8" s="288">
        <v>0</v>
      </c>
      <c r="Z8" s="288">
        <v>0</v>
      </c>
      <c r="AA8" s="288">
        <v>0</v>
      </c>
      <c r="AB8" s="288">
        <v>22</v>
      </c>
      <c r="AC8" s="288">
        <v>18</v>
      </c>
      <c r="AD8" s="288">
        <v>33</v>
      </c>
      <c r="AE8" s="288">
        <v>31</v>
      </c>
      <c r="AF8" s="288">
        <v>82</v>
      </c>
      <c r="AG8" s="288">
        <v>100</v>
      </c>
      <c r="AH8" s="288">
        <v>0</v>
      </c>
      <c r="AI8" s="288">
        <v>100</v>
      </c>
      <c r="AJ8" s="288">
        <v>8840</v>
      </c>
      <c r="AK8" s="288">
        <v>6717</v>
      </c>
      <c r="AL8" s="288">
        <v>0</v>
      </c>
      <c r="AM8" s="288">
        <v>1114</v>
      </c>
      <c r="AN8" s="288">
        <v>2123</v>
      </c>
      <c r="AO8" s="288">
        <v>-1114</v>
      </c>
      <c r="AP8" s="288">
        <v>4989</v>
      </c>
      <c r="AQ8" s="288">
        <v>5035</v>
      </c>
      <c r="AR8" s="288">
        <v>0</v>
      </c>
      <c r="AS8" s="288">
        <v>1114</v>
      </c>
      <c r="AT8" s="288">
        <v>1106</v>
      </c>
      <c r="AU8" s="288">
        <v>0</v>
      </c>
      <c r="AV8" s="288">
        <v>0</v>
      </c>
      <c r="AW8" s="288">
        <v>0</v>
      </c>
      <c r="AX8" s="288">
        <v>553</v>
      </c>
      <c r="AY8" s="288">
        <v>560</v>
      </c>
      <c r="AZ8" s="288">
        <v>0</v>
      </c>
      <c r="BA8" s="288">
        <v>557</v>
      </c>
      <c r="BB8" s="288">
        <v>2.2999999999999998</v>
      </c>
      <c r="BC8" s="288">
        <v>1.7</v>
      </c>
      <c r="BD8" s="288">
        <v>0</v>
      </c>
      <c r="BE8" s="288">
        <v>0.3</v>
      </c>
      <c r="BF8" s="288">
        <v>293</v>
      </c>
      <c r="BG8" s="288">
        <v>0</v>
      </c>
      <c r="BH8" s="288">
        <v>161909</v>
      </c>
      <c r="BI8" s="288" t="s">
        <v>609</v>
      </c>
      <c r="BJ8" s="288" t="s">
        <v>790</v>
      </c>
      <c r="BK8" s="288">
        <v>69</v>
      </c>
      <c r="BL8" s="288">
        <v>67</v>
      </c>
    </row>
    <row r="9" spans="1:64" ht="42" x14ac:dyDescent="0.25">
      <c r="A9" s="288">
        <v>236929187</v>
      </c>
      <c r="B9" s="288" t="s">
        <v>224</v>
      </c>
      <c r="C9" s="288" t="s">
        <v>200</v>
      </c>
      <c r="D9" s="288" t="s">
        <v>201</v>
      </c>
      <c r="E9" s="288" t="s">
        <v>197</v>
      </c>
      <c r="F9" s="288" t="s">
        <v>694</v>
      </c>
      <c r="G9" s="288">
        <v>4.9000000000000004</v>
      </c>
      <c r="H9" s="288">
        <v>4</v>
      </c>
      <c r="I9" s="288">
        <v>3.9</v>
      </c>
      <c r="J9" s="288">
        <v>299</v>
      </c>
      <c r="K9" s="288">
        <v>394</v>
      </c>
      <c r="L9" s="288">
        <v>37</v>
      </c>
      <c r="M9" s="288">
        <v>45</v>
      </c>
      <c r="N9" s="288">
        <v>12</v>
      </c>
      <c r="O9" s="288">
        <v>8</v>
      </c>
      <c r="P9" s="288">
        <v>16</v>
      </c>
      <c r="Q9" s="288">
        <v>15</v>
      </c>
      <c r="R9" s="288">
        <v>2</v>
      </c>
      <c r="S9" s="288">
        <v>3</v>
      </c>
      <c r="T9" s="288">
        <v>11</v>
      </c>
      <c r="U9" s="288">
        <v>14</v>
      </c>
      <c r="V9" s="288">
        <v>0</v>
      </c>
      <c r="W9" s="288">
        <v>3</v>
      </c>
      <c r="X9" s="288">
        <v>1</v>
      </c>
      <c r="Y9" s="288">
        <v>0</v>
      </c>
      <c r="Z9" s="288">
        <v>0</v>
      </c>
      <c r="AA9" s="288">
        <v>0</v>
      </c>
      <c r="AB9" s="288">
        <v>12</v>
      </c>
      <c r="AC9" s="288">
        <v>11</v>
      </c>
      <c r="AD9" s="288">
        <v>43</v>
      </c>
      <c r="AE9" s="288">
        <v>33</v>
      </c>
      <c r="AF9" s="288">
        <v>92</v>
      </c>
      <c r="AG9" s="288">
        <v>100</v>
      </c>
      <c r="AH9" s="288">
        <v>0</v>
      </c>
      <c r="AI9" s="288">
        <v>100</v>
      </c>
      <c r="AJ9" s="288">
        <v>10184</v>
      </c>
      <c r="AK9" s="288">
        <v>9666</v>
      </c>
      <c r="AL9" s="288">
        <v>1264</v>
      </c>
      <c r="AM9" s="288">
        <v>1938</v>
      </c>
      <c r="AN9" s="288">
        <v>518</v>
      </c>
      <c r="AO9" s="288">
        <v>-674</v>
      </c>
      <c r="AP9" s="288">
        <v>7024</v>
      </c>
      <c r="AQ9" s="288">
        <v>9024</v>
      </c>
      <c r="AR9" s="288">
        <v>0</v>
      </c>
      <c r="AS9" s="288">
        <v>1938</v>
      </c>
      <c r="AT9" s="288">
        <v>632</v>
      </c>
      <c r="AU9" s="288">
        <v>0</v>
      </c>
      <c r="AV9" s="288">
        <v>0</v>
      </c>
      <c r="AW9" s="288">
        <v>0</v>
      </c>
      <c r="AX9" s="288">
        <v>637</v>
      </c>
      <c r="AY9" s="288">
        <v>644</v>
      </c>
      <c r="AZ9" s="288">
        <v>632</v>
      </c>
      <c r="BA9" s="288">
        <v>646</v>
      </c>
      <c r="BB9" s="288">
        <v>2.2999999999999998</v>
      </c>
      <c r="BC9" s="288">
        <v>2.1</v>
      </c>
      <c r="BD9" s="288">
        <v>0.3</v>
      </c>
      <c r="BE9" s="288">
        <v>0.4</v>
      </c>
      <c r="BF9" s="288">
        <v>168</v>
      </c>
      <c r="BG9" s="288">
        <v>0</v>
      </c>
      <c r="BH9" s="288">
        <v>106469</v>
      </c>
      <c r="BI9" s="288" t="s">
        <v>793</v>
      </c>
      <c r="BJ9" s="288" t="s">
        <v>1556</v>
      </c>
      <c r="BK9" s="288">
        <v>75</v>
      </c>
      <c r="BL9" s="288">
        <v>60</v>
      </c>
    </row>
    <row r="10" spans="1:64" ht="42" x14ac:dyDescent="0.25">
      <c r="A10" s="288">
        <v>236072835</v>
      </c>
      <c r="B10" s="288" t="s">
        <v>536</v>
      </c>
      <c r="C10" s="288" t="s">
        <v>190</v>
      </c>
      <c r="D10" s="288" t="s">
        <v>191</v>
      </c>
      <c r="E10" s="288" t="s">
        <v>197</v>
      </c>
      <c r="F10" s="288" t="s">
        <v>694</v>
      </c>
      <c r="G10" s="288">
        <v>4.4000000000000004</v>
      </c>
      <c r="H10" s="288">
        <v>4.0999999999999996</v>
      </c>
      <c r="I10" s="288">
        <v>3.9</v>
      </c>
      <c r="J10" s="288">
        <v>240</v>
      </c>
      <c r="K10" s="288">
        <v>264</v>
      </c>
      <c r="L10" s="288">
        <v>40</v>
      </c>
      <c r="M10" s="288">
        <v>48</v>
      </c>
      <c r="N10" s="288">
        <v>15</v>
      </c>
      <c r="O10" s="288">
        <v>16</v>
      </c>
      <c r="P10" s="288">
        <v>14</v>
      </c>
      <c r="Q10" s="288">
        <v>14</v>
      </c>
      <c r="R10" s="288">
        <v>2</v>
      </c>
      <c r="S10" s="288">
        <v>1</v>
      </c>
      <c r="T10" s="288">
        <v>8</v>
      </c>
      <c r="U10" s="288">
        <v>9</v>
      </c>
      <c r="V10" s="288">
        <v>1</v>
      </c>
      <c r="W10" s="288">
        <v>0</v>
      </c>
      <c r="X10" s="288">
        <v>2</v>
      </c>
      <c r="Y10" s="288">
        <v>4</v>
      </c>
      <c r="Z10" s="288">
        <v>0</v>
      </c>
      <c r="AA10" s="288">
        <v>1</v>
      </c>
      <c r="AB10" s="288">
        <v>17</v>
      </c>
      <c r="AC10" s="288">
        <v>18</v>
      </c>
      <c r="AD10" s="288">
        <v>35</v>
      </c>
      <c r="AE10" s="288">
        <v>29</v>
      </c>
      <c r="AF10" s="288">
        <v>80</v>
      </c>
      <c r="AG10" s="288">
        <v>69</v>
      </c>
      <c r="AH10" s="288">
        <v>100</v>
      </c>
      <c r="AI10" s="288">
        <v>0</v>
      </c>
      <c r="AJ10" s="288">
        <v>10442</v>
      </c>
      <c r="AK10" s="288">
        <v>9772</v>
      </c>
      <c r="AL10" s="288">
        <v>1530</v>
      </c>
      <c r="AM10" s="288">
        <v>698</v>
      </c>
      <c r="AN10" s="288">
        <v>670</v>
      </c>
      <c r="AO10" s="288">
        <v>832</v>
      </c>
      <c r="AP10" s="288">
        <v>5718</v>
      </c>
      <c r="AQ10" s="288">
        <v>6282</v>
      </c>
      <c r="AR10" s="288">
        <v>698</v>
      </c>
      <c r="AS10" s="288">
        <v>0</v>
      </c>
      <c r="AT10" s="288">
        <v>1530</v>
      </c>
      <c r="AU10" s="288">
        <v>2792</v>
      </c>
      <c r="AV10" s="288">
        <v>0</v>
      </c>
      <c r="AW10" s="288">
        <v>698</v>
      </c>
      <c r="AX10" s="288">
        <v>746</v>
      </c>
      <c r="AY10" s="288">
        <v>698</v>
      </c>
      <c r="AZ10" s="288">
        <v>765</v>
      </c>
      <c r="BA10" s="288">
        <v>698</v>
      </c>
      <c r="BB10" s="288">
        <v>2</v>
      </c>
      <c r="BC10" s="288">
        <v>2</v>
      </c>
      <c r="BD10" s="288">
        <v>0.3</v>
      </c>
      <c r="BE10" s="288">
        <v>0.1</v>
      </c>
      <c r="BF10" s="288">
        <v>473</v>
      </c>
      <c r="BG10" s="288">
        <v>0</v>
      </c>
      <c r="BH10" s="288">
        <v>391150</v>
      </c>
      <c r="BI10" s="288" t="s">
        <v>751</v>
      </c>
      <c r="BJ10" s="288" t="s">
        <v>1556</v>
      </c>
      <c r="BK10" s="288">
        <v>86</v>
      </c>
      <c r="BL10" s="288">
        <v>57</v>
      </c>
    </row>
    <row r="11" spans="1:64" ht="42" x14ac:dyDescent="0.25">
      <c r="A11" s="288">
        <v>251516159</v>
      </c>
      <c r="B11" s="288" t="s">
        <v>255</v>
      </c>
      <c r="C11" s="288" t="s">
        <v>230</v>
      </c>
      <c r="D11" s="288" t="s">
        <v>231</v>
      </c>
      <c r="E11" s="288" t="s">
        <v>197</v>
      </c>
      <c r="F11" s="288" t="s">
        <v>694</v>
      </c>
      <c r="G11" s="288">
        <v>4.8</v>
      </c>
      <c r="H11" s="288">
        <v>4.3</v>
      </c>
      <c r="I11" s="288">
        <v>6</v>
      </c>
      <c r="J11" s="288">
        <v>384</v>
      </c>
      <c r="K11" s="288">
        <v>373</v>
      </c>
      <c r="L11" s="288">
        <v>54</v>
      </c>
      <c r="M11" s="288">
        <v>50</v>
      </c>
      <c r="N11" s="288">
        <v>14</v>
      </c>
      <c r="O11" s="288">
        <v>10</v>
      </c>
      <c r="P11" s="288">
        <v>14</v>
      </c>
      <c r="Q11" s="288">
        <v>19</v>
      </c>
      <c r="R11" s="288">
        <v>4</v>
      </c>
      <c r="S11" s="288">
        <v>1</v>
      </c>
      <c r="T11" s="288">
        <v>8</v>
      </c>
      <c r="U11" s="288">
        <v>14</v>
      </c>
      <c r="V11" s="288">
        <v>3</v>
      </c>
      <c r="W11" s="288">
        <v>0</v>
      </c>
      <c r="X11" s="288">
        <v>0</v>
      </c>
      <c r="Y11" s="288">
        <v>5</v>
      </c>
      <c r="Z11" s="288">
        <v>0</v>
      </c>
      <c r="AA11" s="288">
        <v>1</v>
      </c>
      <c r="AB11" s="288">
        <v>14</v>
      </c>
      <c r="AC11" s="288">
        <v>13</v>
      </c>
      <c r="AD11" s="288">
        <v>26</v>
      </c>
      <c r="AE11" s="288">
        <v>38</v>
      </c>
      <c r="AF11" s="288">
        <v>100</v>
      </c>
      <c r="AG11" s="288">
        <v>74</v>
      </c>
      <c r="AH11" s="288">
        <v>100</v>
      </c>
      <c r="AI11" s="288">
        <v>0</v>
      </c>
      <c r="AJ11" s="288">
        <v>10887</v>
      </c>
      <c r="AK11" s="288">
        <v>14833</v>
      </c>
      <c r="AL11" s="288">
        <v>3110</v>
      </c>
      <c r="AM11" s="288">
        <v>777</v>
      </c>
      <c r="AN11" s="288">
        <v>-3946</v>
      </c>
      <c r="AO11" s="288">
        <v>2333</v>
      </c>
      <c r="AP11" s="288">
        <v>6219</v>
      </c>
      <c r="AQ11" s="288">
        <v>10920</v>
      </c>
      <c r="AR11" s="288">
        <v>2332</v>
      </c>
      <c r="AS11" s="288">
        <v>0</v>
      </c>
      <c r="AT11" s="288">
        <v>0</v>
      </c>
      <c r="AU11" s="288">
        <v>3913</v>
      </c>
      <c r="AV11" s="288">
        <v>0</v>
      </c>
      <c r="AW11" s="288">
        <v>777</v>
      </c>
      <c r="AX11" s="288">
        <v>778</v>
      </c>
      <c r="AY11" s="288">
        <v>781</v>
      </c>
      <c r="AZ11" s="288">
        <v>778</v>
      </c>
      <c r="BA11" s="288">
        <v>777</v>
      </c>
      <c r="BB11" s="288">
        <v>2</v>
      </c>
      <c r="BC11" s="288">
        <v>2.7</v>
      </c>
      <c r="BD11" s="288">
        <v>0.6</v>
      </c>
      <c r="BE11" s="288">
        <v>0.1</v>
      </c>
      <c r="BF11" s="288">
        <v>146</v>
      </c>
      <c r="BG11" s="288">
        <v>0</v>
      </c>
      <c r="BH11" s="288">
        <v>114041</v>
      </c>
      <c r="BI11" s="288" t="s">
        <v>785</v>
      </c>
      <c r="BJ11" s="288" t="s">
        <v>626</v>
      </c>
      <c r="BK11" s="288">
        <v>79</v>
      </c>
      <c r="BL11" s="288">
        <v>74</v>
      </c>
    </row>
    <row r="12" spans="1:64" ht="63" x14ac:dyDescent="0.25">
      <c r="A12" s="288">
        <v>370591238</v>
      </c>
      <c r="B12" s="288" t="s">
        <v>668</v>
      </c>
      <c r="C12" s="288" t="s">
        <v>190</v>
      </c>
      <c r="D12" s="288" t="s">
        <v>191</v>
      </c>
      <c r="E12" s="288" t="s">
        <v>197</v>
      </c>
      <c r="F12" s="288" t="s">
        <v>694</v>
      </c>
      <c r="G12" s="288">
        <v>4.7</v>
      </c>
      <c r="H12" s="288">
        <v>2.7</v>
      </c>
      <c r="I12" s="288">
        <v>2.2000000000000002</v>
      </c>
      <c r="J12" s="288">
        <v>143</v>
      </c>
      <c r="K12" s="288">
        <v>145</v>
      </c>
      <c r="L12" s="288">
        <v>28</v>
      </c>
      <c r="M12" s="288">
        <v>29</v>
      </c>
      <c r="N12" s="288">
        <v>5</v>
      </c>
      <c r="O12" s="288">
        <v>3</v>
      </c>
      <c r="P12" s="288">
        <v>14</v>
      </c>
      <c r="Q12" s="288">
        <v>11</v>
      </c>
      <c r="R12" s="288">
        <v>1</v>
      </c>
      <c r="S12" s="288">
        <v>0</v>
      </c>
      <c r="T12" s="288">
        <v>5</v>
      </c>
      <c r="U12" s="288">
        <v>7</v>
      </c>
      <c r="V12" s="288">
        <v>0</v>
      </c>
      <c r="W12" s="288">
        <v>0</v>
      </c>
      <c r="X12" s="288">
        <v>3</v>
      </c>
      <c r="Y12" s="288">
        <v>3</v>
      </c>
      <c r="Z12" s="288">
        <v>1</v>
      </c>
      <c r="AA12" s="288">
        <v>0</v>
      </c>
      <c r="AB12" s="288">
        <v>20</v>
      </c>
      <c r="AC12" s="288">
        <v>20</v>
      </c>
      <c r="AD12" s="288">
        <v>50</v>
      </c>
      <c r="AE12" s="288">
        <v>38</v>
      </c>
      <c r="AF12" s="288">
        <v>63</v>
      </c>
      <c r="AG12" s="288">
        <v>70</v>
      </c>
      <c r="AH12" s="288">
        <v>0</v>
      </c>
      <c r="AI12" s="288">
        <v>0</v>
      </c>
      <c r="AJ12" s="288">
        <v>6861</v>
      </c>
      <c r="AK12" s="288">
        <v>5415</v>
      </c>
      <c r="AL12" s="288">
        <v>489</v>
      </c>
      <c r="AM12" s="288">
        <v>0</v>
      </c>
      <c r="AN12" s="288">
        <v>1446</v>
      </c>
      <c r="AO12" s="288">
        <v>489</v>
      </c>
      <c r="AP12" s="288">
        <v>2446</v>
      </c>
      <c r="AQ12" s="288">
        <v>3441</v>
      </c>
      <c r="AR12" s="288">
        <v>0</v>
      </c>
      <c r="AS12" s="288">
        <v>0</v>
      </c>
      <c r="AT12" s="288">
        <v>1467</v>
      </c>
      <c r="AU12" s="288">
        <v>1485</v>
      </c>
      <c r="AV12" s="288">
        <v>489</v>
      </c>
      <c r="AW12" s="288">
        <v>0</v>
      </c>
      <c r="AX12" s="288">
        <v>490</v>
      </c>
      <c r="AY12" s="288">
        <v>492</v>
      </c>
      <c r="AZ12" s="288">
        <v>489</v>
      </c>
      <c r="BA12" s="288">
        <v>0</v>
      </c>
      <c r="BB12" s="288">
        <v>2</v>
      </c>
      <c r="BC12" s="288">
        <v>1.6</v>
      </c>
      <c r="BD12" s="288">
        <v>0.1</v>
      </c>
      <c r="BE12" s="288">
        <v>0</v>
      </c>
      <c r="BF12" s="288">
        <v>209</v>
      </c>
      <c r="BG12" s="288">
        <v>0</v>
      </c>
      <c r="BH12" s="288">
        <v>103409</v>
      </c>
      <c r="BI12" s="288" t="s">
        <v>707</v>
      </c>
      <c r="BJ12" s="288" t="s">
        <v>1557</v>
      </c>
      <c r="BK12" s="288">
        <v>79</v>
      </c>
      <c r="BL12" s="288">
        <v>82</v>
      </c>
    </row>
    <row r="13" spans="1:64" ht="63" x14ac:dyDescent="0.25">
      <c r="A13" s="288">
        <v>419145391</v>
      </c>
      <c r="B13" s="288" t="s">
        <v>675</v>
      </c>
      <c r="C13" s="288" t="s">
        <v>190</v>
      </c>
      <c r="D13" s="288" t="s">
        <v>191</v>
      </c>
      <c r="E13" s="288" t="s">
        <v>197</v>
      </c>
      <c r="F13" s="288" t="s">
        <v>694</v>
      </c>
      <c r="G13" s="288">
        <v>5</v>
      </c>
      <c r="H13" s="288">
        <v>3.7</v>
      </c>
      <c r="I13" s="288">
        <v>2.2000000000000002</v>
      </c>
      <c r="J13" s="288">
        <v>259</v>
      </c>
      <c r="K13" s="288">
        <v>198</v>
      </c>
      <c r="L13" s="288">
        <v>34</v>
      </c>
      <c r="M13" s="288">
        <v>33</v>
      </c>
      <c r="N13" s="288">
        <v>17</v>
      </c>
      <c r="O13" s="288">
        <v>15</v>
      </c>
      <c r="P13" s="288">
        <v>13</v>
      </c>
      <c r="Q13" s="288">
        <v>8</v>
      </c>
      <c r="R13" s="288">
        <v>2</v>
      </c>
      <c r="S13" s="288">
        <v>1</v>
      </c>
      <c r="T13" s="288">
        <v>5</v>
      </c>
      <c r="U13" s="288">
        <v>5</v>
      </c>
      <c r="V13" s="288">
        <v>0</v>
      </c>
      <c r="W13" s="288">
        <v>1</v>
      </c>
      <c r="X13" s="288">
        <v>1</v>
      </c>
      <c r="Y13" s="288">
        <v>2</v>
      </c>
      <c r="Z13" s="288">
        <v>1</v>
      </c>
      <c r="AA13" s="288">
        <v>0</v>
      </c>
      <c r="AB13" s="288">
        <v>13</v>
      </c>
      <c r="AC13" s="288">
        <v>17</v>
      </c>
      <c r="AD13" s="288">
        <v>38</v>
      </c>
      <c r="AE13" s="288">
        <v>24</v>
      </c>
      <c r="AF13" s="288">
        <v>83</v>
      </c>
      <c r="AG13" s="288">
        <v>71</v>
      </c>
      <c r="AH13" s="288">
        <v>0</v>
      </c>
      <c r="AI13" s="288">
        <v>100</v>
      </c>
      <c r="AJ13" s="288">
        <v>9302</v>
      </c>
      <c r="AK13" s="288">
        <v>5584</v>
      </c>
      <c r="AL13" s="288">
        <v>1423</v>
      </c>
      <c r="AM13" s="288">
        <v>698</v>
      </c>
      <c r="AN13" s="288">
        <v>3718</v>
      </c>
      <c r="AO13" s="288">
        <v>725</v>
      </c>
      <c r="AP13" s="288">
        <v>3556</v>
      </c>
      <c r="AQ13" s="288">
        <v>3490</v>
      </c>
      <c r="AR13" s="288">
        <v>0</v>
      </c>
      <c r="AS13" s="288">
        <v>698</v>
      </c>
      <c r="AT13" s="288">
        <v>725</v>
      </c>
      <c r="AU13" s="288">
        <v>1396</v>
      </c>
      <c r="AV13" s="288">
        <v>725</v>
      </c>
      <c r="AW13" s="288">
        <v>0</v>
      </c>
      <c r="AX13" s="288">
        <v>716</v>
      </c>
      <c r="AY13" s="288">
        <v>698</v>
      </c>
      <c r="AZ13" s="288">
        <v>712</v>
      </c>
      <c r="BA13" s="288">
        <v>698</v>
      </c>
      <c r="BB13" s="288">
        <v>1.9</v>
      </c>
      <c r="BC13" s="288">
        <v>1.1000000000000001</v>
      </c>
      <c r="BD13" s="288">
        <v>0.3</v>
      </c>
      <c r="BE13" s="288">
        <v>0.1</v>
      </c>
      <c r="BF13" s="288">
        <v>5</v>
      </c>
      <c r="BG13" s="288">
        <v>0</v>
      </c>
      <c r="BH13" s="288">
        <v>3623</v>
      </c>
      <c r="BI13" s="288" t="s">
        <v>799</v>
      </c>
      <c r="BJ13" s="288" t="s">
        <v>861</v>
      </c>
      <c r="BK13" s="288">
        <v>23</v>
      </c>
      <c r="BL13" s="288">
        <v>25</v>
      </c>
    </row>
    <row r="14" spans="1:64" ht="63" x14ac:dyDescent="0.25">
      <c r="A14" s="288">
        <v>273556717</v>
      </c>
      <c r="B14" s="288" t="s">
        <v>670</v>
      </c>
      <c r="C14" s="288" t="s">
        <v>287</v>
      </c>
      <c r="D14" s="288" t="s">
        <v>201</v>
      </c>
      <c r="E14" s="288" t="s">
        <v>197</v>
      </c>
      <c r="F14" s="288" t="s">
        <v>694</v>
      </c>
      <c r="G14" s="288">
        <v>4.8</v>
      </c>
      <c r="H14" s="288">
        <v>2.4</v>
      </c>
      <c r="I14" s="288">
        <v>3.5</v>
      </c>
      <c r="J14" s="288">
        <v>220</v>
      </c>
      <c r="K14" s="288">
        <v>305</v>
      </c>
      <c r="L14" s="288">
        <v>26</v>
      </c>
      <c r="M14" s="288">
        <v>51</v>
      </c>
      <c r="N14" s="288">
        <v>12</v>
      </c>
      <c r="O14" s="288">
        <v>14</v>
      </c>
      <c r="P14" s="288">
        <v>11</v>
      </c>
      <c r="Q14" s="288">
        <v>16</v>
      </c>
      <c r="R14" s="288">
        <v>1</v>
      </c>
      <c r="S14" s="288">
        <v>4</v>
      </c>
      <c r="T14" s="288">
        <v>4</v>
      </c>
      <c r="U14" s="288">
        <v>14</v>
      </c>
      <c r="V14" s="288">
        <v>1</v>
      </c>
      <c r="W14" s="288">
        <v>3</v>
      </c>
      <c r="X14" s="288">
        <v>1</v>
      </c>
      <c r="Y14" s="288">
        <v>2</v>
      </c>
      <c r="Z14" s="288">
        <v>0</v>
      </c>
      <c r="AA14" s="288">
        <v>1</v>
      </c>
      <c r="AB14" s="288">
        <v>12</v>
      </c>
      <c r="AC14" s="288">
        <v>17</v>
      </c>
      <c r="AD14" s="288">
        <v>42</v>
      </c>
      <c r="AE14" s="288">
        <v>31</v>
      </c>
      <c r="AF14" s="288">
        <v>80</v>
      </c>
      <c r="AG14" s="288">
        <v>88</v>
      </c>
      <c r="AH14" s="288">
        <v>100</v>
      </c>
      <c r="AI14" s="288">
        <v>75</v>
      </c>
      <c r="AJ14" s="288">
        <v>6049</v>
      </c>
      <c r="AK14" s="288">
        <v>8824</v>
      </c>
      <c r="AL14" s="288">
        <v>550</v>
      </c>
      <c r="AM14" s="288">
        <v>2196</v>
      </c>
      <c r="AN14" s="288">
        <v>-2775</v>
      </c>
      <c r="AO14" s="288">
        <v>-1646</v>
      </c>
      <c r="AP14" s="288">
        <v>2199</v>
      </c>
      <c r="AQ14" s="288">
        <v>7726</v>
      </c>
      <c r="AR14" s="288">
        <v>550</v>
      </c>
      <c r="AS14" s="288">
        <v>1647</v>
      </c>
      <c r="AT14" s="288">
        <v>550</v>
      </c>
      <c r="AU14" s="288">
        <v>1098</v>
      </c>
      <c r="AV14" s="288">
        <v>0</v>
      </c>
      <c r="AW14" s="288">
        <v>549</v>
      </c>
      <c r="AX14" s="288">
        <v>550</v>
      </c>
      <c r="AY14" s="288">
        <v>552</v>
      </c>
      <c r="AZ14" s="288">
        <v>550</v>
      </c>
      <c r="BA14" s="288">
        <v>549</v>
      </c>
      <c r="BB14" s="288">
        <v>1.6</v>
      </c>
      <c r="BC14" s="288">
        <v>2.2999999999999998</v>
      </c>
      <c r="BD14" s="288">
        <v>0.1</v>
      </c>
      <c r="BE14" s="288">
        <v>0.6</v>
      </c>
      <c r="BF14" s="288">
        <v>158</v>
      </c>
      <c r="BG14" s="288">
        <v>0</v>
      </c>
      <c r="BH14" s="288">
        <v>87494</v>
      </c>
      <c r="BI14" s="288" t="s">
        <v>672</v>
      </c>
      <c r="BJ14" s="288" t="s">
        <v>672</v>
      </c>
      <c r="BK14" s="288">
        <v>18</v>
      </c>
      <c r="BL14" s="288">
        <v>63</v>
      </c>
    </row>
    <row r="15" spans="1:64" ht="42" x14ac:dyDescent="0.25">
      <c r="A15" s="288">
        <v>419130077</v>
      </c>
      <c r="B15" s="288" t="s">
        <v>798</v>
      </c>
      <c r="C15" s="288" t="s">
        <v>208</v>
      </c>
      <c r="D15" s="288" t="s">
        <v>191</v>
      </c>
      <c r="E15" s="288" t="s">
        <v>197</v>
      </c>
      <c r="F15" s="288" t="s">
        <v>694</v>
      </c>
      <c r="G15" s="288">
        <v>5</v>
      </c>
      <c r="H15" s="288">
        <v>3.1</v>
      </c>
      <c r="I15" s="288">
        <v>3.8</v>
      </c>
      <c r="J15" s="288">
        <v>328</v>
      </c>
      <c r="K15" s="288">
        <v>285</v>
      </c>
      <c r="L15" s="288">
        <v>40</v>
      </c>
      <c r="M15" s="288">
        <v>33</v>
      </c>
      <c r="N15" s="288">
        <v>4</v>
      </c>
      <c r="O15" s="288">
        <v>4</v>
      </c>
      <c r="P15" s="288">
        <v>11</v>
      </c>
      <c r="Q15" s="288">
        <v>13</v>
      </c>
      <c r="R15" s="288">
        <v>2</v>
      </c>
      <c r="S15" s="288">
        <v>0</v>
      </c>
      <c r="T15" s="288">
        <v>8</v>
      </c>
      <c r="U15" s="288">
        <v>13</v>
      </c>
      <c r="V15" s="288">
        <v>2</v>
      </c>
      <c r="W15" s="288">
        <v>0</v>
      </c>
      <c r="X15" s="288">
        <v>0</v>
      </c>
      <c r="Y15" s="288">
        <v>0</v>
      </c>
      <c r="Z15" s="288">
        <v>0</v>
      </c>
      <c r="AA15" s="288">
        <v>0</v>
      </c>
      <c r="AB15" s="288">
        <v>12</v>
      </c>
      <c r="AC15" s="288">
        <v>12</v>
      </c>
      <c r="AD15" s="288">
        <v>28</v>
      </c>
      <c r="AE15" s="288">
        <v>39</v>
      </c>
      <c r="AF15" s="288">
        <v>100</v>
      </c>
      <c r="AG15" s="288">
        <v>100</v>
      </c>
      <c r="AH15" s="288">
        <v>100</v>
      </c>
      <c r="AI15" s="288">
        <v>0</v>
      </c>
      <c r="AJ15" s="288">
        <v>7799</v>
      </c>
      <c r="AK15" s="288">
        <v>9386</v>
      </c>
      <c r="AL15" s="288">
        <v>1412</v>
      </c>
      <c r="AM15" s="288">
        <v>0</v>
      </c>
      <c r="AN15" s="288">
        <v>-1587</v>
      </c>
      <c r="AO15" s="288">
        <v>1412</v>
      </c>
      <c r="AP15" s="288">
        <v>5670</v>
      </c>
      <c r="AQ15" s="288">
        <v>9386</v>
      </c>
      <c r="AR15" s="288">
        <v>1412</v>
      </c>
      <c r="AS15" s="288">
        <v>0</v>
      </c>
      <c r="AT15" s="288">
        <v>0</v>
      </c>
      <c r="AU15" s="288">
        <v>0</v>
      </c>
      <c r="AV15" s="288">
        <v>0</v>
      </c>
      <c r="AW15" s="288">
        <v>0</v>
      </c>
      <c r="AX15" s="288">
        <v>709</v>
      </c>
      <c r="AY15" s="288">
        <v>722</v>
      </c>
      <c r="AZ15" s="288">
        <v>706</v>
      </c>
      <c r="BA15" s="288">
        <v>0</v>
      </c>
      <c r="BB15" s="288">
        <v>1.6</v>
      </c>
      <c r="BC15" s="288">
        <v>1.9</v>
      </c>
      <c r="BD15" s="288">
        <v>0.3</v>
      </c>
      <c r="BE15" s="288">
        <v>0</v>
      </c>
      <c r="BF15" s="288">
        <v>312</v>
      </c>
      <c r="BG15" s="288">
        <v>0</v>
      </c>
      <c r="BH15" s="288">
        <v>221558</v>
      </c>
      <c r="BI15" s="288" t="s">
        <v>946</v>
      </c>
      <c r="BJ15" s="288" t="s">
        <v>1103</v>
      </c>
      <c r="BK15" s="288">
        <v>73</v>
      </c>
      <c r="BL15" s="288">
        <v>54</v>
      </c>
    </row>
    <row r="16" spans="1:64" ht="42" x14ac:dyDescent="0.25">
      <c r="A16" s="288">
        <v>340734340</v>
      </c>
      <c r="B16" s="288" t="s">
        <v>466</v>
      </c>
      <c r="C16" s="288" t="s">
        <v>190</v>
      </c>
      <c r="D16" s="288" t="s">
        <v>191</v>
      </c>
      <c r="E16" s="288" t="s">
        <v>197</v>
      </c>
      <c r="F16" s="288" t="s">
        <v>694</v>
      </c>
      <c r="G16" s="288">
        <v>5</v>
      </c>
      <c r="H16" s="288">
        <v>1.5</v>
      </c>
      <c r="I16" s="288">
        <v>1.2</v>
      </c>
      <c r="J16" s="288">
        <v>86</v>
      </c>
      <c r="K16" s="288">
        <v>58</v>
      </c>
      <c r="L16" s="288">
        <v>21</v>
      </c>
      <c r="M16" s="288">
        <v>14</v>
      </c>
      <c r="N16" s="288">
        <v>1</v>
      </c>
      <c r="O16" s="288">
        <v>3</v>
      </c>
      <c r="P16" s="288">
        <v>10</v>
      </c>
      <c r="Q16" s="288">
        <v>8</v>
      </c>
      <c r="R16" s="288">
        <v>1</v>
      </c>
      <c r="S16" s="288">
        <v>0</v>
      </c>
      <c r="T16" s="288">
        <v>7</v>
      </c>
      <c r="U16" s="288">
        <v>5</v>
      </c>
      <c r="V16" s="288">
        <v>1</v>
      </c>
      <c r="W16" s="288">
        <v>0</v>
      </c>
      <c r="X16" s="288">
        <v>1</v>
      </c>
      <c r="Y16" s="288">
        <v>1</v>
      </c>
      <c r="Z16" s="288">
        <v>0</v>
      </c>
      <c r="AA16" s="288">
        <v>0</v>
      </c>
      <c r="AB16" s="288">
        <v>24</v>
      </c>
      <c r="AC16" s="288">
        <v>24</v>
      </c>
      <c r="AD16" s="288">
        <v>48</v>
      </c>
      <c r="AE16" s="288">
        <v>57</v>
      </c>
      <c r="AF16" s="288">
        <v>88</v>
      </c>
      <c r="AG16" s="288">
        <v>83</v>
      </c>
      <c r="AH16" s="288">
        <v>100</v>
      </c>
      <c r="AI16" s="288">
        <v>0</v>
      </c>
      <c r="AJ16" s="288">
        <v>3710</v>
      </c>
      <c r="AK16" s="288">
        <v>2960</v>
      </c>
      <c r="AL16" s="288">
        <v>370</v>
      </c>
      <c r="AM16" s="288">
        <v>0</v>
      </c>
      <c r="AN16" s="288">
        <v>750</v>
      </c>
      <c r="AO16" s="288">
        <v>370</v>
      </c>
      <c r="AP16" s="288">
        <v>2600</v>
      </c>
      <c r="AQ16" s="288">
        <v>1850</v>
      </c>
      <c r="AR16" s="288">
        <v>370</v>
      </c>
      <c r="AS16" s="288">
        <v>0</v>
      </c>
      <c r="AT16" s="288">
        <v>370</v>
      </c>
      <c r="AU16" s="288">
        <v>370</v>
      </c>
      <c r="AV16" s="288">
        <v>0</v>
      </c>
      <c r="AW16" s="288">
        <v>0</v>
      </c>
      <c r="AX16" s="288">
        <v>371</v>
      </c>
      <c r="AY16" s="288">
        <v>370</v>
      </c>
      <c r="AZ16" s="288">
        <v>370</v>
      </c>
      <c r="BA16" s="288">
        <v>0</v>
      </c>
      <c r="BB16" s="288">
        <v>1.4</v>
      </c>
      <c r="BC16" s="288">
        <v>1.1000000000000001</v>
      </c>
      <c r="BD16" s="288">
        <v>0.1</v>
      </c>
      <c r="BE16" s="288">
        <v>0</v>
      </c>
      <c r="BF16" s="288">
        <v>28</v>
      </c>
      <c r="BG16" s="288">
        <v>0</v>
      </c>
      <c r="BH16" s="288">
        <v>10371</v>
      </c>
      <c r="BI16" s="288" t="s">
        <v>943</v>
      </c>
      <c r="BJ16" s="288" t="s">
        <v>944</v>
      </c>
      <c r="BK16" s="288">
        <v>70</v>
      </c>
      <c r="BL16" s="288">
        <v>63</v>
      </c>
    </row>
    <row r="17" spans="1:64" ht="42" x14ac:dyDescent="0.25">
      <c r="A17" s="288">
        <v>169153168</v>
      </c>
      <c r="B17" s="288" t="s">
        <v>673</v>
      </c>
      <c r="C17" s="288" t="s">
        <v>204</v>
      </c>
      <c r="D17" s="288" t="s">
        <v>191</v>
      </c>
      <c r="E17" s="288" t="s">
        <v>197</v>
      </c>
      <c r="F17" s="288" t="s">
        <v>694</v>
      </c>
      <c r="G17" s="288">
        <v>4.5</v>
      </c>
      <c r="H17" s="288">
        <v>1.9</v>
      </c>
      <c r="I17" s="288">
        <v>0.2</v>
      </c>
      <c r="J17" s="288">
        <v>138</v>
      </c>
      <c r="K17" s="288">
        <v>76</v>
      </c>
      <c r="L17" s="288">
        <v>23</v>
      </c>
      <c r="M17" s="288">
        <v>3</v>
      </c>
      <c r="N17" s="288">
        <v>3</v>
      </c>
      <c r="O17" s="288">
        <v>0</v>
      </c>
      <c r="P17" s="288">
        <v>8</v>
      </c>
      <c r="Q17" s="288">
        <v>1</v>
      </c>
      <c r="R17" s="288">
        <v>2</v>
      </c>
      <c r="S17" s="288">
        <v>0</v>
      </c>
      <c r="T17" s="288">
        <v>5</v>
      </c>
      <c r="U17" s="288">
        <v>0</v>
      </c>
      <c r="V17" s="288">
        <v>1</v>
      </c>
      <c r="W17" s="288">
        <v>0</v>
      </c>
      <c r="X17" s="288">
        <v>0</v>
      </c>
      <c r="Y17" s="288">
        <v>1</v>
      </c>
      <c r="Z17" s="288">
        <v>0</v>
      </c>
      <c r="AA17" s="288">
        <v>0</v>
      </c>
      <c r="AB17" s="288">
        <v>17</v>
      </c>
      <c r="AC17" s="288">
        <v>4</v>
      </c>
      <c r="AD17" s="288">
        <v>35</v>
      </c>
      <c r="AE17" s="288">
        <v>33</v>
      </c>
      <c r="AF17" s="288">
        <v>100</v>
      </c>
      <c r="AG17" s="288">
        <v>0</v>
      </c>
      <c r="AH17" s="288">
        <v>100</v>
      </c>
      <c r="AI17" s="288">
        <v>0</v>
      </c>
      <c r="AJ17" s="288">
        <v>4814</v>
      </c>
      <c r="AK17" s="288">
        <v>597</v>
      </c>
      <c r="AL17" s="288">
        <v>1196</v>
      </c>
      <c r="AM17" s="288">
        <v>0</v>
      </c>
      <c r="AN17" s="288">
        <v>4217</v>
      </c>
      <c r="AO17" s="288">
        <v>1196</v>
      </c>
      <c r="AP17" s="288">
        <v>3010</v>
      </c>
      <c r="AQ17" s="288">
        <v>0</v>
      </c>
      <c r="AR17" s="288">
        <v>598</v>
      </c>
      <c r="AS17" s="288">
        <v>0</v>
      </c>
      <c r="AT17" s="288">
        <v>0</v>
      </c>
      <c r="AU17" s="288">
        <v>597</v>
      </c>
      <c r="AV17" s="288">
        <v>0</v>
      </c>
      <c r="AW17" s="288">
        <v>0</v>
      </c>
      <c r="AX17" s="288">
        <v>602</v>
      </c>
      <c r="AY17" s="288">
        <v>597</v>
      </c>
      <c r="AZ17" s="288">
        <v>598</v>
      </c>
      <c r="BA17" s="288">
        <v>0</v>
      </c>
      <c r="BB17" s="288">
        <v>1.1000000000000001</v>
      </c>
      <c r="BC17" s="288">
        <v>0.1</v>
      </c>
      <c r="BD17" s="288">
        <v>0.3</v>
      </c>
      <c r="BE17" s="288">
        <v>0</v>
      </c>
      <c r="BF17" s="288">
        <v>245</v>
      </c>
      <c r="BG17" s="288">
        <v>0</v>
      </c>
      <c r="BH17" s="288">
        <v>146429</v>
      </c>
      <c r="BI17" s="288" t="s">
        <v>943</v>
      </c>
      <c r="BJ17" s="288" t="s">
        <v>785</v>
      </c>
      <c r="BK17" s="288">
        <v>63</v>
      </c>
      <c r="BL17" s="288">
        <v>0</v>
      </c>
    </row>
    <row r="18" spans="1:64" ht="63" x14ac:dyDescent="0.25">
      <c r="A18" s="288">
        <v>370594147</v>
      </c>
      <c r="B18" s="288" t="s">
        <v>670</v>
      </c>
      <c r="C18" s="288" t="s">
        <v>287</v>
      </c>
      <c r="D18" s="288" t="s">
        <v>201</v>
      </c>
      <c r="E18" s="288" t="s">
        <v>197</v>
      </c>
      <c r="F18" s="288" t="s">
        <v>694</v>
      </c>
      <c r="G18" s="288">
        <v>4.8</v>
      </c>
      <c r="H18" s="288">
        <v>1.7</v>
      </c>
      <c r="I18" s="288">
        <v>2.9</v>
      </c>
      <c r="J18" s="288">
        <v>186</v>
      </c>
      <c r="K18" s="288">
        <v>344</v>
      </c>
      <c r="L18" s="288">
        <v>28</v>
      </c>
      <c r="M18" s="288">
        <v>41</v>
      </c>
      <c r="N18" s="288">
        <v>7</v>
      </c>
      <c r="O18" s="288">
        <v>18</v>
      </c>
      <c r="P18" s="288">
        <v>8</v>
      </c>
      <c r="Q18" s="288">
        <v>13</v>
      </c>
      <c r="R18" s="288">
        <v>1</v>
      </c>
      <c r="S18" s="288">
        <v>0</v>
      </c>
      <c r="T18" s="288">
        <v>4</v>
      </c>
      <c r="U18" s="288">
        <v>10</v>
      </c>
      <c r="V18" s="288">
        <v>0</v>
      </c>
      <c r="W18" s="288">
        <v>0</v>
      </c>
      <c r="X18" s="288">
        <v>1</v>
      </c>
      <c r="Y18" s="288">
        <v>2</v>
      </c>
      <c r="Z18" s="288">
        <v>0</v>
      </c>
      <c r="AA18" s="288">
        <v>0</v>
      </c>
      <c r="AB18" s="288">
        <v>15</v>
      </c>
      <c r="AC18" s="288">
        <v>12</v>
      </c>
      <c r="AD18" s="288">
        <v>29</v>
      </c>
      <c r="AE18" s="288">
        <v>32</v>
      </c>
      <c r="AF18" s="288">
        <v>80</v>
      </c>
      <c r="AG18" s="288">
        <v>83</v>
      </c>
      <c r="AH18" s="288">
        <v>0</v>
      </c>
      <c r="AI18" s="288">
        <v>0</v>
      </c>
      <c r="AJ18" s="288">
        <v>4396</v>
      </c>
      <c r="AK18" s="288">
        <v>7197</v>
      </c>
      <c r="AL18" s="288">
        <v>550</v>
      </c>
      <c r="AM18" s="288">
        <v>0</v>
      </c>
      <c r="AN18" s="288">
        <v>-2801</v>
      </c>
      <c r="AO18" s="288">
        <v>550</v>
      </c>
      <c r="AP18" s="288">
        <v>2198</v>
      </c>
      <c r="AQ18" s="288">
        <v>5540</v>
      </c>
      <c r="AR18" s="288">
        <v>0</v>
      </c>
      <c r="AS18" s="288">
        <v>0</v>
      </c>
      <c r="AT18" s="288">
        <v>549</v>
      </c>
      <c r="AU18" s="288">
        <v>1108</v>
      </c>
      <c r="AV18" s="288">
        <v>0</v>
      </c>
      <c r="AW18" s="288">
        <v>0</v>
      </c>
      <c r="AX18" s="288">
        <v>550</v>
      </c>
      <c r="AY18" s="288">
        <v>554</v>
      </c>
      <c r="AZ18" s="288">
        <v>550</v>
      </c>
      <c r="BA18" s="288">
        <v>0</v>
      </c>
      <c r="BB18" s="288">
        <v>1.1000000000000001</v>
      </c>
      <c r="BC18" s="288">
        <v>1.9</v>
      </c>
      <c r="BD18" s="288">
        <v>0.1</v>
      </c>
      <c r="BE18" s="288">
        <v>0</v>
      </c>
      <c r="BF18" s="288">
        <v>79</v>
      </c>
      <c r="BG18" s="288">
        <v>0</v>
      </c>
      <c r="BH18" s="288">
        <v>43523</v>
      </c>
      <c r="BI18" s="288" t="s">
        <v>947</v>
      </c>
      <c r="BJ18" s="288" t="s">
        <v>629</v>
      </c>
      <c r="BK18" s="288">
        <v>50</v>
      </c>
      <c r="BL18" s="288">
        <v>85</v>
      </c>
    </row>
    <row r="19" spans="1:64" ht="42" x14ac:dyDescent="0.25">
      <c r="A19" s="288">
        <v>251537413</v>
      </c>
      <c r="B19" s="288" t="s">
        <v>233</v>
      </c>
      <c r="C19" s="288" t="s">
        <v>230</v>
      </c>
      <c r="D19" s="288" t="s">
        <v>231</v>
      </c>
      <c r="E19" s="288" t="s">
        <v>197</v>
      </c>
      <c r="F19" s="288" t="s">
        <v>694</v>
      </c>
      <c r="G19" s="288">
        <v>4.8</v>
      </c>
      <c r="H19" s="288">
        <v>1.3</v>
      </c>
      <c r="I19" s="288">
        <v>1.7</v>
      </c>
      <c r="J19" s="288">
        <v>251</v>
      </c>
      <c r="K19" s="288">
        <v>254</v>
      </c>
      <c r="L19" s="288">
        <v>19</v>
      </c>
      <c r="M19" s="288">
        <v>22</v>
      </c>
      <c r="N19" s="288">
        <v>6</v>
      </c>
      <c r="O19" s="288">
        <v>1</v>
      </c>
      <c r="P19" s="288">
        <v>7</v>
      </c>
      <c r="Q19" s="288">
        <v>9</v>
      </c>
      <c r="R19" s="288">
        <v>1</v>
      </c>
      <c r="S19" s="288">
        <v>0</v>
      </c>
      <c r="T19" s="288">
        <v>4</v>
      </c>
      <c r="U19" s="288">
        <v>9</v>
      </c>
      <c r="V19" s="288">
        <v>0</v>
      </c>
      <c r="W19" s="288">
        <v>0</v>
      </c>
      <c r="X19" s="288">
        <v>0</v>
      </c>
      <c r="Y19" s="288">
        <v>0</v>
      </c>
      <c r="Z19" s="288">
        <v>0</v>
      </c>
      <c r="AA19" s="288">
        <v>0</v>
      </c>
      <c r="AB19" s="288">
        <v>8</v>
      </c>
      <c r="AC19" s="288">
        <v>9</v>
      </c>
      <c r="AD19" s="288">
        <v>37</v>
      </c>
      <c r="AE19" s="288">
        <v>41</v>
      </c>
      <c r="AF19" s="288">
        <v>100</v>
      </c>
      <c r="AG19" s="288">
        <v>100</v>
      </c>
      <c r="AH19" s="288">
        <v>0</v>
      </c>
      <c r="AI19" s="288">
        <v>0</v>
      </c>
      <c r="AJ19" s="288">
        <v>3202</v>
      </c>
      <c r="AK19" s="288">
        <v>4158</v>
      </c>
      <c r="AL19" s="288">
        <v>454</v>
      </c>
      <c r="AM19" s="288">
        <v>0</v>
      </c>
      <c r="AN19" s="288">
        <v>-956</v>
      </c>
      <c r="AO19" s="288">
        <v>454</v>
      </c>
      <c r="AP19" s="288">
        <v>1834</v>
      </c>
      <c r="AQ19" s="288">
        <v>4158</v>
      </c>
      <c r="AR19" s="288">
        <v>0</v>
      </c>
      <c r="AS19" s="288">
        <v>0</v>
      </c>
      <c r="AT19" s="288">
        <v>0</v>
      </c>
      <c r="AU19" s="288">
        <v>0</v>
      </c>
      <c r="AV19" s="288">
        <v>0</v>
      </c>
      <c r="AW19" s="288">
        <v>0</v>
      </c>
      <c r="AX19" s="288">
        <v>457</v>
      </c>
      <c r="AY19" s="288">
        <v>462</v>
      </c>
      <c r="AZ19" s="288">
        <v>454</v>
      </c>
      <c r="BA19" s="288">
        <v>0</v>
      </c>
      <c r="BB19" s="288">
        <v>1</v>
      </c>
      <c r="BC19" s="288">
        <v>1.3</v>
      </c>
      <c r="BD19" s="288">
        <v>0.1</v>
      </c>
      <c r="BE19" s="288">
        <v>0</v>
      </c>
      <c r="BF19" s="288">
        <v>216</v>
      </c>
      <c r="BG19" s="288">
        <v>0</v>
      </c>
      <c r="BH19" s="288">
        <v>99109</v>
      </c>
      <c r="BI19" s="288" t="s">
        <v>755</v>
      </c>
      <c r="BJ19" s="288" t="s">
        <v>637</v>
      </c>
      <c r="BK19" s="288">
        <v>57</v>
      </c>
      <c r="BL19" s="288">
        <v>56</v>
      </c>
    </row>
    <row r="20" spans="1:64" ht="63" x14ac:dyDescent="0.25">
      <c r="A20" s="288">
        <v>236072834</v>
      </c>
      <c r="B20" s="288" t="s">
        <v>668</v>
      </c>
      <c r="C20" s="288" t="s">
        <v>190</v>
      </c>
      <c r="D20" s="288" t="s">
        <v>191</v>
      </c>
      <c r="E20" s="288" t="s">
        <v>197</v>
      </c>
      <c r="F20" s="288" t="s">
        <v>694</v>
      </c>
      <c r="G20" s="288">
        <v>4.8</v>
      </c>
      <c r="H20" s="288">
        <v>1.3</v>
      </c>
      <c r="I20" s="288">
        <v>0.7</v>
      </c>
      <c r="J20" s="288">
        <v>83</v>
      </c>
      <c r="K20" s="288">
        <v>108</v>
      </c>
      <c r="L20" s="288">
        <v>11</v>
      </c>
      <c r="M20" s="288">
        <v>8</v>
      </c>
      <c r="N20" s="288">
        <v>1</v>
      </c>
      <c r="O20" s="288">
        <v>6</v>
      </c>
      <c r="P20" s="288">
        <v>6</v>
      </c>
      <c r="Q20" s="288">
        <v>3</v>
      </c>
      <c r="R20" s="288">
        <v>0</v>
      </c>
      <c r="S20" s="288">
        <v>0</v>
      </c>
      <c r="T20" s="288">
        <v>3</v>
      </c>
      <c r="U20" s="288">
        <v>1</v>
      </c>
      <c r="V20" s="288">
        <v>0</v>
      </c>
      <c r="W20" s="288">
        <v>0</v>
      </c>
      <c r="X20" s="288">
        <v>0</v>
      </c>
      <c r="Y20" s="288">
        <v>1</v>
      </c>
      <c r="Z20" s="288">
        <v>0</v>
      </c>
      <c r="AA20" s="288">
        <v>0</v>
      </c>
      <c r="AB20" s="288">
        <v>13</v>
      </c>
      <c r="AC20" s="288">
        <v>7</v>
      </c>
      <c r="AD20" s="288">
        <v>55</v>
      </c>
      <c r="AE20" s="288">
        <v>38</v>
      </c>
      <c r="AF20" s="288">
        <v>100</v>
      </c>
      <c r="AG20" s="288">
        <v>50</v>
      </c>
      <c r="AH20" s="288">
        <v>0</v>
      </c>
      <c r="AI20" s="288">
        <v>0</v>
      </c>
      <c r="AJ20" s="288">
        <v>3293</v>
      </c>
      <c r="AK20" s="288">
        <v>1654</v>
      </c>
      <c r="AL20" s="288">
        <v>0</v>
      </c>
      <c r="AM20" s="288">
        <v>0</v>
      </c>
      <c r="AN20" s="288">
        <v>1639</v>
      </c>
      <c r="AO20" s="288">
        <v>0</v>
      </c>
      <c r="AP20" s="288">
        <v>1646</v>
      </c>
      <c r="AQ20" s="288">
        <v>548</v>
      </c>
      <c r="AR20" s="288">
        <v>0</v>
      </c>
      <c r="AS20" s="288">
        <v>0</v>
      </c>
      <c r="AT20" s="288">
        <v>0</v>
      </c>
      <c r="AU20" s="288">
        <v>558</v>
      </c>
      <c r="AV20" s="288">
        <v>0</v>
      </c>
      <c r="AW20" s="288">
        <v>0</v>
      </c>
      <c r="AX20" s="288">
        <v>549</v>
      </c>
      <c r="AY20" s="288">
        <v>551</v>
      </c>
      <c r="AZ20" s="288">
        <v>0</v>
      </c>
      <c r="BA20" s="288">
        <v>0</v>
      </c>
      <c r="BB20" s="288">
        <v>0.9</v>
      </c>
      <c r="BC20" s="288">
        <v>0.4</v>
      </c>
      <c r="BD20" s="288">
        <v>0</v>
      </c>
      <c r="BE20" s="288">
        <v>0</v>
      </c>
      <c r="BF20" s="288">
        <v>253</v>
      </c>
      <c r="BG20" s="288">
        <v>0</v>
      </c>
      <c r="BH20" s="288">
        <v>138739</v>
      </c>
      <c r="BI20" s="288" t="s">
        <v>626</v>
      </c>
      <c r="BJ20" s="288" t="s">
        <v>626</v>
      </c>
      <c r="BK20" s="288">
        <v>67</v>
      </c>
      <c r="BL20" s="288">
        <v>33</v>
      </c>
    </row>
    <row r="21" spans="1:64" ht="63" x14ac:dyDescent="0.25">
      <c r="A21" s="288">
        <v>448248943</v>
      </c>
      <c r="B21" s="288" t="s">
        <v>797</v>
      </c>
      <c r="C21" s="288" t="s">
        <v>208</v>
      </c>
      <c r="D21" s="288" t="s">
        <v>191</v>
      </c>
      <c r="E21" s="288" t="s">
        <v>197</v>
      </c>
      <c r="F21" s="288" t="s">
        <v>694</v>
      </c>
      <c r="G21" s="288">
        <v>5</v>
      </c>
      <c r="H21" s="288">
        <v>1.7</v>
      </c>
      <c r="I21" s="288">
        <v>1.7</v>
      </c>
      <c r="J21" s="288">
        <v>263</v>
      </c>
      <c r="K21" s="288">
        <v>247</v>
      </c>
      <c r="L21" s="288">
        <v>24</v>
      </c>
      <c r="M21" s="288">
        <v>26</v>
      </c>
      <c r="N21" s="288">
        <v>5</v>
      </c>
      <c r="O21" s="288">
        <v>8</v>
      </c>
      <c r="P21" s="288">
        <v>6</v>
      </c>
      <c r="Q21" s="288">
        <v>6</v>
      </c>
      <c r="R21" s="288">
        <v>0</v>
      </c>
      <c r="S21" s="288">
        <v>0</v>
      </c>
      <c r="T21" s="288">
        <v>3</v>
      </c>
      <c r="U21" s="288">
        <v>6</v>
      </c>
      <c r="V21" s="288">
        <v>0</v>
      </c>
      <c r="W21" s="288">
        <v>0</v>
      </c>
      <c r="X21" s="288">
        <v>2</v>
      </c>
      <c r="Y21" s="288">
        <v>0</v>
      </c>
      <c r="Z21" s="288">
        <v>0</v>
      </c>
      <c r="AA21" s="288">
        <v>0</v>
      </c>
      <c r="AB21" s="288">
        <v>9</v>
      </c>
      <c r="AC21" s="288">
        <v>11</v>
      </c>
      <c r="AD21" s="288">
        <v>25</v>
      </c>
      <c r="AE21" s="288">
        <v>23</v>
      </c>
      <c r="AF21" s="288">
        <v>60</v>
      </c>
      <c r="AG21" s="288">
        <v>100</v>
      </c>
      <c r="AH21" s="288">
        <v>0</v>
      </c>
      <c r="AI21" s="288">
        <v>0</v>
      </c>
      <c r="AJ21" s="288">
        <v>4247</v>
      </c>
      <c r="AK21" s="288">
        <v>4341</v>
      </c>
      <c r="AL21" s="288">
        <v>0</v>
      </c>
      <c r="AM21" s="288">
        <v>0</v>
      </c>
      <c r="AN21" s="288">
        <v>-94</v>
      </c>
      <c r="AO21" s="288">
        <v>0</v>
      </c>
      <c r="AP21" s="288">
        <v>2118</v>
      </c>
      <c r="AQ21" s="288">
        <v>4341</v>
      </c>
      <c r="AR21" s="288">
        <v>0</v>
      </c>
      <c r="AS21" s="288">
        <v>0</v>
      </c>
      <c r="AT21" s="288">
        <v>1423</v>
      </c>
      <c r="AU21" s="288">
        <v>0</v>
      </c>
      <c r="AV21" s="288">
        <v>0</v>
      </c>
      <c r="AW21" s="288">
        <v>0</v>
      </c>
      <c r="AX21" s="288">
        <v>708</v>
      </c>
      <c r="AY21" s="288">
        <v>724</v>
      </c>
      <c r="AZ21" s="288">
        <v>0</v>
      </c>
      <c r="BA21" s="288">
        <v>0</v>
      </c>
      <c r="BB21" s="288">
        <v>0.9</v>
      </c>
      <c r="BC21" s="288">
        <v>0.9</v>
      </c>
      <c r="BD21" s="288">
        <v>0</v>
      </c>
      <c r="BE21" s="288">
        <v>0</v>
      </c>
      <c r="BF21" s="288">
        <v>231</v>
      </c>
      <c r="BG21" s="288">
        <v>0</v>
      </c>
      <c r="BH21" s="288">
        <v>164522</v>
      </c>
      <c r="BI21" s="288" t="s">
        <v>786</v>
      </c>
      <c r="BJ21" s="288" t="s">
        <v>946</v>
      </c>
      <c r="BK21" s="288">
        <v>83</v>
      </c>
      <c r="BL21" s="288">
        <v>67</v>
      </c>
    </row>
    <row r="22" spans="1:64" ht="42" x14ac:dyDescent="0.25">
      <c r="A22" s="288">
        <v>169395410</v>
      </c>
      <c r="B22" s="288" t="s">
        <v>671</v>
      </c>
      <c r="C22" s="288" t="s">
        <v>204</v>
      </c>
      <c r="D22" s="288" t="s">
        <v>191</v>
      </c>
      <c r="E22" s="288" t="s">
        <v>197</v>
      </c>
      <c r="F22" s="288" t="s">
        <v>694</v>
      </c>
      <c r="G22" s="288">
        <v>4.7</v>
      </c>
      <c r="H22" s="288">
        <v>1.9</v>
      </c>
      <c r="I22" s="288">
        <v>1.9</v>
      </c>
      <c r="J22" s="288">
        <v>154</v>
      </c>
      <c r="K22" s="288">
        <v>167</v>
      </c>
      <c r="L22" s="288">
        <v>22</v>
      </c>
      <c r="M22" s="288">
        <v>22</v>
      </c>
      <c r="N22" s="288">
        <v>6</v>
      </c>
      <c r="O22" s="288">
        <v>5</v>
      </c>
      <c r="P22" s="288">
        <v>5</v>
      </c>
      <c r="Q22" s="288">
        <v>5</v>
      </c>
      <c r="R22" s="288">
        <v>0</v>
      </c>
      <c r="S22" s="288">
        <v>1</v>
      </c>
      <c r="T22" s="288">
        <v>5</v>
      </c>
      <c r="U22" s="288">
        <v>5</v>
      </c>
      <c r="V22" s="288">
        <v>0</v>
      </c>
      <c r="W22" s="288">
        <v>1</v>
      </c>
      <c r="X22" s="288">
        <v>0</v>
      </c>
      <c r="Y22" s="288">
        <v>0</v>
      </c>
      <c r="Z22" s="288">
        <v>0</v>
      </c>
      <c r="AA22" s="288">
        <v>0</v>
      </c>
      <c r="AB22" s="288">
        <v>14</v>
      </c>
      <c r="AC22" s="288">
        <v>13</v>
      </c>
      <c r="AD22" s="288">
        <v>23</v>
      </c>
      <c r="AE22" s="288">
        <v>23</v>
      </c>
      <c r="AF22" s="288">
        <v>100</v>
      </c>
      <c r="AG22" s="288">
        <v>100</v>
      </c>
      <c r="AH22" s="288">
        <v>0</v>
      </c>
      <c r="AI22" s="288">
        <v>100</v>
      </c>
      <c r="AJ22" s="288">
        <v>4690</v>
      </c>
      <c r="AK22" s="288">
        <v>4771</v>
      </c>
      <c r="AL22" s="288">
        <v>0</v>
      </c>
      <c r="AM22" s="288">
        <v>961</v>
      </c>
      <c r="AN22" s="288">
        <v>-81</v>
      </c>
      <c r="AO22" s="288">
        <v>-961</v>
      </c>
      <c r="AP22" s="288">
        <v>4690</v>
      </c>
      <c r="AQ22" s="288">
        <v>4771</v>
      </c>
      <c r="AR22" s="288">
        <v>0</v>
      </c>
      <c r="AS22" s="288">
        <v>961</v>
      </c>
      <c r="AT22" s="288">
        <v>0</v>
      </c>
      <c r="AU22" s="288">
        <v>0</v>
      </c>
      <c r="AV22" s="288">
        <v>0</v>
      </c>
      <c r="AW22" s="288">
        <v>0</v>
      </c>
      <c r="AX22" s="288">
        <v>938</v>
      </c>
      <c r="AY22" s="288">
        <v>954</v>
      </c>
      <c r="AZ22" s="288">
        <v>0</v>
      </c>
      <c r="BA22" s="288">
        <v>961</v>
      </c>
      <c r="BB22" s="288">
        <v>0.7</v>
      </c>
      <c r="BC22" s="288">
        <v>0.7</v>
      </c>
      <c r="BD22" s="288">
        <v>0</v>
      </c>
      <c r="BE22" s="288">
        <v>0.1</v>
      </c>
      <c r="BF22" s="288">
        <v>239</v>
      </c>
      <c r="BG22" s="288">
        <v>0</v>
      </c>
      <c r="BH22" s="288">
        <v>227693</v>
      </c>
      <c r="BI22" s="288" t="s">
        <v>608</v>
      </c>
      <c r="BJ22" s="288" t="s">
        <v>794</v>
      </c>
      <c r="BK22" s="288">
        <v>80</v>
      </c>
      <c r="BL22" s="288">
        <v>100</v>
      </c>
    </row>
    <row r="23" spans="1:64" ht="42" x14ac:dyDescent="0.25">
      <c r="A23" s="288">
        <v>176721350</v>
      </c>
      <c r="B23" s="288" t="s">
        <v>242</v>
      </c>
      <c r="C23" s="288" t="s">
        <v>200</v>
      </c>
      <c r="D23" s="288" t="s">
        <v>201</v>
      </c>
      <c r="E23" s="288" t="s">
        <v>197</v>
      </c>
      <c r="F23" s="288" t="s">
        <v>694</v>
      </c>
      <c r="G23" s="288">
        <v>4.9000000000000004</v>
      </c>
      <c r="H23" s="288">
        <v>1.5</v>
      </c>
      <c r="I23" s="288">
        <v>3.3</v>
      </c>
      <c r="J23" s="288">
        <v>194</v>
      </c>
      <c r="K23" s="288">
        <v>259</v>
      </c>
      <c r="L23" s="288">
        <v>13</v>
      </c>
      <c r="M23" s="288">
        <v>23</v>
      </c>
      <c r="N23" s="288">
        <v>4</v>
      </c>
      <c r="O23" s="288">
        <v>3</v>
      </c>
      <c r="P23" s="288">
        <v>5</v>
      </c>
      <c r="Q23" s="288">
        <v>11</v>
      </c>
      <c r="R23" s="288">
        <v>0</v>
      </c>
      <c r="S23" s="288">
        <v>1</v>
      </c>
      <c r="T23" s="288">
        <v>4</v>
      </c>
      <c r="U23" s="288">
        <v>8</v>
      </c>
      <c r="V23" s="288">
        <v>0</v>
      </c>
      <c r="W23" s="288">
        <v>1</v>
      </c>
      <c r="X23" s="288">
        <v>0</v>
      </c>
      <c r="Y23" s="288">
        <v>2</v>
      </c>
      <c r="Z23" s="288">
        <v>0</v>
      </c>
      <c r="AA23" s="288">
        <v>0</v>
      </c>
      <c r="AB23" s="288">
        <v>7</v>
      </c>
      <c r="AC23" s="288">
        <v>9</v>
      </c>
      <c r="AD23" s="288">
        <v>38</v>
      </c>
      <c r="AE23" s="288">
        <v>48</v>
      </c>
      <c r="AF23" s="288">
        <v>100</v>
      </c>
      <c r="AG23" s="288">
        <v>80</v>
      </c>
      <c r="AH23" s="288">
        <v>0</v>
      </c>
      <c r="AI23" s="288">
        <v>100</v>
      </c>
      <c r="AJ23" s="288">
        <v>3683</v>
      </c>
      <c r="AK23" s="288">
        <v>8093</v>
      </c>
      <c r="AL23" s="288">
        <v>0</v>
      </c>
      <c r="AM23" s="288">
        <v>731</v>
      </c>
      <c r="AN23" s="288">
        <v>-4410</v>
      </c>
      <c r="AO23" s="288">
        <v>-731</v>
      </c>
      <c r="AP23" s="288">
        <v>2951</v>
      </c>
      <c r="AQ23" s="288">
        <v>5887</v>
      </c>
      <c r="AR23" s="288">
        <v>0</v>
      </c>
      <c r="AS23" s="288">
        <v>731</v>
      </c>
      <c r="AT23" s="288">
        <v>0</v>
      </c>
      <c r="AU23" s="288">
        <v>1475</v>
      </c>
      <c r="AV23" s="288">
        <v>0</v>
      </c>
      <c r="AW23" s="288">
        <v>0</v>
      </c>
      <c r="AX23" s="288">
        <v>737</v>
      </c>
      <c r="AY23" s="288">
        <v>736</v>
      </c>
      <c r="AZ23" s="288">
        <v>0</v>
      </c>
      <c r="BA23" s="288">
        <v>731</v>
      </c>
      <c r="BB23" s="288">
        <v>0.7</v>
      </c>
      <c r="BC23" s="288">
        <v>1.6</v>
      </c>
      <c r="BD23" s="288">
        <v>0</v>
      </c>
      <c r="BE23" s="288">
        <v>0.1</v>
      </c>
      <c r="BF23" s="288">
        <v>306</v>
      </c>
      <c r="BG23" s="288">
        <v>0</v>
      </c>
      <c r="BH23" s="288">
        <v>224496</v>
      </c>
      <c r="BI23" s="288" t="s">
        <v>751</v>
      </c>
      <c r="BJ23" s="288" t="s">
        <v>946</v>
      </c>
      <c r="BK23" s="288">
        <v>60</v>
      </c>
      <c r="BL23" s="288">
        <v>82</v>
      </c>
    </row>
    <row r="24" spans="1:64" ht="42" x14ac:dyDescent="0.25">
      <c r="A24" s="288">
        <v>223420736</v>
      </c>
      <c r="B24" s="288" t="s">
        <v>674</v>
      </c>
      <c r="C24" s="288" t="s">
        <v>190</v>
      </c>
      <c r="D24" s="288" t="s">
        <v>191</v>
      </c>
      <c r="E24" s="288" t="s">
        <v>197</v>
      </c>
      <c r="F24" s="288" t="s">
        <v>695</v>
      </c>
      <c r="G24" s="288">
        <v>4.8</v>
      </c>
      <c r="H24" s="288">
        <v>1.2</v>
      </c>
      <c r="I24" s="288">
        <v>1</v>
      </c>
      <c r="J24" s="288">
        <v>284</v>
      </c>
      <c r="K24" s="288">
        <v>155</v>
      </c>
      <c r="L24" s="288">
        <v>35</v>
      </c>
      <c r="M24" s="288">
        <v>14</v>
      </c>
      <c r="N24" s="288">
        <v>7</v>
      </c>
      <c r="O24" s="288">
        <v>5</v>
      </c>
      <c r="P24" s="288">
        <v>5</v>
      </c>
      <c r="Q24" s="288">
        <v>4</v>
      </c>
      <c r="R24" s="288">
        <v>0</v>
      </c>
      <c r="S24" s="288">
        <v>1</v>
      </c>
      <c r="T24" s="288">
        <v>4</v>
      </c>
      <c r="U24" s="288">
        <v>4</v>
      </c>
      <c r="V24" s="288">
        <v>0</v>
      </c>
      <c r="W24" s="288">
        <v>1</v>
      </c>
      <c r="X24" s="288">
        <v>0</v>
      </c>
      <c r="Y24" s="288">
        <v>0</v>
      </c>
      <c r="Z24" s="288">
        <v>0</v>
      </c>
      <c r="AA24" s="288">
        <v>0</v>
      </c>
      <c r="AB24" s="288">
        <v>12</v>
      </c>
      <c r="AC24" s="288">
        <v>9</v>
      </c>
      <c r="AD24" s="288">
        <v>14</v>
      </c>
      <c r="AE24" s="288">
        <v>29</v>
      </c>
      <c r="AF24" s="288">
        <v>100</v>
      </c>
      <c r="AG24" s="288">
        <v>100</v>
      </c>
      <c r="AH24" s="288">
        <v>0</v>
      </c>
      <c r="AI24" s="288">
        <v>100</v>
      </c>
      <c r="AJ24" s="288">
        <v>3107</v>
      </c>
      <c r="AK24" s="288">
        <v>2476</v>
      </c>
      <c r="AL24" s="288">
        <v>0</v>
      </c>
      <c r="AM24" s="288">
        <v>619</v>
      </c>
      <c r="AN24" s="288">
        <v>631</v>
      </c>
      <c r="AO24" s="288">
        <v>-619</v>
      </c>
      <c r="AP24" s="288">
        <v>2487</v>
      </c>
      <c r="AQ24" s="288">
        <v>2476</v>
      </c>
      <c r="AR24" s="288">
        <v>0</v>
      </c>
      <c r="AS24" s="288">
        <v>619</v>
      </c>
      <c r="AT24" s="288">
        <v>0</v>
      </c>
      <c r="AU24" s="288">
        <v>0</v>
      </c>
      <c r="AV24" s="288">
        <v>0</v>
      </c>
      <c r="AW24" s="288">
        <v>0</v>
      </c>
      <c r="AX24" s="288">
        <v>621</v>
      </c>
      <c r="AY24" s="288">
        <v>619</v>
      </c>
      <c r="AZ24" s="288">
        <v>0</v>
      </c>
      <c r="BA24" s="288">
        <v>619</v>
      </c>
      <c r="BB24" s="288">
        <v>0.7</v>
      </c>
      <c r="BC24" s="288">
        <v>0.6</v>
      </c>
      <c r="BD24" s="288">
        <v>0</v>
      </c>
      <c r="BE24" s="288">
        <v>0.1</v>
      </c>
      <c r="BF24" s="288">
        <v>34</v>
      </c>
      <c r="BG24" s="288">
        <v>0</v>
      </c>
      <c r="BH24" s="288">
        <v>21135</v>
      </c>
      <c r="BI24" s="288" t="s">
        <v>1106</v>
      </c>
      <c r="BJ24" s="288" t="s">
        <v>1102</v>
      </c>
      <c r="BK24" s="288">
        <v>60</v>
      </c>
      <c r="BL24" s="288">
        <v>50</v>
      </c>
    </row>
    <row r="25" spans="1:64" ht="42" x14ac:dyDescent="0.25">
      <c r="A25" s="288">
        <v>176500218</v>
      </c>
      <c r="B25" s="288" t="s">
        <v>228</v>
      </c>
      <c r="C25" s="288" t="s">
        <v>200</v>
      </c>
      <c r="D25" s="288" t="s">
        <v>201</v>
      </c>
      <c r="E25" s="288" t="s">
        <v>197</v>
      </c>
      <c r="F25" s="288" t="s">
        <v>694</v>
      </c>
      <c r="G25" s="288">
        <v>4.9000000000000004</v>
      </c>
      <c r="H25" s="288">
        <v>0.7</v>
      </c>
      <c r="I25" s="288">
        <v>1.1000000000000001</v>
      </c>
      <c r="J25" s="288">
        <v>104</v>
      </c>
      <c r="K25" s="288">
        <v>112</v>
      </c>
      <c r="L25" s="288">
        <v>10</v>
      </c>
      <c r="M25" s="288">
        <v>17</v>
      </c>
      <c r="N25" s="288">
        <v>5</v>
      </c>
      <c r="O25" s="288">
        <v>4</v>
      </c>
      <c r="P25" s="288">
        <v>4</v>
      </c>
      <c r="Q25" s="288">
        <v>6</v>
      </c>
      <c r="R25" s="288">
        <v>0</v>
      </c>
      <c r="S25" s="288">
        <v>0</v>
      </c>
      <c r="T25" s="288">
        <v>4</v>
      </c>
      <c r="U25" s="288">
        <v>6</v>
      </c>
      <c r="V25" s="288">
        <v>0</v>
      </c>
      <c r="W25" s="288">
        <v>0</v>
      </c>
      <c r="X25" s="288">
        <v>0</v>
      </c>
      <c r="Y25" s="288">
        <v>0</v>
      </c>
      <c r="Z25" s="288">
        <v>0</v>
      </c>
      <c r="AA25" s="288">
        <v>0</v>
      </c>
      <c r="AB25" s="288">
        <v>10</v>
      </c>
      <c r="AC25" s="288">
        <v>15</v>
      </c>
      <c r="AD25" s="288">
        <v>40</v>
      </c>
      <c r="AE25" s="288">
        <v>35</v>
      </c>
      <c r="AF25" s="288">
        <v>100</v>
      </c>
      <c r="AG25" s="288">
        <v>100</v>
      </c>
      <c r="AH25" s="288">
        <v>0</v>
      </c>
      <c r="AI25" s="288">
        <v>0</v>
      </c>
      <c r="AJ25" s="288">
        <v>1820</v>
      </c>
      <c r="AK25" s="288">
        <v>2763</v>
      </c>
      <c r="AL25" s="288">
        <v>0</v>
      </c>
      <c r="AM25" s="288">
        <v>0</v>
      </c>
      <c r="AN25" s="288">
        <v>-943</v>
      </c>
      <c r="AO25" s="288">
        <v>0</v>
      </c>
      <c r="AP25" s="288">
        <v>1820</v>
      </c>
      <c r="AQ25" s="288">
        <v>2763</v>
      </c>
      <c r="AR25" s="288">
        <v>0</v>
      </c>
      <c r="AS25" s="288">
        <v>0</v>
      </c>
      <c r="AT25" s="288">
        <v>0</v>
      </c>
      <c r="AU25" s="288">
        <v>0</v>
      </c>
      <c r="AV25" s="288">
        <v>0</v>
      </c>
      <c r="AW25" s="288">
        <v>0</v>
      </c>
      <c r="AX25" s="288">
        <v>455</v>
      </c>
      <c r="AY25" s="288">
        <v>460</v>
      </c>
      <c r="AZ25" s="288">
        <v>0</v>
      </c>
      <c r="BA25" s="288">
        <v>0</v>
      </c>
      <c r="BB25" s="288">
        <v>0.6</v>
      </c>
      <c r="BC25" s="288">
        <v>0.9</v>
      </c>
      <c r="BD25" s="288">
        <v>0</v>
      </c>
      <c r="BE25" s="288">
        <v>0</v>
      </c>
      <c r="BF25" s="288">
        <v>395</v>
      </c>
      <c r="BG25" s="288">
        <v>0</v>
      </c>
      <c r="BH25" s="288">
        <v>181010</v>
      </c>
      <c r="BI25" s="288" t="s">
        <v>829</v>
      </c>
      <c r="BJ25" s="288" t="s">
        <v>785</v>
      </c>
      <c r="BK25" s="288">
        <v>75</v>
      </c>
      <c r="BL25" s="288">
        <v>83</v>
      </c>
    </row>
    <row r="26" spans="1:64" ht="42" x14ac:dyDescent="0.25">
      <c r="A26" s="288">
        <v>271440668</v>
      </c>
      <c r="B26" s="288" t="s">
        <v>414</v>
      </c>
      <c r="C26" s="288" t="s">
        <v>275</v>
      </c>
      <c r="D26" s="288" t="s">
        <v>191</v>
      </c>
      <c r="E26" s="288" t="s">
        <v>197</v>
      </c>
      <c r="F26" s="288" t="s">
        <v>694</v>
      </c>
      <c r="G26" s="288">
        <v>4.5999999999999996</v>
      </c>
      <c r="H26" s="288">
        <v>1.3</v>
      </c>
      <c r="I26" s="288">
        <v>1.6</v>
      </c>
      <c r="J26" s="288">
        <v>80</v>
      </c>
      <c r="K26" s="288">
        <v>114</v>
      </c>
      <c r="L26" s="288">
        <v>7</v>
      </c>
      <c r="M26" s="288">
        <v>7</v>
      </c>
      <c r="N26" s="288">
        <v>0</v>
      </c>
      <c r="O26" s="288">
        <v>3</v>
      </c>
      <c r="P26" s="288">
        <v>4</v>
      </c>
      <c r="Q26" s="288">
        <v>5</v>
      </c>
      <c r="R26" s="288">
        <v>0</v>
      </c>
      <c r="S26" s="288">
        <v>0</v>
      </c>
      <c r="T26" s="288">
        <v>3</v>
      </c>
      <c r="U26" s="288">
        <v>4</v>
      </c>
      <c r="V26" s="288">
        <v>0</v>
      </c>
      <c r="W26" s="288">
        <v>0</v>
      </c>
      <c r="X26" s="288">
        <v>0</v>
      </c>
      <c r="Y26" s="288">
        <v>1</v>
      </c>
      <c r="Z26" s="288">
        <v>0</v>
      </c>
      <c r="AA26" s="288">
        <v>0</v>
      </c>
      <c r="AB26" s="288">
        <v>9</v>
      </c>
      <c r="AC26" s="288">
        <v>6</v>
      </c>
      <c r="AD26" s="288">
        <v>57</v>
      </c>
      <c r="AE26" s="288">
        <v>71</v>
      </c>
      <c r="AF26" s="288">
        <v>100</v>
      </c>
      <c r="AG26" s="288">
        <v>80</v>
      </c>
      <c r="AH26" s="288">
        <v>0</v>
      </c>
      <c r="AI26" s="288">
        <v>0</v>
      </c>
      <c r="AJ26" s="288">
        <v>3208</v>
      </c>
      <c r="AK26" s="288">
        <v>4070</v>
      </c>
      <c r="AL26" s="288">
        <v>0</v>
      </c>
      <c r="AM26" s="288">
        <v>0</v>
      </c>
      <c r="AN26" s="288">
        <v>-862</v>
      </c>
      <c r="AO26" s="288">
        <v>0</v>
      </c>
      <c r="AP26" s="288">
        <v>2409</v>
      </c>
      <c r="AQ26" s="288">
        <v>3259</v>
      </c>
      <c r="AR26" s="288">
        <v>0</v>
      </c>
      <c r="AS26" s="288">
        <v>0</v>
      </c>
      <c r="AT26" s="288">
        <v>0</v>
      </c>
      <c r="AU26" s="288">
        <v>811</v>
      </c>
      <c r="AV26" s="288">
        <v>0</v>
      </c>
      <c r="AW26" s="288">
        <v>0</v>
      </c>
      <c r="AX26" s="288">
        <v>802</v>
      </c>
      <c r="AY26" s="288">
        <v>814</v>
      </c>
      <c r="AZ26" s="288">
        <v>0</v>
      </c>
      <c r="BA26" s="288">
        <v>0</v>
      </c>
      <c r="BB26" s="288">
        <v>0.6</v>
      </c>
      <c r="BC26" s="288">
        <v>0.7</v>
      </c>
      <c r="BD26" s="288">
        <v>0</v>
      </c>
      <c r="BE26" s="288">
        <v>0</v>
      </c>
      <c r="BF26" s="288">
        <v>171</v>
      </c>
      <c r="BG26" s="288">
        <v>0</v>
      </c>
      <c r="BH26" s="288">
        <v>140456</v>
      </c>
      <c r="BI26" s="288" t="s">
        <v>609</v>
      </c>
      <c r="BJ26" s="288" t="s">
        <v>755</v>
      </c>
      <c r="BK26" s="288">
        <v>75</v>
      </c>
      <c r="BL26" s="288">
        <v>60</v>
      </c>
    </row>
    <row r="27" spans="1:64" ht="42" x14ac:dyDescent="0.25">
      <c r="A27" s="288">
        <v>273516556</v>
      </c>
      <c r="B27" s="288" t="s">
        <v>538</v>
      </c>
      <c r="C27" s="288" t="s">
        <v>208</v>
      </c>
      <c r="D27" s="288" t="s">
        <v>191</v>
      </c>
      <c r="E27" s="288" t="s">
        <v>197</v>
      </c>
      <c r="F27" s="288" t="s">
        <v>694</v>
      </c>
      <c r="G27" s="288">
        <v>4.8</v>
      </c>
      <c r="H27" s="288">
        <v>1.4</v>
      </c>
      <c r="I27" s="288">
        <v>0.7</v>
      </c>
      <c r="J27" s="288">
        <v>119</v>
      </c>
      <c r="K27" s="288">
        <v>121</v>
      </c>
      <c r="L27" s="288">
        <v>9</v>
      </c>
      <c r="M27" s="288">
        <v>9</v>
      </c>
      <c r="N27" s="288">
        <v>2</v>
      </c>
      <c r="O27" s="288">
        <v>0</v>
      </c>
      <c r="P27" s="288">
        <v>4</v>
      </c>
      <c r="Q27" s="288">
        <v>2</v>
      </c>
      <c r="R27" s="288">
        <v>1</v>
      </c>
      <c r="S27" s="288">
        <v>0</v>
      </c>
      <c r="T27" s="288">
        <v>3</v>
      </c>
      <c r="U27" s="288">
        <v>0</v>
      </c>
      <c r="V27" s="288">
        <v>1</v>
      </c>
      <c r="W27" s="288">
        <v>0</v>
      </c>
      <c r="X27" s="288">
        <v>1</v>
      </c>
      <c r="Y27" s="288">
        <v>2</v>
      </c>
      <c r="Z27" s="288">
        <v>0</v>
      </c>
      <c r="AA27" s="288">
        <v>0</v>
      </c>
      <c r="AB27" s="288">
        <v>8</v>
      </c>
      <c r="AC27" s="288">
        <v>7</v>
      </c>
      <c r="AD27" s="288">
        <v>44</v>
      </c>
      <c r="AE27" s="288">
        <v>22</v>
      </c>
      <c r="AF27" s="288">
        <v>75</v>
      </c>
      <c r="AG27" s="288">
        <v>0</v>
      </c>
      <c r="AH27" s="288">
        <v>100</v>
      </c>
      <c r="AI27" s="288">
        <v>0</v>
      </c>
      <c r="AJ27" s="288">
        <v>3534</v>
      </c>
      <c r="AK27" s="288">
        <v>1804</v>
      </c>
      <c r="AL27" s="288">
        <v>894</v>
      </c>
      <c r="AM27" s="288">
        <v>0</v>
      </c>
      <c r="AN27" s="288">
        <v>1730</v>
      </c>
      <c r="AO27" s="288">
        <v>894</v>
      </c>
      <c r="AP27" s="288">
        <v>2654</v>
      </c>
      <c r="AQ27" s="288">
        <v>0</v>
      </c>
      <c r="AR27" s="288">
        <v>894</v>
      </c>
      <c r="AS27" s="288">
        <v>0</v>
      </c>
      <c r="AT27" s="288">
        <v>880</v>
      </c>
      <c r="AU27" s="288">
        <v>1804</v>
      </c>
      <c r="AV27" s="288">
        <v>0</v>
      </c>
      <c r="AW27" s="288">
        <v>0</v>
      </c>
      <c r="AX27" s="288">
        <v>884</v>
      </c>
      <c r="AY27" s="288">
        <v>902</v>
      </c>
      <c r="AZ27" s="288">
        <v>894</v>
      </c>
      <c r="BA27" s="288">
        <v>0</v>
      </c>
      <c r="BB27" s="288">
        <v>0.6</v>
      </c>
      <c r="BC27" s="288">
        <v>0.3</v>
      </c>
      <c r="BD27" s="288">
        <v>0.1</v>
      </c>
      <c r="BE27" s="288">
        <v>0</v>
      </c>
      <c r="BF27" s="288">
        <v>116</v>
      </c>
      <c r="BG27" s="288">
        <v>0</v>
      </c>
      <c r="BH27" s="288">
        <v>106359</v>
      </c>
      <c r="BI27" s="288" t="s">
        <v>793</v>
      </c>
      <c r="BJ27" s="288" t="s">
        <v>794</v>
      </c>
      <c r="BK27" s="288">
        <v>50</v>
      </c>
      <c r="BL27" s="288">
        <v>100</v>
      </c>
    </row>
    <row r="28" spans="1:64" ht="63" x14ac:dyDescent="0.25">
      <c r="A28" s="288">
        <v>321959186</v>
      </c>
      <c r="B28" s="288" t="s">
        <v>670</v>
      </c>
      <c r="C28" s="288" t="s">
        <v>287</v>
      </c>
      <c r="D28" s="288" t="s">
        <v>201</v>
      </c>
      <c r="E28" s="288" t="s">
        <v>197</v>
      </c>
      <c r="F28" s="288" t="s">
        <v>694</v>
      </c>
      <c r="G28" s="288">
        <v>4.7</v>
      </c>
      <c r="H28" s="288">
        <v>0.9</v>
      </c>
      <c r="I28" s="288">
        <v>1.8</v>
      </c>
      <c r="J28" s="288">
        <v>139</v>
      </c>
      <c r="K28" s="288">
        <v>318</v>
      </c>
      <c r="L28" s="288">
        <v>10</v>
      </c>
      <c r="M28" s="288">
        <v>36</v>
      </c>
      <c r="N28" s="288">
        <v>4</v>
      </c>
      <c r="O28" s="288">
        <v>5</v>
      </c>
      <c r="P28" s="288">
        <v>4</v>
      </c>
      <c r="Q28" s="288">
        <v>8</v>
      </c>
      <c r="R28" s="288">
        <v>0</v>
      </c>
      <c r="S28" s="288">
        <v>1</v>
      </c>
      <c r="T28" s="288">
        <v>4</v>
      </c>
      <c r="U28" s="288">
        <v>7</v>
      </c>
      <c r="V28" s="288">
        <v>0</v>
      </c>
      <c r="W28" s="288">
        <v>1</v>
      </c>
      <c r="X28" s="288">
        <v>0</v>
      </c>
      <c r="Y28" s="288">
        <v>0</v>
      </c>
      <c r="Z28" s="288">
        <v>0</v>
      </c>
      <c r="AA28" s="288">
        <v>0</v>
      </c>
      <c r="AB28" s="288">
        <v>7</v>
      </c>
      <c r="AC28" s="288">
        <v>11</v>
      </c>
      <c r="AD28" s="288">
        <v>40</v>
      </c>
      <c r="AE28" s="288">
        <v>22</v>
      </c>
      <c r="AF28" s="288">
        <v>100</v>
      </c>
      <c r="AG28" s="288">
        <v>100</v>
      </c>
      <c r="AH28" s="288">
        <v>0</v>
      </c>
      <c r="AI28" s="288">
        <v>100</v>
      </c>
      <c r="AJ28" s="288">
        <v>2199</v>
      </c>
      <c r="AK28" s="288">
        <v>4422</v>
      </c>
      <c r="AL28" s="288">
        <v>0</v>
      </c>
      <c r="AM28" s="288">
        <v>549</v>
      </c>
      <c r="AN28" s="288">
        <v>-2223</v>
      </c>
      <c r="AO28" s="288">
        <v>-549</v>
      </c>
      <c r="AP28" s="288">
        <v>2199</v>
      </c>
      <c r="AQ28" s="288">
        <v>3873</v>
      </c>
      <c r="AR28" s="288">
        <v>0</v>
      </c>
      <c r="AS28" s="288">
        <v>549</v>
      </c>
      <c r="AT28" s="288">
        <v>0</v>
      </c>
      <c r="AU28" s="288">
        <v>0</v>
      </c>
      <c r="AV28" s="288">
        <v>0</v>
      </c>
      <c r="AW28" s="288">
        <v>0</v>
      </c>
      <c r="AX28" s="288">
        <v>550</v>
      </c>
      <c r="AY28" s="288">
        <v>553</v>
      </c>
      <c r="AZ28" s="288">
        <v>0</v>
      </c>
      <c r="BA28" s="288">
        <v>549</v>
      </c>
      <c r="BB28" s="288">
        <v>0.6</v>
      </c>
      <c r="BC28" s="288">
        <v>1.1000000000000001</v>
      </c>
      <c r="BD28" s="288">
        <v>0</v>
      </c>
      <c r="BE28" s="288">
        <v>0.1</v>
      </c>
      <c r="BF28" s="288">
        <v>55</v>
      </c>
      <c r="BG28" s="288">
        <v>0</v>
      </c>
      <c r="BH28" s="288">
        <v>30712</v>
      </c>
      <c r="BI28" s="288" t="s">
        <v>672</v>
      </c>
      <c r="BJ28" s="288" t="s">
        <v>707</v>
      </c>
      <c r="BK28" s="288">
        <v>75</v>
      </c>
      <c r="BL28" s="288">
        <v>88</v>
      </c>
    </row>
    <row r="29" spans="1:64" ht="42" x14ac:dyDescent="0.25">
      <c r="A29" s="288">
        <v>177405495</v>
      </c>
      <c r="B29" s="288" t="s">
        <v>202</v>
      </c>
      <c r="C29" s="288" t="s">
        <v>200</v>
      </c>
      <c r="D29" s="288" t="s">
        <v>201</v>
      </c>
      <c r="E29" s="288" t="s">
        <v>197</v>
      </c>
      <c r="F29" s="288" t="s">
        <v>694</v>
      </c>
      <c r="G29" s="288">
        <v>4.9000000000000004</v>
      </c>
      <c r="H29" s="288">
        <v>1.1000000000000001</v>
      </c>
      <c r="I29" s="288">
        <v>0.4</v>
      </c>
      <c r="J29" s="288">
        <v>112</v>
      </c>
      <c r="K29" s="288">
        <v>119</v>
      </c>
      <c r="L29" s="288">
        <v>7</v>
      </c>
      <c r="M29" s="288">
        <v>5</v>
      </c>
      <c r="N29" s="288">
        <v>2</v>
      </c>
      <c r="O29" s="288">
        <v>9</v>
      </c>
      <c r="P29" s="288">
        <v>3</v>
      </c>
      <c r="Q29" s="288">
        <v>1</v>
      </c>
      <c r="R29" s="288">
        <v>1</v>
      </c>
      <c r="S29" s="288">
        <v>0</v>
      </c>
      <c r="T29" s="288">
        <v>1</v>
      </c>
      <c r="U29" s="288">
        <v>1</v>
      </c>
      <c r="V29" s="288">
        <v>1</v>
      </c>
      <c r="W29" s="288">
        <v>0</v>
      </c>
      <c r="X29" s="288">
        <v>0</v>
      </c>
      <c r="Y29" s="288">
        <v>0</v>
      </c>
      <c r="Z29" s="288">
        <v>0</v>
      </c>
      <c r="AA29" s="288">
        <v>0</v>
      </c>
      <c r="AB29" s="288">
        <v>6</v>
      </c>
      <c r="AC29" s="288">
        <v>4</v>
      </c>
      <c r="AD29" s="288">
        <v>43</v>
      </c>
      <c r="AE29" s="288">
        <v>20</v>
      </c>
      <c r="AF29" s="288">
        <v>100</v>
      </c>
      <c r="AG29" s="288">
        <v>100</v>
      </c>
      <c r="AH29" s="288">
        <v>100</v>
      </c>
      <c r="AI29" s="288">
        <v>0</v>
      </c>
      <c r="AJ29" s="288">
        <v>2712</v>
      </c>
      <c r="AK29" s="288">
        <v>918</v>
      </c>
      <c r="AL29" s="288">
        <v>904</v>
      </c>
      <c r="AM29" s="288">
        <v>0</v>
      </c>
      <c r="AN29" s="288">
        <v>1794</v>
      </c>
      <c r="AO29" s="288">
        <v>904</v>
      </c>
      <c r="AP29" s="288">
        <v>904</v>
      </c>
      <c r="AQ29" s="288">
        <v>918</v>
      </c>
      <c r="AR29" s="288">
        <v>904</v>
      </c>
      <c r="AS29" s="288">
        <v>0</v>
      </c>
      <c r="AT29" s="288">
        <v>0</v>
      </c>
      <c r="AU29" s="288">
        <v>0</v>
      </c>
      <c r="AV29" s="288">
        <v>0</v>
      </c>
      <c r="AW29" s="288">
        <v>0</v>
      </c>
      <c r="AX29" s="288">
        <v>904</v>
      </c>
      <c r="AY29" s="288">
        <v>918</v>
      </c>
      <c r="AZ29" s="288">
        <v>904</v>
      </c>
      <c r="BA29" s="288">
        <v>0</v>
      </c>
      <c r="BB29" s="288">
        <v>0.4</v>
      </c>
      <c r="BC29" s="288">
        <v>0.1</v>
      </c>
      <c r="BD29" s="288">
        <v>0.1</v>
      </c>
      <c r="BE29" s="288">
        <v>0</v>
      </c>
      <c r="BF29" s="288">
        <v>250</v>
      </c>
      <c r="BG29" s="288">
        <v>0</v>
      </c>
      <c r="BH29" s="288">
        <v>229335</v>
      </c>
      <c r="BI29" s="288" t="s">
        <v>950</v>
      </c>
      <c r="BJ29" s="288" t="s">
        <v>829</v>
      </c>
      <c r="BK29" s="288">
        <v>100</v>
      </c>
      <c r="BL29" s="288">
        <v>100</v>
      </c>
    </row>
    <row r="30" spans="1:64" ht="42" x14ac:dyDescent="0.25">
      <c r="A30" s="288">
        <v>340743352</v>
      </c>
      <c r="B30" s="288" t="s">
        <v>450</v>
      </c>
      <c r="C30" s="288" t="s">
        <v>190</v>
      </c>
      <c r="D30" s="288" t="s">
        <v>191</v>
      </c>
      <c r="E30" s="288" t="s">
        <v>197</v>
      </c>
      <c r="F30" s="288" t="s">
        <v>694</v>
      </c>
      <c r="G30" s="288">
        <v>4.8</v>
      </c>
      <c r="H30" s="288">
        <v>0.4</v>
      </c>
      <c r="I30" s="288">
        <v>0.4</v>
      </c>
      <c r="J30" s="288">
        <v>41</v>
      </c>
      <c r="K30" s="288">
        <v>46</v>
      </c>
      <c r="L30" s="288">
        <v>3</v>
      </c>
      <c r="M30" s="288">
        <v>10</v>
      </c>
      <c r="N30" s="288">
        <v>3</v>
      </c>
      <c r="O30" s="288">
        <v>3</v>
      </c>
      <c r="P30" s="288">
        <v>3</v>
      </c>
      <c r="Q30" s="288">
        <v>3</v>
      </c>
      <c r="R30" s="288">
        <v>0</v>
      </c>
      <c r="S30" s="288">
        <v>0</v>
      </c>
      <c r="T30" s="288">
        <v>0</v>
      </c>
      <c r="U30" s="288">
        <v>3</v>
      </c>
      <c r="V30" s="288">
        <v>0</v>
      </c>
      <c r="W30" s="288">
        <v>0</v>
      </c>
      <c r="X30" s="288">
        <v>0</v>
      </c>
      <c r="Y30" s="288">
        <v>0</v>
      </c>
      <c r="Z30" s="288">
        <v>0</v>
      </c>
      <c r="AA30" s="288">
        <v>0</v>
      </c>
      <c r="AB30" s="288">
        <v>7</v>
      </c>
      <c r="AC30" s="288">
        <v>22</v>
      </c>
      <c r="AD30" s="288">
        <v>100</v>
      </c>
      <c r="AE30" s="288">
        <v>30</v>
      </c>
      <c r="AF30" s="288">
        <v>0</v>
      </c>
      <c r="AG30" s="288">
        <v>100</v>
      </c>
      <c r="AH30" s="288">
        <v>0</v>
      </c>
      <c r="AI30" s="288">
        <v>0</v>
      </c>
      <c r="AJ30" s="288">
        <v>1071</v>
      </c>
      <c r="AK30" s="288">
        <v>1068</v>
      </c>
      <c r="AL30" s="288">
        <v>0</v>
      </c>
      <c r="AM30" s="288">
        <v>0</v>
      </c>
      <c r="AN30" s="288">
        <v>3</v>
      </c>
      <c r="AO30" s="288">
        <v>0</v>
      </c>
      <c r="AP30" s="288">
        <v>0</v>
      </c>
      <c r="AQ30" s="288">
        <v>1068</v>
      </c>
      <c r="AR30" s="288">
        <v>0</v>
      </c>
      <c r="AS30" s="288">
        <v>0</v>
      </c>
      <c r="AT30" s="288">
        <v>0</v>
      </c>
      <c r="AU30" s="288">
        <v>0</v>
      </c>
      <c r="AV30" s="288">
        <v>0</v>
      </c>
      <c r="AW30" s="288">
        <v>0</v>
      </c>
      <c r="AX30" s="288">
        <v>357</v>
      </c>
      <c r="AY30" s="288">
        <v>356</v>
      </c>
      <c r="AZ30" s="288">
        <v>0</v>
      </c>
      <c r="BA30" s="288">
        <v>0</v>
      </c>
      <c r="BB30" s="288">
        <v>0.4</v>
      </c>
      <c r="BC30" s="288">
        <v>0.4</v>
      </c>
      <c r="BD30" s="288">
        <v>0</v>
      </c>
      <c r="BE30" s="288">
        <v>0</v>
      </c>
      <c r="BF30" s="288">
        <v>51</v>
      </c>
      <c r="BG30" s="288">
        <v>0</v>
      </c>
      <c r="BH30" s="288">
        <v>18516</v>
      </c>
      <c r="BI30" s="288" t="s">
        <v>790</v>
      </c>
      <c r="BJ30" s="288" t="s">
        <v>751</v>
      </c>
      <c r="BK30" s="288">
        <v>0</v>
      </c>
      <c r="BL30" s="288">
        <v>67</v>
      </c>
    </row>
    <row r="31" spans="1:64" ht="63" x14ac:dyDescent="0.25">
      <c r="A31" s="288">
        <v>419145390</v>
      </c>
      <c r="B31" s="288" t="s">
        <v>669</v>
      </c>
      <c r="C31" s="288" t="s">
        <v>190</v>
      </c>
      <c r="D31" s="288" t="s">
        <v>191</v>
      </c>
      <c r="E31" s="288" t="s">
        <v>197</v>
      </c>
      <c r="F31" s="288" t="s">
        <v>694</v>
      </c>
      <c r="G31" s="288">
        <v>4.8</v>
      </c>
      <c r="H31" s="288">
        <v>0.6</v>
      </c>
      <c r="I31" s="288">
        <v>0.2</v>
      </c>
      <c r="J31" s="288">
        <v>45</v>
      </c>
      <c r="K31" s="288">
        <v>47</v>
      </c>
      <c r="L31" s="288">
        <v>11</v>
      </c>
      <c r="M31" s="288">
        <v>4</v>
      </c>
      <c r="N31" s="288">
        <v>3</v>
      </c>
      <c r="O31" s="288">
        <v>0</v>
      </c>
      <c r="P31" s="288">
        <v>3</v>
      </c>
      <c r="Q31" s="288">
        <v>1</v>
      </c>
      <c r="R31" s="288">
        <v>0</v>
      </c>
      <c r="S31" s="288">
        <v>0</v>
      </c>
      <c r="T31" s="288">
        <v>2</v>
      </c>
      <c r="U31" s="288">
        <v>0</v>
      </c>
      <c r="V31" s="288">
        <v>0</v>
      </c>
      <c r="W31" s="288">
        <v>0</v>
      </c>
      <c r="X31" s="288">
        <v>0</v>
      </c>
      <c r="Y31" s="288">
        <v>1</v>
      </c>
      <c r="Z31" s="288">
        <v>0</v>
      </c>
      <c r="AA31" s="288">
        <v>0</v>
      </c>
      <c r="AB31" s="288">
        <v>24</v>
      </c>
      <c r="AC31" s="288">
        <v>9</v>
      </c>
      <c r="AD31" s="288">
        <v>27</v>
      </c>
      <c r="AE31" s="288">
        <v>25</v>
      </c>
      <c r="AF31" s="288">
        <v>100</v>
      </c>
      <c r="AG31" s="288">
        <v>0</v>
      </c>
      <c r="AH31" s="288">
        <v>0</v>
      </c>
      <c r="AI31" s="288">
        <v>0</v>
      </c>
      <c r="AJ31" s="288">
        <v>1548</v>
      </c>
      <c r="AK31" s="288">
        <v>526</v>
      </c>
      <c r="AL31" s="288">
        <v>0</v>
      </c>
      <c r="AM31" s="288">
        <v>0</v>
      </c>
      <c r="AN31" s="288">
        <v>1022</v>
      </c>
      <c r="AO31" s="288">
        <v>0</v>
      </c>
      <c r="AP31" s="288">
        <v>1032</v>
      </c>
      <c r="AQ31" s="288">
        <v>0</v>
      </c>
      <c r="AR31" s="288">
        <v>0</v>
      </c>
      <c r="AS31" s="288">
        <v>0</v>
      </c>
      <c r="AT31" s="288">
        <v>0</v>
      </c>
      <c r="AU31" s="288">
        <v>526</v>
      </c>
      <c r="AV31" s="288">
        <v>0</v>
      </c>
      <c r="AW31" s="288">
        <v>0</v>
      </c>
      <c r="AX31" s="288">
        <v>516</v>
      </c>
      <c r="AY31" s="288">
        <v>526</v>
      </c>
      <c r="AZ31" s="288">
        <v>0</v>
      </c>
      <c r="BA31" s="288">
        <v>0</v>
      </c>
      <c r="BB31" s="288">
        <v>0.4</v>
      </c>
      <c r="BC31" s="288">
        <v>0.1</v>
      </c>
      <c r="BD31" s="288">
        <v>0</v>
      </c>
      <c r="BE31" s="288">
        <v>0</v>
      </c>
      <c r="BF31" s="288">
        <v>80</v>
      </c>
      <c r="BG31" s="288">
        <v>0</v>
      </c>
      <c r="BH31" s="288">
        <v>41539</v>
      </c>
      <c r="BI31" s="288" t="s">
        <v>830</v>
      </c>
      <c r="BJ31" s="288" t="s">
        <v>1102</v>
      </c>
      <c r="BK31" s="288">
        <v>100</v>
      </c>
      <c r="BL31" s="288">
        <v>0</v>
      </c>
    </row>
    <row r="32" spans="1:64" ht="63" x14ac:dyDescent="0.25">
      <c r="A32" s="288">
        <v>419146579</v>
      </c>
      <c r="B32" s="288" t="s">
        <v>669</v>
      </c>
      <c r="C32" s="288" t="s">
        <v>190</v>
      </c>
      <c r="D32" s="288" t="s">
        <v>191</v>
      </c>
      <c r="E32" s="288" t="s">
        <v>197</v>
      </c>
      <c r="F32" s="288" t="s">
        <v>694</v>
      </c>
      <c r="G32" s="288">
        <v>5</v>
      </c>
      <c r="H32" s="288">
        <v>0.6</v>
      </c>
      <c r="I32" s="288">
        <v>0.2</v>
      </c>
      <c r="J32" s="288">
        <v>33</v>
      </c>
      <c r="K32" s="288">
        <v>35</v>
      </c>
      <c r="L32" s="288">
        <v>7</v>
      </c>
      <c r="M32" s="288">
        <v>7</v>
      </c>
      <c r="N32" s="288">
        <v>1</v>
      </c>
      <c r="O32" s="288">
        <v>0</v>
      </c>
      <c r="P32" s="288">
        <v>3</v>
      </c>
      <c r="Q32" s="288">
        <v>1</v>
      </c>
      <c r="R32" s="288">
        <v>0</v>
      </c>
      <c r="S32" s="288">
        <v>0</v>
      </c>
      <c r="T32" s="288">
        <v>1</v>
      </c>
      <c r="U32" s="288">
        <v>1</v>
      </c>
      <c r="V32" s="288">
        <v>0</v>
      </c>
      <c r="W32" s="288">
        <v>0</v>
      </c>
      <c r="X32" s="288">
        <v>2</v>
      </c>
      <c r="Y32" s="288">
        <v>0</v>
      </c>
      <c r="Z32" s="288">
        <v>0</v>
      </c>
      <c r="AA32" s="288">
        <v>0</v>
      </c>
      <c r="AB32" s="288">
        <v>21</v>
      </c>
      <c r="AC32" s="288">
        <v>20</v>
      </c>
      <c r="AD32" s="288">
        <v>43</v>
      </c>
      <c r="AE32" s="288">
        <v>14</v>
      </c>
      <c r="AF32" s="288">
        <v>33</v>
      </c>
      <c r="AG32" s="288">
        <v>100</v>
      </c>
      <c r="AH32" s="288">
        <v>0</v>
      </c>
      <c r="AI32" s="288">
        <v>0</v>
      </c>
      <c r="AJ32" s="288">
        <v>1448</v>
      </c>
      <c r="AK32" s="288">
        <v>482</v>
      </c>
      <c r="AL32" s="288">
        <v>0</v>
      </c>
      <c r="AM32" s="288">
        <v>0</v>
      </c>
      <c r="AN32" s="288">
        <v>966</v>
      </c>
      <c r="AO32" s="288">
        <v>0</v>
      </c>
      <c r="AP32" s="288">
        <v>482</v>
      </c>
      <c r="AQ32" s="288">
        <v>482</v>
      </c>
      <c r="AR32" s="288">
        <v>0</v>
      </c>
      <c r="AS32" s="288">
        <v>0</v>
      </c>
      <c r="AT32" s="288">
        <v>966</v>
      </c>
      <c r="AU32" s="288">
        <v>0</v>
      </c>
      <c r="AV32" s="288">
        <v>0</v>
      </c>
      <c r="AW32" s="288">
        <v>0</v>
      </c>
      <c r="AX32" s="288">
        <v>483</v>
      </c>
      <c r="AY32" s="288">
        <v>482</v>
      </c>
      <c r="AZ32" s="288">
        <v>0</v>
      </c>
      <c r="BA32" s="288">
        <v>0</v>
      </c>
      <c r="BB32" s="288">
        <v>0.4</v>
      </c>
      <c r="BC32" s="288">
        <v>0.1</v>
      </c>
      <c r="BD32" s="288">
        <v>0</v>
      </c>
      <c r="BE32" s="288">
        <v>0</v>
      </c>
      <c r="BF32" s="288">
        <v>136</v>
      </c>
      <c r="BG32" s="288">
        <v>0</v>
      </c>
      <c r="BH32" s="288">
        <v>67060</v>
      </c>
      <c r="BI32" s="288" t="s">
        <v>948</v>
      </c>
      <c r="BJ32" s="288" t="s">
        <v>828</v>
      </c>
      <c r="BK32" s="288">
        <v>100</v>
      </c>
      <c r="BL32" s="288">
        <v>100</v>
      </c>
    </row>
    <row r="33" spans="1:64" ht="42" x14ac:dyDescent="0.25">
      <c r="A33" s="288">
        <v>177404837</v>
      </c>
      <c r="B33" s="288" t="s">
        <v>214</v>
      </c>
      <c r="C33" s="288" t="s">
        <v>200</v>
      </c>
      <c r="D33" s="288" t="s">
        <v>201</v>
      </c>
      <c r="E33" s="288" t="s">
        <v>197</v>
      </c>
      <c r="F33" s="288" t="s">
        <v>694</v>
      </c>
      <c r="G33" s="288">
        <v>4.9000000000000004</v>
      </c>
      <c r="H33" s="288">
        <v>0.8</v>
      </c>
      <c r="I33" s="288">
        <v>0</v>
      </c>
      <c r="J33" s="288">
        <v>72</v>
      </c>
      <c r="K33" s="288">
        <v>87</v>
      </c>
      <c r="L33" s="288">
        <v>3</v>
      </c>
      <c r="M33" s="288">
        <v>5</v>
      </c>
      <c r="N33" s="288">
        <v>1</v>
      </c>
      <c r="O33" s="288">
        <v>4</v>
      </c>
      <c r="P33" s="288">
        <v>2</v>
      </c>
      <c r="Q33" s="288">
        <v>0</v>
      </c>
      <c r="R33" s="288">
        <v>0</v>
      </c>
      <c r="S33" s="288">
        <v>0</v>
      </c>
      <c r="T33" s="288">
        <v>1</v>
      </c>
      <c r="U33" s="288">
        <v>0</v>
      </c>
      <c r="V33" s="288">
        <v>0</v>
      </c>
      <c r="W33" s="288">
        <v>0</v>
      </c>
      <c r="X33" s="288">
        <v>0</v>
      </c>
      <c r="Y33" s="288">
        <v>0</v>
      </c>
      <c r="Z33" s="288">
        <v>0</v>
      </c>
      <c r="AA33" s="288">
        <v>0</v>
      </c>
      <c r="AB33" s="288">
        <v>4</v>
      </c>
      <c r="AC33" s="288">
        <v>6</v>
      </c>
      <c r="AD33" s="288">
        <v>67</v>
      </c>
      <c r="AE33" s="288">
        <v>0</v>
      </c>
      <c r="AF33" s="288">
        <v>100</v>
      </c>
      <c r="AG33" s="288">
        <v>0</v>
      </c>
      <c r="AH33" s="288">
        <v>0</v>
      </c>
      <c r="AI33" s="288">
        <v>0</v>
      </c>
      <c r="AJ33" s="288">
        <v>1970</v>
      </c>
      <c r="AK33" s="288">
        <v>0</v>
      </c>
      <c r="AL33" s="288">
        <v>0</v>
      </c>
      <c r="AM33" s="288">
        <v>0</v>
      </c>
      <c r="AN33" s="288">
        <v>1970</v>
      </c>
      <c r="AO33" s="288">
        <v>0</v>
      </c>
      <c r="AP33" s="288">
        <v>993</v>
      </c>
      <c r="AQ33" s="288">
        <v>0</v>
      </c>
      <c r="AR33" s="288">
        <v>0</v>
      </c>
      <c r="AS33" s="288">
        <v>0</v>
      </c>
      <c r="AT33" s="288">
        <v>0</v>
      </c>
      <c r="AU33" s="288">
        <v>0</v>
      </c>
      <c r="AV33" s="288">
        <v>0</v>
      </c>
      <c r="AW33" s="288">
        <v>0</v>
      </c>
      <c r="AX33" s="288">
        <v>985</v>
      </c>
      <c r="AY33" s="288">
        <v>0</v>
      </c>
      <c r="AZ33" s="288">
        <v>0</v>
      </c>
      <c r="BA33" s="288">
        <v>0</v>
      </c>
      <c r="BB33" s="288">
        <v>0.3</v>
      </c>
      <c r="BC33" s="288">
        <v>0</v>
      </c>
      <c r="BD33" s="288">
        <v>0</v>
      </c>
      <c r="BE33" s="288">
        <v>0</v>
      </c>
      <c r="BF33" s="288">
        <v>167</v>
      </c>
      <c r="BG33" s="288">
        <v>0</v>
      </c>
      <c r="BH33" s="288">
        <v>167117</v>
      </c>
      <c r="BI33" s="288" t="s">
        <v>755</v>
      </c>
      <c r="BJ33" s="288" t="s">
        <v>344</v>
      </c>
      <c r="BK33" s="288">
        <v>50</v>
      </c>
      <c r="BL33" s="288">
        <v>0</v>
      </c>
    </row>
    <row r="34" spans="1:64" ht="42" x14ac:dyDescent="0.25">
      <c r="A34" s="288">
        <v>186800214</v>
      </c>
      <c r="B34" s="288" t="s">
        <v>534</v>
      </c>
      <c r="C34" s="288" t="s">
        <v>208</v>
      </c>
      <c r="D34" s="288" t="s">
        <v>191</v>
      </c>
      <c r="E34" s="288" t="s">
        <v>197</v>
      </c>
      <c r="F34" s="288" t="s">
        <v>694</v>
      </c>
      <c r="G34" s="288">
        <v>4.9000000000000004</v>
      </c>
      <c r="H34" s="288">
        <v>0.8</v>
      </c>
      <c r="I34" s="288">
        <v>0.4</v>
      </c>
      <c r="J34" s="288">
        <v>26</v>
      </c>
      <c r="K34" s="288">
        <v>6</v>
      </c>
      <c r="L34" s="288">
        <v>1</v>
      </c>
      <c r="M34" s="288">
        <v>3</v>
      </c>
      <c r="N34" s="288">
        <v>0</v>
      </c>
      <c r="O34" s="288">
        <v>1</v>
      </c>
      <c r="P34" s="288">
        <v>2</v>
      </c>
      <c r="Q34" s="288">
        <v>1</v>
      </c>
      <c r="R34" s="288">
        <v>0</v>
      </c>
      <c r="S34" s="288">
        <v>0</v>
      </c>
      <c r="T34" s="288">
        <v>0</v>
      </c>
      <c r="U34" s="288">
        <v>0</v>
      </c>
      <c r="V34" s="288">
        <v>0</v>
      </c>
      <c r="W34" s="288">
        <v>0</v>
      </c>
      <c r="X34" s="288">
        <v>0</v>
      </c>
      <c r="Y34" s="288">
        <v>1</v>
      </c>
      <c r="Z34" s="288">
        <v>0</v>
      </c>
      <c r="AA34" s="288">
        <v>0</v>
      </c>
      <c r="AB34" s="288">
        <v>4</v>
      </c>
      <c r="AC34" s="288">
        <v>50</v>
      </c>
      <c r="AD34" s="288">
        <v>200</v>
      </c>
      <c r="AE34" s="288">
        <v>33</v>
      </c>
      <c r="AF34" s="288">
        <v>0</v>
      </c>
      <c r="AG34" s="288">
        <v>0</v>
      </c>
      <c r="AH34" s="288">
        <v>0</v>
      </c>
      <c r="AI34" s="288">
        <v>0</v>
      </c>
      <c r="AJ34" s="288">
        <v>2026</v>
      </c>
      <c r="AK34" s="288">
        <v>1011</v>
      </c>
      <c r="AL34" s="288">
        <v>0</v>
      </c>
      <c r="AM34" s="288">
        <v>0</v>
      </c>
      <c r="AN34" s="288">
        <v>1015</v>
      </c>
      <c r="AO34" s="288">
        <v>0</v>
      </c>
      <c r="AP34" s="288">
        <v>0</v>
      </c>
      <c r="AQ34" s="288">
        <v>0</v>
      </c>
      <c r="AR34" s="288">
        <v>0</v>
      </c>
      <c r="AS34" s="288">
        <v>0</v>
      </c>
      <c r="AT34" s="288">
        <v>0</v>
      </c>
      <c r="AU34" s="288">
        <v>1011</v>
      </c>
      <c r="AV34" s="288">
        <v>0</v>
      </c>
      <c r="AW34" s="288">
        <v>0</v>
      </c>
      <c r="AX34" s="288">
        <v>1013</v>
      </c>
      <c r="AY34" s="288">
        <v>1011</v>
      </c>
      <c r="AZ34" s="288">
        <v>0</v>
      </c>
      <c r="BA34" s="288">
        <v>0</v>
      </c>
      <c r="BB34" s="288">
        <v>0.3</v>
      </c>
      <c r="BC34" s="288">
        <v>0.1</v>
      </c>
      <c r="BD34" s="288">
        <v>0</v>
      </c>
      <c r="BE34" s="288">
        <v>0</v>
      </c>
      <c r="BF34" s="288">
        <v>238</v>
      </c>
      <c r="BG34" s="288">
        <v>0</v>
      </c>
      <c r="BH34" s="288">
        <v>243794</v>
      </c>
      <c r="BI34" s="288" t="s">
        <v>751</v>
      </c>
      <c r="BJ34" s="288" t="s">
        <v>799</v>
      </c>
      <c r="BK34" s="288">
        <v>100</v>
      </c>
      <c r="BL34" s="288">
        <v>100</v>
      </c>
    </row>
    <row r="35" spans="1:64" ht="42" x14ac:dyDescent="0.25">
      <c r="A35" s="288">
        <v>204615141</v>
      </c>
      <c r="B35" s="288" t="s">
        <v>217</v>
      </c>
      <c r="C35" s="288" t="s">
        <v>200</v>
      </c>
      <c r="D35" s="288" t="s">
        <v>201</v>
      </c>
      <c r="E35" s="288" t="s">
        <v>197</v>
      </c>
      <c r="F35" s="288" t="s">
        <v>803</v>
      </c>
      <c r="G35" s="288">
        <v>4.9000000000000004</v>
      </c>
      <c r="H35" s="288">
        <v>0.5</v>
      </c>
      <c r="I35" s="288">
        <v>0.7</v>
      </c>
      <c r="J35" s="288">
        <v>47</v>
      </c>
      <c r="K35" s="288">
        <v>35</v>
      </c>
      <c r="L35" s="288">
        <v>6</v>
      </c>
      <c r="M35" s="288">
        <v>5</v>
      </c>
      <c r="N35" s="288">
        <v>2</v>
      </c>
      <c r="O35" s="288">
        <v>3</v>
      </c>
      <c r="P35" s="288">
        <v>2</v>
      </c>
      <c r="Q35" s="288">
        <v>3</v>
      </c>
      <c r="R35" s="288">
        <v>0</v>
      </c>
      <c r="S35" s="288">
        <v>1</v>
      </c>
      <c r="T35" s="288">
        <v>0</v>
      </c>
      <c r="U35" s="288">
        <v>2</v>
      </c>
      <c r="V35" s="288">
        <v>0</v>
      </c>
      <c r="W35" s="288">
        <v>1</v>
      </c>
      <c r="X35" s="288">
        <v>0</v>
      </c>
      <c r="Y35" s="288">
        <v>0</v>
      </c>
      <c r="Z35" s="288">
        <v>0</v>
      </c>
      <c r="AA35" s="288">
        <v>0</v>
      </c>
      <c r="AB35" s="288">
        <v>13</v>
      </c>
      <c r="AC35" s="288">
        <v>14</v>
      </c>
      <c r="AD35" s="288">
        <v>33</v>
      </c>
      <c r="AE35" s="288">
        <v>60</v>
      </c>
      <c r="AF35" s="288">
        <v>0</v>
      </c>
      <c r="AG35" s="288">
        <v>100</v>
      </c>
      <c r="AH35" s="288">
        <v>0</v>
      </c>
      <c r="AI35" s="288">
        <v>100</v>
      </c>
      <c r="AJ35" s="288">
        <v>1169</v>
      </c>
      <c r="AK35" s="288">
        <v>1778</v>
      </c>
      <c r="AL35" s="288">
        <v>0</v>
      </c>
      <c r="AM35" s="288">
        <v>589</v>
      </c>
      <c r="AN35" s="288">
        <v>-609</v>
      </c>
      <c r="AO35" s="288">
        <v>-589</v>
      </c>
      <c r="AP35" s="288">
        <v>0</v>
      </c>
      <c r="AQ35" s="288">
        <v>1189</v>
      </c>
      <c r="AR35" s="288">
        <v>0</v>
      </c>
      <c r="AS35" s="288">
        <v>589</v>
      </c>
      <c r="AT35" s="288">
        <v>0</v>
      </c>
      <c r="AU35" s="288">
        <v>0</v>
      </c>
      <c r="AV35" s="288">
        <v>0</v>
      </c>
      <c r="AW35" s="288">
        <v>0</v>
      </c>
      <c r="AX35" s="288">
        <v>585</v>
      </c>
      <c r="AY35" s="288">
        <v>593</v>
      </c>
      <c r="AZ35" s="288">
        <v>0</v>
      </c>
      <c r="BA35" s="288">
        <v>589</v>
      </c>
      <c r="BB35" s="288">
        <v>0.3</v>
      </c>
      <c r="BC35" s="288">
        <v>0.4</v>
      </c>
      <c r="BD35" s="288">
        <v>0</v>
      </c>
      <c r="BE35" s="288">
        <v>0.1</v>
      </c>
      <c r="BF35" s="288">
        <v>256</v>
      </c>
      <c r="BG35" s="288">
        <v>0</v>
      </c>
      <c r="BH35" s="288">
        <v>150716</v>
      </c>
      <c r="BI35" s="288" t="s">
        <v>750</v>
      </c>
      <c r="BJ35" s="288" t="s">
        <v>950</v>
      </c>
      <c r="BK35" s="288">
        <v>100</v>
      </c>
      <c r="BL35" s="288">
        <v>100</v>
      </c>
    </row>
    <row r="36" spans="1:64" ht="63" x14ac:dyDescent="0.25">
      <c r="A36" s="288">
        <v>223671295</v>
      </c>
      <c r="B36" s="288" t="s">
        <v>668</v>
      </c>
      <c r="C36" s="288" t="s">
        <v>190</v>
      </c>
      <c r="D36" s="288" t="s">
        <v>191</v>
      </c>
      <c r="E36" s="288" t="s">
        <v>197</v>
      </c>
      <c r="F36" s="288" t="s">
        <v>694</v>
      </c>
      <c r="G36" s="288">
        <v>4.8</v>
      </c>
      <c r="H36" s="288">
        <v>0.4</v>
      </c>
      <c r="I36" s="288">
        <v>0.6</v>
      </c>
      <c r="J36" s="288">
        <v>62</v>
      </c>
      <c r="K36" s="288">
        <v>97</v>
      </c>
      <c r="L36" s="288">
        <v>1</v>
      </c>
      <c r="M36" s="288">
        <v>10</v>
      </c>
      <c r="N36" s="288">
        <v>2</v>
      </c>
      <c r="O36" s="288">
        <v>1</v>
      </c>
      <c r="P36" s="288">
        <v>2</v>
      </c>
      <c r="Q36" s="288">
        <v>3</v>
      </c>
      <c r="R36" s="288">
        <v>0</v>
      </c>
      <c r="S36" s="288">
        <v>0</v>
      </c>
      <c r="T36" s="288">
        <v>1</v>
      </c>
      <c r="U36" s="288">
        <v>1</v>
      </c>
      <c r="V36" s="288">
        <v>0</v>
      </c>
      <c r="W36" s="288">
        <v>0</v>
      </c>
      <c r="X36" s="288">
        <v>0</v>
      </c>
      <c r="Y36" s="288">
        <v>2</v>
      </c>
      <c r="Z36" s="288">
        <v>0</v>
      </c>
      <c r="AA36" s="288">
        <v>0</v>
      </c>
      <c r="AB36" s="288">
        <v>2</v>
      </c>
      <c r="AC36" s="288">
        <v>10</v>
      </c>
      <c r="AD36" s="288">
        <v>200</v>
      </c>
      <c r="AE36" s="288">
        <v>30</v>
      </c>
      <c r="AF36" s="288">
        <v>100</v>
      </c>
      <c r="AG36" s="288">
        <v>33</v>
      </c>
      <c r="AH36" s="288">
        <v>0</v>
      </c>
      <c r="AI36" s="288">
        <v>0</v>
      </c>
      <c r="AJ36" s="288">
        <v>1042</v>
      </c>
      <c r="AK36" s="288">
        <v>1575</v>
      </c>
      <c r="AL36" s="288">
        <v>0</v>
      </c>
      <c r="AM36" s="288">
        <v>0</v>
      </c>
      <c r="AN36" s="288">
        <v>-533</v>
      </c>
      <c r="AO36" s="288">
        <v>0</v>
      </c>
      <c r="AP36" s="288">
        <v>525</v>
      </c>
      <c r="AQ36" s="288">
        <v>525</v>
      </c>
      <c r="AR36" s="288">
        <v>0</v>
      </c>
      <c r="AS36" s="288">
        <v>0</v>
      </c>
      <c r="AT36" s="288">
        <v>0</v>
      </c>
      <c r="AU36" s="288">
        <v>1050</v>
      </c>
      <c r="AV36" s="288">
        <v>0</v>
      </c>
      <c r="AW36" s="288">
        <v>0</v>
      </c>
      <c r="AX36" s="288">
        <v>521</v>
      </c>
      <c r="AY36" s="288">
        <v>525</v>
      </c>
      <c r="AZ36" s="288">
        <v>0</v>
      </c>
      <c r="BA36" s="288">
        <v>0</v>
      </c>
      <c r="BB36" s="288">
        <v>0.3</v>
      </c>
      <c r="BC36" s="288">
        <v>0.4</v>
      </c>
      <c r="BD36" s="288">
        <v>0</v>
      </c>
      <c r="BE36" s="288">
        <v>0</v>
      </c>
      <c r="BF36" s="288">
        <v>498</v>
      </c>
      <c r="BG36" s="288">
        <v>0</v>
      </c>
      <c r="BH36" s="288">
        <v>264725</v>
      </c>
      <c r="BI36" s="288" t="s">
        <v>948</v>
      </c>
      <c r="BJ36" s="288" t="s">
        <v>1558</v>
      </c>
      <c r="BK36" s="288">
        <v>50</v>
      </c>
      <c r="BL36" s="288">
        <v>67</v>
      </c>
    </row>
    <row r="37" spans="1:64" ht="42" x14ac:dyDescent="0.25">
      <c r="A37" s="288">
        <v>236074677</v>
      </c>
      <c r="B37" s="288" t="s">
        <v>217</v>
      </c>
      <c r="C37" s="288" t="s">
        <v>200</v>
      </c>
      <c r="D37" s="288" t="s">
        <v>201</v>
      </c>
      <c r="E37" s="288" t="s">
        <v>197</v>
      </c>
      <c r="F37" s="288" t="s">
        <v>694</v>
      </c>
      <c r="G37" s="288">
        <v>4.9000000000000004</v>
      </c>
      <c r="H37" s="288">
        <v>0.4</v>
      </c>
      <c r="I37" s="288">
        <v>0.6</v>
      </c>
      <c r="J37" s="288">
        <v>38</v>
      </c>
      <c r="K37" s="288">
        <v>38</v>
      </c>
      <c r="L37" s="288">
        <v>11</v>
      </c>
      <c r="M37" s="288">
        <v>11</v>
      </c>
      <c r="N37" s="288">
        <v>2</v>
      </c>
      <c r="O37" s="288">
        <v>1</v>
      </c>
      <c r="P37" s="288">
        <v>2</v>
      </c>
      <c r="Q37" s="288">
        <v>3</v>
      </c>
      <c r="R37" s="288">
        <v>0</v>
      </c>
      <c r="S37" s="288">
        <v>0</v>
      </c>
      <c r="T37" s="288">
        <v>1</v>
      </c>
      <c r="U37" s="288">
        <v>3</v>
      </c>
      <c r="V37" s="288">
        <v>0</v>
      </c>
      <c r="W37" s="288">
        <v>0</v>
      </c>
      <c r="X37" s="288">
        <v>0</v>
      </c>
      <c r="Y37" s="288">
        <v>0</v>
      </c>
      <c r="Z37" s="288">
        <v>0</v>
      </c>
      <c r="AA37" s="288">
        <v>0</v>
      </c>
      <c r="AB37" s="288">
        <v>29</v>
      </c>
      <c r="AC37" s="288">
        <v>29</v>
      </c>
      <c r="AD37" s="288">
        <v>18</v>
      </c>
      <c r="AE37" s="288">
        <v>27</v>
      </c>
      <c r="AF37" s="288">
        <v>100</v>
      </c>
      <c r="AG37" s="288">
        <v>100</v>
      </c>
      <c r="AH37" s="288">
        <v>0</v>
      </c>
      <c r="AI37" s="288">
        <v>0</v>
      </c>
      <c r="AJ37" s="288">
        <v>1031</v>
      </c>
      <c r="AK37" s="288">
        <v>1567</v>
      </c>
      <c r="AL37" s="288">
        <v>0</v>
      </c>
      <c r="AM37" s="288">
        <v>0</v>
      </c>
      <c r="AN37" s="288">
        <v>-536</v>
      </c>
      <c r="AO37" s="288">
        <v>0</v>
      </c>
      <c r="AP37" s="288">
        <v>512</v>
      </c>
      <c r="AQ37" s="288">
        <v>1567</v>
      </c>
      <c r="AR37" s="288">
        <v>0</v>
      </c>
      <c r="AS37" s="288">
        <v>0</v>
      </c>
      <c r="AT37" s="288">
        <v>0</v>
      </c>
      <c r="AU37" s="288">
        <v>0</v>
      </c>
      <c r="AV37" s="288">
        <v>0</v>
      </c>
      <c r="AW37" s="288">
        <v>0</v>
      </c>
      <c r="AX37" s="288">
        <v>516</v>
      </c>
      <c r="AY37" s="288">
        <v>522</v>
      </c>
      <c r="AZ37" s="288">
        <v>0</v>
      </c>
      <c r="BA37" s="288">
        <v>0</v>
      </c>
      <c r="BB37" s="288">
        <v>0.3</v>
      </c>
      <c r="BC37" s="288">
        <v>0.4</v>
      </c>
      <c r="BD37" s="288">
        <v>0</v>
      </c>
      <c r="BE37" s="288">
        <v>0</v>
      </c>
      <c r="BF37" s="288">
        <v>49</v>
      </c>
      <c r="BG37" s="288">
        <v>0</v>
      </c>
      <c r="BH37" s="288">
        <v>25066</v>
      </c>
      <c r="BI37" s="288" t="s">
        <v>1559</v>
      </c>
      <c r="BJ37" s="288" t="s">
        <v>786</v>
      </c>
      <c r="BK37" s="288">
        <v>0</v>
      </c>
      <c r="BL37" s="288">
        <v>33</v>
      </c>
    </row>
    <row r="38" spans="1:64" ht="21" x14ac:dyDescent="0.25">
      <c r="A38" s="288">
        <v>239233529</v>
      </c>
      <c r="B38" s="288" t="s">
        <v>254</v>
      </c>
      <c r="C38" s="288" t="s">
        <v>200</v>
      </c>
      <c r="D38" s="288" t="s">
        <v>201</v>
      </c>
      <c r="E38" s="288" t="s">
        <v>197</v>
      </c>
      <c r="F38" s="288" t="s">
        <v>694</v>
      </c>
      <c r="G38" s="288">
        <v>4.9000000000000004</v>
      </c>
      <c r="H38" s="288">
        <v>0.6</v>
      </c>
      <c r="I38" s="288">
        <v>0</v>
      </c>
      <c r="J38" s="288">
        <v>11</v>
      </c>
      <c r="K38" s="288">
        <v>9</v>
      </c>
      <c r="L38" s="288">
        <v>1</v>
      </c>
      <c r="M38" s="288">
        <v>0</v>
      </c>
      <c r="N38" s="288">
        <v>0</v>
      </c>
      <c r="O38" s="288">
        <v>0</v>
      </c>
      <c r="P38" s="288">
        <v>2</v>
      </c>
      <c r="Q38" s="288">
        <v>0</v>
      </c>
      <c r="R38" s="288">
        <v>0</v>
      </c>
      <c r="S38" s="288">
        <v>0</v>
      </c>
      <c r="T38" s="288">
        <v>2</v>
      </c>
      <c r="U38" s="288">
        <v>0</v>
      </c>
      <c r="V38" s="288">
        <v>0</v>
      </c>
      <c r="W38" s="288">
        <v>0</v>
      </c>
      <c r="X38" s="288">
        <v>0</v>
      </c>
      <c r="Y38" s="288">
        <v>0</v>
      </c>
      <c r="Z38" s="288">
        <v>0</v>
      </c>
      <c r="AA38" s="288">
        <v>0</v>
      </c>
      <c r="AB38" s="288">
        <v>9</v>
      </c>
      <c r="AC38" s="288">
        <v>0</v>
      </c>
      <c r="AD38" s="288">
        <v>200</v>
      </c>
      <c r="AE38" s="288">
        <v>0</v>
      </c>
      <c r="AF38" s="288">
        <v>100</v>
      </c>
      <c r="AG38" s="288">
        <v>0</v>
      </c>
      <c r="AH38" s="288">
        <v>0</v>
      </c>
      <c r="AI38" s="288">
        <v>0</v>
      </c>
      <c r="AJ38" s="288">
        <v>1412</v>
      </c>
      <c r="AK38" s="288">
        <v>0</v>
      </c>
      <c r="AL38" s="288">
        <v>0</v>
      </c>
      <c r="AM38" s="288">
        <v>0</v>
      </c>
      <c r="AN38" s="288">
        <v>1412</v>
      </c>
      <c r="AO38" s="288">
        <v>0</v>
      </c>
      <c r="AP38" s="288">
        <v>1412</v>
      </c>
      <c r="AQ38" s="288">
        <v>0</v>
      </c>
      <c r="AR38" s="288">
        <v>0</v>
      </c>
      <c r="AS38" s="288">
        <v>0</v>
      </c>
      <c r="AT38" s="288">
        <v>0</v>
      </c>
      <c r="AU38" s="288">
        <v>0</v>
      </c>
      <c r="AV38" s="288">
        <v>0</v>
      </c>
      <c r="AW38" s="288">
        <v>0</v>
      </c>
      <c r="AX38" s="288">
        <v>706</v>
      </c>
      <c r="AY38" s="288">
        <v>0</v>
      </c>
      <c r="AZ38" s="288">
        <v>0</v>
      </c>
      <c r="BA38" s="288">
        <v>0</v>
      </c>
      <c r="BB38" s="288">
        <v>0.3</v>
      </c>
      <c r="BC38" s="288">
        <v>0</v>
      </c>
      <c r="BD38" s="288">
        <v>0</v>
      </c>
      <c r="BE38" s="288">
        <v>0</v>
      </c>
      <c r="BF38" s="288">
        <v>81</v>
      </c>
      <c r="BG38" s="288">
        <v>0</v>
      </c>
      <c r="BH38" s="288">
        <v>56697</v>
      </c>
      <c r="BI38" s="288" t="s">
        <v>1560</v>
      </c>
      <c r="BJ38" s="288" t="s">
        <v>344</v>
      </c>
      <c r="BK38" s="288">
        <v>100</v>
      </c>
      <c r="BL38" s="288">
        <v>0</v>
      </c>
    </row>
    <row r="39" spans="1:64" ht="42" x14ac:dyDescent="0.25">
      <c r="A39" s="288">
        <v>271440670</v>
      </c>
      <c r="B39" s="288" t="s">
        <v>274</v>
      </c>
      <c r="C39" s="288" t="s">
        <v>275</v>
      </c>
      <c r="D39" s="288" t="s">
        <v>191</v>
      </c>
      <c r="E39" s="288" t="s">
        <v>197</v>
      </c>
      <c r="F39" s="288" t="s">
        <v>694</v>
      </c>
      <c r="G39" s="288">
        <v>4.5</v>
      </c>
      <c r="H39" s="288">
        <v>0.6</v>
      </c>
      <c r="I39" s="288">
        <v>2</v>
      </c>
      <c r="J39" s="288">
        <v>48</v>
      </c>
      <c r="K39" s="288">
        <v>100</v>
      </c>
      <c r="L39" s="288">
        <v>4</v>
      </c>
      <c r="M39" s="288">
        <v>9</v>
      </c>
      <c r="N39" s="288">
        <v>1</v>
      </c>
      <c r="O39" s="288">
        <v>2</v>
      </c>
      <c r="P39" s="288">
        <v>2</v>
      </c>
      <c r="Q39" s="288">
        <v>6</v>
      </c>
      <c r="R39" s="288">
        <v>0</v>
      </c>
      <c r="S39" s="288">
        <v>1</v>
      </c>
      <c r="T39" s="288">
        <v>1</v>
      </c>
      <c r="U39" s="288">
        <v>4</v>
      </c>
      <c r="V39" s="288">
        <v>0</v>
      </c>
      <c r="W39" s="288">
        <v>0</v>
      </c>
      <c r="X39" s="288">
        <v>1</v>
      </c>
      <c r="Y39" s="288">
        <v>1</v>
      </c>
      <c r="Z39" s="288">
        <v>0</v>
      </c>
      <c r="AA39" s="288">
        <v>1</v>
      </c>
      <c r="AB39" s="288">
        <v>8</v>
      </c>
      <c r="AC39" s="288">
        <v>9</v>
      </c>
      <c r="AD39" s="288">
        <v>50</v>
      </c>
      <c r="AE39" s="288">
        <v>67</v>
      </c>
      <c r="AF39" s="288">
        <v>50</v>
      </c>
      <c r="AG39" s="288">
        <v>80</v>
      </c>
      <c r="AH39" s="288">
        <v>0</v>
      </c>
      <c r="AI39" s="288">
        <v>0</v>
      </c>
      <c r="AJ39" s="288">
        <v>1610</v>
      </c>
      <c r="AK39" s="288">
        <v>4912</v>
      </c>
      <c r="AL39" s="288">
        <v>0</v>
      </c>
      <c r="AM39" s="288">
        <v>811</v>
      </c>
      <c r="AN39" s="288">
        <v>-3302</v>
      </c>
      <c r="AO39" s="288">
        <v>-811</v>
      </c>
      <c r="AP39" s="288">
        <v>811</v>
      </c>
      <c r="AQ39" s="288">
        <v>3275</v>
      </c>
      <c r="AR39" s="288">
        <v>0</v>
      </c>
      <c r="AS39" s="288">
        <v>0</v>
      </c>
      <c r="AT39" s="288">
        <v>799</v>
      </c>
      <c r="AU39" s="288">
        <v>811</v>
      </c>
      <c r="AV39" s="288">
        <v>0</v>
      </c>
      <c r="AW39" s="288">
        <v>811</v>
      </c>
      <c r="AX39" s="288">
        <v>805</v>
      </c>
      <c r="AY39" s="288">
        <v>819</v>
      </c>
      <c r="AZ39" s="288">
        <v>0</v>
      </c>
      <c r="BA39" s="288">
        <v>811</v>
      </c>
      <c r="BB39" s="288">
        <v>0.3</v>
      </c>
      <c r="BC39" s="288">
        <v>0.9</v>
      </c>
      <c r="BD39" s="288">
        <v>0</v>
      </c>
      <c r="BE39" s="288">
        <v>0.1</v>
      </c>
      <c r="BF39" s="288">
        <v>137</v>
      </c>
      <c r="BG39" s="288">
        <v>0</v>
      </c>
      <c r="BH39" s="288">
        <v>110400</v>
      </c>
      <c r="BI39" s="288" t="s">
        <v>829</v>
      </c>
      <c r="BJ39" s="288" t="s">
        <v>1561</v>
      </c>
      <c r="BK39" s="288">
        <v>100</v>
      </c>
      <c r="BL39" s="288">
        <v>50</v>
      </c>
    </row>
    <row r="40" spans="1:64" ht="63" x14ac:dyDescent="0.25">
      <c r="A40" s="288">
        <v>273588520</v>
      </c>
      <c r="B40" s="288" t="s">
        <v>289</v>
      </c>
      <c r="C40" s="288" t="s">
        <v>230</v>
      </c>
      <c r="D40" s="288" t="s">
        <v>231</v>
      </c>
      <c r="E40" s="288" t="s">
        <v>197</v>
      </c>
      <c r="F40" s="288" t="s">
        <v>694</v>
      </c>
      <c r="G40" s="288">
        <v>4.5999999999999996</v>
      </c>
      <c r="H40" s="288">
        <v>0.8</v>
      </c>
      <c r="I40" s="288">
        <v>0</v>
      </c>
      <c r="J40" s="288">
        <v>28</v>
      </c>
      <c r="K40" s="288">
        <v>19</v>
      </c>
      <c r="L40" s="288">
        <v>6</v>
      </c>
      <c r="M40" s="288">
        <v>4</v>
      </c>
      <c r="N40" s="288">
        <v>3</v>
      </c>
      <c r="O40" s="288">
        <v>1</v>
      </c>
      <c r="P40" s="288">
        <v>2</v>
      </c>
      <c r="Q40" s="288">
        <v>0</v>
      </c>
      <c r="R40" s="288">
        <v>0</v>
      </c>
      <c r="S40" s="288">
        <v>0</v>
      </c>
      <c r="T40" s="288">
        <v>1</v>
      </c>
      <c r="U40" s="288">
        <v>0</v>
      </c>
      <c r="V40" s="288">
        <v>0</v>
      </c>
      <c r="W40" s="288">
        <v>0</v>
      </c>
      <c r="X40" s="288">
        <v>0</v>
      </c>
      <c r="Y40" s="288">
        <v>0</v>
      </c>
      <c r="Z40" s="288">
        <v>0</v>
      </c>
      <c r="AA40" s="288">
        <v>0</v>
      </c>
      <c r="AB40" s="288">
        <v>21</v>
      </c>
      <c r="AC40" s="288">
        <v>21</v>
      </c>
      <c r="AD40" s="288">
        <v>33</v>
      </c>
      <c r="AE40" s="288">
        <v>0</v>
      </c>
      <c r="AF40" s="288">
        <v>100</v>
      </c>
      <c r="AG40" s="288">
        <v>0</v>
      </c>
      <c r="AH40" s="288">
        <v>0</v>
      </c>
      <c r="AI40" s="288">
        <v>0</v>
      </c>
      <c r="AJ40" s="288">
        <v>1921</v>
      </c>
      <c r="AK40" s="288">
        <v>0</v>
      </c>
      <c r="AL40" s="288">
        <v>0</v>
      </c>
      <c r="AM40" s="288">
        <v>0</v>
      </c>
      <c r="AN40" s="288">
        <v>1921</v>
      </c>
      <c r="AO40" s="288">
        <v>0</v>
      </c>
      <c r="AP40" s="288">
        <v>968</v>
      </c>
      <c r="AQ40" s="288">
        <v>0</v>
      </c>
      <c r="AR40" s="288">
        <v>0</v>
      </c>
      <c r="AS40" s="288">
        <v>0</v>
      </c>
      <c r="AT40" s="288">
        <v>0</v>
      </c>
      <c r="AU40" s="288">
        <v>0</v>
      </c>
      <c r="AV40" s="288">
        <v>0</v>
      </c>
      <c r="AW40" s="288">
        <v>0</v>
      </c>
      <c r="AX40" s="288">
        <v>961</v>
      </c>
      <c r="AY40" s="288">
        <v>0</v>
      </c>
      <c r="AZ40" s="288">
        <v>0</v>
      </c>
      <c r="BA40" s="288">
        <v>0</v>
      </c>
      <c r="BB40" s="288">
        <v>0.3</v>
      </c>
      <c r="BC40" s="288">
        <v>0</v>
      </c>
      <c r="BD40" s="288">
        <v>0</v>
      </c>
      <c r="BE40" s="288">
        <v>0</v>
      </c>
      <c r="BF40" s="288">
        <v>16</v>
      </c>
      <c r="BG40" s="288">
        <v>0</v>
      </c>
      <c r="BH40" s="288">
        <v>15477</v>
      </c>
      <c r="BI40" s="288" t="s">
        <v>829</v>
      </c>
      <c r="BJ40" s="288" t="s">
        <v>344</v>
      </c>
      <c r="BK40" s="288">
        <v>50</v>
      </c>
      <c r="BL40" s="288">
        <v>0</v>
      </c>
    </row>
    <row r="41" spans="1:64" ht="42" x14ac:dyDescent="0.25">
      <c r="A41" s="288">
        <v>275208801</v>
      </c>
      <c r="B41" s="288" t="s">
        <v>674</v>
      </c>
      <c r="C41" s="288" t="s">
        <v>190</v>
      </c>
      <c r="D41" s="288" t="s">
        <v>191</v>
      </c>
      <c r="E41" s="288" t="s">
        <v>197</v>
      </c>
      <c r="F41" s="288" t="s">
        <v>694</v>
      </c>
      <c r="G41" s="288">
        <v>4.8</v>
      </c>
      <c r="H41" s="288">
        <v>0.6</v>
      </c>
      <c r="I41" s="288">
        <v>0</v>
      </c>
      <c r="J41" s="288">
        <v>77</v>
      </c>
      <c r="K41" s="288">
        <v>67</v>
      </c>
      <c r="L41" s="288">
        <v>3</v>
      </c>
      <c r="M41" s="288">
        <v>3</v>
      </c>
      <c r="N41" s="288">
        <v>2</v>
      </c>
      <c r="O41" s="288">
        <v>2</v>
      </c>
      <c r="P41" s="288">
        <v>2</v>
      </c>
      <c r="Q41" s="288">
        <v>0</v>
      </c>
      <c r="R41" s="288">
        <v>0</v>
      </c>
      <c r="S41" s="288">
        <v>0</v>
      </c>
      <c r="T41" s="288">
        <v>1</v>
      </c>
      <c r="U41" s="288">
        <v>0</v>
      </c>
      <c r="V41" s="288">
        <v>0</v>
      </c>
      <c r="W41" s="288">
        <v>0</v>
      </c>
      <c r="X41" s="288">
        <v>0</v>
      </c>
      <c r="Y41" s="288">
        <v>0</v>
      </c>
      <c r="Z41" s="288">
        <v>0</v>
      </c>
      <c r="AA41" s="288">
        <v>0</v>
      </c>
      <c r="AB41" s="288">
        <v>4</v>
      </c>
      <c r="AC41" s="288">
        <v>4</v>
      </c>
      <c r="AD41" s="288">
        <v>67</v>
      </c>
      <c r="AE41" s="288">
        <v>0</v>
      </c>
      <c r="AF41" s="288">
        <v>100</v>
      </c>
      <c r="AG41" s="288">
        <v>0</v>
      </c>
      <c r="AH41" s="288">
        <v>0</v>
      </c>
      <c r="AI41" s="288">
        <v>0</v>
      </c>
      <c r="AJ41" s="288">
        <v>1430</v>
      </c>
      <c r="AK41" s="288">
        <v>0</v>
      </c>
      <c r="AL41" s="288">
        <v>0</v>
      </c>
      <c r="AM41" s="288">
        <v>0</v>
      </c>
      <c r="AN41" s="288">
        <v>1430</v>
      </c>
      <c r="AO41" s="288">
        <v>0</v>
      </c>
      <c r="AP41" s="288">
        <v>715</v>
      </c>
      <c r="AQ41" s="288">
        <v>0</v>
      </c>
      <c r="AR41" s="288">
        <v>0</v>
      </c>
      <c r="AS41" s="288">
        <v>0</v>
      </c>
      <c r="AT41" s="288">
        <v>0</v>
      </c>
      <c r="AU41" s="288">
        <v>0</v>
      </c>
      <c r="AV41" s="288">
        <v>0</v>
      </c>
      <c r="AW41" s="288">
        <v>0</v>
      </c>
      <c r="AX41" s="288">
        <v>715</v>
      </c>
      <c r="AY41" s="288">
        <v>0</v>
      </c>
      <c r="AZ41" s="288">
        <v>0</v>
      </c>
      <c r="BA41" s="288">
        <v>0</v>
      </c>
      <c r="BB41" s="288">
        <v>0.3</v>
      </c>
      <c r="BC41" s="288">
        <v>0</v>
      </c>
      <c r="BD41" s="288">
        <v>0</v>
      </c>
      <c r="BE41" s="288">
        <v>0</v>
      </c>
      <c r="BF41" s="288">
        <v>75</v>
      </c>
      <c r="BG41" s="288">
        <v>0</v>
      </c>
      <c r="BH41" s="288">
        <v>54138</v>
      </c>
      <c r="BI41" s="288" t="s">
        <v>946</v>
      </c>
      <c r="BJ41" s="288" t="s">
        <v>344</v>
      </c>
      <c r="BK41" s="288">
        <v>50</v>
      </c>
      <c r="BL41" s="288">
        <v>0</v>
      </c>
    </row>
    <row r="42" spans="1:64" ht="42" x14ac:dyDescent="0.25">
      <c r="A42" s="288">
        <v>275208802</v>
      </c>
      <c r="B42" s="288" t="s">
        <v>674</v>
      </c>
      <c r="C42" s="288" t="s">
        <v>190</v>
      </c>
      <c r="D42" s="288" t="s">
        <v>191</v>
      </c>
      <c r="E42" s="288" t="s">
        <v>197</v>
      </c>
      <c r="F42" s="288" t="s">
        <v>694</v>
      </c>
      <c r="G42" s="288">
        <v>4.5999999999999996</v>
      </c>
      <c r="H42" s="288">
        <v>0.6</v>
      </c>
      <c r="I42" s="288">
        <v>0.3</v>
      </c>
      <c r="J42" s="288">
        <v>115</v>
      </c>
      <c r="K42" s="288">
        <v>180</v>
      </c>
      <c r="L42" s="288">
        <v>13</v>
      </c>
      <c r="M42" s="288">
        <v>16</v>
      </c>
      <c r="N42" s="288">
        <v>5</v>
      </c>
      <c r="O42" s="288">
        <v>3</v>
      </c>
      <c r="P42" s="288">
        <v>2</v>
      </c>
      <c r="Q42" s="288">
        <v>1</v>
      </c>
      <c r="R42" s="288">
        <v>0</v>
      </c>
      <c r="S42" s="288">
        <v>0</v>
      </c>
      <c r="T42" s="288">
        <v>2</v>
      </c>
      <c r="U42" s="288">
        <v>1</v>
      </c>
      <c r="V42" s="288">
        <v>0</v>
      </c>
      <c r="W42" s="288">
        <v>0</v>
      </c>
      <c r="X42" s="288">
        <v>0</v>
      </c>
      <c r="Y42" s="288">
        <v>0</v>
      </c>
      <c r="Z42" s="288">
        <v>0</v>
      </c>
      <c r="AA42" s="288">
        <v>0</v>
      </c>
      <c r="AB42" s="288">
        <v>11</v>
      </c>
      <c r="AC42" s="288">
        <v>9</v>
      </c>
      <c r="AD42" s="288">
        <v>15</v>
      </c>
      <c r="AE42" s="288">
        <v>6</v>
      </c>
      <c r="AF42" s="288">
        <v>100</v>
      </c>
      <c r="AG42" s="288">
        <v>100</v>
      </c>
      <c r="AH42" s="288">
        <v>0</v>
      </c>
      <c r="AI42" s="288">
        <v>0</v>
      </c>
      <c r="AJ42" s="288">
        <v>1420</v>
      </c>
      <c r="AK42" s="288">
        <v>714</v>
      </c>
      <c r="AL42" s="288">
        <v>0</v>
      </c>
      <c r="AM42" s="288">
        <v>0</v>
      </c>
      <c r="AN42" s="288">
        <v>706</v>
      </c>
      <c r="AO42" s="288">
        <v>0</v>
      </c>
      <c r="AP42" s="288">
        <v>1420</v>
      </c>
      <c r="AQ42" s="288">
        <v>714</v>
      </c>
      <c r="AR42" s="288">
        <v>0</v>
      </c>
      <c r="AS42" s="288">
        <v>0</v>
      </c>
      <c r="AT42" s="288">
        <v>0</v>
      </c>
      <c r="AU42" s="288">
        <v>0</v>
      </c>
      <c r="AV42" s="288">
        <v>0</v>
      </c>
      <c r="AW42" s="288">
        <v>0</v>
      </c>
      <c r="AX42" s="288">
        <v>710</v>
      </c>
      <c r="AY42" s="288">
        <v>714</v>
      </c>
      <c r="AZ42" s="288">
        <v>0</v>
      </c>
      <c r="BA42" s="288">
        <v>0</v>
      </c>
      <c r="BB42" s="288">
        <v>0.3</v>
      </c>
      <c r="BC42" s="288">
        <v>0.1</v>
      </c>
      <c r="BD42" s="288">
        <v>0</v>
      </c>
      <c r="BE42" s="288">
        <v>0</v>
      </c>
      <c r="BF42" s="288">
        <v>27</v>
      </c>
      <c r="BG42" s="288">
        <v>0</v>
      </c>
      <c r="BH42" s="288">
        <v>21737</v>
      </c>
      <c r="BI42" s="288" t="s">
        <v>608</v>
      </c>
      <c r="BJ42" s="288" t="s">
        <v>950</v>
      </c>
      <c r="BK42" s="288">
        <v>100</v>
      </c>
      <c r="BL42" s="288">
        <v>100</v>
      </c>
    </row>
    <row r="43" spans="1:64" ht="42" x14ac:dyDescent="0.25">
      <c r="A43" s="288">
        <v>340741532</v>
      </c>
      <c r="B43" s="288" t="s">
        <v>450</v>
      </c>
      <c r="C43" s="288" t="s">
        <v>190</v>
      </c>
      <c r="D43" s="288" t="s">
        <v>191</v>
      </c>
      <c r="E43" s="288" t="s">
        <v>197</v>
      </c>
      <c r="F43" s="288" t="s">
        <v>694</v>
      </c>
      <c r="G43" s="288">
        <v>5</v>
      </c>
      <c r="H43" s="288">
        <v>0.3</v>
      </c>
      <c r="I43" s="288">
        <v>0</v>
      </c>
      <c r="J43" s="288">
        <v>26</v>
      </c>
      <c r="K43" s="288">
        <v>24</v>
      </c>
      <c r="L43" s="288">
        <v>3</v>
      </c>
      <c r="M43" s="288">
        <v>0</v>
      </c>
      <c r="N43" s="288">
        <v>1</v>
      </c>
      <c r="O43" s="288">
        <v>0</v>
      </c>
      <c r="P43" s="288">
        <v>2</v>
      </c>
      <c r="Q43" s="288">
        <v>0</v>
      </c>
      <c r="R43" s="288">
        <v>0</v>
      </c>
      <c r="S43" s="288">
        <v>0</v>
      </c>
      <c r="T43" s="288">
        <v>1</v>
      </c>
      <c r="U43" s="288">
        <v>0</v>
      </c>
      <c r="V43" s="288">
        <v>0</v>
      </c>
      <c r="W43" s="288">
        <v>0</v>
      </c>
      <c r="X43" s="288">
        <v>1</v>
      </c>
      <c r="Y43" s="288">
        <v>0</v>
      </c>
      <c r="Z43" s="288">
        <v>0</v>
      </c>
      <c r="AA43" s="288">
        <v>0</v>
      </c>
      <c r="AB43" s="288">
        <v>12</v>
      </c>
      <c r="AC43" s="288">
        <v>0</v>
      </c>
      <c r="AD43" s="288">
        <v>67</v>
      </c>
      <c r="AE43" s="288">
        <v>0</v>
      </c>
      <c r="AF43" s="288">
        <v>50</v>
      </c>
      <c r="AG43" s="288">
        <v>0</v>
      </c>
      <c r="AH43" s="288">
        <v>0</v>
      </c>
      <c r="AI43" s="288">
        <v>0</v>
      </c>
      <c r="AJ43" s="288">
        <v>686</v>
      </c>
      <c r="AK43" s="288">
        <v>0</v>
      </c>
      <c r="AL43" s="288">
        <v>0</v>
      </c>
      <c r="AM43" s="288">
        <v>0</v>
      </c>
      <c r="AN43" s="288">
        <v>686</v>
      </c>
      <c r="AO43" s="288">
        <v>0</v>
      </c>
      <c r="AP43" s="288">
        <v>343</v>
      </c>
      <c r="AQ43" s="288">
        <v>0</v>
      </c>
      <c r="AR43" s="288">
        <v>0</v>
      </c>
      <c r="AS43" s="288">
        <v>0</v>
      </c>
      <c r="AT43" s="288">
        <v>343</v>
      </c>
      <c r="AU43" s="288">
        <v>0</v>
      </c>
      <c r="AV43" s="288">
        <v>0</v>
      </c>
      <c r="AW43" s="288">
        <v>0</v>
      </c>
      <c r="AX43" s="288">
        <v>343</v>
      </c>
      <c r="AY43" s="288">
        <v>0</v>
      </c>
      <c r="AZ43" s="288">
        <v>0</v>
      </c>
      <c r="BA43" s="288">
        <v>0</v>
      </c>
      <c r="BB43" s="288">
        <v>0.3</v>
      </c>
      <c r="BC43" s="288">
        <v>0</v>
      </c>
      <c r="BD43" s="288">
        <v>0</v>
      </c>
      <c r="BE43" s="288">
        <v>0</v>
      </c>
      <c r="BF43" s="288">
        <v>80</v>
      </c>
      <c r="BG43" s="288">
        <v>0</v>
      </c>
      <c r="BH43" s="288">
        <v>28037</v>
      </c>
      <c r="BI43" s="288" t="s">
        <v>828</v>
      </c>
      <c r="BJ43" s="288" t="s">
        <v>344</v>
      </c>
      <c r="BK43" s="288">
        <v>100</v>
      </c>
      <c r="BL43" s="288">
        <v>0</v>
      </c>
    </row>
    <row r="44" spans="1:64" ht="42" x14ac:dyDescent="0.25">
      <c r="A44" s="288">
        <v>345168494</v>
      </c>
      <c r="B44" s="288" t="s">
        <v>538</v>
      </c>
      <c r="C44" s="288" t="s">
        <v>208</v>
      </c>
      <c r="D44" s="288" t="s">
        <v>191</v>
      </c>
      <c r="E44" s="288" t="s">
        <v>197</v>
      </c>
      <c r="F44" s="288" t="s">
        <v>694</v>
      </c>
      <c r="G44" s="288">
        <v>4.8</v>
      </c>
      <c r="H44" s="288">
        <v>0.7</v>
      </c>
      <c r="I44" s="288">
        <v>0.4</v>
      </c>
      <c r="J44" s="288">
        <v>175</v>
      </c>
      <c r="K44" s="288">
        <v>180</v>
      </c>
      <c r="L44" s="288">
        <v>10</v>
      </c>
      <c r="M44" s="288">
        <v>16</v>
      </c>
      <c r="N44" s="288">
        <v>4</v>
      </c>
      <c r="O44" s="288">
        <v>4</v>
      </c>
      <c r="P44" s="288">
        <v>2</v>
      </c>
      <c r="Q44" s="288">
        <v>1</v>
      </c>
      <c r="R44" s="288">
        <v>0</v>
      </c>
      <c r="S44" s="288">
        <v>0</v>
      </c>
      <c r="T44" s="288">
        <v>0</v>
      </c>
      <c r="U44" s="288">
        <v>1</v>
      </c>
      <c r="V44" s="288">
        <v>0</v>
      </c>
      <c r="W44" s="288">
        <v>0</v>
      </c>
      <c r="X44" s="288">
        <v>1</v>
      </c>
      <c r="Y44" s="288">
        <v>0</v>
      </c>
      <c r="Z44" s="288">
        <v>0</v>
      </c>
      <c r="AA44" s="288">
        <v>0</v>
      </c>
      <c r="AB44" s="288">
        <v>6</v>
      </c>
      <c r="AC44" s="288">
        <v>9</v>
      </c>
      <c r="AD44" s="288">
        <v>20</v>
      </c>
      <c r="AE44" s="288">
        <v>6</v>
      </c>
      <c r="AF44" s="288">
        <v>0</v>
      </c>
      <c r="AG44" s="288">
        <v>100</v>
      </c>
      <c r="AH44" s="288">
        <v>0</v>
      </c>
      <c r="AI44" s="288">
        <v>0</v>
      </c>
      <c r="AJ44" s="288">
        <v>1760</v>
      </c>
      <c r="AK44" s="288">
        <v>894</v>
      </c>
      <c r="AL44" s="288">
        <v>0</v>
      </c>
      <c r="AM44" s="288">
        <v>0</v>
      </c>
      <c r="AN44" s="288">
        <v>866</v>
      </c>
      <c r="AO44" s="288">
        <v>0</v>
      </c>
      <c r="AP44" s="288">
        <v>0</v>
      </c>
      <c r="AQ44" s="288">
        <v>894</v>
      </c>
      <c r="AR44" s="288">
        <v>0</v>
      </c>
      <c r="AS44" s="288">
        <v>0</v>
      </c>
      <c r="AT44" s="288">
        <v>880</v>
      </c>
      <c r="AU44" s="288">
        <v>0</v>
      </c>
      <c r="AV44" s="288">
        <v>0</v>
      </c>
      <c r="AW44" s="288">
        <v>0</v>
      </c>
      <c r="AX44" s="288">
        <v>880</v>
      </c>
      <c r="AY44" s="288">
        <v>894</v>
      </c>
      <c r="AZ44" s="288">
        <v>0</v>
      </c>
      <c r="BA44" s="288">
        <v>0</v>
      </c>
      <c r="BB44" s="288">
        <v>0.3</v>
      </c>
      <c r="BC44" s="288">
        <v>0.1</v>
      </c>
      <c r="BD44" s="288">
        <v>0</v>
      </c>
      <c r="BE44" s="288">
        <v>0</v>
      </c>
      <c r="BF44" s="288">
        <v>244</v>
      </c>
      <c r="BG44" s="288">
        <v>0</v>
      </c>
      <c r="BH44" s="288">
        <v>215432</v>
      </c>
      <c r="BI44" s="288" t="s">
        <v>794</v>
      </c>
      <c r="BJ44" s="288" t="s">
        <v>794</v>
      </c>
      <c r="BK44" s="288">
        <v>50</v>
      </c>
      <c r="BL44" s="288">
        <v>100</v>
      </c>
    </row>
    <row r="45" spans="1:64" ht="63" x14ac:dyDescent="0.25">
      <c r="A45" s="288">
        <v>419141548</v>
      </c>
      <c r="B45" s="288" t="s">
        <v>675</v>
      </c>
      <c r="C45" s="288" t="s">
        <v>190</v>
      </c>
      <c r="D45" s="288" t="s">
        <v>191</v>
      </c>
      <c r="E45" s="288" t="s">
        <v>197</v>
      </c>
      <c r="F45" s="288" t="s">
        <v>694</v>
      </c>
      <c r="G45" s="288">
        <v>5</v>
      </c>
      <c r="H45" s="288">
        <v>0.4</v>
      </c>
      <c r="I45" s="288">
        <v>0</v>
      </c>
      <c r="J45" s="288">
        <v>33</v>
      </c>
      <c r="K45" s="288">
        <v>36</v>
      </c>
      <c r="L45" s="288">
        <v>1</v>
      </c>
      <c r="M45" s="288">
        <v>3</v>
      </c>
      <c r="N45" s="288">
        <v>0</v>
      </c>
      <c r="O45" s="288">
        <v>2</v>
      </c>
      <c r="P45" s="288">
        <v>2</v>
      </c>
      <c r="Q45" s="288">
        <v>0</v>
      </c>
      <c r="R45" s="288">
        <v>0</v>
      </c>
      <c r="S45" s="288">
        <v>0</v>
      </c>
      <c r="T45" s="288">
        <v>0</v>
      </c>
      <c r="U45" s="288">
        <v>0</v>
      </c>
      <c r="V45" s="288">
        <v>0</v>
      </c>
      <c r="W45" s="288">
        <v>0</v>
      </c>
      <c r="X45" s="288">
        <v>0</v>
      </c>
      <c r="Y45" s="288">
        <v>0</v>
      </c>
      <c r="Z45" s="288">
        <v>0</v>
      </c>
      <c r="AA45" s="288">
        <v>0</v>
      </c>
      <c r="AB45" s="288">
        <v>3</v>
      </c>
      <c r="AC45" s="288">
        <v>8</v>
      </c>
      <c r="AD45" s="288">
        <v>200</v>
      </c>
      <c r="AE45" s="288">
        <v>0</v>
      </c>
      <c r="AF45" s="288">
        <v>0</v>
      </c>
      <c r="AG45" s="288">
        <v>0</v>
      </c>
      <c r="AH45" s="288">
        <v>0</v>
      </c>
      <c r="AI45" s="288">
        <v>0</v>
      </c>
      <c r="AJ45" s="288">
        <v>1042</v>
      </c>
      <c r="AK45" s="288">
        <v>0</v>
      </c>
      <c r="AL45" s="288">
        <v>0</v>
      </c>
      <c r="AM45" s="288">
        <v>0</v>
      </c>
      <c r="AN45" s="288">
        <v>1042</v>
      </c>
      <c r="AO45" s="288">
        <v>0</v>
      </c>
      <c r="AP45" s="288">
        <v>0</v>
      </c>
      <c r="AQ45" s="288">
        <v>0</v>
      </c>
      <c r="AR45" s="288">
        <v>0</v>
      </c>
      <c r="AS45" s="288">
        <v>0</v>
      </c>
      <c r="AT45" s="288">
        <v>0</v>
      </c>
      <c r="AU45" s="288">
        <v>0</v>
      </c>
      <c r="AV45" s="288">
        <v>0</v>
      </c>
      <c r="AW45" s="288">
        <v>0</v>
      </c>
      <c r="AX45" s="288">
        <v>521</v>
      </c>
      <c r="AY45" s="288">
        <v>0</v>
      </c>
      <c r="AZ45" s="288">
        <v>0</v>
      </c>
      <c r="BA45" s="288">
        <v>0</v>
      </c>
      <c r="BB45" s="288">
        <v>0.3</v>
      </c>
      <c r="BC45" s="288">
        <v>0</v>
      </c>
      <c r="BD45" s="288">
        <v>0</v>
      </c>
      <c r="BE45" s="288">
        <v>0</v>
      </c>
      <c r="BF45" s="288">
        <v>75</v>
      </c>
      <c r="BG45" s="288">
        <v>0</v>
      </c>
      <c r="BH45" s="288">
        <v>39736</v>
      </c>
      <c r="BI45" s="288" t="s">
        <v>344</v>
      </c>
      <c r="BJ45" s="288" t="s">
        <v>344</v>
      </c>
      <c r="BK45" s="288">
        <v>0</v>
      </c>
      <c r="BL45" s="288">
        <v>0</v>
      </c>
    </row>
    <row r="46" spans="1:64" ht="63" x14ac:dyDescent="0.25">
      <c r="A46" s="288">
        <v>419145389</v>
      </c>
      <c r="B46" s="288" t="s">
        <v>675</v>
      </c>
      <c r="C46" s="288" t="s">
        <v>190</v>
      </c>
      <c r="D46" s="288" t="s">
        <v>191</v>
      </c>
      <c r="E46" s="288" t="s">
        <v>197</v>
      </c>
      <c r="F46" s="288" t="s">
        <v>694</v>
      </c>
      <c r="G46" s="288">
        <v>5</v>
      </c>
      <c r="H46" s="288">
        <v>0.5</v>
      </c>
      <c r="I46" s="288">
        <v>0</v>
      </c>
      <c r="J46" s="288">
        <v>39</v>
      </c>
      <c r="K46" s="288">
        <v>40</v>
      </c>
      <c r="L46" s="288">
        <v>9</v>
      </c>
      <c r="M46" s="288">
        <v>2</v>
      </c>
      <c r="N46" s="288">
        <v>2</v>
      </c>
      <c r="O46" s="288">
        <v>0</v>
      </c>
      <c r="P46" s="288">
        <v>2</v>
      </c>
      <c r="Q46" s="288">
        <v>0</v>
      </c>
      <c r="R46" s="288">
        <v>0</v>
      </c>
      <c r="S46" s="288">
        <v>0</v>
      </c>
      <c r="T46" s="288">
        <v>1</v>
      </c>
      <c r="U46" s="288">
        <v>0</v>
      </c>
      <c r="V46" s="288">
        <v>0</v>
      </c>
      <c r="W46" s="288">
        <v>0</v>
      </c>
      <c r="X46" s="288">
        <v>0</v>
      </c>
      <c r="Y46" s="288">
        <v>0</v>
      </c>
      <c r="Z46" s="288">
        <v>0</v>
      </c>
      <c r="AA46" s="288">
        <v>0</v>
      </c>
      <c r="AB46" s="288">
        <v>23</v>
      </c>
      <c r="AC46" s="288">
        <v>5</v>
      </c>
      <c r="AD46" s="288">
        <v>22</v>
      </c>
      <c r="AE46" s="288">
        <v>0</v>
      </c>
      <c r="AF46" s="288">
        <v>100</v>
      </c>
      <c r="AG46" s="288">
        <v>0</v>
      </c>
      <c r="AH46" s="288">
        <v>0</v>
      </c>
      <c r="AI46" s="288">
        <v>0</v>
      </c>
      <c r="AJ46" s="288">
        <v>1220</v>
      </c>
      <c r="AK46" s="288">
        <v>0</v>
      </c>
      <c r="AL46" s="288">
        <v>0</v>
      </c>
      <c r="AM46" s="288">
        <v>0</v>
      </c>
      <c r="AN46" s="288">
        <v>1220</v>
      </c>
      <c r="AO46" s="288">
        <v>0</v>
      </c>
      <c r="AP46" s="288">
        <v>615</v>
      </c>
      <c r="AQ46" s="288">
        <v>0</v>
      </c>
      <c r="AR46" s="288">
        <v>0</v>
      </c>
      <c r="AS46" s="288">
        <v>0</v>
      </c>
      <c r="AT46" s="288">
        <v>0</v>
      </c>
      <c r="AU46" s="288">
        <v>0</v>
      </c>
      <c r="AV46" s="288">
        <v>0</v>
      </c>
      <c r="AW46" s="288">
        <v>0</v>
      </c>
      <c r="AX46" s="288">
        <v>610</v>
      </c>
      <c r="AY46" s="288">
        <v>0</v>
      </c>
      <c r="AZ46" s="288">
        <v>0</v>
      </c>
      <c r="BA46" s="288">
        <v>0</v>
      </c>
      <c r="BB46" s="288">
        <v>0.3</v>
      </c>
      <c r="BC46" s="288">
        <v>0</v>
      </c>
      <c r="BD46" s="288">
        <v>0</v>
      </c>
      <c r="BE46" s="288">
        <v>0</v>
      </c>
      <c r="BF46" s="288">
        <v>61</v>
      </c>
      <c r="BG46" s="288">
        <v>0</v>
      </c>
      <c r="BH46" s="288">
        <v>38664</v>
      </c>
      <c r="BI46" s="288" t="s">
        <v>626</v>
      </c>
      <c r="BJ46" s="288" t="s">
        <v>344</v>
      </c>
      <c r="BK46" s="288">
        <v>0</v>
      </c>
      <c r="BL46" s="288">
        <v>0</v>
      </c>
    </row>
    <row r="47" spans="1:64" ht="42" x14ac:dyDescent="0.25">
      <c r="A47" s="288">
        <v>169112569</v>
      </c>
      <c r="B47" s="288" t="s">
        <v>220</v>
      </c>
      <c r="C47" s="288" t="s">
        <v>204</v>
      </c>
      <c r="D47" s="288" t="s">
        <v>191</v>
      </c>
      <c r="E47" s="288" t="s">
        <v>197</v>
      </c>
      <c r="F47" s="288" t="s">
        <v>694</v>
      </c>
      <c r="G47" s="288">
        <v>4.5999999999999996</v>
      </c>
      <c r="H47" s="288">
        <v>0.2</v>
      </c>
      <c r="I47" s="288">
        <v>0.7</v>
      </c>
      <c r="J47" s="288">
        <v>71</v>
      </c>
      <c r="K47" s="288">
        <v>62</v>
      </c>
      <c r="L47" s="288">
        <v>7</v>
      </c>
      <c r="M47" s="288">
        <v>7</v>
      </c>
      <c r="N47" s="288">
        <v>1</v>
      </c>
      <c r="O47" s="288">
        <v>1</v>
      </c>
      <c r="P47" s="288">
        <v>1</v>
      </c>
      <c r="Q47" s="288">
        <v>3</v>
      </c>
      <c r="R47" s="288">
        <v>0</v>
      </c>
      <c r="S47" s="288">
        <v>0</v>
      </c>
      <c r="T47" s="288">
        <v>0</v>
      </c>
      <c r="U47" s="288">
        <v>2</v>
      </c>
      <c r="V47" s="288">
        <v>0</v>
      </c>
      <c r="W47" s="288">
        <v>0</v>
      </c>
      <c r="X47" s="288">
        <v>1</v>
      </c>
      <c r="Y47" s="288">
        <v>1</v>
      </c>
      <c r="Z47" s="288">
        <v>0</v>
      </c>
      <c r="AA47" s="288">
        <v>0</v>
      </c>
      <c r="AB47" s="288">
        <v>10</v>
      </c>
      <c r="AC47" s="288">
        <v>11</v>
      </c>
      <c r="AD47" s="288">
        <v>14</v>
      </c>
      <c r="AE47" s="288">
        <v>43</v>
      </c>
      <c r="AF47" s="288">
        <v>0</v>
      </c>
      <c r="AG47" s="288">
        <v>67</v>
      </c>
      <c r="AH47" s="288">
        <v>0</v>
      </c>
      <c r="AI47" s="288">
        <v>0</v>
      </c>
      <c r="AJ47" s="288">
        <v>604</v>
      </c>
      <c r="AK47" s="288">
        <v>1812</v>
      </c>
      <c r="AL47" s="288">
        <v>0</v>
      </c>
      <c r="AM47" s="288">
        <v>0</v>
      </c>
      <c r="AN47" s="288">
        <v>-1208</v>
      </c>
      <c r="AO47" s="288">
        <v>0</v>
      </c>
      <c r="AP47" s="288">
        <v>0</v>
      </c>
      <c r="AQ47" s="288">
        <v>1208</v>
      </c>
      <c r="AR47" s="288">
        <v>0</v>
      </c>
      <c r="AS47" s="288">
        <v>0</v>
      </c>
      <c r="AT47" s="288">
        <v>604</v>
      </c>
      <c r="AU47" s="288">
        <v>604</v>
      </c>
      <c r="AV47" s="288">
        <v>0</v>
      </c>
      <c r="AW47" s="288">
        <v>0</v>
      </c>
      <c r="AX47" s="288">
        <v>604</v>
      </c>
      <c r="AY47" s="288">
        <v>604</v>
      </c>
      <c r="AZ47" s="288">
        <v>0</v>
      </c>
      <c r="BA47" s="288">
        <v>0</v>
      </c>
      <c r="BB47" s="288">
        <v>0.1</v>
      </c>
      <c r="BC47" s="288">
        <v>0.4</v>
      </c>
      <c r="BD47" s="288">
        <v>0</v>
      </c>
      <c r="BE47" s="288">
        <v>0</v>
      </c>
      <c r="BF47" s="288">
        <v>156</v>
      </c>
      <c r="BG47" s="288">
        <v>0</v>
      </c>
      <c r="BH47" s="288">
        <v>95412</v>
      </c>
      <c r="BI47" s="288" t="s">
        <v>672</v>
      </c>
      <c r="BJ47" s="288" t="s">
        <v>629</v>
      </c>
      <c r="BK47" s="288">
        <v>0</v>
      </c>
      <c r="BL47" s="288">
        <v>67</v>
      </c>
    </row>
    <row r="48" spans="1:64" ht="42" x14ac:dyDescent="0.25">
      <c r="A48" s="288">
        <v>172832355</v>
      </c>
      <c r="B48" s="288" t="s">
        <v>245</v>
      </c>
      <c r="C48" s="288" t="s">
        <v>200</v>
      </c>
      <c r="D48" s="288" t="s">
        <v>201</v>
      </c>
      <c r="E48" s="288" t="s">
        <v>197</v>
      </c>
      <c r="F48" s="288" t="s">
        <v>694</v>
      </c>
      <c r="G48" s="288">
        <v>4.9000000000000004</v>
      </c>
      <c r="H48" s="288">
        <v>0.7</v>
      </c>
      <c r="I48" s="288">
        <v>1.3</v>
      </c>
      <c r="J48" s="288">
        <v>114</v>
      </c>
      <c r="K48" s="288">
        <v>145</v>
      </c>
      <c r="L48" s="288">
        <v>9</v>
      </c>
      <c r="M48" s="288">
        <v>4</v>
      </c>
      <c r="N48" s="288">
        <v>5</v>
      </c>
      <c r="O48" s="288">
        <v>3</v>
      </c>
      <c r="P48" s="288">
        <v>1</v>
      </c>
      <c r="Q48" s="288">
        <v>2</v>
      </c>
      <c r="R48" s="288">
        <v>0</v>
      </c>
      <c r="S48" s="288">
        <v>0</v>
      </c>
      <c r="T48" s="288">
        <v>1</v>
      </c>
      <c r="U48" s="288">
        <v>1</v>
      </c>
      <c r="V48" s="288">
        <v>0</v>
      </c>
      <c r="W48" s="288">
        <v>0</v>
      </c>
      <c r="X48" s="288">
        <v>0</v>
      </c>
      <c r="Y48" s="288">
        <v>1</v>
      </c>
      <c r="Z48" s="288">
        <v>0</v>
      </c>
      <c r="AA48" s="288">
        <v>0</v>
      </c>
      <c r="AB48" s="288">
        <v>8</v>
      </c>
      <c r="AC48" s="288">
        <v>3</v>
      </c>
      <c r="AD48" s="288">
        <v>11</v>
      </c>
      <c r="AE48" s="288">
        <v>50</v>
      </c>
      <c r="AF48" s="288">
        <v>100</v>
      </c>
      <c r="AG48" s="288">
        <v>50</v>
      </c>
      <c r="AH48" s="288">
        <v>0</v>
      </c>
      <c r="AI48" s="288">
        <v>0</v>
      </c>
      <c r="AJ48" s="288">
        <v>1652</v>
      </c>
      <c r="AK48" s="288">
        <v>3337</v>
      </c>
      <c r="AL48" s="288">
        <v>0</v>
      </c>
      <c r="AM48" s="288">
        <v>0</v>
      </c>
      <c r="AN48" s="288">
        <v>-1685</v>
      </c>
      <c r="AO48" s="288">
        <v>0</v>
      </c>
      <c r="AP48" s="288">
        <v>1652</v>
      </c>
      <c r="AQ48" s="288">
        <v>1685</v>
      </c>
      <c r="AR48" s="288">
        <v>0</v>
      </c>
      <c r="AS48" s="288">
        <v>0</v>
      </c>
      <c r="AT48" s="288">
        <v>0</v>
      </c>
      <c r="AU48" s="288">
        <v>1652</v>
      </c>
      <c r="AV48" s="288">
        <v>0</v>
      </c>
      <c r="AW48" s="288">
        <v>0</v>
      </c>
      <c r="AX48" s="288">
        <v>1652</v>
      </c>
      <c r="AY48" s="288">
        <v>1668</v>
      </c>
      <c r="AZ48" s="288">
        <v>0</v>
      </c>
      <c r="BA48" s="288">
        <v>0</v>
      </c>
      <c r="BB48" s="288">
        <v>0.1</v>
      </c>
      <c r="BC48" s="288">
        <v>0.3</v>
      </c>
      <c r="BD48" s="288">
        <v>0</v>
      </c>
      <c r="BE48" s="288">
        <v>0</v>
      </c>
      <c r="BF48" s="288">
        <v>164</v>
      </c>
      <c r="BG48" s="288">
        <v>0</v>
      </c>
      <c r="BH48" s="288">
        <v>274023</v>
      </c>
      <c r="BI48" s="288" t="s">
        <v>793</v>
      </c>
      <c r="BJ48" s="288" t="s">
        <v>1104</v>
      </c>
      <c r="BK48" s="288">
        <v>100</v>
      </c>
      <c r="BL48" s="288">
        <v>0</v>
      </c>
    </row>
    <row r="49" spans="1:64" ht="42" x14ac:dyDescent="0.25">
      <c r="A49" s="288">
        <v>173605843</v>
      </c>
      <c r="B49" s="288" t="s">
        <v>239</v>
      </c>
      <c r="C49" s="288" t="s">
        <v>190</v>
      </c>
      <c r="D49" s="288" t="s">
        <v>191</v>
      </c>
      <c r="E49" s="288" t="s">
        <v>197</v>
      </c>
      <c r="F49" s="288" t="s">
        <v>694</v>
      </c>
      <c r="G49" s="288">
        <v>4.8</v>
      </c>
      <c r="H49" s="288">
        <v>0.2</v>
      </c>
      <c r="I49" s="288">
        <v>0.4</v>
      </c>
      <c r="J49" s="288">
        <v>17</v>
      </c>
      <c r="K49" s="288">
        <v>23</v>
      </c>
      <c r="L49" s="288">
        <v>3</v>
      </c>
      <c r="M49" s="288">
        <v>7</v>
      </c>
      <c r="N49" s="288">
        <v>3</v>
      </c>
      <c r="O49" s="288">
        <v>3</v>
      </c>
      <c r="P49" s="288">
        <v>1</v>
      </c>
      <c r="Q49" s="288">
        <v>2</v>
      </c>
      <c r="R49" s="288">
        <v>1</v>
      </c>
      <c r="S49" s="288">
        <v>0</v>
      </c>
      <c r="T49" s="288">
        <v>1</v>
      </c>
      <c r="U49" s="288">
        <v>2</v>
      </c>
      <c r="V49" s="288">
        <v>1</v>
      </c>
      <c r="W49" s="288">
        <v>0</v>
      </c>
      <c r="X49" s="288">
        <v>0</v>
      </c>
      <c r="Y49" s="288">
        <v>0</v>
      </c>
      <c r="Z49" s="288">
        <v>0</v>
      </c>
      <c r="AA49" s="288">
        <v>0</v>
      </c>
      <c r="AB49" s="288">
        <v>18</v>
      </c>
      <c r="AC49" s="288">
        <v>30</v>
      </c>
      <c r="AD49" s="288">
        <v>33</v>
      </c>
      <c r="AE49" s="288">
        <v>29</v>
      </c>
      <c r="AF49" s="288">
        <v>100</v>
      </c>
      <c r="AG49" s="288">
        <v>100</v>
      </c>
      <c r="AH49" s="288">
        <v>100</v>
      </c>
      <c r="AI49" s="288">
        <v>0</v>
      </c>
      <c r="AJ49" s="288">
        <v>436</v>
      </c>
      <c r="AK49" s="288">
        <v>871</v>
      </c>
      <c r="AL49" s="288">
        <v>436</v>
      </c>
      <c r="AM49" s="288">
        <v>0</v>
      </c>
      <c r="AN49" s="288">
        <v>-435</v>
      </c>
      <c r="AO49" s="288">
        <v>436</v>
      </c>
      <c r="AP49" s="288">
        <v>436</v>
      </c>
      <c r="AQ49" s="288">
        <v>871</v>
      </c>
      <c r="AR49" s="288">
        <v>436</v>
      </c>
      <c r="AS49" s="288">
        <v>0</v>
      </c>
      <c r="AT49" s="288">
        <v>0</v>
      </c>
      <c r="AU49" s="288">
        <v>0</v>
      </c>
      <c r="AV49" s="288">
        <v>0</v>
      </c>
      <c r="AW49" s="288">
        <v>0</v>
      </c>
      <c r="AX49" s="288">
        <v>436</v>
      </c>
      <c r="AY49" s="288">
        <v>436</v>
      </c>
      <c r="AZ49" s="288">
        <v>436</v>
      </c>
      <c r="BA49" s="288">
        <v>0</v>
      </c>
      <c r="BB49" s="288">
        <v>0.1</v>
      </c>
      <c r="BC49" s="288">
        <v>0.3</v>
      </c>
      <c r="BD49" s="288">
        <v>0.1</v>
      </c>
      <c r="BE49" s="288">
        <v>0</v>
      </c>
      <c r="BF49" s="288">
        <v>553</v>
      </c>
      <c r="BG49" s="288">
        <v>0</v>
      </c>
      <c r="BH49" s="288">
        <v>240788</v>
      </c>
      <c r="BI49" s="288" t="s">
        <v>750</v>
      </c>
      <c r="BJ49" s="288" t="s">
        <v>945</v>
      </c>
      <c r="BK49" s="288">
        <v>100</v>
      </c>
      <c r="BL49" s="288">
        <v>50</v>
      </c>
    </row>
    <row r="50" spans="1:64" ht="42" x14ac:dyDescent="0.25">
      <c r="A50" s="288">
        <v>271440669</v>
      </c>
      <c r="B50" s="288" t="s">
        <v>274</v>
      </c>
      <c r="C50" s="288" t="s">
        <v>275</v>
      </c>
      <c r="D50" s="288" t="s">
        <v>191</v>
      </c>
      <c r="E50" s="288" t="s">
        <v>197</v>
      </c>
      <c r="F50" s="288" t="s">
        <v>694</v>
      </c>
      <c r="G50" s="288">
        <v>4.7</v>
      </c>
      <c r="H50" s="288">
        <v>0.3</v>
      </c>
      <c r="I50" s="288">
        <v>0.3</v>
      </c>
      <c r="J50" s="288">
        <v>34</v>
      </c>
      <c r="K50" s="288">
        <v>43</v>
      </c>
      <c r="L50" s="288">
        <v>1</v>
      </c>
      <c r="M50" s="288">
        <v>3</v>
      </c>
      <c r="N50" s="288">
        <v>1</v>
      </c>
      <c r="O50" s="288">
        <v>0</v>
      </c>
      <c r="P50" s="288">
        <v>1</v>
      </c>
      <c r="Q50" s="288">
        <v>1</v>
      </c>
      <c r="R50" s="288">
        <v>1</v>
      </c>
      <c r="S50" s="288">
        <v>0</v>
      </c>
      <c r="T50" s="288">
        <v>0</v>
      </c>
      <c r="U50" s="288">
        <v>0</v>
      </c>
      <c r="V50" s="288">
        <v>0</v>
      </c>
      <c r="W50" s="288">
        <v>0</v>
      </c>
      <c r="X50" s="288">
        <v>1</v>
      </c>
      <c r="Y50" s="288">
        <v>1</v>
      </c>
      <c r="Z50" s="288">
        <v>1</v>
      </c>
      <c r="AA50" s="288">
        <v>0</v>
      </c>
      <c r="AB50" s="288">
        <v>3</v>
      </c>
      <c r="AC50" s="288">
        <v>7</v>
      </c>
      <c r="AD50" s="288">
        <v>100</v>
      </c>
      <c r="AE50" s="288">
        <v>33</v>
      </c>
      <c r="AF50" s="288">
        <v>0</v>
      </c>
      <c r="AG50" s="288">
        <v>0</v>
      </c>
      <c r="AH50" s="288">
        <v>0</v>
      </c>
      <c r="AI50" s="288">
        <v>0</v>
      </c>
      <c r="AJ50" s="288">
        <v>842</v>
      </c>
      <c r="AK50" s="288">
        <v>826</v>
      </c>
      <c r="AL50" s="288">
        <v>842</v>
      </c>
      <c r="AM50" s="288">
        <v>0</v>
      </c>
      <c r="AN50" s="288">
        <v>16</v>
      </c>
      <c r="AO50" s="288">
        <v>842</v>
      </c>
      <c r="AP50" s="288">
        <v>0</v>
      </c>
      <c r="AQ50" s="288">
        <v>0</v>
      </c>
      <c r="AR50" s="288">
        <v>0</v>
      </c>
      <c r="AS50" s="288">
        <v>0</v>
      </c>
      <c r="AT50" s="288">
        <v>842</v>
      </c>
      <c r="AU50" s="288">
        <v>826</v>
      </c>
      <c r="AV50" s="288">
        <v>842</v>
      </c>
      <c r="AW50" s="288">
        <v>0</v>
      </c>
      <c r="AX50" s="288">
        <v>842</v>
      </c>
      <c r="AY50" s="288">
        <v>826</v>
      </c>
      <c r="AZ50" s="288">
        <v>842</v>
      </c>
      <c r="BA50" s="288">
        <v>0</v>
      </c>
      <c r="BB50" s="288">
        <v>0.1</v>
      </c>
      <c r="BC50" s="288">
        <v>0.1</v>
      </c>
      <c r="BD50" s="288">
        <v>0.1</v>
      </c>
      <c r="BE50" s="288">
        <v>0</v>
      </c>
      <c r="BF50" s="288">
        <v>160</v>
      </c>
      <c r="BG50" s="288">
        <v>0</v>
      </c>
      <c r="BH50" s="288">
        <v>134704</v>
      </c>
      <c r="BI50" s="288" t="s">
        <v>794</v>
      </c>
      <c r="BJ50" s="288" t="s">
        <v>948</v>
      </c>
      <c r="BK50" s="288">
        <v>100</v>
      </c>
      <c r="BL50" s="288">
        <v>0</v>
      </c>
    </row>
    <row r="51" spans="1:64" ht="42" x14ac:dyDescent="0.25">
      <c r="A51" s="288">
        <v>273527791</v>
      </c>
      <c r="B51" s="288" t="s">
        <v>260</v>
      </c>
      <c r="C51" s="288" t="s">
        <v>259</v>
      </c>
      <c r="D51" s="288" t="s">
        <v>201</v>
      </c>
      <c r="E51" s="288" t="s">
        <v>197</v>
      </c>
      <c r="F51" s="288" t="s">
        <v>694</v>
      </c>
      <c r="G51" s="288">
        <v>4.9000000000000004</v>
      </c>
      <c r="H51" s="288">
        <v>0.2</v>
      </c>
      <c r="I51" s="288">
        <v>0.3</v>
      </c>
      <c r="J51" s="288">
        <v>58</v>
      </c>
      <c r="K51" s="288">
        <v>58</v>
      </c>
      <c r="L51" s="288">
        <v>8</v>
      </c>
      <c r="M51" s="288">
        <v>9</v>
      </c>
      <c r="N51" s="288">
        <v>4</v>
      </c>
      <c r="O51" s="288">
        <v>6</v>
      </c>
      <c r="P51" s="288">
        <v>1</v>
      </c>
      <c r="Q51" s="288">
        <v>1</v>
      </c>
      <c r="R51" s="288">
        <v>0</v>
      </c>
      <c r="S51" s="288">
        <v>1</v>
      </c>
      <c r="T51" s="288">
        <v>1</v>
      </c>
      <c r="U51" s="288">
        <v>1</v>
      </c>
      <c r="V51" s="288">
        <v>0</v>
      </c>
      <c r="W51" s="288">
        <v>1</v>
      </c>
      <c r="X51" s="288">
        <v>0</v>
      </c>
      <c r="Y51" s="288">
        <v>0</v>
      </c>
      <c r="Z51" s="288">
        <v>0</v>
      </c>
      <c r="AA51" s="288">
        <v>0</v>
      </c>
      <c r="AB51" s="288">
        <v>14</v>
      </c>
      <c r="AC51" s="288">
        <v>16</v>
      </c>
      <c r="AD51" s="288">
        <v>13</v>
      </c>
      <c r="AE51" s="288">
        <v>11</v>
      </c>
      <c r="AF51" s="288">
        <v>100</v>
      </c>
      <c r="AG51" s="288">
        <v>100</v>
      </c>
      <c r="AH51" s="288">
        <v>0</v>
      </c>
      <c r="AI51" s="288">
        <v>100</v>
      </c>
      <c r="AJ51" s="288">
        <v>619</v>
      </c>
      <c r="AK51" s="288">
        <v>629</v>
      </c>
      <c r="AL51" s="288">
        <v>0</v>
      </c>
      <c r="AM51" s="288">
        <v>629</v>
      </c>
      <c r="AN51" s="288">
        <v>-10</v>
      </c>
      <c r="AO51" s="288">
        <v>-629</v>
      </c>
      <c r="AP51" s="288">
        <v>619</v>
      </c>
      <c r="AQ51" s="288">
        <v>629</v>
      </c>
      <c r="AR51" s="288">
        <v>0</v>
      </c>
      <c r="AS51" s="288">
        <v>629</v>
      </c>
      <c r="AT51" s="288">
        <v>0</v>
      </c>
      <c r="AU51" s="288">
        <v>0</v>
      </c>
      <c r="AV51" s="288">
        <v>0</v>
      </c>
      <c r="AW51" s="288">
        <v>0</v>
      </c>
      <c r="AX51" s="288">
        <v>619</v>
      </c>
      <c r="AY51" s="288">
        <v>629</v>
      </c>
      <c r="AZ51" s="288">
        <v>0</v>
      </c>
      <c r="BA51" s="288">
        <v>629</v>
      </c>
      <c r="BB51" s="288">
        <v>0.1</v>
      </c>
      <c r="BC51" s="288">
        <v>0.1</v>
      </c>
      <c r="BD51" s="288">
        <v>0</v>
      </c>
      <c r="BE51" s="288">
        <v>0.1</v>
      </c>
      <c r="BF51" s="288">
        <v>131</v>
      </c>
      <c r="BG51" s="288">
        <v>0</v>
      </c>
      <c r="BH51" s="288">
        <v>83536</v>
      </c>
      <c r="BI51" s="288" t="s">
        <v>1562</v>
      </c>
      <c r="BJ51" s="288" t="s">
        <v>841</v>
      </c>
      <c r="BK51" s="288">
        <v>100</v>
      </c>
      <c r="BL51" s="288">
        <v>100</v>
      </c>
    </row>
    <row r="52" spans="1:64" ht="42" x14ac:dyDescent="0.25">
      <c r="A52" s="288">
        <v>273546535</v>
      </c>
      <c r="B52" s="288" t="s">
        <v>283</v>
      </c>
      <c r="C52" s="288" t="s">
        <v>284</v>
      </c>
      <c r="D52" s="288" t="s">
        <v>201</v>
      </c>
      <c r="E52" s="288" t="s">
        <v>197</v>
      </c>
      <c r="F52" s="288" t="s">
        <v>694</v>
      </c>
      <c r="G52" s="288">
        <v>5</v>
      </c>
      <c r="H52" s="288">
        <v>0.5</v>
      </c>
      <c r="I52" s="288">
        <v>1.1000000000000001</v>
      </c>
      <c r="J52" s="288">
        <v>36</v>
      </c>
      <c r="K52" s="288">
        <v>31</v>
      </c>
      <c r="L52" s="288">
        <v>5</v>
      </c>
      <c r="M52" s="288">
        <v>3</v>
      </c>
      <c r="N52" s="288">
        <v>1</v>
      </c>
      <c r="O52" s="288">
        <v>2</v>
      </c>
      <c r="P52" s="288">
        <v>1</v>
      </c>
      <c r="Q52" s="288">
        <v>2</v>
      </c>
      <c r="R52" s="288">
        <v>0</v>
      </c>
      <c r="S52" s="288">
        <v>0</v>
      </c>
      <c r="T52" s="288">
        <v>1</v>
      </c>
      <c r="U52" s="288">
        <v>0</v>
      </c>
      <c r="V52" s="288">
        <v>0</v>
      </c>
      <c r="W52" s="288">
        <v>0</v>
      </c>
      <c r="X52" s="288">
        <v>0</v>
      </c>
      <c r="Y52" s="288">
        <v>2</v>
      </c>
      <c r="Z52" s="288">
        <v>0</v>
      </c>
      <c r="AA52" s="288">
        <v>0</v>
      </c>
      <c r="AB52" s="288">
        <v>14</v>
      </c>
      <c r="AC52" s="288">
        <v>10</v>
      </c>
      <c r="AD52" s="288">
        <v>20</v>
      </c>
      <c r="AE52" s="288">
        <v>67</v>
      </c>
      <c r="AF52" s="288">
        <v>100</v>
      </c>
      <c r="AG52" s="288">
        <v>0</v>
      </c>
      <c r="AH52" s="288">
        <v>0</v>
      </c>
      <c r="AI52" s="288">
        <v>0</v>
      </c>
      <c r="AJ52" s="288">
        <v>1349</v>
      </c>
      <c r="AK52" s="288">
        <v>2737</v>
      </c>
      <c r="AL52" s="288">
        <v>0</v>
      </c>
      <c r="AM52" s="288">
        <v>0</v>
      </c>
      <c r="AN52" s="288">
        <v>-1388</v>
      </c>
      <c r="AO52" s="288">
        <v>0</v>
      </c>
      <c r="AP52" s="288">
        <v>1349</v>
      </c>
      <c r="AQ52" s="288">
        <v>0</v>
      </c>
      <c r="AR52" s="288">
        <v>0</v>
      </c>
      <c r="AS52" s="288">
        <v>0</v>
      </c>
      <c r="AT52" s="288">
        <v>0</v>
      </c>
      <c r="AU52" s="288">
        <v>2737</v>
      </c>
      <c r="AV52" s="288">
        <v>0</v>
      </c>
      <c r="AW52" s="288">
        <v>0</v>
      </c>
      <c r="AX52" s="288">
        <v>1349</v>
      </c>
      <c r="AY52" s="288">
        <v>1369</v>
      </c>
      <c r="AZ52" s="288">
        <v>0</v>
      </c>
      <c r="BA52" s="288">
        <v>0</v>
      </c>
      <c r="BB52" s="288">
        <v>0.1</v>
      </c>
      <c r="BC52" s="288">
        <v>0.3</v>
      </c>
      <c r="BD52" s="288">
        <v>0</v>
      </c>
      <c r="BE52" s="288">
        <v>0</v>
      </c>
      <c r="BF52" s="288">
        <v>90</v>
      </c>
      <c r="BG52" s="288">
        <v>0</v>
      </c>
      <c r="BH52" s="288">
        <v>124467</v>
      </c>
      <c r="BI52" s="288" t="s">
        <v>794</v>
      </c>
      <c r="BJ52" s="288" t="s">
        <v>637</v>
      </c>
      <c r="BK52" s="288">
        <v>100</v>
      </c>
      <c r="BL52" s="288">
        <v>50</v>
      </c>
    </row>
    <row r="53" spans="1:64" ht="42" x14ac:dyDescent="0.25">
      <c r="A53" s="288">
        <v>298193176</v>
      </c>
      <c r="B53" s="288" t="s">
        <v>538</v>
      </c>
      <c r="C53" s="288" t="s">
        <v>208</v>
      </c>
      <c r="D53" s="288" t="s">
        <v>191</v>
      </c>
      <c r="E53" s="288" t="s">
        <v>197</v>
      </c>
      <c r="F53" s="288" t="s">
        <v>694</v>
      </c>
      <c r="G53" s="288">
        <v>5</v>
      </c>
      <c r="H53" s="288">
        <v>0.4</v>
      </c>
      <c r="I53" s="288">
        <v>0.4</v>
      </c>
      <c r="J53" s="288">
        <v>27</v>
      </c>
      <c r="K53" s="288">
        <v>12</v>
      </c>
      <c r="L53" s="288">
        <v>2</v>
      </c>
      <c r="M53" s="288">
        <v>2</v>
      </c>
      <c r="N53" s="288">
        <v>2</v>
      </c>
      <c r="O53" s="288">
        <v>1</v>
      </c>
      <c r="P53" s="288">
        <v>1</v>
      </c>
      <c r="Q53" s="288">
        <v>1</v>
      </c>
      <c r="R53" s="288">
        <v>0</v>
      </c>
      <c r="S53" s="288">
        <v>0</v>
      </c>
      <c r="T53" s="288">
        <v>1</v>
      </c>
      <c r="U53" s="288">
        <v>1</v>
      </c>
      <c r="V53" s="288">
        <v>0</v>
      </c>
      <c r="W53" s="288">
        <v>0</v>
      </c>
      <c r="X53" s="288">
        <v>0</v>
      </c>
      <c r="Y53" s="288">
        <v>0</v>
      </c>
      <c r="Z53" s="288">
        <v>0</v>
      </c>
      <c r="AA53" s="288">
        <v>0</v>
      </c>
      <c r="AB53" s="288">
        <v>7</v>
      </c>
      <c r="AC53" s="288">
        <v>17</v>
      </c>
      <c r="AD53" s="288">
        <v>50</v>
      </c>
      <c r="AE53" s="288">
        <v>50</v>
      </c>
      <c r="AF53" s="288">
        <v>100</v>
      </c>
      <c r="AG53" s="288">
        <v>100</v>
      </c>
      <c r="AH53" s="288">
        <v>0</v>
      </c>
      <c r="AI53" s="288">
        <v>0</v>
      </c>
      <c r="AJ53" s="288">
        <v>987</v>
      </c>
      <c r="AK53" s="288">
        <v>987</v>
      </c>
      <c r="AL53" s="288">
        <v>0</v>
      </c>
      <c r="AM53" s="288">
        <v>0</v>
      </c>
      <c r="AN53" s="288">
        <v>0</v>
      </c>
      <c r="AO53" s="288">
        <v>0</v>
      </c>
      <c r="AP53" s="288">
        <v>987</v>
      </c>
      <c r="AQ53" s="288">
        <v>987</v>
      </c>
      <c r="AR53" s="288">
        <v>0</v>
      </c>
      <c r="AS53" s="288">
        <v>0</v>
      </c>
      <c r="AT53" s="288">
        <v>0</v>
      </c>
      <c r="AU53" s="288">
        <v>0</v>
      </c>
      <c r="AV53" s="288">
        <v>0</v>
      </c>
      <c r="AW53" s="288">
        <v>0</v>
      </c>
      <c r="AX53" s="288">
        <v>987</v>
      </c>
      <c r="AY53" s="288">
        <v>987</v>
      </c>
      <c r="AZ53" s="288">
        <v>0</v>
      </c>
      <c r="BA53" s="288">
        <v>0</v>
      </c>
      <c r="BB53" s="288">
        <v>0.1</v>
      </c>
      <c r="BC53" s="288">
        <v>0.1</v>
      </c>
      <c r="BD53" s="288">
        <v>0</v>
      </c>
      <c r="BE53" s="288">
        <v>0</v>
      </c>
      <c r="BF53" s="288">
        <v>184</v>
      </c>
      <c r="BG53" s="288">
        <v>0</v>
      </c>
      <c r="BH53" s="288">
        <v>185633</v>
      </c>
      <c r="BI53" s="288" t="s">
        <v>811</v>
      </c>
      <c r="BJ53" s="288" t="s">
        <v>755</v>
      </c>
      <c r="BK53" s="288">
        <v>100</v>
      </c>
      <c r="BL53" s="288">
        <v>100</v>
      </c>
    </row>
    <row r="54" spans="1:64" ht="42" x14ac:dyDescent="0.25">
      <c r="A54" s="288">
        <v>340743911</v>
      </c>
      <c r="B54" s="288" t="s">
        <v>450</v>
      </c>
      <c r="C54" s="288" t="s">
        <v>190</v>
      </c>
      <c r="D54" s="288" t="s">
        <v>191</v>
      </c>
      <c r="E54" s="288" t="s">
        <v>197</v>
      </c>
      <c r="F54" s="288" t="s">
        <v>694</v>
      </c>
      <c r="G54" s="288">
        <v>5</v>
      </c>
      <c r="H54" s="288">
        <v>0.1</v>
      </c>
      <c r="I54" s="288">
        <v>0</v>
      </c>
      <c r="J54" s="288">
        <v>22</v>
      </c>
      <c r="K54" s="288">
        <v>41</v>
      </c>
      <c r="L54" s="288">
        <v>3</v>
      </c>
      <c r="M54" s="288">
        <v>3</v>
      </c>
      <c r="N54" s="288">
        <v>0</v>
      </c>
      <c r="O54" s="288">
        <v>3</v>
      </c>
      <c r="P54" s="288">
        <v>1</v>
      </c>
      <c r="Q54" s="288">
        <v>0</v>
      </c>
      <c r="R54" s="288">
        <v>0</v>
      </c>
      <c r="S54" s="288">
        <v>0</v>
      </c>
      <c r="T54" s="288">
        <v>0</v>
      </c>
      <c r="U54" s="288">
        <v>0</v>
      </c>
      <c r="V54" s="288">
        <v>0</v>
      </c>
      <c r="W54" s="288">
        <v>0</v>
      </c>
      <c r="X54" s="288">
        <v>0</v>
      </c>
      <c r="Y54" s="288">
        <v>0</v>
      </c>
      <c r="Z54" s="288">
        <v>0</v>
      </c>
      <c r="AA54" s="288">
        <v>0</v>
      </c>
      <c r="AB54" s="288">
        <v>14</v>
      </c>
      <c r="AC54" s="288">
        <v>7</v>
      </c>
      <c r="AD54" s="288">
        <v>33</v>
      </c>
      <c r="AE54" s="288">
        <v>0</v>
      </c>
      <c r="AF54" s="288">
        <v>0</v>
      </c>
      <c r="AG54" s="288">
        <v>0</v>
      </c>
      <c r="AH54" s="288">
        <v>0</v>
      </c>
      <c r="AI54" s="288">
        <v>0</v>
      </c>
      <c r="AJ54" s="288">
        <v>337</v>
      </c>
      <c r="AK54" s="288">
        <v>0</v>
      </c>
      <c r="AL54" s="288">
        <v>0</v>
      </c>
      <c r="AM54" s="288">
        <v>0</v>
      </c>
      <c r="AN54" s="288">
        <v>337</v>
      </c>
      <c r="AO54" s="288">
        <v>0</v>
      </c>
      <c r="AP54" s="288">
        <v>0</v>
      </c>
      <c r="AQ54" s="288">
        <v>0</v>
      </c>
      <c r="AR54" s="288">
        <v>0</v>
      </c>
      <c r="AS54" s="288">
        <v>0</v>
      </c>
      <c r="AT54" s="288">
        <v>0</v>
      </c>
      <c r="AU54" s="288">
        <v>0</v>
      </c>
      <c r="AV54" s="288">
        <v>0</v>
      </c>
      <c r="AW54" s="288">
        <v>0</v>
      </c>
      <c r="AX54" s="288">
        <v>337</v>
      </c>
      <c r="AY54" s="288">
        <v>0</v>
      </c>
      <c r="AZ54" s="288">
        <v>0</v>
      </c>
      <c r="BA54" s="288">
        <v>0</v>
      </c>
      <c r="BB54" s="288">
        <v>0.1</v>
      </c>
      <c r="BC54" s="288">
        <v>0</v>
      </c>
      <c r="BD54" s="288">
        <v>0</v>
      </c>
      <c r="BE54" s="288">
        <v>0</v>
      </c>
      <c r="BF54" s="288">
        <v>56</v>
      </c>
      <c r="BG54" s="288">
        <v>0</v>
      </c>
      <c r="BH54" s="288">
        <v>19506</v>
      </c>
      <c r="BI54" s="288" t="s">
        <v>344</v>
      </c>
      <c r="BJ54" s="288" t="s">
        <v>344</v>
      </c>
      <c r="BK54" s="288">
        <v>0</v>
      </c>
      <c r="BL54" s="288">
        <v>0</v>
      </c>
    </row>
    <row r="55" spans="1:64" ht="42" x14ac:dyDescent="0.25">
      <c r="A55" s="288">
        <v>340948906</v>
      </c>
      <c r="B55" s="288" t="s">
        <v>460</v>
      </c>
      <c r="C55" s="288" t="s">
        <v>461</v>
      </c>
      <c r="D55" s="288" t="s">
        <v>201</v>
      </c>
      <c r="E55" s="288" t="s">
        <v>197</v>
      </c>
      <c r="F55" s="288" t="s">
        <v>694</v>
      </c>
      <c r="G55" s="288">
        <v>5</v>
      </c>
      <c r="H55" s="288">
        <v>0.2</v>
      </c>
      <c r="I55" s="288">
        <v>0.2</v>
      </c>
      <c r="J55" s="288">
        <v>27</v>
      </c>
      <c r="K55" s="288">
        <v>18</v>
      </c>
      <c r="L55" s="288">
        <v>4</v>
      </c>
      <c r="M55" s="288">
        <v>5</v>
      </c>
      <c r="N55" s="288">
        <v>1</v>
      </c>
      <c r="O55" s="288">
        <v>0</v>
      </c>
      <c r="P55" s="288">
        <v>1</v>
      </c>
      <c r="Q55" s="288">
        <v>1</v>
      </c>
      <c r="R55" s="288">
        <v>0</v>
      </c>
      <c r="S55" s="288">
        <v>0</v>
      </c>
      <c r="T55" s="288">
        <v>0</v>
      </c>
      <c r="U55" s="288">
        <v>1</v>
      </c>
      <c r="V55" s="288">
        <v>0</v>
      </c>
      <c r="W55" s="288">
        <v>0</v>
      </c>
      <c r="X55" s="288">
        <v>0</v>
      </c>
      <c r="Y55" s="288">
        <v>0</v>
      </c>
      <c r="Z55" s="288">
        <v>0</v>
      </c>
      <c r="AA55" s="288">
        <v>0</v>
      </c>
      <c r="AB55" s="288">
        <v>15</v>
      </c>
      <c r="AC55" s="288">
        <v>28</v>
      </c>
      <c r="AD55" s="288">
        <v>25</v>
      </c>
      <c r="AE55" s="288">
        <v>20</v>
      </c>
      <c r="AF55" s="288">
        <v>0</v>
      </c>
      <c r="AG55" s="288">
        <v>100</v>
      </c>
      <c r="AH55" s="288">
        <v>0</v>
      </c>
      <c r="AI55" s="288">
        <v>0</v>
      </c>
      <c r="AJ55" s="288">
        <v>582</v>
      </c>
      <c r="AK55" s="288">
        <v>583</v>
      </c>
      <c r="AL55" s="288">
        <v>0</v>
      </c>
      <c r="AM55" s="288">
        <v>0</v>
      </c>
      <c r="AN55" s="288">
        <v>-1</v>
      </c>
      <c r="AO55" s="288">
        <v>0</v>
      </c>
      <c r="AP55" s="288">
        <v>0</v>
      </c>
      <c r="AQ55" s="288">
        <v>583</v>
      </c>
      <c r="AR55" s="288">
        <v>0</v>
      </c>
      <c r="AS55" s="288">
        <v>0</v>
      </c>
      <c r="AT55" s="288">
        <v>0</v>
      </c>
      <c r="AU55" s="288">
        <v>0</v>
      </c>
      <c r="AV55" s="288">
        <v>0</v>
      </c>
      <c r="AW55" s="288">
        <v>0</v>
      </c>
      <c r="AX55" s="288">
        <v>582</v>
      </c>
      <c r="AY55" s="288">
        <v>583</v>
      </c>
      <c r="AZ55" s="288">
        <v>0</v>
      </c>
      <c r="BA55" s="288">
        <v>0</v>
      </c>
      <c r="BB55" s="288">
        <v>0.1</v>
      </c>
      <c r="BC55" s="288">
        <v>0.1</v>
      </c>
      <c r="BD55" s="288">
        <v>0</v>
      </c>
      <c r="BE55" s="288">
        <v>0</v>
      </c>
      <c r="BF55" s="288">
        <v>14</v>
      </c>
      <c r="BG55" s="288">
        <v>0</v>
      </c>
      <c r="BH55" s="288">
        <v>8187</v>
      </c>
      <c r="BI55" s="288" t="s">
        <v>944</v>
      </c>
      <c r="BJ55" s="288" t="s">
        <v>626</v>
      </c>
      <c r="BK55" s="288">
        <v>0</v>
      </c>
      <c r="BL55" s="288">
        <v>100</v>
      </c>
    </row>
    <row r="56" spans="1:64" ht="63" x14ac:dyDescent="0.25">
      <c r="A56" s="288">
        <v>419145748</v>
      </c>
      <c r="B56" s="288" t="s">
        <v>675</v>
      </c>
      <c r="C56" s="288" t="s">
        <v>190</v>
      </c>
      <c r="D56" s="288" t="s">
        <v>191</v>
      </c>
      <c r="E56" s="288" t="s">
        <v>197</v>
      </c>
      <c r="F56" s="288" t="s">
        <v>694</v>
      </c>
      <c r="G56" s="288">
        <v>5</v>
      </c>
      <c r="H56" s="288">
        <v>0.2</v>
      </c>
      <c r="I56" s="288">
        <v>0</v>
      </c>
      <c r="J56" s="288">
        <v>30</v>
      </c>
      <c r="K56" s="288">
        <v>28</v>
      </c>
      <c r="L56" s="288">
        <v>5</v>
      </c>
      <c r="M56" s="288">
        <v>0</v>
      </c>
      <c r="N56" s="288">
        <v>1</v>
      </c>
      <c r="O56" s="288">
        <v>1</v>
      </c>
      <c r="P56" s="288">
        <v>1</v>
      </c>
      <c r="Q56" s="288">
        <v>0</v>
      </c>
      <c r="R56" s="288">
        <v>0</v>
      </c>
      <c r="S56" s="288">
        <v>0</v>
      </c>
      <c r="T56" s="288">
        <v>1</v>
      </c>
      <c r="U56" s="288">
        <v>0</v>
      </c>
      <c r="V56" s="288">
        <v>0</v>
      </c>
      <c r="W56" s="288">
        <v>0</v>
      </c>
      <c r="X56" s="288">
        <v>0</v>
      </c>
      <c r="Y56" s="288">
        <v>0</v>
      </c>
      <c r="Z56" s="288">
        <v>0</v>
      </c>
      <c r="AA56" s="288">
        <v>0</v>
      </c>
      <c r="AB56" s="288">
        <v>17</v>
      </c>
      <c r="AC56" s="288">
        <v>0</v>
      </c>
      <c r="AD56" s="288">
        <v>20</v>
      </c>
      <c r="AE56" s="288">
        <v>0</v>
      </c>
      <c r="AF56" s="288">
        <v>100</v>
      </c>
      <c r="AG56" s="288">
        <v>0</v>
      </c>
      <c r="AH56" s="288">
        <v>0</v>
      </c>
      <c r="AI56" s="288">
        <v>0</v>
      </c>
      <c r="AJ56" s="288">
        <v>525</v>
      </c>
      <c r="AK56" s="288">
        <v>0</v>
      </c>
      <c r="AL56" s="288">
        <v>0</v>
      </c>
      <c r="AM56" s="288">
        <v>0</v>
      </c>
      <c r="AN56" s="288">
        <v>525</v>
      </c>
      <c r="AO56" s="288">
        <v>0</v>
      </c>
      <c r="AP56" s="288">
        <v>525</v>
      </c>
      <c r="AQ56" s="288">
        <v>0</v>
      </c>
      <c r="AR56" s="288">
        <v>0</v>
      </c>
      <c r="AS56" s="288">
        <v>0</v>
      </c>
      <c r="AT56" s="288">
        <v>0</v>
      </c>
      <c r="AU56" s="288">
        <v>0</v>
      </c>
      <c r="AV56" s="288">
        <v>0</v>
      </c>
      <c r="AW56" s="288">
        <v>0</v>
      </c>
      <c r="AX56" s="288">
        <v>525</v>
      </c>
      <c r="AY56" s="288">
        <v>0</v>
      </c>
      <c r="AZ56" s="288">
        <v>0</v>
      </c>
      <c r="BA56" s="288">
        <v>0</v>
      </c>
      <c r="BB56" s="288">
        <v>0.1</v>
      </c>
      <c r="BC56" s="288">
        <v>0</v>
      </c>
      <c r="BD56" s="288">
        <v>0</v>
      </c>
      <c r="BE56" s="288">
        <v>0</v>
      </c>
      <c r="BF56" s="288">
        <v>79</v>
      </c>
      <c r="BG56" s="288">
        <v>0</v>
      </c>
      <c r="BH56" s="288">
        <v>42959</v>
      </c>
      <c r="BI56" s="288" t="s">
        <v>944</v>
      </c>
      <c r="BJ56" s="288" t="s">
        <v>344</v>
      </c>
      <c r="BK56" s="288">
        <v>0</v>
      </c>
      <c r="BL56" s="288">
        <v>0</v>
      </c>
    </row>
    <row r="57" spans="1:64" ht="63" x14ac:dyDescent="0.25">
      <c r="A57" s="288">
        <v>419145749</v>
      </c>
      <c r="B57" s="288" t="s">
        <v>669</v>
      </c>
      <c r="C57" s="288" t="s">
        <v>190</v>
      </c>
      <c r="D57" s="288" t="s">
        <v>191</v>
      </c>
      <c r="E57" s="288" t="s">
        <v>197</v>
      </c>
      <c r="F57" s="288" t="s">
        <v>694</v>
      </c>
      <c r="G57" s="288">
        <v>5</v>
      </c>
      <c r="H57" s="288">
        <v>0.2</v>
      </c>
      <c r="I57" s="288">
        <v>0</v>
      </c>
      <c r="J57" s="288">
        <v>18</v>
      </c>
      <c r="K57" s="288">
        <v>20</v>
      </c>
      <c r="L57" s="288">
        <v>0</v>
      </c>
      <c r="M57" s="288">
        <v>0</v>
      </c>
      <c r="N57" s="288">
        <v>0</v>
      </c>
      <c r="O57" s="288">
        <v>1</v>
      </c>
      <c r="P57" s="288">
        <v>1</v>
      </c>
      <c r="Q57" s="288">
        <v>0</v>
      </c>
      <c r="R57" s="288">
        <v>0</v>
      </c>
      <c r="S57" s="288">
        <v>0</v>
      </c>
      <c r="T57" s="288">
        <v>1</v>
      </c>
      <c r="U57" s="288">
        <v>0</v>
      </c>
      <c r="V57" s="288">
        <v>0</v>
      </c>
      <c r="W57" s="288">
        <v>0</v>
      </c>
      <c r="X57" s="288">
        <v>0</v>
      </c>
      <c r="Y57" s="288">
        <v>0</v>
      </c>
      <c r="Z57" s="288">
        <v>0</v>
      </c>
      <c r="AA57" s="288">
        <v>0</v>
      </c>
      <c r="AB57" s="288">
        <v>0</v>
      </c>
      <c r="AC57" s="288">
        <v>0</v>
      </c>
      <c r="AD57" s="288">
        <v>0</v>
      </c>
      <c r="AE57" s="288">
        <v>0</v>
      </c>
      <c r="AF57" s="288">
        <v>100</v>
      </c>
      <c r="AG57" s="288">
        <v>0</v>
      </c>
      <c r="AH57" s="288">
        <v>0</v>
      </c>
      <c r="AI57" s="288">
        <v>0</v>
      </c>
      <c r="AJ57" s="288">
        <v>565</v>
      </c>
      <c r="AK57" s="288">
        <v>0</v>
      </c>
      <c r="AL57" s="288">
        <v>0</v>
      </c>
      <c r="AM57" s="288">
        <v>0</v>
      </c>
      <c r="AN57" s="288">
        <v>565</v>
      </c>
      <c r="AO57" s="288">
        <v>0</v>
      </c>
      <c r="AP57" s="288">
        <v>565</v>
      </c>
      <c r="AQ57" s="288">
        <v>0</v>
      </c>
      <c r="AR57" s="288">
        <v>0</v>
      </c>
      <c r="AS57" s="288">
        <v>0</v>
      </c>
      <c r="AT57" s="288">
        <v>0</v>
      </c>
      <c r="AU57" s="288">
        <v>0</v>
      </c>
      <c r="AV57" s="288">
        <v>0</v>
      </c>
      <c r="AW57" s="288">
        <v>0</v>
      </c>
      <c r="AX57" s="288">
        <v>565</v>
      </c>
      <c r="AY57" s="288">
        <v>0</v>
      </c>
      <c r="AZ57" s="288">
        <v>0</v>
      </c>
      <c r="BA57" s="288">
        <v>0</v>
      </c>
      <c r="BB57" s="288">
        <v>0.1</v>
      </c>
      <c r="BC57" s="288">
        <v>0</v>
      </c>
      <c r="BD57" s="288">
        <v>0</v>
      </c>
      <c r="BE57" s="288">
        <v>0</v>
      </c>
      <c r="BF57" s="288">
        <v>90</v>
      </c>
      <c r="BG57" s="288">
        <v>0</v>
      </c>
      <c r="BH57" s="288">
        <v>51571</v>
      </c>
      <c r="BI57" s="288" t="s">
        <v>949</v>
      </c>
      <c r="BJ57" s="288" t="s">
        <v>344</v>
      </c>
      <c r="BK57" s="288">
        <v>0</v>
      </c>
      <c r="BL57" s="288">
        <v>0</v>
      </c>
    </row>
    <row r="58" spans="1:64" ht="42" x14ac:dyDescent="0.25">
      <c r="A58" s="288">
        <v>170899505</v>
      </c>
      <c r="B58" s="288" t="s">
        <v>754</v>
      </c>
      <c r="C58" s="288" t="s">
        <v>200</v>
      </c>
      <c r="D58" s="288" t="s">
        <v>201</v>
      </c>
      <c r="E58" s="288" t="s">
        <v>197</v>
      </c>
      <c r="F58" s="288" t="s">
        <v>694</v>
      </c>
      <c r="G58" s="288">
        <v>5</v>
      </c>
      <c r="H58" s="288">
        <v>0</v>
      </c>
      <c r="I58" s="288">
        <v>0</v>
      </c>
      <c r="J58" s="288">
        <v>3</v>
      </c>
      <c r="K58" s="288">
        <v>1</v>
      </c>
      <c r="L58" s="288">
        <v>0</v>
      </c>
      <c r="M58" s="288">
        <v>0</v>
      </c>
      <c r="N58" s="288">
        <v>0</v>
      </c>
      <c r="O58" s="288">
        <v>0</v>
      </c>
      <c r="P58" s="288">
        <v>0</v>
      </c>
      <c r="Q58" s="288">
        <v>0</v>
      </c>
      <c r="R58" s="288">
        <v>0</v>
      </c>
      <c r="S58" s="288">
        <v>0</v>
      </c>
      <c r="T58" s="288">
        <v>0</v>
      </c>
      <c r="U58" s="288">
        <v>0</v>
      </c>
      <c r="V58" s="288">
        <v>0</v>
      </c>
      <c r="W58" s="288">
        <v>0</v>
      </c>
      <c r="X58" s="288">
        <v>0</v>
      </c>
      <c r="Y58" s="288">
        <v>0</v>
      </c>
      <c r="Z58" s="288">
        <v>0</v>
      </c>
      <c r="AA58" s="288">
        <v>0</v>
      </c>
      <c r="AB58" s="288">
        <v>0</v>
      </c>
      <c r="AC58" s="288">
        <v>0</v>
      </c>
      <c r="AD58" s="288">
        <v>0</v>
      </c>
      <c r="AE58" s="288">
        <v>0</v>
      </c>
      <c r="AF58" s="288">
        <v>0</v>
      </c>
      <c r="AG58" s="288">
        <v>0</v>
      </c>
      <c r="AH58" s="288">
        <v>0</v>
      </c>
      <c r="AI58" s="288">
        <v>0</v>
      </c>
      <c r="AJ58" s="288">
        <v>0</v>
      </c>
      <c r="AK58" s="288">
        <v>0</v>
      </c>
      <c r="AL58" s="288">
        <v>0</v>
      </c>
      <c r="AM58" s="288">
        <v>0</v>
      </c>
      <c r="AN58" s="288">
        <v>0</v>
      </c>
      <c r="AO58" s="288">
        <v>0</v>
      </c>
      <c r="AP58" s="288">
        <v>0</v>
      </c>
      <c r="AQ58" s="288">
        <v>0</v>
      </c>
      <c r="AR58" s="288">
        <v>0</v>
      </c>
      <c r="AS58" s="288">
        <v>0</v>
      </c>
      <c r="AT58" s="288">
        <v>0</v>
      </c>
      <c r="AU58" s="288">
        <v>0</v>
      </c>
      <c r="AV58" s="288">
        <v>0</v>
      </c>
      <c r="AW58" s="288">
        <v>0</v>
      </c>
      <c r="AX58" s="288">
        <v>0</v>
      </c>
      <c r="AY58" s="288">
        <v>0</v>
      </c>
      <c r="AZ58" s="288">
        <v>0</v>
      </c>
      <c r="BA58" s="288">
        <v>0</v>
      </c>
      <c r="BB58" s="288">
        <v>0</v>
      </c>
      <c r="BC58" s="288">
        <v>0</v>
      </c>
      <c r="BD58" s="288">
        <v>0</v>
      </c>
      <c r="BE58" s="288">
        <v>0</v>
      </c>
      <c r="BF58" s="288">
        <v>0</v>
      </c>
      <c r="BG58" s="288">
        <v>0</v>
      </c>
      <c r="BH58" s="288">
        <v>0</v>
      </c>
      <c r="BI58" s="288" t="s">
        <v>344</v>
      </c>
      <c r="BJ58" s="288" t="s">
        <v>344</v>
      </c>
      <c r="BK58" s="288">
        <v>0</v>
      </c>
      <c r="BL58" s="288">
        <v>0</v>
      </c>
    </row>
    <row r="59" spans="1:64" ht="42" x14ac:dyDescent="0.25">
      <c r="A59" s="288">
        <v>174601938</v>
      </c>
      <c r="B59" s="288" t="s">
        <v>951</v>
      </c>
      <c r="C59" s="288" t="s">
        <v>852</v>
      </c>
      <c r="D59" s="288" t="s">
        <v>191</v>
      </c>
      <c r="E59" s="288" t="s">
        <v>843</v>
      </c>
      <c r="F59" s="288" t="s">
        <v>803</v>
      </c>
      <c r="G59" s="288">
        <v>0</v>
      </c>
      <c r="H59" s="288">
        <v>0</v>
      </c>
      <c r="I59" s="288">
        <v>0</v>
      </c>
      <c r="J59" s="288">
        <v>0</v>
      </c>
      <c r="K59" s="288">
        <v>0</v>
      </c>
      <c r="L59" s="288">
        <v>0</v>
      </c>
      <c r="M59" s="288">
        <v>0</v>
      </c>
      <c r="N59" s="288">
        <v>0</v>
      </c>
      <c r="O59" s="288">
        <v>0</v>
      </c>
      <c r="P59" s="288">
        <v>0</v>
      </c>
      <c r="Q59" s="288">
        <v>0</v>
      </c>
      <c r="R59" s="288">
        <v>0</v>
      </c>
      <c r="S59" s="288">
        <v>0</v>
      </c>
      <c r="T59" s="288">
        <v>0</v>
      </c>
      <c r="U59" s="288">
        <v>0</v>
      </c>
      <c r="V59" s="288">
        <v>0</v>
      </c>
      <c r="W59" s="288">
        <v>0</v>
      </c>
      <c r="X59" s="288">
        <v>0</v>
      </c>
      <c r="Y59" s="288">
        <v>0</v>
      </c>
      <c r="Z59" s="288">
        <v>0</v>
      </c>
      <c r="AA59" s="288">
        <v>0</v>
      </c>
      <c r="AB59" s="288">
        <v>0</v>
      </c>
      <c r="AC59" s="288">
        <v>0</v>
      </c>
      <c r="AD59" s="288">
        <v>0</v>
      </c>
      <c r="AE59" s="288">
        <v>0</v>
      </c>
      <c r="AF59" s="288">
        <v>0</v>
      </c>
      <c r="AG59" s="288">
        <v>0</v>
      </c>
      <c r="AH59" s="288">
        <v>0</v>
      </c>
      <c r="AI59" s="288">
        <v>0</v>
      </c>
      <c r="AJ59" s="288">
        <v>0</v>
      </c>
      <c r="AK59" s="288">
        <v>0</v>
      </c>
      <c r="AL59" s="288">
        <v>0</v>
      </c>
      <c r="AM59" s="288">
        <v>0</v>
      </c>
      <c r="AN59" s="288">
        <v>0</v>
      </c>
      <c r="AO59" s="288">
        <v>0</v>
      </c>
      <c r="AP59" s="288">
        <v>0</v>
      </c>
      <c r="AQ59" s="288">
        <v>0</v>
      </c>
      <c r="AR59" s="288">
        <v>0</v>
      </c>
      <c r="AS59" s="288">
        <v>0</v>
      </c>
      <c r="AT59" s="288">
        <v>0</v>
      </c>
      <c r="AU59" s="288">
        <v>0</v>
      </c>
      <c r="AV59" s="288">
        <v>0</v>
      </c>
      <c r="AW59" s="288">
        <v>0</v>
      </c>
      <c r="AX59" s="288">
        <v>0</v>
      </c>
      <c r="AY59" s="288">
        <v>0</v>
      </c>
      <c r="AZ59" s="288">
        <v>0</v>
      </c>
      <c r="BA59" s="288">
        <v>0</v>
      </c>
      <c r="BB59" s="288">
        <v>0</v>
      </c>
      <c r="BC59" s="288">
        <v>0</v>
      </c>
      <c r="BD59" s="288">
        <v>0</v>
      </c>
      <c r="BE59" s="288">
        <v>0</v>
      </c>
      <c r="BF59" s="288">
        <v>0</v>
      </c>
      <c r="BG59" s="288">
        <v>0</v>
      </c>
      <c r="BH59" s="288">
        <v>0</v>
      </c>
      <c r="BI59" s="288" t="s">
        <v>344</v>
      </c>
      <c r="BJ59" s="288" t="s">
        <v>344</v>
      </c>
      <c r="BK59" s="288">
        <v>0</v>
      </c>
      <c r="BL59" s="288">
        <v>0</v>
      </c>
    </row>
    <row r="60" spans="1:64" ht="42" x14ac:dyDescent="0.25">
      <c r="A60" s="288">
        <v>176090567</v>
      </c>
      <c r="B60" s="288" t="s">
        <v>868</v>
      </c>
      <c r="C60" s="288" t="s">
        <v>852</v>
      </c>
      <c r="D60" s="288" t="s">
        <v>191</v>
      </c>
      <c r="E60" s="288" t="s">
        <v>843</v>
      </c>
      <c r="F60" s="288" t="s">
        <v>803</v>
      </c>
      <c r="G60" s="288">
        <v>0</v>
      </c>
      <c r="H60" s="288">
        <v>0</v>
      </c>
      <c r="I60" s="288">
        <v>0</v>
      </c>
      <c r="J60" s="288">
        <v>0</v>
      </c>
      <c r="K60" s="288">
        <v>0</v>
      </c>
      <c r="L60" s="288">
        <v>0</v>
      </c>
      <c r="M60" s="288">
        <v>0</v>
      </c>
      <c r="N60" s="288">
        <v>0</v>
      </c>
      <c r="O60" s="288">
        <v>0</v>
      </c>
      <c r="P60" s="288">
        <v>0</v>
      </c>
      <c r="Q60" s="288">
        <v>0</v>
      </c>
      <c r="R60" s="288">
        <v>0</v>
      </c>
      <c r="S60" s="288">
        <v>0</v>
      </c>
      <c r="T60" s="288">
        <v>0</v>
      </c>
      <c r="U60" s="288">
        <v>0</v>
      </c>
      <c r="V60" s="288">
        <v>0</v>
      </c>
      <c r="W60" s="288">
        <v>0</v>
      </c>
      <c r="X60" s="288">
        <v>0</v>
      </c>
      <c r="Y60" s="288">
        <v>0</v>
      </c>
      <c r="Z60" s="288">
        <v>0</v>
      </c>
      <c r="AA60" s="288">
        <v>0</v>
      </c>
      <c r="AB60" s="288">
        <v>0</v>
      </c>
      <c r="AC60" s="288">
        <v>0</v>
      </c>
      <c r="AD60" s="288">
        <v>0</v>
      </c>
      <c r="AE60" s="288">
        <v>0</v>
      </c>
      <c r="AF60" s="288">
        <v>0</v>
      </c>
      <c r="AG60" s="288">
        <v>0</v>
      </c>
      <c r="AH60" s="288">
        <v>0</v>
      </c>
      <c r="AI60" s="288">
        <v>0</v>
      </c>
      <c r="AJ60" s="288">
        <v>0</v>
      </c>
      <c r="AK60" s="288">
        <v>0</v>
      </c>
      <c r="AL60" s="288">
        <v>0</v>
      </c>
      <c r="AM60" s="288">
        <v>0</v>
      </c>
      <c r="AN60" s="288">
        <v>0</v>
      </c>
      <c r="AO60" s="288">
        <v>0</v>
      </c>
      <c r="AP60" s="288">
        <v>0</v>
      </c>
      <c r="AQ60" s="288">
        <v>0</v>
      </c>
      <c r="AR60" s="288">
        <v>0</v>
      </c>
      <c r="AS60" s="288">
        <v>0</v>
      </c>
      <c r="AT60" s="288">
        <v>0</v>
      </c>
      <c r="AU60" s="288">
        <v>0</v>
      </c>
      <c r="AV60" s="288">
        <v>0</v>
      </c>
      <c r="AW60" s="288">
        <v>0</v>
      </c>
      <c r="AX60" s="288">
        <v>0</v>
      </c>
      <c r="AY60" s="288">
        <v>0</v>
      </c>
      <c r="AZ60" s="288">
        <v>0</v>
      </c>
      <c r="BA60" s="288">
        <v>0</v>
      </c>
      <c r="BB60" s="288">
        <v>0</v>
      </c>
      <c r="BC60" s="288">
        <v>0</v>
      </c>
      <c r="BD60" s="288">
        <v>0</v>
      </c>
      <c r="BE60" s="288">
        <v>0</v>
      </c>
      <c r="BF60" s="288">
        <v>0</v>
      </c>
      <c r="BG60" s="288">
        <v>0</v>
      </c>
      <c r="BH60" s="288">
        <v>0</v>
      </c>
      <c r="BI60" s="288" t="s">
        <v>344</v>
      </c>
      <c r="BJ60" s="288" t="s">
        <v>344</v>
      </c>
      <c r="BK60" s="288">
        <v>0</v>
      </c>
      <c r="BL60" s="288">
        <v>0</v>
      </c>
    </row>
    <row r="61" spans="1:64" ht="42" x14ac:dyDescent="0.25">
      <c r="A61" s="288">
        <v>176110585</v>
      </c>
      <c r="B61" s="288" t="s">
        <v>869</v>
      </c>
      <c r="C61" s="288" t="s">
        <v>852</v>
      </c>
      <c r="D61" s="288" t="s">
        <v>697</v>
      </c>
      <c r="E61" s="288" t="s">
        <v>843</v>
      </c>
      <c r="F61" s="288" t="s">
        <v>694</v>
      </c>
      <c r="G61" s="288">
        <v>0</v>
      </c>
      <c r="H61" s="288">
        <v>0</v>
      </c>
      <c r="I61" s="288">
        <v>0</v>
      </c>
      <c r="J61" s="288">
        <v>0</v>
      </c>
      <c r="K61" s="288">
        <v>0</v>
      </c>
      <c r="L61" s="288">
        <v>0</v>
      </c>
      <c r="M61" s="288">
        <v>0</v>
      </c>
      <c r="N61" s="288">
        <v>0</v>
      </c>
      <c r="O61" s="288">
        <v>0</v>
      </c>
      <c r="P61" s="288">
        <v>0</v>
      </c>
      <c r="Q61" s="288">
        <v>0</v>
      </c>
      <c r="R61" s="288">
        <v>0</v>
      </c>
      <c r="S61" s="288">
        <v>0</v>
      </c>
      <c r="T61" s="288">
        <v>0</v>
      </c>
      <c r="U61" s="288">
        <v>0</v>
      </c>
      <c r="V61" s="288">
        <v>0</v>
      </c>
      <c r="W61" s="288">
        <v>0</v>
      </c>
      <c r="X61" s="288">
        <v>0</v>
      </c>
      <c r="Y61" s="288">
        <v>0</v>
      </c>
      <c r="Z61" s="288">
        <v>0</v>
      </c>
      <c r="AA61" s="288">
        <v>0</v>
      </c>
      <c r="AB61" s="288">
        <v>0</v>
      </c>
      <c r="AC61" s="288">
        <v>0</v>
      </c>
      <c r="AD61" s="288">
        <v>0</v>
      </c>
      <c r="AE61" s="288">
        <v>0</v>
      </c>
      <c r="AF61" s="288">
        <v>0</v>
      </c>
      <c r="AG61" s="288">
        <v>0</v>
      </c>
      <c r="AH61" s="288">
        <v>0</v>
      </c>
      <c r="AI61" s="288">
        <v>0</v>
      </c>
      <c r="AJ61" s="288">
        <v>0</v>
      </c>
      <c r="AK61" s="288">
        <v>0</v>
      </c>
      <c r="AL61" s="288">
        <v>0</v>
      </c>
      <c r="AM61" s="288">
        <v>0</v>
      </c>
      <c r="AN61" s="288">
        <v>0</v>
      </c>
      <c r="AO61" s="288">
        <v>0</v>
      </c>
      <c r="AP61" s="288">
        <v>0</v>
      </c>
      <c r="AQ61" s="288">
        <v>0</v>
      </c>
      <c r="AR61" s="288">
        <v>0</v>
      </c>
      <c r="AS61" s="288">
        <v>0</v>
      </c>
      <c r="AT61" s="288">
        <v>0</v>
      </c>
      <c r="AU61" s="288">
        <v>0</v>
      </c>
      <c r="AV61" s="288">
        <v>0</v>
      </c>
      <c r="AW61" s="288">
        <v>0</v>
      </c>
      <c r="AX61" s="288">
        <v>0</v>
      </c>
      <c r="AY61" s="288">
        <v>0</v>
      </c>
      <c r="AZ61" s="288">
        <v>0</v>
      </c>
      <c r="BA61" s="288">
        <v>0</v>
      </c>
      <c r="BB61" s="288">
        <v>0</v>
      </c>
      <c r="BC61" s="288">
        <v>0</v>
      </c>
      <c r="BD61" s="288">
        <v>0</v>
      </c>
      <c r="BE61" s="288">
        <v>0</v>
      </c>
      <c r="BF61" s="288">
        <v>0</v>
      </c>
      <c r="BG61" s="288">
        <v>0</v>
      </c>
      <c r="BH61" s="288">
        <v>0</v>
      </c>
      <c r="BI61" s="288" t="s">
        <v>344</v>
      </c>
      <c r="BJ61" s="288" t="s">
        <v>344</v>
      </c>
      <c r="BK61" s="288">
        <v>0</v>
      </c>
      <c r="BL61" s="288">
        <v>0</v>
      </c>
    </row>
    <row r="62" spans="1:64" ht="42" x14ac:dyDescent="0.25">
      <c r="A62" s="288">
        <v>176170511</v>
      </c>
      <c r="B62" s="288" t="s">
        <v>835</v>
      </c>
      <c r="C62" s="288" t="s">
        <v>842</v>
      </c>
      <c r="D62" s="288" t="s">
        <v>191</v>
      </c>
      <c r="E62" s="288" t="s">
        <v>843</v>
      </c>
      <c r="F62" s="288" t="s">
        <v>694</v>
      </c>
      <c r="G62" s="288">
        <v>0</v>
      </c>
      <c r="H62" s="288">
        <v>0</v>
      </c>
      <c r="I62" s="288">
        <v>0</v>
      </c>
      <c r="J62" s="288">
        <v>0</v>
      </c>
      <c r="K62" s="288">
        <v>0</v>
      </c>
      <c r="L62" s="288">
        <v>0</v>
      </c>
      <c r="M62" s="288">
        <v>0</v>
      </c>
      <c r="N62" s="288">
        <v>0</v>
      </c>
      <c r="O62" s="288">
        <v>0</v>
      </c>
      <c r="P62" s="288">
        <v>0</v>
      </c>
      <c r="Q62" s="288">
        <v>0</v>
      </c>
      <c r="R62" s="288">
        <v>0</v>
      </c>
      <c r="S62" s="288">
        <v>0</v>
      </c>
      <c r="T62" s="288">
        <v>0</v>
      </c>
      <c r="U62" s="288">
        <v>0</v>
      </c>
      <c r="V62" s="288">
        <v>0</v>
      </c>
      <c r="W62" s="288">
        <v>0</v>
      </c>
      <c r="X62" s="288">
        <v>0</v>
      </c>
      <c r="Y62" s="288">
        <v>0</v>
      </c>
      <c r="Z62" s="288">
        <v>0</v>
      </c>
      <c r="AA62" s="288">
        <v>0</v>
      </c>
      <c r="AB62" s="288">
        <v>0</v>
      </c>
      <c r="AC62" s="288">
        <v>0</v>
      </c>
      <c r="AD62" s="288">
        <v>0</v>
      </c>
      <c r="AE62" s="288">
        <v>0</v>
      </c>
      <c r="AF62" s="288">
        <v>0</v>
      </c>
      <c r="AG62" s="288">
        <v>0</v>
      </c>
      <c r="AH62" s="288">
        <v>0</v>
      </c>
      <c r="AI62" s="288">
        <v>0</v>
      </c>
      <c r="AJ62" s="288">
        <v>0</v>
      </c>
      <c r="AK62" s="288">
        <v>0</v>
      </c>
      <c r="AL62" s="288">
        <v>0</v>
      </c>
      <c r="AM62" s="288">
        <v>0</v>
      </c>
      <c r="AN62" s="288">
        <v>0</v>
      </c>
      <c r="AO62" s="288">
        <v>0</v>
      </c>
      <c r="AP62" s="288">
        <v>0</v>
      </c>
      <c r="AQ62" s="288">
        <v>0</v>
      </c>
      <c r="AR62" s="288">
        <v>0</v>
      </c>
      <c r="AS62" s="288">
        <v>0</v>
      </c>
      <c r="AT62" s="288">
        <v>0</v>
      </c>
      <c r="AU62" s="288">
        <v>0</v>
      </c>
      <c r="AV62" s="288">
        <v>0</v>
      </c>
      <c r="AW62" s="288">
        <v>0</v>
      </c>
      <c r="AX62" s="288">
        <v>0</v>
      </c>
      <c r="AY62" s="288">
        <v>0</v>
      </c>
      <c r="AZ62" s="288">
        <v>0</v>
      </c>
      <c r="BA62" s="288">
        <v>0</v>
      </c>
      <c r="BB62" s="288">
        <v>0</v>
      </c>
      <c r="BC62" s="288">
        <v>0</v>
      </c>
      <c r="BD62" s="288">
        <v>0</v>
      </c>
      <c r="BE62" s="288">
        <v>0</v>
      </c>
      <c r="BF62" s="288">
        <v>0</v>
      </c>
      <c r="BG62" s="288">
        <v>0</v>
      </c>
      <c r="BH62" s="288">
        <v>0</v>
      </c>
      <c r="BI62" s="288" t="s">
        <v>344</v>
      </c>
      <c r="BJ62" s="288" t="s">
        <v>344</v>
      </c>
      <c r="BK62" s="288">
        <v>0</v>
      </c>
      <c r="BL62" s="288">
        <v>0</v>
      </c>
    </row>
    <row r="63" spans="1:64" ht="21" x14ac:dyDescent="0.25">
      <c r="A63" s="288">
        <v>176190324</v>
      </c>
      <c r="B63" s="288" t="s">
        <v>1107</v>
      </c>
      <c r="C63" s="288" t="s">
        <v>852</v>
      </c>
      <c r="D63" s="288" t="s">
        <v>191</v>
      </c>
      <c r="E63" s="288" t="s">
        <v>843</v>
      </c>
      <c r="F63" s="288" t="s">
        <v>803</v>
      </c>
      <c r="G63" s="288">
        <v>0</v>
      </c>
      <c r="H63" s="288">
        <v>0</v>
      </c>
      <c r="I63" s="288">
        <v>0</v>
      </c>
      <c r="J63" s="288">
        <v>0</v>
      </c>
      <c r="K63" s="288">
        <v>0</v>
      </c>
      <c r="L63" s="288">
        <v>0</v>
      </c>
      <c r="M63" s="288">
        <v>0</v>
      </c>
      <c r="N63" s="288">
        <v>0</v>
      </c>
      <c r="O63" s="288">
        <v>0</v>
      </c>
      <c r="P63" s="288">
        <v>0</v>
      </c>
      <c r="Q63" s="288">
        <v>0</v>
      </c>
      <c r="R63" s="288">
        <v>0</v>
      </c>
      <c r="S63" s="288">
        <v>0</v>
      </c>
      <c r="T63" s="288">
        <v>0</v>
      </c>
      <c r="U63" s="288">
        <v>0</v>
      </c>
      <c r="V63" s="288">
        <v>0</v>
      </c>
      <c r="W63" s="288">
        <v>0</v>
      </c>
      <c r="X63" s="288">
        <v>0</v>
      </c>
      <c r="Y63" s="288">
        <v>0</v>
      </c>
      <c r="Z63" s="288">
        <v>0</v>
      </c>
      <c r="AA63" s="288">
        <v>0</v>
      </c>
      <c r="AB63" s="288">
        <v>0</v>
      </c>
      <c r="AC63" s="288">
        <v>0</v>
      </c>
      <c r="AD63" s="288">
        <v>0</v>
      </c>
      <c r="AE63" s="288">
        <v>0</v>
      </c>
      <c r="AF63" s="288">
        <v>0</v>
      </c>
      <c r="AG63" s="288">
        <v>0</v>
      </c>
      <c r="AH63" s="288">
        <v>0</v>
      </c>
      <c r="AI63" s="288">
        <v>0</v>
      </c>
      <c r="AJ63" s="288">
        <v>0</v>
      </c>
      <c r="AK63" s="288">
        <v>0</v>
      </c>
      <c r="AL63" s="288">
        <v>0</v>
      </c>
      <c r="AM63" s="288">
        <v>0</v>
      </c>
      <c r="AN63" s="288">
        <v>0</v>
      </c>
      <c r="AO63" s="288">
        <v>0</v>
      </c>
      <c r="AP63" s="288">
        <v>0</v>
      </c>
      <c r="AQ63" s="288">
        <v>0</v>
      </c>
      <c r="AR63" s="288">
        <v>0</v>
      </c>
      <c r="AS63" s="288">
        <v>0</v>
      </c>
      <c r="AT63" s="288">
        <v>0</v>
      </c>
      <c r="AU63" s="288">
        <v>0</v>
      </c>
      <c r="AV63" s="288">
        <v>0</v>
      </c>
      <c r="AW63" s="288">
        <v>0</v>
      </c>
      <c r="AX63" s="288">
        <v>0</v>
      </c>
      <c r="AY63" s="288">
        <v>0</v>
      </c>
      <c r="AZ63" s="288">
        <v>0</v>
      </c>
      <c r="BA63" s="288">
        <v>0</v>
      </c>
      <c r="BB63" s="288">
        <v>0</v>
      </c>
      <c r="BC63" s="288">
        <v>0</v>
      </c>
      <c r="BD63" s="288">
        <v>0</v>
      </c>
      <c r="BE63" s="288">
        <v>0</v>
      </c>
      <c r="BF63" s="288">
        <v>0</v>
      </c>
      <c r="BG63" s="288">
        <v>0</v>
      </c>
      <c r="BH63" s="288">
        <v>0</v>
      </c>
      <c r="BI63" s="288" t="s">
        <v>344</v>
      </c>
      <c r="BJ63" s="288" t="s">
        <v>344</v>
      </c>
      <c r="BK63" s="288">
        <v>0</v>
      </c>
      <c r="BL63" s="288">
        <v>0</v>
      </c>
    </row>
    <row r="64" spans="1:64" ht="21" x14ac:dyDescent="0.25">
      <c r="A64" s="288">
        <v>176193619</v>
      </c>
      <c r="B64" s="288" t="s">
        <v>847</v>
      </c>
      <c r="C64" s="288" t="s">
        <v>852</v>
      </c>
      <c r="D64" s="288" t="s">
        <v>191</v>
      </c>
      <c r="E64" s="288" t="s">
        <v>843</v>
      </c>
      <c r="F64" s="288" t="s">
        <v>803</v>
      </c>
      <c r="G64" s="288">
        <v>0</v>
      </c>
      <c r="H64" s="288">
        <v>0</v>
      </c>
      <c r="I64" s="288">
        <v>0</v>
      </c>
      <c r="J64" s="288">
        <v>0</v>
      </c>
      <c r="K64" s="288">
        <v>0</v>
      </c>
      <c r="L64" s="288">
        <v>0</v>
      </c>
      <c r="M64" s="288">
        <v>0</v>
      </c>
      <c r="N64" s="288">
        <v>0</v>
      </c>
      <c r="O64" s="288">
        <v>0</v>
      </c>
      <c r="P64" s="288">
        <v>0</v>
      </c>
      <c r="Q64" s="288">
        <v>0</v>
      </c>
      <c r="R64" s="288">
        <v>0</v>
      </c>
      <c r="S64" s="288">
        <v>0</v>
      </c>
      <c r="T64" s="288">
        <v>0</v>
      </c>
      <c r="U64" s="288">
        <v>0</v>
      </c>
      <c r="V64" s="288">
        <v>0</v>
      </c>
      <c r="W64" s="288">
        <v>0</v>
      </c>
      <c r="X64" s="288">
        <v>0</v>
      </c>
      <c r="Y64" s="288">
        <v>0</v>
      </c>
      <c r="Z64" s="288">
        <v>0</v>
      </c>
      <c r="AA64" s="288">
        <v>0</v>
      </c>
      <c r="AB64" s="288">
        <v>0</v>
      </c>
      <c r="AC64" s="288">
        <v>0</v>
      </c>
      <c r="AD64" s="288">
        <v>0</v>
      </c>
      <c r="AE64" s="288">
        <v>0</v>
      </c>
      <c r="AF64" s="288">
        <v>0</v>
      </c>
      <c r="AG64" s="288">
        <v>0</v>
      </c>
      <c r="AH64" s="288">
        <v>0</v>
      </c>
      <c r="AI64" s="288">
        <v>0</v>
      </c>
      <c r="AJ64" s="288">
        <v>0</v>
      </c>
      <c r="AK64" s="288">
        <v>0</v>
      </c>
      <c r="AL64" s="288">
        <v>0</v>
      </c>
      <c r="AM64" s="288">
        <v>0</v>
      </c>
      <c r="AN64" s="288">
        <v>0</v>
      </c>
      <c r="AO64" s="288">
        <v>0</v>
      </c>
      <c r="AP64" s="288">
        <v>0</v>
      </c>
      <c r="AQ64" s="288">
        <v>0</v>
      </c>
      <c r="AR64" s="288">
        <v>0</v>
      </c>
      <c r="AS64" s="288">
        <v>0</v>
      </c>
      <c r="AT64" s="288">
        <v>0</v>
      </c>
      <c r="AU64" s="288">
        <v>0</v>
      </c>
      <c r="AV64" s="288">
        <v>0</v>
      </c>
      <c r="AW64" s="288">
        <v>0</v>
      </c>
      <c r="AX64" s="288">
        <v>0</v>
      </c>
      <c r="AY64" s="288">
        <v>0</v>
      </c>
      <c r="AZ64" s="288">
        <v>0</v>
      </c>
      <c r="BA64" s="288">
        <v>0</v>
      </c>
      <c r="BB64" s="288">
        <v>0</v>
      </c>
      <c r="BC64" s="288">
        <v>0</v>
      </c>
      <c r="BD64" s="288">
        <v>0</v>
      </c>
      <c r="BE64" s="288">
        <v>0</v>
      </c>
      <c r="BF64" s="288">
        <v>0</v>
      </c>
      <c r="BG64" s="288">
        <v>0</v>
      </c>
      <c r="BH64" s="288">
        <v>0</v>
      </c>
      <c r="BI64" s="288" t="s">
        <v>344</v>
      </c>
      <c r="BJ64" s="288" t="s">
        <v>344</v>
      </c>
      <c r="BK64" s="288">
        <v>0</v>
      </c>
      <c r="BL64" s="288">
        <v>0</v>
      </c>
    </row>
    <row r="65" spans="1:64" ht="42" x14ac:dyDescent="0.25">
      <c r="A65" s="288">
        <v>176195309</v>
      </c>
      <c r="B65" s="288" t="s">
        <v>1108</v>
      </c>
      <c r="C65" s="288" t="s">
        <v>852</v>
      </c>
      <c r="D65" s="288" t="s">
        <v>1563</v>
      </c>
      <c r="E65" s="288" t="s">
        <v>843</v>
      </c>
      <c r="F65" s="288" t="s">
        <v>1564</v>
      </c>
      <c r="G65" s="288">
        <v>0</v>
      </c>
      <c r="H65" s="288">
        <v>0</v>
      </c>
      <c r="I65" s="288">
        <v>0</v>
      </c>
      <c r="J65" s="288">
        <v>0</v>
      </c>
      <c r="K65" s="288">
        <v>0</v>
      </c>
      <c r="L65" s="288">
        <v>0</v>
      </c>
      <c r="M65" s="288">
        <v>0</v>
      </c>
      <c r="N65" s="288">
        <v>0</v>
      </c>
      <c r="O65" s="288">
        <v>0</v>
      </c>
      <c r="P65" s="288">
        <v>0</v>
      </c>
      <c r="Q65" s="288">
        <v>0</v>
      </c>
      <c r="R65" s="288">
        <v>0</v>
      </c>
      <c r="S65" s="288">
        <v>0</v>
      </c>
      <c r="T65" s="288">
        <v>0</v>
      </c>
      <c r="U65" s="288">
        <v>0</v>
      </c>
      <c r="V65" s="288">
        <v>0</v>
      </c>
      <c r="W65" s="288">
        <v>0</v>
      </c>
      <c r="X65" s="288">
        <v>0</v>
      </c>
      <c r="Y65" s="288">
        <v>0</v>
      </c>
      <c r="Z65" s="288">
        <v>0</v>
      </c>
      <c r="AA65" s="288">
        <v>0</v>
      </c>
      <c r="AB65" s="288">
        <v>0</v>
      </c>
      <c r="AC65" s="288">
        <v>0</v>
      </c>
      <c r="AD65" s="288">
        <v>0</v>
      </c>
      <c r="AE65" s="288">
        <v>0</v>
      </c>
      <c r="AF65" s="288">
        <v>0</v>
      </c>
      <c r="AG65" s="288">
        <v>0</v>
      </c>
      <c r="AH65" s="288">
        <v>0</v>
      </c>
      <c r="AI65" s="288">
        <v>0</v>
      </c>
      <c r="AJ65" s="288">
        <v>0</v>
      </c>
      <c r="AK65" s="288">
        <v>0</v>
      </c>
      <c r="AL65" s="288">
        <v>0</v>
      </c>
      <c r="AM65" s="288">
        <v>0</v>
      </c>
      <c r="AN65" s="288">
        <v>0</v>
      </c>
      <c r="AO65" s="288">
        <v>0</v>
      </c>
      <c r="AP65" s="288">
        <v>0</v>
      </c>
      <c r="AQ65" s="288">
        <v>0</v>
      </c>
      <c r="AR65" s="288">
        <v>0</v>
      </c>
      <c r="AS65" s="288">
        <v>0</v>
      </c>
      <c r="AT65" s="288">
        <v>0</v>
      </c>
      <c r="AU65" s="288">
        <v>0</v>
      </c>
      <c r="AV65" s="288">
        <v>0</v>
      </c>
      <c r="AW65" s="288">
        <v>0</v>
      </c>
      <c r="AX65" s="288">
        <v>0</v>
      </c>
      <c r="AY65" s="288">
        <v>0</v>
      </c>
      <c r="AZ65" s="288">
        <v>0</v>
      </c>
      <c r="BA65" s="288">
        <v>0</v>
      </c>
      <c r="BB65" s="288">
        <v>0</v>
      </c>
      <c r="BC65" s="288">
        <v>0</v>
      </c>
      <c r="BD65" s="288">
        <v>0</v>
      </c>
      <c r="BE65" s="288">
        <v>0</v>
      </c>
      <c r="BF65" s="288">
        <v>0</v>
      </c>
      <c r="BG65" s="288">
        <v>0</v>
      </c>
      <c r="BH65" s="288">
        <v>0</v>
      </c>
      <c r="BI65" s="288" t="s">
        <v>344</v>
      </c>
      <c r="BJ65" s="288" t="s">
        <v>344</v>
      </c>
      <c r="BK65" s="288">
        <v>0</v>
      </c>
      <c r="BL65" s="288">
        <v>0</v>
      </c>
    </row>
    <row r="66" spans="1:64" ht="42" x14ac:dyDescent="0.25">
      <c r="A66" s="288">
        <v>176689687</v>
      </c>
      <c r="B66" s="288" t="s">
        <v>1108</v>
      </c>
      <c r="C66" s="288" t="s">
        <v>852</v>
      </c>
      <c r="D66" s="288" t="s">
        <v>191</v>
      </c>
      <c r="E66" s="288" t="s">
        <v>843</v>
      </c>
      <c r="F66" s="288" t="s">
        <v>803</v>
      </c>
      <c r="G66" s="288">
        <v>0</v>
      </c>
      <c r="H66" s="288">
        <v>0</v>
      </c>
      <c r="I66" s="288">
        <v>0</v>
      </c>
      <c r="J66" s="288">
        <v>0</v>
      </c>
      <c r="K66" s="288">
        <v>0</v>
      </c>
      <c r="L66" s="288">
        <v>0</v>
      </c>
      <c r="M66" s="288">
        <v>0</v>
      </c>
      <c r="N66" s="288">
        <v>0</v>
      </c>
      <c r="O66" s="288">
        <v>0</v>
      </c>
      <c r="P66" s="288">
        <v>0</v>
      </c>
      <c r="Q66" s="288">
        <v>0</v>
      </c>
      <c r="R66" s="288">
        <v>0</v>
      </c>
      <c r="S66" s="288">
        <v>0</v>
      </c>
      <c r="T66" s="288">
        <v>0</v>
      </c>
      <c r="U66" s="288">
        <v>0</v>
      </c>
      <c r="V66" s="288">
        <v>0</v>
      </c>
      <c r="W66" s="288">
        <v>0</v>
      </c>
      <c r="X66" s="288">
        <v>0</v>
      </c>
      <c r="Y66" s="288">
        <v>0</v>
      </c>
      <c r="Z66" s="288">
        <v>0</v>
      </c>
      <c r="AA66" s="288">
        <v>0</v>
      </c>
      <c r="AB66" s="288">
        <v>0</v>
      </c>
      <c r="AC66" s="288">
        <v>0</v>
      </c>
      <c r="AD66" s="288">
        <v>0</v>
      </c>
      <c r="AE66" s="288">
        <v>0</v>
      </c>
      <c r="AF66" s="288">
        <v>0</v>
      </c>
      <c r="AG66" s="288">
        <v>0</v>
      </c>
      <c r="AH66" s="288">
        <v>0</v>
      </c>
      <c r="AI66" s="288">
        <v>0</v>
      </c>
      <c r="AJ66" s="288">
        <v>0</v>
      </c>
      <c r="AK66" s="288">
        <v>0</v>
      </c>
      <c r="AL66" s="288">
        <v>0</v>
      </c>
      <c r="AM66" s="288">
        <v>0</v>
      </c>
      <c r="AN66" s="288">
        <v>0</v>
      </c>
      <c r="AO66" s="288">
        <v>0</v>
      </c>
      <c r="AP66" s="288">
        <v>0</v>
      </c>
      <c r="AQ66" s="288">
        <v>0</v>
      </c>
      <c r="AR66" s="288">
        <v>0</v>
      </c>
      <c r="AS66" s="288">
        <v>0</v>
      </c>
      <c r="AT66" s="288">
        <v>0</v>
      </c>
      <c r="AU66" s="288">
        <v>0</v>
      </c>
      <c r="AV66" s="288">
        <v>0</v>
      </c>
      <c r="AW66" s="288">
        <v>0</v>
      </c>
      <c r="AX66" s="288">
        <v>0</v>
      </c>
      <c r="AY66" s="288">
        <v>0</v>
      </c>
      <c r="AZ66" s="288">
        <v>0</v>
      </c>
      <c r="BA66" s="288">
        <v>0</v>
      </c>
      <c r="BB66" s="288">
        <v>0</v>
      </c>
      <c r="BC66" s="288">
        <v>0</v>
      </c>
      <c r="BD66" s="288">
        <v>0</v>
      </c>
      <c r="BE66" s="288">
        <v>0</v>
      </c>
      <c r="BF66" s="288">
        <v>0</v>
      </c>
      <c r="BG66" s="288">
        <v>0</v>
      </c>
      <c r="BH66" s="288">
        <v>0</v>
      </c>
      <c r="BI66" s="288" t="s">
        <v>344</v>
      </c>
      <c r="BJ66" s="288" t="s">
        <v>344</v>
      </c>
      <c r="BK66" s="288">
        <v>0</v>
      </c>
      <c r="BL66" s="288">
        <v>0</v>
      </c>
    </row>
    <row r="67" spans="1:64" ht="42" x14ac:dyDescent="0.25">
      <c r="A67" s="288">
        <v>176709293</v>
      </c>
      <c r="B67" s="288" t="s">
        <v>838</v>
      </c>
      <c r="C67" s="288" t="s">
        <v>852</v>
      </c>
      <c r="D67" s="288" t="s">
        <v>191</v>
      </c>
      <c r="E67" s="288" t="s">
        <v>843</v>
      </c>
      <c r="F67" s="288" t="s">
        <v>694</v>
      </c>
      <c r="G67" s="288">
        <v>0</v>
      </c>
      <c r="H67" s="288">
        <v>0</v>
      </c>
      <c r="I67" s="288">
        <v>0</v>
      </c>
      <c r="J67" s="288">
        <v>0</v>
      </c>
      <c r="K67" s="288">
        <v>0</v>
      </c>
      <c r="L67" s="288">
        <v>0</v>
      </c>
      <c r="M67" s="288">
        <v>0</v>
      </c>
      <c r="N67" s="288">
        <v>0</v>
      </c>
      <c r="O67" s="288">
        <v>0</v>
      </c>
      <c r="P67" s="288">
        <v>0</v>
      </c>
      <c r="Q67" s="288">
        <v>0</v>
      </c>
      <c r="R67" s="288">
        <v>0</v>
      </c>
      <c r="S67" s="288">
        <v>0</v>
      </c>
      <c r="T67" s="288">
        <v>0</v>
      </c>
      <c r="U67" s="288">
        <v>0</v>
      </c>
      <c r="V67" s="288">
        <v>0</v>
      </c>
      <c r="W67" s="288">
        <v>0</v>
      </c>
      <c r="X67" s="288">
        <v>0</v>
      </c>
      <c r="Y67" s="288">
        <v>0</v>
      </c>
      <c r="Z67" s="288">
        <v>0</v>
      </c>
      <c r="AA67" s="288">
        <v>0</v>
      </c>
      <c r="AB67" s="288">
        <v>0</v>
      </c>
      <c r="AC67" s="288">
        <v>0</v>
      </c>
      <c r="AD67" s="288">
        <v>0</v>
      </c>
      <c r="AE67" s="288">
        <v>0</v>
      </c>
      <c r="AF67" s="288">
        <v>0</v>
      </c>
      <c r="AG67" s="288">
        <v>0</v>
      </c>
      <c r="AH67" s="288">
        <v>0</v>
      </c>
      <c r="AI67" s="288">
        <v>0</v>
      </c>
      <c r="AJ67" s="288">
        <v>0</v>
      </c>
      <c r="AK67" s="288">
        <v>0</v>
      </c>
      <c r="AL67" s="288">
        <v>0</v>
      </c>
      <c r="AM67" s="288">
        <v>0</v>
      </c>
      <c r="AN67" s="288">
        <v>0</v>
      </c>
      <c r="AO67" s="288">
        <v>0</v>
      </c>
      <c r="AP67" s="288">
        <v>0</v>
      </c>
      <c r="AQ67" s="288">
        <v>0</v>
      </c>
      <c r="AR67" s="288">
        <v>0</v>
      </c>
      <c r="AS67" s="288">
        <v>0</v>
      </c>
      <c r="AT67" s="288">
        <v>0</v>
      </c>
      <c r="AU67" s="288">
        <v>0</v>
      </c>
      <c r="AV67" s="288">
        <v>0</v>
      </c>
      <c r="AW67" s="288">
        <v>0</v>
      </c>
      <c r="AX67" s="288">
        <v>0</v>
      </c>
      <c r="AY67" s="288">
        <v>0</v>
      </c>
      <c r="AZ67" s="288">
        <v>0</v>
      </c>
      <c r="BA67" s="288">
        <v>0</v>
      </c>
      <c r="BB67" s="288">
        <v>0</v>
      </c>
      <c r="BC67" s="288">
        <v>0</v>
      </c>
      <c r="BD67" s="288">
        <v>0</v>
      </c>
      <c r="BE67" s="288">
        <v>0</v>
      </c>
      <c r="BF67" s="288">
        <v>0</v>
      </c>
      <c r="BG67" s="288">
        <v>0</v>
      </c>
      <c r="BH67" s="288">
        <v>0</v>
      </c>
      <c r="BI67" s="288" t="s">
        <v>344</v>
      </c>
      <c r="BJ67" s="288" t="s">
        <v>344</v>
      </c>
      <c r="BK67" s="288">
        <v>0</v>
      </c>
      <c r="BL67" s="288">
        <v>0</v>
      </c>
    </row>
    <row r="68" spans="1:64" ht="21" x14ac:dyDescent="0.25">
      <c r="A68" s="288">
        <v>177865668</v>
      </c>
      <c r="B68" s="288" t="s">
        <v>893</v>
      </c>
      <c r="C68" s="288" t="s">
        <v>852</v>
      </c>
      <c r="D68" s="288" t="s">
        <v>191</v>
      </c>
      <c r="E68" s="288" t="s">
        <v>843</v>
      </c>
      <c r="F68" s="288" t="s">
        <v>694</v>
      </c>
      <c r="G68" s="288">
        <v>0</v>
      </c>
      <c r="H68" s="288">
        <v>0</v>
      </c>
      <c r="I68" s="288">
        <v>0</v>
      </c>
      <c r="J68" s="288">
        <v>0</v>
      </c>
      <c r="K68" s="288">
        <v>0</v>
      </c>
      <c r="L68" s="288">
        <v>0</v>
      </c>
      <c r="M68" s="288">
        <v>0</v>
      </c>
      <c r="N68" s="288">
        <v>0</v>
      </c>
      <c r="O68" s="288">
        <v>0</v>
      </c>
      <c r="P68" s="288">
        <v>0</v>
      </c>
      <c r="Q68" s="288">
        <v>0</v>
      </c>
      <c r="R68" s="288">
        <v>0</v>
      </c>
      <c r="S68" s="288">
        <v>0</v>
      </c>
      <c r="T68" s="288">
        <v>0</v>
      </c>
      <c r="U68" s="288">
        <v>0</v>
      </c>
      <c r="V68" s="288">
        <v>0</v>
      </c>
      <c r="W68" s="288">
        <v>0</v>
      </c>
      <c r="X68" s="288">
        <v>0</v>
      </c>
      <c r="Y68" s="288">
        <v>0</v>
      </c>
      <c r="Z68" s="288">
        <v>0</v>
      </c>
      <c r="AA68" s="288">
        <v>0</v>
      </c>
      <c r="AB68" s="288">
        <v>0</v>
      </c>
      <c r="AC68" s="288">
        <v>0</v>
      </c>
      <c r="AD68" s="288">
        <v>0</v>
      </c>
      <c r="AE68" s="288">
        <v>0</v>
      </c>
      <c r="AF68" s="288">
        <v>0</v>
      </c>
      <c r="AG68" s="288">
        <v>0</v>
      </c>
      <c r="AH68" s="288">
        <v>0</v>
      </c>
      <c r="AI68" s="288">
        <v>0</v>
      </c>
      <c r="AJ68" s="288">
        <v>0</v>
      </c>
      <c r="AK68" s="288">
        <v>0</v>
      </c>
      <c r="AL68" s="288">
        <v>0</v>
      </c>
      <c r="AM68" s="288">
        <v>0</v>
      </c>
      <c r="AN68" s="288">
        <v>0</v>
      </c>
      <c r="AO68" s="288">
        <v>0</v>
      </c>
      <c r="AP68" s="288">
        <v>0</v>
      </c>
      <c r="AQ68" s="288">
        <v>0</v>
      </c>
      <c r="AR68" s="288">
        <v>0</v>
      </c>
      <c r="AS68" s="288">
        <v>0</v>
      </c>
      <c r="AT68" s="288">
        <v>0</v>
      </c>
      <c r="AU68" s="288">
        <v>0</v>
      </c>
      <c r="AV68" s="288">
        <v>0</v>
      </c>
      <c r="AW68" s="288">
        <v>0</v>
      </c>
      <c r="AX68" s="288">
        <v>0</v>
      </c>
      <c r="AY68" s="288">
        <v>0</v>
      </c>
      <c r="AZ68" s="288">
        <v>0</v>
      </c>
      <c r="BA68" s="288">
        <v>0</v>
      </c>
      <c r="BB68" s="288">
        <v>0</v>
      </c>
      <c r="BC68" s="288">
        <v>0</v>
      </c>
      <c r="BD68" s="288">
        <v>0</v>
      </c>
      <c r="BE68" s="288">
        <v>0</v>
      </c>
      <c r="BF68" s="288">
        <v>0</v>
      </c>
      <c r="BG68" s="288">
        <v>0</v>
      </c>
      <c r="BH68" s="288">
        <v>0</v>
      </c>
      <c r="BI68" s="288" t="s">
        <v>344</v>
      </c>
      <c r="BJ68" s="288" t="s">
        <v>344</v>
      </c>
      <c r="BK68" s="288">
        <v>0</v>
      </c>
      <c r="BL68" s="288">
        <v>0</v>
      </c>
    </row>
    <row r="69" spans="1:64" ht="42" x14ac:dyDescent="0.25">
      <c r="A69" s="288">
        <v>177874539</v>
      </c>
      <c r="B69" s="288" t="s">
        <v>1565</v>
      </c>
      <c r="C69" s="288" t="s">
        <v>852</v>
      </c>
      <c r="D69" s="288" t="s">
        <v>191</v>
      </c>
      <c r="E69" s="288" t="s">
        <v>843</v>
      </c>
      <c r="F69" s="288" t="s">
        <v>694</v>
      </c>
      <c r="G69" s="288">
        <v>0</v>
      </c>
      <c r="H69" s="288">
        <v>0</v>
      </c>
      <c r="I69" s="288">
        <v>0</v>
      </c>
      <c r="J69" s="288">
        <v>0</v>
      </c>
      <c r="K69" s="288">
        <v>0</v>
      </c>
      <c r="L69" s="288">
        <v>0</v>
      </c>
      <c r="M69" s="288">
        <v>0</v>
      </c>
      <c r="N69" s="288">
        <v>0</v>
      </c>
      <c r="O69" s="288">
        <v>0</v>
      </c>
      <c r="P69" s="288">
        <v>0</v>
      </c>
      <c r="Q69" s="288">
        <v>0</v>
      </c>
      <c r="R69" s="288">
        <v>0</v>
      </c>
      <c r="S69" s="288">
        <v>0</v>
      </c>
      <c r="T69" s="288">
        <v>0</v>
      </c>
      <c r="U69" s="288">
        <v>0</v>
      </c>
      <c r="V69" s="288">
        <v>0</v>
      </c>
      <c r="W69" s="288">
        <v>0</v>
      </c>
      <c r="X69" s="288">
        <v>0</v>
      </c>
      <c r="Y69" s="288">
        <v>0</v>
      </c>
      <c r="Z69" s="288">
        <v>0</v>
      </c>
      <c r="AA69" s="288">
        <v>0</v>
      </c>
      <c r="AB69" s="288">
        <v>0</v>
      </c>
      <c r="AC69" s="288">
        <v>0</v>
      </c>
      <c r="AD69" s="288">
        <v>0</v>
      </c>
      <c r="AE69" s="288">
        <v>0</v>
      </c>
      <c r="AF69" s="288">
        <v>0</v>
      </c>
      <c r="AG69" s="288">
        <v>0</v>
      </c>
      <c r="AH69" s="288">
        <v>0</v>
      </c>
      <c r="AI69" s="288">
        <v>0</v>
      </c>
      <c r="AJ69" s="288">
        <v>0</v>
      </c>
      <c r="AK69" s="288">
        <v>0</v>
      </c>
      <c r="AL69" s="288">
        <v>0</v>
      </c>
      <c r="AM69" s="288">
        <v>0</v>
      </c>
      <c r="AN69" s="288">
        <v>0</v>
      </c>
      <c r="AO69" s="288">
        <v>0</v>
      </c>
      <c r="AP69" s="288">
        <v>0</v>
      </c>
      <c r="AQ69" s="288">
        <v>0</v>
      </c>
      <c r="AR69" s="288">
        <v>0</v>
      </c>
      <c r="AS69" s="288">
        <v>0</v>
      </c>
      <c r="AT69" s="288">
        <v>0</v>
      </c>
      <c r="AU69" s="288">
        <v>0</v>
      </c>
      <c r="AV69" s="288">
        <v>0</v>
      </c>
      <c r="AW69" s="288">
        <v>0</v>
      </c>
      <c r="AX69" s="288">
        <v>0</v>
      </c>
      <c r="AY69" s="288">
        <v>0</v>
      </c>
      <c r="AZ69" s="288">
        <v>0</v>
      </c>
      <c r="BA69" s="288">
        <v>0</v>
      </c>
      <c r="BB69" s="288">
        <v>0</v>
      </c>
      <c r="BC69" s="288">
        <v>0</v>
      </c>
      <c r="BD69" s="288">
        <v>0</v>
      </c>
      <c r="BE69" s="288">
        <v>0</v>
      </c>
      <c r="BF69" s="288">
        <v>0</v>
      </c>
      <c r="BG69" s="288">
        <v>0</v>
      </c>
      <c r="BH69" s="288">
        <v>0</v>
      </c>
      <c r="BI69" s="288" t="s">
        <v>344</v>
      </c>
      <c r="BJ69" s="288" t="s">
        <v>344</v>
      </c>
      <c r="BK69" s="288">
        <v>0</v>
      </c>
      <c r="BL69" s="288">
        <v>0</v>
      </c>
    </row>
    <row r="70" spans="1:64" ht="42" x14ac:dyDescent="0.25">
      <c r="A70" s="288">
        <v>199452263</v>
      </c>
      <c r="B70" s="288" t="s">
        <v>1109</v>
      </c>
      <c r="C70" s="288" t="s">
        <v>200</v>
      </c>
      <c r="D70" s="288" t="s">
        <v>201</v>
      </c>
      <c r="E70" s="288" t="s">
        <v>843</v>
      </c>
      <c r="F70" s="288" t="s">
        <v>694</v>
      </c>
      <c r="G70" s="288">
        <v>0</v>
      </c>
      <c r="H70" s="288">
        <v>0</v>
      </c>
      <c r="I70" s="288">
        <v>0</v>
      </c>
      <c r="J70" s="288">
        <v>0</v>
      </c>
      <c r="K70" s="288">
        <v>0</v>
      </c>
      <c r="L70" s="288">
        <v>0</v>
      </c>
      <c r="M70" s="288">
        <v>0</v>
      </c>
      <c r="N70" s="288">
        <v>0</v>
      </c>
      <c r="O70" s="288">
        <v>0</v>
      </c>
      <c r="P70" s="288">
        <v>0</v>
      </c>
      <c r="Q70" s="288">
        <v>0</v>
      </c>
      <c r="R70" s="288">
        <v>0</v>
      </c>
      <c r="S70" s="288">
        <v>0</v>
      </c>
      <c r="T70" s="288">
        <v>0</v>
      </c>
      <c r="U70" s="288">
        <v>0</v>
      </c>
      <c r="V70" s="288">
        <v>0</v>
      </c>
      <c r="W70" s="288">
        <v>0</v>
      </c>
      <c r="X70" s="288">
        <v>0</v>
      </c>
      <c r="Y70" s="288">
        <v>0</v>
      </c>
      <c r="Z70" s="288">
        <v>0</v>
      </c>
      <c r="AA70" s="288">
        <v>0</v>
      </c>
      <c r="AB70" s="288">
        <v>0</v>
      </c>
      <c r="AC70" s="288">
        <v>0</v>
      </c>
      <c r="AD70" s="288">
        <v>0</v>
      </c>
      <c r="AE70" s="288">
        <v>0</v>
      </c>
      <c r="AF70" s="288">
        <v>0</v>
      </c>
      <c r="AG70" s="288">
        <v>0</v>
      </c>
      <c r="AH70" s="288">
        <v>0</v>
      </c>
      <c r="AI70" s="288">
        <v>0</v>
      </c>
      <c r="AJ70" s="288">
        <v>0</v>
      </c>
      <c r="AK70" s="288">
        <v>0</v>
      </c>
      <c r="AL70" s="288">
        <v>0</v>
      </c>
      <c r="AM70" s="288">
        <v>0</v>
      </c>
      <c r="AN70" s="288">
        <v>0</v>
      </c>
      <c r="AO70" s="288">
        <v>0</v>
      </c>
      <c r="AP70" s="288">
        <v>0</v>
      </c>
      <c r="AQ70" s="288">
        <v>0</v>
      </c>
      <c r="AR70" s="288">
        <v>0</v>
      </c>
      <c r="AS70" s="288">
        <v>0</v>
      </c>
      <c r="AT70" s="288">
        <v>0</v>
      </c>
      <c r="AU70" s="288">
        <v>0</v>
      </c>
      <c r="AV70" s="288">
        <v>0</v>
      </c>
      <c r="AW70" s="288">
        <v>0</v>
      </c>
      <c r="AX70" s="288">
        <v>0</v>
      </c>
      <c r="AY70" s="288">
        <v>0</v>
      </c>
      <c r="AZ70" s="288">
        <v>0</v>
      </c>
      <c r="BA70" s="288">
        <v>0</v>
      </c>
      <c r="BB70" s="288">
        <v>0</v>
      </c>
      <c r="BC70" s="288">
        <v>0</v>
      </c>
      <c r="BD70" s="288">
        <v>0</v>
      </c>
      <c r="BE70" s="288">
        <v>0</v>
      </c>
      <c r="BF70" s="288">
        <v>0</v>
      </c>
      <c r="BG70" s="288">
        <v>0</v>
      </c>
      <c r="BH70" s="288">
        <v>0</v>
      </c>
      <c r="BI70" s="288" t="s">
        <v>344</v>
      </c>
      <c r="BJ70" s="288" t="s">
        <v>344</v>
      </c>
      <c r="BK70" s="288">
        <v>0</v>
      </c>
      <c r="BL70" s="288">
        <v>0</v>
      </c>
    </row>
    <row r="71" spans="1:64" ht="42" x14ac:dyDescent="0.25">
      <c r="A71" s="288">
        <v>200946531</v>
      </c>
      <c r="B71" s="288" t="s">
        <v>837</v>
      </c>
      <c r="C71" s="288" t="s">
        <v>200</v>
      </c>
      <c r="D71" s="288" t="s">
        <v>201</v>
      </c>
      <c r="E71" s="288" t="s">
        <v>843</v>
      </c>
      <c r="F71" s="288" t="s">
        <v>694</v>
      </c>
      <c r="G71" s="288">
        <v>0</v>
      </c>
      <c r="H71" s="288">
        <v>0</v>
      </c>
      <c r="I71" s="288">
        <v>0</v>
      </c>
      <c r="J71" s="288">
        <v>0</v>
      </c>
      <c r="K71" s="288">
        <v>0</v>
      </c>
      <c r="L71" s="288">
        <v>0</v>
      </c>
      <c r="M71" s="288">
        <v>0</v>
      </c>
      <c r="N71" s="288">
        <v>0</v>
      </c>
      <c r="O71" s="288">
        <v>0</v>
      </c>
      <c r="P71" s="288">
        <v>0</v>
      </c>
      <c r="Q71" s="288">
        <v>0</v>
      </c>
      <c r="R71" s="288">
        <v>0</v>
      </c>
      <c r="S71" s="288">
        <v>0</v>
      </c>
      <c r="T71" s="288">
        <v>0</v>
      </c>
      <c r="U71" s="288">
        <v>0</v>
      </c>
      <c r="V71" s="288">
        <v>0</v>
      </c>
      <c r="W71" s="288">
        <v>0</v>
      </c>
      <c r="X71" s="288">
        <v>0</v>
      </c>
      <c r="Y71" s="288">
        <v>0</v>
      </c>
      <c r="Z71" s="288">
        <v>0</v>
      </c>
      <c r="AA71" s="288">
        <v>0</v>
      </c>
      <c r="AB71" s="288">
        <v>0</v>
      </c>
      <c r="AC71" s="288">
        <v>0</v>
      </c>
      <c r="AD71" s="288">
        <v>0</v>
      </c>
      <c r="AE71" s="288">
        <v>0</v>
      </c>
      <c r="AF71" s="288">
        <v>0</v>
      </c>
      <c r="AG71" s="288">
        <v>0</v>
      </c>
      <c r="AH71" s="288">
        <v>0</v>
      </c>
      <c r="AI71" s="288">
        <v>0</v>
      </c>
      <c r="AJ71" s="288">
        <v>0</v>
      </c>
      <c r="AK71" s="288">
        <v>0</v>
      </c>
      <c r="AL71" s="288">
        <v>0</v>
      </c>
      <c r="AM71" s="288">
        <v>0</v>
      </c>
      <c r="AN71" s="288">
        <v>0</v>
      </c>
      <c r="AO71" s="288">
        <v>0</v>
      </c>
      <c r="AP71" s="288">
        <v>0</v>
      </c>
      <c r="AQ71" s="288">
        <v>0</v>
      </c>
      <c r="AR71" s="288">
        <v>0</v>
      </c>
      <c r="AS71" s="288">
        <v>0</v>
      </c>
      <c r="AT71" s="288">
        <v>0</v>
      </c>
      <c r="AU71" s="288">
        <v>0</v>
      </c>
      <c r="AV71" s="288">
        <v>0</v>
      </c>
      <c r="AW71" s="288">
        <v>0</v>
      </c>
      <c r="AX71" s="288">
        <v>0</v>
      </c>
      <c r="AY71" s="288">
        <v>0</v>
      </c>
      <c r="AZ71" s="288">
        <v>0</v>
      </c>
      <c r="BA71" s="288">
        <v>0</v>
      </c>
      <c r="BB71" s="288">
        <v>0</v>
      </c>
      <c r="BC71" s="288">
        <v>0</v>
      </c>
      <c r="BD71" s="288">
        <v>0</v>
      </c>
      <c r="BE71" s="288">
        <v>0</v>
      </c>
      <c r="BF71" s="288">
        <v>0</v>
      </c>
      <c r="BG71" s="288">
        <v>0</v>
      </c>
      <c r="BH71" s="288">
        <v>0</v>
      </c>
      <c r="BI71" s="288" t="s">
        <v>344</v>
      </c>
      <c r="BJ71" s="288" t="s">
        <v>344</v>
      </c>
      <c r="BK71" s="288">
        <v>0</v>
      </c>
      <c r="BL71" s="288">
        <v>0</v>
      </c>
    </row>
    <row r="72" spans="1:64" ht="42" x14ac:dyDescent="0.25">
      <c r="A72" s="288">
        <v>200953158</v>
      </c>
      <c r="B72" s="288" t="s">
        <v>1566</v>
      </c>
      <c r="C72" s="288" t="s">
        <v>208</v>
      </c>
      <c r="D72" s="288" t="s">
        <v>191</v>
      </c>
      <c r="E72" s="288" t="s">
        <v>843</v>
      </c>
      <c r="F72" s="288" t="s">
        <v>694</v>
      </c>
      <c r="G72" s="288">
        <v>0</v>
      </c>
      <c r="H72" s="288">
        <v>0</v>
      </c>
      <c r="I72" s="288">
        <v>0</v>
      </c>
      <c r="J72" s="288">
        <v>0</v>
      </c>
      <c r="K72" s="288">
        <v>0</v>
      </c>
      <c r="L72" s="288">
        <v>0</v>
      </c>
      <c r="M72" s="288">
        <v>0</v>
      </c>
      <c r="N72" s="288">
        <v>0</v>
      </c>
      <c r="O72" s="288">
        <v>0</v>
      </c>
      <c r="P72" s="288">
        <v>0</v>
      </c>
      <c r="Q72" s="288">
        <v>0</v>
      </c>
      <c r="R72" s="288">
        <v>0</v>
      </c>
      <c r="S72" s="288">
        <v>0</v>
      </c>
      <c r="T72" s="288">
        <v>0</v>
      </c>
      <c r="U72" s="288">
        <v>0</v>
      </c>
      <c r="V72" s="288">
        <v>0</v>
      </c>
      <c r="W72" s="288">
        <v>0</v>
      </c>
      <c r="X72" s="288">
        <v>0</v>
      </c>
      <c r="Y72" s="288">
        <v>0</v>
      </c>
      <c r="Z72" s="288">
        <v>0</v>
      </c>
      <c r="AA72" s="288">
        <v>0</v>
      </c>
      <c r="AB72" s="288">
        <v>0</v>
      </c>
      <c r="AC72" s="288">
        <v>0</v>
      </c>
      <c r="AD72" s="288">
        <v>0</v>
      </c>
      <c r="AE72" s="288">
        <v>0</v>
      </c>
      <c r="AF72" s="288">
        <v>0</v>
      </c>
      <c r="AG72" s="288">
        <v>0</v>
      </c>
      <c r="AH72" s="288">
        <v>0</v>
      </c>
      <c r="AI72" s="288">
        <v>0</v>
      </c>
      <c r="AJ72" s="288">
        <v>0</v>
      </c>
      <c r="AK72" s="288">
        <v>0</v>
      </c>
      <c r="AL72" s="288">
        <v>0</v>
      </c>
      <c r="AM72" s="288">
        <v>0</v>
      </c>
      <c r="AN72" s="288">
        <v>0</v>
      </c>
      <c r="AO72" s="288">
        <v>0</v>
      </c>
      <c r="AP72" s="288">
        <v>0</v>
      </c>
      <c r="AQ72" s="288">
        <v>0</v>
      </c>
      <c r="AR72" s="288">
        <v>0</v>
      </c>
      <c r="AS72" s="288">
        <v>0</v>
      </c>
      <c r="AT72" s="288">
        <v>0</v>
      </c>
      <c r="AU72" s="288">
        <v>0</v>
      </c>
      <c r="AV72" s="288">
        <v>0</v>
      </c>
      <c r="AW72" s="288">
        <v>0</v>
      </c>
      <c r="AX72" s="288">
        <v>0</v>
      </c>
      <c r="AY72" s="288">
        <v>0</v>
      </c>
      <c r="AZ72" s="288">
        <v>0</v>
      </c>
      <c r="BA72" s="288">
        <v>0</v>
      </c>
      <c r="BB72" s="288">
        <v>0</v>
      </c>
      <c r="BC72" s="288">
        <v>0</v>
      </c>
      <c r="BD72" s="288">
        <v>0</v>
      </c>
      <c r="BE72" s="288">
        <v>0</v>
      </c>
      <c r="BF72" s="288">
        <v>0</v>
      </c>
      <c r="BG72" s="288">
        <v>0</v>
      </c>
      <c r="BH72" s="288">
        <v>0</v>
      </c>
      <c r="BI72" s="288" t="s">
        <v>344</v>
      </c>
      <c r="BJ72" s="288" t="s">
        <v>344</v>
      </c>
      <c r="BK72" s="288">
        <v>0</v>
      </c>
      <c r="BL72" s="288">
        <v>0</v>
      </c>
    </row>
    <row r="73" spans="1:64" ht="42" x14ac:dyDescent="0.25">
      <c r="A73" s="288">
        <v>204260887</v>
      </c>
      <c r="B73" s="288" t="s">
        <v>952</v>
      </c>
      <c r="C73" s="288" t="s">
        <v>200</v>
      </c>
      <c r="D73" s="288" t="s">
        <v>201</v>
      </c>
      <c r="E73" s="288" t="s">
        <v>843</v>
      </c>
      <c r="F73" s="288" t="s">
        <v>694</v>
      </c>
      <c r="G73" s="288">
        <v>0</v>
      </c>
      <c r="H73" s="288">
        <v>0</v>
      </c>
      <c r="I73" s="288">
        <v>0</v>
      </c>
      <c r="J73" s="288">
        <v>0</v>
      </c>
      <c r="K73" s="288">
        <v>0</v>
      </c>
      <c r="L73" s="288">
        <v>0</v>
      </c>
      <c r="M73" s="288">
        <v>0</v>
      </c>
      <c r="N73" s="288">
        <v>0</v>
      </c>
      <c r="O73" s="288">
        <v>0</v>
      </c>
      <c r="P73" s="288">
        <v>0</v>
      </c>
      <c r="Q73" s="288">
        <v>0</v>
      </c>
      <c r="R73" s="288">
        <v>0</v>
      </c>
      <c r="S73" s="288">
        <v>0</v>
      </c>
      <c r="T73" s="288">
        <v>0</v>
      </c>
      <c r="U73" s="288">
        <v>0</v>
      </c>
      <c r="V73" s="288">
        <v>0</v>
      </c>
      <c r="W73" s="288">
        <v>0</v>
      </c>
      <c r="X73" s="288">
        <v>0</v>
      </c>
      <c r="Y73" s="288">
        <v>0</v>
      </c>
      <c r="Z73" s="288">
        <v>0</v>
      </c>
      <c r="AA73" s="288">
        <v>0</v>
      </c>
      <c r="AB73" s="288">
        <v>0</v>
      </c>
      <c r="AC73" s="288">
        <v>0</v>
      </c>
      <c r="AD73" s="288">
        <v>0</v>
      </c>
      <c r="AE73" s="288">
        <v>0</v>
      </c>
      <c r="AF73" s="288">
        <v>0</v>
      </c>
      <c r="AG73" s="288">
        <v>0</v>
      </c>
      <c r="AH73" s="288">
        <v>0</v>
      </c>
      <c r="AI73" s="288">
        <v>0</v>
      </c>
      <c r="AJ73" s="288">
        <v>0</v>
      </c>
      <c r="AK73" s="288">
        <v>0</v>
      </c>
      <c r="AL73" s="288">
        <v>0</v>
      </c>
      <c r="AM73" s="288">
        <v>0</v>
      </c>
      <c r="AN73" s="288">
        <v>0</v>
      </c>
      <c r="AO73" s="288">
        <v>0</v>
      </c>
      <c r="AP73" s="288">
        <v>0</v>
      </c>
      <c r="AQ73" s="288">
        <v>0</v>
      </c>
      <c r="AR73" s="288">
        <v>0</v>
      </c>
      <c r="AS73" s="288">
        <v>0</v>
      </c>
      <c r="AT73" s="288">
        <v>0</v>
      </c>
      <c r="AU73" s="288">
        <v>0</v>
      </c>
      <c r="AV73" s="288">
        <v>0</v>
      </c>
      <c r="AW73" s="288">
        <v>0</v>
      </c>
      <c r="AX73" s="288">
        <v>0</v>
      </c>
      <c r="AY73" s="288">
        <v>0</v>
      </c>
      <c r="AZ73" s="288">
        <v>0</v>
      </c>
      <c r="BA73" s="288">
        <v>0</v>
      </c>
      <c r="BB73" s="288">
        <v>0</v>
      </c>
      <c r="BC73" s="288">
        <v>0</v>
      </c>
      <c r="BD73" s="288">
        <v>0</v>
      </c>
      <c r="BE73" s="288">
        <v>0</v>
      </c>
      <c r="BF73" s="288">
        <v>0</v>
      </c>
      <c r="BG73" s="288">
        <v>0</v>
      </c>
      <c r="BH73" s="288">
        <v>0</v>
      </c>
      <c r="BI73" s="288" t="s">
        <v>344</v>
      </c>
      <c r="BJ73" s="288" t="s">
        <v>344</v>
      </c>
      <c r="BK73" s="288">
        <v>0</v>
      </c>
      <c r="BL73" s="288">
        <v>0</v>
      </c>
    </row>
    <row r="74" spans="1:64" ht="21" x14ac:dyDescent="0.25">
      <c r="A74" s="288">
        <v>205841460</v>
      </c>
      <c r="B74" s="288" t="s">
        <v>823</v>
      </c>
      <c r="C74" s="288" t="s">
        <v>842</v>
      </c>
      <c r="D74" s="288" t="s">
        <v>191</v>
      </c>
      <c r="E74" s="288" t="s">
        <v>843</v>
      </c>
      <c r="F74" s="288" t="s">
        <v>694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  <c r="O74" s="288">
        <v>0</v>
      </c>
      <c r="P74" s="288">
        <v>0</v>
      </c>
      <c r="Q74" s="288">
        <v>0</v>
      </c>
      <c r="R74" s="288">
        <v>0</v>
      </c>
      <c r="S74" s="288">
        <v>0</v>
      </c>
      <c r="T74" s="288">
        <v>0</v>
      </c>
      <c r="U74" s="288">
        <v>0</v>
      </c>
      <c r="V74" s="288">
        <v>0</v>
      </c>
      <c r="W74" s="288">
        <v>0</v>
      </c>
      <c r="X74" s="288">
        <v>0</v>
      </c>
      <c r="Y74" s="288">
        <v>0</v>
      </c>
      <c r="Z74" s="288">
        <v>0</v>
      </c>
      <c r="AA74" s="288">
        <v>0</v>
      </c>
      <c r="AB74" s="288">
        <v>0</v>
      </c>
      <c r="AC74" s="288">
        <v>0</v>
      </c>
      <c r="AD74" s="288">
        <v>0</v>
      </c>
      <c r="AE74" s="288">
        <v>0</v>
      </c>
      <c r="AF74" s="288">
        <v>0</v>
      </c>
      <c r="AG74" s="288">
        <v>0</v>
      </c>
      <c r="AH74" s="288">
        <v>0</v>
      </c>
      <c r="AI74" s="288">
        <v>0</v>
      </c>
      <c r="AJ74" s="288">
        <v>0</v>
      </c>
      <c r="AK74" s="288">
        <v>0</v>
      </c>
      <c r="AL74" s="288">
        <v>0</v>
      </c>
      <c r="AM74" s="288">
        <v>0</v>
      </c>
      <c r="AN74" s="288">
        <v>0</v>
      </c>
      <c r="AO74" s="288">
        <v>0</v>
      </c>
      <c r="AP74" s="288">
        <v>0</v>
      </c>
      <c r="AQ74" s="288">
        <v>0</v>
      </c>
      <c r="AR74" s="288">
        <v>0</v>
      </c>
      <c r="AS74" s="288">
        <v>0</v>
      </c>
      <c r="AT74" s="288">
        <v>0</v>
      </c>
      <c r="AU74" s="288">
        <v>0</v>
      </c>
      <c r="AV74" s="288">
        <v>0</v>
      </c>
      <c r="AW74" s="288">
        <v>0</v>
      </c>
      <c r="AX74" s="288">
        <v>0</v>
      </c>
      <c r="AY74" s="288">
        <v>0</v>
      </c>
      <c r="AZ74" s="288">
        <v>0</v>
      </c>
      <c r="BA74" s="288">
        <v>0</v>
      </c>
      <c r="BB74" s="288">
        <v>0</v>
      </c>
      <c r="BC74" s="288">
        <v>0</v>
      </c>
      <c r="BD74" s="288">
        <v>0</v>
      </c>
      <c r="BE74" s="288">
        <v>0</v>
      </c>
      <c r="BF74" s="288">
        <v>0</v>
      </c>
      <c r="BG74" s="288">
        <v>0</v>
      </c>
      <c r="BH74" s="288">
        <v>0</v>
      </c>
      <c r="BI74" s="288" t="s">
        <v>344</v>
      </c>
      <c r="BJ74" s="288" t="s">
        <v>344</v>
      </c>
      <c r="BK74" s="288">
        <v>0</v>
      </c>
      <c r="BL74" s="288">
        <v>0</v>
      </c>
    </row>
    <row r="75" spans="1:64" ht="42" x14ac:dyDescent="0.25">
      <c r="A75" s="288">
        <v>220252787</v>
      </c>
      <c r="B75" s="288" t="s">
        <v>831</v>
      </c>
      <c r="C75" s="288" t="s">
        <v>190</v>
      </c>
      <c r="D75" s="288" t="s">
        <v>191</v>
      </c>
      <c r="E75" s="288" t="s">
        <v>197</v>
      </c>
      <c r="F75" s="288" t="s">
        <v>694</v>
      </c>
      <c r="G75" s="288">
        <v>4.8</v>
      </c>
      <c r="H75" s="288">
        <v>0</v>
      </c>
      <c r="I75" s="288">
        <v>0</v>
      </c>
      <c r="J75" s="288">
        <v>0</v>
      </c>
      <c r="K75" s="288">
        <v>1</v>
      </c>
      <c r="L75" s="288">
        <v>0</v>
      </c>
      <c r="M75" s="288">
        <v>0</v>
      </c>
      <c r="N75" s="288">
        <v>0</v>
      </c>
      <c r="O75" s="288">
        <v>0</v>
      </c>
      <c r="P75" s="288">
        <v>0</v>
      </c>
      <c r="Q75" s="288">
        <v>0</v>
      </c>
      <c r="R75" s="288">
        <v>0</v>
      </c>
      <c r="S75" s="288">
        <v>0</v>
      </c>
      <c r="T75" s="288">
        <v>0</v>
      </c>
      <c r="U75" s="288">
        <v>0</v>
      </c>
      <c r="V75" s="288">
        <v>0</v>
      </c>
      <c r="W75" s="288">
        <v>0</v>
      </c>
      <c r="X75" s="288">
        <v>0</v>
      </c>
      <c r="Y75" s="288">
        <v>0</v>
      </c>
      <c r="Z75" s="288">
        <v>0</v>
      </c>
      <c r="AA75" s="288">
        <v>0</v>
      </c>
      <c r="AB75" s="288">
        <v>0</v>
      </c>
      <c r="AC75" s="288">
        <v>0</v>
      </c>
      <c r="AD75" s="288">
        <v>0</v>
      </c>
      <c r="AE75" s="288">
        <v>0</v>
      </c>
      <c r="AF75" s="288">
        <v>0</v>
      </c>
      <c r="AG75" s="288">
        <v>0</v>
      </c>
      <c r="AH75" s="288">
        <v>0</v>
      </c>
      <c r="AI75" s="288">
        <v>0</v>
      </c>
      <c r="AJ75" s="288">
        <v>0</v>
      </c>
      <c r="AK75" s="288">
        <v>0</v>
      </c>
      <c r="AL75" s="288">
        <v>0</v>
      </c>
      <c r="AM75" s="288">
        <v>0</v>
      </c>
      <c r="AN75" s="288">
        <v>0</v>
      </c>
      <c r="AO75" s="288">
        <v>0</v>
      </c>
      <c r="AP75" s="288">
        <v>0</v>
      </c>
      <c r="AQ75" s="288">
        <v>0</v>
      </c>
      <c r="AR75" s="288">
        <v>0</v>
      </c>
      <c r="AS75" s="288">
        <v>0</v>
      </c>
      <c r="AT75" s="288">
        <v>0</v>
      </c>
      <c r="AU75" s="288">
        <v>0</v>
      </c>
      <c r="AV75" s="288">
        <v>0</v>
      </c>
      <c r="AW75" s="288">
        <v>0</v>
      </c>
      <c r="AX75" s="288">
        <v>0</v>
      </c>
      <c r="AY75" s="288">
        <v>0</v>
      </c>
      <c r="AZ75" s="288">
        <v>0</v>
      </c>
      <c r="BA75" s="288">
        <v>0</v>
      </c>
      <c r="BB75" s="288">
        <v>0</v>
      </c>
      <c r="BC75" s="288">
        <v>0</v>
      </c>
      <c r="BD75" s="288">
        <v>0</v>
      </c>
      <c r="BE75" s="288">
        <v>0</v>
      </c>
      <c r="BF75" s="288">
        <v>0</v>
      </c>
      <c r="BG75" s="288">
        <v>0</v>
      </c>
      <c r="BH75" s="288">
        <v>0</v>
      </c>
      <c r="BI75" s="288" t="s">
        <v>344</v>
      </c>
      <c r="BJ75" s="288" t="s">
        <v>344</v>
      </c>
      <c r="BK75" s="288">
        <v>0</v>
      </c>
      <c r="BL75" s="288">
        <v>0</v>
      </c>
    </row>
    <row r="76" spans="1:64" ht="21" x14ac:dyDescent="0.25">
      <c r="A76" s="288">
        <v>239235150</v>
      </c>
      <c r="B76" s="288" t="s">
        <v>252</v>
      </c>
      <c r="C76" s="288" t="s">
        <v>200</v>
      </c>
      <c r="D76" s="288" t="s">
        <v>201</v>
      </c>
      <c r="E76" s="288" t="s">
        <v>197</v>
      </c>
      <c r="F76" s="288" t="s">
        <v>694</v>
      </c>
      <c r="G76" s="288">
        <v>4.9000000000000004</v>
      </c>
      <c r="H76" s="288">
        <v>0</v>
      </c>
      <c r="I76" s="288">
        <v>0.2</v>
      </c>
      <c r="J76" s="288">
        <v>17</v>
      </c>
      <c r="K76" s="288">
        <v>7</v>
      </c>
      <c r="L76" s="288">
        <v>0</v>
      </c>
      <c r="M76" s="288">
        <v>2</v>
      </c>
      <c r="N76" s="288">
        <v>2</v>
      </c>
      <c r="O76" s="288">
        <v>1</v>
      </c>
      <c r="P76" s="288">
        <v>0</v>
      </c>
      <c r="Q76" s="288">
        <v>1</v>
      </c>
      <c r="R76" s="288">
        <v>0</v>
      </c>
      <c r="S76" s="288">
        <v>0</v>
      </c>
      <c r="T76" s="288">
        <v>0</v>
      </c>
      <c r="U76" s="288">
        <v>1</v>
      </c>
      <c r="V76" s="288">
        <v>0</v>
      </c>
      <c r="W76" s="288">
        <v>0</v>
      </c>
      <c r="X76" s="288">
        <v>0</v>
      </c>
      <c r="Y76" s="288">
        <v>0</v>
      </c>
      <c r="Z76" s="288">
        <v>0</v>
      </c>
      <c r="AA76" s="288">
        <v>0</v>
      </c>
      <c r="AB76" s="288">
        <v>0</v>
      </c>
      <c r="AC76" s="288">
        <v>29</v>
      </c>
      <c r="AD76" s="288">
        <v>0</v>
      </c>
      <c r="AE76" s="288">
        <v>50</v>
      </c>
      <c r="AF76" s="288">
        <v>0</v>
      </c>
      <c r="AG76" s="288">
        <v>100</v>
      </c>
      <c r="AH76" s="288">
        <v>0</v>
      </c>
      <c r="AI76" s="288">
        <v>0</v>
      </c>
      <c r="AJ76" s="288">
        <v>0</v>
      </c>
      <c r="AK76" s="288">
        <v>513</v>
      </c>
      <c r="AL76" s="288">
        <v>0</v>
      </c>
      <c r="AM76" s="288">
        <v>0</v>
      </c>
      <c r="AN76" s="288">
        <v>-513</v>
      </c>
      <c r="AO76" s="288">
        <v>0</v>
      </c>
      <c r="AP76" s="288">
        <v>0</v>
      </c>
      <c r="AQ76" s="288">
        <v>513</v>
      </c>
      <c r="AR76" s="288">
        <v>0</v>
      </c>
      <c r="AS76" s="288">
        <v>0</v>
      </c>
      <c r="AT76" s="288">
        <v>0</v>
      </c>
      <c r="AU76" s="288">
        <v>0</v>
      </c>
      <c r="AV76" s="288">
        <v>0</v>
      </c>
      <c r="AW76" s="288">
        <v>0</v>
      </c>
      <c r="AX76" s="288">
        <v>0</v>
      </c>
      <c r="AY76" s="288">
        <v>513</v>
      </c>
      <c r="AZ76" s="288">
        <v>0</v>
      </c>
      <c r="BA76" s="288">
        <v>0</v>
      </c>
      <c r="BB76" s="288">
        <v>0</v>
      </c>
      <c r="BC76" s="288">
        <v>0.1</v>
      </c>
      <c r="BD76" s="288">
        <v>0</v>
      </c>
      <c r="BE76" s="288">
        <v>0</v>
      </c>
      <c r="BF76" s="288">
        <v>61</v>
      </c>
      <c r="BG76" s="288">
        <v>0</v>
      </c>
      <c r="BH76" s="288">
        <v>30302</v>
      </c>
      <c r="BI76" s="288" t="s">
        <v>344</v>
      </c>
      <c r="BJ76" s="288" t="s">
        <v>950</v>
      </c>
      <c r="BK76" s="288">
        <v>0</v>
      </c>
      <c r="BL76" s="288">
        <v>100</v>
      </c>
    </row>
    <row r="77" spans="1:64" ht="21" x14ac:dyDescent="0.25">
      <c r="A77" s="288">
        <v>248267432</v>
      </c>
      <c r="B77" s="288" t="s">
        <v>844</v>
      </c>
      <c r="C77" s="288" t="s">
        <v>230</v>
      </c>
      <c r="D77" s="288" t="s">
        <v>697</v>
      </c>
      <c r="E77" s="288" t="s">
        <v>843</v>
      </c>
      <c r="F77" s="288" t="s">
        <v>694</v>
      </c>
      <c r="G77" s="288">
        <v>0</v>
      </c>
      <c r="H77" s="288">
        <v>0</v>
      </c>
      <c r="I77" s="288">
        <v>0</v>
      </c>
      <c r="J77" s="288">
        <v>0</v>
      </c>
      <c r="K77" s="288">
        <v>0</v>
      </c>
      <c r="L77" s="288">
        <v>0</v>
      </c>
      <c r="M77" s="288">
        <v>0</v>
      </c>
      <c r="N77" s="288">
        <v>0</v>
      </c>
      <c r="O77" s="288">
        <v>0</v>
      </c>
      <c r="P77" s="288">
        <v>0</v>
      </c>
      <c r="Q77" s="288">
        <v>0</v>
      </c>
      <c r="R77" s="288">
        <v>0</v>
      </c>
      <c r="S77" s="288">
        <v>0</v>
      </c>
      <c r="T77" s="288">
        <v>0</v>
      </c>
      <c r="U77" s="288">
        <v>0</v>
      </c>
      <c r="V77" s="288">
        <v>0</v>
      </c>
      <c r="W77" s="288">
        <v>0</v>
      </c>
      <c r="X77" s="288">
        <v>0</v>
      </c>
      <c r="Y77" s="288">
        <v>0</v>
      </c>
      <c r="Z77" s="288">
        <v>0</v>
      </c>
      <c r="AA77" s="288">
        <v>0</v>
      </c>
      <c r="AB77" s="288">
        <v>0</v>
      </c>
      <c r="AC77" s="288">
        <v>0</v>
      </c>
      <c r="AD77" s="288">
        <v>0</v>
      </c>
      <c r="AE77" s="288">
        <v>0</v>
      </c>
      <c r="AF77" s="288">
        <v>0</v>
      </c>
      <c r="AG77" s="288">
        <v>0</v>
      </c>
      <c r="AH77" s="288">
        <v>0</v>
      </c>
      <c r="AI77" s="288">
        <v>0</v>
      </c>
      <c r="AJ77" s="288">
        <v>0</v>
      </c>
      <c r="AK77" s="288">
        <v>0</v>
      </c>
      <c r="AL77" s="288">
        <v>0</v>
      </c>
      <c r="AM77" s="288">
        <v>0</v>
      </c>
      <c r="AN77" s="288">
        <v>0</v>
      </c>
      <c r="AO77" s="288">
        <v>0</v>
      </c>
      <c r="AP77" s="288">
        <v>0</v>
      </c>
      <c r="AQ77" s="288">
        <v>0</v>
      </c>
      <c r="AR77" s="288">
        <v>0</v>
      </c>
      <c r="AS77" s="288">
        <v>0</v>
      </c>
      <c r="AT77" s="288">
        <v>0</v>
      </c>
      <c r="AU77" s="288">
        <v>0</v>
      </c>
      <c r="AV77" s="288">
        <v>0</v>
      </c>
      <c r="AW77" s="288">
        <v>0</v>
      </c>
      <c r="AX77" s="288">
        <v>0</v>
      </c>
      <c r="AY77" s="288">
        <v>0</v>
      </c>
      <c r="AZ77" s="288">
        <v>0</v>
      </c>
      <c r="BA77" s="288">
        <v>0</v>
      </c>
      <c r="BB77" s="288">
        <v>0</v>
      </c>
      <c r="BC77" s="288">
        <v>0</v>
      </c>
      <c r="BD77" s="288">
        <v>0</v>
      </c>
      <c r="BE77" s="288">
        <v>0</v>
      </c>
      <c r="BF77" s="288">
        <v>0</v>
      </c>
      <c r="BG77" s="288">
        <v>0</v>
      </c>
      <c r="BH77" s="288">
        <v>0</v>
      </c>
      <c r="BI77" s="288" t="s">
        <v>344</v>
      </c>
      <c r="BJ77" s="288" t="s">
        <v>344</v>
      </c>
      <c r="BK77" s="288">
        <v>0</v>
      </c>
      <c r="BL77" s="288">
        <v>0</v>
      </c>
    </row>
    <row r="78" spans="1:64" ht="42" x14ac:dyDescent="0.25">
      <c r="A78" s="288">
        <v>253681275</v>
      </c>
      <c r="B78" s="288" t="s">
        <v>630</v>
      </c>
      <c r="C78" s="288" t="s">
        <v>208</v>
      </c>
      <c r="D78" s="288" t="s">
        <v>191</v>
      </c>
      <c r="E78" s="288" t="s">
        <v>197</v>
      </c>
      <c r="F78" s="288" t="s">
        <v>694</v>
      </c>
      <c r="G78" s="288">
        <v>4.2</v>
      </c>
      <c r="H78" s="288">
        <v>0</v>
      </c>
      <c r="I78" s="288">
        <v>0</v>
      </c>
      <c r="J78" s="288">
        <v>2</v>
      </c>
      <c r="K78" s="288">
        <v>0</v>
      </c>
      <c r="L78" s="288">
        <v>0</v>
      </c>
      <c r="M78" s="288">
        <v>0</v>
      </c>
      <c r="N78" s="288">
        <v>0</v>
      </c>
      <c r="O78" s="288">
        <v>0</v>
      </c>
      <c r="P78" s="288">
        <v>0</v>
      </c>
      <c r="Q78" s="288">
        <v>0</v>
      </c>
      <c r="R78" s="288">
        <v>0</v>
      </c>
      <c r="S78" s="288">
        <v>0</v>
      </c>
      <c r="T78" s="288">
        <v>0</v>
      </c>
      <c r="U78" s="288">
        <v>0</v>
      </c>
      <c r="V78" s="288">
        <v>0</v>
      </c>
      <c r="W78" s="288">
        <v>0</v>
      </c>
      <c r="X78" s="288">
        <v>0</v>
      </c>
      <c r="Y78" s="288">
        <v>0</v>
      </c>
      <c r="Z78" s="288">
        <v>0</v>
      </c>
      <c r="AA78" s="288">
        <v>0</v>
      </c>
      <c r="AB78" s="288">
        <v>0</v>
      </c>
      <c r="AC78" s="288">
        <v>0</v>
      </c>
      <c r="AD78" s="288">
        <v>0</v>
      </c>
      <c r="AE78" s="288">
        <v>0</v>
      </c>
      <c r="AF78" s="288">
        <v>0</v>
      </c>
      <c r="AG78" s="288">
        <v>0</v>
      </c>
      <c r="AH78" s="288">
        <v>0</v>
      </c>
      <c r="AI78" s="288">
        <v>0</v>
      </c>
      <c r="AJ78" s="288">
        <v>0</v>
      </c>
      <c r="AK78" s="288">
        <v>0</v>
      </c>
      <c r="AL78" s="288">
        <v>0</v>
      </c>
      <c r="AM78" s="288">
        <v>0</v>
      </c>
      <c r="AN78" s="288">
        <v>0</v>
      </c>
      <c r="AO78" s="288">
        <v>0</v>
      </c>
      <c r="AP78" s="288">
        <v>0</v>
      </c>
      <c r="AQ78" s="288">
        <v>0</v>
      </c>
      <c r="AR78" s="288">
        <v>0</v>
      </c>
      <c r="AS78" s="288">
        <v>0</v>
      </c>
      <c r="AT78" s="288">
        <v>0</v>
      </c>
      <c r="AU78" s="288">
        <v>0</v>
      </c>
      <c r="AV78" s="288">
        <v>0</v>
      </c>
      <c r="AW78" s="288">
        <v>0</v>
      </c>
      <c r="AX78" s="288">
        <v>0</v>
      </c>
      <c r="AY78" s="288">
        <v>0</v>
      </c>
      <c r="AZ78" s="288">
        <v>0</v>
      </c>
      <c r="BA78" s="288">
        <v>0</v>
      </c>
      <c r="BB78" s="288">
        <v>0</v>
      </c>
      <c r="BC78" s="288">
        <v>0</v>
      </c>
      <c r="BD78" s="288">
        <v>0</v>
      </c>
      <c r="BE78" s="288">
        <v>0</v>
      </c>
      <c r="BF78" s="288">
        <v>0</v>
      </c>
      <c r="BG78" s="288">
        <v>0</v>
      </c>
      <c r="BH78" s="288">
        <v>0</v>
      </c>
      <c r="BI78" s="288" t="s">
        <v>344</v>
      </c>
      <c r="BJ78" s="288" t="s">
        <v>344</v>
      </c>
      <c r="BK78" s="288">
        <v>0</v>
      </c>
      <c r="BL78" s="288">
        <v>0</v>
      </c>
    </row>
    <row r="79" spans="1:64" ht="42" x14ac:dyDescent="0.25">
      <c r="A79" s="288">
        <v>271441230</v>
      </c>
      <c r="B79" s="288" t="s">
        <v>279</v>
      </c>
      <c r="C79" s="288" t="s">
        <v>275</v>
      </c>
      <c r="D79" s="288" t="s">
        <v>191</v>
      </c>
      <c r="E79" s="288" t="s">
        <v>197</v>
      </c>
      <c r="F79" s="288" t="s">
        <v>694</v>
      </c>
      <c r="G79" s="288">
        <v>3.8</v>
      </c>
      <c r="H79" s="288">
        <v>0</v>
      </c>
      <c r="I79" s="288">
        <v>0</v>
      </c>
      <c r="J79" s="288">
        <v>0</v>
      </c>
      <c r="K79" s="288">
        <v>1</v>
      </c>
      <c r="L79" s="288">
        <v>0</v>
      </c>
      <c r="M79" s="288">
        <v>0</v>
      </c>
      <c r="N79" s="288">
        <v>0</v>
      </c>
      <c r="O79" s="288">
        <v>0</v>
      </c>
      <c r="P79" s="288">
        <v>0</v>
      </c>
      <c r="Q79" s="288">
        <v>0</v>
      </c>
      <c r="R79" s="288">
        <v>0</v>
      </c>
      <c r="S79" s="288">
        <v>0</v>
      </c>
      <c r="T79" s="288">
        <v>0</v>
      </c>
      <c r="U79" s="288">
        <v>0</v>
      </c>
      <c r="V79" s="288">
        <v>0</v>
      </c>
      <c r="W79" s="288">
        <v>0</v>
      </c>
      <c r="X79" s="288">
        <v>0</v>
      </c>
      <c r="Y79" s="288">
        <v>0</v>
      </c>
      <c r="Z79" s="288">
        <v>0</v>
      </c>
      <c r="AA79" s="288">
        <v>0</v>
      </c>
      <c r="AB79" s="288">
        <v>0</v>
      </c>
      <c r="AC79" s="288">
        <v>0</v>
      </c>
      <c r="AD79" s="288">
        <v>0</v>
      </c>
      <c r="AE79" s="288">
        <v>0</v>
      </c>
      <c r="AF79" s="288">
        <v>0</v>
      </c>
      <c r="AG79" s="288">
        <v>0</v>
      </c>
      <c r="AH79" s="288">
        <v>0</v>
      </c>
      <c r="AI79" s="288">
        <v>0</v>
      </c>
      <c r="AJ79" s="288">
        <v>0</v>
      </c>
      <c r="AK79" s="288">
        <v>0</v>
      </c>
      <c r="AL79" s="288">
        <v>0</v>
      </c>
      <c r="AM79" s="288">
        <v>0</v>
      </c>
      <c r="AN79" s="288">
        <v>0</v>
      </c>
      <c r="AO79" s="288">
        <v>0</v>
      </c>
      <c r="AP79" s="288">
        <v>0</v>
      </c>
      <c r="AQ79" s="288">
        <v>0</v>
      </c>
      <c r="AR79" s="288">
        <v>0</v>
      </c>
      <c r="AS79" s="288">
        <v>0</v>
      </c>
      <c r="AT79" s="288">
        <v>0</v>
      </c>
      <c r="AU79" s="288">
        <v>0</v>
      </c>
      <c r="AV79" s="288">
        <v>0</v>
      </c>
      <c r="AW79" s="288">
        <v>0</v>
      </c>
      <c r="AX79" s="288">
        <v>0</v>
      </c>
      <c r="AY79" s="288">
        <v>0</v>
      </c>
      <c r="AZ79" s="288">
        <v>0</v>
      </c>
      <c r="BA79" s="288">
        <v>0</v>
      </c>
      <c r="BB79" s="288">
        <v>0</v>
      </c>
      <c r="BC79" s="288">
        <v>0</v>
      </c>
      <c r="BD79" s="288">
        <v>0</v>
      </c>
      <c r="BE79" s="288">
        <v>0</v>
      </c>
      <c r="BF79" s="288">
        <v>0</v>
      </c>
      <c r="BG79" s="288">
        <v>0</v>
      </c>
      <c r="BH79" s="288">
        <v>0</v>
      </c>
      <c r="BI79" s="288" t="s">
        <v>344</v>
      </c>
      <c r="BJ79" s="288" t="s">
        <v>344</v>
      </c>
      <c r="BK79" s="288">
        <v>0</v>
      </c>
      <c r="BL79" s="288">
        <v>0</v>
      </c>
    </row>
    <row r="80" spans="1:64" ht="42" x14ac:dyDescent="0.25">
      <c r="A80" s="288">
        <v>273513216</v>
      </c>
      <c r="B80" s="288" t="s">
        <v>345</v>
      </c>
      <c r="C80" s="288" t="s">
        <v>200</v>
      </c>
      <c r="D80" s="288" t="s">
        <v>201</v>
      </c>
      <c r="E80" s="288" t="s">
        <v>197</v>
      </c>
      <c r="F80" s="288" t="s">
        <v>694</v>
      </c>
      <c r="G80" s="288">
        <v>5</v>
      </c>
      <c r="H80" s="288">
        <v>0</v>
      </c>
      <c r="I80" s="288">
        <v>0</v>
      </c>
      <c r="J80" s="288">
        <v>14</v>
      </c>
      <c r="K80" s="288">
        <v>15</v>
      </c>
      <c r="L80" s="288">
        <v>0</v>
      </c>
      <c r="M80" s="288">
        <v>0</v>
      </c>
      <c r="N80" s="288">
        <v>0</v>
      </c>
      <c r="O80" s="288">
        <v>0</v>
      </c>
      <c r="P80" s="288">
        <v>0</v>
      </c>
      <c r="Q80" s="288">
        <v>0</v>
      </c>
      <c r="R80" s="288">
        <v>0</v>
      </c>
      <c r="S80" s="288">
        <v>0</v>
      </c>
      <c r="T80" s="288">
        <v>0</v>
      </c>
      <c r="U80" s="288">
        <v>0</v>
      </c>
      <c r="V80" s="288">
        <v>0</v>
      </c>
      <c r="W80" s="288">
        <v>0</v>
      </c>
      <c r="X80" s="288">
        <v>0</v>
      </c>
      <c r="Y80" s="288">
        <v>0</v>
      </c>
      <c r="Z80" s="288">
        <v>0</v>
      </c>
      <c r="AA80" s="288">
        <v>0</v>
      </c>
      <c r="AB80" s="288">
        <v>0</v>
      </c>
      <c r="AC80" s="288">
        <v>0</v>
      </c>
      <c r="AD80" s="288">
        <v>0</v>
      </c>
      <c r="AE80" s="288">
        <v>0</v>
      </c>
      <c r="AF80" s="288">
        <v>0</v>
      </c>
      <c r="AG80" s="288">
        <v>0</v>
      </c>
      <c r="AH80" s="288">
        <v>0</v>
      </c>
      <c r="AI80" s="288">
        <v>0</v>
      </c>
      <c r="AJ80" s="288">
        <v>0</v>
      </c>
      <c r="AK80" s="288">
        <v>0</v>
      </c>
      <c r="AL80" s="288">
        <v>0</v>
      </c>
      <c r="AM80" s="288">
        <v>0</v>
      </c>
      <c r="AN80" s="288">
        <v>0</v>
      </c>
      <c r="AO80" s="288">
        <v>0</v>
      </c>
      <c r="AP80" s="288">
        <v>0</v>
      </c>
      <c r="AQ80" s="288">
        <v>0</v>
      </c>
      <c r="AR80" s="288">
        <v>0</v>
      </c>
      <c r="AS80" s="288">
        <v>0</v>
      </c>
      <c r="AT80" s="288">
        <v>0</v>
      </c>
      <c r="AU80" s="288">
        <v>0</v>
      </c>
      <c r="AV80" s="288">
        <v>0</v>
      </c>
      <c r="AW80" s="288">
        <v>0</v>
      </c>
      <c r="AX80" s="288">
        <v>0</v>
      </c>
      <c r="AY80" s="288">
        <v>0</v>
      </c>
      <c r="AZ80" s="288">
        <v>0</v>
      </c>
      <c r="BA80" s="288">
        <v>0</v>
      </c>
      <c r="BB80" s="288">
        <v>0</v>
      </c>
      <c r="BC80" s="288">
        <v>0</v>
      </c>
      <c r="BD80" s="288">
        <v>0</v>
      </c>
      <c r="BE80" s="288">
        <v>0</v>
      </c>
      <c r="BF80" s="288">
        <v>0</v>
      </c>
      <c r="BG80" s="288">
        <v>0</v>
      </c>
      <c r="BH80" s="288">
        <v>0</v>
      </c>
      <c r="BI80" s="288" t="s">
        <v>344</v>
      </c>
      <c r="BJ80" s="288" t="s">
        <v>344</v>
      </c>
      <c r="BK80" s="288">
        <v>0</v>
      </c>
      <c r="BL80" s="288">
        <v>0</v>
      </c>
    </row>
    <row r="81" spans="1:64" ht="42" x14ac:dyDescent="0.25">
      <c r="A81" s="288">
        <v>273551028</v>
      </c>
      <c r="B81" s="288" t="s">
        <v>283</v>
      </c>
      <c r="C81" s="288" t="s">
        <v>284</v>
      </c>
      <c r="D81" s="288" t="s">
        <v>201</v>
      </c>
      <c r="E81" s="288" t="s">
        <v>197</v>
      </c>
      <c r="F81" s="288" t="s">
        <v>694</v>
      </c>
      <c r="G81" s="288">
        <v>5</v>
      </c>
      <c r="H81" s="288">
        <v>0</v>
      </c>
      <c r="I81" s="288">
        <v>0</v>
      </c>
      <c r="J81" s="288">
        <v>8</v>
      </c>
      <c r="K81" s="288">
        <v>2</v>
      </c>
      <c r="L81" s="288">
        <v>0</v>
      </c>
      <c r="M81" s="288">
        <v>0</v>
      </c>
      <c r="N81" s="288">
        <v>0</v>
      </c>
      <c r="O81" s="288">
        <v>0</v>
      </c>
      <c r="P81" s="288">
        <v>0</v>
      </c>
      <c r="Q81" s="288">
        <v>0</v>
      </c>
      <c r="R81" s="288">
        <v>0</v>
      </c>
      <c r="S81" s="288">
        <v>0</v>
      </c>
      <c r="T81" s="288">
        <v>0</v>
      </c>
      <c r="U81" s="288">
        <v>0</v>
      </c>
      <c r="V81" s="288">
        <v>0</v>
      </c>
      <c r="W81" s="288">
        <v>0</v>
      </c>
      <c r="X81" s="288">
        <v>0</v>
      </c>
      <c r="Y81" s="288">
        <v>0</v>
      </c>
      <c r="Z81" s="288">
        <v>0</v>
      </c>
      <c r="AA81" s="288">
        <v>0</v>
      </c>
      <c r="AB81" s="288">
        <v>0</v>
      </c>
      <c r="AC81" s="288">
        <v>0</v>
      </c>
      <c r="AD81" s="288">
        <v>0</v>
      </c>
      <c r="AE81" s="288">
        <v>0</v>
      </c>
      <c r="AF81" s="288">
        <v>0</v>
      </c>
      <c r="AG81" s="288">
        <v>0</v>
      </c>
      <c r="AH81" s="288">
        <v>0</v>
      </c>
      <c r="AI81" s="288">
        <v>0</v>
      </c>
      <c r="AJ81" s="288">
        <v>0</v>
      </c>
      <c r="AK81" s="288">
        <v>0</v>
      </c>
      <c r="AL81" s="288">
        <v>0</v>
      </c>
      <c r="AM81" s="288">
        <v>0</v>
      </c>
      <c r="AN81" s="288">
        <v>0</v>
      </c>
      <c r="AO81" s="288">
        <v>0</v>
      </c>
      <c r="AP81" s="288">
        <v>0</v>
      </c>
      <c r="AQ81" s="288">
        <v>0</v>
      </c>
      <c r="AR81" s="288">
        <v>0</v>
      </c>
      <c r="AS81" s="288">
        <v>0</v>
      </c>
      <c r="AT81" s="288">
        <v>0</v>
      </c>
      <c r="AU81" s="288">
        <v>0</v>
      </c>
      <c r="AV81" s="288">
        <v>0</v>
      </c>
      <c r="AW81" s="288">
        <v>0</v>
      </c>
      <c r="AX81" s="288">
        <v>0</v>
      </c>
      <c r="AY81" s="288">
        <v>0</v>
      </c>
      <c r="AZ81" s="288">
        <v>0</v>
      </c>
      <c r="BA81" s="288">
        <v>0</v>
      </c>
      <c r="BB81" s="288">
        <v>0</v>
      </c>
      <c r="BC81" s="288">
        <v>0</v>
      </c>
      <c r="BD81" s="288">
        <v>0</v>
      </c>
      <c r="BE81" s="288">
        <v>0</v>
      </c>
      <c r="BF81" s="288">
        <v>0</v>
      </c>
      <c r="BG81" s="288">
        <v>0</v>
      </c>
      <c r="BH81" s="288">
        <v>0</v>
      </c>
      <c r="BI81" s="288" t="s">
        <v>344</v>
      </c>
      <c r="BJ81" s="288" t="s">
        <v>344</v>
      </c>
      <c r="BK81" s="288">
        <v>0</v>
      </c>
      <c r="BL81" s="288">
        <v>0</v>
      </c>
    </row>
    <row r="82" spans="1:64" ht="42" x14ac:dyDescent="0.25">
      <c r="A82" s="288">
        <v>273589771</v>
      </c>
      <c r="B82" s="288" t="s">
        <v>291</v>
      </c>
      <c r="C82" s="288" t="s">
        <v>230</v>
      </c>
      <c r="D82" s="288" t="s">
        <v>231</v>
      </c>
      <c r="E82" s="288" t="s">
        <v>197</v>
      </c>
      <c r="F82" s="288" t="s">
        <v>694</v>
      </c>
      <c r="G82" s="288">
        <v>4.4000000000000004</v>
      </c>
      <c r="H82" s="288">
        <v>0</v>
      </c>
      <c r="I82" s="288">
        <v>0.3</v>
      </c>
      <c r="J82" s="288">
        <v>13</v>
      </c>
      <c r="K82" s="288">
        <v>17</v>
      </c>
      <c r="L82" s="288">
        <v>0</v>
      </c>
      <c r="M82" s="288">
        <v>4</v>
      </c>
      <c r="N82" s="288">
        <v>0</v>
      </c>
      <c r="O82" s="288">
        <v>0</v>
      </c>
      <c r="P82" s="288">
        <v>0</v>
      </c>
      <c r="Q82" s="288">
        <v>1</v>
      </c>
      <c r="R82" s="288">
        <v>0</v>
      </c>
      <c r="S82" s="288">
        <v>0</v>
      </c>
      <c r="T82" s="288">
        <v>0</v>
      </c>
      <c r="U82" s="288">
        <v>1</v>
      </c>
      <c r="V82" s="288">
        <v>0</v>
      </c>
      <c r="W82" s="288">
        <v>0</v>
      </c>
      <c r="X82" s="288">
        <v>0</v>
      </c>
      <c r="Y82" s="288">
        <v>0</v>
      </c>
      <c r="Z82" s="288">
        <v>0</v>
      </c>
      <c r="AA82" s="288">
        <v>0</v>
      </c>
      <c r="AB82" s="288">
        <v>0</v>
      </c>
      <c r="AC82" s="288">
        <v>24</v>
      </c>
      <c r="AD82" s="288">
        <v>0</v>
      </c>
      <c r="AE82" s="288">
        <v>25</v>
      </c>
      <c r="AF82" s="288">
        <v>0</v>
      </c>
      <c r="AG82" s="288">
        <v>100</v>
      </c>
      <c r="AH82" s="288">
        <v>0</v>
      </c>
      <c r="AI82" s="288">
        <v>0</v>
      </c>
      <c r="AJ82" s="288">
        <v>0</v>
      </c>
      <c r="AK82" s="288">
        <v>728</v>
      </c>
      <c r="AL82" s="288">
        <v>0</v>
      </c>
      <c r="AM82" s="288">
        <v>0</v>
      </c>
      <c r="AN82" s="288">
        <v>-728</v>
      </c>
      <c r="AO82" s="288">
        <v>0</v>
      </c>
      <c r="AP82" s="288">
        <v>0</v>
      </c>
      <c r="AQ82" s="288">
        <v>728</v>
      </c>
      <c r="AR82" s="288">
        <v>0</v>
      </c>
      <c r="AS82" s="288">
        <v>0</v>
      </c>
      <c r="AT82" s="288">
        <v>0</v>
      </c>
      <c r="AU82" s="288">
        <v>0</v>
      </c>
      <c r="AV82" s="288">
        <v>0</v>
      </c>
      <c r="AW82" s="288">
        <v>0</v>
      </c>
      <c r="AX82" s="288">
        <v>0</v>
      </c>
      <c r="AY82" s="288">
        <v>728</v>
      </c>
      <c r="AZ82" s="288">
        <v>0</v>
      </c>
      <c r="BA82" s="288">
        <v>0</v>
      </c>
      <c r="BB82" s="288">
        <v>0</v>
      </c>
      <c r="BC82" s="288">
        <v>0.1</v>
      </c>
      <c r="BD82" s="288">
        <v>0</v>
      </c>
      <c r="BE82" s="288">
        <v>0</v>
      </c>
      <c r="BF82" s="288">
        <v>15</v>
      </c>
      <c r="BG82" s="288">
        <v>0</v>
      </c>
      <c r="BH82" s="288">
        <v>11563</v>
      </c>
      <c r="BI82" s="288" t="s">
        <v>344</v>
      </c>
      <c r="BJ82" s="288" t="s">
        <v>830</v>
      </c>
      <c r="BK82" s="288">
        <v>0</v>
      </c>
      <c r="BL82" s="288">
        <v>100</v>
      </c>
    </row>
    <row r="83" spans="1:64" ht="42" x14ac:dyDescent="0.25">
      <c r="A83" s="288">
        <v>302564795</v>
      </c>
      <c r="B83" s="288" t="s">
        <v>403</v>
      </c>
      <c r="C83" s="288" t="s">
        <v>230</v>
      </c>
      <c r="D83" s="288" t="s">
        <v>231</v>
      </c>
      <c r="E83" s="288" t="s">
        <v>197</v>
      </c>
      <c r="F83" s="288" t="s">
        <v>694</v>
      </c>
      <c r="G83" s="288">
        <v>4.0999999999999996</v>
      </c>
      <c r="H83" s="288">
        <v>0</v>
      </c>
      <c r="I83" s="288">
        <v>0.2</v>
      </c>
      <c r="J83" s="288">
        <v>1</v>
      </c>
      <c r="K83" s="288">
        <v>9</v>
      </c>
      <c r="L83" s="288">
        <v>0</v>
      </c>
      <c r="M83" s="288">
        <v>2</v>
      </c>
      <c r="N83" s="288">
        <v>0</v>
      </c>
      <c r="O83" s="288">
        <v>0</v>
      </c>
      <c r="P83" s="288">
        <v>0</v>
      </c>
      <c r="Q83" s="288">
        <v>1</v>
      </c>
      <c r="R83" s="288">
        <v>0</v>
      </c>
      <c r="S83" s="288">
        <v>0</v>
      </c>
      <c r="T83" s="288">
        <v>0</v>
      </c>
      <c r="U83" s="288">
        <v>1</v>
      </c>
      <c r="V83" s="288">
        <v>0</v>
      </c>
      <c r="W83" s="288">
        <v>0</v>
      </c>
      <c r="X83" s="288">
        <v>0</v>
      </c>
      <c r="Y83" s="288">
        <v>0</v>
      </c>
      <c r="Z83" s="288">
        <v>0</v>
      </c>
      <c r="AA83" s="288">
        <v>0</v>
      </c>
      <c r="AB83" s="288">
        <v>0</v>
      </c>
      <c r="AC83" s="288">
        <v>22</v>
      </c>
      <c r="AD83" s="288">
        <v>0</v>
      </c>
      <c r="AE83" s="288">
        <v>50</v>
      </c>
      <c r="AF83" s="288">
        <v>0</v>
      </c>
      <c r="AG83" s="288">
        <v>100</v>
      </c>
      <c r="AH83" s="288">
        <v>0</v>
      </c>
      <c r="AI83" s="288">
        <v>0</v>
      </c>
      <c r="AJ83" s="288">
        <v>0</v>
      </c>
      <c r="AK83" s="288">
        <v>614</v>
      </c>
      <c r="AL83" s="288">
        <v>0</v>
      </c>
      <c r="AM83" s="288">
        <v>0</v>
      </c>
      <c r="AN83" s="288">
        <v>-614</v>
      </c>
      <c r="AO83" s="288">
        <v>0</v>
      </c>
      <c r="AP83" s="288">
        <v>0</v>
      </c>
      <c r="AQ83" s="288">
        <v>614</v>
      </c>
      <c r="AR83" s="288">
        <v>0</v>
      </c>
      <c r="AS83" s="288">
        <v>0</v>
      </c>
      <c r="AT83" s="288">
        <v>0</v>
      </c>
      <c r="AU83" s="288">
        <v>0</v>
      </c>
      <c r="AV83" s="288">
        <v>0</v>
      </c>
      <c r="AW83" s="288">
        <v>0</v>
      </c>
      <c r="AX83" s="288">
        <v>0</v>
      </c>
      <c r="AY83" s="288">
        <v>614</v>
      </c>
      <c r="AZ83" s="288">
        <v>0</v>
      </c>
      <c r="BA83" s="288">
        <v>0</v>
      </c>
      <c r="BB83" s="288">
        <v>0</v>
      </c>
      <c r="BC83" s="288">
        <v>0.1</v>
      </c>
      <c r="BD83" s="288">
        <v>0</v>
      </c>
      <c r="BE83" s="288">
        <v>0</v>
      </c>
      <c r="BF83" s="288">
        <v>0</v>
      </c>
      <c r="BG83" s="288">
        <v>0</v>
      </c>
      <c r="BH83" s="288">
        <v>0</v>
      </c>
      <c r="BI83" s="288" t="s">
        <v>344</v>
      </c>
      <c r="BJ83" s="288" t="s">
        <v>1105</v>
      </c>
      <c r="BK83" s="288">
        <v>0</v>
      </c>
      <c r="BL83" s="288">
        <v>0</v>
      </c>
    </row>
    <row r="84" spans="1:64" ht="42" x14ac:dyDescent="0.25">
      <c r="A84" s="288">
        <v>321907864</v>
      </c>
      <c r="B84" s="288" t="s">
        <v>449</v>
      </c>
      <c r="C84" s="288" t="s">
        <v>208</v>
      </c>
      <c r="D84" s="288" t="s">
        <v>191</v>
      </c>
      <c r="E84" s="288" t="s">
        <v>197</v>
      </c>
      <c r="F84" s="288" t="s">
        <v>694</v>
      </c>
      <c r="G84" s="288">
        <v>5</v>
      </c>
      <c r="H84" s="288">
        <v>0</v>
      </c>
      <c r="I84" s="288">
        <v>0</v>
      </c>
      <c r="J84" s="288">
        <v>2</v>
      </c>
      <c r="K84" s="288">
        <v>0</v>
      </c>
      <c r="L84" s="288">
        <v>0</v>
      </c>
      <c r="M84" s="288">
        <v>0</v>
      </c>
      <c r="N84" s="288">
        <v>0</v>
      </c>
      <c r="O84" s="288">
        <v>0</v>
      </c>
      <c r="P84" s="288">
        <v>0</v>
      </c>
      <c r="Q84" s="288">
        <v>0</v>
      </c>
      <c r="R84" s="288">
        <v>0</v>
      </c>
      <c r="S84" s="288">
        <v>0</v>
      </c>
      <c r="T84" s="288">
        <v>0</v>
      </c>
      <c r="U84" s="288">
        <v>0</v>
      </c>
      <c r="V84" s="288">
        <v>0</v>
      </c>
      <c r="W84" s="288">
        <v>0</v>
      </c>
      <c r="X84" s="288">
        <v>0</v>
      </c>
      <c r="Y84" s="288">
        <v>0</v>
      </c>
      <c r="Z84" s="288">
        <v>0</v>
      </c>
      <c r="AA84" s="288">
        <v>0</v>
      </c>
      <c r="AB84" s="288">
        <v>0</v>
      </c>
      <c r="AC84" s="288">
        <v>0</v>
      </c>
      <c r="AD84" s="288">
        <v>0</v>
      </c>
      <c r="AE84" s="288">
        <v>0</v>
      </c>
      <c r="AF84" s="288">
        <v>0</v>
      </c>
      <c r="AG84" s="288">
        <v>0</v>
      </c>
      <c r="AH84" s="288">
        <v>0</v>
      </c>
      <c r="AI84" s="288">
        <v>0</v>
      </c>
      <c r="AJ84" s="288">
        <v>0</v>
      </c>
      <c r="AK84" s="288">
        <v>0</v>
      </c>
      <c r="AL84" s="288">
        <v>0</v>
      </c>
      <c r="AM84" s="288">
        <v>0</v>
      </c>
      <c r="AN84" s="288">
        <v>0</v>
      </c>
      <c r="AO84" s="288">
        <v>0</v>
      </c>
      <c r="AP84" s="288">
        <v>0</v>
      </c>
      <c r="AQ84" s="288">
        <v>0</v>
      </c>
      <c r="AR84" s="288">
        <v>0</v>
      </c>
      <c r="AS84" s="288">
        <v>0</v>
      </c>
      <c r="AT84" s="288">
        <v>0</v>
      </c>
      <c r="AU84" s="288">
        <v>0</v>
      </c>
      <c r="AV84" s="288">
        <v>0</v>
      </c>
      <c r="AW84" s="288">
        <v>0</v>
      </c>
      <c r="AX84" s="288">
        <v>0</v>
      </c>
      <c r="AY84" s="288">
        <v>0</v>
      </c>
      <c r="AZ84" s="288">
        <v>0</v>
      </c>
      <c r="BA84" s="288">
        <v>0</v>
      </c>
      <c r="BB84" s="288">
        <v>0</v>
      </c>
      <c r="BC84" s="288">
        <v>0</v>
      </c>
      <c r="BD84" s="288">
        <v>0</v>
      </c>
      <c r="BE84" s="288">
        <v>0</v>
      </c>
      <c r="BF84" s="288">
        <v>0</v>
      </c>
      <c r="BG84" s="288">
        <v>0</v>
      </c>
      <c r="BH84" s="288">
        <v>0</v>
      </c>
      <c r="BI84" s="288" t="s">
        <v>344</v>
      </c>
      <c r="BJ84" s="288" t="s">
        <v>344</v>
      </c>
      <c r="BK84" s="288">
        <v>0</v>
      </c>
      <c r="BL84" s="288">
        <v>0</v>
      </c>
    </row>
    <row r="85" spans="1:64" ht="42" x14ac:dyDescent="0.25">
      <c r="A85" s="288">
        <v>327442631</v>
      </c>
      <c r="B85" s="288" t="s">
        <v>260</v>
      </c>
      <c r="C85" s="288" t="s">
        <v>259</v>
      </c>
      <c r="D85" s="288" t="s">
        <v>201</v>
      </c>
      <c r="E85" s="288" t="s">
        <v>197</v>
      </c>
      <c r="F85" s="288" t="s">
        <v>694</v>
      </c>
      <c r="G85" s="288">
        <v>4.8</v>
      </c>
      <c r="H85" s="288">
        <v>0</v>
      </c>
      <c r="I85" s="288">
        <v>0.5</v>
      </c>
      <c r="J85" s="288">
        <v>45</v>
      </c>
      <c r="K85" s="288">
        <v>50</v>
      </c>
      <c r="L85" s="288">
        <v>5</v>
      </c>
      <c r="M85" s="288">
        <v>7</v>
      </c>
      <c r="N85" s="288">
        <v>4</v>
      </c>
      <c r="O85" s="288">
        <v>3</v>
      </c>
      <c r="P85" s="288">
        <v>0</v>
      </c>
      <c r="Q85" s="288">
        <v>2</v>
      </c>
      <c r="R85" s="288">
        <v>0</v>
      </c>
      <c r="S85" s="288">
        <v>0</v>
      </c>
      <c r="T85" s="288">
        <v>0</v>
      </c>
      <c r="U85" s="288">
        <v>2</v>
      </c>
      <c r="V85" s="288">
        <v>0</v>
      </c>
      <c r="W85" s="288">
        <v>0</v>
      </c>
      <c r="X85" s="288">
        <v>0</v>
      </c>
      <c r="Y85" s="288">
        <v>0</v>
      </c>
      <c r="Z85" s="288">
        <v>0</v>
      </c>
      <c r="AA85" s="288">
        <v>0</v>
      </c>
      <c r="AB85" s="288">
        <v>11</v>
      </c>
      <c r="AC85" s="288">
        <v>14</v>
      </c>
      <c r="AD85" s="288">
        <v>0</v>
      </c>
      <c r="AE85" s="288">
        <v>29</v>
      </c>
      <c r="AF85" s="288">
        <v>0</v>
      </c>
      <c r="AG85" s="288">
        <v>100</v>
      </c>
      <c r="AH85" s="288">
        <v>0</v>
      </c>
      <c r="AI85" s="288">
        <v>0</v>
      </c>
      <c r="AJ85" s="288">
        <v>0</v>
      </c>
      <c r="AK85" s="288">
        <v>1270</v>
      </c>
      <c r="AL85" s="288">
        <v>0</v>
      </c>
      <c r="AM85" s="288">
        <v>0</v>
      </c>
      <c r="AN85" s="288">
        <v>-1270</v>
      </c>
      <c r="AO85" s="288">
        <v>0</v>
      </c>
      <c r="AP85" s="288">
        <v>0</v>
      </c>
      <c r="AQ85" s="288">
        <v>1270</v>
      </c>
      <c r="AR85" s="288">
        <v>0</v>
      </c>
      <c r="AS85" s="288">
        <v>0</v>
      </c>
      <c r="AT85" s="288">
        <v>0</v>
      </c>
      <c r="AU85" s="288">
        <v>0</v>
      </c>
      <c r="AV85" s="288">
        <v>0</v>
      </c>
      <c r="AW85" s="288">
        <v>0</v>
      </c>
      <c r="AX85" s="288">
        <v>0</v>
      </c>
      <c r="AY85" s="288">
        <v>635</v>
      </c>
      <c r="AZ85" s="288">
        <v>0</v>
      </c>
      <c r="BA85" s="288">
        <v>0</v>
      </c>
      <c r="BB85" s="288">
        <v>0</v>
      </c>
      <c r="BC85" s="288">
        <v>0.3</v>
      </c>
      <c r="BD85" s="288">
        <v>0</v>
      </c>
      <c r="BE85" s="288">
        <v>0</v>
      </c>
      <c r="BF85" s="288">
        <v>96</v>
      </c>
      <c r="BG85" s="288">
        <v>0</v>
      </c>
      <c r="BH85" s="288">
        <v>62795</v>
      </c>
      <c r="BI85" s="288" t="s">
        <v>344</v>
      </c>
      <c r="BJ85" s="288" t="s">
        <v>750</v>
      </c>
      <c r="BK85" s="288">
        <v>0</v>
      </c>
      <c r="BL85" s="288">
        <v>100</v>
      </c>
    </row>
    <row r="86" spans="1:64" ht="63" x14ac:dyDescent="0.25">
      <c r="A86" s="288">
        <v>340802685</v>
      </c>
      <c r="B86" s="288" t="s">
        <v>458</v>
      </c>
      <c r="C86" s="288" t="s">
        <v>459</v>
      </c>
      <c r="D86" s="288" t="s">
        <v>201</v>
      </c>
      <c r="E86" s="288" t="s">
        <v>197</v>
      </c>
      <c r="F86" s="288" t="s">
        <v>694</v>
      </c>
      <c r="G86" s="288">
        <v>4</v>
      </c>
      <c r="H86" s="288">
        <v>0</v>
      </c>
      <c r="I86" s="288">
        <v>0</v>
      </c>
      <c r="J86" s="288">
        <v>3</v>
      </c>
      <c r="K86" s="288">
        <v>2</v>
      </c>
      <c r="L86" s="288">
        <v>1</v>
      </c>
      <c r="M86" s="288">
        <v>0</v>
      </c>
      <c r="N86" s="288">
        <v>0</v>
      </c>
      <c r="O86" s="288">
        <v>0</v>
      </c>
      <c r="P86" s="288">
        <v>0</v>
      </c>
      <c r="Q86" s="288">
        <v>0</v>
      </c>
      <c r="R86" s="288">
        <v>0</v>
      </c>
      <c r="S86" s="288">
        <v>0</v>
      </c>
      <c r="T86" s="288">
        <v>0</v>
      </c>
      <c r="U86" s="288">
        <v>0</v>
      </c>
      <c r="V86" s="288">
        <v>0</v>
      </c>
      <c r="W86" s="288">
        <v>0</v>
      </c>
      <c r="X86" s="288">
        <v>0</v>
      </c>
      <c r="Y86" s="288">
        <v>0</v>
      </c>
      <c r="Z86" s="288">
        <v>0</v>
      </c>
      <c r="AA86" s="288">
        <v>0</v>
      </c>
      <c r="AB86" s="288">
        <v>33</v>
      </c>
      <c r="AC86" s="288">
        <v>0</v>
      </c>
      <c r="AD86" s="288">
        <v>0</v>
      </c>
      <c r="AE86" s="288">
        <v>0</v>
      </c>
      <c r="AF86" s="288">
        <v>0</v>
      </c>
      <c r="AG86" s="288">
        <v>0</v>
      </c>
      <c r="AH86" s="288">
        <v>0</v>
      </c>
      <c r="AI86" s="288">
        <v>0</v>
      </c>
      <c r="AJ86" s="288">
        <v>0</v>
      </c>
      <c r="AK86" s="288">
        <v>0</v>
      </c>
      <c r="AL86" s="288">
        <v>0</v>
      </c>
      <c r="AM86" s="288">
        <v>0</v>
      </c>
      <c r="AN86" s="288">
        <v>0</v>
      </c>
      <c r="AO86" s="288">
        <v>0</v>
      </c>
      <c r="AP86" s="288">
        <v>0</v>
      </c>
      <c r="AQ86" s="288">
        <v>0</v>
      </c>
      <c r="AR86" s="288">
        <v>0</v>
      </c>
      <c r="AS86" s="288">
        <v>0</v>
      </c>
      <c r="AT86" s="288">
        <v>0</v>
      </c>
      <c r="AU86" s="288">
        <v>0</v>
      </c>
      <c r="AV86" s="288">
        <v>0</v>
      </c>
      <c r="AW86" s="288">
        <v>0</v>
      </c>
      <c r="AX86" s="288">
        <v>0</v>
      </c>
      <c r="AY86" s="288">
        <v>0</v>
      </c>
      <c r="AZ86" s="288">
        <v>0</v>
      </c>
      <c r="BA86" s="288">
        <v>0</v>
      </c>
      <c r="BB86" s="288">
        <v>0</v>
      </c>
      <c r="BC86" s="288">
        <v>0</v>
      </c>
      <c r="BD86" s="288">
        <v>0</v>
      </c>
      <c r="BE86" s="288">
        <v>0</v>
      </c>
      <c r="BF86" s="288">
        <v>23</v>
      </c>
      <c r="BG86" s="288">
        <v>0</v>
      </c>
      <c r="BH86" s="288">
        <v>16357</v>
      </c>
      <c r="BI86" s="288" t="s">
        <v>344</v>
      </c>
      <c r="BJ86" s="288" t="s">
        <v>344</v>
      </c>
      <c r="BK86" s="288">
        <v>0</v>
      </c>
      <c r="BL86" s="288">
        <v>0</v>
      </c>
    </row>
    <row r="87" spans="1:64" ht="63" x14ac:dyDescent="0.25">
      <c r="A87" s="288">
        <v>419141549</v>
      </c>
      <c r="B87" s="288" t="s">
        <v>669</v>
      </c>
      <c r="C87" s="288" t="s">
        <v>190</v>
      </c>
      <c r="D87" s="288" t="s">
        <v>191</v>
      </c>
      <c r="E87" s="288" t="s">
        <v>197</v>
      </c>
      <c r="F87" s="288" t="s">
        <v>694</v>
      </c>
      <c r="G87" s="288">
        <v>5</v>
      </c>
      <c r="H87" s="288">
        <v>0</v>
      </c>
      <c r="I87" s="288">
        <v>0.6</v>
      </c>
      <c r="J87" s="288">
        <v>40</v>
      </c>
      <c r="K87" s="288">
        <v>34</v>
      </c>
      <c r="L87" s="288">
        <v>4</v>
      </c>
      <c r="M87" s="288">
        <v>10</v>
      </c>
      <c r="N87" s="288">
        <v>1</v>
      </c>
      <c r="O87" s="288">
        <v>0</v>
      </c>
      <c r="P87" s="288">
        <v>0</v>
      </c>
      <c r="Q87" s="288">
        <v>3</v>
      </c>
      <c r="R87" s="288">
        <v>0</v>
      </c>
      <c r="S87" s="288">
        <v>0</v>
      </c>
      <c r="T87" s="288">
        <v>0</v>
      </c>
      <c r="U87" s="288">
        <v>2</v>
      </c>
      <c r="V87" s="288">
        <v>0</v>
      </c>
      <c r="W87" s="288">
        <v>0</v>
      </c>
      <c r="X87" s="288">
        <v>0</v>
      </c>
      <c r="Y87" s="288">
        <v>1</v>
      </c>
      <c r="Z87" s="288">
        <v>0</v>
      </c>
      <c r="AA87" s="288">
        <v>0</v>
      </c>
      <c r="AB87" s="288">
        <v>10</v>
      </c>
      <c r="AC87" s="288">
        <v>29</v>
      </c>
      <c r="AD87" s="288">
        <v>0</v>
      </c>
      <c r="AE87" s="288">
        <v>30</v>
      </c>
      <c r="AF87" s="288">
        <v>0</v>
      </c>
      <c r="AG87" s="288">
        <v>67</v>
      </c>
      <c r="AH87" s="288">
        <v>0</v>
      </c>
      <c r="AI87" s="288">
        <v>0</v>
      </c>
      <c r="AJ87" s="288">
        <v>0</v>
      </c>
      <c r="AK87" s="288">
        <v>1455</v>
      </c>
      <c r="AL87" s="288">
        <v>0</v>
      </c>
      <c r="AM87" s="288">
        <v>0</v>
      </c>
      <c r="AN87" s="288">
        <v>-1455</v>
      </c>
      <c r="AO87" s="288">
        <v>0</v>
      </c>
      <c r="AP87" s="288">
        <v>0</v>
      </c>
      <c r="AQ87" s="288">
        <v>973</v>
      </c>
      <c r="AR87" s="288">
        <v>0</v>
      </c>
      <c r="AS87" s="288">
        <v>0</v>
      </c>
      <c r="AT87" s="288">
        <v>0</v>
      </c>
      <c r="AU87" s="288">
        <v>482</v>
      </c>
      <c r="AV87" s="288">
        <v>0</v>
      </c>
      <c r="AW87" s="288">
        <v>0</v>
      </c>
      <c r="AX87" s="288">
        <v>0</v>
      </c>
      <c r="AY87" s="288">
        <v>485</v>
      </c>
      <c r="AZ87" s="288">
        <v>0</v>
      </c>
      <c r="BA87" s="288">
        <v>0</v>
      </c>
      <c r="BB87" s="288">
        <v>0</v>
      </c>
      <c r="BC87" s="288">
        <v>0.4</v>
      </c>
      <c r="BD87" s="288">
        <v>0</v>
      </c>
      <c r="BE87" s="288">
        <v>0</v>
      </c>
      <c r="BF87" s="288">
        <v>70</v>
      </c>
      <c r="BG87" s="288">
        <v>0</v>
      </c>
      <c r="BH87" s="288">
        <v>34780</v>
      </c>
      <c r="BI87" s="288" t="s">
        <v>344</v>
      </c>
      <c r="BJ87" s="288" t="s">
        <v>811</v>
      </c>
      <c r="BK87" s="288">
        <v>0</v>
      </c>
      <c r="BL87" s="288">
        <v>33</v>
      </c>
    </row>
    <row r="88" spans="1:64" ht="63" x14ac:dyDescent="0.25">
      <c r="A88" s="288">
        <v>419145985</v>
      </c>
      <c r="B88" s="288" t="s">
        <v>675</v>
      </c>
      <c r="C88" s="288" t="s">
        <v>190</v>
      </c>
      <c r="D88" s="288" t="s">
        <v>191</v>
      </c>
      <c r="E88" s="288" t="s">
        <v>197</v>
      </c>
      <c r="F88" s="288" t="s">
        <v>694</v>
      </c>
      <c r="G88" s="288">
        <v>0</v>
      </c>
      <c r="H88" s="288">
        <v>0</v>
      </c>
      <c r="I88" s="288">
        <v>0.2</v>
      </c>
      <c r="J88" s="288">
        <v>32</v>
      </c>
      <c r="K88" s="288">
        <v>25</v>
      </c>
      <c r="L88" s="288">
        <v>1</v>
      </c>
      <c r="M88" s="288">
        <v>1</v>
      </c>
      <c r="N88" s="288">
        <v>1</v>
      </c>
      <c r="O88" s="288">
        <v>2</v>
      </c>
      <c r="P88" s="288">
        <v>0</v>
      </c>
      <c r="Q88" s="288">
        <v>1</v>
      </c>
      <c r="R88" s="288">
        <v>0</v>
      </c>
      <c r="S88" s="288">
        <v>0</v>
      </c>
      <c r="T88" s="288">
        <v>0</v>
      </c>
      <c r="U88" s="288">
        <v>0</v>
      </c>
      <c r="V88" s="288">
        <v>0</v>
      </c>
      <c r="W88" s="288">
        <v>0</v>
      </c>
      <c r="X88" s="288">
        <v>0</v>
      </c>
      <c r="Y88" s="288">
        <v>1</v>
      </c>
      <c r="Z88" s="288">
        <v>0</v>
      </c>
      <c r="AA88" s="288">
        <v>0</v>
      </c>
      <c r="AB88" s="288">
        <v>3</v>
      </c>
      <c r="AC88" s="288">
        <v>4</v>
      </c>
      <c r="AD88" s="288">
        <v>0</v>
      </c>
      <c r="AE88" s="288">
        <v>100</v>
      </c>
      <c r="AF88" s="288">
        <v>0</v>
      </c>
      <c r="AG88" s="288">
        <v>0</v>
      </c>
      <c r="AH88" s="288">
        <v>0</v>
      </c>
      <c r="AI88" s="288">
        <v>0</v>
      </c>
      <c r="AJ88" s="288">
        <v>0</v>
      </c>
      <c r="AK88" s="288">
        <v>544</v>
      </c>
      <c r="AL88" s="288">
        <v>0</v>
      </c>
      <c r="AM88" s="288">
        <v>0</v>
      </c>
      <c r="AN88" s="288">
        <v>-544</v>
      </c>
      <c r="AO88" s="288">
        <v>0</v>
      </c>
      <c r="AP88" s="288">
        <v>0</v>
      </c>
      <c r="AQ88" s="288">
        <v>0</v>
      </c>
      <c r="AR88" s="288">
        <v>0</v>
      </c>
      <c r="AS88" s="288">
        <v>0</v>
      </c>
      <c r="AT88" s="288">
        <v>0</v>
      </c>
      <c r="AU88" s="288">
        <v>544</v>
      </c>
      <c r="AV88" s="288">
        <v>0</v>
      </c>
      <c r="AW88" s="288">
        <v>0</v>
      </c>
      <c r="AX88" s="288">
        <v>0</v>
      </c>
      <c r="AY88" s="288">
        <v>544</v>
      </c>
      <c r="AZ88" s="288">
        <v>0</v>
      </c>
      <c r="BA88" s="288">
        <v>0</v>
      </c>
      <c r="BB88" s="288">
        <v>0</v>
      </c>
      <c r="BC88" s="288">
        <v>0.1</v>
      </c>
      <c r="BD88" s="288">
        <v>0</v>
      </c>
      <c r="BE88" s="288">
        <v>0</v>
      </c>
      <c r="BF88" s="288">
        <v>73</v>
      </c>
      <c r="BG88" s="288">
        <v>0</v>
      </c>
      <c r="BH88" s="288">
        <v>40652</v>
      </c>
      <c r="BI88" s="288" t="s">
        <v>344</v>
      </c>
      <c r="BJ88" s="288" t="s">
        <v>750</v>
      </c>
      <c r="BK88" s="288">
        <v>0</v>
      </c>
      <c r="BL88" s="288">
        <v>100</v>
      </c>
    </row>
    <row r="89" spans="1:64" ht="63" x14ac:dyDescent="0.25">
      <c r="A89" s="288">
        <v>419145986</v>
      </c>
      <c r="B89" s="288" t="s">
        <v>669</v>
      </c>
      <c r="C89" s="288" t="s">
        <v>190</v>
      </c>
      <c r="D89" s="288" t="s">
        <v>191</v>
      </c>
      <c r="E89" s="288" t="s">
        <v>197</v>
      </c>
      <c r="F89" s="288" t="s">
        <v>694</v>
      </c>
      <c r="G89" s="288">
        <v>0</v>
      </c>
      <c r="H89" s="288">
        <v>0</v>
      </c>
      <c r="I89" s="288">
        <v>0</v>
      </c>
      <c r="J89" s="288">
        <v>21</v>
      </c>
      <c r="K89" s="288">
        <v>15</v>
      </c>
      <c r="L89" s="288">
        <v>1</v>
      </c>
      <c r="M89" s="288">
        <v>1</v>
      </c>
      <c r="N89" s="288">
        <v>0</v>
      </c>
      <c r="O89" s="288">
        <v>0</v>
      </c>
      <c r="P89" s="288">
        <v>0</v>
      </c>
      <c r="Q89" s="288">
        <v>0</v>
      </c>
      <c r="R89" s="288">
        <v>0</v>
      </c>
      <c r="S89" s="288">
        <v>0</v>
      </c>
      <c r="T89" s="288">
        <v>0</v>
      </c>
      <c r="U89" s="288">
        <v>0</v>
      </c>
      <c r="V89" s="288">
        <v>0</v>
      </c>
      <c r="W89" s="288">
        <v>0</v>
      </c>
      <c r="X89" s="288">
        <v>0</v>
      </c>
      <c r="Y89" s="288">
        <v>0</v>
      </c>
      <c r="Z89" s="288">
        <v>0</v>
      </c>
      <c r="AA89" s="288">
        <v>0</v>
      </c>
      <c r="AB89" s="288">
        <v>5</v>
      </c>
      <c r="AC89" s="288">
        <v>7</v>
      </c>
      <c r="AD89" s="288">
        <v>0</v>
      </c>
      <c r="AE89" s="288">
        <v>0</v>
      </c>
      <c r="AF89" s="288">
        <v>0</v>
      </c>
      <c r="AG89" s="288">
        <v>0</v>
      </c>
      <c r="AH89" s="288">
        <v>0</v>
      </c>
      <c r="AI89" s="288">
        <v>0</v>
      </c>
      <c r="AJ89" s="288">
        <v>0</v>
      </c>
      <c r="AK89" s="288">
        <v>0</v>
      </c>
      <c r="AL89" s="288">
        <v>0</v>
      </c>
      <c r="AM89" s="288">
        <v>0</v>
      </c>
      <c r="AN89" s="288">
        <v>0</v>
      </c>
      <c r="AO89" s="288">
        <v>0</v>
      </c>
      <c r="AP89" s="288">
        <v>0</v>
      </c>
      <c r="AQ89" s="288">
        <v>0</v>
      </c>
      <c r="AR89" s="288">
        <v>0</v>
      </c>
      <c r="AS89" s="288">
        <v>0</v>
      </c>
      <c r="AT89" s="288">
        <v>0</v>
      </c>
      <c r="AU89" s="288">
        <v>0</v>
      </c>
      <c r="AV89" s="288">
        <v>0</v>
      </c>
      <c r="AW89" s="288">
        <v>0</v>
      </c>
      <c r="AX89" s="288">
        <v>0</v>
      </c>
      <c r="AY89" s="288">
        <v>0</v>
      </c>
      <c r="AZ89" s="288">
        <v>0</v>
      </c>
      <c r="BA89" s="288">
        <v>0</v>
      </c>
      <c r="BB89" s="288">
        <v>0</v>
      </c>
      <c r="BC89" s="288">
        <v>0</v>
      </c>
      <c r="BD89" s="288">
        <v>0</v>
      </c>
      <c r="BE89" s="288">
        <v>0</v>
      </c>
      <c r="BF89" s="288">
        <v>108</v>
      </c>
      <c r="BG89" s="288">
        <v>0</v>
      </c>
      <c r="BH89" s="288">
        <v>63369</v>
      </c>
      <c r="BI89" s="288" t="s">
        <v>344</v>
      </c>
      <c r="BJ89" s="288" t="s">
        <v>344</v>
      </c>
      <c r="BK89" s="288">
        <v>0</v>
      </c>
      <c r="BL89" s="288">
        <v>0</v>
      </c>
    </row>
    <row r="90" spans="1:64" ht="42" x14ac:dyDescent="0.25">
      <c r="A90" s="288">
        <v>448254852</v>
      </c>
      <c r="B90" s="288" t="s">
        <v>798</v>
      </c>
      <c r="C90" s="288" t="s">
        <v>208</v>
      </c>
      <c r="D90" s="288" t="s">
        <v>191</v>
      </c>
      <c r="E90" s="288" t="s">
        <v>197</v>
      </c>
      <c r="F90" s="288" t="s">
        <v>694</v>
      </c>
      <c r="G90" s="288">
        <v>4.7</v>
      </c>
      <c r="H90" s="288">
        <v>0</v>
      </c>
      <c r="I90" s="288">
        <v>1.2</v>
      </c>
      <c r="J90" s="288">
        <v>164</v>
      </c>
      <c r="K90" s="288">
        <v>148</v>
      </c>
      <c r="L90" s="288">
        <v>4</v>
      </c>
      <c r="M90" s="288">
        <v>9</v>
      </c>
      <c r="N90" s="288">
        <v>4</v>
      </c>
      <c r="O90" s="288">
        <v>3</v>
      </c>
      <c r="P90" s="288">
        <v>0</v>
      </c>
      <c r="Q90" s="288">
        <v>4</v>
      </c>
      <c r="R90" s="288">
        <v>0</v>
      </c>
      <c r="S90" s="288">
        <v>0</v>
      </c>
      <c r="T90" s="288">
        <v>0</v>
      </c>
      <c r="U90" s="288">
        <v>4</v>
      </c>
      <c r="V90" s="288">
        <v>0</v>
      </c>
      <c r="W90" s="288">
        <v>0</v>
      </c>
      <c r="X90" s="288">
        <v>0</v>
      </c>
      <c r="Y90" s="288">
        <v>0</v>
      </c>
      <c r="Z90" s="288">
        <v>0</v>
      </c>
      <c r="AA90" s="288">
        <v>0</v>
      </c>
      <c r="AB90" s="288">
        <v>2</v>
      </c>
      <c r="AC90" s="288">
        <v>6</v>
      </c>
      <c r="AD90" s="288">
        <v>0</v>
      </c>
      <c r="AE90" s="288">
        <v>44</v>
      </c>
      <c r="AF90" s="288">
        <v>0</v>
      </c>
      <c r="AG90" s="288">
        <v>100</v>
      </c>
      <c r="AH90" s="288">
        <v>0</v>
      </c>
      <c r="AI90" s="288">
        <v>0</v>
      </c>
      <c r="AJ90" s="288">
        <v>0</v>
      </c>
      <c r="AK90" s="288">
        <v>2894</v>
      </c>
      <c r="AL90" s="288">
        <v>0</v>
      </c>
      <c r="AM90" s="288">
        <v>0</v>
      </c>
      <c r="AN90" s="288">
        <v>-2894</v>
      </c>
      <c r="AO90" s="288">
        <v>0</v>
      </c>
      <c r="AP90" s="288">
        <v>0</v>
      </c>
      <c r="AQ90" s="288">
        <v>2894</v>
      </c>
      <c r="AR90" s="288">
        <v>0</v>
      </c>
      <c r="AS90" s="288">
        <v>0</v>
      </c>
      <c r="AT90" s="288">
        <v>0</v>
      </c>
      <c r="AU90" s="288">
        <v>0</v>
      </c>
      <c r="AV90" s="288">
        <v>0</v>
      </c>
      <c r="AW90" s="288">
        <v>0</v>
      </c>
      <c r="AX90" s="288">
        <v>0</v>
      </c>
      <c r="AY90" s="288">
        <v>724</v>
      </c>
      <c r="AZ90" s="288">
        <v>0</v>
      </c>
      <c r="BA90" s="288">
        <v>0</v>
      </c>
      <c r="BB90" s="288">
        <v>0</v>
      </c>
      <c r="BC90" s="288">
        <v>0.6</v>
      </c>
      <c r="BD90" s="288">
        <v>0</v>
      </c>
      <c r="BE90" s="288">
        <v>0</v>
      </c>
      <c r="BF90" s="288">
        <v>231</v>
      </c>
      <c r="BG90" s="288">
        <v>0</v>
      </c>
      <c r="BH90" s="288">
        <v>171107</v>
      </c>
      <c r="BI90" s="288" t="s">
        <v>344</v>
      </c>
      <c r="BJ90" s="288" t="s">
        <v>751</v>
      </c>
      <c r="BK90" s="288">
        <v>0</v>
      </c>
      <c r="BL90" s="288">
        <v>75</v>
      </c>
    </row>
    <row r="91" spans="1:64" ht="42" x14ac:dyDescent="0.25">
      <c r="A91" s="288">
        <v>550530967</v>
      </c>
      <c r="B91" s="288" t="s">
        <v>1567</v>
      </c>
      <c r="C91" s="288" t="s">
        <v>858</v>
      </c>
      <c r="D91" s="288" t="s">
        <v>191</v>
      </c>
      <c r="E91" s="288" t="s">
        <v>197</v>
      </c>
      <c r="F91" s="288" t="s">
        <v>694</v>
      </c>
      <c r="G91" s="288">
        <v>1</v>
      </c>
      <c r="H91" s="288">
        <v>0</v>
      </c>
      <c r="I91" s="288">
        <v>1.6</v>
      </c>
      <c r="J91" s="288">
        <v>14</v>
      </c>
      <c r="K91" s="288">
        <v>7</v>
      </c>
      <c r="L91" s="288">
        <v>0</v>
      </c>
      <c r="M91" s="288">
        <v>3</v>
      </c>
      <c r="N91" s="288">
        <v>0</v>
      </c>
      <c r="O91" s="288">
        <v>1</v>
      </c>
      <c r="P91" s="288">
        <v>0</v>
      </c>
      <c r="Q91" s="288">
        <v>3</v>
      </c>
      <c r="R91" s="288">
        <v>0</v>
      </c>
      <c r="S91" s="288">
        <v>2</v>
      </c>
      <c r="T91" s="288">
        <v>0</v>
      </c>
      <c r="U91" s="288">
        <v>1</v>
      </c>
      <c r="V91" s="288">
        <v>0</v>
      </c>
      <c r="W91" s="288">
        <v>0</v>
      </c>
      <c r="X91" s="288">
        <v>0</v>
      </c>
      <c r="Y91" s="288">
        <v>0</v>
      </c>
      <c r="Z91" s="288">
        <v>0</v>
      </c>
      <c r="AA91" s="288">
        <v>0</v>
      </c>
      <c r="AB91" s="288">
        <v>0</v>
      </c>
      <c r="AC91" s="288">
        <v>43</v>
      </c>
      <c r="AD91" s="288">
        <v>0</v>
      </c>
      <c r="AE91" s="288">
        <v>100</v>
      </c>
      <c r="AF91" s="288">
        <v>0</v>
      </c>
      <c r="AG91" s="288">
        <v>100</v>
      </c>
      <c r="AH91" s="288">
        <v>0</v>
      </c>
      <c r="AI91" s="288">
        <v>0</v>
      </c>
      <c r="AJ91" s="288">
        <v>0</v>
      </c>
      <c r="AK91" s="288">
        <v>4050</v>
      </c>
      <c r="AL91" s="288">
        <v>0</v>
      </c>
      <c r="AM91" s="288">
        <v>2700</v>
      </c>
      <c r="AN91" s="288">
        <v>-4050</v>
      </c>
      <c r="AO91" s="288">
        <v>-2700</v>
      </c>
      <c r="AP91" s="288">
        <v>0</v>
      </c>
      <c r="AQ91" s="288">
        <v>1350</v>
      </c>
      <c r="AR91" s="288">
        <v>0</v>
      </c>
      <c r="AS91" s="288">
        <v>0</v>
      </c>
      <c r="AT91" s="288">
        <v>0</v>
      </c>
      <c r="AU91" s="288">
        <v>0</v>
      </c>
      <c r="AV91" s="288">
        <v>0</v>
      </c>
      <c r="AW91" s="288">
        <v>0</v>
      </c>
      <c r="AX91" s="288">
        <v>0</v>
      </c>
      <c r="AY91" s="288">
        <v>1350</v>
      </c>
      <c r="AZ91" s="288">
        <v>0</v>
      </c>
      <c r="BA91" s="288">
        <v>1350</v>
      </c>
      <c r="BB91" s="288">
        <v>0</v>
      </c>
      <c r="BC91" s="288">
        <v>0.4</v>
      </c>
      <c r="BD91" s="288">
        <v>0</v>
      </c>
      <c r="BE91" s="288">
        <v>0.3</v>
      </c>
      <c r="BF91" s="288">
        <v>41</v>
      </c>
      <c r="BG91" s="288">
        <v>0</v>
      </c>
      <c r="BH91" s="288">
        <v>91699</v>
      </c>
      <c r="BI91" s="288" t="s">
        <v>344</v>
      </c>
      <c r="BJ91" s="288" t="s">
        <v>672</v>
      </c>
      <c r="BK91" s="288">
        <v>0</v>
      </c>
      <c r="BL91" s="288">
        <v>67</v>
      </c>
    </row>
    <row r="92" spans="1:64" ht="42" x14ac:dyDescent="0.25">
      <c r="A92" s="288">
        <v>550539998</v>
      </c>
      <c r="B92" s="288" t="s">
        <v>871</v>
      </c>
      <c r="C92" s="288" t="s">
        <v>858</v>
      </c>
      <c r="D92" s="288" t="s">
        <v>191</v>
      </c>
      <c r="E92" s="288" t="s">
        <v>197</v>
      </c>
      <c r="F92" s="288" t="s">
        <v>694</v>
      </c>
      <c r="G92" s="288">
        <v>0</v>
      </c>
      <c r="H92" s="288">
        <v>0</v>
      </c>
      <c r="I92" s="288">
        <v>0</v>
      </c>
      <c r="J92" s="288">
        <v>7</v>
      </c>
      <c r="K92" s="288">
        <v>3</v>
      </c>
      <c r="L92" s="288">
        <v>0</v>
      </c>
      <c r="M92" s="288">
        <v>0</v>
      </c>
      <c r="N92" s="288">
        <v>0</v>
      </c>
      <c r="O92" s="288">
        <v>0</v>
      </c>
      <c r="P92" s="288">
        <v>0</v>
      </c>
      <c r="Q92" s="288">
        <v>0</v>
      </c>
      <c r="R92" s="288">
        <v>0</v>
      </c>
      <c r="S92" s="288">
        <v>0</v>
      </c>
      <c r="T92" s="288">
        <v>0</v>
      </c>
      <c r="U92" s="288">
        <v>0</v>
      </c>
      <c r="V92" s="288">
        <v>0</v>
      </c>
      <c r="W92" s="288">
        <v>0</v>
      </c>
      <c r="X92" s="288">
        <v>0</v>
      </c>
      <c r="Y92" s="288">
        <v>0</v>
      </c>
      <c r="Z92" s="288">
        <v>0</v>
      </c>
      <c r="AA92" s="288">
        <v>0</v>
      </c>
      <c r="AB92" s="288">
        <v>0</v>
      </c>
      <c r="AC92" s="288">
        <v>0</v>
      </c>
      <c r="AD92" s="288">
        <v>0</v>
      </c>
      <c r="AE92" s="288">
        <v>0</v>
      </c>
      <c r="AF92" s="288">
        <v>0</v>
      </c>
      <c r="AG92" s="288">
        <v>0</v>
      </c>
      <c r="AH92" s="288">
        <v>0</v>
      </c>
      <c r="AI92" s="288">
        <v>0</v>
      </c>
      <c r="AJ92" s="288">
        <v>0</v>
      </c>
      <c r="AK92" s="288">
        <v>0</v>
      </c>
      <c r="AL92" s="288">
        <v>0</v>
      </c>
      <c r="AM92" s="288">
        <v>0</v>
      </c>
      <c r="AN92" s="288">
        <v>0</v>
      </c>
      <c r="AO92" s="288">
        <v>0</v>
      </c>
      <c r="AP92" s="288">
        <v>0</v>
      </c>
      <c r="AQ92" s="288">
        <v>0</v>
      </c>
      <c r="AR92" s="288">
        <v>0</v>
      </c>
      <c r="AS92" s="288">
        <v>0</v>
      </c>
      <c r="AT92" s="288">
        <v>0</v>
      </c>
      <c r="AU92" s="288">
        <v>0</v>
      </c>
      <c r="AV92" s="288">
        <v>0</v>
      </c>
      <c r="AW92" s="288">
        <v>0</v>
      </c>
      <c r="AX92" s="288">
        <v>0</v>
      </c>
      <c r="AY92" s="288">
        <v>0</v>
      </c>
      <c r="AZ92" s="288">
        <v>0</v>
      </c>
      <c r="BA92" s="288">
        <v>0</v>
      </c>
      <c r="BB92" s="288">
        <v>0</v>
      </c>
      <c r="BC92" s="288">
        <v>0</v>
      </c>
      <c r="BD92" s="288">
        <v>0</v>
      </c>
      <c r="BE92" s="288">
        <v>0</v>
      </c>
      <c r="BF92" s="288">
        <v>44</v>
      </c>
      <c r="BG92" s="288">
        <v>0</v>
      </c>
      <c r="BH92" s="288">
        <v>96177</v>
      </c>
      <c r="BI92" s="288" t="s">
        <v>344</v>
      </c>
      <c r="BJ92" s="288" t="s">
        <v>344</v>
      </c>
      <c r="BK92" s="288">
        <v>0</v>
      </c>
      <c r="BL92" s="288">
        <v>0</v>
      </c>
    </row>
    <row r="93" spans="1:64" ht="63" x14ac:dyDescent="0.25">
      <c r="A93" s="288">
        <v>550539999</v>
      </c>
      <c r="B93" s="288" t="s">
        <v>872</v>
      </c>
      <c r="C93" s="288" t="s">
        <v>858</v>
      </c>
      <c r="D93" s="288" t="s">
        <v>191</v>
      </c>
      <c r="E93" s="288" t="s">
        <v>197</v>
      </c>
      <c r="F93" s="288" t="s">
        <v>694</v>
      </c>
      <c r="G93" s="288">
        <v>0</v>
      </c>
      <c r="H93" s="288">
        <v>0</v>
      </c>
      <c r="I93" s="288">
        <v>0</v>
      </c>
      <c r="J93" s="288">
        <v>5</v>
      </c>
      <c r="K93" s="288">
        <v>3</v>
      </c>
      <c r="L93" s="288">
        <v>1</v>
      </c>
      <c r="M93" s="288">
        <v>0</v>
      </c>
      <c r="N93" s="288">
        <v>0</v>
      </c>
      <c r="O93" s="288">
        <v>0</v>
      </c>
      <c r="P93" s="288">
        <v>0</v>
      </c>
      <c r="Q93" s="288">
        <v>0</v>
      </c>
      <c r="R93" s="288">
        <v>0</v>
      </c>
      <c r="S93" s="288">
        <v>0</v>
      </c>
      <c r="T93" s="288">
        <v>0</v>
      </c>
      <c r="U93" s="288">
        <v>0</v>
      </c>
      <c r="V93" s="288">
        <v>0</v>
      </c>
      <c r="W93" s="288">
        <v>0</v>
      </c>
      <c r="X93" s="288">
        <v>0</v>
      </c>
      <c r="Y93" s="288">
        <v>0</v>
      </c>
      <c r="Z93" s="288">
        <v>0</v>
      </c>
      <c r="AA93" s="288">
        <v>0</v>
      </c>
      <c r="AB93" s="288">
        <v>20</v>
      </c>
      <c r="AC93" s="288">
        <v>0</v>
      </c>
      <c r="AD93" s="288">
        <v>0</v>
      </c>
      <c r="AE93" s="288">
        <v>0</v>
      </c>
      <c r="AF93" s="288">
        <v>0</v>
      </c>
      <c r="AG93" s="288">
        <v>0</v>
      </c>
      <c r="AH93" s="288">
        <v>0</v>
      </c>
      <c r="AI93" s="288">
        <v>0</v>
      </c>
      <c r="AJ93" s="288">
        <v>0</v>
      </c>
      <c r="AK93" s="288">
        <v>0</v>
      </c>
      <c r="AL93" s="288">
        <v>0</v>
      </c>
      <c r="AM93" s="288">
        <v>0</v>
      </c>
      <c r="AN93" s="288">
        <v>0</v>
      </c>
      <c r="AO93" s="288">
        <v>0</v>
      </c>
      <c r="AP93" s="288">
        <v>0</v>
      </c>
      <c r="AQ93" s="288">
        <v>0</v>
      </c>
      <c r="AR93" s="288">
        <v>0</v>
      </c>
      <c r="AS93" s="288">
        <v>0</v>
      </c>
      <c r="AT93" s="288">
        <v>0</v>
      </c>
      <c r="AU93" s="288">
        <v>0</v>
      </c>
      <c r="AV93" s="288">
        <v>0</v>
      </c>
      <c r="AW93" s="288">
        <v>0</v>
      </c>
      <c r="AX93" s="288">
        <v>0</v>
      </c>
      <c r="AY93" s="288">
        <v>0</v>
      </c>
      <c r="AZ93" s="288">
        <v>0</v>
      </c>
      <c r="BA93" s="288">
        <v>0</v>
      </c>
      <c r="BB93" s="288">
        <v>0</v>
      </c>
      <c r="BC93" s="288">
        <v>0</v>
      </c>
      <c r="BD93" s="288">
        <v>0</v>
      </c>
      <c r="BE93" s="288">
        <v>0</v>
      </c>
      <c r="BF93" s="288">
        <v>47</v>
      </c>
      <c r="BG93" s="288">
        <v>0</v>
      </c>
      <c r="BH93" s="288">
        <v>58342</v>
      </c>
      <c r="BI93" s="288" t="s">
        <v>344</v>
      </c>
      <c r="BJ93" s="288" t="s">
        <v>344</v>
      </c>
      <c r="BK93" s="288">
        <v>0</v>
      </c>
      <c r="BL93" s="288">
        <v>0</v>
      </c>
    </row>
  </sheetData>
  <autoFilter ref="A1:AS74" xr:uid="{76B6E3C8-BB63-4AD7-B5D5-28594FDD8EF5}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83"/>
  <sheetViews>
    <sheetView zoomScaleNormal="100" workbookViewId="0">
      <selection activeCell="E7" sqref="E7"/>
    </sheetView>
  </sheetViews>
  <sheetFormatPr defaultColWidth="11.25" defaultRowHeight="15" customHeight="1" x14ac:dyDescent="0.2"/>
  <cols>
    <col min="1" max="1" width="8.875" style="5" customWidth="1"/>
    <col min="2" max="2" width="13.75" style="5" customWidth="1"/>
    <col min="3" max="3" width="32.5" style="5" customWidth="1"/>
    <col min="4" max="4" width="13.75" style="50" customWidth="1"/>
    <col min="5" max="5" width="8.125" style="29" customWidth="1"/>
    <col min="6" max="6" width="50.75" style="5" customWidth="1"/>
    <col min="7" max="7" width="5.625" style="306" bestFit="1" customWidth="1"/>
    <col min="8" max="26" width="6.75" style="5" customWidth="1"/>
    <col min="27" max="16384" width="11.25" style="5"/>
  </cols>
  <sheetData>
    <row r="1" spans="1:7" s="18" customFormat="1" ht="30" customHeight="1" x14ac:dyDescent="0.2">
      <c r="A1" s="19" t="s">
        <v>300</v>
      </c>
      <c r="B1" s="19" t="s">
        <v>364</v>
      </c>
      <c r="C1" s="303" t="s">
        <v>301</v>
      </c>
      <c r="D1" s="325" t="s">
        <v>182</v>
      </c>
      <c r="E1" s="264" t="s">
        <v>4</v>
      </c>
      <c r="F1" s="20" t="s">
        <v>301</v>
      </c>
      <c r="G1" s="304" t="s">
        <v>358</v>
      </c>
    </row>
    <row r="2" spans="1:7" s="18" customFormat="1" ht="18.75" customHeight="1" x14ac:dyDescent="0.2">
      <c r="A2" s="19">
        <v>1</v>
      </c>
      <c r="B2" s="19">
        <v>2</v>
      </c>
      <c r="C2" s="303">
        <v>3</v>
      </c>
      <c r="D2" s="325">
        <v>4</v>
      </c>
      <c r="E2" s="264">
        <v>5</v>
      </c>
      <c r="F2" s="19">
        <v>6</v>
      </c>
      <c r="G2" s="19">
        <v>7</v>
      </c>
    </row>
    <row r="3" spans="1:7" ht="15.75" customHeight="1" x14ac:dyDescent="0.2">
      <c r="A3" s="21">
        <f>[1]Себес!$A2</f>
        <v>169112569</v>
      </c>
      <c r="B3" s="21" t="str">
        <f>_xlfn.XLOOKUP(A3,[1]Себес!$A:$A,[1]Себес!$C:$C,0)</f>
        <v>ACRF1BN101PN</v>
      </c>
      <c r="C3" s="21" t="str">
        <f>_xlfn.XLOOKUP(A3,[1]Себес!$A:$A,[1]Себес!$D:$D,0)</f>
        <v>Бандаж для лица розовый</v>
      </c>
      <c r="D3" s="359">
        <f>_xlfn.XLOOKUP(A3,[1]Себес!$A:$A,[1]Себес!$E:$E,0)</f>
        <v>2038161736993</v>
      </c>
      <c r="E3" s="21">
        <f>_xlfn.XLOOKUP(A3,[1]Себес!$A:$A,[1]Себес!$F:$F,0)</f>
        <v>111</v>
      </c>
      <c r="F3" s="87" t="str">
        <f t="shared" ref="F3" si="0">CONCATENATE(A3,"/",C3,"/",B3,"/",D3)</f>
        <v>169112569/Бандаж для лица розовый/ACRF1BN101PN/2038161736993</v>
      </c>
      <c r="G3" s="305">
        <f>_xlfn.XLOOKUP(A3,[1]Юнит!$A:$A,[1]Юнит!$K:$K)</f>
        <v>0.33600000000000002</v>
      </c>
    </row>
    <row r="4" spans="1:7" ht="15.75" customHeight="1" x14ac:dyDescent="0.2">
      <c r="A4" s="21">
        <f>[1]Себес!$A3</f>
        <v>169153168</v>
      </c>
      <c r="B4" s="21" t="str">
        <f>_xlfn.XLOOKUP(A4,[1]Себес!$A:$A,[1]Себес!$C:$C,0)</f>
        <v>ACRF1BN101BC</v>
      </c>
      <c r="C4" s="21" t="str">
        <f>_xlfn.XLOOKUP(A4,[1]Себес!$A:$A,[1]Себес!$D:$D,0)</f>
        <v>Бандаж для лица черный</v>
      </c>
      <c r="D4" s="359">
        <f>_xlfn.XLOOKUP(A4,[1]Себес!$A:$A,[1]Себес!$E:$E,0)</f>
        <v>2038162681926</v>
      </c>
      <c r="E4" s="21">
        <f>_xlfn.XLOOKUP(A4,[1]Себес!$A:$A,[1]Себес!$F:$F,0)</f>
        <v>90</v>
      </c>
      <c r="F4" s="87" t="str">
        <f t="shared" ref="F4:F67" si="1">CONCATENATE(A4,"/",C4,"/",B4,"/",D4)</f>
        <v>169153168/Бандаж для лица черный/ACRF1BN101BC/2038162681926</v>
      </c>
      <c r="G4" s="305">
        <f>_xlfn.XLOOKUP(A4,[1]Юнит!$A:$A,[1]Юнит!$K:$K)</f>
        <v>0.33600000000000002</v>
      </c>
    </row>
    <row r="5" spans="1:7" ht="15.75" customHeight="1" x14ac:dyDescent="0.2">
      <c r="A5" s="21">
        <f>[1]Себес!$A4</f>
        <v>169395410</v>
      </c>
      <c r="B5" s="21" t="str">
        <f>_xlfn.XLOOKUP(A5,[1]Себес!$A:$A,[1]Себес!$C:$C,0)</f>
        <v>ACRF1BN201GR</v>
      </c>
      <c r="C5" s="21" t="str">
        <f>_xlfn.XLOOKUP(A5,[1]Себес!$A:$A,[1]Себес!$D:$D,0)</f>
        <v>Бандаж для лица серый</v>
      </c>
      <c r="D5" s="359">
        <f>_xlfn.XLOOKUP(A5,[1]Себес!$A:$A,[1]Себес!$E:$E,0)</f>
        <v>2038172050200</v>
      </c>
      <c r="E5" s="21">
        <f>_xlfn.XLOOKUP(A5,[1]Себес!$A:$A,[1]Себес!$F:$F,0)</f>
        <v>206</v>
      </c>
      <c r="F5" s="87" t="str">
        <f t="shared" si="1"/>
        <v>169395410/Бандаж для лица серый/ACRF1BN201GR/2038172050200</v>
      </c>
      <c r="G5" s="305">
        <f>_xlfn.XLOOKUP(A5,[1]Юнит!$A:$A,[1]Юнит!$K:$K)</f>
        <v>0.79800000000000004</v>
      </c>
    </row>
    <row r="6" spans="1:7" ht="15.75" customHeight="1" x14ac:dyDescent="0.2">
      <c r="A6" s="21">
        <f>[1]Себес!$A5</f>
        <v>172832355</v>
      </c>
      <c r="B6" s="21" t="str">
        <f>_xlfn.XLOOKUP(A6,[1]Себес!$A:$A,[1]Себес!$C:$C,0)</f>
        <v>AHMA7BW101BG</v>
      </c>
      <c r="C6" s="21" t="str">
        <f>_xlfn.XLOOKUP(A6,[1]Себес!$A:$A,[1]Себес!$D:$D,0)</f>
        <v>Мешки 7 шт.</v>
      </c>
      <c r="D6" s="359">
        <f>_xlfn.XLOOKUP(A6,[1]Себес!$A:$A,[1]Себес!$E:$E,0)</f>
        <v>2038337652454</v>
      </c>
      <c r="E6" s="21">
        <f>_xlfn.XLOOKUP(A6,[1]Себес!$A:$A,[1]Себес!$F:$F,0)</f>
        <v>375</v>
      </c>
      <c r="F6" s="87" t="str">
        <f t="shared" si="1"/>
        <v>172832355/Мешки 7 шт./AHMA7BW101BG/2038337652454</v>
      </c>
      <c r="G6" s="305">
        <f>_xlfn.XLOOKUP(A6,[1]Юнит!$A:$A,[1]Юнит!$K:$K)</f>
        <v>3.78</v>
      </c>
    </row>
    <row r="7" spans="1:7" ht="15.75" customHeight="1" x14ac:dyDescent="0.2">
      <c r="A7" s="21">
        <f>[1]Себес!$A6</f>
        <v>176500218</v>
      </c>
      <c r="B7" s="21" t="str">
        <f>_xlfn.XLOOKUP(A7,[1]Себес!$A:$A,[1]Себес!$C:$C,0)</f>
        <v>AHMA1BW101BG</v>
      </c>
      <c r="C7" s="21" t="str">
        <f>_xlfn.XLOOKUP(A7,[1]Себес!$A:$A,[1]Себес!$D:$D,0)</f>
        <v>Мешок для бюстгалтеров</v>
      </c>
      <c r="D7" s="359">
        <f>_xlfn.XLOOKUP(A7,[1]Себес!$A:$A,[1]Себес!$E:$E,0)</f>
        <v>2038597850744</v>
      </c>
      <c r="E7" s="21">
        <f>_xlfn.XLOOKUP(A7,[1]Себес!$A:$A,[1]Себес!$F:$F,0)</f>
        <v>71</v>
      </c>
      <c r="F7" s="87" t="str">
        <f t="shared" si="1"/>
        <v>176500218/Мешок для бюстгалтеров/AHMA1BW101BG/2038597850744</v>
      </c>
      <c r="G7" s="305">
        <f>_xlfn.XLOOKUP(A7,[1]Юнит!$A:$A,[1]Юнит!$K:$K)</f>
        <v>0.91800000000000004</v>
      </c>
    </row>
    <row r="8" spans="1:7" ht="15.75" customHeight="1" x14ac:dyDescent="0.2">
      <c r="A8" s="21">
        <f>[1]Себес!$A7</f>
        <v>177404837</v>
      </c>
      <c r="B8" s="21" t="str">
        <f>_xlfn.XLOOKUP(A8,[1]Себес!$A:$A,[1]Себес!$C:$C,0)</f>
        <v>AHMA3BW101BG</v>
      </c>
      <c r="C8" s="21" t="str">
        <f>_xlfn.XLOOKUP(A8,[1]Себес!$A:$A,[1]Себес!$D:$D,0)</f>
        <v>Мешки 3 шт.</v>
      </c>
      <c r="D8" s="359">
        <f>_xlfn.XLOOKUP(A8,[1]Себес!$A:$A,[1]Себес!$E:$E,0)</f>
        <v>2038627692689</v>
      </c>
      <c r="E8" s="21">
        <f>_xlfn.XLOOKUP(A8,[1]Себес!$A:$A,[1]Себес!$F:$F,0)</f>
        <v>166</v>
      </c>
      <c r="F8" s="87" t="str">
        <f t="shared" si="1"/>
        <v>177404837/Мешки 3 шт./AHMA3BW101BG/2038627692689</v>
      </c>
      <c r="G8" s="305">
        <f>_xlfn.XLOOKUP(A8,[1]Юнит!$A:$A,[1]Юнит!$K:$K)</f>
        <v>2.5</v>
      </c>
    </row>
    <row r="9" spans="1:7" ht="15.75" customHeight="1" x14ac:dyDescent="0.2">
      <c r="A9" s="21">
        <f>[1]Себес!$A8</f>
        <v>177405495</v>
      </c>
      <c r="B9" s="21" t="str">
        <f>_xlfn.XLOOKUP(A9,[1]Себес!$A:$A,[1]Себес!$C:$C,0)</f>
        <v>AHMA3BW102BG</v>
      </c>
      <c r="C9" s="21" t="str">
        <f>_xlfn.XLOOKUP(A9,[1]Себес!$A:$A,[1]Себес!$D:$D,0)</f>
        <v>Мешки/деликат 3 шт.</v>
      </c>
      <c r="D9" s="359">
        <f>_xlfn.XLOOKUP(A9,[1]Себес!$A:$A,[1]Себес!$E:$E,0)</f>
        <v>2038627713902</v>
      </c>
      <c r="E9" s="21">
        <f>_xlfn.XLOOKUP(A9,[1]Себес!$A:$A,[1]Себес!$F:$F,0)</f>
        <v>156</v>
      </c>
      <c r="F9" s="87" t="str">
        <f t="shared" si="1"/>
        <v>177405495/Мешки/деликат 3 шт./AHMA3BW102BG/2038627713902</v>
      </c>
      <c r="G9" s="305">
        <f>_xlfn.XLOOKUP(A9,[1]Юнит!$A:$A,[1]Юнит!$K:$K)</f>
        <v>1.7</v>
      </c>
    </row>
    <row r="10" spans="1:7" ht="15.75" customHeight="1" x14ac:dyDescent="0.2">
      <c r="A10" s="21">
        <f>[1]Себес!$A9</f>
        <v>176721350</v>
      </c>
      <c r="B10" s="21" t="str">
        <f>_xlfn.XLOOKUP(A10,[1]Себес!$A:$A,[1]Себес!$C:$C,0)</f>
        <v>AHMA3BW201WH</v>
      </c>
      <c r="C10" s="21" t="str">
        <f>_xlfn.XLOOKUP(A10,[1]Себес!$A:$A,[1]Себес!$D:$D,0)</f>
        <v>Мешки/шнурок мелк 3 шт.</v>
      </c>
      <c r="D10" s="359">
        <f>_xlfn.XLOOKUP(A10,[1]Себес!$A:$A,[1]Себес!$E:$E,0)</f>
        <v>2038606201642</v>
      </c>
      <c r="E10" s="21">
        <f>_xlfn.XLOOKUP(A10,[1]Себес!$A:$A,[1]Себес!$F:$F,0)</f>
        <v>145</v>
      </c>
      <c r="F10" s="87" t="str">
        <f t="shared" si="1"/>
        <v>176721350/Мешки/шнурок мелк 3 шт./AHMA3BW201WH/2038606201642</v>
      </c>
      <c r="G10" s="305">
        <f>_xlfn.XLOOKUP(A10,[1]Юнит!$A:$A,[1]Юнит!$K:$K)</f>
        <v>0.94499999999999995</v>
      </c>
    </row>
    <row r="11" spans="1:7" ht="15.75" customHeight="1" x14ac:dyDescent="0.2">
      <c r="A11" s="21">
        <f>[1]Себес!$A10</f>
        <v>176723275</v>
      </c>
      <c r="B11" s="21" t="str">
        <f>_xlfn.XLOOKUP(A11,[1]Себес!$A:$A,[1]Себес!$C:$C,0)</f>
        <v>AHMA3BW202WH</v>
      </c>
      <c r="C11" s="21" t="str">
        <f>_xlfn.XLOOKUP(A11,[1]Себес!$A:$A,[1]Себес!$D:$D,0)</f>
        <v>Мешки/шнурок крупн 3 шт.</v>
      </c>
      <c r="D11" s="359">
        <f>_xlfn.XLOOKUP(A11,[1]Себес!$A:$A,[1]Себес!$E:$E,0)</f>
        <v>2038606256161</v>
      </c>
      <c r="E11" s="21">
        <f>_xlfn.XLOOKUP(A11,[1]Себес!$A:$A,[1]Себес!$F:$F,0)</f>
        <v>145</v>
      </c>
      <c r="F11" s="87" t="str">
        <f t="shared" si="1"/>
        <v>176723275/Мешки/шнурок крупн 3 шт./AHMA3BW202WH/2038606256161</v>
      </c>
      <c r="G11" s="305">
        <f>_xlfn.XLOOKUP(A11,[1]Юнит!$A:$A,[1]Юнит!$K:$K)</f>
        <v>0.94499999999999995</v>
      </c>
    </row>
    <row r="12" spans="1:7" ht="15.75" customHeight="1" x14ac:dyDescent="0.2">
      <c r="A12" s="21">
        <f>[1]Себес!$A11</f>
        <v>204615141</v>
      </c>
      <c r="B12" s="21" t="str">
        <f>_xlfn.XLOOKUP(A12,[1]Себес!$A:$A,[1]Себес!$C:$C,0)</f>
        <v>AHMA2BW201WH</v>
      </c>
      <c r="C12" s="21" t="str">
        <f>_xlfn.XLOOKUP(A12,[1]Себес!$A:$A,[1]Себес!$D:$D,0)</f>
        <v>Мешки 2 шт. серый</v>
      </c>
      <c r="D12" s="359">
        <f>_xlfn.XLOOKUP(A12,[1]Себес!$A:$A,[1]Себес!$E:$E,0)</f>
        <v>2039404446068</v>
      </c>
      <c r="E12" s="21">
        <f>_xlfn.XLOOKUP(A12,[1]Себес!$A:$A,[1]Себес!$F:$F,0)</f>
        <v>92</v>
      </c>
      <c r="F12" s="87" t="str">
        <f t="shared" si="1"/>
        <v>204615141/Мешки 2 шт. серый/AHMA2BW201WH/2039404446068</v>
      </c>
      <c r="G12" s="305">
        <f>_xlfn.XLOOKUP(A12,[1]Юнит!$A:$A,[1]Юнит!$K:$K)</f>
        <v>0.96</v>
      </c>
    </row>
    <row r="13" spans="1:7" ht="15.75" customHeight="1" x14ac:dyDescent="0.2">
      <c r="A13" s="21">
        <f>[1]Себес!$A12</f>
        <v>236074677</v>
      </c>
      <c r="B13" s="21" t="str">
        <f>_xlfn.XLOOKUP(A13,[1]Себес!$A:$A,[1]Себес!$C:$C,0)</f>
        <v>AHMA2BW202WH</v>
      </c>
      <c r="C13" s="21" t="str">
        <f>_xlfn.XLOOKUP(A13,[1]Себес!$A:$A,[1]Себес!$D:$D,0)</f>
        <v>Мешки 2 шт. розовый</v>
      </c>
      <c r="D13" s="359">
        <f>_xlfn.XLOOKUP(A13,[1]Себес!$A:$A,[1]Себес!$E:$E,0)</f>
        <v>2040278862540</v>
      </c>
      <c r="E13" s="21">
        <f>_xlfn.XLOOKUP(A13,[1]Себес!$A:$A,[1]Себес!$F:$F,0)</f>
        <v>149</v>
      </c>
      <c r="F13" s="87" t="str">
        <f t="shared" si="1"/>
        <v>236074677/Мешки 2 шт. розовый/AHMA2BW202WH/2040278862540</v>
      </c>
      <c r="G13" s="305">
        <f>_xlfn.XLOOKUP(A13,[1]Юнит!$A:$A,[1]Юнит!$K:$K)</f>
        <v>0.96</v>
      </c>
    </row>
    <row r="14" spans="1:7" ht="15.75" customHeight="1" x14ac:dyDescent="0.2">
      <c r="A14" s="21">
        <f>[1]Себес!$A13</f>
        <v>236929187</v>
      </c>
      <c r="B14" s="21" t="str">
        <f>_xlfn.XLOOKUP(A14,[1]Себес!$A:$A,[1]Себес!$C:$C,0)</f>
        <v>AHMA1BW112WH</v>
      </c>
      <c r="C14" s="21" t="str">
        <f>_xlfn.XLOOKUP(A14,[1]Себес!$A:$A,[1]Себес!$D:$D,0)</f>
        <v>Мешок 60*80 крупн</v>
      </c>
      <c r="D14" s="359">
        <f>_xlfn.XLOOKUP(A14,[1]Себес!$A:$A,[1]Себес!$E:$E,0)</f>
        <v>2040335626849</v>
      </c>
      <c r="E14" s="21">
        <f>_xlfn.XLOOKUP(A14,[1]Себес!$A:$A,[1]Себес!$F:$F,0)</f>
        <v>93</v>
      </c>
      <c r="F14" s="87" t="str">
        <f t="shared" si="1"/>
        <v>236929187/Мешок 60*80 крупн/AHMA1BW112WH/2040335626849</v>
      </c>
      <c r="G14" s="305">
        <f>_xlfn.XLOOKUP(A14,[1]Юнит!$A:$A,[1]Юнит!$K:$K)</f>
        <v>0.61599999999999999</v>
      </c>
    </row>
    <row r="15" spans="1:7" ht="15.75" customHeight="1" x14ac:dyDescent="0.2">
      <c r="A15" s="21">
        <f>[1]Себес!$A14</f>
        <v>236929188</v>
      </c>
      <c r="B15" s="21" t="str">
        <f>_xlfn.XLOOKUP(A15,[1]Себес!$A:$A,[1]Себес!$C:$C,0)</f>
        <v>AHMA1BW111WH</v>
      </c>
      <c r="C15" s="21" t="str">
        <f>_xlfn.XLOOKUP(A15,[1]Себес!$A:$A,[1]Себес!$D:$D,0)</f>
        <v>Мешок 60*80 мелк</v>
      </c>
      <c r="D15" s="359">
        <f>_xlfn.XLOOKUP(A15,[1]Себес!$A:$A,[1]Себес!$E:$E,0)</f>
        <v>2040335648124</v>
      </c>
      <c r="E15" s="21">
        <f>_xlfn.XLOOKUP(A15,[1]Себес!$A:$A,[1]Себес!$F:$F,0)</f>
        <v>93</v>
      </c>
      <c r="F15" s="87" t="str">
        <f t="shared" si="1"/>
        <v>236929188/Мешок 60*80 мелк/AHMA1BW111WH/2040335648124</v>
      </c>
      <c r="G15" s="305">
        <f>_xlfn.XLOOKUP(A15,[1]Юнит!$A:$A,[1]Юнит!$K:$K)</f>
        <v>0.61599999999999999</v>
      </c>
    </row>
    <row r="16" spans="1:7" ht="15.75" customHeight="1" x14ac:dyDescent="0.2">
      <c r="A16" s="21">
        <f>[1]Себес!$A15</f>
        <v>239235150</v>
      </c>
      <c r="B16" s="21" t="str">
        <f>_xlfn.XLOOKUP(A16,[1]Себес!$A:$A,[1]Себес!$C:$C,0)</f>
        <v>AHMA1BW301WH</v>
      </c>
      <c r="C16" s="21" t="str">
        <f>_xlfn.XLOOKUP(A16,[1]Себес!$A:$A,[1]Себес!$D:$D,0)</f>
        <v>Мешок для обуви L - 30 см</v>
      </c>
      <c r="D16" s="359">
        <f>_xlfn.XLOOKUP(A16,[1]Себес!$A:$A,[1]Себес!$E:$E,0)</f>
        <v>2040478720961</v>
      </c>
      <c r="E16" s="21">
        <f>_xlfn.XLOOKUP(A16,[1]Себес!$A:$A,[1]Себес!$F:$F,0)</f>
        <v>115</v>
      </c>
      <c r="F16" s="87" t="str">
        <f t="shared" si="1"/>
        <v>239235150/Мешок для обуви L - 30 см/AHMA1BW301WH/2040478720961</v>
      </c>
      <c r="G16" s="305">
        <f>_xlfn.XLOOKUP(A16,[1]Юнит!$A:$A,[1]Юнит!$K:$K)</f>
        <v>0.96899999999999997</v>
      </c>
    </row>
    <row r="17" spans="1:7" ht="15.75" customHeight="1" x14ac:dyDescent="0.2">
      <c r="A17" s="21">
        <f>[1]Себес!$A16</f>
        <v>239233529</v>
      </c>
      <c r="B17" s="21" t="str">
        <f>_xlfn.XLOOKUP(A17,[1]Себес!$A:$A,[1]Себес!$C:$C,0)</f>
        <v>AHMA1BW302WH</v>
      </c>
      <c r="C17" s="21" t="str">
        <f>_xlfn.XLOOKUP(A17,[1]Себес!$A:$A,[1]Себес!$D:$D,0)</f>
        <v>Мешок для обуви XL - 35 см</v>
      </c>
      <c r="D17" s="359">
        <f>_xlfn.XLOOKUP(A17,[1]Себес!$A:$A,[1]Себес!$E:$E,0)</f>
        <v>2040478696884</v>
      </c>
      <c r="E17" s="21">
        <f>_xlfn.XLOOKUP(A17,[1]Себес!$A:$A,[1]Себес!$F:$F,0)</f>
        <v>144</v>
      </c>
      <c r="F17" s="87" t="str">
        <f t="shared" si="1"/>
        <v>239233529/Мешок для обуви XL - 35 см/AHMA1BW302WH/2040478696884</v>
      </c>
      <c r="G17" s="305">
        <f>_xlfn.XLOOKUP(A17,[1]Юнит!$A:$A,[1]Юнит!$K:$K)</f>
        <v>1.9359999999999999</v>
      </c>
    </row>
    <row r="18" spans="1:7" ht="15.75" customHeight="1" x14ac:dyDescent="0.2">
      <c r="A18" s="21">
        <f>[1]Себес!$A17</f>
        <v>173605843</v>
      </c>
      <c r="B18" s="21" t="str">
        <f>_xlfn.XLOOKUP(A18,[1]Себес!$A:$A,[1]Себес!$C:$C,0)</f>
        <v>ACRH1MS101RJ</v>
      </c>
      <c r="C18" s="21" t="str">
        <f>_xlfn.XLOOKUP(A18,[1]Себес!$A:$A,[1]Себес!$D:$D,0)</f>
        <v>Массажер для пальцев</v>
      </c>
      <c r="D18" s="359">
        <f>_xlfn.XLOOKUP(A18,[1]Себес!$A:$A,[1]Себес!$E:$E,0)</f>
        <v>2038430289250</v>
      </c>
      <c r="E18" s="21">
        <f>_xlfn.XLOOKUP(A18,[1]Себес!$A:$A,[1]Себес!$F:$F,0)</f>
        <v>66</v>
      </c>
      <c r="F18" s="87" t="str">
        <f t="shared" si="1"/>
        <v>173605843/Массажер для пальцев/ACRH1MS101RJ/2038430289250</v>
      </c>
      <c r="G18" s="305">
        <f>_xlfn.XLOOKUP(A18,[1]Юнит!$A:$A,[1]Юнит!$K:$K)</f>
        <v>0.24</v>
      </c>
    </row>
    <row r="19" spans="1:7" ht="15.75" customHeight="1" x14ac:dyDescent="0.2">
      <c r="A19" s="21">
        <f>[1]Себес!$A18</f>
        <v>223420736</v>
      </c>
      <c r="B19" s="21" t="str">
        <f>_xlfn.XLOOKUP(A19,[1]Себес!$A:$A,[1]Себес!$C:$C,0)</f>
        <v>ACRB1MS101RJ</v>
      </c>
      <c r="C19" s="21" t="str">
        <f>_xlfn.XLOOKUP(A19,[1]Себес!$A:$A,[1]Себес!$D:$D,0)</f>
        <v>Массажер для тела оранжевый</v>
      </c>
      <c r="D19" s="359">
        <f>_xlfn.XLOOKUP(A19,[1]Себес!$A:$A,[1]Себес!$E:$E,0)</f>
        <v>2039813223373</v>
      </c>
      <c r="E19" s="21">
        <f>_xlfn.XLOOKUP(A19,[1]Себес!$A:$A,[1]Себес!$F:$F,0)</f>
        <v>151</v>
      </c>
      <c r="F19" s="87" t="str">
        <f t="shared" si="1"/>
        <v>223420736/Массажер для тела оранжевый/ACRB1MS101RJ/2039813223373</v>
      </c>
      <c r="G19" s="305">
        <f>_xlfn.XLOOKUP(A19,[1]Юнит!$A:$A,[1]Юнит!$K:$K)</f>
        <v>0.99</v>
      </c>
    </row>
    <row r="20" spans="1:7" ht="15.75" customHeight="1" x14ac:dyDescent="0.2">
      <c r="A20" s="21">
        <f>[1]Себес!$A19</f>
        <v>275208801</v>
      </c>
      <c r="B20" s="21" t="str">
        <f>_xlfn.XLOOKUP(A20,[1]Себес!$A:$A,[1]Себес!$C:$C,0)</f>
        <v>ACRB1MS101PN</v>
      </c>
      <c r="C20" s="21" t="str">
        <f>_xlfn.XLOOKUP(A20,[1]Себес!$A:$A,[1]Себес!$D:$D,0)</f>
        <v>Массажер для тела розовый</v>
      </c>
      <c r="D20" s="359">
        <f>_xlfn.XLOOKUP(A20,[1]Себес!$A:$A,[1]Себес!$E:$E,0)</f>
        <v>2041591042329</v>
      </c>
      <c r="E20" s="21">
        <f>_xlfn.XLOOKUP(A20,[1]Себес!$A:$A,[1]Себес!$F:$F,0)</f>
        <v>151</v>
      </c>
      <c r="F20" s="87" t="str">
        <f t="shared" si="1"/>
        <v>275208801/Массажер для тела розовый/ACRB1MS101PN/2041591042329</v>
      </c>
      <c r="G20" s="305">
        <f>_xlfn.XLOOKUP(A20,[1]Юнит!$A:$A,[1]Юнит!$K:$K)</f>
        <v>0.99</v>
      </c>
    </row>
    <row r="21" spans="1:7" ht="15.75" customHeight="1" x14ac:dyDescent="0.2">
      <c r="A21" s="21">
        <f>[1]Себес!$A20</f>
        <v>275208802</v>
      </c>
      <c r="B21" s="21" t="str">
        <f>_xlfn.XLOOKUP(A21,[1]Себес!$A:$A,[1]Себес!$C:$C,0)</f>
        <v>ACRB1MS101BL</v>
      </c>
      <c r="C21" s="21" t="str">
        <f>_xlfn.XLOOKUP(A21,[1]Себес!$A:$A,[1]Себес!$D:$D,0)</f>
        <v>Массажер для тела голубой</v>
      </c>
      <c r="D21" s="359">
        <f>_xlfn.XLOOKUP(A21,[1]Себес!$A:$A,[1]Себес!$E:$E,0)</f>
        <v>2041591055954</v>
      </c>
      <c r="E21" s="21">
        <f>_xlfn.XLOOKUP(A21,[1]Себес!$A:$A,[1]Себес!$F:$F,0)</f>
        <v>151</v>
      </c>
      <c r="F21" s="87" t="str">
        <f t="shared" si="1"/>
        <v>275208802/Массажер для тела голубой/ACRB1MS101BL/2041591055954</v>
      </c>
      <c r="G21" s="305">
        <f>_xlfn.XLOOKUP(A21,[1]Юнит!$A:$A,[1]Юнит!$K:$K)</f>
        <v>0.99</v>
      </c>
    </row>
    <row r="22" spans="1:7" ht="15.75" customHeight="1" x14ac:dyDescent="0.2">
      <c r="A22" s="21">
        <f>[1]Себес!$A21</f>
        <v>236072835</v>
      </c>
      <c r="B22" s="21" t="str">
        <f>_xlfn.XLOOKUP(A22,[1]Себес!$A:$A,[1]Себес!$C:$C,0)</f>
        <v>ACRB1MS106WH</v>
      </c>
      <c r="C22" s="21" t="str">
        <f>_xlfn.XLOOKUP(A22,[1]Себес!$A:$A,[1]Себес!$D:$D,0)</f>
        <v>Мяч с шипами белый 6 см</v>
      </c>
      <c r="D22" s="359">
        <f>_xlfn.XLOOKUP(A22,[1]Себес!$A:$A,[1]Себес!$E:$E,0)</f>
        <v>2040278804496</v>
      </c>
      <c r="E22" s="21">
        <f>_xlfn.XLOOKUP(A22,[1]Себес!$A:$A,[1]Себес!$F:$F,0)</f>
        <v>59</v>
      </c>
      <c r="F22" s="87" t="str">
        <f t="shared" si="1"/>
        <v>236072835/Мяч с шипами белый 6 см/ACRB1MS106WH/2040278804496</v>
      </c>
      <c r="G22" s="305">
        <f>_xlfn.XLOOKUP(A22,[1]Юнит!$A:$A,[1]Юнит!$K:$K)</f>
        <v>0.34300000000000003</v>
      </c>
    </row>
    <row r="23" spans="1:7" ht="15.75" customHeight="1" x14ac:dyDescent="0.2">
      <c r="A23" s="21">
        <f>[1]Себес!$A22</f>
        <v>236072836</v>
      </c>
      <c r="B23" s="21" t="str">
        <f>_xlfn.XLOOKUP(A23,[1]Себес!$A:$A,[1]Себес!$C:$C,0)</f>
        <v>ACRB1MS106PN</v>
      </c>
      <c r="C23" s="21" t="str">
        <f>_xlfn.XLOOKUP(A23,[1]Себес!$A:$A,[1]Себес!$D:$D,0)</f>
        <v>Мяч с шипами розовый 6 см</v>
      </c>
      <c r="D23" s="359">
        <f>_xlfn.XLOOKUP(A23,[1]Себес!$A:$A,[1]Себес!$E:$E,0)</f>
        <v>2040278810534</v>
      </c>
      <c r="E23" s="21">
        <f>_xlfn.XLOOKUP(A23,[1]Себес!$A:$A,[1]Себес!$F:$F,0)</f>
        <v>64</v>
      </c>
      <c r="F23" s="87" t="str">
        <f t="shared" si="1"/>
        <v>236072836/Мяч с шипами розовый 6 см/ACRB1MS106PN/2040278810534</v>
      </c>
      <c r="G23" s="305">
        <f>_xlfn.XLOOKUP(A23,[1]Юнит!$A:$A,[1]Юнит!$K:$K)</f>
        <v>0.34300000000000003</v>
      </c>
    </row>
    <row r="24" spans="1:7" ht="15.75" customHeight="1" x14ac:dyDescent="0.2">
      <c r="A24" s="21">
        <f>[1]Себес!$A23</f>
        <v>236072834</v>
      </c>
      <c r="B24" s="21" t="str">
        <f>_xlfn.XLOOKUP(A24,[1]Себес!$A:$A,[1]Себес!$C:$C,0)</f>
        <v>ACRB1MS106BL</v>
      </c>
      <c r="C24" s="21" t="str">
        <f>_xlfn.XLOOKUP(A24,[1]Себес!$A:$A,[1]Себес!$D:$D,0)</f>
        <v>Мяч с шипами голубой 6 см</v>
      </c>
      <c r="D24" s="359">
        <f>_xlfn.XLOOKUP(A24,[1]Себес!$A:$A,[1]Себес!$E:$E,0)</f>
        <v>2040278804649</v>
      </c>
      <c r="E24" s="21">
        <f>_xlfn.XLOOKUP(A24,[1]Себес!$A:$A,[1]Себес!$F:$F,0)</f>
        <v>59</v>
      </c>
      <c r="F24" s="87" t="str">
        <f t="shared" si="1"/>
        <v>236072834/Мяч с шипами голубой 6 см/ACRB1MS106BL/2040278804649</v>
      </c>
      <c r="G24" s="305">
        <f>_xlfn.XLOOKUP(A24,[1]Юнит!$A:$A,[1]Юнит!$K:$K)</f>
        <v>0.34300000000000003</v>
      </c>
    </row>
    <row r="25" spans="1:7" ht="15.75" customHeight="1" x14ac:dyDescent="0.2">
      <c r="A25" s="21">
        <f>[1]Себес!$A24</f>
        <v>223671295</v>
      </c>
      <c r="B25" s="21" t="str">
        <f>_xlfn.XLOOKUP(A25,[1]Себес!$A:$A,[1]Себес!$C:$C,0)</f>
        <v>ACRB1MS106RJ</v>
      </c>
      <c r="C25" s="21" t="str">
        <f>_xlfn.XLOOKUP(A25,[1]Себес!$A:$A,[1]Себес!$D:$D,0)</f>
        <v>Мяч с шипами оранжевый 6 см</v>
      </c>
      <c r="D25" s="359">
        <f>_xlfn.XLOOKUP(A25,[1]Себес!$A:$A,[1]Себес!$E:$E,0)</f>
        <v>2039818580389</v>
      </c>
      <c r="E25" s="21">
        <f>_xlfn.XLOOKUP(A25,[1]Себес!$A:$A,[1]Себес!$F:$F,0)</f>
        <v>59</v>
      </c>
      <c r="F25" s="87" t="str">
        <f t="shared" si="1"/>
        <v>223671295/Мяч с шипами оранжевый 6 см/ACRB1MS106RJ/2039818580389</v>
      </c>
      <c r="G25" s="305">
        <f>_xlfn.XLOOKUP(A25,[1]Юнит!$A:$A,[1]Юнит!$K:$K)</f>
        <v>0.34300000000000003</v>
      </c>
    </row>
    <row r="26" spans="1:7" ht="15.75" customHeight="1" x14ac:dyDescent="0.2">
      <c r="A26" s="21">
        <f>[1]Себес!$A25</f>
        <v>370591238</v>
      </c>
      <c r="B26" s="21" t="str">
        <f>_xlfn.XLOOKUP(A26,[1]Себес!$A:$A,[1]Себес!$C:$C,0)</f>
        <v>ACRB1MS106BС</v>
      </c>
      <c r="C26" s="21" t="str">
        <f>_xlfn.XLOOKUP(A26,[1]Себес!$A:$A,[1]Себес!$D:$D,0)</f>
        <v>Мяч с шипами черный 6 см</v>
      </c>
      <c r="D26" s="359">
        <f>_xlfn.XLOOKUP(A26,[1]Себес!$A:$A,[1]Себес!$E:$E,0)</f>
        <v>2043369663040</v>
      </c>
      <c r="E26" s="21">
        <f>_xlfn.XLOOKUP(A26,[1]Себес!$A:$A,[1]Себес!$F:$F,0)</f>
        <v>49</v>
      </c>
      <c r="F26" s="87" t="str">
        <f t="shared" si="1"/>
        <v>370591238/Мяч с шипами черный 6 см/ACRB1MS106BС/2043369663040</v>
      </c>
      <c r="G26" s="305">
        <f>_xlfn.XLOOKUP(A26,[1]Юнит!$A:$A,[1]Юнит!$K:$K)</f>
        <v>0.34300000000000003</v>
      </c>
    </row>
    <row r="27" spans="1:7" ht="15.75" customHeight="1" x14ac:dyDescent="0.2">
      <c r="A27" s="21">
        <f>[1]Себес!$A26</f>
        <v>419145391</v>
      </c>
      <c r="B27" s="21" t="str">
        <f>_xlfn.XLOOKUP(A27,[1]Себес!$A:$A,[1]Себес!$C:$C,0)</f>
        <v>ACRB1MS107WH</v>
      </c>
      <c r="C27" s="21" t="str">
        <f>_xlfn.XLOOKUP(A27,[1]Себес!$A:$A,[1]Себес!$D:$D,0)</f>
        <v>Мяч с шипами белый 7 см</v>
      </c>
      <c r="D27" s="359">
        <f>_xlfn.XLOOKUP(A27,[1]Себес!$A:$A,[1]Себес!$E:$E,0)</f>
        <v>2044025326637</v>
      </c>
      <c r="E27" s="21">
        <f>_xlfn.XLOOKUP(A27,[1]Себес!$A:$A,[1]Себес!$F:$F,0)</f>
        <v>62</v>
      </c>
      <c r="F27" s="87" t="str">
        <f t="shared" si="1"/>
        <v>419145391/Мяч с шипами белый 7 см/ACRB1MS107WH/2044025326637</v>
      </c>
      <c r="G27" s="305">
        <f>_xlfn.XLOOKUP(A27,[1]Юнит!$A:$A,[1]Юнит!$K:$K)</f>
        <v>0.51200000000000001</v>
      </c>
    </row>
    <row r="28" spans="1:7" ht="15.75" customHeight="1" x14ac:dyDescent="0.2">
      <c r="A28" s="21">
        <f>[1]Себес!$A27</f>
        <v>419145389</v>
      </c>
      <c r="B28" s="21" t="str">
        <f>_xlfn.XLOOKUP(A28,[1]Себес!$A:$A,[1]Себес!$C:$C,0)</f>
        <v>ACRB1MS107PN</v>
      </c>
      <c r="C28" s="21" t="str">
        <f>_xlfn.XLOOKUP(A28,[1]Себес!$A:$A,[1]Себес!$D:$D,0)</f>
        <v>Мяч с шипами розовый 7 см</v>
      </c>
      <c r="D28" s="359">
        <f>_xlfn.XLOOKUP(A28,[1]Себес!$A:$A,[1]Себес!$E:$E,0)</f>
        <v>2044025316447</v>
      </c>
      <c r="E28" s="21">
        <f>_xlfn.XLOOKUP(A28,[1]Себес!$A:$A,[1]Себес!$F:$F,0)</f>
        <v>63</v>
      </c>
      <c r="F28" s="87" t="str">
        <f t="shared" si="1"/>
        <v>419145389/Мяч с шипами розовый 7 см/ACRB1MS107PN/2044025316447</v>
      </c>
      <c r="G28" s="305">
        <f>_xlfn.XLOOKUP(A28,[1]Юнит!$A:$A,[1]Юнит!$K:$K)</f>
        <v>0.51200000000000001</v>
      </c>
    </row>
    <row r="29" spans="1:7" ht="15.75" customHeight="1" x14ac:dyDescent="0.2">
      <c r="A29" s="21">
        <f>[1]Себес!$A28</f>
        <v>419145748</v>
      </c>
      <c r="B29" s="21" t="str">
        <f>_xlfn.XLOOKUP(A29,[1]Себес!$A:$A,[1]Себес!$C:$C,0)</f>
        <v>ACRB1MS107BL</v>
      </c>
      <c r="C29" s="21" t="str">
        <f>_xlfn.XLOOKUP(A29,[1]Себес!$A:$A,[1]Себес!$D:$D,0)</f>
        <v>Мяч с шипами голубой 7 см</v>
      </c>
      <c r="D29" s="359">
        <f>_xlfn.XLOOKUP(A29,[1]Себес!$A:$A,[1]Себес!$E:$E,0)</f>
        <v>2044025338661</v>
      </c>
      <c r="E29" s="21">
        <f>_xlfn.XLOOKUP(A29,[1]Себес!$A:$A,[1]Себес!$F:$F,0)</f>
        <v>63</v>
      </c>
      <c r="F29" s="87" t="str">
        <f t="shared" si="1"/>
        <v>419145748/Мяч с шипами голубой 7 см/ACRB1MS107BL/2044025338661</v>
      </c>
      <c r="G29" s="305">
        <f>_xlfn.XLOOKUP(A29,[1]Юнит!$A:$A,[1]Юнит!$K:$K)</f>
        <v>0.51200000000000001</v>
      </c>
    </row>
    <row r="30" spans="1:7" ht="15.75" customHeight="1" x14ac:dyDescent="0.2">
      <c r="A30" s="21">
        <f>[1]Себес!$A29</f>
        <v>419141548</v>
      </c>
      <c r="B30" s="21" t="str">
        <f>_xlfn.XLOOKUP(A30,[1]Себес!$A:$A,[1]Себес!$C:$C,0)</f>
        <v>ACRB1MS107RJ</v>
      </c>
      <c r="C30" s="21" t="str">
        <f>_xlfn.XLOOKUP(A30,[1]Себес!$A:$A,[1]Себес!$D:$D,0)</f>
        <v>Мяч с шипами оранжевый 7 см</v>
      </c>
      <c r="D30" s="359">
        <f>_xlfn.XLOOKUP(A30,[1]Себес!$A:$A,[1]Себес!$E:$E,0)</f>
        <v>2044025288003</v>
      </c>
      <c r="E30" s="21">
        <f>_xlfn.XLOOKUP(A30,[1]Себес!$A:$A,[1]Себес!$F:$F,0)</f>
        <v>63</v>
      </c>
      <c r="F30" s="87" t="str">
        <f t="shared" si="1"/>
        <v>419141548/Мяч с шипами оранжевый 7 см/ACRB1MS107RJ/2044025288003</v>
      </c>
      <c r="G30" s="305">
        <f>_xlfn.XLOOKUP(A30,[1]Юнит!$A:$A,[1]Юнит!$K:$K)</f>
        <v>0.51200000000000001</v>
      </c>
    </row>
    <row r="31" spans="1:7" ht="15.75" customHeight="1" x14ac:dyDescent="0.2">
      <c r="A31" s="21">
        <f>[1]Себес!$A30</f>
        <v>419145985</v>
      </c>
      <c r="B31" s="21" t="str">
        <f>_xlfn.XLOOKUP(A31,[1]Себес!$A:$A,[1]Себес!$C:$C,0)</f>
        <v>ACRB1MS107BС</v>
      </c>
      <c r="C31" s="21" t="str">
        <f>_xlfn.XLOOKUP(A31,[1]Себес!$A:$A,[1]Себес!$D:$D,0)</f>
        <v>Мяч с шипами черный 7 см</v>
      </c>
      <c r="D31" s="359">
        <f>_xlfn.XLOOKUP(A31,[1]Себес!$A:$A,[1]Себес!$E:$E,0)</f>
        <v>2044025344532</v>
      </c>
      <c r="E31" s="21">
        <f>_xlfn.XLOOKUP(A31,[1]Себес!$A:$A,[1]Себес!$F:$F,0)</f>
        <v>63</v>
      </c>
      <c r="F31" s="87" t="str">
        <f t="shared" si="1"/>
        <v>419145985/Мяч с шипами черный 7 см/ACRB1MS107BС/2044025344532</v>
      </c>
      <c r="G31" s="305">
        <f>_xlfn.XLOOKUP(A31,[1]Юнит!$A:$A,[1]Юнит!$K:$K)</f>
        <v>0.51200000000000001</v>
      </c>
    </row>
    <row r="32" spans="1:7" ht="15.75" customHeight="1" x14ac:dyDescent="0.2">
      <c r="A32" s="21">
        <f>[1]Себес!$A31</f>
        <v>419145390</v>
      </c>
      <c r="B32" s="21" t="str">
        <f>_xlfn.XLOOKUP(A32,[1]Себес!$A:$A,[1]Себес!$C:$C,0)</f>
        <v>ACRB1MS109PN</v>
      </c>
      <c r="C32" s="21" t="str">
        <f>_xlfn.XLOOKUP(A32,[1]Себес!$A:$A,[1]Себес!$D:$D,0)</f>
        <v>Мяч с шипами розовый 9 см</v>
      </c>
      <c r="D32" s="359">
        <f>_xlfn.XLOOKUP(A32,[1]Себес!$A:$A,[1]Себес!$E:$E,0)</f>
        <v>2044025321588</v>
      </c>
      <c r="E32" s="21">
        <f>_xlfn.XLOOKUP(A32,[1]Себес!$A:$A,[1]Себес!$F:$F,0)</f>
        <v>91</v>
      </c>
      <c r="F32" s="87" t="str">
        <f t="shared" si="1"/>
        <v>419145390/Мяч с шипами розовый 9 см/ACRB1MS109PN/2044025321588</v>
      </c>
      <c r="G32" s="305">
        <f>_xlfn.XLOOKUP(A32,[1]Юнит!$A:$A,[1]Юнит!$K:$K)</f>
        <v>0.72899999999999998</v>
      </c>
    </row>
    <row r="33" spans="1:7" ht="15.75" customHeight="1" x14ac:dyDescent="0.2">
      <c r="A33" s="21">
        <f>[1]Себес!$A32</f>
        <v>419145749</v>
      </c>
      <c r="B33" s="21" t="str">
        <f>_xlfn.XLOOKUP(A33,[1]Себес!$A:$A,[1]Себес!$C:$C,0)</f>
        <v>ACRB1MS109BL</v>
      </c>
      <c r="C33" s="21" t="str">
        <f>_xlfn.XLOOKUP(A33,[1]Себес!$A:$A,[1]Себес!$D:$D,0)</f>
        <v>Мяч с шипами голубой 9 см</v>
      </c>
      <c r="D33" s="359">
        <f>_xlfn.XLOOKUP(A33,[1]Себес!$A:$A,[1]Себес!$E:$E,0)</f>
        <v>2044025342057</v>
      </c>
      <c r="E33" s="21">
        <f>_xlfn.XLOOKUP(A33,[1]Себес!$A:$A,[1]Себес!$F:$F,0)</f>
        <v>91</v>
      </c>
      <c r="F33" s="87" t="str">
        <f t="shared" si="1"/>
        <v>419145749/Мяч с шипами голубой 9 см/ACRB1MS109BL/2044025342057</v>
      </c>
      <c r="G33" s="305">
        <f>_xlfn.XLOOKUP(A33,[1]Юнит!$A:$A,[1]Юнит!$K:$K)</f>
        <v>0.72899999999999998</v>
      </c>
    </row>
    <row r="34" spans="1:7" ht="15.75" customHeight="1" x14ac:dyDescent="0.2">
      <c r="A34" s="21">
        <f>[1]Себес!$A33</f>
        <v>419141549</v>
      </c>
      <c r="B34" s="21" t="str">
        <f>_xlfn.XLOOKUP(A34,[1]Себес!$A:$A,[1]Себес!$C:$C,0)</f>
        <v>ACRB1MS109RJ</v>
      </c>
      <c r="C34" s="21" t="str">
        <f>_xlfn.XLOOKUP(A34,[1]Себес!$A:$A,[1]Себес!$D:$D,0)</f>
        <v>Мяч с шипами оранжевый 9 см</v>
      </c>
      <c r="D34" s="359">
        <f>_xlfn.XLOOKUP(A34,[1]Себес!$A:$A,[1]Себес!$E:$E,0)</f>
        <v>2044025291485</v>
      </c>
      <c r="E34" s="21">
        <f>_xlfn.XLOOKUP(A34,[1]Себес!$A:$A,[1]Себес!$F:$F,0)</f>
        <v>91</v>
      </c>
      <c r="F34" s="87" t="str">
        <f t="shared" si="1"/>
        <v>419141549/Мяч с шипами оранжевый 9 см/ACRB1MS109RJ/2044025291485</v>
      </c>
      <c r="G34" s="305">
        <f>_xlfn.XLOOKUP(A34,[1]Юнит!$A:$A,[1]Юнит!$K:$K)</f>
        <v>0.72899999999999998</v>
      </c>
    </row>
    <row r="35" spans="1:7" ht="15.75" customHeight="1" x14ac:dyDescent="0.2">
      <c r="A35" s="21">
        <f>[1]Себес!$A34</f>
        <v>419145986</v>
      </c>
      <c r="B35" s="21" t="str">
        <f>_xlfn.XLOOKUP(A35,[1]Себес!$A:$A,[1]Себес!$C:$C,0)</f>
        <v>ACRB1MS109BС</v>
      </c>
      <c r="C35" s="21" t="str">
        <f>_xlfn.XLOOKUP(A35,[1]Себес!$A:$A,[1]Себес!$D:$D,0)</f>
        <v>Мяч с шипами черный 9 см</v>
      </c>
      <c r="D35" s="359">
        <f>_xlfn.XLOOKUP(A35,[1]Себес!$A:$A,[1]Себес!$E:$E,0)</f>
        <v>2044025347953</v>
      </c>
      <c r="E35" s="21">
        <f>_xlfn.XLOOKUP(A35,[1]Себес!$A:$A,[1]Себес!$F:$F,0)</f>
        <v>91</v>
      </c>
      <c r="F35" s="87" t="str">
        <f t="shared" si="1"/>
        <v>419145986/Мяч с шипами черный 9 см/ACRB1MS109BС/2044025347953</v>
      </c>
      <c r="G35" s="305">
        <f>_xlfn.XLOOKUP(A35,[1]Юнит!$A:$A,[1]Юнит!$K:$K)</f>
        <v>0.72899999999999998</v>
      </c>
    </row>
    <row r="36" spans="1:7" ht="15.75" customHeight="1" x14ac:dyDescent="0.2">
      <c r="A36" s="21">
        <f>[1]Себес!$A35</f>
        <v>419146579</v>
      </c>
      <c r="B36" s="21" t="str">
        <f>_xlfn.XLOOKUP(A36,[1]Себес!$A:$A,[1]Себес!$C:$C,0)</f>
        <v>ACRB1MS109LI</v>
      </c>
      <c r="C36" s="21" t="str">
        <f>_xlfn.XLOOKUP(A36,[1]Себес!$A:$A,[1]Себес!$D:$D,0)</f>
        <v>Мяч с шипами фиолетовый 9 см</v>
      </c>
      <c r="D36" s="359">
        <f>_xlfn.XLOOKUP(A36,[1]Себес!$A:$A,[1]Себес!$E:$E,0)</f>
        <v>2044025354937</v>
      </c>
      <c r="E36" s="21">
        <f>_xlfn.XLOOKUP(A36,[1]Себес!$A:$A,[1]Себес!$F:$F,0)</f>
        <v>91</v>
      </c>
      <c r="F36" s="87" t="str">
        <f t="shared" si="1"/>
        <v>419146579/Мяч с шипами фиолетовый 9 см/ACRB1MS109LI/2044025354937</v>
      </c>
      <c r="G36" s="305">
        <f>_xlfn.XLOOKUP(A36,[1]Юнит!$A:$A,[1]Юнит!$K:$K)</f>
        <v>0.72899999999999998</v>
      </c>
    </row>
    <row r="37" spans="1:7" ht="15.75" customHeight="1" x14ac:dyDescent="0.2">
      <c r="A37" s="21">
        <f>[1]Себес!$A36</f>
        <v>340734340</v>
      </c>
      <c r="B37" s="21" t="str">
        <f>_xlfn.XLOOKUP(A37,[1]Себес!$A:$A,[1]Себес!$C:$C,0)</f>
        <v>ACRB1MS103PN</v>
      </c>
      <c r="C37" s="21" t="str">
        <f>_xlfn.XLOOKUP(A37,[1]Себес!$A:$A,[1]Себес!$D:$D,0)</f>
        <v>Мяч гладкий розовый</v>
      </c>
      <c r="D37" s="359">
        <f>_xlfn.XLOOKUP(A37,[1]Себес!$A:$A,[1]Себес!$E:$E,0)</f>
        <v>2042985583893</v>
      </c>
      <c r="E37" s="21">
        <f>_xlfn.XLOOKUP(A37,[1]Себес!$A:$A,[1]Себес!$F:$F,0)</f>
        <v>87</v>
      </c>
      <c r="F37" s="87" t="str">
        <f t="shared" si="1"/>
        <v>340734340/Мяч гладкий розовый/ACRB1MS103PN/2042985583893</v>
      </c>
      <c r="G37" s="305">
        <f>_xlfn.XLOOKUP(A37,[1]Юнит!$A:$A,[1]Юнит!$K:$K)</f>
        <v>0.38400000000000001</v>
      </c>
    </row>
    <row r="38" spans="1:7" ht="15.75" customHeight="1" x14ac:dyDescent="0.2">
      <c r="A38" s="21">
        <f>[1]Себес!$A37</f>
        <v>340741532</v>
      </c>
      <c r="B38" s="21" t="str">
        <f>_xlfn.XLOOKUP(A38,[1]Себес!$A:$A,[1]Себес!$C:$C,0)</f>
        <v>ACRB1MS103BL</v>
      </c>
      <c r="C38" s="21" t="str">
        <f>_xlfn.XLOOKUP(A38,[1]Себес!$A:$A,[1]Себес!$D:$D,0)</f>
        <v>Мяч гладкий голубой</v>
      </c>
      <c r="D38" s="359">
        <f>_xlfn.XLOOKUP(A38,[1]Себес!$A:$A,[1]Себес!$E:$E,0)</f>
        <v>2042986356632</v>
      </c>
      <c r="E38" s="21">
        <f>_xlfn.XLOOKUP(A38,[1]Себес!$A:$A,[1]Себес!$F:$F,0)</f>
        <v>87</v>
      </c>
      <c r="F38" s="87" t="str">
        <f t="shared" si="1"/>
        <v>340741532/Мяч гладкий голубой/ACRB1MS103BL/2042986356632</v>
      </c>
      <c r="G38" s="305">
        <f>_xlfn.XLOOKUP(A38,[1]Юнит!$A:$A,[1]Юнит!$K:$K)</f>
        <v>0.38400000000000001</v>
      </c>
    </row>
    <row r="39" spans="1:7" ht="15.75" customHeight="1" x14ac:dyDescent="0.2">
      <c r="A39" s="21">
        <f>[1]Себес!$A38</f>
        <v>340743352</v>
      </c>
      <c r="B39" s="21" t="str">
        <f>_xlfn.XLOOKUP(A39,[1]Себес!$A:$A,[1]Себес!$C:$C,0)</f>
        <v>ACRB1MS103LI</v>
      </c>
      <c r="C39" s="21" t="str">
        <f>_xlfn.XLOOKUP(A39,[1]Себес!$A:$A,[1]Себес!$D:$D,0)</f>
        <v>Мяч гладкий сиреневый</v>
      </c>
      <c r="D39" s="359">
        <f>_xlfn.XLOOKUP(A39,[1]Себес!$A:$A,[1]Себес!$E:$E,0)</f>
        <v>2042986372359</v>
      </c>
      <c r="E39" s="21">
        <f>_xlfn.XLOOKUP(A39,[1]Себес!$A:$A,[1]Себес!$F:$F,0)</f>
        <v>87</v>
      </c>
      <c r="F39" s="87" t="str">
        <f t="shared" si="1"/>
        <v>340743352/Мяч гладкий сиреневый/ACRB1MS103LI/2042986372359</v>
      </c>
      <c r="G39" s="305">
        <f>_xlfn.XLOOKUP(A39,[1]Юнит!$A:$A,[1]Юнит!$K:$K)</f>
        <v>0.38400000000000001</v>
      </c>
    </row>
    <row r="40" spans="1:7" ht="15.75" customHeight="1" x14ac:dyDescent="0.2">
      <c r="A40" s="21">
        <f>[1]Себес!$A39</f>
        <v>340743911</v>
      </c>
      <c r="B40" s="21" t="str">
        <f>_xlfn.XLOOKUP(A40,[1]Себес!$A:$A,[1]Себес!$C:$C,0)</f>
        <v>ACRB1MS103RJ</v>
      </c>
      <c r="C40" s="21" t="str">
        <f>_xlfn.XLOOKUP(A40,[1]Себес!$A:$A,[1]Себес!$D:$D,0)</f>
        <v>Мяч гладкий оранжевый</v>
      </c>
      <c r="D40" s="359">
        <f>_xlfn.XLOOKUP(A40,[1]Себес!$A:$A,[1]Себес!$E:$E,0)</f>
        <v>2042986377583</v>
      </c>
      <c r="E40" s="21">
        <f>_xlfn.XLOOKUP(A40,[1]Себес!$A:$A,[1]Себес!$F:$F,0)</f>
        <v>88</v>
      </c>
      <c r="F40" s="87" t="str">
        <f t="shared" si="1"/>
        <v>340743911/Мяч гладкий оранжевый/ACRB1MS103RJ/2042986377583</v>
      </c>
      <c r="G40" s="305">
        <f>_xlfn.XLOOKUP(A40,[1]Юнит!$A:$A,[1]Юнит!$K:$K)</f>
        <v>0.38400000000000001</v>
      </c>
    </row>
    <row r="41" spans="1:7" ht="15.75" customHeight="1" x14ac:dyDescent="0.2">
      <c r="A41" s="21">
        <f>[1]Себес!$A40</f>
        <v>820643010</v>
      </c>
      <c r="B41" s="21" t="str">
        <f>_xlfn.XLOOKUP(A41,[1]Себес!$A:$A,[1]Себес!$C:$C,0)</f>
        <v>ACRB3FR101CL</v>
      </c>
      <c r="C41" s="21" t="str">
        <f>_xlfn.XLOOKUP(A41,[1]Себес!$A:$A,[1]Себес!$D:$D,0)</f>
        <v>Набор эластичных лент 3 шт. в мешке</v>
      </c>
      <c r="D41" s="359">
        <f>_xlfn.XLOOKUP(A41,[1]Себес!$A:$A,[1]Себес!$E:$E,0)</f>
        <v>2048933027488</v>
      </c>
      <c r="E41" s="21">
        <f>_xlfn.XLOOKUP(A41,[1]Себес!$A:$A,[1]Себес!$F:$F,0)</f>
        <v>437</v>
      </c>
      <c r="F41" s="87" t="str">
        <f t="shared" si="1"/>
        <v>820643010/Набор эластичных лент 3 шт. в мешке/ACRB3FR101CL/2048933027488</v>
      </c>
      <c r="G41" s="305">
        <f>_xlfn.XLOOKUP(A41,[1]Юнит!$A:$A,[1]Юнит!$K:$K)</f>
        <v>1.98</v>
      </c>
    </row>
    <row r="42" spans="1:7" ht="15.75" customHeight="1" x14ac:dyDescent="0.2">
      <c r="A42" s="21">
        <f>[1]Себес!$A41</f>
        <v>550539998</v>
      </c>
      <c r="B42" s="21" t="str">
        <f>_xlfn.XLOOKUP(A42,[1]Себес!$A:$A,[1]Себес!$C:$C,0)</f>
        <v>ACRB5FR200CL</v>
      </c>
      <c r="C42" s="21" t="str">
        <f>_xlfn.XLOOKUP(A42,[1]Себес!$A:$A,[1]Себес!$D:$D,0)</f>
        <v>Набор эластичных лент 5 шт. в мешке</v>
      </c>
      <c r="D42" s="359">
        <f>_xlfn.XLOOKUP(A42,[1]Себес!$A:$A,[1]Себес!$E:$E,0)</f>
        <v>2046392546618</v>
      </c>
      <c r="E42" s="21">
        <f>_xlfn.XLOOKUP(A42,[1]Себес!$A:$A,[1]Себес!$F:$F,0)</f>
        <v>467</v>
      </c>
      <c r="F42" s="87" t="str">
        <f t="shared" si="1"/>
        <v>550539998/Набор эластичных лент 5 шт. в мешке/ACRB5FR200CL/2046392546618</v>
      </c>
      <c r="G42" s="305">
        <f>_xlfn.XLOOKUP(A42,[1]Юнит!$A:$A,[1]Юнит!$K:$K)</f>
        <v>0.95</v>
      </c>
    </row>
    <row r="43" spans="1:7" ht="15.75" customHeight="1" x14ac:dyDescent="0.2">
      <c r="A43" s="21">
        <f>[1]Себес!$A42</f>
        <v>550539999</v>
      </c>
      <c r="B43" s="21" t="str">
        <f>_xlfn.XLOOKUP(A43,[1]Себес!$A:$A,[1]Себес!$C:$C,0)</f>
        <v>ACRB4FR300CL</v>
      </c>
      <c r="C43" s="21" t="str">
        <f>_xlfn.XLOOKUP(A43,[1]Себес!$A:$A,[1]Себес!$D:$D,0)</f>
        <v>Набор эластичных лент 4 шт.</v>
      </c>
      <c r="D43" s="359">
        <f>_xlfn.XLOOKUP(A43,[1]Себес!$A:$A,[1]Себес!$E:$E,0)</f>
        <v>2046392546632</v>
      </c>
      <c r="E43" s="21">
        <f>_xlfn.XLOOKUP(A43,[1]Себес!$A:$A,[1]Себес!$F:$F,0)</f>
        <v>309</v>
      </c>
      <c r="F43" s="87" t="str">
        <f t="shared" si="1"/>
        <v>550539999/Набор эластичных лент 4 шт./ACRB4FR300CL/2046392546632</v>
      </c>
      <c r="G43" s="305">
        <f>_xlfn.XLOOKUP(A43,[1]Юнит!$A:$A,[1]Юнит!$K:$K)</f>
        <v>0.85</v>
      </c>
    </row>
    <row r="44" spans="1:7" ht="15.75" customHeight="1" x14ac:dyDescent="0.2">
      <c r="A44" s="21">
        <f>[1]Себес!$A43</f>
        <v>550540000</v>
      </c>
      <c r="B44" s="21" t="str">
        <f>_xlfn.XLOOKUP(A44,[1]Себес!$A:$A,[1]Себес!$C:$C,0)</f>
        <v>ACRB5FR400CL</v>
      </c>
      <c r="C44" s="21" t="str">
        <f>_xlfn.XLOOKUP(A44,[1]Себес!$A:$A,[1]Себес!$D:$D,0)</f>
        <v>Набор эластичных лент 5 шт.</v>
      </c>
      <c r="D44" s="359">
        <f>_xlfn.XLOOKUP(A44,[1]Себес!$A:$A,[1]Себес!$E:$E,0)</f>
        <v>2046392546656</v>
      </c>
      <c r="E44" s="21">
        <f>_xlfn.XLOOKUP(A44,[1]Себес!$A:$A,[1]Себес!$F:$F,0)</f>
        <v>142</v>
      </c>
      <c r="F44" s="87" t="str">
        <f t="shared" si="1"/>
        <v>550540000/Набор эластичных лент 5 шт./ACRB5FR400CL/2046392546656</v>
      </c>
      <c r="G44" s="305">
        <f>_xlfn.XLOOKUP(A44,[1]Юнит!$A:$A,[1]Юнит!$K:$K)</f>
        <v>0.64</v>
      </c>
    </row>
    <row r="45" spans="1:7" ht="15.75" customHeight="1" x14ac:dyDescent="0.2">
      <c r="A45" s="21">
        <f>[1]Себес!$A44</f>
        <v>550445272</v>
      </c>
      <c r="B45" s="21" t="str">
        <f>_xlfn.XLOOKUP(A45,[1]Себес!$A:$A,[1]Себес!$C:$C,0)</f>
        <v>ACRF1KP101BC</v>
      </c>
      <c r="C45" s="21" t="str">
        <f>_xlfn.XLOOKUP(A45,[1]Себес!$A:$A,[1]Себес!$D:$D,0)</f>
        <v>Капа черный/красный - черная коробка</v>
      </c>
      <c r="D45" s="359">
        <f>_xlfn.XLOOKUP(A45,[1]Себес!$A:$A,[1]Себес!$E:$E,0)</f>
        <v>2046391283330</v>
      </c>
      <c r="E45" s="21">
        <f>_xlfn.XLOOKUP(A45,[1]Себес!$A:$A,[1]Себес!$F:$F,0)</f>
        <v>80</v>
      </c>
      <c r="F45" s="87" t="str">
        <f t="shared" si="1"/>
        <v>550445272/Капа черный/красный - черная коробка/ACRF1KP101BC/2046391283330</v>
      </c>
      <c r="G45" s="305">
        <f>_xlfn.XLOOKUP(A45,[1]Юнит!$A:$A,[1]Юнит!$K:$K)</f>
        <v>0.34300000000000003</v>
      </c>
    </row>
    <row r="46" spans="1:7" ht="15.75" customHeight="1" x14ac:dyDescent="0.2">
      <c r="A46" s="21">
        <f>[1]Себес!$A45</f>
        <v>550445274</v>
      </c>
      <c r="B46" s="21" t="str">
        <f>_xlfn.XLOOKUP(A46,[1]Себес!$A:$A,[1]Себес!$C:$C,0)</f>
        <v>ACRF1KP102BC</v>
      </c>
      <c r="C46" s="21" t="str">
        <f>_xlfn.XLOOKUP(A46,[1]Себес!$A:$A,[1]Себес!$D:$D,0)</f>
        <v>Капа черный/белый-черная коробка</v>
      </c>
      <c r="D46" s="359">
        <f>_xlfn.XLOOKUP(A46,[1]Себес!$A:$A,[1]Себес!$E:$E,0)</f>
        <v>2046391283385</v>
      </c>
      <c r="E46" s="21">
        <f>_xlfn.XLOOKUP(A46,[1]Себес!$A:$A,[1]Себес!$F:$F,0)</f>
        <v>80</v>
      </c>
      <c r="F46" s="87" t="str">
        <f t="shared" si="1"/>
        <v>550445274/Капа черный/белый-черная коробка/ACRF1KP102BC/2046391283385</v>
      </c>
      <c r="G46" s="305">
        <f>_xlfn.XLOOKUP(A46,[1]Юнит!$A:$A,[1]Юнит!$K:$K)</f>
        <v>0.34300000000000003</v>
      </c>
    </row>
    <row r="47" spans="1:7" ht="15.75" customHeight="1" x14ac:dyDescent="0.2">
      <c r="A47" s="21">
        <f>[1]Себес!$A46</f>
        <v>550445275</v>
      </c>
      <c r="B47" s="21" t="str">
        <f>_xlfn.XLOOKUP(A47,[1]Себес!$A:$A,[1]Себес!$C:$C,0)</f>
        <v>ACRF1KP103BC</v>
      </c>
      <c r="C47" s="21" t="str">
        <f>_xlfn.XLOOKUP(A47,[1]Себес!$A:$A,[1]Себес!$D:$D,0)</f>
        <v>Капа белый/черный</v>
      </c>
      <c r="D47" s="359">
        <f>_xlfn.XLOOKUP(A47,[1]Себес!$A:$A,[1]Себес!$E:$E,0)</f>
        <v>2046391283415</v>
      </c>
      <c r="E47" s="21">
        <f>_xlfn.XLOOKUP(A47,[1]Себес!$A:$A,[1]Себес!$F:$F,0)</f>
        <v>80</v>
      </c>
      <c r="F47" s="87" t="str">
        <f t="shared" si="1"/>
        <v>550445275/Капа белый/черный/ACRF1KP103BC/2046391283415</v>
      </c>
      <c r="G47" s="305">
        <f>_xlfn.XLOOKUP(A47,[1]Юнит!$A:$A,[1]Юнит!$K:$K)</f>
        <v>0.34300000000000003</v>
      </c>
    </row>
    <row r="48" spans="1:7" ht="15.75" customHeight="1" x14ac:dyDescent="0.2">
      <c r="A48" s="21">
        <f>[1]Себес!$A47</f>
        <v>550445277</v>
      </c>
      <c r="B48" s="21" t="str">
        <f>_xlfn.XLOOKUP(A48,[1]Себес!$A:$A,[1]Себес!$C:$C,0)</f>
        <v>ACRF1KP101RD</v>
      </c>
      <c r="C48" s="21" t="str">
        <f>_xlfn.XLOOKUP(A48,[1]Себес!$A:$A,[1]Себес!$D:$D,0)</f>
        <v>Капа белый/красный</v>
      </c>
      <c r="D48" s="359">
        <f>_xlfn.XLOOKUP(A48,[1]Себес!$A:$A,[1]Себес!$E:$E,0)</f>
        <v>2046391283446</v>
      </c>
      <c r="E48" s="21">
        <f>_xlfn.XLOOKUP(A48,[1]Себес!$A:$A,[1]Себес!$F:$F,0)</f>
        <v>80</v>
      </c>
      <c r="F48" s="87" t="str">
        <f t="shared" si="1"/>
        <v>550445277/Капа белый/красный/ACRF1KP101RD/2046391283446</v>
      </c>
      <c r="G48" s="305">
        <f>_xlfn.XLOOKUP(A48,[1]Юнит!$A:$A,[1]Юнит!$K:$K)</f>
        <v>0.34300000000000003</v>
      </c>
    </row>
    <row r="49" spans="1:7" ht="15.75" customHeight="1" x14ac:dyDescent="0.2">
      <c r="A49" s="21">
        <f>[1]Себес!$A48</f>
        <v>550445279</v>
      </c>
      <c r="B49" s="21" t="str">
        <f>_xlfn.XLOOKUP(A49,[1]Себес!$A:$A,[1]Себес!$C:$C,0)</f>
        <v>ACRF1KP102RD</v>
      </c>
      <c r="C49" s="21" t="str">
        <f>_xlfn.XLOOKUP(A49,[1]Себес!$A:$A,[1]Себес!$D:$D,0)</f>
        <v>Капа красный/белый</v>
      </c>
      <c r="D49" s="359">
        <f>_xlfn.XLOOKUP(A49,[1]Себес!$A:$A,[1]Себес!$E:$E,0)</f>
        <v>2046391283507</v>
      </c>
      <c r="E49" s="21">
        <f>_xlfn.XLOOKUP(A49,[1]Себес!$A:$A,[1]Себес!$F:$F,0)</f>
        <v>80</v>
      </c>
      <c r="F49" s="87" t="str">
        <f t="shared" si="1"/>
        <v>550445279/Капа красный/белый/ACRF1KP102RD/2046391283507</v>
      </c>
      <c r="G49" s="305">
        <f>_xlfn.XLOOKUP(A49,[1]Юнит!$A:$A,[1]Юнит!$K:$K)</f>
        <v>0.34300000000000003</v>
      </c>
    </row>
    <row r="50" spans="1:7" ht="15.75" customHeight="1" x14ac:dyDescent="0.2">
      <c r="A50" s="21">
        <f>[1]Себес!$A49</f>
        <v>550445280</v>
      </c>
      <c r="B50" s="21" t="str">
        <f>_xlfn.XLOOKUP(A50,[1]Себес!$A:$A,[1]Себес!$C:$C,0)</f>
        <v>ACRF1KP101BL</v>
      </c>
      <c r="C50" s="21" t="str">
        <f>_xlfn.XLOOKUP(A50,[1]Себес!$A:$A,[1]Себес!$D:$D,0)</f>
        <v>Капа синий/белый</v>
      </c>
      <c r="D50" s="359">
        <f>_xlfn.XLOOKUP(A50,[1]Себес!$A:$A,[1]Себес!$E:$E,0)</f>
        <v>2046391283545</v>
      </c>
      <c r="E50" s="21">
        <f>_xlfn.XLOOKUP(A50,[1]Себес!$A:$A,[1]Себес!$F:$F,0)</f>
        <v>80</v>
      </c>
      <c r="F50" s="87" t="str">
        <f t="shared" si="1"/>
        <v>550445280/Капа синий/белый/ACRF1KP101BL/2046391283545</v>
      </c>
      <c r="G50" s="305">
        <f>_xlfn.XLOOKUP(A50,[1]Юнит!$A:$A,[1]Юнит!$K:$K)</f>
        <v>0.34300000000000003</v>
      </c>
    </row>
    <row r="51" spans="1:7" ht="15.75" customHeight="1" x14ac:dyDescent="0.2">
      <c r="A51" s="21">
        <f>[1]Себес!$A50</f>
        <v>550445281</v>
      </c>
      <c r="B51" s="21" t="str">
        <f>_xlfn.XLOOKUP(A51,[1]Себес!$A:$A,[1]Себес!$C:$C,0)</f>
        <v>ACRF1KP101GN</v>
      </c>
      <c r="C51" s="21" t="str">
        <f>_xlfn.XLOOKUP(A51,[1]Себес!$A:$A,[1]Себес!$D:$D,0)</f>
        <v>Капа зеленый/белый</v>
      </c>
      <c r="D51" s="359">
        <f>_xlfn.XLOOKUP(A51,[1]Себес!$A:$A,[1]Себес!$E:$E,0)</f>
        <v>2046391283569</v>
      </c>
      <c r="E51" s="21">
        <f>_xlfn.XLOOKUP(A51,[1]Себес!$A:$A,[1]Себес!$F:$F,0)</f>
        <v>80</v>
      </c>
      <c r="F51" s="87" t="str">
        <f t="shared" si="1"/>
        <v>550445281/Капа зеленый/белый/ACRF1KP101GN/2046391283569</v>
      </c>
      <c r="G51" s="305">
        <f>_xlfn.XLOOKUP(A51,[1]Юнит!$A:$A,[1]Юнит!$K:$K)</f>
        <v>0.34300000000000003</v>
      </c>
    </row>
    <row r="52" spans="1:7" ht="15.75" customHeight="1" x14ac:dyDescent="0.2">
      <c r="A52" s="21">
        <f>[1]Себес!$A51</f>
        <v>550445283</v>
      </c>
      <c r="B52" s="21" t="str">
        <f>_xlfn.XLOOKUP(A52,[1]Себес!$A:$A,[1]Себес!$C:$C,0)</f>
        <v>ACRF1KP102GN</v>
      </c>
      <c r="C52" s="21" t="str">
        <f>_xlfn.XLOOKUP(A52,[1]Себес!$A:$A,[1]Себес!$D:$D,0)</f>
        <v>Капа зеленый/черный</v>
      </c>
      <c r="D52" s="359">
        <f>_xlfn.XLOOKUP(A52,[1]Себес!$A:$A,[1]Себес!$E:$E,0)</f>
        <v>2046391283613</v>
      </c>
      <c r="E52" s="21">
        <f>_xlfn.XLOOKUP(A52,[1]Себес!$A:$A,[1]Себес!$F:$F,0)</f>
        <v>80</v>
      </c>
      <c r="F52" s="87" t="str">
        <f t="shared" si="1"/>
        <v>550445283/Капа зеленый/черный/ACRF1KP102GN/2046391283613</v>
      </c>
      <c r="G52" s="305">
        <f>_xlfn.XLOOKUP(A52,[1]Юнит!$A:$A,[1]Юнит!$K:$K)</f>
        <v>0.34300000000000003</v>
      </c>
    </row>
    <row r="53" spans="1:7" ht="15.75" customHeight="1" x14ac:dyDescent="0.2">
      <c r="A53" s="21">
        <f>[1]Себес!$A52</f>
        <v>186826338</v>
      </c>
      <c r="B53" s="21" t="str">
        <f>_xlfn.XLOOKUP(A53,[1]Себес!$A:$A,[1]Себес!$C:$C,0)</f>
        <v>ACRA7TB201BC</v>
      </c>
      <c r="C53" s="21" t="str">
        <f>_xlfn.XLOOKUP(A53,[1]Себес!$A:$A,[1]Себес!$D:$D,0)</f>
        <v>Таблетница прям 7*2 черн</v>
      </c>
      <c r="D53" s="359">
        <f>_xlfn.XLOOKUP(A53,[1]Себес!$A:$A,[1]Себес!$E:$E,0)</f>
        <v>2038891723249</v>
      </c>
      <c r="E53" s="21">
        <f>_xlfn.XLOOKUP(A53,[1]Себес!$A:$A,[1]Себес!$F:$F,0)</f>
        <v>171</v>
      </c>
      <c r="F53" s="87" t="str">
        <f t="shared" si="1"/>
        <v>186826338/Таблетница прям 7*2 черн/ACRA7TB201BC/2038891723249</v>
      </c>
      <c r="G53" s="305">
        <f>_xlfn.XLOOKUP(A53,[1]Юнит!$A:$A,[1]Юнит!$K:$K)</f>
        <v>0.96</v>
      </c>
    </row>
    <row r="54" spans="1:7" ht="15.75" customHeight="1" x14ac:dyDescent="0.2">
      <c r="A54" s="21">
        <f>[1]Себес!$A53</f>
        <v>419130077</v>
      </c>
      <c r="B54" s="21" t="str">
        <f>_xlfn.XLOOKUP(A54,[1]Себес!$A:$A,[1]Себес!$C:$C,0)</f>
        <v>ACRA7TB201CL</v>
      </c>
      <c r="C54" s="21" t="str">
        <f>_xlfn.XLOOKUP(A54,[1]Себес!$A:$A,[1]Себес!$D:$D,0)</f>
        <v>Таблетница прям 7*2 черн/цветн</v>
      </c>
      <c r="D54" s="359">
        <f>_xlfn.XLOOKUP(A54,[1]Себес!$A:$A,[1]Себес!$E:$E,0)</f>
        <v>2044025155923</v>
      </c>
      <c r="E54" s="21">
        <f>_xlfn.XLOOKUP(A54,[1]Себес!$A:$A,[1]Себес!$F:$F,0)</f>
        <v>171</v>
      </c>
      <c r="F54" s="87" t="str">
        <f t="shared" si="1"/>
        <v>419130077/Таблетница прям 7*2 черн/цветн/ACRA7TB201CL/2044025155923</v>
      </c>
      <c r="G54" s="305">
        <f>_xlfn.XLOOKUP(A54,[1]Юнит!$A:$A,[1]Юнит!$K:$K)</f>
        <v>0.96</v>
      </c>
    </row>
    <row r="55" spans="1:7" ht="15.75" customHeight="1" x14ac:dyDescent="0.2">
      <c r="A55" s="21">
        <f>[1]Себес!$A54</f>
        <v>448248943</v>
      </c>
      <c r="B55" s="21" t="str">
        <f>_xlfn.XLOOKUP(A55,[1]Себес!$A:$A,[1]Себес!$C:$C,0)</f>
        <v>ACRA7TB201WH</v>
      </c>
      <c r="C55" s="21" t="str">
        <f>_xlfn.XLOOKUP(A55,[1]Себес!$A:$A,[1]Себес!$D:$D,0)</f>
        <v>Таблетница прям 7*2 бел/цветн</v>
      </c>
      <c r="D55" s="359">
        <f>_xlfn.XLOOKUP(A55,[1]Себес!$A:$A,[1]Себес!$E:$E,0)</f>
        <v>2044516485386</v>
      </c>
      <c r="E55" s="21">
        <f>_xlfn.XLOOKUP(A55,[1]Себес!$A:$A,[1]Себес!$F:$F,0)</f>
        <v>171</v>
      </c>
      <c r="F55" s="87" t="str">
        <f t="shared" si="1"/>
        <v>448248943/Таблетница прям 7*2 бел/цветн/ACRA7TB201WH/2044516485386</v>
      </c>
      <c r="G55" s="305">
        <f>_xlfn.XLOOKUP(A55,[1]Юнит!$A:$A,[1]Юнит!$K:$K)</f>
        <v>0.96</v>
      </c>
    </row>
    <row r="56" spans="1:7" ht="15.75" customHeight="1" x14ac:dyDescent="0.2">
      <c r="A56" s="21">
        <f>[1]Себес!$A55</f>
        <v>448254852</v>
      </c>
      <c r="B56" s="21" t="str">
        <f>_xlfn.XLOOKUP(A56,[1]Себес!$A:$A,[1]Себес!$C:$C,0)</f>
        <v>ACRA7TB201LI</v>
      </c>
      <c r="C56" s="21" t="str">
        <f>_xlfn.XLOOKUP(A56,[1]Себес!$A:$A,[1]Себес!$D:$D,0)</f>
        <v>Таблетница прям 7*2 сирен/цветн</v>
      </c>
      <c r="D56" s="359">
        <f>_xlfn.XLOOKUP(A56,[1]Себес!$A:$A,[1]Себес!$E:$E,0)</f>
        <v>2044516498812</v>
      </c>
      <c r="E56" s="21">
        <f>_xlfn.XLOOKUP(A56,[1]Себес!$A:$A,[1]Себес!$F:$F,0)</f>
        <v>171</v>
      </c>
      <c r="F56" s="87" t="str">
        <f t="shared" si="1"/>
        <v>448254852/Таблетница прям 7*2 сирен/цветн/ACRA7TB201LI/2044516498812</v>
      </c>
      <c r="G56" s="305">
        <f>_xlfn.XLOOKUP(A56,[1]Юнит!$A:$A,[1]Юнит!$K:$K)</f>
        <v>0.96</v>
      </c>
    </row>
    <row r="57" spans="1:7" ht="15.75" customHeight="1" x14ac:dyDescent="0.2">
      <c r="A57" s="21">
        <f>[1]Себес!$A56</f>
        <v>186800214</v>
      </c>
      <c r="B57" s="21" t="str">
        <f>_xlfn.XLOOKUP(A57,[1]Себес!$A:$A,[1]Себес!$C:$C,0)</f>
        <v>ACRA7TB101BC</v>
      </c>
      <c r="C57" s="21" t="str">
        <f>_xlfn.XLOOKUP(A57,[1]Себес!$A:$A,[1]Себес!$D:$D,0)</f>
        <v>Таблетница круглая 7*2 черн</v>
      </c>
      <c r="D57" s="359">
        <f>_xlfn.XLOOKUP(A57,[1]Себес!$A:$A,[1]Себес!$E:$E,0)</f>
        <v>2038890789598</v>
      </c>
      <c r="E57" s="21">
        <f>_xlfn.XLOOKUP(A57,[1]Себес!$A:$A,[1]Себес!$F:$F,0)</f>
        <v>250</v>
      </c>
      <c r="F57" s="87" t="str">
        <f t="shared" si="1"/>
        <v>186800214/Таблетница круглая 7*2 черн/ACRA7TB101BC/2038890789598</v>
      </c>
      <c r="G57" s="305">
        <f>_xlfn.XLOOKUP(A57,[1]Юнит!$A:$A,[1]Юнит!$K:$K)</f>
        <v>1.4279999999999999</v>
      </c>
    </row>
    <row r="58" spans="1:7" ht="15.75" customHeight="1" x14ac:dyDescent="0.2">
      <c r="A58" s="21">
        <f>[1]Себес!$A57</f>
        <v>298193176</v>
      </c>
      <c r="B58" s="21" t="str">
        <f>_xlfn.XLOOKUP(A58,[1]Себес!$A:$A,[1]Себес!$C:$C,0)</f>
        <v>ACRA7TB101CL</v>
      </c>
      <c r="C58" s="21" t="str">
        <f>_xlfn.XLOOKUP(A58,[1]Себес!$A:$A,[1]Себес!$D:$D,0)</f>
        <v>Таблетница круглая 7*2 черн/цвет</v>
      </c>
      <c r="D58" s="359">
        <f>_xlfn.XLOOKUP(A58,[1]Себес!$A:$A,[1]Себес!$E:$E,0)</f>
        <v>2042160422832</v>
      </c>
      <c r="E58" s="21">
        <f>_xlfn.XLOOKUP(A58,[1]Себес!$A:$A,[1]Себес!$F:$F,0)</f>
        <v>250</v>
      </c>
      <c r="F58" s="87" t="str">
        <f t="shared" si="1"/>
        <v>298193176/Таблетница круглая 7*2 черн/цвет/ACRA7TB101CL/2042160422832</v>
      </c>
      <c r="G58" s="305">
        <f>_xlfn.XLOOKUP(A58,[1]Юнит!$A:$A,[1]Юнит!$K:$K)</f>
        <v>1.4279999999999999</v>
      </c>
    </row>
    <row r="59" spans="1:7" ht="15.75" customHeight="1" x14ac:dyDescent="0.2">
      <c r="A59" s="21">
        <f>[1]Себес!$A58</f>
        <v>278515093</v>
      </c>
      <c r="B59" s="21" t="str">
        <f>_xlfn.XLOOKUP(A59,[1]Себес!$A:$A,[1]Себес!$C:$C,0)</f>
        <v>ACRA7TB301GR</v>
      </c>
      <c r="C59" s="21" t="str">
        <f>_xlfn.XLOOKUP(A59,[1]Себес!$A:$A,[1]Себес!$D:$D,0)</f>
        <v>Таблетница круглая 7*2 сер</v>
      </c>
      <c r="D59" s="359">
        <f>_xlfn.XLOOKUP(A59,[1]Себес!$A:$A,[1]Себес!$E:$E,0)</f>
        <v>2041680530447</v>
      </c>
      <c r="E59" s="21">
        <f>_xlfn.XLOOKUP(A59,[1]Себес!$A:$A,[1]Себес!$F:$F,0)</f>
        <v>142</v>
      </c>
      <c r="F59" s="87" t="str">
        <f t="shared" si="1"/>
        <v>278515093/Таблетница круглая 7*2 сер/ACRA7TB301GR/2041680530447</v>
      </c>
      <c r="G59" s="305">
        <f>_xlfn.XLOOKUP(A59,[1]Юнит!$A:$A,[1]Юнит!$K:$K)</f>
        <v>1.4279999999999999</v>
      </c>
    </row>
    <row r="60" spans="1:7" ht="15.75" customHeight="1" x14ac:dyDescent="0.2">
      <c r="A60" s="21">
        <f>[1]Себес!$A59</f>
        <v>345168494</v>
      </c>
      <c r="B60" s="21" t="str">
        <f>_xlfn.XLOOKUP(A60,[1]Себес!$A:$A,[1]Себес!$C:$C,0)</f>
        <v>ACRA7TB301CL</v>
      </c>
      <c r="C60" s="21" t="str">
        <f>_xlfn.XLOOKUP(A60,[1]Себес!$A:$A,[1]Себес!$D:$D,0)</f>
        <v>Таблетница круглая 7*2 сер /цвет</v>
      </c>
      <c r="D60" s="359">
        <f>_xlfn.XLOOKUP(A60,[1]Себес!$A:$A,[1]Себес!$E:$E,0)</f>
        <v>2043048226719</v>
      </c>
      <c r="E60" s="21">
        <f>_xlfn.XLOOKUP(A60,[1]Себес!$A:$A,[1]Себес!$F:$F,0)</f>
        <v>142</v>
      </c>
      <c r="F60" s="87" t="str">
        <f t="shared" si="1"/>
        <v>345168494/Таблетница круглая 7*2 сер /цвет/ACRA7TB301CL/2043048226719</v>
      </c>
      <c r="G60" s="305">
        <f>_xlfn.XLOOKUP(A60,[1]Юнит!$A:$A,[1]Юнит!$K:$K)</f>
        <v>1.4279999999999999</v>
      </c>
    </row>
    <row r="61" spans="1:7" ht="15.75" customHeight="1" x14ac:dyDescent="0.2">
      <c r="A61" s="21">
        <f>[1]Себес!$A60</f>
        <v>273516556</v>
      </c>
      <c r="B61" s="21" t="str">
        <f>_xlfn.XLOOKUP(A61,[1]Себес!$A:$A,[1]Себес!$C:$C,0)</f>
        <v>ACRA7TB301WH</v>
      </c>
      <c r="C61" s="21" t="str">
        <f>_xlfn.XLOOKUP(A61,[1]Себес!$A:$A,[1]Себес!$D:$D,0)</f>
        <v>Таблетница круглая 7*2 бел</v>
      </c>
      <c r="D61" s="359">
        <f>_xlfn.XLOOKUP(A61,[1]Себес!$A:$A,[1]Себес!$E:$E,0)</f>
        <v>2041532808502</v>
      </c>
      <c r="E61" s="21">
        <f>_xlfn.XLOOKUP(A61,[1]Себес!$A:$A,[1]Себес!$F:$F,0)</f>
        <v>142</v>
      </c>
      <c r="F61" s="87" t="str">
        <f t="shared" si="1"/>
        <v>273516556/Таблетница круглая 7*2 бел/ACRA7TB301WH/2041532808502</v>
      </c>
      <c r="G61" s="305">
        <f>_xlfn.XLOOKUP(A61,[1]Юнит!$A:$A,[1]Юнит!$K:$K)</f>
        <v>1.4279999999999999</v>
      </c>
    </row>
    <row r="62" spans="1:7" ht="15.75" customHeight="1" x14ac:dyDescent="0.2">
      <c r="A62" s="21">
        <f>[1]Себес!$A61</f>
        <v>321907864</v>
      </c>
      <c r="B62" s="21" t="str">
        <f>_xlfn.XLOOKUP(A62,[1]Себес!$A:$A,[1]Себес!$C:$C,0)</f>
        <v>ACRA7TB401BC</v>
      </c>
      <c r="C62" s="21" t="str">
        <f>_xlfn.XLOOKUP(A62,[1]Себес!$A:$A,[1]Себес!$D:$D,0)</f>
        <v>Таблетница автомат 7*2 черн</v>
      </c>
      <c r="D62" s="359">
        <f>_xlfn.XLOOKUP(A62,[1]Себес!$A:$A,[1]Себес!$E:$E,0)</f>
        <v>2042676873814</v>
      </c>
      <c r="E62" s="21">
        <f>_xlfn.XLOOKUP(A62,[1]Себес!$A:$A,[1]Себес!$F:$F,0)</f>
        <v>335</v>
      </c>
      <c r="F62" s="87" t="str">
        <f t="shared" si="1"/>
        <v>321907864/Таблетница автомат 7*2 черн/ACRA7TB401BC/2042676873814</v>
      </c>
      <c r="G62" s="305">
        <f>_xlfn.XLOOKUP(A62,[1]Юнит!$A:$A,[1]Юнит!$K:$K)</f>
        <v>2.25</v>
      </c>
    </row>
    <row r="63" spans="1:7" ht="15.75" customHeight="1" x14ac:dyDescent="0.2">
      <c r="A63" s="21">
        <f>[1]Себес!$A62</f>
        <v>271440668</v>
      </c>
      <c r="B63" s="21" t="str">
        <f>_xlfn.XLOOKUP(A63,[1]Себес!$A:$A,[1]Себес!$C:$C,0)</f>
        <v>ACRB1SK101BC</v>
      </c>
      <c r="C63" s="21" t="str">
        <f>_xlfn.XLOOKUP(A63,[1]Себес!$A:$A,[1]Себес!$D:$D,0)</f>
        <v>Скакалка черная</v>
      </c>
      <c r="D63" s="359">
        <f>_xlfn.XLOOKUP(A63,[1]Себес!$A:$A,[1]Себес!$E:$E,0)</f>
        <v>2041473034138</v>
      </c>
      <c r="E63" s="21">
        <f>_xlfn.XLOOKUP(A63,[1]Себес!$A:$A,[1]Себес!$F:$F,0)</f>
        <v>282</v>
      </c>
      <c r="F63" s="87" t="str">
        <f t="shared" si="1"/>
        <v>271440668/Скакалка черная/ACRB1SK101BC/2041473034138</v>
      </c>
      <c r="G63" s="305">
        <f>_xlfn.XLOOKUP(A63,[1]Юнит!$A:$A,[1]Юнит!$K:$K)</f>
        <v>0.4</v>
      </c>
    </row>
    <row r="64" spans="1:7" ht="15.75" customHeight="1" x14ac:dyDescent="0.2">
      <c r="A64" s="21">
        <f>[1]Себес!$A63</f>
        <v>271440669</v>
      </c>
      <c r="B64" s="21" t="str">
        <f>_xlfn.XLOOKUP(A64,[1]Себес!$A:$A,[1]Себес!$C:$C,0)</f>
        <v>ACRB1SK101RD</v>
      </c>
      <c r="C64" s="21" t="str">
        <f>_xlfn.XLOOKUP(A64,[1]Себес!$A:$A,[1]Себес!$D:$D,0)</f>
        <v>Скакалка красная</v>
      </c>
      <c r="D64" s="359">
        <f>_xlfn.XLOOKUP(A64,[1]Себес!$A:$A,[1]Себес!$E:$E,0)</f>
        <v>2041473034145</v>
      </c>
      <c r="E64" s="21">
        <f>_xlfn.XLOOKUP(A64,[1]Себес!$A:$A,[1]Себес!$F:$F,0)</f>
        <v>282</v>
      </c>
      <c r="F64" s="87" t="str">
        <f t="shared" si="1"/>
        <v>271440669/Скакалка красная/ACRB1SK101RD/2041473034145</v>
      </c>
      <c r="G64" s="305">
        <f>_xlfn.XLOOKUP(A64,[1]Юнит!$A:$A,[1]Юнит!$K:$K)</f>
        <v>0.4</v>
      </c>
    </row>
    <row r="65" spans="1:7" ht="15.75" customHeight="1" x14ac:dyDescent="0.2">
      <c r="A65" s="21">
        <f>[1]Себес!$A64</f>
        <v>271440670</v>
      </c>
      <c r="B65" s="21" t="str">
        <f>_xlfn.XLOOKUP(A65,[1]Себес!$A:$A,[1]Себес!$C:$C,0)</f>
        <v>ACRB1SK101BL</v>
      </c>
      <c r="C65" s="21" t="str">
        <f>_xlfn.XLOOKUP(A65,[1]Себес!$A:$A,[1]Себес!$D:$D,0)</f>
        <v>Скакалка синяя</v>
      </c>
      <c r="D65" s="359">
        <f>_xlfn.XLOOKUP(A65,[1]Себес!$A:$A,[1]Себес!$E:$E,0)</f>
        <v>2041473034169</v>
      </c>
      <c r="E65" s="21">
        <f>_xlfn.XLOOKUP(A65,[1]Себес!$A:$A,[1]Себес!$F:$F,0)</f>
        <v>282</v>
      </c>
      <c r="F65" s="87" t="str">
        <f t="shared" si="1"/>
        <v>271440670/Скакалка синяя/ACRB1SK101BL/2041473034169</v>
      </c>
      <c r="G65" s="305">
        <f>_xlfn.XLOOKUP(A65,[1]Юнит!$A:$A,[1]Юнит!$K:$K)</f>
        <v>0.4</v>
      </c>
    </row>
    <row r="66" spans="1:7" ht="15.75" customHeight="1" x14ac:dyDescent="0.2">
      <c r="A66" s="21">
        <f>[1]Себес!$A65</f>
        <v>271441230</v>
      </c>
      <c r="B66" s="21" t="str">
        <f>_xlfn.XLOOKUP(A66,[1]Себес!$A:$A,[1]Себес!$C:$C,0)</f>
        <v>ACRB1SK201BC</v>
      </c>
      <c r="C66" s="21" t="str">
        <f>_xlfn.XLOOKUP(A66,[1]Себес!$A:$A,[1]Себес!$D:$D,0)</f>
        <v>Скакалка со счетчиком</v>
      </c>
      <c r="D66" s="359">
        <f>_xlfn.XLOOKUP(A66,[1]Себес!$A:$A,[1]Себес!$E:$E,0)</f>
        <v>2041473042966</v>
      </c>
      <c r="E66" s="21">
        <f>_xlfn.XLOOKUP(A66,[1]Себес!$A:$A,[1]Себес!$F:$F,0)</f>
        <v>268</v>
      </c>
      <c r="F66" s="87" t="str">
        <f t="shared" si="1"/>
        <v>271441230/Скакалка со счетчиком/ACRB1SK201BC/2041473042966</v>
      </c>
      <c r="G66" s="305">
        <f>_xlfn.XLOOKUP(A66,[1]Юнит!$A:$A,[1]Юнит!$K:$K)</f>
        <v>1.8240000000000001</v>
      </c>
    </row>
    <row r="67" spans="1:7" ht="15.75" customHeight="1" x14ac:dyDescent="0.2">
      <c r="A67" s="21">
        <f>[1]Себес!$A66</f>
        <v>251537223</v>
      </c>
      <c r="B67" s="21" t="str">
        <f>_xlfn.XLOOKUP(A67,[1]Себес!$A:$A,[1]Себес!$C:$C,0)</f>
        <v>AAND1BL101RD</v>
      </c>
      <c r="C67" s="21" t="str">
        <f>_xlfn.XLOOKUP(A67,[1]Себес!$A:$A,[1]Себес!$D:$D,0)</f>
        <v>Мяч регби красный</v>
      </c>
      <c r="D67" s="359">
        <f>_xlfn.XLOOKUP(A67,[1]Себес!$A:$A,[1]Себес!$E:$E,0)</f>
        <v>2040903539366</v>
      </c>
      <c r="E67" s="21">
        <f>_xlfn.XLOOKUP(A67,[1]Себес!$A:$A,[1]Себес!$F:$F,0)</f>
        <v>121</v>
      </c>
      <c r="F67" s="87" t="str">
        <f t="shared" si="1"/>
        <v>251537223/Мяч регби красный/AAND1BL101RD/2040903539366</v>
      </c>
      <c r="G67" s="305">
        <f>_xlfn.XLOOKUP(A67,[1]Юнит!$A:$A,[1]Юнит!$K:$K)</f>
        <v>0.52800000000000002</v>
      </c>
    </row>
    <row r="68" spans="1:7" ht="15.75" customHeight="1" x14ac:dyDescent="0.2">
      <c r="A68" s="21">
        <f>[1]Себес!$A67</f>
        <v>251537413</v>
      </c>
      <c r="B68" s="21" t="str">
        <f>_xlfn.XLOOKUP(A68,[1]Себес!$A:$A,[1]Себес!$C:$C,0)</f>
        <v>AAND1BL101BL</v>
      </c>
      <c r="C68" s="21" t="str">
        <f>_xlfn.XLOOKUP(A68,[1]Себес!$A:$A,[1]Себес!$D:$D,0)</f>
        <v>Мяч регби синий</v>
      </c>
      <c r="D68" s="359">
        <f>_xlfn.XLOOKUP(A68,[1]Себес!$A:$A,[1]Себес!$E:$E,0)</f>
        <v>2040903547941</v>
      </c>
      <c r="E68" s="21">
        <f>_xlfn.XLOOKUP(A68,[1]Себес!$A:$A,[1]Себес!$F:$F,0)</f>
        <v>121</v>
      </c>
      <c r="F68" s="87" t="str">
        <f t="shared" ref="F68:F82" si="2">CONCATENATE(A68,"/",C68,"/",B68,"/",D68)</f>
        <v>251537413/Мяч регби синий/AAND1BL101BL/2040903547941</v>
      </c>
      <c r="G68" s="305">
        <f>_xlfn.XLOOKUP(A68,[1]Юнит!$A:$A,[1]Юнит!$K:$K)</f>
        <v>0.52800000000000002</v>
      </c>
    </row>
    <row r="69" spans="1:7" ht="15.75" customHeight="1" x14ac:dyDescent="0.2">
      <c r="A69" s="21">
        <f>[1]Себес!$A68</f>
        <v>251516159</v>
      </c>
      <c r="B69" s="21" t="str">
        <f>_xlfn.XLOOKUP(A69,[1]Себес!$A:$A,[1]Себес!$C:$C,0)</f>
        <v>AAND1BL102RD</v>
      </c>
      <c r="C69" s="21" t="str">
        <f>_xlfn.XLOOKUP(A69,[1]Себес!$A:$A,[1]Себес!$D:$D,0)</f>
        <v>Мяч шина красный</v>
      </c>
      <c r="D69" s="359">
        <f>_xlfn.XLOOKUP(A69,[1]Себес!$A:$A,[1]Себес!$E:$E,0)</f>
        <v>2040902555480</v>
      </c>
      <c r="E69" s="21">
        <f>_xlfn.XLOOKUP(A69,[1]Себес!$A:$A,[1]Себес!$F:$F,0)</f>
        <v>137</v>
      </c>
      <c r="F69" s="87" t="str">
        <f t="shared" si="2"/>
        <v>251516159/Мяч шина красный/AAND1BL102RD/2040902555480</v>
      </c>
      <c r="G69" s="305">
        <f>_xlfn.XLOOKUP(A69,[1]Юнит!$A:$A,[1]Юнит!$K:$K)</f>
        <v>0.75600000000000001</v>
      </c>
    </row>
    <row r="70" spans="1:7" ht="15.75" customHeight="1" x14ac:dyDescent="0.2">
      <c r="A70" s="21">
        <f>[1]Себес!$A69</f>
        <v>251407392</v>
      </c>
      <c r="B70" s="21" t="str">
        <f>_xlfn.XLOOKUP(A70,[1]Себес!$A:$A,[1]Себес!$C:$C,0)</f>
        <v>AAND1BL102BL</v>
      </c>
      <c r="C70" s="21" t="str">
        <f>_xlfn.XLOOKUP(A70,[1]Себес!$A:$A,[1]Себес!$D:$D,0)</f>
        <v>Мяч шина синий</v>
      </c>
      <c r="D70" s="359">
        <f>_xlfn.XLOOKUP(A70,[1]Себес!$A:$A,[1]Себес!$E:$E,0)</f>
        <v>2040900511679</v>
      </c>
      <c r="E70" s="21">
        <f>_xlfn.XLOOKUP(A70,[1]Себес!$A:$A,[1]Себес!$F:$F,0)</f>
        <v>137</v>
      </c>
      <c r="F70" s="87" t="str">
        <f t="shared" si="2"/>
        <v>251407392/Мяч шина синий/AAND1BL102BL/2040900511679</v>
      </c>
      <c r="G70" s="305">
        <f>_xlfn.XLOOKUP(A70,[1]Юнит!$A:$A,[1]Юнит!$K:$K)</f>
        <v>0.75600000000000001</v>
      </c>
    </row>
    <row r="71" spans="1:7" ht="15.75" customHeight="1" x14ac:dyDescent="0.2">
      <c r="A71" s="21">
        <f>[1]Себес!$A70</f>
        <v>302564795</v>
      </c>
      <c r="B71" s="21" t="str">
        <f>_xlfn.XLOOKUP(A71,[1]Себес!$A:$A,[1]Себес!$C:$C,0)</f>
        <v>AAND1ST202BL</v>
      </c>
      <c r="C71" s="21" t="str">
        <f>_xlfn.XLOOKUP(A71,[1]Себес!$A:$A,[1]Себес!$D:$D,0)</f>
        <v>Палочка для жевания</v>
      </c>
      <c r="D71" s="359">
        <f>_xlfn.XLOOKUP(A71,[1]Себес!$A:$A,[1]Себес!$E:$E,0)</f>
        <v>2042253544953</v>
      </c>
      <c r="E71" s="21">
        <f>_xlfn.XLOOKUP(A71,[1]Себес!$A:$A,[1]Себес!$F:$F,0)</f>
        <v>204</v>
      </c>
      <c r="F71" s="87" t="str">
        <f t="shared" si="2"/>
        <v>302564795/Палочка для жевания/AAND1ST202BL/2042253544953</v>
      </c>
      <c r="G71" s="305">
        <f>_xlfn.XLOOKUP(A71,[1]Юнит!$A:$A,[1]Юнит!$K:$K)</f>
        <v>0.72799999999999998</v>
      </c>
    </row>
    <row r="72" spans="1:7" ht="15.75" customHeight="1" x14ac:dyDescent="0.2">
      <c r="A72" s="21">
        <f>[1]Себес!$A71</f>
        <v>273588520</v>
      </c>
      <c r="B72" s="21" t="str">
        <f>_xlfn.XLOOKUP(A72,[1]Себес!$A:$A,[1]Себес!$C:$C,0)</f>
        <v>AAND1RP301BG</v>
      </c>
      <c r="C72" s="21" t="str">
        <f>_xlfn.XLOOKUP(A72,[1]Себес!$A:$A,[1]Себес!$D:$D,0)</f>
        <v>Канат бол бежевый 55см/520гр</v>
      </c>
      <c r="D72" s="359">
        <f>_xlfn.XLOOKUP(A72,[1]Себес!$A:$A,[1]Себес!$E:$E,0)</f>
        <v>2041534216404</v>
      </c>
      <c r="E72" s="21">
        <f>_xlfn.XLOOKUP(A72,[1]Себес!$A:$A,[1]Себес!$F:$F,0)</f>
        <v>478</v>
      </c>
      <c r="F72" s="87" t="str">
        <f t="shared" si="2"/>
        <v>273588520/Канат бол бежевый 55см/520гр/AAND1RP301BG/2041534216404</v>
      </c>
      <c r="G72" s="305">
        <f>_xlfn.XLOOKUP(A72,[1]Юнит!$A:$A,[1]Юнит!$K:$K)</f>
        <v>2.8879999999999999</v>
      </c>
    </row>
    <row r="73" spans="1:7" ht="15.75" customHeight="1" x14ac:dyDescent="0.2">
      <c r="A73" s="21">
        <f>[1]Себес!$A72</f>
        <v>273589771</v>
      </c>
      <c r="B73" s="21" t="str">
        <f>_xlfn.XLOOKUP(A73,[1]Себес!$A:$A,[1]Себес!$C:$C,0)</f>
        <v>AAND1RP301YL</v>
      </c>
      <c r="C73" s="21" t="str">
        <f>_xlfn.XLOOKUP(A73,[1]Себес!$A:$A,[1]Себес!$D:$D,0)</f>
        <v>Канат мал желтый 55см/330гр</v>
      </c>
      <c r="D73" s="359">
        <f>_xlfn.XLOOKUP(A73,[1]Себес!$A:$A,[1]Себес!$E:$E,0)</f>
        <v>2041534288661</v>
      </c>
      <c r="E73" s="21">
        <f>_xlfn.XLOOKUP(A73,[1]Себес!$A:$A,[1]Себес!$F:$F,0)</f>
        <v>326</v>
      </c>
      <c r="F73" s="87" t="str">
        <f t="shared" si="2"/>
        <v>273589771/Канат мал желтый 55см/330гр/AAND1RP301YL/2041534288661</v>
      </c>
      <c r="G73" s="305">
        <f>_xlfn.XLOOKUP(A73,[1]Юнит!$A:$A,[1]Юнит!$K:$K)</f>
        <v>1.89</v>
      </c>
    </row>
    <row r="74" spans="1:7" ht="15.75" customHeight="1" x14ac:dyDescent="0.2">
      <c r="A74" s="21">
        <f>[1]Себес!$A73</f>
        <v>273556717</v>
      </c>
      <c r="B74" s="21" t="str">
        <f>_xlfn.XLOOKUP(A74,[1]Себес!$A:$A,[1]Себес!$C:$C,0)</f>
        <v>AKTA4ST101CL</v>
      </c>
      <c r="C74" s="21" t="str">
        <f>_xlfn.XLOOKUP(A74,[1]Себес!$A:$A,[1]Себес!$D:$D,0)</f>
        <v>Набор пробок 4 шт. в коробке нежн</v>
      </c>
      <c r="D74" s="359">
        <f>_xlfn.XLOOKUP(A74,[1]Себес!$A:$A,[1]Себес!$E:$E,0)</f>
        <v>2041533648312</v>
      </c>
      <c r="E74" s="21">
        <f>_xlfn.XLOOKUP(A74,[1]Себес!$A:$A,[1]Себес!$F:$F,0)</f>
        <v>104</v>
      </c>
      <c r="F74" s="87" t="str">
        <f t="shared" si="2"/>
        <v>273556717/Набор пробок 4 шт. в коробке нежн/AKTA4ST101CL/2041533648312</v>
      </c>
      <c r="G74" s="305">
        <f>_xlfn.XLOOKUP(A74,[1]Юнит!$A:$A,[1]Юнит!$K:$K)</f>
        <v>0.29399999999999998</v>
      </c>
    </row>
    <row r="75" spans="1:7" ht="15.75" customHeight="1" x14ac:dyDescent="0.2">
      <c r="A75" s="21">
        <f>[1]Себес!$A74</f>
        <v>370594147</v>
      </c>
      <c r="B75" s="21" t="str">
        <f>_xlfn.XLOOKUP(A75,[1]Себес!$A:$A,[1]Себес!$C:$C,0)</f>
        <v>AKTA4ST103CL</v>
      </c>
      <c r="C75" s="21" t="str">
        <f>_xlfn.XLOOKUP(A75,[1]Себес!$A:$A,[1]Себес!$D:$D,0)</f>
        <v>Набор пробок 4 шт. в коробке ярк</v>
      </c>
      <c r="D75" s="359">
        <f>_xlfn.XLOOKUP(A75,[1]Себес!$A:$A,[1]Себес!$E:$E,0)</f>
        <v>2043369755509</v>
      </c>
      <c r="E75" s="21">
        <f>_xlfn.XLOOKUP(A75,[1]Себес!$A:$A,[1]Себес!$F:$F,0)</f>
        <v>123</v>
      </c>
      <c r="F75" s="87" t="str">
        <f t="shared" si="2"/>
        <v>370594147/Набор пробок 4 шт. в коробке ярк/AKTA4ST103CL/2043369755509</v>
      </c>
      <c r="G75" s="305">
        <f>_xlfn.XLOOKUP(A75,[1]Юнит!$A:$A,[1]Юнит!$K:$K)</f>
        <v>0.29399999999999998</v>
      </c>
    </row>
    <row r="76" spans="1:7" ht="15.75" customHeight="1" x14ac:dyDescent="0.2">
      <c r="A76" s="21">
        <f>[1]Себес!$A75</f>
        <v>321959186</v>
      </c>
      <c r="B76" s="21" t="str">
        <f>_xlfn.XLOOKUP(A76,[1]Себес!$A:$A,[1]Себес!$C:$C,0)</f>
        <v>AKTA4ST102CL</v>
      </c>
      <c r="C76" s="21" t="str">
        <f>_xlfn.XLOOKUP(A76,[1]Себес!$A:$A,[1]Себес!$D:$D,0)</f>
        <v>Набор пробок 4 шт.</v>
      </c>
      <c r="D76" s="359">
        <f>_xlfn.XLOOKUP(A76,[1]Себес!$A:$A,[1]Себес!$E:$E,0)</f>
        <v>2042678197468</v>
      </c>
      <c r="E76" s="21">
        <f>_xlfn.XLOOKUP(A76,[1]Себес!$A:$A,[1]Себес!$F:$F,0)</f>
        <v>121</v>
      </c>
      <c r="F76" s="87" t="str">
        <f t="shared" si="2"/>
        <v>321959186/Набор пробок 4 шт./AKTA4ST102CL/2042678197468</v>
      </c>
      <c r="G76" s="305">
        <f>_xlfn.XLOOKUP(A76,[1]Юнит!$A:$A,[1]Юнит!$K:$K)</f>
        <v>0.57599999999999996</v>
      </c>
    </row>
    <row r="77" spans="1:7" ht="15.75" customHeight="1" x14ac:dyDescent="0.2">
      <c r="A77" s="21">
        <f>[1]Себес!$A76</f>
        <v>273546535</v>
      </c>
      <c r="B77" s="21" t="str">
        <f>_xlfn.XLOOKUP(A77,[1]Себес!$A:$A,[1]Себес!$C:$C,0)</f>
        <v>AKTA2KN101YL</v>
      </c>
      <c r="C77" s="21" t="str">
        <f>_xlfn.XLOOKUP(A77,[1]Себес!$A:$A,[1]Себес!$D:$D,0)</f>
        <v>Шпатель желтый</v>
      </c>
      <c r="D77" s="359">
        <f>_xlfn.XLOOKUP(A77,[1]Себес!$A:$A,[1]Себес!$E:$E,0)</f>
        <v>2041533399818</v>
      </c>
      <c r="E77" s="21">
        <f>_xlfn.XLOOKUP(A77,[1]Себес!$A:$A,[1]Себес!$F:$F,0)</f>
        <v>171</v>
      </c>
      <c r="F77" s="87" t="str">
        <f t="shared" si="2"/>
        <v>273546535/Шпатель желтый/AKTA2KN101YL/2041533399818</v>
      </c>
      <c r="G77" s="305">
        <f>_xlfn.XLOOKUP(A77,[1]Юнит!$A:$A,[1]Юнит!$K:$K)</f>
        <v>0.57599999999999996</v>
      </c>
    </row>
    <row r="78" spans="1:7" ht="15.75" customHeight="1" x14ac:dyDescent="0.2">
      <c r="A78" s="21">
        <f>[1]Себес!$A77</f>
        <v>273551028</v>
      </c>
      <c r="B78" s="21" t="str">
        <f>_xlfn.XLOOKUP(A78,[1]Себес!$A:$A,[1]Себес!$C:$C,0)</f>
        <v>AKTA2KN101BL</v>
      </c>
      <c r="C78" s="21" t="str">
        <f>_xlfn.XLOOKUP(A78,[1]Себес!$A:$A,[1]Себес!$D:$D,0)</f>
        <v>Шпатель голубой</v>
      </c>
      <c r="D78" s="359">
        <f>_xlfn.XLOOKUP(A78,[1]Себес!$A:$A,[1]Себес!$E:$E,0)</f>
        <v>2041533587000</v>
      </c>
      <c r="E78" s="21">
        <f>_xlfn.XLOOKUP(A78,[1]Себес!$A:$A,[1]Себес!$F:$F,0)</f>
        <v>242</v>
      </c>
      <c r="F78" s="87" t="str">
        <f t="shared" si="2"/>
        <v>273551028/Шпатель голубой/AKTA2KN101BL/2041533587000</v>
      </c>
      <c r="G78" s="305">
        <f>_xlfn.XLOOKUP(A78,[1]Юнит!$A:$A,[1]Юнит!$K:$K)</f>
        <v>0.57599999999999996</v>
      </c>
    </row>
    <row r="79" spans="1:7" ht="15.75" customHeight="1" x14ac:dyDescent="0.2">
      <c r="A79" s="21">
        <f>[1]Себес!$A78</f>
        <v>273527791</v>
      </c>
      <c r="B79" s="21" t="str">
        <f>_xlfn.XLOOKUP(A79,[1]Себес!$A:$A,[1]Себес!$C:$C,0)</f>
        <v>AKTA2KN102YL</v>
      </c>
      <c r="C79" s="21" t="str">
        <f>_xlfn.XLOOKUP(A79,[1]Себес!$A:$A,[1]Себес!$D:$D,0)</f>
        <v>Нож для пиццы желтый</v>
      </c>
      <c r="D79" s="359">
        <f>_xlfn.XLOOKUP(A79,[1]Себес!$A:$A,[1]Себес!$E:$E,0)</f>
        <v>2041533038113</v>
      </c>
      <c r="E79" s="21">
        <f>_xlfn.XLOOKUP(A79,[1]Себес!$A:$A,[1]Себес!$F:$F,0)</f>
        <v>127</v>
      </c>
      <c r="F79" s="87" t="str">
        <f t="shared" si="2"/>
        <v>273527791/Нож для пиццы желтый/AKTA2KN102YL/2041533038113</v>
      </c>
      <c r="G79" s="305">
        <f>_xlfn.XLOOKUP(A79,[1]Юнит!$A:$A,[1]Юнит!$K:$K)</f>
        <v>0.624</v>
      </c>
    </row>
    <row r="80" spans="1:7" ht="15.75" customHeight="1" x14ac:dyDescent="0.2">
      <c r="A80" s="21">
        <f>[1]Себес!$A79</f>
        <v>327442631</v>
      </c>
      <c r="B80" s="21" t="str">
        <f>_xlfn.XLOOKUP(A80,[1]Себес!$A:$A,[1]Себес!$C:$C,0)</f>
        <v>AKTA2KN102GN</v>
      </c>
      <c r="C80" s="21" t="str">
        <f>_xlfn.XLOOKUP(A80,[1]Себес!$A:$A,[1]Себес!$D:$D,0)</f>
        <v>Нож для пиццы зеленый</v>
      </c>
      <c r="D80" s="359">
        <f>_xlfn.XLOOKUP(A80,[1]Себес!$A:$A,[1]Себес!$E:$E,0)</f>
        <v>2042777181566</v>
      </c>
      <c r="E80" s="21">
        <f>_xlfn.XLOOKUP(A80,[1]Себес!$A:$A,[1]Себес!$F:$F,0)</f>
        <v>127</v>
      </c>
      <c r="F80" s="87" t="str">
        <f t="shared" si="2"/>
        <v>327442631/Нож для пиццы зеленый/AKTA2KN102GN/2042777181566</v>
      </c>
      <c r="G80" s="305">
        <f>_xlfn.XLOOKUP(A80,[1]Юнит!$A:$A,[1]Юнит!$K:$K)</f>
        <v>0.624</v>
      </c>
    </row>
    <row r="81" spans="1:7" ht="15.75" customHeight="1" x14ac:dyDescent="0.2">
      <c r="A81" s="21">
        <f>[1]Себес!$A80</f>
        <v>340948906</v>
      </c>
      <c r="B81" s="21" t="str">
        <f>_xlfn.XLOOKUP(A81,[1]Себес!$A:$A,[1]Себес!$C:$C,0)</f>
        <v>AKTA1KN101GR</v>
      </c>
      <c r="C81" s="21" t="str">
        <f>_xlfn.XLOOKUP(A81,[1]Себес!$A:$A,[1]Себес!$D:$D,0)</f>
        <v>Консервный нож</v>
      </c>
      <c r="D81" s="359">
        <f>_xlfn.XLOOKUP(A81,[1]Себес!$A:$A,[1]Себес!$E:$E,0)</f>
        <v>2042988749289</v>
      </c>
      <c r="E81" s="21">
        <f>_xlfn.XLOOKUP(A81,[1]Себес!$A:$A,[1]Себес!$F:$F,0)</f>
        <v>254</v>
      </c>
      <c r="F81" s="87" t="str">
        <f t="shared" si="2"/>
        <v>340948906/Консервный нож/AKTA1KN101GR/2042988749289</v>
      </c>
      <c r="G81" s="305">
        <f>_xlfn.XLOOKUP(A81,[1]Юнит!$A:$A,[1]Юнит!$K:$K)</f>
        <v>0.63</v>
      </c>
    </row>
    <row r="82" spans="1:7" ht="15.75" customHeight="1" x14ac:dyDescent="0.2">
      <c r="A82" s="21">
        <f>[1]Себес!$A81</f>
        <v>340802685</v>
      </c>
      <c r="B82" s="21" t="str">
        <f>_xlfn.XLOOKUP(A82,[1]Себес!$A:$A,[1]Себес!$C:$C,0)</f>
        <v>AKTA1PR101GR</v>
      </c>
      <c r="C82" s="21" t="str">
        <f>_xlfn.XLOOKUP(A82,[1]Себес!$A:$A,[1]Себес!$D:$D,0)</f>
        <v>Чеснокодавка</v>
      </c>
      <c r="D82" s="359">
        <f>_xlfn.XLOOKUP(A82,[1]Себес!$A:$A,[1]Себес!$E:$E,0)</f>
        <v>2042987041841</v>
      </c>
      <c r="E82" s="21">
        <f>_xlfn.XLOOKUP(A82,[1]Себес!$A:$A,[1]Себес!$F:$F,0)</f>
        <v>235</v>
      </c>
      <c r="F82" s="87" t="str">
        <f t="shared" si="2"/>
        <v>340802685/Чеснокодавка/AKTA1PR101GR/2042987041841</v>
      </c>
      <c r="G82" s="305">
        <f>_xlfn.XLOOKUP(A82,[1]Юнит!$A:$A,[1]Юнит!$K:$K)</f>
        <v>0.378</v>
      </c>
    </row>
    <row r="83" spans="1:7" ht="15.75" customHeight="1" x14ac:dyDescent="0.2">
      <c r="A83" s="21">
        <f>[1]Себес!$A82</f>
        <v>0</v>
      </c>
      <c r="B83" s="21">
        <f>_xlfn.XLOOKUP(A83,[1]Себес!$A:$A,[1]Себес!$C:$C,0)</f>
        <v>0</v>
      </c>
      <c r="C83" s="21">
        <f>_xlfn.XLOOKUP(A83,[1]Себес!$A:$A,[1]Себес!$D:$D,0)</f>
        <v>0</v>
      </c>
      <c r="D83" s="359">
        <f>_xlfn.XLOOKUP(A83,[1]Себес!$A:$A,[1]Себес!$E:$E,0)</f>
        <v>0</v>
      </c>
      <c r="E83" s="21">
        <f>_xlfn.XLOOKUP(A83,[1]Себес!$A:$A,[1]Себес!$F:$F,0)</f>
        <v>0</v>
      </c>
      <c r="F83" s="87" t="str">
        <f t="shared" ref="F83" si="3">CONCATENATE(A83,"/",C83,"/",B83,"/",D83)</f>
        <v>0/0/0/0</v>
      </c>
      <c r="G83" s="305" t="e">
        <f>_xlfn.XLOOKUP(A83,[1]Юнит!$A:$A,[1]Юнит!$K:$K)</f>
        <v>#N/A</v>
      </c>
    </row>
  </sheetData>
  <autoFilter ref="A1:F1" xr:uid="{00000000-0001-0000-0600-000000000000}"/>
  <phoneticPr fontId="11" type="noConversion"/>
  <pageMargins left="0.7" right="0.7" top="0.75" bottom="0.75" header="0" footer="0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EC94-B28E-45EC-8C6C-8A018C8BAE67}">
  <sheetPr>
    <tabColor rgb="FFCC9900"/>
  </sheetPr>
  <dimension ref="A1:G9"/>
  <sheetViews>
    <sheetView workbookViewId="0">
      <selection activeCell="K24" sqref="K24"/>
    </sheetView>
  </sheetViews>
  <sheetFormatPr defaultRowHeight="21" x14ac:dyDescent="0.35"/>
  <cols>
    <col min="1" max="1" width="16" style="16" bestFit="1" customWidth="1"/>
    <col min="2" max="2" width="11.375" style="16" bestFit="1" customWidth="1"/>
    <col min="3" max="3" width="11" style="17" customWidth="1"/>
    <col min="4" max="5" width="9" style="15"/>
    <col min="6" max="6" width="52.125" style="15" customWidth="1"/>
    <col min="7" max="7" width="9.875" style="15" bestFit="1" customWidth="1"/>
    <col min="8" max="16384" width="9" style="15"/>
  </cols>
  <sheetData>
    <row r="1" spans="1:7" x14ac:dyDescent="0.35">
      <c r="A1" s="13" t="s">
        <v>89</v>
      </c>
      <c r="B1" s="13" t="s">
        <v>294</v>
      </c>
      <c r="C1" s="14">
        <v>32</v>
      </c>
    </row>
    <row r="2" spans="1:7" x14ac:dyDescent="0.35">
      <c r="A2" s="13"/>
      <c r="B2" s="13" t="s">
        <v>295</v>
      </c>
      <c r="C2" s="14">
        <v>14</v>
      </c>
      <c r="F2" s="354" t="s">
        <v>708</v>
      </c>
      <c r="G2" s="354" t="s">
        <v>709</v>
      </c>
    </row>
    <row r="3" spans="1:7" x14ac:dyDescent="0.35">
      <c r="A3" s="13"/>
      <c r="B3" s="13" t="s">
        <v>296</v>
      </c>
      <c r="C3" s="14">
        <v>50</v>
      </c>
      <c r="F3" s="355" t="s">
        <v>710</v>
      </c>
      <c r="G3" s="354">
        <v>23</v>
      </c>
    </row>
    <row r="4" spans="1:7" x14ac:dyDescent="0.35">
      <c r="F4" s="355" t="s">
        <v>711</v>
      </c>
      <c r="G4" s="354">
        <v>26</v>
      </c>
    </row>
    <row r="5" spans="1:7" x14ac:dyDescent="0.35">
      <c r="A5" s="13" t="s">
        <v>186</v>
      </c>
      <c r="B5" s="13" t="s">
        <v>297</v>
      </c>
      <c r="C5" s="14">
        <v>7.0000000000000007E-2</v>
      </c>
      <c r="F5" s="355" t="s">
        <v>712</v>
      </c>
      <c r="G5" s="354">
        <v>29</v>
      </c>
    </row>
    <row r="6" spans="1:7" x14ac:dyDescent="0.35">
      <c r="A6" s="13"/>
      <c r="B6" s="13" t="s">
        <v>295</v>
      </c>
      <c r="C6" s="14">
        <v>7.0000000000000007E-2</v>
      </c>
      <c r="F6" s="355" t="s">
        <v>713</v>
      </c>
      <c r="G6" s="354">
        <v>30</v>
      </c>
    </row>
    <row r="7" spans="1:7" x14ac:dyDescent="0.35">
      <c r="F7" s="356" t="s">
        <v>714</v>
      </c>
      <c r="G7" s="357">
        <v>32</v>
      </c>
    </row>
    <row r="8" spans="1:7" x14ac:dyDescent="0.35">
      <c r="A8" s="13" t="s">
        <v>298</v>
      </c>
      <c r="B8" s="13" t="s">
        <v>299</v>
      </c>
      <c r="C8" s="14">
        <v>2</v>
      </c>
      <c r="F8" s="356" t="s">
        <v>715</v>
      </c>
      <c r="G8" s="357">
        <v>46</v>
      </c>
    </row>
    <row r="9" spans="1:7" x14ac:dyDescent="0.35">
      <c r="F9" s="356" t="s">
        <v>716</v>
      </c>
      <c r="G9" s="357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63</vt:i4>
      </vt:variant>
    </vt:vector>
  </HeadingPairs>
  <TitlesOfParts>
    <vt:vector size="6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17</vt:lpstr>
      <vt:lpstr>18</vt:lpstr>
      <vt:lpstr>19</vt:lpstr>
      <vt:lpstr>16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ОстатОборач</vt:lpstr>
      <vt:lpstr>ДинамФинан</vt:lpstr>
      <vt:lpstr>ДинамПродаж</vt:lpstr>
      <vt:lpstr>Сравн по нед</vt:lpstr>
      <vt:lpstr>Текущая</vt:lpstr>
      <vt:lpstr>Сводный за нед</vt:lpstr>
      <vt:lpstr>Детализция</vt:lpstr>
      <vt:lpstr>Воронка</vt:lpstr>
      <vt:lpstr>Cебес</vt:lpstr>
      <vt:lpstr>Тарифы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svet_</dc:creator>
  <cp:lastModifiedBy>Arina S</cp:lastModifiedBy>
  <dcterms:created xsi:type="dcterms:W3CDTF">2022-02-23T09:52:11Z</dcterms:created>
  <dcterms:modified xsi:type="dcterms:W3CDTF">2026-03-13T13:21:18Z</dcterms:modified>
</cp:coreProperties>
</file>